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ummary of CG Purchased " sheetId="1" r:id="rId4"/>
    <sheet state="visible" name="VAT Schedule" sheetId="2" r:id="rId5"/>
    <sheet state="visible" name="SI" sheetId="3" r:id="rId6"/>
    <sheet state="visible" name="AR" sheetId="4" r:id="rId7"/>
    <sheet state="visible" name="SI Amendment" sheetId="5" r:id="rId8"/>
    <sheet state="visible" name="Xero Purchases G 2025" sheetId="6" r:id="rId9"/>
    <sheet state="visible" name="Q1 Amendment" sheetId="7" r:id="rId10"/>
    <sheet state="visible" name="2550Q" sheetId="8" r:id="rId11"/>
    <sheet state="visible" name="Xero Purchases S 2025" sheetId="9" r:id="rId12"/>
    <sheet state="visible" name="Xero Sales 2025" sheetId="10" r:id="rId13"/>
    <sheet state="visible" name="Schedule of CG Input Tax" sheetId="11" r:id="rId14"/>
    <sheet state="hidden" name="Xero Sales" sheetId="12" r:id="rId15"/>
    <sheet state="hidden" name="Xero Purchases G" sheetId="13" r:id="rId16"/>
    <sheet state="hidden" name="Xero Purchases S" sheetId="14" r:id="rId17"/>
    <sheet state="hidden" name="JT Sales" sheetId="15" r:id="rId18"/>
    <sheet state="hidden" name="JT Purchases" sheetId="16" r:id="rId19"/>
    <sheet state="hidden" name="FF" sheetId="17" r:id="rId20"/>
  </sheets>
  <externalReferences>
    <externalReference r:id="rId21"/>
    <externalReference r:id="rId22"/>
  </externalReferences>
  <definedNames>
    <definedName hidden="1" localSheetId="2" name="_xlnm._FilterDatabase">SI!$Q$657</definedName>
    <definedName hidden="1" localSheetId="4" name="_xlnm._FilterDatabase">'SI Amendment'!$A$1:$U$132</definedName>
    <definedName hidden="1" localSheetId="6" name="_xlnm._FilterDatabase">'Q1 Amendment'!$A$19:$K$248</definedName>
  </definedNames>
  <calcPr/>
  <extLst>
    <ext uri="GoogleSheetsCustomDataVersion2">
      <go:sheetsCustomData xmlns:go="http://customooxmlschemas.google.com/" r:id="rId23" roundtripDataChecksum="j82PQU3LclybS8xEzuLQG1KSShTtDBWrbWXGMpGfvl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49">
      <text>
        <t xml:space="preserve">recorded 24,000 only
======</t>
      </text>
    </comment>
    <comment authorId="0" ref="E205">
      <text>
        <t xml:space="preserve">actual payment P10,935.51 w/ excess of 48.47 (will deduct on next renewal/service)
======</t>
      </text>
    </comment>
    <comment authorId="0" ref="K205">
      <text>
        <t xml:space="preserve">actual payment P10,935.51 w/ excess of 48.47 (will deduct on next renewal/service)
======</t>
      </text>
    </comment>
    <comment authorId="0" ref="B966">
      <text>
        <t xml:space="preserve">settlement date 1/12
======</t>
      </text>
    </comment>
    <comment authorId="0" ref="B967">
      <text>
        <t xml:space="preserve">settlement date 1/12
======</t>
      </text>
    </comment>
    <comment authorId="0" ref="B969">
      <text>
        <t xml:space="preserve">BLUE FILL
Gcash Sales, SVI in - SI sales. For checking purposes
======</t>
      </text>
    </comment>
    <comment authorId="0" ref="B970">
      <text>
        <t xml:space="preserve">settlement date 1/12
======</t>
      </text>
    </comment>
    <comment authorId="0" ref="B971">
      <text>
        <t xml:space="preserve">settled date 1/13
======</t>
      </text>
    </comment>
    <comment authorId="0" ref="B972">
      <text>
        <t xml:space="preserve">settled date 1/13
======</t>
      </text>
    </comment>
    <comment authorId="0" ref="B1077">
      <text>
        <t xml:space="preserve">Dates with yellow fill is has been already recorded/reflected on SI, for checking purposes only
======</t>
      </text>
    </comment>
    <comment authorId="0" ref="G1550">
      <text>
        <t xml:space="preserve">OR 1421
======</t>
      </text>
    </comment>
    <comment authorId="0" ref="G1551">
      <text>
        <t xml:space="preserve">OR 1421
======</t>
      </text>
    </comment>
    <comment authorId="0" ref="G1552">
      <text>
        <t xml:space="preserve">OR 1464
======</t>
      </text>
    </comment>
    <comment authorId="0" ref="G1554">
      <text>
        <t xml:space="preserve">SI 0028 / INV-2029
SI 0037 / INV-2061
======</t>
      </text>
    </comment>
    <comment authorId="0" ref="G1556">
      <text>
        <t xml:space="preserve">SI 0103 / INV-2109
======</t>
      </text>
    </comment>
    <comment authorId="0" ref="G1559">
      <text>
        <t xml:space="preserve">SI 0127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74">
      <text>
        <t xml:space="preserve">actual payment P10,935.51 w/ excess of 48.47 (will deduct on next renewal/service)
======</t>
      </text>
    </comment>
    <comment authorId="0" ref="C196">
      <text>
        <t xml:space="preserve">For reschedule due to inclement weather
======</t>
      </text>
    </comment>
    <comment authorId="0" ref="C198">
      <text>
        <t xml:space="preserve">For reschedule due to inclement weather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G688">
      <text>
        <t xml:space="preserve">OR 1421
======</t>
      </text>
    </comment>
    <comment authorId="0" ref="G689">
      <text>
        <t xml:space="preserve">OR 1464
======</t>
      </text>
    </comment>
    <comment authorId="0" ref="G691">
      <text>
        <t xml:space="preserve">SI 0028 / INV-2029
SI 0037 / INV-2061
======</t>
      </text>
    </comment>
    <comment authorId="0" ref="G693">
      <text>
        <t xml:space="preserve">SI 0103 / INV-2109
======</t>
      </text>
    </comment>
    <comment authorId="0" ref="G695">
      <text>
        <t xml:space="preserve">SI 0127
======</t>
      </text>
    </comment>
    <comment authorId="0" ref="G696">
      <text>
        <t xml:space="preserve">SI 0158
SI 0191
======</t>
      </text>
    </comment>
  </commentList>
</comments>
</file>

<file path=xl/sharedStrings.xml><?xml version="1.0" encoding="utf-8"?>
<sst xmlns="http://schemas.openxmlformats.org/spreadsheetml/2006/main" count="26737" uniqueCount="7706">
  <si>
    <t>PURCHASES OF CAPITAL GOODS</t>
  </si>
  <si>
    <t>APRIL 2019</t>
  </si>
  <si>
    <t>MONTHS</t>
  </si>
  <si>
    <t>AMOUNT NET OF VAT</t>
  </si>
  <si>
    <t>INPUT TAX</t>
  </si>
  <si>
    <t>ALLOWABLE DEDUCTIONS</t>
  </si>
  <si>
    <t>BALANCE OF INPUT TAX</t>
  </si>
  <si>
    <t>TO BE CARRIED UNTIL</t>
  </si>
  <si>
    <t>PER MONTH</t>
  </si>
  <si>
    <t>(Per Month x 3Months)</t>
  </si>
  <si>
    <t>FURNITURE &amp; FIXTURES</t>
  </si>
  <si>
    <t>MARCH 2022</t>
  </si>
  <si>
    <t>LEASEHOLD IMPROVEMENT</t>
  </si>
  <si>
    <t>MARCH 2024</t>
  </si>
  <si>
    <t>OFFICE EQUIPMENT</t>
  </si>
  <si>
    <t>TOTAL</t>
  </si>
  <si>
    <t>MAY 2019</t>
  </si>
  <si>
    <t>JUNE 2019</t>
  </si>
  <si>
    <t>JULY 2019</t>
  </si>
  <si>
    <t>AUG 2019</t>
  </si>
  <si>
    <t>SEPT 2019</t>
  </si>
  <si>
    <t>OCT 2019</t>
  </si>
  <si>
    <t>NOV 2019</t>
  </si>
  <si>
    <t>DEC 2019</t>
  </si>
  <si>
    <t>JAN 2020</t>
  </si>
  <si>
    <t>FEB 2020</t>
  </si>
  <si>
    <t>MAR 2020</t>
  </si>
  <si>
    <t>APR 2020</t>
  </si>
  <si>
    <t>MAY 2020</t>
  </si>
  <si>
    <t>JUNE 2020</t>
  </si>
  <si>
    <t>MAY 2025</t>
  </si>
  <si>
    <t>JULY 2020</t>
  </si>
  <si>
    <t>AUG 2020</t>
  </si>
  <si>
    <t>SEP 2020</t>
  </si>
  <si>
    <t>OCT 2020</t>
  </si>
  <si>
    <t>NOV 2020</t>
  </si>
  <si>
    <t>DEC 2020</t>
  </si>
  <si>
    <t>FURNITURE AND FIXTURES</t>
  </si>
  <si>
    <t>LEASEHOLD IMPROVEMENTS</t>
  </si>
  <si>
    <t>estimated life (in mos):</t>
  </si>
  <si>
    <t>total:</t>
  </si>
  <si>
    <t xml:space="preserve">Year </t>
  </si>
  <si>
    <t>Month</t>
  </si>
  <si>
    <t>Amount, net of VAT</t>
  </si>
  <si>
    <t>Input Tax</t>
  </si>
  <si>
    <t>Allowable Deductions per month</t>
  </si>
  <si>
    <t>less than 1M</t>
  </si>
  <si>
    <t>more than 1M</t>
  </si>
  <si>
    <t>April</t>
  </si>
  <si>
    <t>May</t>
  </si>
  <si>
    <t>June</t>
  </si>
  <si>
    <t>July</t>
  </si>
  <si>
    <t>August</t>
  </si>
  <si>
    <t>September</t>
  </si>
  <si>
    <t>October</t>
  </si>
  <si>
    <t>November</t>
  </si>
  <si>
    <t>December</t>
  </si>
  <si>
    <t>January</t>
  </si>
  <si>
    <t>February</t>
  </si>
  <si>
    <t>March</t>
  </si>
  <si>
    <t xml:space="preserve"> </t>
  </si>
  <si>
    <t>Shirefolk Ventures Inc.</t>
  </si>
  <si>
    <t>YEAR 2025</t>
  </si>
  <si>
    <t>Zero-Rated Sales</t>
  </si>
  <si>
    <t>Vatable-Sales</t>
  </si>
  <si>
    <t>Vat on Sales
(Output Tax)</t>
  </si>
  <si>
    <t>Input Tax Carried Over</t>
  </si>
  <si>
    <t>VAT on Purchases (Goods Not Qual for Input Tax)</t>
  </si>
  <si>
    <t>VAT on Purchases (Services Not Qualified for Input Tax)</t>
  </si>
  <si>
    <t>Purchases Capital Goods</t>
  </si>
  <si>
    <t>Purchases of Goods (Other than Capital Goods)</t>
  </si>
  <si>
    <t>Purchases of Services</t>
  </si>
  <si>
    <t>Vat on Purchases of Capital Goods (Input Tax)</t>
  </si>
  <si>
    <t>Allowable Vat on Purchases of Capital Goods (Input Tax)</t>
  </si>
  <si>
    <t>Vat on Purchases of Goods other than Capital Goods &amp; Services (Input Tax)</t>
  </si>
  <si>
    <t>Total Vat on Purchases (Input Tax)</t>
  </si>
  <si>
    <t>VAT Payable</t>
  </si>
  <si>
    <t>in eBIR Form</t>
  </si>
  <si>
    <t>difference</t>
  </si>
  <si>
    <t>Def</t>
  </si>
  <si>
    <t>Amount Filed</t>
  </si>
  <si>
    <t>Date Filed</t>
  </si>
  <si>
    <t>Date Paid</t>
  </si>
  <si>
    <t>SLSP</t>
  </si>
  <si>
    <t>Beg. Bal.</t>
  </si>
  <si>
    <t>-</t>
  </si>
  <si>
    <t>1st Quarter</t>
  </si>
  <si>
    <t>Amended</t>
  </si>
  <si>
    <t>1st Quarter Amended</t>
  </si>
  <si>
    <t>2nd Quarter</t>
  </si>
  <si>
    <t>3rd Quarter</t>
  </si>
  <si>
    <t>Oct</t>
  </si>
  <si>
    <t>Nov</t>
  </si>
  <si>
    <t>Dec</t>
  </si>
  <si>
    <t>4th Quarter</t>
  </si>
  <si>
    <t>Year Total</t>
  </si>
  <si>
    <t>SI</t>
  </si>
  <si>
    <t>Date</t>
  </si>
  <si>
    <t>Invoice Number</t>
  </si>
  <si>
    <t>Client Name</t>
  </si>
  <si>
    <t>OR Amount</t>
  </si>
  <si>
    <t>Description</t>
  </si>
  <si>
    <t>Mode of Payment</t>
  </si>
  <si>
    <t>Cash / Check Deposit</t>
  </si>
  <si>
    <t>Remarks</t>
  </si>
  <si>
    <t>Type of Service</t>
  </si>
  <si>
    <t>GROSS</t>
  </si>
  <si>
    <t>CWT</t>
  </si>
  <si>
    <t>CC Fee/Charge</t>
  </si>
  <si>
    <t>Net Amount</t>
  </si>
  <si>
    <t>Checking</t>
  </si>
  <si>
    <t>GROSS AMOUNT</t>
  </si>
  <si>
    <t>NET AMOUNT</t>
  </si>
  <si>
    <t>VAT AMOUNT</t>
  </si>
  <si>
    <t>0353</t>
  </si>
  <si>
    <t>INV-2426</t>
  </si>
  <si>
    <t>Timedly Solutions, Inc.</t>
  </si>
  <si>
    <t>Virtual Office, Jan 1, 2025 - Jan 31, 2025</t>
  </si>
  <si>
    <t>Check</t>
  </si>
  <si>
    <t>UBP</t>
  </si>
  <si>
    <t>Security Bank 0000509610</t>
  </si>
  <si>
    <t>Virtual Office</t>
  </si>
  <si>
    <t>0354</t>
  </si>
  <si>
    <t>INV-2435</t>
  </si>
  <si>
    <t>Intertool Precision Group Inc</t>
  </si>
  <si>
    <t>Meeting Room 3, 3:00 pm to 6:00 pm</t>
  </si>
  <si>
    <t>Maya QR Standee</t>
  </si>
  <si>
    <t>Meeting Rooms</t>
  </si>
  <si>
    <t>0355</t>
  </si>
  <si>
    <t>CANCELLED</t>
  </si>
  <si>
    <t>0356</t>
  </si>
  <si>
    <t>INV-2437</t>
  </si>
  <si>
    <t>Bluvision Surveillance and Analytics Inc.</t>
  </si>
  <si>
    <t>Meeting Room 1, Jan 8, 2025, 9:00 am to 1:00 pm</t>
  </si>
  <si>
    <t>0357</t>
  </si>
  <si>
    <t>INV-2467</t>
  </si>
  <si>
    <t>Lawrence Alexander</t>
  </si>
  <si>
    <t xml:space="preserve">Printing </t>
  </si>
  <si>
    <t>Add-Ons</t>
  </si>
  <si>
    <t>0358</t>
  </si>
  <si>
    <t>INV-2438</t>
  </si>
  <si>
    <t>Limuel Libres</t>
  </si>
  <si>
    <t>Wholeday Flypass (Student)</t>
  </si>
  <si>
    <t>Cash</t>
  </si>
  <si>
    <t>MBTC</t>
  </si>
  <si>
    <t>Walk-Ins</t>
  </si>
  <si>
    <t>0359</t>
  </si>
  <si>
    <t>INV-2441</t>
  </si>
  <si>
    <t>Margarita Bariring</t>
  </si>
  <si>
    <t>Monthly Flypass</t>
  </si>
  <si>
    <t>Maya Card</t>
  </si>
  <si>
    <t>Monthly Membership</t>
  </si>
  <si>
    <t>0360</t>
  </si>
  <si>
    <t>INV-2442</t>
  </si>
  <si>
    <t>MARRO FASHION STYLING STUDIO</t>
  </si>
  <si>
    <t>Meeting Room 2, 9:30 am to 12:00 nn</t>
  </si>
  <si>
    <t>0361</t>
  </si>
  <si>
    <t>INV-2443</t>
  </si>
  <si>
    <t>F.A BAUTISTA &amp; PARTNERS</t>
  </si>
  <si>
    <t>Meeting Room 3, January 10, 2025, 8:30 am to 5:00 pm</t>
  </si>
  <si>
    <t>0362</t>
  </si>
  <si>
    <t>INV-2436</t>
  </si>
  <si>
    <t>Moom Health Services Corp</t>
  </si>
  <si>
    <t>Virtual Office,  Jan 4, 2025 - Feb 3, 2025</t>
  </si>
  <si>
    <t>BDO 0000158359</t>
  </si>
  <si>
    <t>0363</t>
  </si>
  <si>
    <t>INV-2468</t>
  </si>
  <si>
    <t>0364</t>
  </si>
  <si>
    <t>INV-2445</t>
  </si>
  <si>
    <t>Kevin Carmelina</t>
  </si>
  <si>
    <t xml:space="preserve">Meeting Room 2, 1:00 pm to 3:00 pm </t>
  </si>
  <si>
    <t>0365</t>
  </si>
  <si>
    <t>0366</t>
  </si>
  <si>
    <t>0367</t>
  </si>
  <si>
    <t>INV-2446</t>
  </si>
  <si>
    <t>Paolo De Asis</t>
  </si>
  <si>
    <t>Wholeday Flypass</t>
  </si>
  <si>
    <t>0368</t>
  </si>
  <si>
    <t>INV-2447</t>
  </si>
  <si>
    <t>Brey Reyes</t>
  </si>
  <si>
    <t>Meeting Room 2,  4:30 pm to 6:00 pm</t>
  </si>
  <si>
    <t>0369</t>
  </si>
  <si>
    <t>INV-2450</t>
  </si>
  <si>
    <t>AIMS Industrial Supplies</t>
  </si>
  <si>
    <t>Meeting Room 1, 2 and 3, February 3-7, 2025</t>
  </si>
  <si>
    <t>AR 435 (42200) Maya Card (42200)</t>
  </si>
  <si>
    <t>UB1297258</t>
  </si>
  <si>
    <t>0370</t>
  </si>
  <si>
    <t>INV-2448</t>
  </si>
  <si>
    <t>E Gonzales Law Office</t>
  </si>
  <si>
    <t>Use of Address, Jan 15, 2025 to Dec 31, 2025</t>
  </si>
  <si>
    <t>Maya Card (Jan 10)</t>
  </si>
  <si>
    <t>0371</t>
  </si>
  <si>
    <t>INV-2452</t>
  </si>
  <si>
    <t>Arkiya Francine Orosco</t>
  </si>
  <si>
    <t>Meeting Room 2, Jan 13, 2025, 9:00 am to 12:00 pm</t>
  </si>
  <si>
    <t>0372</t>
  </si>
  <si>
    <t>0373</t>
  </si>
  <si>
    <t>INV-2451</t>
  </si>
  <si>
    <t>Sightechs Corporation</t>
  </si>
  <si>
    <t>Virtual Office, Jan 1, 2025 - Jun 30, 2025</t>
  </si>
  <si>
    <t>Bank Transfer</t>
  </si>
  <si>
    <t>UB1060687</t>
  </si>
  <si>
    <t>0374</t>
  </si>
  <si>
    <t>INV-2432/INV-2433/INV-2428/INV-2429/INV-2430/INV-2431</t>
  </si>
  <si>
    <t>iHub Solutions (Philippines) Inc.</t>
  </si>
  <si>
    <t>Meeting Room 2, 7am to 4pm, Jan (full) , Feb - Apr (DP) &amp; Locker Rental (jan-Apr) &amp; Virtual Office (Jan 20 - Dec 31, 2025)</t>
  </si>
  <si>
    <t>UB799581</t>
  </si>
  <si>
    <t>0375</t>
  </si>
  <si>
    <t>INV-2427/INV-2425</t>
  </si>
  <si>
    <t>Recruitgo Philippines Inc.</t>
  </si>
  <si>
    <t>Meeting Room 1 rental, Jan 9, 16, 23, 30 &amp; Locker Rental (Jan 2025)</t>
  </si>
  <si>
    <t>UB1200210</t>
  </si>
  <si>
    <t>0376</t>
  </si>
  <si>
    <t>INV-2454</t>
  </si>
  <si>
    <t>Ramona Tagum</t>
  </si>
  <si>
    <t>Printing Bkwh P4 x 20 pages</t>
  </si>
  <si>
    <t>0377</t>
  </si>
  <si>
    <t>INV-2453</t>
  </si>
  <si>
    <t>BRANDSPEAKASIA INC.</t>
  </si>
  <si>
    <t>Use of address, Jan 7, 2025 to Dec 31, 2025</t>
  </si>
  <si>
    <t>UB495547</t>
  </si>
  <si>
    <t>0378</t>
  </si>
  <si>
    <t>0379</t>
  </si>
  <si>
    <t>INV-2456</t>
  </si>
  <si>
    <t>CoinAlpha Inc.</t>
  </si>
  <si>
    <t>Meeting Room 1, Jan 15, 2025, 11:00 am to 5:00 pm</t>
  </si>
  <si>
    <t>0380</t>
  </si>
  <si>
    <t>INV-2457</t>
  </si>
  <si>
    <t>Cyril Cayasa</t>
  </si>
  <si>
    <t>Printing P4 x 92 pages</t>
  </si>
  <si>
    <t>0381</t>
  </si>
  <si>
    <t>INV-2458</t>
  </si>
  <si>
    <t>Norio-Olegario Consultancy Inc.</t>
  </si>
  <si>
    <t xml:space="preserve"> Printing B&amp;W (P2x280 pages) ; Colored (P10x 4 pages)</t>
  </si>
  <si>
    <t>0382</t>
  </si>
  <si>
    <t>INV-2460</t>
  </si>
  <si>
    <t>Printing B&amp;W P2 x 6</t>
  </si>
  <si>
    <t>0383</t>
  </si>
  <si>
    <t>INV-2461</t>
  </si>
  <si>
    <t xml:space="preserve">Leo Manabat
</t>
  </si>
  <si>
    <t>Meeting room 3, 8 pm to 10 pm (w/ after hour access)</t>
  </si>
  <si>
    <t>Maya Card (Jan 16)</t>
  </si>
  <si>
    <t>0384</t>
  </si>
  <si>
    <t>INV-2393</t>
  </si>
  <si>
    <t>QBE Group Shared Services Ltd- Philippine Branch</t>
  </si>
  <si>
    <t>Private Office and Parking Rental January 2025</t>
  </si>
  <si>
    <t>BPI 0001040674</t>
  </si>
  <si>
    <t>Private Office</t>
  </si>
  <si>
    <t>0385</t>
  </si>
  <si>
    <t>INV-2455</t>
  </si>
  <si>
    <t>SG ECOMMERCE CENTRE PHILIPPINES CORP.</t>
  </si>
  <si>
    <t>Virtual Office, Jan14, 2024 - Feb 13, 2025</t>
  </si>
  <si>
    <t>BDO 0000105976</t>
  </si>
  <si>
    <t>0386</t>
  </si>
  <si>
    <t>INV-2459</t>
  </si>
  <si>
    <t>Zenko Enterprises OPC</t>
  </si>
  <si>
    <t>Use of Address, Feb 1, 2025 - Dec 31, 2025</t>
  </si>
  <si>
    <t>S84967905</t>
  </si>
  <si>
    <t>0387</t>
  </si>
  <si>
    <t>0388</t>
  </si>
  <si>
    <t>INV-2337</t>
  </si>
  <si>
    <t>DrinkAid Corp.</t>
  </si>
  <si>
    <t>Use of Address, November 3, 2024 to December 31, 2025</t>
  </si>
  <si>
    <t>0389</t>
  </si>
  <si>
    <t>INV-2370</t>
  </si>
  <si>
    <t>Use of Address and Locker rental, November 15, 2024 to December 31, 2025</t>
  </si>
  <si>
    <t>0390</t>
  </si>
  <si>
    <t>0391</t>
  </si>
  <si>
    <t>INV-2462</t>
  </si>
  <si>
    <t>Radiance Image Consultancy and Training Inc.</t>
  </si>
  <si>
    <t>Use of Address, December 20, 2024 to December 31, 2025</t>
  </si>
  <si>
    <t>0392</t>
  </si>
  <si>
    <t>INV-2470</t>
  </si>
  <si>
    <t>Daisy Ree Kate Gomintong</t>
  </si>
  <si>
    <t>Whole Day Flypass (After Hour Access)</t>
  </si>
  <si>
    <t>0393</t>
  </si>
  <si>
    <t>INV-2471</t>
  </si>
  <si>
    <t>Paolo Luigi De Asis</t>
  </si>
  <si>
    <t>0394</t>
  </si>
  <si>
    <t>INV-2472</t>
  </si>
  <si>
    <t>Amiel Cruz</t>
  </si>
  <si>
    <t>Printing (P10 x 2pages)</t>
  </si>
  <si>
    <t>0395</t>
  </si>
  <si>
    <t>INV-2473</t>
  </si>
  <si>
    <t>Innoprince Inc.</t>
  </si>
  <si>
    <t>Meeting Room 3, Jan 23, 2025, 1:00 pm to 3:00 pm</t>
  </si>
  <si>
    <t>UB457951</t>
  </si>
  <si>
    <t>0396</t>
  </si>
  <si>
    <t>INV-2474</t>
  </si>
  <si>
    <t>Cabauatan Lee-Rosales &amp; Co, CPA's</t>
  </si>
  <si>
    <t>Meeting Room 2, January 24, 2025, 9:00 am to 6:00 pm</t>
  </si>
  <si>
    <t>AR 442 (3150) Cash (3150)</t>
  </si>
  <si>
    <t>UB574440</t>
  </si>
  <si>
    <t>0397</t>
  </si>
  <si>
    <t>INV-2475</t>
  </si>
  <si>
    <t>The Feast Bellevue AM</t>
  </si>
  <si>
    <t>Event Space rental, 3pm to 6pm, Jan 26, 2025</t>
  </si>
  <si>
    <t>UB387801</t>
  </si>
  <si>
    <t>Events</t>
  </si>
  <si>
    <t>0398</t>
  </si>
  <si>
    <t>INV-2476</t>
  </si>
  <si>
    <t>Annie Ferreras</t>
  </si>
  <si>
    <t>0399</t>
  </si>
  <si>
    <t>0400</t>
  </si>
  <si>
    <t>INV-2469</t>
  </si>
  <si>
    <t>SwipeEdge Corp.</t>
  </si>
  <si>
    <t xml:space="preserve"> Virtual Office, Jan 1, 2025 - Jun 30, 2025</t>
  </si>
  <si>
    <t>Bank Transfer (24000) Check (24000)</t>
  </si>
  <si>
    <t>589252 / Metrobank 0968586559</t>
  </si>
  <si>
    <t>0401</t>
  </si>
  <si>
    <t>INV-2477</t>
  </si>
  <si>
    <t>Lorelei D. Jane</t>
  </si>
  <si>
    <t>Access Card (LPOG- 0749 Lorelei D. Jane)</t>
  </si>
  <si>
    <t>0402</t>
  </si>
  <si>
    <t>INV-2478</t>
  </si>
  <si>
    <t>VTMCI</t>
  </si>
  <si>
    <t>Meeting Room 1 Rent, 10 am to 7pm</t>
  </si>
  <si>
    <t>0403</t>
  </si>
  <si>
    <t>0404</t>
  </si>
  <si>
    <t>INV-2479</t>
  </si>
  <si>
    <t>Rusell John Santiaguel</t>
  </si>
  <si>
    <t>Printing</t>
  </si>
  <si>
    <t>0405</t>
  </si>
  <si>
    <t>INV-2440</t>
  </si>
  <si>
    <t>Private Office and Parking Rental February 2025</t>
  </si>
  <si>
    <t>BPI 1051484</t>
  </si>
  <si>
    <t>0406</t>
  </si>
  <si>
    <t>INV-2480</t>
  </si>
  <si>
    <t>0407</t>
  </si>
  <si>
    <t>INV-2481</t>
  </si>
  <si>
    <t>Meeting Room 2,  4 pm to 6 pm</t>
  </si>
  <si>
    <t>UB1194845</t>
  </si>
  <si>
    <t>0408</t>
  </si>
  <si>
    <t>INV-2484</t>
  </si>
  <si>
    <t>Jay-Ar Espallardo</t>
  </si>
  <si>
    <t>Printing B&amp;W</t>
  </si>
  <si>
    <t>0409</t>
  </si>
  <si>
    <t>INV-2465</t>
  </si>
  <si>
    <t>Ihub Solutions I(Philippines) Inc</t>
  </si>
  <si>
    <t xml:space="preserve">Meeting Room 2, full payment, Feb 2025 </t>
  </si>
  <si>
    <t>UB622861</t>
  </si>
  <si>
    <t>0410</t>
  </si>
  <si>
    <t>INV-2483</t>
  </si>
  <si>
    <t>9 Life Lessons Inc</t>
  </si>
  <si>
    <t>Use of Address , Feb 1, 2025 - Jan 31, 2029</t>
  </si>
  <si>
    <t>BPI 1000381424</t>
  </si>
  <si>
    <t>0411</t>
  </si>
  <si>
    <t>INV-2463</t>
  </si>
  <si>
    <t>Judicial Advocacy Law Firm</t>
  </si>
  <si>
    <t>Direct Deposit</t>
  </si>
  <si>
    <t>0412</t>
  </si>
  <si>
    <t>INV-2485</t>
  </si>
  <si>
    <t>Slingshot Global Inc.</t>
  </si>
  <si>
    <t>Use of Address, Feb 12, 2025 to Dec 31, 2025</t>
  </si>
  <si>
    <t>UB169450</t>
  </si>
  <si>
    <t>0413</t>
  </si>
  <si>
    <t>INV-2486</t>
  </si>
  <si>
    <t>Virtual Office, Feb 1, 2025 - Feb 28, 2025</t>
  </si>
  <si>
    <t>SECURITY BANK 0000509611</t>
  </si>
  <si>
    <t>0414</t>
  </si>
  <si>
    <t>INV-2487</t>
  </si>
  <si>
    <t>Cosmic Design Collective Company</t>
  </si>
  <si>
    <t xml:space="preserve"> Virtual Office, Jan 30, 2025 - July 29, 2025</t>
  </si>
  <si>
    <t>BPI 6000089262</t>
  </si>
  <si>
    <t>0415</t>
  </si>
  <si>
    <t>INV-2488</t>
  </si>
  <si>
    <t>Alyannah Marie Mangahis</t>
  </si>
  <si>
    <t xml:space="preserve"> Printing B&amp;W</t>
  </si>
  <si>
    <t>0416</t>
  </si>
  <si>
    <t>INV-2489</t>
  </si>
  <si>
    <t>Blessilda Sunico</t>
  </si>
  <si>
    <t>0417</t>
  </si>
  <si>
    <t>INV-2490</t>
  </si>
  <si>
    <t>Meeting Room 3, Feb 6-7, 2025, 7:30 am to 4:30mpm</t>
  </si>
  <si>
    <t>0418</t>
  </si>
  <si>
    <t>INV-2491</t>
  </si>
  <si>
    <t>Daisili Ann V Pelegrina</t>
  </si>
  <si>
    <t>3 hour flypass for 4 seats</t>
  </si>
  <si>
    <t>0419</t>
  </si>
  <si>
    <t>INV-2492</t>
  </si>
  <si>
    <t>Joyce Ann Defante</t>
  </si>
  <si>
    <r>
      <rPr>
        <rFont val="Calibri"/>
        <color rgb="FF000000"/>
        <sz val="11.0"/>
      </rPr>
      <t xml:space="preserve">Cash(87) Maya QR ph </t>
    </r>
    <r>
      <rPr>
        <rFont val="Calibri"/>
        <b/>
        <color rgb="FF000000"/>
        <sz val="11.0"/>
      </rPr>
      <t>Feb 6 (12) Feb 7 (14) (7)</t>
    </r>
  </si>
  <si>
    <t>0420</t>
  </si>
  <si>
    <t>INV-2493</t>
  </si>
  <si>
    <t>Jan</t>
  </si>
  <si>
    <t>Access Card (LPOG- 0750)</t>
  </si>
  <si>
    <t>0421</t>
  </si>
  <si>
    <t>INV-2495</t>
  </si>
  <si>
    <t>Shard Sound Production</t>
  </si>
  <si>
    <t>Use of Address, Feb 15, 2025 to Dec 31, 2025</t>
  </si>
  <si>
    <t>SN586013</t>
  </si>
  <si>
    <t>0422</t>
  </si>
  <si>
    <t>INV-2494</t>
  </si>
  <si>
    <t>Virtual Office, Feb 4, 2025 to Mar 3, 2025</t>
  </si>
  <si>
    <t xml:space="preserve">BDO 0000158360	</t>
  </si>
  <si>
    <t>0423</t>
  </si>
  <si>
    <t>INV-2498</t>
  </si>
  <si>
    <t>Alberto Teves Jr.</t>
  </si>
  <si>
    <t>0424</t>
  </si>
  <si>
    <t>INV-2496</t>
  </si>
  <si>
    <t>Virtual Office,Feb 14, 2025 - Mar 13, 2025</t>
  </si>
  <si>
    <t>BDO 0000105977</t>
  </si>
  <si>
    <t>0425</t>
  </si>
  <si>
    <t>INV-2444</t>
  </si>
  <si>
    <t>2911 Grand Management Consulting Services</t>
  </si>
  <si>
    <t>Use of Address, Feb 6, 2025 - Mar 5, 2025</t>
  </si>
  <si>
    <t>SN252919</t>
  </si>
  <si>
    <t>0426</t>
  </si>
  <si>
    <t>INV-2464</t>
  </si>
  <si>
    <t>Meeting Room 1 and locker rental, Feb 6,13,20,27, 2025</t>
  </si>
  <si>
    <t>UB380189</t>
  </si>
  <si>
    <t>0427</t>
  </si>
  <si>
    <t xml:space="preserve">INV-2466/INV-2482             </t>
  </si>
  <si>
    <t>Maya Qr Standee</t>
  </si>
  <si>
    <t>0428</t>
  </si>
  <si>
    <t>INV-2501</t>
  </si>
  <si>
    <t>0429</t>
  </si>
  <si>
    <t>INV-2502</t>
  </si>
  <si>
    <t>Meetiing Room 3 rent, Feb 17-21, 2025, 4pm to 9pm</t>
  </si>
  <si>
    <t>Bank Transfer (8700) Bank Transfer (8700)</t>
  </si>
  <si>
    <t>UB701385/UB697350</t>
  </si>
  <si>
    <t>0430</t>
  </si>
  <si>
    <t>0431</t>
  </si>
  <si>
    <t>0432</t>
  </si>
  <si>
    <t>0433</t>
  </si>
  <si>
    <t>INV-2504</t>
  </si>
  <si>
    <t>Gerard Gudes</t>
  </si>
  <si>
    <t>0434</t>
  </si>
  <si>
    <t>INV-2505</t>
  </si>
  <si>
    <t>Kaycee Velazquez</t>
  </si>
  <si>
    <t>0435</t>
  </si>
  <si>
    <t>0436</t>
  </si>
  <si>
    <t>INV-2500</t>
  </si>
  <si>
    <t>Private Office and Parking Rental March 2025</t>
  </si>
  <si>
    <t>BPI 106314</t>
  </si>
  <si>
    <t>0437</t>
  </si>
  <si>
    <t>INV-2512</t>
  </si>
  <si>
    <t>Lou Joanna Aguila</t>
  </si>
  <si>
    <t>0438</t>
  </si>
  <si>
    <t>INV-2513</t>
  </si>
  <si>
    <t>iVoice 7 Trading Corp.</t>
  </si>
  <si>
    <t>Virtual Office, Feb 18, 2025 - Aug 17, 2025</t>
  </si>
  <si>
    <t>Metrobank 0968586516</t>
  </si>
  <si>
    <t>0439</t>
  </si>
  <si>
    <t>INV-2515</t>
  </si>
  <si>
    <t>0440</t>
  </si>
  <si>
    <t>INV-2503</t>
  </si>
  <si>
    <t>BrandSpeakAsia, Inc</t>
  </si>
  <si>
    <t>Meeting Room 1 rental, Feb 16, 2025, 9 am to 6pm</t>
  </si>
  <si>
    <t>Bank Transfer (5600) Bank Transfer (2900)</t>
  </si>
  <si>
    <t>UB1087167/UB482242</t>
  </si>
  <si>
    <t>0441</t>
  </si>
  <si>
    <t>INV-2517</t>
  </si>
  <si>
    <t>Aubrey Lucero</t>
  </si>
  <si>
    <t>0442</t>
  </si>
  <si>
    <t>INV-2518</t>
  </si>
  <si>
    <t>Orange Juice Asia</t>
  </si>
  <si>
    <t>Meeting Room 3, 10am to 4pm</t>
  </si>
  <si>
    <t>Maya QR ph</t>
  </si>
  <si>
    <t>0443</t>
  </si>
  <si>
    <t>INV-2516</t>
  </si>
  <si>
    <t>Estate of Remedios G. Suntay</t>
  </si>
  <si>
    <t>Meeting Room 1, 12:00 pm to 8:00 pm, Feb 22, 2025</t>
  </si>
  <si>
    <t>S959614</t>
  </si>
  <si>
    <t>0444</t>
  </si>
  <si>
    <t>INV-2392/INV-2521</t>
  </si>
  <si>
    <t>Mereb Realty</t>
  </si>
  <si>
    <t>Locker rental, Dec 9, 2025 to Feb 8, 2025</t>
  </si>
  <si>
    <t>0445</t>
  </si>
  <si>
    <t>INV-2497</t>
  </si>
  <si>
    <t>ACTINUTRITION</t>
  </si>
  <si>
    <t>3 Hour Fly Pass, Feb 12, 2025 - Morgan Pincaro</t>
  </si>
  <si>
    <t>Bank Transfer from SI to SVI</t>
  </si>
  <si>
    <t>UB934938</t>
  </si>
  <si>
    <t>0446</t>
  </si>
  <si>
    <t>INV-2519</t>
  </si>
  <si>
    <t>3 Hour Fly Pass, Mar 4, 2025 - Morgan Pincaro</t>
  </si>
  <si>
    <t>UB45091</t>
  </si>
  <si>
    <t>0447</t>
  </si>
  <si>
    <t>INV-2506</t>
  </si>
  <si>
    <t>Meeting rooms and locker rent, Mar2025</t>
  </si>
  <si>
    <t>UB1513061</t>
  </si>
  <si>
    <t>0448</t>
  </si>
  <si>
    <t>INV-2507</t>
  </si>
  <si>
    <t>Meeting Room 2 rental, March 2025, full payment</t>
  </si>
  <si>
    <t>UB500943</t>
  </si>
  <si>
    <t>0449</t>
  </si>
  <si>
    <t>INV-2510</t>
  </si>
  <si>
    <t>2911 Grand Management Consulting</t>
  </si>
  <si>
    <t>Use of Address, ₱1,500.00, Mar 6, 2024 - Apr 5, 2025</t>
  </si>
  <si>
    <t>SN776110</t>
  </si>
  <si>
    <t>0450</t>
  </si>
  <si>
    <t>INV-2508</t>
  </si>
  <si>
    <t>Galleon Sciences R&amp;D Corporation</t>
  </si>
  <si>
    <t>Use of Address, Mar 5, 2025 - Dec 31, 2025</t>
  </si>
  <si>
    <t>BPI	6000390854</t>
  </si>
  <si>
    <t>0451</t>
  </si>
  <si>
    <t>INV-2524</t>
  </si>
  <si>
    <t>Raquel Alisangco</t>
  </si>
  <si>
    <t>RFID Sticker</t>
  </si>
  <si>
    <t>0452</t>
  </si>
  <si>
    <t>INV-2509</t>
  </si>
  <si>
    <t>Virtual Office, Mar 1, 2025 - Mar 31, 2025</t>
  </si>
  <si>
    <t>Security Bank	0000509612</t>
  </si>
  <si>
    <t>0453</t>
  </si>
  <si>
    <t>INV-2511</t>
  </si>
  <si>
    <t>SG Ecommerce Centre Philippines Corp.</t>
  </si>
  <si>
    <t>Virtual Office, Mar 14, 2025 - Apr 13, 2025</t>
  </si>
  <si>
    <t>BDO 0000105978</t>
  </si>
  <si>
    <t>0454</t>
  </si>
  <si>
    <t>INV-2514</t>
  </si>
  <si>
    <t>Virtual Office, Mar 4, 2025 - Apr 3, 2025</t>
  </si>
  <si>
    <t>BDO 0000158361</t>
  </si>
  <si>
    <t>0455</t>
  </si>
  <si>
    <t>INV-2499</t>
  </si>
  <si>
    <t>Cryo-Asia Philippines Corp</t>
  </si>
  <si>
    <t>Use of Address, Mar 1, 2025 - Dec 31, 2025</t>
  </si>
  <si>
    <t>SN3523</t>
  </si>
  <si>
    <t>0456</t>
  </si>
  <si>
    <t>INV-2520</t>
  </si>
  <si>
    <t>Printing - Mar 3, 2025</t>
  </si>
  <si>
    <t>Maya QR Standee- Mar 12</t>
  </si>
  <si>
    <t>0457</t>
  </si>
  <si>
    <t>INV-2522</t>
  </si>
  <si>
    <t>Virtual Office,  Jan 16, 2025 - Feb 15, 2025</t>
  </si>
  <si>
    <t>0458</t>
  </si>
  <si>
    <t>INV-2521</t>
  </si>
  <si>
    <t>Locker Rental, ₱300.00, Jan 9, 2024 - Feb 8, 2025</t>
  </si>
  <si>
    <t>0459</t>
  </si>
  <si>
    <t>INV-2527</t>
  </si>
  <si>
    <t>0460</t>
  </si>
  <si>
    <t>INV-2528</t>
  </si>
  <si>
    <t>Yutaka Villafuerte</t>
  </si>
  <si>
    <t>0461</t>
  </si>
  <si>
    <t>0462</t>
  </si>
  <si>
    <t>INV-2525</t>
  </si>
  <si>
    <t>Rey Emmanuel V Piscos (Remji Medical Imaging IT Solutions)</t>
  </si>
  <si>
    <t>Virtual Office, Mar 10, 2025 to Dec 31, 2025</t>
  </si>
  <si>
    <t>Unionbank 2002910137</t>
  </si>
  <si>
    <t>0463</t>
  </si>
  <si>
    <t>INV-2529</t>
  </si>
  <si>
    <t>Even Kristel Revillas</t>
  </si>
  <si>
    <t>0464</t>
  </si>
  <si>
    <t>INV-2531</t>
  </si>
  <si>
    <t>Maya QR Ph Standee</t>
  </si>
  <si>
    <t>0465</t>
  </si>
  <si>
    <t>INV-2530</t>
  </si>
  <si>
    <t>3 hour Flypass and 1 hour extension</t>
  </si>
  <si>
    <t>0466</t>
  </si>
  <si>
    <t>INV-2532</t>
  </si>
  <si>
    <t>Jan Redona</t>
  </si>
  <si>
    <t>3 hour Flypass</t>
  </si>
  <si>
    <t>0467</t>
  </si>
  <si>
    <t>INV-2534</t>
  </si>
  <si>
    <t>All For Christ Church</t>
  </si>
  <si>
    <t>Meeting Room 1, March 13, 2025, 7:00 pm to 9:00 pm (with 20% after hours access fee)</t>
  </si>
  <si>
    <t>0468</t>
  </si>
  <si>
    <t>INV-2536</t>
  </si>
  <si>
    <t>Habulan and Ngo Design Studio</t>
  </si>
  <si>
    <t>Meeting Room 3, March 17, 2025, 9:00 am to 4:00 pm</t>
  </si>
  <si>
    <t>Gcash QR Standee</t>
  </si>
  <si>
    <t>0469</t>
  </si>
  <si>
    <t>INV-2535</t>
  </si>
  <si>
    <t>0470</t>
  </si>
  <si>
    <t>INV-2537</t>
  </si>
  <si>
    <t>Meeting Room 3, 1 hr extension, March 17, 2025, 4:00 pm to 5:00 pm</t>
  </si>
  <si>
    <t>0471</t>
  </si>
  <si>
    <t>INV-2541</t>
  </si>
  <si>
    <t>Noah Yuan Salanguit</t>
  </si>
  <si>
    <t>0472</t>
  </si>
  <si>
    <t>INV-2542</t>
  </si>
  <si>
    <t>Charlene Delfin</t>
  </si>
  <si>
    <t>0473</t>
  </si>
  <si>
    <t>INV-2544</t>
  </si>
  <si>
    <t>SageLogx Inc.</t>
  </si>
  <si>
    <t>Meeting room 2, 3pm to  7pm</t>
  </si>
  <si>
    <t>0474</t>
  </si>
  <si>
    <t>INV-2545</t>
  </si>
  <si>
    <t>Alyssa Jenn Estose</t>
  </si>
  <si>
    <t>0475</t>
  </si>
  <si>
    <t>INV-2543</t>
  </si>
  <si>
    <t xml:space="preserve">Printing Colored </t>
  </si>
  <si>
    <t>Maya Card - Mar 26</t>
  </si>
  <si>
    <t>0476</t>
  </si>
  <si>
    <t>INV-2553</t>
  </si>
  <si>
    <t>Meeting room 3, 1pm to 2pm</t>
  </si>
  <si>
    <t>0477</t>
  </si>
  <si>
    <t>INV-2546</t>
  </si>
  <si>
    <t>Whole Day Fly Pass for 2 seats, with 20% discount</t>
  </si>
  <si>
    <t>0478</t>
  </si>
  <si>
    <t>INV-2547</t>
  </si>
  <si>
    <t>Ruth Abanador</t>
  </si>
  <si>
    <t>0479</t>
  </si>
  <si>
    <t>0480</t>
  </si>
  <si>
    <t>INV-2548</t>
  </si>
  <si>
    <t>Meeting Room 3, 3:00 pm to 4:00 pm</t>
  </si>
  <si>
    <t>0481</t>
  </si>
  <si>
    <t>INV-2549</t>
  </si>
  <si>
    <t>Feast Bellevue PM</t>
  </si>
  <si>
    <t>Event Space 2, Mar 30, 2025, 11 am to 2 pm</t>
  </si>
  <si>
    <t>UB1330882</t>
  </si>
  <si>
    <t>0482</t>
  </si>
  <si>
    <t>INV-2550</t>
  </si>
  <si>
    <t>77.77 Property Brokerage Inc.</t>
  </si>
  <si>
    <t xml:space="preserve">Meeting Room 1,9:00 am to 1:00 pm </t>
  </si>
  <si>
    <t>0483</t>
  </si>
  <si>
    <t>INV-2540</t>
  </si>
  <si>
    <t>Meeting Room 2, ful payment, 7 am to 4pm, April 1, 2, 3, 8, 10, 15, 16, 22, 23, 24. 29, 30 2025 rental</t>
  </si>
  <si>
    <t>UB809247</t>
  </si>
  <si>
    <t>0484</t>
  </si>
  <si>
    <t>0485</t>
  </si>
  <si>
    <t>INV-2539</t>
  </si>
  <si>
    <t>Meeting Room 1, 9:00 am to 5:00 pm, April 3, 10, and 24, 2025 &amp; Locker rental April 2025</t>
  </si>
  <si>
    <t>UB3419880</t>
  </si>
  <si>
    <t>0486</t>
  </si>
  <si>
    <t>INV-2554</t>
  </si>
  <si>
    <t>Legado Motors, Inc.</t>
  </si>
  <si>
    <t>Meeting Room 2, 8:00 am to 12:00 pm</t>
  </si>
  <si>
    <t>UB213920</t>
  </si>
  <si>
    <t>0487</t>
  </si>
  <si>
    <t>INV-2556</t>
  </si>
  <si>
    <t>Akee Papa</t>
  </si>
  <si>
    <t>Meeting Room 3, 10:00 am to 12:00 pm</t>
  </si>
  <si>
    <t>SN060346</t>
  </si>
  <si>
    <t>0488</t>
  </si>
  <si>
    <t>INV-2533</t>
  </si>
  <si>
    <t>Private Office and Parking Rental April 2025</t>
  </si>
  <si>
    <t>BPI	0001089099</t>
  </si>
  <si>
    <t>0489</t>
  </si>
  <si>
    <t>INV-2557</t>
  </si>
  <si>
    <t>0490</t>
  </si>
  <si>
    <t>INV-2558</t>
  </si>
  <si>
    <t>AG Law &amp; Paralegal Services</t>
  </si>
  <si>
    <t>Virtual Office, Apr 7, 2025 - Jul 6, 2025 (3 mos)</t>
  </si>
  <si>
    <t>UB563012</t>
  </si>
  <si>
    <t>0491</t>
  </si>
  <si>
    <t>INV-2563</t>
  </si>
  <si>
    <t>CleverCatch Inc.</t>
  </si>
  <si>
    <t>Meeting Room 3,  4:00pm to 6:00pm</t>
  </si>
  <si>
    <t>UB1447264</t>
  </si>
  <si>
    <t>0492</t>
  </si>
  <si>
    <t>INV-2552</t>
  </si>
  <si>
    <t>Virtual Office, Apr 4, 2025 - May 3, 2025</t>
  </si>
  <si>
    <t>BDO 0000158362</t>
  </si>
  <si>
    <t>0493</t>
  </si>
  <si>
    <t>INV-2526</t>
  </si>
  <si>
    <t>Virtual Office, Apr 1, 2025 - Dec 31, 2025</t>
  </si>
  <si>
    <t>UB6456</t>
  </si>
  <si>
    <t>0494</t>
  </si>
  <si>
    <t>INV-2559</t>
  </si>
  <si>
    <t>LoungeLovers</t>
  </si>
  <si>
    <t>Meeting room 1 rent, Mar 24, 26,28, Apr 2, 7,8, 2025, 8am to 5pm</t>
  </si>
  <si>
    <t>Bank Transfer from SI(BPI)  to SVI</t>
  </si>
  <si>
    <t>0495</t>
  </si>
  <si>
    <t>INV-2014</t>
  </si>
  <si>
    <t>Amoure Transport</t>
  </si>
  <si>
    <t>Meeting Room 3, 1:00 pm to 4:00 pm - Mar 1, 2024</t>
  </si>
  <si>
    <t>Maya Card (SI)</t>
  </si>
  <si>
    <t>0496</t>
  </si>
  <si>
    <t>INV-2561</t>
  </si>
  <si>
    <t>0497</t>
  </si>
  <si>
    <t>INV-2560</t>
  </si>
  <si>
    <t>Use Of Address, Apr 6, 2025 - May 5, 2025</t>
  </si>
  <si>
    <t>SN 047283</t>
  </si>
  <si>
    <t>0498</t>
  </si>
  <si>
    <t>INV-2562</t>
  </si>
  <si>
    <t>Rechelle Armaine Sambayon</t>
  </si>
  <si>
    <t>Whole Day Fly Pass 24/5 Access (20% Discount)</t>
  </si>
  <si>
    <t>Maya QR Standee - Mar 29</t>
  </si>
  <si>
    <t>0499</t>
  </si>
  <si>
    <t>INV-2565</t>
  </si>
  <si>
    <t>ZC KINGS MANPOWER AND JANITORIAL SERVICES 
COOPERATIVE</t>
  </si>
  <si>
    <t>Meeting Room 1, 9 am to 12pm</t>
  </si>
  <si>
    <t>UB586517</t>
  </si>
  <si>
    <t>0500</t>
  </si>
  <si>
    <t>INV-2566</t>
  </si>
  <si>
    <t>Alexandre Reyes</t>
  </si>
  <si>
    <t>3 Hour Fly Pass and 1 hour extension</t>
  </si>
  <si>
    <t>0501</t>
  </si>
  <si>
    <t>Meeting Room 1, addl payment</t>
  </si>
  <si>
    <t>0502</t>
  </si>
  <si>
    <t>INV-2573</t>
  </si>
  <si>
    <t>Hulma Manila Custom Fabrication Inc.</t>
  </si>
  <si>
    <t>Meeting Room 1, 9:00 am to 3:00 pm - Apr 15, 2025</t>
  </si>
  <si>
    <t>UB1554661</t>
  </si>
  <si>
    <t>0503</t>
  </si>
  <si>
    <t>INV-2551</t>
  </si>
  <si>
    <t>Virtual Office, Apr 14, 2025 - May 9, 2025</t>
  </si>
  <si>
    <t>BDO	0000158464</t>
  </si>
  <si>
    <t>0504</t>
  </si>
  <si>
    <t>INV-2567</t>
  </si>
  <si>
    <t>Hivelabs Technologies Corporation</t>
  </si>
  <si>
    <t>Use of Address, April 16, 2025 - December 31, 2025</t>
  </si>
  <si>
    <t>UB354271</t>
  </si>
  <si>
    <t>0505</t>
  </si>
  <si>
    <t>INV-2564</t>
  </si>
  <si>
    <t>MASO Fit Out Finishing Services</t>
  </si>
  <si>
    <t>Meeting Room 1&amp;2, April 11, 2025, 7:00 am to 8:00 am</t>
  </si>
  <si>
    <t>Bank Trabsfer from SI (UBP - UB553962)</t>
  </si>
  <si>
    <t>0506</t>
  </si>
  <si>
    <t>0507</t>
  </si>
  <si>
    <t>INV-2555/INV-2574</t>
  </si>
  <si>
    <t>Printing B&amp;W / Access Card (LPOG- 0756, Una, Guia-Sy)</t>
  </si>
  <si>
    <t>Maya QR Standee - Apr 23 (448) Maya QR Standee - Apr 30 (72)</t>
  </si>
  <si>
    <t>0508</t>
  </si>
  <si>
    <t>INV-2576</t>
  </si>
  <si>
    <t>Lorie Anne Ledesma</t>
  </si>
  <si>
    <t>0509</t>
  </si>
  <si>
    <t>INV-2578</t>
  </si>
  <si>
    <t>Juddi Ann Sanchez</t>
  </si>
  <si>
    <t>10-Day Flypass (24/5 access) - April 24, 2025 to May 23, 2025</t>
  </si>
  <si>
    <t>0510</t>
  </si>
  <si>
    <t>0511</t>
  </si>
  <si>
    <t>INV-2575</t>
  </si>
  <si>
    <t>OAA Creative &amp; Advertising Agency, Inc.</t>
  </si>
  <si>
    <t>Use of Address, May 13, 2025 to Dec 31, 2025</t>
  </si>
  <si>
    <t>AR 381 Advance Payment (1875) Check (12544.22)</t>
  </si>
  <si>
    <t>Eastwest	0001903615</t>
  </si>
  <si>
    <t>0512</t>
  </si>
  <si>
    <t>INV-2579</t>
  </si>
  <si>
    <t>Avery Construction OPC</t>
  </si>
  <si>
    <t>Meeting Room 1, 9:00 am to 6:00 pm</t>
  </si>
  <si>
    <t>0513</t>
  </si>
  <si>
    <t>INV-2585</t>
  </si>
  <si>
    <t>Lawrence Aguinaldo</t>
  </si>
  <si>
    <t>0514</t>
  </si>
  <si>
    <t>INV-2586</t>
  </si>
  <si>
    <t>Ford Group Philippines Inc.</t>
  </si>
  <si>
    <t>Meeting Room 2, May 2, 2025, 1:30 pm to 2:30 pm</t>
  </si>
  <si>
    <t>0515</t>
  </si>
  <si>
    <t>INV-2583</t>
  </si>
  <si>
    <t>Pinto-Comms Business Consultancy</t>
  </si>
  <si>
    <t>Virtual Office, May 1, 2025 - Dec 31, 2025</t>
  </si>
  <si>
    <t>Maya Card - Apr 28</t>
  </si>
  <si>
    <t>0516</t>
  </si>
  <si>
    <t>INV-2587</t>
  </si>
  <si>
    <t>LPOG Access Card</t>
  </si>
  <si>
    <t>0517</t>
  </si>
  <si>
    <t>INV-2588</t>
  </si>
  <si>
    <t>Calid Specialty Contractors</t>
  </si>
  <si>
    <t>Meeting Room 2, May 5, 2025, 10:30 am to 12:30 pm</t>
  </si>
  <si>
    <t>0518</t>
  </si>
  <si>
    <t>INV-2584</t>
  </si>
  <si>
    <t>Meeting Room 2, May 5, 2025, 2:00 pm to 3:00 pm</t>
  </si>
  <si>
    <t>UB667781</t>
  </si>
  <si>
    <t>0519</t>
  </si>
  <si>
    <t>INV-2572</t>
  </si>
  <si>
    <t>Meeting Room 1 rent, 9am to 5pm, May 8, 15, 22, 29, 2025 and Locker rent May 2025</t>
  </si>
  <si>
    <t>UB2020368</t>
  </si>
  <si>
    <t>0520</t>
  </si>
  <si>
    <t>INV-2589</t>
  </si>
  <si>
    <t>Emmalyn Lebago</t>
  </si>
  <si>
    <t>Whole Day Fly Pass (24/5 Access)</t>
  </si>
  <si>
    <t>0521</t>
  </si>
  <si>
    <t>INV-2591</t>
  </si>
  <si>
    <t>Meeting Room 3, 9:00 am to 1:00 pm</t>
  </si>
  <si>
    <t>UB1641711</t>
  </si>
  <si>
    <t>0522</t>
  </si>
  <si>
    <t>INV-2590</t>
  </si>
  <si>
    <t>Michael Angelo Maro</t>
  </si>
  <si>
    <t>LPOG Access Card - Lost Card and new (LPOG- 0757)</t>
  </si>
  <si>
    <t>0523</t>
  </si>
  <si>
    <t>INV-2593</t>
  </si>
  <si>
    <t>Larcey Manal</t>
  </si>
  <si>
    <t>3 hour Flypass (w/ ADDL 20% after hour access)</t>
  </si>
  <si>
    <t>0524</t>
  </si>
  <si>
    <t>INV-2568</t>
  </si>
  <si>
    <t>Meeting Room 2 rent, 7am to 4pm, May 8,13,14,15,20,27,28,29,21,22, 2025</t>
  </si>
  <si>
    <t>UB263280</t>
  </si>
  <si>
    <t>0525</t>
  </si>
  <si>
    <t>INV-2569</t>
  </si>
  <si>
    <t>Locker Rental, May 1, 2025 - Jul 31, 2025</t>
  </si>
  <si>
    <t>0526</t>
  </si>
  <si>
    <t>INV-2597</t>
  </si>
  <si>
    <t>Meeting Room 3, May 8, 2025, 11:30 am to 12:30 pm</t>
  </si>
  <si>
    <t>0527</t>
  </si>
  <si>
    <t>INV-2581</t>
  </si>
  <si>
    <t>Virtual Office,  May 4, 2025 - Jun 3, 2025</t>
  </si>
  <si>
    <t>BDO 0000158363</t>
  </si>
  <si>
    <t>0528</t>
  </si>
  <si>
    <t>INV-2582</t>
  </si>
  <si>
    <t>Use of Address, May 6, 2025 - Jun 5, 2025</t>
  </si>
  <si>
    <t>SN 640287</t>
  </si>
  <si>
    <t>0529</t>
  </si>
  <si>
    <t>INV-2577</t>
  </si>
  <si>
    <t>Philippine Nutri-Foods Corporation</t>
  </si>
  <si>
    <t>Meeting Room 3, 8:00 am to 4:30 pm - Apr 28, 2025</t>
  </si>
  <si>
    <t>UB443288</t>
  </si>
  <si>
    <t>0530</t>
  </si>
  <si>
    <t>INV-2598</t>
  </si>
  <si>
    <t>3 Hour Fly Pass (20% after hours access fee)</t>
  </si>
  <si>
    <t>0531</t>
  </si>
  <si>
    <t>INV-2594</t>
  </si>
  <si>
    <t>Maya QR Standee - May 15</t>
  </si>
  <si>
    <t>0532</t>
  </si>
  <si>
    <t>INV-2599</t>
  </si>
  <si>
    <t>Meeting Room 3, May 13, 2025, 10:00 am to 12:00 pm</t>
  </si>
  <si>
    <t>0533</t>
  </si>
  <si>
    <t>0534</t>
  </si>
  <si>
    <t>INV-2580</t>
  </si>
  <si>
    <t>Private Office and Parking Rental May 2025</t>
  </si>
  <si>
    <t>Advance Subscription</t>
  </si>
  <si>
    <t>0535</t>
  </si>
  <si>
    <t>INV-2600</t>
  </si>
  <si>
    <t>Meeting Room  1:00 pm to 5:00 pm - May 14, 2025</t>
  </si>
  <si>
    <t>0536</t>
  </si>
  <si>
    <t>INV-2604</t>
  </si>
  <si>
    <t>Beachhead Management Consultancy Services</t>
  </si>
  <si>
    <t>Use of Address, Oct 14, 2023 to Dec 31, 2025</t>
  </si>
  <si>
    <t>0537</t>
  </si>
  <si>
    <t>INV-2602</t>
  </si>
  <si>
    <t>Eva E Espiritu</t>
  </si>
  <si>
    <t>Meeting room 2, May 16, 2025, 2pm to 4pm</t>
  </si>
  <si>
    <t>SN 426326</t>
  </si>
  <si>
    <t>0538</t>
  </si>
  <si>
    <t>INV-2605</t>
  </si>
  <si>
    <t>Cocreate Network OPC</t>
  </si>
  <si>
    <t>Use oF Address, Feb 21, 2025 to Dec 31, 2025</t>
  </si>
  <si>
    <t>UB589416</t>
  </si>
  <si>
    <t>0539</t>
  </si>
  <si>
    <t>INV-2608</t>
  </si>
  <si>
    <t>Gencys Digital Trading Inc.</t>
  </si>
  <si>
    <t>Event Space 2 rent w/ ingress,egress, equipment rental &amp; 300mbps internet bandwith</t>
  </si>
  <si>
    <t>SN652448</t>
  </si>
  <si>
    <t>0540</t>
  </si>
  <si>
    <t>INV-2609</t>
  </si>
  <si>
    <t>Meeting Room 2, May 19, 2025, 1:00 pm to 3:00 pm</t>
  </si>
  <si>
    <t>UB696586</t>
  </si>
  <si>
    <t>0541</t>
  </si>
  <si>
    <t>0542</t>
  </si>
  <si>
    <t>INV-2606</t>
  </si>
  <si>
    <t>Printing Colored, 7 pages x 10php</t>
  </si>
  <si>
    <t>0543</t>
  </si>
  <si>
    <t>INV-2607</t>
  </si>
  <si>
    <t>Meeting Room 1, 3pm to 6pm &amp; Meeting Room 2, 12pm to 1pm - May 16, 2025</t>
  </si>
  <si>
    <t>0544</t>
  </si>
  <si>
    <t>INV-2603</t>
  </si>
  <si>
    <t>Virtual Office, May 10, 2025 to Dec 31, 2025</t>
  </si>
  <si>
    <t>Maya Card (25838.66) Cash (5000)</t>
  </si>
  <si>
    <t>0545</t>
  </si>
  <si>
    <t>INV-2610</t>
  </si>
  <si>
    <t>3 Hour Fly Pass (24/5 access)</t>
  </si>
  <si>
    <t>0546</t>
  </si>
  <si>
    <t>INV-2611</t>
  </si>
  <si>
    <t>Habulan And Ngo Design Studio</t>
  </si>
  <si>
    <t>Whole Day Fly Pass for 3 seats</t>
  </si>
  <si>
    <t>UB247734</t>
  </si>
  <si>
    <t>0547</t>
  </si>
  <si>
    <t>INV-2615</t>
  </si>
  <si>
    <t>Meeting Room 3, May 21, 2025, 1:00 pm to 2:00 pm</t>
  </si>
  <si>
    <t>0548</t>
  </si>
  <si>
    <t>INV-2616</t>
  </si>
  <si>
    <t>MB Tech Co. Ltd, Head Office</t>
  </si>
  <si>
    <t>10-Day Fly Pass, 2 pax, (Christian Fernandez &amp; Amilyn Dalimocon), May 22, 2025 to June 21, 2025</t>
  </si>
  <si>
    <t>0549</t>
  </si>
  <si>
    <t>INV-2617</t>
  </si>
  <si>
    <t>Three legged Builders Trading and General Construction Services OPC</t>
  </si>
  <si>
    <t>Meeting Room 2,  9:00 am to 12:00 nn</t>
  </si>
  <si>
    <t>0550</t>
  </si>
  <si>
    <t>INV-2618</t>
  </si>
  <si>
    <t>10-Day Fly Pass, (Aries Dinglasan), May 26, 2025 to June 25, 2025</t>
  </si>
  <si>
    <t>0551</t>
  </si>
  <si>
    <t>INV-2612</t>
  </si>
  <si>
    <t>Maya QR Standee - May 23</t>
  </si>
  <si>
    <t>0552</t>
  </si>
  <si>
    <t>INV-2619</t>
  </si>
  <si>
    <t>Meeting Room 3, May 26, 2025, 9:00 am to 5:00 pm</t>
  </si>
  <si>
    <t>Maya QR Standee - June 16</t>
  </si>
  <si>
    <t xml:space="preserve"> UBP </t>
  </si>
  <si>
    <t>0553</t>
  </si>
  <si>
    <t>INV-2620</t>
  </si>
  <si>
    <t>Reyes and Alcaraz Law</t>
  </si>
  <si>
    <t>Use Of Address, May 24, 2025 to December 31, 2025</t>
  </si>
  <si>
    <t xml:space="preserve">SN174171 </t>
  </si>
  <si>
    <t>0554</t>
  </si>
  <si>
    <t>INV-2622</t>
  </si>
  <si>
    <t xml:space="preserve">SynerPark Ventures Inc.
</t>
  </si>
  <si>
    <t>Meeting Room 1, May 27, 2025, 2:00 pm to 7:00 pm</t>
  </si>
  <si>
    <t>0555</t>
  </si>
  <si>
    <t>INV-2623</t>
  </si>
  <si>
    <t>Amilyn Dalimocon</t>
  </si>
  <si>
    <t>Locker Rental, ₱300.00, May 28, 2025 - Jun 26, 2025</t>
  </si>
  <si>
    <t>0556</t>
  </si>
  <si>
    <t>INV-2621</t>
  </si>
  <si>
    <t>10-Day Fly Pass, Marvia Masuhol &amp; Nadiya Dais, May 28, 2025 to June 27, 2025</t>
  </si>
  <si>
    <t>Maya QR Standee - Jun 16</t>
  </si>
  <si>
    <t>0557</t>
  </si>
  <si>
    <t>INV-2624</t>
  </si>
  <si>
    <t>Lightbulb Advertising Inc.</t>
  </si>
  <si>
    <t>Use Of Address, February 21, 2025 to December 31, 2025</t>
  </si>
  <si>
    <t>UB297794 (BT SI TO SVI)</t>
  </si>
  <si>
    <t>0558</t>
  </si>
  <si>
    <t>INV-2626</t>
  </si>
  <si>
    <t>GritIQ Asia Inc.</t>
  </si>
  <si>
    <t>UB299312 (BT SI TO SVI)</t>
  </si>
  <si>
    <t>0559</t>
  </si>
  <si>
    <t>INV-2625</t>
  </si>
  <si>
    <t>BackOffice 360 Opc</t>
  </si>
  <si>
    <t>UB299267 (BT SI TO SVI)</t>
  </si>
  <si>
    <t>0560</t>
  </si>
  <si>
    <t>INV-2627</t>
  </si>
  <si>
    <t>Meeting Room 2, 8:30 am to 1:00 pm</t>
  </si>
  <si>
    <t>0561</t>
  </si>
  <si>
    <t>INV-2628</t>
  </si>
  <si>
    <t>3 Hour Fly Pass</t>
  </si>
  <si>
    <t>0562</t>
  </si>
  <si>
    <t>INV-2629</t>
  </si>
  <si>
    <t>0563</t>
  </si>
  <si>
    <t>0564</t>
  </si>
  <si>
    <t>INV-2632</t>
  </si>
  <si>
    <t>Ernestine Cruz</t>
  </si>
  <si>
    <t>Access card penalty and replacement (LPOG- 0760)</t>
  </si>
  <si>
    <t>0565</t>
  </si>
  <si>
    <t>INV-2633</t>
  </si>
  <si>
    <t>Carlo Deriquito</t>
  </si>
  <si>
    <t>0566</t>
  </si>
  <si>
    <t>INV-2634</t>
  </si>
  <si>
    <t>Angelou Barrios</t>
  </si>
  <si>
    <t>0567</t>
  </si>
  <si>
    <t>INV-2570/INV-2614</t>
  </si>
  <si>
    <t>Meeting Room 2 rent, 7 am to 4 pm,June 4,5,10,11,17,24,25,26,18,19</t>
  </si>
  <si>
    <t>Bank Transfer (27225) Bank Transfer (27225)</t>
  </si>
  <si>
    <t>UB263280 / UB721002</t>
  </si>
  <si>
    <t>0568</t>
  </si>
  <si>
    <t>0569</t>
  </si>
  <si>
    <t>INV-2636</t>
  </si>
  <si>
    <t>Meeting Room 2, 8:00 am to 10:00 pm</t>
  </si>
  <si>
    <t>0570</t>
  </si>
  <si>
    <t>INV-2630</t>
  </si>
  <si>
    <t>Use of Address, Jun 6, 2025 - Jul 5, 2025</t>
  </si>
  <si>
    <t>SN 836734</t>
  </si>
  <si>
    <t>0571</t>
  </si>
  <si>
    <t>INV-2638</t>
  </si>
  <si>
    <t>P.A Alvarez Properties and Development Corporation</t>
  </si>
  <si>
    <t>Meeting Room 1, Jun 10, 2025, 9:00 am to 12:00 pm</t>
  </si>
  <si>
    <t>Cash Deposit</t>
  </si>
  <si>
    <t>SN 005074</t>
  </si>
  <si>
    <t>0572</t>
  </si>
  <si>
    <t>INV-2642</t>
  </si>
  <si>
    <t>Louise Patrick Pambid</t>
  </si>
  <si>
    <t>Wholeday Flypass (2)</t>
  </si>
  <si>
    <t>0573</t>
  </si>
  <si>
    <t>INV-2641</t>
  </si>
  <si>
    <t>ITER System Integration Consulting Philippines Inc</t>
  </si>
  <si>
    <t>Meeting Room 1, Jun 13, 2025, 8:30 am to 5:30 pm</t>
  </si>
  <si>
    <t>UB854433</t>
  </si>
  <si>
    <t>0574</t>
  </si>
  <si>
    <t>INV-2613</t>
  </si>
  <si>
    <t>Meeting Room 1 rental, Jun 5, 19, 26 &amp; Locker Rental (June 2025)</t>
  </si>
  <si>
    <t>UB899064</t>
  </si>
  <si>
    <t>0575</t>
  </si>
  <si>
    <t>INV-2640</t>
  </si>
  <si>
    <t>Meeting Room 2, 8:00 am to 5:00 pm</t>
  </si>
  <si>
    <t>0576</t>
  </si>
  <si>
    <t>0577</t>
  </si>
  <si>
    <t>INV-2644</t>
  </si>
  <si>
    <t>Prime Energy Resources Development B.V</t>
  </si>
  <si>
    <t>Meeting Room 1 and 2, 8:00 am to 5:00 pm</t>
  </si>
  <si>
    <t>Maya Card (AR 484)/ Maya Card</t>
  </si>
  <si>
    <t>0578</t>
  </si>
  <si>
    <t>INV-2643</t>
  </si>
  <si>
    <t>Meeting Room 1, 8:00 am to 5:00 pm</t>
  </si>
  <si>
    <t>SN 000457</t>
  </si>
  <si>
    <t>0579</t>
  </si>
  <si>
    <t>INV-2635</t>
  </si>
  <si>
    <t>The Feast Bellevue PM</t>
  </si>
  <si>
    <t>Event Space 2, Jun 8, 2025, 2:30PM to 5:30PM</t>
  </si>
  <si>
    <t>UB1171231</t>
  </si>
  <si>
    <t>0580</t>
  </si>
  <si>
    <t>INV-2645</t>
  </si>
  <si>
    <t>10-Day Fly Pass, 2 pax, (Christian Fernandez &amp; Amilyn Dalimocon), Jun 18, 2025 to Jul 17, 2025</t>
  </si>
  <si>
    <t>0581</t>
  </si>
  <si>
    <t>0582</t>
  </si>
  <si>
    <t>INV-2646</t>
  </si>
  <si>
    <t>Wholeday Flypass (B1T1)</t>
  </si>
  <si>
    <t xml:space="preserve"> MBTC </t>
  </si>
  <si>
    <t>0583</t>
  </si>
  <si>
    <t>INV-2651</t>
  </si>
  <si>
    <t>Donna Jean Arciaga</t>
  </si>
  <si>
    <t>Access card replacement and penalty (LPOG-0759)</t>
  </si>
  <si>
    <t>0584</t>
  </si>
  <si>
    <t>INV-2649</t>
  </si>
  <si>
    <t>La Vie Inc</t>
  </si>
  <si>
    <t>Meeting Room 1 &amp; 2 rental and weekend surcharge, June 21,22,28,29 &amp; Jul 5, 6, 2025, 9:00 am to 6:00 pm</t>
  </si>
  <si>
    <t>AR 491 Check Deposit (41000) Check Deposit (40000)</t>
  </si>
  <si>
    <t>0585</t>
  </si>
  <si>
    <t>INV-2650</t>
  </si>
  <si>
    <t>Virtual Office,  Jun 4, 2025 - Jul 3, 2025</t>
  </si>
  <si>
    <t>BDO	0000158364</t>
  </si>
  <si>
    <t>0586</t>
  </si>
  <si>
    <t xml:space="preserve">INV-2652 </t>
  </si>
  <si>
    <t>Paolo Rodriguez</t>
  </si>
  <si>
    <t>Meeting Room 1,  9 am to 5 pm</t>
  </si>
  <si>
    <t>0587</t>
  </si>
  <si>
    <t>INV-2637</t>
  </si>
  <si>
    <t>10-Day Fly Pass, Una, Guia-Sy, May 29, 2025 to June 28, 2025</t>
  </si>
  <si>
    <t>Maya Card (Jul 9)</t>
  </si>
  <si>
    <t>0588</t>
  </si>
  <si>
    <t>INV-2654</t>
  </si>
  <si>
    <t>Manilyn Ditchon</t>
  </si>
  <si>
    <t>Printing B&amp;W, 53 pages x 2php &amp; Printing Colored, 4 pages x 10php</t>
  </si>
  <si>
    <t>0589</t>
  </si>
  <si>
    <t>Screen and Projector rental - June 28, 2025</t>
  </si>
  <si>
    <t>ChecK Deposit (500)</t>
  </si>
  <si>
    <t>0590</t>
  </si>
  <si>
    <t>0591</t>
  </si>
  <si>
    <t>INV-2661</t>
  </si>
  <si>
    <t>Edmar Diaz</t>
  </si>
  <si>
    <t>Printing B&amp;W, 10 pages x 4php</t>
  </si>
  <si>
    <t>0592</t>
  </si>
  <si>
    <t>INV-2653</t>
  </si>
  <si>
    <t>Exsto Philippines Inc</t>
  </si>
  <si>
    <t>Use of Address, Jul 1, 2025 to December 31, 2025</t>
  </si>
  <si>
    <t>S42457329</t>
  </si>
  <si>
    <t>0593</t>
  </si>
  <si>
    <t>INV-2655</t>
  </si>
  <si>
    <t>SN 130251</t>
  </si>
  <si>
    <t>0594</t>
  </si>
  <si>
    <t>0595</t>
  </si>
  <si>
    <t>INV-2662</t>
  </si>
  <si>
    <t>Meeting Room 2, 5:00 pm to 6:00 pm (w/20% mid-year discount)</t>
  </si>
  <si>
    <t>Maya Card-Debit</t>
  </si>
  <si>
    <t>0596</t>
  </si>
  <si>
    <t>INV-2663</t>
  </si>
  <si>
    <t>Meeting Room 2, 8am to 10am and 3 Hour Fly Pass (B1T1)</t>
  </si>
  <si>
    <t>0597</t>
  </si>
  <si>
    <t>0598</t>
  </si>
  <si>
    <t>INV-2660</t>
  </si>
  <si>
    <t>MASO Fit Out Contractor</t>
  </si>
  <si>
    <t>Meeting Room 1, ₱2,880.00 / 7:00 am to 9:00 am (with early access)</t>
  </si>
  <si>
    <r>
      <rPr>
        <rFont val="Calibri"/>
        <b/>
        <color rgb="FF000000"/>
        <sz val="11.0"/>
      </rPr>
      <t xml:space="preserve">Bank Transfer -from SI to SVI (2000) </t>
    </r>
    <r>
      <rPr>
        <rFont val="Calibri"/>
        <b val="0"/>
        <color rgb="FF000000"/>
        <sz val="11.0"/>
      </rPr>
      <t>Bank Transfer (880)</t>
    </r>
  </si>
  <si>
    <t>UB659212/UB388464</t>
  </si>
  <si>
    <t>0599</t>
  </si>
  <si>
    <t>INV-2664</t>
  </si>
  <si>
    <t>Locker Rental, ₱300.00, Jul 4, 2025 - Aug 3, 2025</t>
  </si>
  <si>
    <t>0600</t>
  </si>
  <si>
    <t>0601</t>
  </si>
  <si>
    <t>INV-2665</t>
  </si>
  <si>
    <t>3 Hour Fly Pass (B1T1)</t>
  </si>
  <si>
    <t>0602</t>
  </si>
  <si>
    <t>INV-2666</t>
  </si>
  <si>
    <t>Wholeday Fly Pass (B1T1)</t>
  </si>
  <si>
    <t>0603</t>
  </si>
  <si>
    <t>INV-2667</t>
  </si>
  <si>
    <t>Printing, P4x5pages</t>
  </si>
  <si>
    <t>0604</t>
  </si>
  <si>
    <t>INV-2668</t>
  </si>
  <si>
    <t>Printing, P4x30pages</t>
  </si>
  <si>
    <t>0605</t>
  </si>
  <si>
    <t>INV-2669</t>
  </si>
  <si>
    <t>Meeting Room 1, Jul 7, 2025, 9am to 6pm</t>
  </si>
  <si>
    <t>0606</t>
  </si>
  <si>
    <t>0607</t>
  </si>
  <si>
    <t>INV-2571/INV-2648</t>
  </si>
  <si>
    <t>Meeting Room 2 rent, 7 am to 4 pm, July 1,2,3,8 9,10,15,17,22,23,24,29,30,31,16</t>
  </si>
  <si>
    <t>UB263280/UB687452</t>
  </si>
  <si>
    <t>0608</t>
  </si>
  <si>
    <t>INV-2659</t>
  </si>
  <si>
    <t>Virtual Office,  Jul 4, 2025 - Aug 3, 2025</t>
  </si>
  <si>
    <t>0609</t>
  </si>
  <si>
    <t>0610</t>
  </si>
  <si>
    <t>INV-2676</t>
  </si>
  <si>
    <t>Meeting Room 2, Jul 7, 2025, 8am to 3pm  (w/20% mid-year discount)</t>
  </si>
  <si>
    <t>Maya Card (Jul 11)</t>
  </si>
  <si>
    <t>0611</t>
  </si>
  <si>
    <t>0612</t>
  </si>
  <si>
    <t>INV-2658</t>
  </si>
  <si>
    <t>Use of Address, Jul 6, 2025 - Aug 5, 2025</t>
  </si>
  <si>
    <t>SN 472461</t>
  </si>
  <si>
    <t>0613</t>
  </si>
  <si>
    <t>INV-2677</t>
  </si>
  <si>
    <t>Meeting room 2, 8 am - 9 am</t>
  </si>
  <si>
    <t>0614</t>
  </si>
  <si>
    <t>INV-2678</t>
  </si>
  <si>
    <t>Sewells Group Philippines, Inc.</t>
  </si>
  <si>
    <t>Meeting Room 2, 10:00 am to 7:00 pm (w/20% discount)</t>
  </si>
  <si>
    <t>0615</t>
  </si>
  <si>
    <t>INV-2679</t>
  </si>
  <si>
    <t>3 Hour Fly Pass (24/5 Access)</t>
  </si>
  <si>
    <t>Deposited on July 15, 2025</t>
  </si>
  <si>
    <t>0616</t>
  </si>
  <si>
    <t>INV-2680</t>
  </si>
  <si>
    <t>Jonathan S. Catalla</t>
  </si>
  <si>
    <t>10-Day Fly Pass, July 17, 2025 to August 16, 2025</t>
  </si>
  <si>
    <t>Deposited on July 18, 2025</t>
  </si>
  <si>
    <t>0617</t>
  </si>
  <si>
    <t>INV-2647</t>
  </si>
  <si>
    <t>Meeting Room 1, Jul 3, 10, 17, 24, 31 and Locker rent Jul 2025</t>
  </si>
  <si>
    <t>UB1154712</t>
  </si>
  <si>
    <t>0618</t>
  </si>
  <si>
    <t>INV-00618</t>
  </si>
  <si>
    <t>10 Day Fly Pass (Christian Fernandez &amp; Amilyn Dalimocon), July 23 - Aug 22, 2025</t>
  </si>
  <si>
    <t>0619</t>
  </si>
  <si>
    <t>0620</t>
  </si>
  <si>
    <t>INV-00620</t>
  </si>
  <si>
    <t>Caryl Cruz</t>
  </si>
  <si>
    <t xml:space="preserve">3 Hour Fly Pass (Buy 1 Take 1) </t>
  </si>
  <si>
    <t>0621</t>
  </si>
  <si>
    <t>INV-00621</t>
  </si>
  <si>
    <t>Maya QR</t>
  </si>
  <si>
    <t>0622</t>
  </si>
  <si>
    <t>INV-00622</t>
  </si>
  <si>
    <t>Whole Day Fly Pass (Buy 1 Take 1)</t>
  </si>
  <si>
    <t>Maya QR (Jul 23)</t>
  </si>
  <si>
    <t>0623</t>
  </si>
  <si>
    <t>INV-00623</t>
  </si>
  <si>
    <t>Cement Express Delivery Services</t>
  </si>
  <si>
    <t>Use of Address, July 7 - December 31, 2025</t>
  </si>
  <si>
    <t>0624</t>
  </si>
  <si>
    <t>INV-00624</t>
  </si>
  <si>
    <t>Flintkote Waterproofing Services</t>
  </si>
  <si>
    <t>0625</t>
  </si>
  <si>
    <t>INV-00625</t>
  </si>
  <si>
    <t>Deposited on July 31, 2025</t>
  </si>
  <si>
    <t>0626</t>
  </si>
  <si>
    <t>INV-00626</t>
  </si>
  <si>
    <t>Jefferson Jimenez</t>
  </si>
  <si>
    <t>Lost Access Card Placement</t>
  </si>
  <si>
    <t xml:space="preserve">Cash </t>
  </si>
  <si>
    <t>0627</t>
  </si>
  <si>
    <t>INV-000627</t>
  </si>
  <si>
    <t>Virtual Office, July 30, 2025 to January 29, 2026</t>
  </si>
  <si>
    <t>0628</t>
  </si>
  <si>
    <t>INV-00628</t>
  </si>
  <si>
    <t>Camille Villanueva</t>
  </si>
  <si>
    <t>Printing B&amp;W, 2 pages 4</t>
  </si>
  <si>
    <t>Deposited on Aug 4, 2025</t>
  </si>
  <si>
    <t>0629</t>
  </si>
  <si>
    <t>INV-00629</t>
  </si>
  <si>
    <t>Norio-Oleganio Consultancy Inc.</t>
  </si>
  <si>
    <t>Printing Excess, 34 pages x 2</t>
  </si>
  <si>
    <t>Deposited on Aug 11, 2025</t>
  </si>
  <si>
    <t>0630</t>
  </si>
  <si>
    <t>INV-00630</t>
  </si>
  <si>
    <t>MR 1, 9AM - 5PM, Aug 14, 21, and 28, 2025. Locker Rent, Aug 1 -31, 2025</t>
  </si>
  <si>
    <t>0631</t>
  </si>
  <si>
    <t>INV-00631</t>
  </si>
  <si>
    <t>Integrated Business Process and Consulting Services., Inc.</t>
  </si>
  <si>
    <t>MR 1, Aug 1, 2025, 8AM - 5PM, with 20% discount</t>
  </si>
  <si>
    <t>MayaQR (3,400)</t>
  </si>
  <si>
    <t>3,400 DP AR 509 UB 423884</t>
  </si>
  <si>
    <t>0632</t>
  </si>
  <si>
    <t>INV-00632</t>
  </si>
  <si>
    <t>Jen Perez Bilangdal</t>
  </si>
  <si>
    <t>Printing B&amp;W, 22 pages x 4. Colored 3 pages x 15.</t>
  </si>
  <si>
    <t>0633</t>
  </si>
  <si>
    <t>INV-00633</t>
  </si>
  <si>
    <t>Locker Rental #11, Aug 3 - Sep 2, 2025</t>
  </si>
  <si>
    <t>Deposited on Aug  5, 2025</t>
  </si>
  <si>
    <t>0634</t>
  </si>
  <si>
    <t>INV-00634</t>
  </si>
  <si>
    <t>Moom Health Services Corp,</t>
  </si>
  <si>
    <t>Virtual Office, Aug 4 - Sep 3, 2025</t>
  </si>
  <si>
    <t>BDO 0000193703</t>
  </si>
  <si>
    <t>0635</t>
  </si>
  <si>
    <t>INV-00635</t>
  </si>
  <si>
    <t>Genesis Joy Panem</t>
  </si>
  <si>
    <t>3-Hour Fly Pass</t>
  </si>
  <si>
    <t>0636</t>
  </si>
  <si>
    <t>INV-00636</t>
  </si>
  <si>
    <t>Metro Promo Concept Corp.</t>
  </si>
  <si>
    <t>Meeting Room 1, 9AM - 11AM</t>
  </si>
  <si>
    <t xml:space="preserve">Maya QR </t>
  </si>
  <si>
    <t>0637</t>
  </si>
  <si>
    <t>INV-00637</t>
  </si>
  <si>
    <t>Stella Polaris Learning and Development Center</t>
  </si>
  <si>
    <t>Monthly Fly Pass, Aug 4 - Sep 3, 2025.</t>
  </si>
  <si>
    <t>Maya Card (Nov 11)</t>
  </si>
  <si>
    <t>0638</t>
  </si>
  <si>
    <t>INV-00638</t>
  </si>
  <si>
    <t>Use of Address, Aug 6 - Sep 5, 2025</t>
  </si>
  <si>
    <t>0639</t>
  </si>
  <si>
    <t>INV-00639</t>
  </si>
  <si>
    <t>Meeting Room 2, 7AM - 4PM, Aug 5, 6, 7, 12, 13, 14, 19, 20, 21, 13, 14, 19, 20, 21, 26, 27, 28, 2025. Locker Rental, Aug - Dec 2025</t>
  </si>
  <si>
    <t xml:space="preserve">Bank Transfer </t>
  </si>
  <si>
    <t>UB241006</t>
  </si>
  <si>
    <t>0640</t>
  </si>
  <si>
    <t>INV-00640</t>
  </si>
  <si>
    <t>Gilbert Donato</t>
  </si>
  <si>
    <t>Whole Day Fly Pass</t>
  </si>
  <si>
    <t>0641</t>
  </si>
  <si>
    <t>INV-00641</t>
  </si>
  <si>
    <t>Magical Holidays Travel and Tourism Services Inc.,</t>
  </si>
  <si>
    <t>Meeting Room 1, 9AM - 5:30PM</t>
  </si>
  <si>
    <t>Cash - 3000</t>
  </si>
  <si>
    <t>2,200AR 515/BT UB945619 Deposited on Aug 11, 2025</t>
  </si>
  <si>
    <t>0642</t>
  </si>
  <si>
    <t>INV-00642</t>
  </si>
  <si>
    <t>Julia Barrientos</t>
  </si>
  <si>
    <t>Meeting Room 1, 3PM - 5:30PM</t>
  </si>
  <si>
    <t>Cash- 1,200</t>
  </si>
  <si>
    <t>AR 517 (2400); Deposited on Aug 11, 2025</t>
  </si>
  <si>
    <t>0643</t>
  </si>
  <si>
    <t>INV-00643</t>
  </si>
  <si>
    <t>GCF South Metro Inc.,</t>
  </si>
  <si>
    <t>Meeting Room Rental (MR1), August 8, 2025, 6PM - 9PM</t>
  </si>
  <si>
    <t>0644</t>
  </si>
  <si>
    <t>INV-00644</t>
  </si>
  <si>
    <t>Corelate Systems Corp.,</t>
  </si>
  <si>
    <t>Meeting Room 2, 1PM - 6PM</t>
  </si>
  <si>
    <t>SN 056723</t>
  </si>
  <si>
    <t>0645</t>
  </si>
  <si>
    <t>INV-00645</t>
  </si>
  <si>
    <t>Racquel Ruth Dimapilis</t>
  </si>
  <si>
    <t xml:space="preserve">Whole Day Fly Pass + 20% </t>
  </si>
  <si>
    <t>0646</t>
  </si>
  <si>
    <t>INV-00646</t>
  </si>
  <si>
    <t>Jan Ryan Redoña</t>
  </si>
  <si>
    <t>3 Hour Fly pass X 3</t>
  </si>
  <si>
    <t>0647</t>
  </si>
  <si>
    <t>INV-00647</t>
  </si>
  <si>
    <t>Printing Colored</t>
  </si>
  <si>
    <t>0648</t>
  </si>
  <si>
    <t>INV-00648</t>
  </si>
  <si>
    <t>Maureen Cabreta</t>
  </si>
  <si>
    <t>Printing Colore Image &amp; Text, Black &amp; White</t>
  </si>
  <si>
    <t>0649</t>
  </si>
  <si>
    <t>INV-00649</t>
  </si>
  <si>
    <t>Printing Colore Image and B&amp;W text</t>
  </si>
  <si>
    <t>0650</t>
  </si>
  <si>
    <t>08/29/2025</t>
  </si>
  <si>
    <t>INV-00650</t>
  </si>
  <si>
    <t>QBE Group Shared Services Limited - Philippine Branch</t>
  </si>
  <si>
    <t>Private Office &amp; Parking Rental August 2025</t>
  </si>
  <si>
    <t>BPI 1167826</t>
  </si>
  <si>
    <t>0651</t>
  </si>
  <si>
    <t>INV-00651</t>
  </si>
  <si>
    <t>Private Office &amp; Parking Rental June 2025</t>
  </si>
  <si>
    <t>0652</t>
  </si>
  <si>
    <t>INV-00652</t>
  </si>
  <si>
    <t>Meeting Room 1, 9AM - 5PM</t>
  </si>
  <si>
    <t>AR 515 3,400 ; Bank Transfer</t>
  </si>
  <si>
    <t>0653</t>
  </si>
  <si>
    <t>INV-00653</t>
  </si>
  <si>
    <t>Archie Paungan</t>
  </si>
  <si>
    <t>Meeting Room 1, 6PM - 9PM</t>
  </si>
  <si>
    <t>AR 510 1,728 ; BT to MB2</t>
  </si>
  <si>
    <t>0654</t>
  </si>
  <si>
    <t>INV-00654</t>
  </si>
  <si>
    <t>Sonara Music Tutorial Services</t>
  </si>
  <si>
    <t>Event Space, 1PM - 5PM</t>
  </si>
  <si>
    <t>0655</t>
  </si>
  <si>
    <t>INV-00655</t>
  </si>
  <si>
    <t>Tom Tokita</t>
  </si>
  <si>
    <t>Wholeday Fly Pass</t>
  </si>
  <si>
    <t>0656</t>
  </si>
  <si>
    <t>INV-00656</t>
  </si>
  <si>
    <t>Teejay Hidalgo</t>
  </si>
  <si>
    <t>0657</t>
  </si>
  <si>
    <t>INV-00657</t>
  </si>
  <si>
    <t>Norio - Olegario Consultancy Inc.,</t>
  </si>
  <si>
    <t>New Access Card (10 pax)</t>
  </si>
  <si>
    <t>0658</t>
  </si>
  <si>
    <t>INV-00658</t>
  </si>
  <si>
    <t>Jovit Mayo</t>
  </si>
  <si>
    <t>Wholeday Fly Pass (24/5 Access), 1PM - 12AM</t>
  </si>
  <si>
    <t>Deposited on Aug 19, 2025</t>
  </si>
  <si>
    <t>0659</t>
  </si>
  <si>
    <t>INV-00659</t>
  </si>
  <si>
    <t>Norio-Olegario Consultancy Inc.,</t>
  </si>
  <si>
    <t>Meeting Room 1, 10AM - 4PM</t>
  </si>
  <si>
    <t>0660</t>
  </si>
  <si>
    <t>INV-00660</t>
  </si>
  <si>
    <t>City Pacific Group Inc.,</t>
  </si>
  <si>
    <t>Meeting Room 1, 2:30PM - 4:30PM</t>
  </si>
  <si>
    <t>0661</t>
  </si>
  <si>
    <t>INV-00661</t>
  </si>
  <si>
    <t>Socotec Cert Phils Inc</t>
  </si>
  <si>
    <t>0662</t>
  </si>
  <si>
    <t>INV-00662</t>
  </si>
  <si>
    <t>QBE Group Shared Services Ltd - Philippines Branch</t>
  </si>
  <si>
    <t>Private Office &amp; Parking Rental for July 2025</t>
  </si>
  <si>
    <t>0663</t>
  </si>
  <si>
    <t>INV-00663</t>
  </si>
  <si>
    <t>Global Bridge Resources Corporation</t>
  </si>
  <si>
    <t>Access Card, Vivian Ladrillano, and Roberto Manalo</t>
  </si>
  <si>
    <t>0664</t>
  </si>
  <si>
    <t>INV-00664</t>
  </si>
  <si>
    <t>Integrated Business Process and Consulting Services Inc.,</t>
  </si>
  <si>
    <t>Meeting Room 1, 8AM - 5PM</t>
  </si>
  <si>
    <t>MQR 4,300 ; BT to UBP (3,000) 1361910/(3000)1539674</t>
  </si>
  <si>
    <t>0665</t>
  </si>
  <si>
    <t>INV-00665</t>
  </si>
  <si>
    <t>Akira Kaye Echague</t>
  </si>
  <si>
    <t>Deposited on Aug 26, 2025</t>
  </si>
  <si>
    <t>0666</t>
  </si>
  <si>
    <t>INV-00666</t>
  </si>
  <si>
    <t>Werner Access Products Philippines, Inc.,</t>
  </si>
  <si>
    <t>Meeting Room 1, Aug 25, 2025</t>
  </si>
  <si>
    <t>0667</t>
  </si>
  <si>
    <t>INV-00667</t>
  </si>
  <si>
    <t>MBTech Co. Ltd. Head Office</t>
  </si>
  <si>
    <t>10 Day Fly Pass, Aug 27 - Sep 26, 2025, Amilyn Dalimocon, Christian Fernandez</t>
  </si>
  <si>
    <t>0668</t>
  </si>
  <si>
    <t>INV-00668</t>
  </si>
  <si>
    <t>Deposited on Aug 28, 2025</t>
  </si>
  <si>
    <t>0669</t>
  </si>
  <si>
    <t>INV-00669</t>
  </si>
  <si>
    <t xml:space="preserve">Ara Siton </t>
  </si>
  <si>
    <t>0670</t>
  </si>
  <si>
    <t>INV-00670</t>
  </si>
  <si>
    <t>Goetz Moving and Storage Inc.,</t>
  </si>
  <si>
    <t>MR 1, 8AM - 5PM, MR 1, Sep 5, 2025, 8AM - 12PM</t>
  </si>
  <si>
    <t>AR 1167 - 7,250</t>
  </si>
  <si>
    <t>0671</t>
  </si>
  <si>
    <t>INV-00671</t>
  </si>
  <si>
    <t>Han Ibarra</t>
  </si>
  <si>
    <t>0672</t>
  </si>
  <si>
    <t>INV-00672</t>
  </si>
  <si>
    <t>Anita Lee</t>
  </si>
  <si>
    <t>0673</t>
  </si>
  <si>
    <t>INV-00673</t>
  </si>
  <si>
    <t>0674</t>
  </si>
  <si>
    <t>INV-00674</t>
  </si>
  <si>
    <t>Private Office Rent &amp; Parking, Sep 1 - 30, 2025</t>
  </si>
  <si>
    <t>0675</t>
  </si>
  <si>
    <t>INV-00786, INV-00696, INV-2671</t>
  </si>
  <si>
    <t>iHub Solutions (Philippines)</t>
  </si>
  <si>
    <t>MR, 7AM - 4PM, Sep 2,3,4. MR2, 7AM - 4PM, Sep 9,10,11,16,17,18,23,24,25, 2025</t>
  </si>
  <si>
    <t>AR SI 1141, AR 523 : 12,000. AR 508, AR 523: 44,000</t>
  </si>
  <si>
    <t>0676</t>
  </si>
  <si>
    <t>INV-00724</t>
  </si>
  <si>
    <t>Bahay sa Pinas, Inc.,</t>
  </si>
  <si>
    <t>MR 1, 1PM - 4PM, Sep 5, 2025</t>
  </si>
  <si>
    <t>Gcash QR</t>
  </si>
  <si>
    <t>0677</t>
  </si>
  <si>
    <t>INV-00707</t>
  </si>
  <si>
    <t>1 Month Fly Pass, Sep 4 - Oct 3, 2025</t>
  </si>
  <si>
    <t>0678</t>
  </si>
  <si>
    <t>INV-00708</t>
  </si>
  <si>
    <t>Moom Health Services Corp.,</t>
  </si>
  <si>
    <t>Virtual Office, Sep 4 - Oct 3, 2025</t>
  </si>
  <si>
    <t>0679</t>
  </si>
  <si>
    <t>INV-00709</t>
  </si>
  <si>
    <t>Use of Address, Sep 6 - Oct 5, 2025</t>
  </si>
  <si>
    <t>0680</t>
  </si>
  <si>
    <t>INV-00725</t>
  </si>
  <si>
    <t xml:space="preserve">MR 1, 2 Hour Extension, Sep 5 - Oct 6, 2025 </t>
  </si>
  <si>
    <t>0681</t>
  </si>
  <si>
    <t>INV-00711</t>
  </si>
  <si>
    <t>MR 1, Sep 8 &amp; Sep 22, 2025</t>
  </si>
  <si>
    <t>0682</t>
  </si>
  <si>
    <t>INV-00712</t>
  </si>
  <si>
    <t>Taio Business Solutions Corp.,</t>
  </si>
  <si>
    <t>Virtual Office, Sep 1, 2025 - Dec 26, 2026</t>
  </si>
  <si>
    <t>UB1054708</t>
  </si>
  <si>
    <t>0683</t>
  </si>
  <si>
    <t>INV-00713</t>
  </si>
  <si>
    <t xml:space="preserve">Chen Guevarra </t>
  </si>
  <si>
    <t>SI MBT Account</t>
  </si>
  <si>
    <t>0684</t>
  </si>
  <si>
    <t>INV-00715</t>
  </si>
  <si>
    <t>Leo Anthony Villareal</t>
  </si>
  <si>
    <t>0685</t>
  </si>
  <si>
    <t>INV-00716</t>
  </si>
  <si>
    <t>Locker Rent, Sep 3 - Oct 2, 2025</t>
  </si>
  <si>
    <t>0686</t>
  </si>
  <si>
    <t>INV-00727</t>
  </si>
  <si>
    <t>10-Day Fly Pass, Sep 8 - Oct 7, 2025</t>
  </si>
  <si>
    <t>QR 15,000 | QR 15,000</t>
  </si>
  <si>
    <t>0687</t>
  </si>
  <si>
    <t>INV-00733</t>
  </si>
  <si>
    <t>Health Channels Innovators Inc.,</t>
  </si>
  <si>
    <t>Use of Address, July 24, 2025 - Dec 23, 2026. Use of Address, Dec 24 - 31, 2026.</t>
  </si>
  <si>
    <t xml:space="preserve">Check </t>
  </si>
  <si>
    <t>PDC</t>
  </si>
  <si>
    <t>0688</t>
  </si>
  <si>
    <t>INV-00734</t>
  </si>
  <si>
    <t>Kennydy Limbo</t>
  </si>
  <si>
    <t>3-Hour Fly Pass (24/5) Access</t>
  </si>
  <si>
    <t>Cash / CC</t>
  </si>
  <si>
    <t>CC : 420 | Cash : 80</t>
  </si>
  <si>
    <t>0689</t>
  </si>
  <si>
    <t>INV-00735</t>
  </si>
  <si>
    <t>June Marisse Macarubbo</t>
  </si>
  <si>
    <t>Hourly Fly Pass (24/5) Access</t>
  </si>
  <si>
    <t>0690</t>
  </si>
  <si>
    <t>INV-00736</t>
  </si>
  <si>
    <t>Rico Sy</t>
  </si>
  <si>
    <t>0691</t>
  </si>
  <si>
    <t>INV-00737</t>
  </si>
  <si>
    <t>0692</t>
  </si>
  <si>
    <t>INV-00738</t>
  </si>
  <si>
    <t>Lee Majaducon</t>
  </si>
  <si>
    <t>Printing, B&amp;W, 1 page</t>
  </si>
  <si>
    <t>0693</t>
  </si>
  <si>
    <t>INV-00739</t>
  </si>
  <si>
    <t>Mary Grace Navalta</t>
  </si>
  <si>
    <t>0694</t>
  </si>
  <si>
    <t>INV-00740</t>
  </si>
  <si>
    <t>Arvin Maya</t>
  </si>
  <si>
    <t>0695</t>
  </si>
  <si>
    <t>INV-00752</t>
  </si>
  <si>
    <t>First Love Inc.,</t>
  </si>
  <si>
    <t>MR 1&amp;2, Sep 13, 2025, 6PM - 10PM (w/ ingress)</t>
  </si>
  <si>
    <t>UB538122</t>
  </si>
  <si>
    <t>0696</t>
  </si>
  <si>
    <t>INV-00753</t>
  </si>
  <si>
    <t>0697</t>
  </si>
  <si>
    <t>INV-00754</t>
  </si>
  <si>
    <t>FDM Training Center</t>
  </si>
  <si>
    <t>MR 1, 8AM -12PM, (w/ Ingress)</t>
  </si>
  <si>
    <t>AR 507; 4,300 | 500 maya QR</t>
  </si>
  <si>
    <t>0698</t>
  </si>
  <si>
    <t>INV-00755</t>
  </si>
  <si>
    <t>Meeting Room 1, Sep 15, 2025, 10AM - 6PM</t>
  </si>
  <si>
    <t>0699</t>
  </si>
  <si>
    <t>INV-00756</t>
  </si>
  <si>
    <t xml:space="preserve">Recruitgo Philippines </t>
  </si>
  <si>
    <t>MR 1, Sep 18, 2025, 9AM - 6PM. MR 1, Sep 25, 2025, 9AM - 5PM.</t>
  </si>
  <si>
    <t>UB521463</t>
  </si>
  <si>
    <t>0700</t>
  </si>
  <si>
    <t>INV-00768</t>
  </si>
  <si>
    <t>0701</t>
  </si>
  <si>
    <t>INV-00676</t>
  </si>
  <si>
    <t>Fernan Gapuz</t>
  </si>
  <si>
    <t>0702</t>
  </si>
  <si>
    <t>INV-00677</t>
  </si>
  <si>
    <t>KT (Ktooling) Industry Inc.,</t>
  </si>
  <si>
    <t>0703</t>
  </si>
  <si>
    <t>INV-00678</t>
  </si>
  <si>
    <t>Jeffrey Ong</t>
  </si>
  <si>
    <t>3- Hour Fly Pass</t>
  </si>
  <si>
    <t>0704</t>
  </si>
  <si>
    <t>INV-00679</t>
  </si>
  <si>
    <t>Paolo Montalbo</t>
  </si>
  <si>
    <t>0705</t>
  </si>
  <si>
    <t>INV-00680</t>
  </si>
  <si>
    <t>ITER System Integration Consulting Philippines Inc.,</t>
  </si>
  <si>
    <t>Metting Room, 9AM - 5PM</t>
  </si>
  <si>
    <t>0706</t>
  </si>
  <si>
    <t>INV-00681</t>
  </si>
  <si>
    <t>Belle Labiang</t>
  </si>
  <si>
    <t>Printing: Colored 1@10 &amp; BNW 6@4</t>
  </si>
  <si>
    <t>0707</t>
  </si>
  <si>
    <t>INV-00682</t>
  </si>
  <si>
    <t>Alison Solis</t>
  </si>
  <si>
    <t>0708</t>
  </si>
  <si>
    <t>INV-00683</t>
  </si>
  <si>
    <t>Velocity Global Philippine</t>
  </si>
  <si>
    <t>0709</t>
  </si>
  <si>
    <t>INV-00684</t>
  </si>
  <si>
    <t>Monthly Fly Pass (Jimwell Tan, Clarisa Beltran, Cyrus Jovellana), Jimwell 26 - Sep 25), Cyrus (Aug 28 - Sep 27), Charles Godwin Cordial, Whole Fly Pass, Aug 28 - 29, 2025</t>
  </si>
  <si>
    <t>0710</t>
  </si>
  <si>
    <t>INV-00685</t>
  </si>
  <si>
    <t>Daphne De Paz</t>
  </si>
  <si>
    <t>Monthly Fly Pass, Sept 2 - Oct 1, 2025</t>
  </si>
  <si>
    <t>UB76915 ; AR 1173</t>
  </si>
  <si>
    <t>0711</t>
  </si>
  <si>
    <t>INV-00686</t>
  </si>
  <si>
    <t>Arwin Cortez</t>
  </si>
  <si>
    <t>10 Day Fly Pass, Aug 29 - Sep 28, 2025</t>
  </si>
  <si>
    <t>0712</t>
  </si>
  <si>
    <t>INV-00687</t>
  </si>
  <si>
    <t>Paolo Tensuan</t>
  </si>
  <si>
    <t>0713</t>
  </si>
  <si>
    <t>INV-00688</t>
  </si>
  <si>
    <t>Ramon Austria</t>
  </si>
  <si>
    <t>Meeting Room, 9AM - 12PM</t>
  </si>
  <si>
    <t>UB775116</t>
  </si>
  <si>
    <t>0714</t>
  </si>
  <si>
    <t>INV-00689</t>
  </si>
  <si>
    <t>0715</t>
  </si>
  <si>
    <t>INV-00690</t>
  </si>
  <si>
    <t>Four R Properties</t>
  </si>
  <si>
    <t>Meeting Room, 9:30 AM - 10:30 AM</t>
  </si>
  <si>
    <t>0716</t>
  </si>
  <si>
    <t>INV-00691</t>
  </si>
  <si>
    <t>Jabel Pates</t>
  </si>
  <si>
    <t>0717</t>
  </si>
  <si>
    <t>INV-00692</t>
  </si>
  <si>
    <t>Velocity Global Philippines</t>
  </si>
  <si>
    <t>0718</t>
  </si>
  <si>
    <t>0719</t>
  </si>
  <si>
    <t>INV-00693</t>
  </si>
  <si>
    <t>Meeting Room, 20 Hrs</t>
  </si>
  <si>
    <t>BPI - 5,600 ; AR SI# 1151 : 5,600</t>
  </si>
  <si>
    <t>0720</t>
  </si>
  <si>
    <t>INV-00694</t>
  </si>
  <si>
    <t>Krissel Hernandez</t>
  </si>
  <si>
    <t>Meeting Room, 8AM - 5PM</t>
  </si>
  <si>
    <t>UB1773363</t>
  </si>
  <si>
    <t>0721</t>
  </si>
  <si>
    <t>INV-00697</t>
  </si>
  <si>
    <t>10 Day Fly Pass</t>
  </si>
  <si>
    <t>0722</t>
  </si>
  <si>
    <t>INV-00698</t>
  </si>
  <si>
    <t>10 Day Fly Pass, Sep 4 - Oct 3, 2025</t>
  </si>
  <si>
    <t>0723</t>
  </si>
  <si>
    <t>INV - 2782</t>
  </si>
  <si>
    <t>Rommel Carrera</t>
  </si>
  <si>
    <t>0724</t>
  </si>
  <si>
    <t>INV-00700</t>
  </si>
  <si>
    <t>Patrick Tan</t>
  </si>
  <si>
    <t>0725</t>
  </si>
  <si>
    <t>INV-00701</t>
  </si>
  <si>
    <t>Migern Estahillo</t>
  </si>
  <si>
    <t>0726</t>
  </si>
  <si>
    <t>INV-00702</t>
  </si>
  <si>
    <t xml:space="preserve">Gcash QR </t>
  </si>
  <si>
    <t>0727</t>
  </si>
  <si>
    <t>INV-00706</t>
  </si>
  <si>
    <t>Kenneth Joel</t>
  </si>
  <si>
    <t>0728</t>
  </si>
  <si>
    <t>INV-00703</t>
  </si>
  <si>
    <t>Raf Cornejo</t>
  </si>
  <si>
    <t>0729</t>
  </si>
  <si>
    <t>INV-00704</t>
  </si>
  <si>
    <t>Michael Santiago</t>
  </si>
  <si>
    <t>0730</t>
  </si>
  <si>
    <t>INV-00705</t>
  </si>
  <si>
    <t>Kings Road Veterinary Group OPC</t>
  </si>
  <si>
    <t>Rocket Room, 2PM - 6PM</t>
  </si>
  <si>
    <t>UB225277| AR 1238</t>
  </si>
  <si>
    <t>0731</t>
  </si>
  <si>
    <t>INV-00710</t>
  </si>
  <si>
    <t>Luisa Facundo</t>
  </si>
  <si>
    <t>Astra 1, 9AM - 10AM</t>
  </si>
  <si>
    <t>0732</t>
  </si>
  <si>
    <t>INV-00714</t>
  </si>
  <si>
    <t>Blanc Ventures Inc.,</t>
  </si>
  <si>
    <t>Astra 2, 9AM - 11AM</t>
  </si>
  <si>
    <t>0733</t>
  </si>
  <si>
    <t>INV-00717</t>
  </si>
  <si>
    <t>Nichole Penamora</t>
  </si>
  <si>
    <t>0734</t>
  </si>
  <si>
    <t>INV-00718</t>
  </si>
  <si>
    <t>Cast PH</t>
  </si>
  <si>
    <t>Rocket Room, 1PM - 3PM</t>
  </si>
  <si>
    <t>0735</t>
  </si>
  <si>
    <t>INV-00719</t>
  </si>
  <si>
    <t>Jelete Chavez</t>
  </si>
  <si>
    <t>0736</t>
  </si>
  <si>
    <t>INV-00720</t>
  </si>
  <si>
    <t>0737</t>
  </si>
  <si>
    <t>INV-00721</t>
  </si>
  <si>
    <t>Roscel Isip</t>
  </si>
  <si>
    <t>Meeting Room, 9AM - 5PM</t>
  </si>
  <si>
    <t>UB408512</t>
  </si>
  <si>
    <t>0738</t>
  </si>
  <si>
    <t>INV-00722</t>
  </si>
  <si>
    <t>0739</t>
  </si>
  <si>
    <t>INV-00723</t>
  </si>
  <si>
    <t xml:space="preserve">Arianne Real </t>
  </si>
  <si>
    <t>0740</t>
  </si>
  <si>
    <t>INV-00726</t>
  </si>
  <si>
    <t>Krizia Lacdan</t>
  </si>
  <si>
    <t>LP3 Call Room, 9:30AM - 12:30 PM</t>
  </si>
  <si>
    <t>0741</t>
  </si>
  <si>
    <t>INV-00728</t>
  </si>
  <si>
    <t>Pearl Robles - Alfonso</t>
  </si>
  <si>
    <t>3-Hour Fly Pass, Aug 27, 2025</t>
  </si>
  <si>
    <t>0742</t>
  </si>
  <si>
    <t>INV-00729</t>
  </si>
  <si>
    <t>Prime Studios</t>
  </si>
  <si>
    <t>0743</t>
  </si>
  <si>
    <t>INV-00743</t>
  </si>
  <si>
    <t>Awon</t>
  </si>
  <si>
    <t>0744</t>
  </si>
  <si>
    <t>INV-00730</t>
  </si>
  <si>
    <t>Ianne Russell Florendo</t>
  </si>
  <si>
    <t>0745</t>
  </si>
  <si>
    <t>INV-00731</t>
  </si>
  <si>
    <t>0746</t>
  </si>
  <si>
    <t>INV-00732</t>
  </si>
  <si>
    <t>Avinya Inc.,</t>
  </si>
  <si>
    <t>Meeting Room 1, 1PM - 6PM</t>
  </si>
  <si>
    <t>0747</t>
  </si>
  <si>
    <t>INV-00741</t>
  </si>
  <si>
    <t xml:space="preserve">Princess Estrella </t>
  </si>
  <si>
    <t>0748</t>
  </si>
  <si>
    <t>0749</t>
  </si>
  <si>
    <t>INV-00744</t>
  </si>
  <si>
    <t>Gabriel Saulo</t>
  </si>
  <si>
    <t>0750</t>
  </si>
  <si>
    <t>INV-00745</t>
  </si>
  <si>
    <t xml:space="preserve">Four R Properties </t>
  </si>
  <si>
    <t>Meeting Room, 9AM - 10AM</t>
  </si>
  <si>
    <t>0751</t>
  </si>
  <si>
    <t>INV-00746</t>
  </si>
  <si>
    <t>Deskfuse, Inc.,</t>
  </si>
  <si>
    <t>Meeting Room Rental</t>
  </si>
  <si>
    <t>DP: AR1225: 2,500, BT to UBP: UB546088 | FP: Gcash, 2,500</t>
  </si>
  <si>
    <t>0752</t>
  </si>
  <si>
    <t>INV-00747</t>
  </si>
  <si>
    <t>Marites Hilapo</t>
  </si>
  <si>
    <t>Whole Day Fly Pass w/ Senior Discount</t>
  </si>
  <si>
    <t>0753</t>
  </si>
  <si>
    <t>INV-00748</t>
  </si>
  <si>
    <t>0754</t>
  </si>
  <si>
    <t>INV-00749</t>
  </si>
  <si>
    <t>Whole Day Fly Pass, (Sep 8, 2025). MR, 8:30 - 9:30AM. Locker Rental, No. 1, Sep 12 - OCt 11, 2025</t>
  </si>
  <si>
    <t>0755</t>
  </si>
  <si>
    <t>INV-00750</t>
  </si>
  <si>
    <t>Justine Peralta</t>
  </si>
  <si>
    <t>0756</t>
  </si>
  <si>
    <t>INV-00751</t>
  </si>
  <si>
    <t>Emerald Ridao</t>
  </si>
  <si>
    <t>0757</t>
  </si>
  <si>
    <t>INV-00757</t>
  </si>
  <si>
    <t>Clarissa Beltran</t>
  </si>
  <si>
    <t>Envelope (Brown)</t>
  </si>
  <si>
    <t>0758</t>
  </si>
  <si>
    <t>INV-00758</t>
  </si>
  <si>
    <t>Joy Lee</t>
  </si>
  <si>
    <t>0759</t>
  </si>
  <si>
    <t>INV-00759</t>
  </si>
  <si>
    <t>77.77 Brokerage Inc.,</t>
  </si>
  <si>
    <t>Meeting Room, Sep 17, 2025, 9AM - 2PM</t>
  </si>
  <si>
    <t>Cash / Gcash</t>
  </si>
  <si>
    <t>Cash: 3,300 | Gcash: 300</t>
  </si>
  <si>
    <t>Credit_20250918</t>
  </si>
  <si>
    <t>0760</t>
  </si>
  <si>
    <t>INV-00760</t>
  </si>
  <si>
    <t>Gcash</t>
  </si>
  <si>
    <t>0761</t>
  </si>
  <si>
    <t>INV-00761</t>
  </si>
  <si>
    <t>AAJ Fabrication</t>
  </si>
  <si>
    <t>0762</t>
  </si>
  <si>
    <t>INV-00762</t>
  </si>
  <si>
    <t xml:space="preserve">Thinker Electronics </t>
  </si>
  <si>
    <t>3-Hour Fly Pass with Senior Discount</t>
  </si>
  <si>
    <t>0763</t>
  </si>
  <si>
    <t>INV-00763</t>
  </si>
  <si>
    <t>7.7 Brokerage Inc.,</t>
  </si>
  <si>
    <t>Meeting Room, 2PM - 3PM</t>
  </si>
  <si>
    <t>0764</t>
  </si>
  <si>
    <t>INV-00764</t>
  </si>
  <si>
    <t xml:space="preserve">Michael Santiago </t>
  </si>
  <si>
    <t>0765</t>
  </si>
  <si>
    <t>0766</t>
  </si>
  <si>
    <t>INV-00765</t>
  </si>
  <si>
    <t>Silca Coffee Roasting Company Inc.,</t>
  </si>
  <si>
    <t>Meeting Room, 10AM - 5PM</t>
  </si>
  <si>
    <t>0767</t>
  </si>
  <si>
    <t>INV-00766</t>
  </si>
  <si>
    <t>Asumen Strategic Consulting Inc.,</t>
  </si>
  <si>
    <t>LP3 Call Room, 8AM - 5PM</t>
  </si>
  <si>
    <t>0768</t>
  </si>
  <si>
    <t>INV-00767</t>
  </si>
  <si>
    <t>Alaska Milk Corporation</t>
  </si>
  <si>
    <t>Meeting Room, 1PM - 5PM. Meeting Room, 5PM - 6PM</t>
  </si>
  <si>
    <t>0769</t>
  </si>
  <si>
    <t>INV-00769</t>
  </si>
  <si>
    <t>Jo Anne Raymundo</t>
  </si>
  <si>
    <t xml:space="preserve">Whole Day Fly Pass </t>
  </si>
  <si>
    <t>0770</t>
  </si>
  <si>
    <t>INV-00770</t>
  </si>
  <si>
    <t>Go Global Philippines Inc</t>
  </si>
  <si>
    <t>0771</t>
  </si>
  <si>
    <t>INV-00771</t>
  </si>
  <si>
    <t>Chiara Abarca</t>
  </si>
  <si>
    <t>0772</t>
  </si>
  <si>
    <t>INV-00772</t>
  </si>
  <si>
    <t>Michelle Anne Cruz</t>
  </si>
  <si>
    <t>0773</t>
  </si>
  <si>
    <t>INV-00773</t>
  </si>
  <si>
    <t>Concentrix CVG Phils. Inc</t>
  </si>
  <si>
    <t>Meeting Room, 12PM - 7PM</t>
  </si>
  <si>
    <t>AR 1259: 4700</t>
  </si>
  <si>
    <t>0774</t>
  </si>
  <si>
    <t>INV-00774</t>
  </si>
  <si>
    <t>Nill Arroyo</t>
  </si>
  <si>
    <t>LP3 Call Room, 4PM - 6PM</t>
  </si>
  <si>
    <t>0775</t>
  </si>
  <si>
    <t>INV-00775</t>
  </si>
  <si>
    <t>Micromac Consulated Inc.,</t>
  </si>
  <si>
    <t>Astra 1, 2PM - 4PM</t>
  </si>
  <si>
    <t>0776</t>
  </si>
  <si>
    <t>INV-00776</t>
  </si>
  <si>
    <t>Astra 2, 10AM - 12PM</t>
  </si>
  <si>
    <t>UBP 1758271182998</t>
  </si>
  <si>
    <t>0777</t>
  </si>
  <si>
    <t>INV-00777</t>
  </si>
  <si>
    <t>Dasmariñas Medical Center Inc.,</t>
  </si>
  <si>
    <t>Astra 1&amp;, 2PM - 4PM</t>
  </si>
  <si>
    <t>0778</t>
  </si>
  <si>
    <t>INV-00778</t>
  </si>
  <si>
    <t>0779</t>
  </si>
  <si>
    <t>INV-00779</t>
  </si>
  <si>
    <t>Jaener Ferraer</t>
  </si>
  <si>
    <t>Monthly Fly Pass (w/ PWD disc)</t>
  </si>
  <si>
    <t>0780</t>
  </si>
  <si>
    <t>INV-00780</t>
  </si>
  <si>
    <t>Gwyn Magdadaro</t>
  </si>
  <si>
    <t>LP3 Call Room, 2:30PM - 5:00 PM</t>
  </si>
  <si>
    <t>0781</t>
  </si>
  <si>
    <t>INV-00781</t>
  </si>
  <si>
    <t>Ivan Delos Reyes</t>
  </si>
  <si>
    <t>0782</t>
  </si>
  <si>
    <t>INV-00787</t>
  </si>
  <si>
    <t>Whole Day Fly Pass, (Mikayla Cabildo, Charles Godwin Cordial and Angela Kyla Clarence), Meeting Room, Sep 18, 2025, 4:30PM - 6:30PM</t>
  </si>
  <si>
    <t>0783</t>
  </si>
  <si>
    <t>INV-00788</t>
  </si>
  <si>
    <t>ABCo Products</t>
  </si>
  <si>
    <t>Whole Day Fly Pass (Sep 22, 2025)</t>
  </si>
  <si>
    <t>0784</t>
  </si>
  <si>
    <t>INV-00782</t>
  </si>
  <si>
    <t>Diane Krupasa</t>
  </si>
  <si>
    <t>0785</t>
  </si>
  <si>
    <t>INV-00790</t>
  </si>
  <si>
    <t>Pim Del Rosario</t>
  </si>
  <si>
    <t>LP3 Call Room, 1:30PM - 3:30PM</t>
  </si>
  <si>
    <t>0786</t>
  </si>
  <si>
    <t>INV-00791</t>
  </si>
  <si>
    <t>0787</t>
  </si>
  <si>
    <t>INV-00794</t>
  </si>
  <si>
    <t>Ria Hidalgo</t>
  </si>
  <si>
    <t>Call Room, 12PM - 1PM</t>
  </si>
  <si>
    <t>0788</t>
  </si>
  <si>
    <t>INV-00795</t>
  </si>
  <si>
    <t>University of Perpetual Help System Dalta</t>
  </si>
  <si>
    <t>Meeting Room, 9:30AM - 1PM, w/ PWD ID</t>
  </si>
  <si>
    <t>0789</t>
  </si>
  <si>
    <t>INV-00796</t>
  </si>
  <si>
    <t>Erica Luata Malli</t>
  </si>
  <si>
    <t>0790</t>
  </si>
  <si>
    <t>INV-00797</t>
  </si>
  <si>
    <t xml:space="preserve">Ivan Bautista </t>
  </si>
  <si>
    <t>Wholes Day Fly Pass + Printing</t>
  </si>
  <si>
    <t>0791</t>
  </si>
  <si>
    <t>INV-00798</t>
  </si>
  <si>
    <t>Lorenzo Matibag</t>
  </si>
  <si>
    <t>Whole Day  Fly Pass</t>
  </si>
  <si>
    <t>Credited on 9.26.25</t>
  </si>
  <si>
    <t>0792</t>
  </si>
  <si>
    <t>INV-00799</t>
  </si>
  <si>
    <t>Paolo Tensan</t>
  </si>
  <si>
    <t>0793</t>
  </si>
  <si>
    <t>INV-00800</t>
  </si>
  <si>
    <t>0794</t>
  </si>
  <si>
    <t>INV-00801</t>
  </si>
  <si>
    <t>0796</t>
  </si>
  <si>
    <t>INV-00802</t>
  </si>
  <si>
    <t>Camber Pharmaceuticals Inc.,</t>
  </si>
  <si>
    <t>INV-00803</t>
  </si>
  <si>
    <t>TImothy Paul Subijiano</t>
  </si>
  <si>
    <t>0797</t>
  </si>
  <si>
    <t>INV-00804</t>
  </si>
  <si>
    <t>Maricor Mendoza</t>
  </si>
  <si>
    <t>0798</t>
  </si>
  <si>
    <t>INV-00805</t>
  </si>
  <si>
    <t>0799</t>
  </si>
  <si>
    <t>INV-00810</t>
  </si>
  <si>
    <t>Four R Properties Inc.,</t>
  </si>
  <si>
    <t>Rocket Room, 09/27/25</t>
  </si>
  <si>
    <t>0800</t>
  </si>
  <si>
    <t>INV-00811</t>
  </si>
  <si>
    <t>Angela Garcia</t>
  </si>
  <si>
    <t>0801</t>
  </si>
  <si>
    <t>Meeting Room 1&amp;2, Sep 20, 2025, 6PM - 10PM, (w/ ingress/engress)</t>
  </si>
  <si>
    <t>50% DP, AR 528 - 2,700. FP, 532 - 2700</t>
  </si>
  <si>
    <t>0802</t>
  </si>
  <si>
    <t>INV-00783</t>
  </si>
  <si>
    <t>MBTech  Co. LTD Head Office</t>
  </si>
  <si>
    <t>0803</t>
  </si>
  <si>
    <t>INV-00784</t>
  </si>
  <si>
    <t>Kevin Carpio</t>
  </si>
  <si>
    <t>Hourly Fly Pass, With early hour access</t>
  </si>
  <si>
    <t>0804</t>
  </si>
  <si>
    <t>INV-00785</t>
  </si>
  <si>
    <t>Chen Guevarra</t>
  </si>
  <si>
    <t>0805</t>
  </si>
  <si>
    <t>INV-00806</t>
  </si>
  <si>
    <t>Printing Colored, 5php x 40 pages</t>
  </si>
  <si>
    <t>0806</t>
  </si>
  <si>
    <t>INV-00807 / INV-00808</t>
  </si>
  <si>
    <t>Dream Land Visa Inc.,</t>
  </si>
  <si>
    <t>MR 2, 10AM - 12PM, Sep 26, 2025. Printing (text only, 16pgs x P4, colored 3pgs x P15</t>
  </si>
  <si>
    <t>0807</t>
  </si>
  <si>
    <t>09/27/2025</t>
  </si>
  <si>
    <t>INV-00955</t>
  </si>
  <si>
    <t>Meeting Room 1&amp;2, Sep 27, 2025, 6PM - 10PM, (w/ ingress/engress)</t>
  </si>
  <si>
    <t>50% DP, AR 528: 2700 | FP AR535: 2700 | UB726941</t>
  </si>
  <si>
    <t>0808</t>
  </si>
  <si>
    <t>INV-00812</t>
  </si>
  <si>
    <t>AI00s Digital</t>
  </si>
  <si>
    <t>0809</t>
  </si>
  <si>
    <t>INV-00813</t>
  </si>
  <si>
    <t>Pamela Rivera</t>
  </si>
  <si>
    <t>0810</t>
  </si>
  <si>
    <t>INV-00814</t>
  </si>
  <si>
    <t>0811</t>
  </si>
  <si>
    <t>INV-00815</t>
  </si>
  <si>
    <t>Romina Roan Acero</t>
  </si>
  <si>
    <t>0812</t>
  </si>
  <si>
    <t>INV-00816</t>
  </si>
  <si>
    <t>Karla Hequibal</t>
  </si>
  <si>
    <t>0813</t>
  </si>
  <si>
    <t>INV-00817</t>
  </si>
  <si>
    <t>0814</t>
  </si>
  <si>
    <t>INV-00818</t>
  </si>
  <si>
    <t>Meeting Room, Sep 30, 2025, 9AM - 12PM,(w/ 20% disc)</t>
  </si>
  <si>
    <t>Bank  Transfer</t>
  </si>
  <si>
    <t>AR 1138, UB775116</t>
  </si>
  <si>
    <t>0815</t>
  </si>
  <si>
    <t>INV-00819</t>
  </si>
  <si>
    <t>10 Day Fly Pass, Sep 29 - Oct 28, 2025, (Christian Fernandez, Amilyn Dalimocon, Sarah Jane Capio)</t>
  </si>
  <si>
    <t>0816</t>
  </si>
  <si>
    <t>INV-00820</t>
  </si>
  <si>
    <t>Allen Tumbaga</t>
  </si>
  <si>
    <t>0817</t>
  </si>
  <si>
    <t>0818</t>
  </si>
  <si>
    <t>CJ Philippines Inc.,</t>
  </si>
  <si>
    <t>0819</t>
  </si>
  <si>
    <t>INV-00857</t>
  </si>
  <si>
    <t>Jason Calayo</t>
  </si>
  <si>
    <t>LP3 Call Room, 10:30AM - 12:30PM</t>
  </si>
  <si>
    <t>0820</t>
  </si>
  <si>
    <t>INV-00823</t>
  </si>
  <si>
    <t>Ellie Matobato</t>
  </si>
  <si>
    <t>0821</t>
  </si>
  <si>
    <t>INV-00824</t>
  </si>
  <si>
    <t>Payment for Locker, Sep 30 - Oct 29, 2025 + 3 Hour Fly Pass</t>
  </si>
  <si>
    <t>0822</t>
  </si>
  <si>
    <t>0823</t>
  </si>
  <si>
    <t>0824</t>
  </si>
  <si>
    <t>INV-00825</t>
  </si>
  <si>
    <t>Carl Zeiss Philippines Pte Ltd</t>
  </si>
  <si>
    <t>Meeting Room, 9AM - 1PM, Sep 29, 2025</t>
  </si>
  <si>
    <t>AR 1269 | Sep 23, 2025</t>
  </si>
  <si>
    <t>0825</t>
  </si>
  <si>
    <t>0826</t>
  </si>
  <si>
    <t>INV-00826</t>
  </si>
  <si>
    <t>Hivelab Techologies Corp</t>
  </si>
  <si>
    <t>Meeting Room, 3PM - 5PM, MR, 5PM - 7PM</t>
  </si>
  <si>
    <t>Bank Transfer / Gcash</t>
  </si>
  <si>
    <t>AR 1400 - UB748750 | 1400 - GCash</t>
  </si>
  <si>
    <t>0827</t>
  </si>
  <si>
    <t>INV-00827</t>
  </si>
  <si>
    <t>0828</t>
  </si>
  <si>
    <t>INV-00828</t>
  </si>
  <si>
    <t>Edison John Chu</t>
  </si>
  <si>
    <t>3 Hour Fly Pass (9/24/25)</t>
  </si>
  <si>
    <t>0829</t>
  </si>
  <si>
    <t>INV-00829</t>
  </si>
  <si>
    <t>Kenneth Jabeguero</t>
  </si>
  <si>
    <t>LP3 Call Room, 1PM - 3PM</t>
  </si>
  <si>
    <t>UB719154</t>
  </si>
  <si>
    <t>0830</t>
  </si>
  <si>
    <t>INV-00830</t>
  </si>
  <si>
    <t>Precious Guevarra</t>
  </si>
  <si>
    <t>LP3 Call Room, 3:15PM - 5:15PM</t>
  </si>
  <si>
    <t>0831</t>
  </si>
  <si>
    <t>INV-00831</t>
  </si>
  <si>
    <t>Andre Torda</t>
  </si>
  <si>
    <t xml:space="preserve">Maya </t>
  </si>
  <si>
    <t>0832</t>
  </si>
  <si>
    <t>INV-00832</t>
  </si>
  <si>
    <t>Iter System Integration Consulting Philippines Inc.,</t>
  </si>
  <si>
    <t>Meeting Room Combined, 9AM - 5PM, + Extension</t>
  </si>
  <si>
    <t>Maya Card / BT</t>
  </si>
  <si>
    <t>MC : 10,000 | BT : 1400</t>
  </si>
  <si>
    <t>0833</t>
  </si>
  <si>
    <t>INV-00833</t>
  </si>
  <si>
    <t>Romina Acero</t>
  </si>
  <si>
    <t>0834</t>
  </si>
  <si>
    <t>INV-00834</t>
  </si>
  <si>
    <t>0835</t>
  </si>
  <si>
    <t>INV-00835</t>
  </si>
  <si>
    <t>Iza Castro</t>
  </si>
  <si>
    <t>GCash QR</t>
  </si>
  <si>
    <t>0836</t>
  </si>
  <si>
    <t>INV-00836</t>
  </si>
  <si>
    <t>Monthly Fly Pass (Oct 2 - Nov 1, 2025)</t>
  </si>
  <si>
    <t>UB154569</t>
  </si>
  <si>
    <t>0837</t>
  </si>
  <si>
    <t>INV-00837</t>
  </si>
  <si>
    <t>10 Day Fly Pass (October 1 - 31, 2025)</t>
  </si>
  <si>
    <t>0838</t>
  </si>
  <si>
    <t>INV-00838</t>
  </si>
  <si>
    <t>Carl Garcia</t>
  </si>
  <si>
    <t>0839</t>
  </si>
  <si>
    <t>INV-00839</t>
  </si>
  <si>
    <t>Printing / Photocopy</t>
  </si>
  <si>
    <t>0840</t>
  </si>
  <si>
    <t>INV-00840</t>
  </si>
  <si>
    <t>KT (KTooling) Industry Inc.,</t>
  </si>
  <si>
    <t>Whole Day Fly Pass / Battery AA</t>
  </si>
  <si>
    <t>0841</t>
  </si>
  <si>
    <t>INV-00841</t>
  </si>
  <si>
    <t>Victor Leyva</t>
  </si>
  <si>
    <t>Meeting Room, 10AM - 6PM</t>
  </si>
  <si>
    <t>BPI</t>
  </si>
  <si>
    <t>0842</t>
  </si>
  <si>
    <t>INV-00842</t>
  </si>
  <si>
    <t>0843</t>
  </si>
  <si>
    <t>INV-00843</t>
  </si>
  <si>
    <t>1 Hour Extension - Coworking</t>
  </si>
  <si>
    <t>0844</t>
  </si>
  <si>
    <t>INV-00844</t>
  </si>
  <si>
    <t>Poline Cusi</t>
  </si>
  <si>
    <t>Whole Day Fly Pass (w/ student discount)</t>
  </si>
  <si>
    <t>0845</t>
  </si>
  <si>
    <t>INV-00845</t>
  </si>
  <si>
    <t>0846</t>
  </si>
  <si>
    <t>INV-00846</t>
  </si>
  <si>
    <t>Mylene Padua</t>
  </si>
  <si>
    <t>0847</t>
  </si>
  <si>
    <t>INV-00847</t>
  </si>
  <si>
    <t>John Nino Cachon</t>
  </si>
  <si>
    <t>3 Hour Fly Pass x 2</t>
  </si>
  <si>
    <t>0848</t>
  </si>
  <si>
    <t>INV-00848</t>
  </si>
  <si>
    <t>Merlyn May Tuvida</t>
  </si>
  <si>
    <t>0849</t>
  </si>
  <si>
    <t>INV-00849</t>
  </si>
  <si>
    <t>Triangle Holdings Systems</t>
  </si>
  <si>
    <t>Meeting Room, Astra 1</t>
  </si>
  <si>
    <t>BT: AR 1271, 650 (UB201583) | Cash: 1,700</t>
  </si>
  <si>
    <t>0850</t>
  </si>
  <si>
    <t>INV-00850</t>
  </si>
  <si>
    <t>0851</t>
  </si>
  <si>
    <t>INV-00867</t>
  </si>
  <si>
    <t>Juvy Salvador</t>
  </si>
  <si>
    <t>Meeting Room, 9AM - 1PM + 1 Hour Extension</t>
  </si>
  <si>
    <t>Cash / BT</t>
  </si>
  <si>
    <t>DP; AR 5373: 2835, UB1026973. Full: 750</t>
  </si>
  <si>
    <t>0852</t>
  </si>
  <si>
    <t>INV-00868</t>
  </si>
  <si>
    <t>Micromac Consolated Inc.,</t>
  </si>
  <si>
    <t>Meeting Room 2, 2PM - 4PM</t>
  </si>
  <si>
    <t>0853</t>
  </si>
  <si>
    <t>0854</t>
  </si>
  <si>
    <t>INV-00989</t>
  </si>
  <si>
    <t>MR 1&amp;2, Oct 4, 2025, 6PM - 10PM, (w/ Ingress&amp;engress)</t>
  </si>
  <si>
    <t>DP: 271 | UB415011</t>
  </si>
  <si>
    <t>0855</t>
  </si>
  <si>
    <t>INV-00869</t>
  </si>
  <si>
    <t>Werner Access Products Philippines Inc.,</t>
  </si>
  <si>
    <t>Meeting Room 1, Oct 6, 2025</t>
  </si>
  <si>
    <t>0856</t>
  </si>
  <si>
    <t>INV-00870</t>
  </si>
  <si>
    <t>MB Tech Co. Ltd Head Office</t>
  </si>
  <si>
    <t>Hourly Fly Pass</t>
  </si>
  <si>
    <t>0857</t>
  </si>
  <si>
    <t>0858</t>
  </si>
  <si>
    <t>INV-00871</t>
  </si>
  <si>
    <t>Dream Land Visa Consulting</t>
  </si>
  <si>
    <t>MR 1, Oct 8, 2025. Printing Colored Text, 12 pcs @ 10 php</t>
  </si>
  <si>
    <t>0859</t>
  </si>
  <si>
    <t>0860</t>
  </si>
  <si>
    <t>0861</t>
  </si>
  <si>
    <t>INV-00792</t>
  </si>
  <si>
    <t>Recruitgo Philippines Inc.,</t>
  </si>
  <si>
    <t>Meeting Room 1, Oct 2, 9, 16, 23, and 30, 2025, 9AM - 5PM</t>
  </si>
  <si>
    <t>UB732030</t>
  </si>
  <si>
    <t>0862</t>
  </si>
  <si>
    <t>INV-00859</t>
  </si>
  <si>
    <t>Monthly Fly Pass, Oct 4 - Nov 3, 2025</t>
  </si>
  <si>
    <t>0863</t>
  </si>
  <si>
    <t>INV-00872</t>
  </si>
  <si>
    <t>Virtual Office, Oct 4 - Nov 3, 2025</t>
  </si>
  <si>
    <t>0000193705</t>
  </si>
  <si>
    <t>0864</t>
  </si>
  <si>
    <t>INV-00873</t>
  </si>
  <si>
    <t>Use of Address, Oct 6 - Nov 5, 2025</t>
  </si>
  <si>
    <t>0865</t>
  </si>
  <si>
    <t>0866</t>
  </si>
  <si>
    <t>INV-00793, INV-2672</t>
  </si>
  <si>
    <t>iHub Solutions (Philippines) Inc.,</t>
  </si>
  <si>
    <t xml:space="preserve">MR 2, 7AM - 4PM, Oct 1, 2, 7, 4, 8, 9, 14, 15, 16, 21, 22, 23, 28, 29,  30, 2025. </t>
  </si>
  <si>
    <t>UB241006 : 30, 800 | S89929674 : 20, 900</t>
  </si>
  <si>
    <t>0867</t>
  </si>
  <si>
    <t>INV-00809</t>
  </si>
  <si>
    <t>Privated Office and Parking Rental October 2025</t>
  </si>
  <si>
    <t>BPI Check # 1192993 | INV - 00809</t>
  </si>
  <si>
    <t>0868</t>
  </si>
  <si>
    <t>INV-00876</t>
  </si>
  <si>
    <t>MR 1 &amp; 2, Oct 11, 2025, 6PM - 10PM, (w/ ingress &amp; engress)</t>
  </si>
  <si>
    <t>UB54618</t>
  </si>
  <si>
    <t>0869</t>
  </si>
  <si>
    <t>INV-00890</t>
  </si>
  <si>
    <t>Zentry Global Services Inc.,</t>
  </si>
  <si>
    <t>VO, Use of Address, Oct 4, 2025 - Dec 31, 2026</t>
  </si>
  <si>
    <t>UB34881</t>
  </si>
  <si>
    <t>0870</t>
  </si>
  <si>
    <t>INV-00891</t>
  </si>
  <si>
    <t>3 Hour Fly Pass (Aries Dinglasan)</t>
  </si>
  <si>
    <t>0871</t>
  </si>
  <si>
    <t>INV-00892</t>
  </si>
  <si>
    <t>Syngenta Philippines Inc.,</t>
  </si>
  <si>
    <t>Meeting Room 2, 9AM - 4PM, Oct 13, 2025</t>
  </si>
  <si>
    <t>0872</t>
  </si>
  <si>
    <t>INV-00893</t>
  </si>
  <si>
    <t>Integrated Business Processing and Consulting</t>
  </si>
  <si>
    <t>AR 530 (BT to UBP: UB368199) | 4,250)</t>
  </si>
  <si>
    <t>0873</t>
  </si>
  <si>
    <t>0874</t>
  </si>
  <si>
    <t>INV-00900</t>
  </si>
  <si>
    <t>Jemuel Casipit</t>
  </si>
  <si>
    <t>0875</t>
  </si>
  <si>
    <t>INV-00901</t>
  </si>
  <si>
    <t>Locker Rental # 11, Sep 3 - Oct 2, 2025</t>
  </si>
  <si>
    <t>0876</t>
  </si>
  <si>
    <t>INV-00935</t>
  </si>
  <si>
    <t>0877</t>
  </si>
  <si>
    <t>INV-00936</t>
  </si>
  <si>
    <t>Meeting Room 1, Oct 20, 2025, 8AM - 5PM</t>
  </si>
  <si>
    <t>0878</t>
  </si>
  <si>
    <t>INV-00937</t>
  </si>
  <si>
    <t>Meeting Room 2, Oct 20, 2025, 1PM - 5PM</t>
  </si>
  <si>
    <t>0879</t>
  </si>
  <si>
    <t>INV-00939</t>
  </si>
  <si>
    <t>Peter Riñoza</t>
  </si>
  <si>
    <t>0880</t>
  </si>
  <si>
    <t>INV-00940</t>
  </si>
  <si>
    <t>Creatives Online, Inc</t>
  </si>
  <si>
    <t>Use of Address, April 21 - Dec 31, 2025. Pro - rated, Dec 21 - 31, 2025</t>
  </si>
  <si>
    <t>UB1555035</t>
  </si>
  <si>
    <t>0881</t>
  </si>
  <si>
    <t>INV-00941</t>
  </si>
  <si>
    <t>Judicial Advocasy Law Firm</t>
  </si>
  <si>
    <t>Meeting Room 1 Rental, 2PM - 3PM</t>
  </si>
  <si>
    <t>0882</t>
  </si>
  <si>
    <t>INV-00942</t>
  </si>
  <si>
    <t>Angel Lou Ruiz</t>
  </si>
  <si>
    <t>0883</t>
  </si>
  <si>
    <t>INV-00956</t>
  </si>
  <si>
    <t>Brand Speak Asia</t>
  </si>
  <si>
    <t>0884</t>
  </si>
  <si>
    <t>INV-00957</t>
  </si>
  <si>
    <t>Meeting Room 1, 9AM - 3PM</t>
  </si>
  <si>
    <t>BT / Maya QR</t>
  </si>
  <si>
    <t>BT : UB858240, 4500 | QR: 2400</t>
  </si>
  <si>
    <t>0885</t>
  </si>
  <si>
    <t>INV-00958</t>
  </si>
  <si>
    <t>Fetti Creative Solutions OPC</t>
  </si>
  <si>
    <t>MR 2, 3PM - 7PM, 3 Hour Fly Pass</t>
  </si>
  <si>
    <t>BT / Maya Card</t>
  </si>
  <si>
    <t>AR 549: 1,500 | Maya Card: 1,750</t>
  </si>
  <si>
    <t>0886</t>
  </si>
  <si>
    <t>INV-00959</t>
  </si>
  <si>
    <t>MR 1&amp;2, Oct 25, 2025, 6PM - 10PM, (w/ Ingress and egress)</t>
  </si>
  <si>
    <t>0887</t>
  </si>
  <si>
    <t>INV-00960</t>
  </si>
  <si>
    <t>Christian Ardoza</t>
  </si>
  <si>
    <t xml:space="preserve">Maya Qr </t>
  </si>
  <si>
    <t>0888</t>
  </si>
  <si>
    <t>INV-00961</t>
  </si>
  <si>
    <t>0889</t>
  </si>
  <si>
    <t>INV-00962</t>
  </si>
  <si>
    <t>0890</t>
  </si>
  <si>
    <t>INV-00983</t>
  </si>
  <si>
    <t>Astra 2- LPOG, ₱2,100.00, 3:00 pm to 6:00 pm &amp; Printing - Oct 29, 2025</t>
  </si>
  <si>
    <t>0891</t>
  </si>
  <si>
    <t>INV-00976</t>
  </si>
  <si>
    <t>0892</t>
  </si>
  <si>
    <t xml:space="preserve">INV-00985
</t>
  </si>
  <si>
    <t>Roy Solis</t>
  </si>
  <si>
    <t>3 Hour Flypass</t>
  </si>
  <si>
    <t>0893</t>
  </si>
  <si>
    <t>INV-00986</t>
  </si>
  <si>
    <t>Eric Baylon</t>
  </si>
  <si>
    <t>LP3 Call Room, 5:30 pm to 7:30 pm - Oct 30, 2025</t>
  </si>
  <si>
    <t>Gcash-Oct 28</t>
  </si>
  <si>
    <t>0894</t>
  </si>
  <si>
    <t>0895</t>
  </si>
  <si>
    <t>INV-00988</t>
  </si>
  <si>
    <t>Meeting Room 1 &amp; 2 rent, Oct 18, 2025 w/ ingress&amp;egress, surcharge</t>
  </si>
  <si>
    <t>0896</t>
  </si>
  <si>
    <t>INV-00987</t>
  </si>
  <si>
    <t>Meeting room rent, Oct 1 (1hr), Oct 15 (1hr), Oct 22 (1hr) and Oct 29 (1,5 hr)</t>
  </si>
  <si>
    <t>0897</t>
  </si>
  <si>
    <t>INV-00899</t>
  </si>
  <si>
    <t>Meeting Room 2, ₱5,300.00, 9:00 am to 4:00 pm - Oct 17, 2025</t>
  </si>
  <si>
    <t>0898</t>
  </si>
  <si>
    <t>INV-00992</t>
  </si>
  <si>
    <t>0899</t>
  </si>
  <si>
    <t>INV-00991</t>
  </si>
  <si>
    <t>Scale Sync Advisory Ph</t>
  </si>
  <si>
    <t>0900</t>
  </si>
  <si>
    <t>Janer Feraer</t>
  </si>
  <si>
    <t>1 Month Fly Pass, Oct 29 - Nov 28, 2025 w/ PWD Disc</t>
  </si>
  <si>
    <t>0901</t>
  </si>
  <si>
    <t>INV-00851</t>
  </si>
  <si>
    <t xml:space="preserve">Romina Acero </t>
  </si>
  <si>
    <t>0902</t>
  </si>
  <si>
    <t>INV-00852</t>
  </si>
  <si>
    <t xml:space="preserve">Kristine Dela Rosa </t>
  </si>
  <si>
    <t>Astra 1, 8AM - 5PM</t>
  </si>
  <si>
    <t>UB748750</t>
  </si>
  <si>
    <t>0903</t>
  </si>
  <si>
    <t>INV-00853</t>
  </si>
  <si>
    <t>10 Days Fly Pass, Oct 6  - Nov 5, 2025</t>
  </si>
  <si>
    <t>0904</t>
  </si>
  <si>
    <t>INV-00854</t>
  </si>
  <si>
    <t>0905</t>
  </si>
  <si>
    <t>INV-00855</t>
  </si>
  <si>
    <t>Clarissa Junelle Sanglay</t>
  </si>
  <si>
    <t>LP3, Call Room, 10:30AM - 12:30PM, Oct 7, 2025</t>
  </si>
  <si>
    <t>UB615178</t>
  </si>
  <si>
    <t>0906</t>
  </si>
  <si>
    <t>INV-00856</t>
  </si>
  <si>
    <t>Petron Corporation</t>
  </si>
  <si>
    <t>3 Hour Fly Pass (Meeting)</t>
  </si>
  <si>
    <t>0907</t>
  </si>
  <si>
    <t>LP3, Call Room, 3PM - 5PM</t>
  </si>
  <si>
    <t>0908</t>
  </si>
  <si>
    <t>INV-00858</t>
  </si>
  <si>
    <t>The Luxe Nomad</t>
  </si>
  <si>
    <t>Whole Day Fly Pass x 2</t>
  </si>
  <si>
    <t>0909</t>
  </si>
  <si>
    <t>0910</t>
  </si>
  <si>
    <t>INV-00861</t>
  </si>
  <si>
    <t>Alabasta Logistics Service</t>
  </si>
  <si>
    <t>Combined Meeting Room, 2:30 - 4:30PM</t>
  </si>
  <si>
    <t>1,500 : UB554350 | 1,300 : UB5561770</t>
  </si>
  <si>
    <t>0911</t>
  </si>
  <si>
    <t>INV-00860</t>
  </si>
  <si>
    <t>Mary Grace Subijano</t>
  </si>
  <si>
    <t>0912</t>
  </si>
  <si>
    <t>INV-00862</t>
  </si>
  <si>
    <t>Printing Bk/Wht</t>
  </si>
  <si>
    <t>0913</t>
  </si>
  <si>
    <t>INV-00863</t>
  </si>
  <si>
    <t>0914</t>
  </si>
  <si>
    <t>INV-00864</t>
  </si>
  <si>
    <t>0915</t>
  </si>
  <si>
    <t>INV-00865</t>
  </si>
  <si>
    <t>Call Room, 11:20AM - 12:20PM</t>
  </si>
  <si>
    <t>UB497333</t>
  </si>
  <si>
    <t>0916</t>
  </si>
  <si>
    <t>INV-00866</t>
  </si>
  <si>
    <t>Carl Zeiss Philippines Pte Lts.</t>
  </si>
  <si>
    <t>Meeting Room, Oct 9, 2025, 9AM - 1PM</t>
  </si>
  <si>
    <t>AR 1314</t>
  </si>
  <si>
    <t>0917</t>
  </si>
  <si>
    <t>INV-00874</t>
  </si>
  <si>
    <t>Sonara Music Tutorial Service</t>
  </si>
  <si>
    <t>Meeting Room, Sep 2025</t>
  </si>
  <si>
    <t>0918</t>
  </si>
  <si>
    <t>INV-00875</t>
  </si>
  <si>
    <t>0919</t>
  </si>
  <si>
    <t>INV-00877</t>
  </si>
  <si>
    <t>Dianne Kruposa</t>
  </si>
  <si>
    <t>0920</t>
  </si>
  <si>
    <t>INV-00878</t>
  </si>
  <si>
    <t>Ma. Victoria Orce</t>
  </si>
  <si>
    <t>0921</t>
  </si>
  <si>
    <t>INV-00879</t>
  </si>
  <si>
    <t>Christine Eribal</t>
  </si>
  <si>
    <t>0922</t>
  </si>
  <si>
    <t>INV-00880</t>
  </si>
  <si>
    <t>Auptimate Technologies PTE LTD</t>
  </si>
  <si>
    <t>AR 1289: UB398153 | AR 1312: UB1498858</t>
  </si>
  <si>
    <t>0923</t>
  </si>
  <si>
    <t>INV-00882</t>
  </si>
  <si>
    <t>Gicelle Medina</t>
  </si>
  <si>
    <t>Call Room, Oct 10, 2025, 1PM - 3PM</t>
  </si>
  <si>
    <t>0924</t>
  </si>
  <si>
    <t>INV-00883</t>
  </si>
  <si>
    <t>Ranier Guillengan</t>
  </si>
  <si>
    <t>0925</t>
  </si>
  <si>
    <t>INV-00884</t>
  </si>
  <si>
    <t>Arianne Real</t>
  </si>
  <si>
    <t>0926</t>
  </si>
  <si>
    <t>INV-00885</t>
  </si>
  <si>
    <t>0927</t>
  </si>
  <si>
    <t>INV-00886</t>
  </si>
  <si>
    <t>Te Anne Robles</t>
  </si>
  <si>
    <t>0928</t>
  </si>
  <si>
    <t>INV-00887</t>
  </si>
  <si>
    <t>Mel Mayol</t>
  </si>
  <si>
    <t>Whole Day Fly Pass, Oct 10, 2025, 3 Hour Fly Pass</t>
  </si>
  <si>
    <t>0929</t>
  </si>
  <si>
    <t>INV-00888</t>
  </si>
  <si>
    <t>Shekinah Garcia</t>
  </si>
  <si>
    <t>Call Room, 6:30 - 7:30 PM</t>
  </si>
  <si>
    <t>0930</t>
  </si>
  <si>
    <t>INV-00894</t>
  </si>
  <si>
    <t>Prime Boucherie OPC</t>
  </si>
  <si>
    <t>Rocket Room, 9AM - 1PM</t>
  </si>
  <si>
    <t>UB578470</t>
  </si>
  <si>
    <t>0931</t>
  </si>
  <si>
    <t>INV-00889</t>
  </si>
  <si>
    <t>BCBP Gerry Ramos Action Group</t>
  </si>
  <si>
    <t>Astra 2, 10:30AM - 12:30PM</t>
  </si>
  <si>
    <t>UB1244390</t>
  </si>
  <si>
    <t>0932</t>
  </si>
  <si>
    <t>INV-00895</t>
  </si>
  <si>
    <t>RLTY Pro</t>
  </si>
  <si>
    <t>Astra 1</t>
  </si>
  <si>
    <t>MB# 275723</t>
  </si>
  <si>
    <t>0933</t>
  </si>
  <si>
    <t xml:space="preserve">INV-00896
</t>
  </si>
  <si>
    <t>0934</t>
  </si>
  <si>
    <t>INV-00897</t>
  </si>
  <si>
    <t>Astra 2, 1 HR extension, 12:30 - 1:00 PM, w/ Senior Disc</t>
  </si>
  <si>
    <t>0935</t>
  </si>
  <si>
    <t>INV-00898</t>
  </si>
  <si>
    <t>Philippine Stakeholders for Nutrition and Dietitian Inc.,</t>
  </si>
  <si>
    <t>Astra 1 &amp; 2, 11AM - 4PM, 1 Hour Extension</t>
  </si>
  <si>
    <t xml:space="preserve">DP: AR 1317 : 3,100 | Cash : 4,500 </t>
  </si>
  <si>
    <t>0936</t>
  </si>
  <si>
    <t>INV-00905</t>
  </si>
  <si>
    <t>0937</t>
  </si>
  <si>
    <t>INV-00902</t>
  </si>
  <si>
    <t>Precious Montilla</t>
  </si>
  <si>
    <t>0938</t>
  </si>
  <si>
    <t>INV-00903</t>
  </si>
  <si>
    <t>KTooling Industry Inc.,</t>
  </si>
  <si>
    <t>0939</t>
  </si>
  <si>
    <t>INV-00904</t>
  </si>
  <si>
    <t>Leo Manabat</t>
  </si>
  <si>
    <t>Meeting Room, Oct 13 - 17, 2025, 2PM - 9PM</t>
  </si>
  <si>
    <t>0940</t>
  </si>
  <si>
    <t>INV-00906</t>
  </si>
  <si>
    <t>0941</t>
  </si>
  <si>
    <t>INV-00907</t>
  </si>
  <si>
    <t>0942</t>
  </si>
  <si>
    <t>INV-00908</t>
  </si>
  <si>
    <t>Katrina Resurrecion</t>
  </si>
  <si>
    <t>3 Hour Fly Pass + 1 Hour Extension</t>
  </si>
  <si>
    <t>0943</t>
  </si>
  <si>
    <t>INV-00910</t>
  </si>
  <si>
    <t>0944</t>
  </si>
  <si>
    <t>INV-00909</t>
  </si>
  <si>
    <t xml:space="preserve">Prime Studio + Recovery </t>
  </si>
  <si>
    <t>0945</t>
  </si>
  <si>
    <t>INV-00911</t>
  </si>
  <si>
    <t>Rio David</t>
  </si>
  <si>
    <t>Call Room, Oct 15, 2025, 3PM - 4PM</t>
  </si>
  <si>
    <t>0946</t>
  </si>
  <si>
    <t>INV-00912</t>
  </si>
  <si>
    <t>Kristin Compuesto</t>
  </si>
  <si>
    <t>Whole Day Fly Pass, 3 Hour Fly Pass</t>
  </si>
  <si>
    <t>0947</t>
  </si>
  <si>
    <t>INV-00913</t>
  </si>
  <si>
    <t>0948</t>
  </si>
  <si>
    <t>INV-00914</t>
  </si>
  <si>
    <t>Teleon Surgical BV</t>
  </si>
  <si>
    <t>Meeting Room, 3PM - 6PM</t>
  </si>
  <si>
    <t>UB1526695</t>
  </si>
  <si>
    <t>0949</t>
  </si>
  <si>
    <t>INV-00915</t>
  </si>
  <si>
    <t>Velocity Global Philipppines (Mark Abelard A Bautista)</t>
  </si>
  <si>
    <t>0950</t>
  </si>
  <si>
    <t>INV-00916</t>
  </si>
  <si>
    <t>0951</t>
  </si>
  <si>
    <t>INV-00917</t>
  </si>
  <si>
    <t xml:space="preserve">Cy Encina </t>
  </si>
  <si>
    <t>Meeting Room, Oct 17, 2025, 9AM - 5PM</t>
  </si>
  <si>
    <t xml:space="preserve">Cash / Bank Transfer </t>
  </si>
  <si>
    <t>DP: AR 1260 - 2,500 | FP Cash</t>
  </si>
  <si>
    <t>0952</t>
  </si>
  <si>
    <t>INV-00918</t>
  </si>
  <si>
    <t>Paulie Oczon</t>
  </si>
  <si>
    <t>0953</t>
  </si>
  <si>
    <t>INV-00919</t>
  </si>
  <si>
    <t>Atty. Danilo Mendez</t>
  </si>
  <si>
    <t>LP3, Meeting Room, 11:30AM - 12:30PM</t>
  </si>
  <si>
    <t>0954</t>
  </si>
  <si>
    <t>INV-00920</t>
  </si>
  <si>
    <t>Jilliane De Jesus</t>
  </si>
  <si>
    <t>0955</t>
  </si>
  <si>
    <t>INV-00921</t>
  </si>
  <si>
    <t>0956</t>
  </si>
  <si>
    <t>INV-00922</t>
  </si>
  <si>
    <t>3 Hour Fly Pass, 1 Hour Extension</t>
  </si>
  <si>
    <t>0957</t>
  </si>
  <si>
    <t>INV-00923</t>
  </si>
  <si>
    <t>Kim Eroles</t>
  </si>
  <si>
    <t>0958</t>
  </si>
  <si>
    <t>INV-00924</t>
  </si>
  <si>
    <t>LP3, Meeting Room, 4PM - 5PM</t>
  </si>
  <si>
    <t>0959</t>
  </si>
  <si>
    <t>INV-00925</t>
  </si>
  <si>
    <t>CCT Chemicals Inc.,</t>
  </si>
  <si>
    <t>Call Room, Oct 17, 2025, 3:30PM - 5:30PM</t>
  </si>
  <si>
    <t>0960</t>
  </si>
  <si>
    <t>INV-00926</t>
  </si>
  <si>
    <t>Printing (Bk/Wh)</t>
  </si>
  <si>
    <t>0961</t>
  </si>
  <si>
    <t>INV-00927</t>
  </si>
  <si>
    <t>0962</t>
  </si>
  <si>
    <t>INV-00928</t>
  </si>
  <si>
    <t>Northern Lights Energy Corporation</t>
  </si>
  <si>
    <t>Printing , 3 Hour Fly Pass</t>
  </si>
  <si>
    <t>0963</t>
  </si>
  <si>
    <t>INV-00929</t>
  </si>
  <si>
    <t>Kim Patria</t>
  </si>
  <si>
    <t>0964</t>
  </si>
  <si>
    <t>INV-00963</t>
  </si>
  <si>
    <t>Angelica Lorenzo</t>
  </si>
  <si>
    <t>LP3 Call Room, 3:40PM - 5:40PM</t>
  </si>
  <si>
    <t>0965</t>
  </si>
  <si>
    <t>INV-00930</t>
  </si>
  <si>
    <t>0966</t>
  </si>
  <si>
    <t>INV-00931</t>
  </si>
  <si>
    <t>0967</t>
  </si>
  <si>
    <t>INV-00932</t>
  </si>
  <si>
    <t>Printing (Bk/Wh), Printing (Colored)</t>
  </si>
  <si>
    <t>0968</t>
  </si>
  <si>
    <t>INV-00933</t>
  </si>
  <si>
    <t>On The Third Day Foundation</t>
  </si>
  <si>
    <t>Rocket Room, 2PM - 4PM</t>
  </si>
  <si>
    <t>0969</t>
  </si>
  <si>
    <t>INV-00934</t>
  </si>
  <si>
    <t>Israel Nicolas</t>
  </si>
  <si>
    <t>3 Hour Fly Passs</t>
  </si>
  <si>
    <t>0970</t>
  </si>
  <si>
    <t>INV-00938</t>
  </si>
  <si>
    <t>KT (KT Cooling) Industry Inc.,</t>
  </si>
  <si>
    <t>0971</t>
  </si>
  <si>
    <t>INV-00943</t>
  </si>
  <si>
    <t>0972</t>
  </si>
  <si>
    <t>INV-00944</t>
  </si>
  <si>
    <t>0973</t>
  </si>
  <si>
    <t>INV-00945</t>
  </si>
  <si>
    <t>Nick Chun</t>
  </si>
  <si>
    <t>0974</t>
  </si>
  <si>
    <t>INV-00947</t>
  </si>
  <si>
    <t>Jol Villaviza</t>
  </si>
  <si>
    <t>0975</t>
  </si>
  <si>
    <t>INV-00946</t>
  </si>
  <si>
    <t>Animal Empathy Philippines</t>
  </si>
  <si>
    <t>Meeting Room, 10AM - 4PM</t>
  </si>
  <si>
    <t>BT/ GCash QR</t>
  </si>
  <si>
    <t>AR 1263 2000 | Gcash 2700</t>
  </si>
  <si>
    <t>0976</t>
  </si>
  <si>
    <t>INV-00948</t>
  </si>
  <si>
    <t>0977</t>
  </si>
  <si>
    <t>INV-00949</t>
  </si>
  <si>
    <t>Katrina Resureccion</t>
  </si>
  <si>
    <t>0978</t>
  </si>
  <si>
    <t>INV-00950</t>
  </si>
  <si>
    <t>Rondulf Go</t>
  </si>
  <si>
    <t>0979</t>
  </si>
  <si>
    <t>INV-00951</t>
  </si>
  <si>
    <t>Kawasaki Motors (Phils) Corp.,</t>
  </si>
  <si>
    <t>Meeting Room, 8AM - 3PM, Oct 23, 2025</t>
  </si>
  <si>
    <t>UB169800</t>
  </si>
  <si>
    <t>0980</t>
  </si>
  <si>
    <t>INV-00952</t>
  </si>
  <si>
    <t>Meeting Room, 8AM - 3PM, 1 Hour Extension</t>
  </si>
  <si>
    <t>0981</t>
  </si>
  <si>
    <t>INV-00965</t>
  </si>
  <si>
    <t xml:space="preserve">Lorenzo Matibag </t>
  </si>
  <si>
    <t>0982</t>
  </si>
  <si>
    <t>INV-00953</t>
  </si>
  <si>
    <t>Selah Consulting PH</t>
  </si>
  <si>
    <t>0983</t>
  </si>
  <si>
    <t>INV-00954</t>
  </si>
  <si>
    <t>Rachel Mercado</t>
  </si>
  <si>
    <t>0984</t>
  </si>
  <si>
    <t>INV-00966</t>
  </si>
  <si>
    <t>0985</t>
  </si>
  <si>
    <t>INV-00967</t>
  </si>
  <si>
    <t>0986</t>
  </si>
  <si>
    <t>INV-00968</t>
  </si>
  <si>
    <t>PrimeEdge Construktura Inc.,</t>
  </si>
  <si>
    <t>Meeting Room, 2PM - 5PM</t>
  </si>
  <si>
    <t>AR 1324: 1050 | Cash: 1050</t>
  </si>
  <si>
    <t>0987</t>
  </si>
  <si>
    <t>INV-00969</t>
  </si>
  <si>
    <t>Wati Vibar</t>
  </si>
  <si>
    <t>0988</t>
  </si>
  <si>
    <t>INV-00970</t>
  </si>
  <si>
    <t>Alie Tumbaga</t>
  </si>
  <si>
    <t>0989</t>
  </si>
  <si>
    <t>INV-00971</t>
  </si>
  <si>
    <t>0990</t>
  </si>
  <si>
    <t>INV-00972</t>
  </si>
  <si>
    <t xml:space="preserve">Aldrich Lacuata </t>
  </si>
  <si>
    <t>0991</t>
  </si>
  <si>
    <t>INV-00973</t>
  </si>
  <si>
    <t>0992</t>
  </si>
  <si>
    <t>INV-00974</t>
  </si>
  <si>
    <t>Anabelle Centeno</t>
  </si>
  <si>
    <t>0993</t>
  </si>
  <si>
    <t>Meeting Room, Oct 29, 2025, 9AM - 3PM</t>
  </si>
  <si>
    <t>0994</t>
  </si>
  <si>
    <t>0995</t>
  </si>
  <si>
    <t>INV-00977</t>
  </si>
  <si>
    <t xml:space="preserve">Janine Gonzales </t>
  </si>
  <si>
    <t>0996</t>
  </si>
  <si>
    <t>INV-00978</t>
  </si>
  <si>
    <t>0997</t>
  </si>
  <si>
    <t>INV-00979</t>
  </si>
  <si>
    <t>Pearl Robles</t>
  </si>
  <si>
    <t>0998</t>
  </si>
  <si>
    <t>INV-00980</t>
  </si>
  <si>
    <t>Porky Best</t>
  </si>
  <si>
    <t>Meeting Room, 11AM - 2PM</t>
  </si>
  <si>
    <t>0999</t>
  </si>
  <si>
    <t>INV-00981</t>
  </si>
  <si>
    <t>Skyhawk Technology Systems Inc.,</t>
  </si>
  <si>
    <t xml:space="preserve">BPI | </t>
  </si>
  <si>
    <t>1000</t>
  </si>
  <si>
    <t>INV-00982</t>
  </si>
  <si>
    <t>Dhesiree David</t>
  </si>
  <si>
    <t>1001</t>
  </si>
  <si>
    <t>INV-00995</t>
  </si>
  <si>
    <t>Emporia Group Inc.,</t>
  </si>
  <si>
    <t>1002</t>
  </si>
  <si>
    <t>INV-00999</t>
  </si>
  <si>
    <t>Teko Solutions Asia</t>
  </si>
  <si>
    <t>1003</t>
  </si>
  <si>
    <t>INV-00996</t>
  </si>
  <si>
    <t>Ivan Bautista</t>
  </si>
  <si>
    <t>1004</t>
  </si>
  <si>
    <t>INV-00997</t>
  </si>
  <si>
    <t>1005</t>
  </si>
  <si>
    <t>INV-00998</t>
  </si>
  <si>
    <t>Cyra Abigail Betco</t>
  </si>
  <si>
    <t>1006</t>
  </si>
  <si>
    <t>INV-01000</t>
  </si>
  <si>
    <t>1007</t>
  </si>
  <si>
    <t>INV-01001</t>
  </si>
  <si>
    <t>Meeting Room, 1PM - 4PM</t>
  </si>
  <si>
    <t>1008</t>
  </si>
  <si>
    <t>INV-01002</t>
  </si>
  <si>
    <t>1009</t>
  </si>
  <si>
    <t>INV-01009</t>
  </si>
  <si>
    <t>Arlene Cruz</t>
  </si>
  <si>
    <t>1010</t>
  </si>
  <si>
    <t>INV-01010</t>
  </si>
  <si>
    <t>10 Day Fly Pass (Nov 5 - Dec 4, 2025)</t>
  </si>
  <si>
    <t>1011</t>
  </si>
  <si>
    <t>INV-01011</t>
  </si>
  <si>
    <t>P.A. Alvarez Properties and Development Corporation</t>
  </si>
  <si>
    <t>Meeting Room, Nov 4 - 5, 2025, 9AM - 6PM</t>
  </si>
  <si>
    <t>1012</t>
  </si>
  <si>
    <t>INV-01012</t>
  </si>
  <si>
    <t>Enrico Ricaffrente</t>
  </si>
  <si>
    <t>GCash</t>
  </si>
  <si>
    <t>1013</t>
  </si>
  <si>
    <t>INV-01013</t>
  </si>
  <si>
    <t>Global Visions Event and Marketing Network Inc.,</t>
  </si>
  <si>
    <t>UB3568897</t>
  </si>
  <si>
    <t>1014</t>
  </si>
  <si>
    <t>INV-01014</t>
  </si>
  <si>
    <t>Gillian Fernandez</t>
  </si>
  <si>
    <t>1015</t>
  </si>
  <si>
    <t>INV-01015</t>
  </si>
  <si>
    <t>1016</t>
  </si>
  <si>
    <t>INV-01016</t>
  </si>
  <si>
    <t>Meeting Room, 5PM - 6PM</t>
  </si>
  <si>
    <t>1017</t>
  </si>
  <si>
    <t>INV-01017</t>
  </si>
  <si>
    <t xml:space="preserve">Alrich Lacuata </t>
  </si>
  <si>
    <t>1018</t>
  </si>
  <si>
    <t>INV-01018</t>
  </si>
  <si>
    <t>Danielle Luz</t>
  </si>
  <si>
    <t>Whole Day Fly Pass, LP3 Call Room</t>
  </si>
  <si>
    <t>1019</t>
  </si>
  <si>
    <t>INV-01019</t>
  </si>
  <si>
    <t>Thaison Builder and Developer Inc.,</t>
  </si>
  <si>
    <t>MR, 8AM - 5PM, Nov 6, 2025. 1HR Extension</t>
  </si>
  <si>
    <t>1020</t>
  </si>
  <si>
    <t>INV-01020</t>
  </si>
  <si>
    <t>1021</t>
  </si>
  <si>
    <t>INV-01021</t>
  </si>
  <si>
    <t>Precious Limson</t>
  </si>
  <si>
    <t>1022</t>
  </si>
  <si>
    <t>INV-01022</t>
  </si>
  <si>
    <t>Monthly Fly Pass, Nov 4 - Dec 3, 2025</t>
  </si>
  <si>
    <t>UB334826</t>
  </si>
  <si>
    <t>1023</t>
  </si>
  <si>
    <t>INV-01024</t>
  </si>
  <si>
    <t>Meeting Room, 1PM - 7PM, 3 Hour Fly Pass, (Yaki Natividad)</t>
  </si>
  <si>
    <t>Bank Transfer | Gcash</t>
  </si>
  <si>
    <t>BT : UB562283 - 4,000 | 300 : Gcash</t>
  </si>
  <si>
    <t>1024</t>
  </si>
  <si>
    <t>INV-01025</t>
  </si>
  <si>
    <t>Quipper Philippines Inc.,</t>
  </si>
  <si>
    <t>Meeting Room, Nov 7, 2025, 1PM - 4PM</t>
  </si>
  <si>
    <t>UB3763151</t>
  </si>
  <si>
    <t>1025</t>
  </si>
  <si>
    <t>1026</t>
  </si>
  <si>
    <t>INV-01038</t>
  </si>
  <si>
    <t>The Phil FDM of the Bro Chrstn Busimn and Prof Inc</t>
  </si>
  <si>
    <t>Astra 1 &amp; 2, Nov 8, 2025, 1PM - 5PM</t>
  </si>
  <si>
    <t>DP: AR 1352 | FP: Cash - 2,600</t>
  </si>
  <si>
    <t>1027</t>
  </si>
  <si>
    <t>INV-01039</t>
  </si>
  <si>
    <t>ARED Enterprises</t>
  </si>
  <si>
    <t>Rocket Room, 2PM - 5PM</t>
  </si>
  <si>
    <t>1028</t>
  </si>
  <si>
    <t>INV-01040</t>
  </si>
  <si>
    <t>Jerico Bataanon</t>
  </si>
  <si>
    <t>3 Hour Fly Pass + 2 Hours Extension</t>
  </si>
  <si>
    <t>1029</t>
  </si>
  <si>
    <t>INV-01041</t>
  </si>
  <si>
    <t xml:space="preserve">Charlie Sabanal </t>
  </si>
  <si>
    <t>1030</t>
  </si>
  <si>
    <t>INV-01047</t>
  </si>
  <si>
    <t>1031</t>
  </si>
  <si>
    <t>INV-01048</t>
  </si>
  <si>
    <t>John Leo Manabat</t>
  </si>
  <si>
    <t>Meeting Room, 7AM - 12PM, Nov 10, 11, 12, 13, 14, 17, 18, 2025</t>
  </si>
  <si>
    <t>1032</t>
  </si>
  <si>
    <t>INV-01049</t>
  </si>
  <si>
    <t>Wavemaker Impact</t>
  </si>
  <si>
    <t xml:space="preserve">Whole Day Fly Pass + Printing </t>
  </si>
  <si>
    <t>1033</t>
  </si>
  <si>
    <t>INV-01045</t>
  </si>
  <si>
    <t>1034</t>
  </si>
  <si>
    <t>INV-01046</t>
  </si>
  <si>
    <t>Adriane Jay Ascarte</t>
  </si>
  <si>
    <t>1035</t>
  </si>
  <si>
    <t>INV-01050</t>
  </si>
  <si>
    <t>Te-Anne Robles</t>
  </si>
  <si>
    <t>1036</t>
  </si>
  <si>
    <t>INV-01051</t>
  </si>
  <si>
    <t>Noel Lucas</t>
  </si>
  <si>
    <t>1037</t>
  </si>
  <si>
    <t>INV-01052</t>
  </si>
  <si>
    <t>1038</t>
  </si>
  <si>
    <t>INV-01053</t>
  </si>
  <si>
    <t>1039</t>
  </si>
  <si>
    <t>INV-01054</t>
  </si>
  <si>
    <t>Meg Soriano</t>
  </si>
  <si>
    <t>1040</t>
  </si>
  <si>
    <t>INV-01055</t>
  </si>
  <si>
    <t>10 Day Pass, Nov 12 - Dec 11, 2025</t>
  </si>
  <si>
    <t>1041</t>
  </si>
  <si>
    <t>INV-01056</t>
  </si>
  <si>
    <t>Apollo 2, Meeting Room</t>
  </si>
  <si>
    <t>1042</t>
  </si>
  <si>
    <t>INV-01057</t>
  </si>
  <si>
    <t>Pamela Franco</t>
  </si>
  <si>
    <t>1043</t>
  </si>
  <si>
    <t>INV-01058</t>
  </si>
  <si>
    <t>Elanco Philippines Inc.,</t>
  </si>
  <si>
    <t>1044</t>
  </si>
  <si>
    <t>INV-01059</t>
  </si>
  <si>
    <t>Anne Calpo</t>
  </si>
  <si>
    <t>1045</t>
  </si>
  <si>
    <t>INV-01060</t>
  </si>
  <si>
    <t>Max Grabner</t>
  </si>
  <si>
    <t xml:space="preserve">10 Day Fly Pass, Nov 13 - Dec 12, 2025 </t>
  </si>
  <si>
    <t>1046</t>
  </si>
  <si>
    <t>INV-01061</t>
  </si>
  <si>
    <t>Anj Pasos</t>
  </si>
  <si>
    <t>1047</t>
  </si>
  <si>
    <t>INV-01062</t>
  </si>
  <si>
    <t>Randy Paano</t>
  </si>
  <si>
    <t>Astra 1, 4PM - 7PM</t>
  </si>
  <si>
    <t>1048</t>
  </si>
  <si>
    <t>INV-01063</t>
  </si>
  <si>
    <t>1049</t>
  </si>
  <si>
    <t>INV-01064</t>
  </si>
  <si>
    <t>Meeting Room, 3PM - 5PM</t>
  </si>
  <si>
    <t>1050</t>
  </si>
  <si>
    <t>INV-01065</t>
  </si>
  <si>
    <t>1051</t>
  </si>
  <si>
    <t>INV-01003</t>
  </si>
  <si>
    <t>1052</t>
  </si>
  <si>
    <t>INV-01004</t>
  </si>
  <si>
    <t>MB Tech Co. LTD Head Office</t>
  </si>
  <si>
    <t>Locker Rent, Oct 3 - Nov 2, 2025</t>
  </si>
  <si>
    <t>1053</t>
  </si>
  <si>
    <t>INV-01005</t>
  </si>
  <si>
    <t>Locker Rent, Nov 3 - Dec 2, 2025</t>
  </si>
  <si>
    <t>1054</t>
  </si>
  <si>
    <t>INV-01006</t>
  </si>
  <si>
    <t xml:space="preserve">10 Day Fly Pass, (Amilyn Dalimocon, Christian Fernandez, Sarah Jane Carpio) Nov 3 - Dec 2, 2025. 3 Hour Fly Pass </t>
  </si>
  <si>
    <t>1055</t>
  </si>
  <si>
    <t>INV-01007</t>
  </si>
  <si>
    <t>Printing, 50 Pages (B&amp;W)</t>
  </si>
  <si>
    <t>1056</t>
  </si>
  <si>
    <t>INV-01008</t>
  </si>
  <si>
    <t>Hamlin-Iturralde Corporation</t>
  </si>
  <si>
    <t>Meeting Room 1, Nov 5, 2025, 2PM - 6PM</t>
  </si>
  <si>
    <t>UB4051214 | AR 508</t>
  </si>
  <si>
    <t>1057</t>
  </si>
  <si>
    <t>INV-01026</t>
  </si>
  <si>
    <t>Gabriel Tobias</t>
  </si>
  <si>
    <t>24/5 Access Coworking Fly Pass</t>
  </si>
  <si>
    <t>1058</t>
  </si>
  <si>
    <t>INV-01027</t>
  </si>
  <si>
    <t>1059</t>
  </si>
  <si>
    <t>INV-01028</t>
  </si>
  <si>
    <t>Meeting Room 2, Nov 7, 2025, 1PM - 5PM</t>
  </si>
  <si>
    <t>UB531057</t>
  </si>
  <si>
    <t>1060</t>
  </si>
  <si>
    <t>INV-01031</t>
  </si>
  <si>
    <t>Paolo Esperanza</t>
  </si>
  <si>
    <t>1061</t>
  </si>
  <si>
    <t>INV-01032</t>
  </si>
  <si>
    <t>Angelo Ted Capuso</t>
  </si>
  <si>
    <t>Printing, B&amp;W, 15 pgs</t>
  </si>
  <si>
    <t>1062</t>
  </si>
  <si>
    <t>1063</t>
  </si>
  <si>
    <t>INV-01033</t>
  </si>
  <si>
    <t>JNTL Consumer Health</t>
  </si>
  <si>
    <t>50% DP, Meeting Room, Nov 11, 2025, 8:30AM - 5:30AM</t>
  </si>
  <si>
    <t>1064</t>
  </si>
  <si>
    <t>INV-01034</t>
  </si>
  <si>
    <t>FP, Meeting Room, Nov 11, 2025, 8:30AM - 5:30PM</t>
  </si>
  <si>
    <t>1065</t>
  </si>
  <si>
    <t>INV-01035</t>
  </si>
  <si>
    <t>Virtual Office, Nov 4 - Dec 3, 2025</t>
  </si>
  <si>
    <t>BDO CK#0000193706</t>
  </si>
  <si>
    <t>1066</t>
  </si>
  <si>
    <t>INV-01036</t>
  </si>
  <si>
    <t>Glady Luna</t>
  </si>
  <si>
    <t>Printing, B&amp;W, 16 pgs</t>
  </si>
  <si>
    <t>1067</t>
  </si>
  <si>
    <t>INV-2673</t>
  </si>
  <si>
    <t>Meeting Room 2, 50% DP, for Nov 2025 Reservations</t>
  </si>
  <si>
    <t>1068</t>
  </si>
  <si>
    <t>INV-01029</t>
  </si>
  <si>
    <t>Meeting  Room 2, FP for Nov 2025 Reservations</t>
  </si>
  <si>
    <t>UB745947 | AR 552</t>
  </si>
  <si>
    <t>1069</t>
  </si>
  <si>
    <t>INV-01030</t>
  </si>
  <si>
    <t>Use of Address, Nov 6 - Dec 5, 2025</t>
  </si>
  <si>
    <t>1070</t>
  </si>
  <si>
    <t>INV-01037</t>
  </si>
  <si>
    <t>Chanelle Cadoma</t>
  </si>
  <si>
    <t>Printing, Colored &amp; Bk &amp; Wht</t>
  </si>
  <si>
    <t>1071</t>
  </si>
  <si>
    <t>INV-01066</t>
  </si>
  <si>
    <t xml:space="preserve">Mark Abelard Arias Bautista </t>
  </si>
  <si>
    <t>1072</t>
  </si>
  <si>
    <t>INV-01067</t>
  </si>
  <si>
    <t>Filinvest Land, Inc.,</t>
  </si>
  <si>
    <t>1073</t>
  </si>
  <si>
    <t>INV-01072</t>
  </si>
  <si>
    <t>QES Technology Philippines, Inc.,</t>
  </si>
  <si>
    <t>Meeting Room, 9AM - 5PM + 1 Hour Extension</t>
  </si>
  <si>
    <t>BT / Cash</t>
  </si>
  <si>
    <t>AR 1376: UB6406017 | Cash</t>
  </si>
  <si>
    <t>1074</t>
  </si>
  <si>
    <t>INV-01073</t>
  </si>
  <si>
    <t>Dhesiree A. David</t>
  </si>
  <si>
    <t>3 Hoour Fly Pass</t>
  </si>
  <si>
    <t>1075</t>
  </si>
  <si>
    <t>INV-01074</t>
  </si>
  <si>
    <t>Bonnie Banez</t>
  </si>
  <si>
    <t>Astra 1, 3PM - 4PM, 1 Hour Extension</t>
  </si>
  <si>
    <t>1076</t>
  </si>
  <si>
    <t>INV-01075</t>
  </si>
  <si>
    <t>Randall V. Pena</t>
  </si>
  <si>
    <t>RR, 2PM - 5PM, Photocopy @ 27pcs</t>
  </si>
  <si>
    <t>1077</t>
  </si>
  <si>
    <t>INV-01076</t>
  </si>
  <si>
    <t>1078</t>
  </si>
  <si>
    <t>INV-01077</t>
  </si>
  <si>
    <t>Abigail Seendos</t>
  </si>
  <si>
    <t>1079</t>
  </si>
  <si>
    <t>INV-01079</t>
  </si>
  <si>
    <t>AEI Resources Pte Ltd</t>
  </si>
  <si>
    <t>1080</t>
  </si>
  <si>
    <t>INV-01080</t>
  </si>
  <si>
    <t>Archie Asistores</t>
  </si>
  <si>
    <t>Meeting Room, 1:30 PM - 6:30PM, Nov 17, 2025</t>
  </si>
  <si>
    <t>1081</t>
  </si>
  <si>
    <t>INV-01082</t>
  </si>
  <si>
    <t>Romarie Duco</t>
  </si>
  <si>
    <t>1082</t>
  </si>
  <si>
    <t>INV-01083</t>
  </si>
  <si>
    <t>Adrianne Joy Ascarte</t>
  </si>
  <si>
    <t>1083</t>
  </si>
  <si>
    <t>Cameron Catiltil</t>
  </si>
  <si>
    <t>1084</t>
  </si>
  <si>
    <t>INV-01084</t>
  </si>
  <si>
    <t xml:space="preserve">Neil Bryan Closa </t>
  </si>
  <si>
    <t>1085</t>
  </si>
  <si>
    <t>INV-01078</t>
  </si>
  <si>
    <t>Outsized Australia Pty Ltd.,</t>
  </si>
  <si>
    <t>Monthly Fly Pass, Nov 18 - Dec 17, 2025, (Bles  Melad)</t>
  </si>
  <si>
    <t>UB887416</t>
  </si>
  <si>
    <t>1086</t>
  </si>
  <si>
    <t>INV-01085</t>
  </si>
  <si>
    <t>1087</t>
  </si>
  <si>
    <t>INV-01086</t>
  </si>
  <si>
    <t>Khaleel Beyonce</t>
  </si>
  <si>
    <t>Meeting Room, 12:30 PM - 2:30PM w/ 20% Student Disc.,</t>
  </si>
  <si>
    <t>1088</t>
  </si>
  <si>
    <t>INV-01087</t>
  </si>
  <si>
    <t>Apollo 4 &amp; 5, 10AM - 6PM</t>
  </si>
  <si>
    <t>BPI | 3345</t>
  </si>
  <si>
    <t>1089</t>
  </si>
  <si>
    <t xml:space="preserve">INV-01088
</t>
  </si>
  <si>
    <t>ETP International c/o Aries Dinglasan</t>
  </si>
  <si>
    <t>Meeting Room, 1PM - 5PM</t>
  </si>
  <si>
    <t>1090</t>
  </si>
  <si>
    <t>INV-01089</t>
  </si>
  <si>
    <t>Go Global Philippines Inc.,</t>
  </si>
  <si>
    <t>1091</t>
  </si>
  <si>
    <t>INV-01090</t>
  </si>
  <si>
    <t>Acquisition Apps Inc.,</t>
  </si>
  <si>
    <t>Meeting Room, 9AM - 5PM, 1 Hour Extension</t>
  </si>
  <si>
    <t>1092</t>
  </si>
  <si>
    <t>INV-01091</t>
  </si>
  <si>
    <t>Meeting Room, 4PM - 5PM</t>
  </si>
  <si>
    <t>1093</t>
  </si>
  <si>
    <t>INV-01092</t>
  </si>
  <si>
    <t>AZ Management Consultancy Services Inc.,</t>
  </si>
  <si>
    <t>Meeting Room, 5PM - 7PM</t>
  </si>
  <si>
    <t>UB2091693</t>
  </si>
  <si>
    <t>1094</t>
  </si>
  <si>
    <t>INV-01093</t>
  </si>
  <si>
    <t>1095</t>
  </si>
  <si>
    <t>INV-01094</t>
  </si>
  <si>
    <t>Nichelle Dizon</t>
  </si>
  <si>
    <t>1096</t>
  </si>
  <si>
    <t>INV-01095</t>
  </si>
  <si>
    <t>Karmina Tosca Toria</t>
  </si>
  <si>
    <t>Meeting Room, 10AM - 1PM</t>
  </si>
  <si>
    <t>1097</t>
  </si>
  <si>
    <t>INV-01096</t>
  </si>
  <si>
    <t>Katrina Resurreccion</t>
  </si>
  <si>
    <t>1098</t>
  </si>
  <si>
    <t>INV-01097</t>
  </si>
  <si>
    <t>William de la Cruz</t>
  </si>
  <si>
    <t>1099</t>
  </si>
  <si>
    <t>INV-01098</t>
  </si>
  <si>
    <t>Elitech Corporation</t>
  </si>
  <si>
    <t>Meeting Room, 1:30 PM - 5:30PM</t>
  </si>
  <si>
    <t>AR 1405: 1,400 | 1,400</t>
  </si>
  <si>
    <t>1100</t>
  </si>
  <si>
    <t>INV-01099</t>
  </si>
  <si>
    <t>Veremark Philippines, Inc.,</t>
  </si>
  <si>
    <t>Apollo 4 &amp; 5, 9AM - 6PM</t>
  </si>
  <si>
    <t>AR 1391 | BT</t>
  </si>
  <si>
    <t>1101</t>
  </si>
  <si>
    <t>INV-00964</t>
  </si>
  <si>
    <t>Private Office Rent &amp; Parking, Nov 1 - 30, 2025</t>
  </si>
  <si>
    <t>1102</t>
  </si>
  <si>
    <t>INV-01068</t>
  </si>
  <si>
    <t>Gabriel Emmanuel Tobias</t>
  </si>
  <si>
    <t>1103</t>
  </si>
  <si>
    <t>INV-01042</t>
  </si>
  <si>
    <t xml:space="preserve">RecruitGo Philippines, Inc., </t>
  </si>
  <si>
    <t>Meeting Room 1, 9AM - 5PM, Nov 6, 13, 20, and 27, 2025</t>
  </si>
  <si>
    <t>UB781196</t>
  </si>
  <si>
    <t>1104</t>
  </si>
  <si>
    <t>INV-01069</t>
  </si>
  <si>
    <t>Meeting Room, Nov 17, 2025, 9AM - 5PM</t>
  </si>
  <si>
    <t>BT | Cash</t>
  </si>
  <si>
    <t>50% DP : AR 559 | Cash : 4250</t>
  </si>
  <si>
    <t>1105</t>
  </si>
  <si>
    <t>INV-01070</t>
  </si>
  <si>
    <t>John Kristoffer Daga</t>
  </si>
  <si>
    <t>Acces Card</t>
  </si>
  <si>
    <t>1106</t>
  </si>
  <si>
    <t>INV-01100</t>
  </si>
  <si>
    <t>1107</t>
  </si>
  <si>
    <t>INV-01101</t>
  </si>
  <si>
    <t>R&amp;A Property Microlending Phils. Inc.</t>
  </si>
  <si>
    <t>Meeting Room, Nov 24, 2025</t>
  </si>
  <si>
    <t>1108</t>
  </si>
  <si>
    <t>INV-01102</t>
  </si>
  <si>
    <t>Romarcom Group Holdings Corp,</t>
  </si>
  <si>
    <t>1109</t>
  </si>
  <si>
    <t>INV-01103</t>
  </si>
  <si>
    <t>Maria Romelee Angeles</t>
  </si>
  <si>
    <t>1110</t>
  </si>
  <si>
    <t>INV-01104</t>
  </si>
  <si>
    <t>John Philip Torres</t>
  </si>
  <si>
    <t>Coworking Access, 3PM - 12AM, Nov 21, 2025</t>
  </si>
  <si>
    <t>1111</t>
  </si>
  <si>
    <t>INV-01105</t>
  </si>
  <si>
    <t>1112</t>
  </si>
  <si>
    <t>INV-01106</t>
  </si>
  <si>
    <t>Jomer Pangilinan</t>
  </si>
  <si>
    <t>1113</t>
  </si>
  <si>
    <t>INV-01107</t>
  </si>
  <si>
    <t>Michael T. Dagondon</t>
  </si>
  <si>
    <t>Meeting Room, Nov 22, 2025</t>
  </si>
  <si>
    <t>1114</t>
  </si>
  <si>
    <t>INV-01108</t>
  </si>
  <si>
    <t>1115</t>
  </si>
  <si>
    <t>INV-01109</t>
  </si>
  <si>
    <t>Dana Baldonado</t>
  </si>
  <si>
    <t>1116</t>
  </si>
  <si>
    <t>INV-01110</t>
  </si>
  <si>
    <t>Marlo Buegos</t>
  </si>
  <si>
    <t>1117</t>
  </si>
  <si>
    <t>INV-01111</t>
  </si>
  <si>
    <t>Louise Pambid</t>
  </si>
  <si>
    <t>1118</t>
  </si>
  <si>
    <t>INV-01112</t>
  </si>
  <si>
    <t>Baoya Property Solutions, Inc.,</t>
  </si>
  <si>
    <t>1119</t>
  </si>
  <si>
    <t>INV-01113</t>
  </si>
  <si>
    <t>1120</t>
  </si>
  <si>
    <t>INV-01114</t>
  </si>
  <si>
    <t>10 Day Fly Pass (Nov 26 - Dec 25, 2025)</t>
  </si>
  <si>
    <t>1121</t>
  </si>
  <si>
    <t>INV-01115</t>
  </si>
  <si>
    <t>Printing Bk/Wh</t>
  </si>
  <si>
    <t>1122</t>
  </si>
  <si>
    <t>1123</t>
  </si>
  <si>
    <t>INV-01117</t>
  </si>
  <si>
    <t>1124</t>
  </si>
  <si>
    <t>INV-01118</t>
  </si>
  <si>
    <t>4500 BPI</t>
  </si>
  <si>
    <t>1125</t>
  </si>
  <si>
    <t>INV-01119</t>
  </si>
  <si>
    <t>Ana Mariquina</t>
  </si>
  <si>
    <t>1126</t>
  </si>
  <si>
    <t>INV-01120</t>
  </si>
  <si>
    <t>Onergy OSH Management Corporation</t>
  </si>
  <si>
    <t>Astra 2, 1PM - 3PM</t>
  </si>
  <si>
    <t>1127</t>
  </si>
  <si>
    <t>1128</t>
  </si>
  <si>
    <t>INV-01121</t>
  </si>
  <si>
    <t>Beatrice Calacal</t>
  </si>
  <si>
    <t>Gcash QR 2 payments : 300 &amp; 250</t>
  </si>
  <si>
    <t>1129</t>
  </si>
  <si>
    <t>INV-01122</t>
  </si>
  <si>
    <t>Charles Aldrin Tan</t>
  </si>
  <si>
    <t>Whole Day Fly Pass w/ PWD Discount</t>
  </si>
  <si>
    <t>1130</t>
  </si>
  <si>
    <t>INV-01123</t>
  </si>
  <si>
    <t>Ma. Victoria Suarez</t>
  </si>
  <si>
    <t>1131</t>
  </si>
  <si>
    <t>INV-01124</t>
  </si>
  <si>
    <t>Fixtech</t>
  </si>
  <si>
    <t>Meeting Room, 4PM - 6PM</t>
  </si>
  <si>
    <t>1132</t>
  </si>
  <si>
    <t>INV-01125</t>
  </si>
  <si>
    <t>Whole Day Fly Pass (Joshua Salvanera)</t>
  </si>
  <si>
    <t>1133</t>
  </si>
  <si>
    <t>INV-01126</t>
  </si>
  <si>
    <t>1134</t>
  </si>
  <si>
    <t>INV-01127</t>
  </si>
  <si>
    <t>MR, Nov 27, 2025, 9AM - 5PM, Nov 28, 2025, 9AM - 5PM</t>
  </si>
  <si>
    <t>1135</t>
  </si>
  <si>
    <t>INV-01129</t>
  </si>
  <si>
    <t>Arian Brania</t>
  </si>
  <si>
    <t>1136</t>
  </si>
  <si>
    <t>INV-01130</t>
  </si>
  <si>
    <t>Meeting Room, 10:30AM - 12:30PM</t>
  </si>
  <si>
    <t>1137</t>
  </si>
  <si>
    <t>INV-01131</t>
  </si>
  <si>
    <t>Susan Carlos</t>
  </si>
  <si>
    <t>1138</t>
  </si>
  <si>
    <t>INV-01132</t>
  </si>
  <si>
    <t>TBA By Mhaan</t>
  </si>
  <si>
    <t>Meeting Room, 1PM - 7PM</t>
  </si>
  <si>
    <t>1,050 BPI</t>
  </si>
  <si>
    <t>1139</t>
  </si>
  <si>
    <t>INV-01043</t>
  </si>
  <si>
    <t>MR, 1PM - 7PM. UOA, Dec 22 - 31, 2025. UOA, Jan 1 - Dec 31, 2026.</t>
  </si>
  <si>
    <t>UB989238</t>
  </si>
  <si>
    <t>1140</t>
  </si>
  <si>
    <t>INV-01138</t>
  </si>
  <si>
    <t>Apollo 2, Nov 5, 2025, (1:30 PM - 2:30PM). Nov 15, 2025 (12PM - 2:30PM). Meeting Room, Nov 26, 2025 (4:30PM - 5:30PM). Nov 29, 2025 (1PM - 2:30PM)</t>
  </si>
  <si>
    <t>1141</t>
  </si>
  <si>
    <t>INV-01139</t>
  </si>
  <si>
    <t>1142</t>
  </si>
  <si>
    <t>INV-01140</t>
  </si>
  <si>
    <t>1143</t>
  </si>
  <si>
    <t>INV-01141</t>
  </si>
  <si>
    <t xml:space="preserve">Patricia Peralta </t>
  </si>
  <si>
    <t>LP3 Call Room, Dec 1, 2025, 10:30AM - 1:30PM</t>
  </si>
  <si>
    <t xml:space="preserve">AR1450 </t>
  </si>
  <si>
    <t>1144</t>
  </si>
  <si>
    <t>INV-01142</t>
  </si>
  <si>
    <t>Rholand Francisco</t>
  </si>
  <si>
    <t>1145</t>
  </si>
  <si>
    <t>INV-01143</t>
  </si>
  <si>
    <t>Ivan Paulo Bautista</t>
  </si>
  <si>
    <t>1146</t>
  </si>
  <si>
    <t>INV-01144</t>
  </si>
  <si>
    <t>AR1452</t>
  </si>
  <si>
    <t>1147</t>
  </si>
  <si>
    <t>INV-01145</t>
  </si>
  <si>
    <t>Meeting Room, Dec 1, 2025, 10AM - 5PM</t>
  </si>
  <si>
    <t>1148</t>
  </si>
  <si>
    <t>INV-01146</t>
  </si>
  <si>
    <t>1149</t>
  </si>
  <si>
    <t>INV-01147</t>
  </si>
  <si>
    <t>10 Day Fly Pass, Dec 2, 2025 - January 1, 2026</t>
  </si>
  <si>
    <t>1150</t>
  </si>
  <si>
    <t>INV-01148</t>
  </si>
  <si>
    <t>Hectony Jan Santos</t>
  </si>
  <si>
    <t>1151</t>
  </si>
  <si>
    <t>INV-01149</t>
  </si>
  <si>
    <t>Clarizza Mia</t>
  </si>
  <si>
    <t>1152</t>
  </si>
  <si>
    <t>INV-01150</t>
  </si>
  <si>
    <t>Meeting Room, Dec 2, 2025, 9AM - 12PM</t>
  </si>
  <si>
    <t>AR 1132 | UB775116</t>
  </si>
  <si>
    <t>1153</t>
  </si>
  <si>
    <t>INV-01151</t>
  </si>
  <si>
    <t>Hivelabs Technologies Corp.,</t>
  </si>
  <si>
    <t>Rocket Room, Dec 2, 2025, 1PM - 4PM + 1 Hour Extension 4:00PM - 5PM</t>
  </si>
  <si>
    <t>1154</t>
  </si>
  <si>
    <t>INV-01152</t>
  </si>
  <si>
    <t xml:space="preserve">Monthly Fly Pass, Dec 1 - 31, </t>
  </si>
  <si>
    <t>Maybank #0000005570</t>
  </si>
  <si>
    <t>1155</t>
  </si>
  <si>
    <t>INV-01153</t>
  </si>
  <si>
    <t>1156</t>
  </si>
  <si>
    <t>INV-01154</t>
  </si>
  <si>
    <t>1157</t>
  </si>
  <si>
    <t>INV-01155</t>
  </si>
  <si>
    <t>Jhasmine Lazo</t>
  </si>
  <si>
    <t>Meeting Room, Dec 2, 2025, 10AM - 2PM (w/ Student Disc)</t>
  </si>
  <si>
    <t>AR1454 | UB10809582</t>
  </si>
  <si>
    <t>1158</t>
  </si>
  <si>
    <t>INV-01156</t>
  </si>
  <si>
    <t>Rom-Arch Tower Corporation</t>
  </si>
  <si>
    <t>Meeting Room, Dec 3, 2025, 3PM - 5PM</t>
  </si>
  <si>
    <t>AR 1460 | UB361781</t>
  </si>
  <si>
    <t>1159</t>
  </si>
  <si>
    <t>INV-01157</t>
  </si>
  <si>
    <t>RJ Angeles</t>
  </si>
  <si>
    <t>1160</t>
  </si>
  <si>
    <t>INV-01159</t>
  </si>
  <si>
    <t>Carlie Dario</t>
  </si>
  <si>
    <t>10 Day Fly Pass, (Dec 3, 2025 - January 2, 202)</t>
  </si>
  <si>
    <t>1161</t>
  </si>
  <si>
    <t>INV-01160</t>
  </si>
  <si>
    <t>1162</t>
  </si>
  <si>
    <t>INV-01161</t>
  </si>
  <si>
    <t>Omega Integration (PHP), Inc., c/o Albert Morillo</t>
  </si>
  <si>
    <t>Printing, B&amp;W, 84pgs x 4php</t>
  </si>
  <si>
    <t>1163</t>
  </si>
  <si>
    <t>INV-01162</t>
  </si>
  <si>
    <t>Heather Jalgado</t>
  </si>
  <si>
    <t>Call Room, Dec 4, 2025, 11:15AM - 12:15PM</t>
  </si>
  <si>
    <t>1164</t>
  </si>
  <si>
    <t>INV-01163</t>
  </si>
  <si>
    <t>Oikos Sustainable Solutions, Inc.,</t>
  </si>
  <si>
    <t>Meeting Room, 9AM - 2PM</t>
  </si>
  <si>
    <t>1165</t>
  </si>
  <si>
    <t>INV-01164</t>
  </si>
  <si>
    <t>ITER System Integration Consulting Philippines, Inc.,</t>
  </si>
  <si>
    <t>Meeting Room, Dec 1, 2025, 8AM - 5PM</t>
  </si>
  <si>
    <t>1166</t>
  </si>
  <si>
    <t>INV-01166</t>
  </si>
  <si>
    <t>Meeting Room, Dec 4, 2025, 9AM - 12PM + 2 Hours Extension</t>
  </si>
  <si>
    <t>Bank Transfer | Maya Card</t>
  </si>
  <si>
    <t>BPI | 3345 |</t>
  </si>
  <si>
    <t>1167</t>
  </si>
  <si>
    <t>INV-01168</t>
  </si>
  <si>
    <t>1168</t>
  </si>
  <si>
    <t>INV-01169</t>
  </si>
  <si>
    <t>1169</t>
  </si>
  <si>
    <t>INV-01170</t>
  </si>
  <si>
    <t>1170</t>
  </si>
  <si>
    <t>INV-01188</t>
  </si>
  <si>
    <t>Vera Arianna G. Sayo</t>
  </si>
  <si>
    <t>1171</t>
  </si>
  <si>
    <t>INV-01175</t>
  </si>
  <si>
    <t>Mark Jethro Cortejo</t>
  </si>
  <si>
    <t>1172</t>
  </si>
  <si>
    <t>INV-01176</t>
  </si>
  <si>
    <t>Printing (Bk and Wht)</t>
  </si>
  <si>
    <t>1173</t>
  </si>
  <si>
    <t>INV-01177</t>
  </si>
  <si>
    <t>1174</t>
  </si>
  <si>
    <t>INV-01178</t>
  </si>
  <si>
    <t>Michael Leano</t>
  </si>
  <si>
    <t>1175</t>
  </si>
  <si>
    <t>INV-01183</t>
  </si>
  <si>
    <t>Cherryl De Casa</t>
  </si>
  <si>
    <t>1176</t>
  </si>
  <si>
    <t>INV-01184</t>
  </si>
  <si>
    <t>Orly Damayla</t>
  </si>
  <si>
    <t>1177</t>
  </si>
  <si>
    <t>1178</t>
  </si>
  <si>
    <t>INV-01187</t>
  </si>
  <si>
    <t>Meeting Room, 1 Hour Extension, 5PM - 6PM</t>
  </si>
  <si>
    <t xml:space="preserve">Gcash </t>
  </si>
  <si>
    <t>1179</t>
  </si>
  <si>
    <t>INV-01185</t>
  </si>
  <si>
    <t>Meeting Room, 2PM - 4PM</t>
  </si>
  <si>
    <t>AR 1461 | UB361781</t>
  </si>
  <si>
    <t>1180</t>
  </si>
  <si>
    <t>INV-01186</t>
  </si>
  <si>
    <t>Meeting Room, 1 Hour Extension, 4PM-5PM</t>
  </si>
  <si>
    <t>1181</t>
  </si>
  <si>
    <t>1182</t>
  </si>
  <si>
    <t>INV-01173</t>
  </si>
  <si>
    <t>LP3 Call Room, 3PM - 5PM</t>
  </si>
  <si>
    <t>1183</t>
  </si>
  <si>
    <t>INV-01189</t>
  </si>
  <si>
    <t>Renato Malocon</t>
  </si>
  <si>
    <t>BT UBP : AR 1459</t>
  </si>
  <si>
    <t>1184</t>
  </si>
  <si>
    <t>INV-01190</t>
  </si>
  <si>
    <t>Johny Calpo</t>
  </si>
  <si>
    <t>1185</t>
  </si>
  <si>
    <t>INV-01191</t>
  </si>
  <si>
    <t>Gabriel Sarreal</t>
  </si>
  <si>
    <t>1186</t>
  </si>
  <si>
    <t>INV-01192</t>
  </si>
  <si>
    <t>1187</t>
  </si>
  <si>
    <t>INV-01193</t>
  </si>
  <si>
    <t>Camile Victoria - Lanes</t>
  </si>
  <si>
    <t>Call Room, Apollo 3, 12:45PM - 5:15PM</t>
  </si>
  <si>
    <t>1188</t>
  </si>
  <si>
    <t>INV-01194</t>
  </si>
  <si>
    <t>Meeting Room, Dec 8, 2025, 7PM - 9PM, w/ 20% After Hour Access</t>
  </si>
  <si>
    <t>UB1091332</t>
  </si>
  <si>
    <t>1189</t>
  </si>
  <si>
    <t>INV-01195</t>
  </si>
  <si>
    <t>Meeting Room, 1 Hour Extension</t>
  </si>
  <si>
    <t>UB1623757</t>
  </si>
  <si>
    <t>1190</t>
  </si>
  <si>
    <t>INV-01196</t>
  </si>
  <si>
    <t>Rafael Sarreal</t>
  </si>
  <si>
    <t>1191</t>
  </si>
  <si>
    <t>INV-01197</t>
  </si>
  <si>
    <t>Z-lift Solutions, Inc.,</t>
  </si>
  <si>
    <t>1192</t>
  </si>
  <si>
    <t>INV-01198</t>
  </si>
  <si>
    <t>1193</t>
  </si>
  <si>
    <t>INV-01199</t>
  </si>
  <si>
    <t>Purple Ginger and Zesty Lemon, Inc.,</t>
  </si>
  <si>
    <t>Printing, Nov 11, 18, 21, 22, 24, &amp; 29, 2025</t>
  </si>
  <si>
    <t>1194</t>
  </si>
  <si>
    <t>INV-01200</t>
  </si>
  <si>
    <t>1195</t>
  </si>
  <si>
    <t>INV-01201</t>
  </si>
  <si>
    <t>1196</t>
  </si>
  <si>
    <t>INV-01202</t>
  </si>
  <si>
    <t>Meeting Room, Extension, 5PM - 7PM</t>
  </si>
  <si>
    <t>1197</t>
  </si>
  <si>
    <t>INV-01203</t>
  </si>
  <si>
    <t>1198</t>
  </si>
  <si>
    <t>INV-01204</t>
  </si>
  <si>
    <t>1199</t>
  </si>
  <si>
    <t>INV-01205</t>
  </si>
  <si>
    <t>Marla Mendoza</t>
  </si>
  <si>
    <t>1200</t>
  </si>
  <si>
    <t>INV-01206</t>
  </si>
  <si>
    <t>1201</t>
  </si>
  <si>
    <t>INV-01133</t>
  </si>
  <si>
    <t>iHub Solutions (Philippines), Inc.,</t>
  </si>
  <si>
    <t>Meeting Room 2, 7AM - 4PM, Dec 2, 3, 4, 9, 10, 11, 16, 18, and 19, 2025</t>
  </si>
  <si>
    <t>AR 508 &amp; AR 570</t>
  </si>
  <si>
    <t>1202</t>
  </si>
  <si>
    <t>INV-01134</t>
  </si>
  <si>
    <t>MBTech Co. LTD Head Office</t>
  </si>
  <si>
    <t>10 Day Fly Pass, Dec 3, 2025 - Jan 2, 2026. Amilyn Dalimocon, Christian Hernandez, Sarah Jane Capio</t>
  </si>
  <si>
    <t>1203</t>
  </si>
  <si>
    <t>INV-01135</t>
  </si>
  <si>
    <t>Brandspeak Asia Inc.,</t>
  </si>
  <si>
    <t>Meeting Room 1, 11AM - 4PM</t>
  </si>
  <si>
    <t>1204</t>
  </si>
  <si>
    <t>INV-01136</t>
  </si>
  <si>
    <t>Meeting Room 1, 6PM - 8PM, w/ 20% after hour access</t>
  </si>
  <si>
    <t>UBP817182</t>
  </si>
  <si>
    <t>1205</t>
  </si>
  <si>
    <t>INV-01137</t>
  </si>
  <si>
    <t>Philippine Nutri - Foods Corporation</t>
  </si>
  <si>
    <t>Meeting Room 2, 10AM - 4PM</t>
  </si>
  <si>
    <t>UB644529</t>
  </si>
  <si>
    <t>1206</t>
  </si>
  <si>
    <t>INV-01165</t>
  </si>
  <si>
    <t>John Valero</t>
  </si>
  <si>
    <t>1207</t>
  </si>
  <si>
    <t>Reyma Hirao</t>
  </si>
  <si>
    <t>Whole Day Fly Pass, 12/8/25</t>
  </si>
  <si>
    <t>1208</t>
  </si>
  <si>
    <t>INV-01171</t>
  </si>
  <si>
    <t>Zennia Zamora</t>
  </si>
  <si>
    <t>3 Hours Fly Pass</t>
  </si>
  <si>
    <t>1209</t>
  </si>
  <si>
    <t>INV-01172</t>
  </si>
  <si>
    <t>Sagelogx, Inc.,</t>
  </si>
  <si>
    <t>Virtual Office, Nov 16, 2025 - June 15, 2026</t>
  </si>
  <si>
    <t>1210</t>
  </si>
  <si>
    <t>Channel Cadorna</t>
  </si>
  <si>
    <t>Cash | Maya QR</t>
  </si>
  <si>
    <t>Cash: 138 | Maya: 8P</t>
  </si>
  <si>
    <t>1211</t>
  </si>
  <si>
    <t>INV-01179</t>
  </si>
  <si>
    <t>John Raneses</t>
  </si>
  <si>
    <t>1212</t>
  </si>
  <si>
    <t>INV-01180</t>
  </si>
  <si>
    <t>First Love, Inc.,</t>
  </si>
  <si>
    <t>Meeting Room, 7PM - 9PM</t>
  </si>
  <si>
    <t>UB713831</t>
  </si>
  <si>
    <t>1213</t>
  </si>
  <si>
    <t>INV-01181</t>
  </si>
  <si>
    <t>1214</t>
  </si>
  <si>
    <t>INV-01182</t>
  </si>
  <si>
    <t>1215</t>
  </si>
  <si>
    <t>INV-01207</t>
  </si>
  <si>
    <t>Irene De Leon</t>
  </si>
  <si>
    <t>1216</t>
  </si>
  <si>
    <t>INV-01208</t>
  </si>
  <si>
    <t>1217</t>
  </si>
  <si>
    <t>INV-01209</t>
  </si>
  <si>
    <t>Gabriel Surrel</t>
  </si>
  <si>
    <t>1218</t>
  </si>
  <si>
    <t>INV-01210</t>
  </si>
  <si>
    <t>1219</t>
  </si>
  <si>
    <t>INV-01211</t>
  </si>
  <si>
    <t>Jose Maria Umali</t>
  </si>
  <si>
    <t>Call Room, Dec 11, 2025, 5PM - 6PM</t>
  </si>
  <si>
    <t>1220</t>
  </si>
  <si>
    <t>INV-01212</t>
  </si>
  <si>
    <t>1 Hour Extension, SI 1205</t>
  </si>
  <si>
    <t>1221</t>
  </si>
  <si>
    <t>INV-01213</t>
  </si>
  <si>
    <t>MLSM Restaurant Inc.,</t>
  </si>
  <si>
    <t>Meeting Room, Dec 11, 2025, 8:30AM - 5:30PM</t>
  </si>
  <si>
    <t>1222</t>
  </si>
  <si>
    <t>INV-01214</t>
  </si>
  <si>
    <t>Icoast Manufacturing Group Inc.,</t>
  </si>
  <si>
    <t>Meeting Room, 3:30PM - 6:30PM</t>
  </si>
  <si>
    <t>1223</t>
  </si>
  <si>
    <t>INV-01215</t>
  </si>
  <si>
    <t>Meeting Room, Dec 11, 2025, 9:30AM - 1PM</t>
  </si>
  <si>
    <t>UB1539194</t>
  </si>
  <si>
    <t>1224</t>
  </si>
  <si>
    <t>INV-01216</t>
  </si>
  <si>
    <t>Romarcom International Marketing Corp</t>
  </si>
  <si>
    <t>1225</t>
  </si>
  <si>
    <t>INV-01275</t>
  </si>
  <si>
    <t>Meeting Room, Dec 12, 2025, 9:30AM - 1PM</t>
  </si>
  <si>
    <t>1226</t>
  </si>
  <si>
    <t>INV-01218</t>
  </si>
  <si>
    <t>1227</t>
  </si>
  <si>
    <t>INV-01219</t>
  </si>
  <si>
    <t>Prime Energy Resources Development B.V.</t>
  </si>
  <si>
    <t>Meeting Room, Dec 11, 2025, 8AM - 5PM. Meeting Room 1, Dec 12, 2025, 8AM - 5PM</t>
  </si>
  <si>
    <t xml:space="preserve">AR 573 : 14,000 | FP: </t>
  </si>
  <si>
    <t>1228</t>
  </si>
  <si>
    <t>INV-01217</t>
  </si>
  <si>
    <t>MR, Nov 19, 20, 26, 2025. 9:30AM - 5PM</t>
  </si>
  <si>
    <t>50% DP : 7,500.  FP: AR 1404, 2500. Cash / AR 1406, BTTUBP, 2500, UB578362. / AR 1430, BTTUBP, 2500, UB369698</t>
  </si>
  <si>
    <t>1229</t>
  </si>
  <si>
    <t>INV-01220</t>
  </si>
  <si>
    <t>Additional Technics Sales &amp; Services, Inc.,</t>
  </si>
  <si>
    <t>MR, Dec 10 - 16, 2025. Whole Day Fly Pass, Dec 11, 2025. Printing, 29 pgs x 4Php</t>
  </si>
  <si>
    <t>AR 1415, AR 1481, AR 1483, AR 1492</t>
  </si>
  <si>
    <t>1230</t>
  </si>
  <si>
    <t>INV-01221</t>
  </si>
  <si>
    <t>Ma. Victoria A. Suarez</t>
  </si>
  <si>
    <t>1231</t>
  </si>
  <si>
    <t>INV-01222</t>
  </si>
  <si>
    <t>1232</t>
  </si>
  <si>
    <t>INV-01223</t>
  </si>
  <si>
    <t>Marie Avenir</t>
  </si>
  <si>
    <t>1233</t>
  </si>
  <si>
    <t>INV-01224</t>
  </si>
  <si>
    <t>Mark Abelard Arias Bautista</t>
  </si>
  <si>
    <t>1234</t>
  </si>
  <si>
    <t>INV-01225</t>
  </si>
  <si>
    <t>1235</t>
  </si>
  <si>
    <t>INV-01226</t>
  </si>
  <si>
    <t>1236</t>
  </si>
  <si>
    <t>INV-01227</t>
  </si>
  <si>
    <t>1237</t>
  </si>
  <si>
    <t>INV-01228</t>
  </si>
  <si>
    <t>Kirstein Itliong</t>
  </si>
  <si>
    <t>Printing, 12 pages x 4 Php</t>
  </si>
  <si>
    <t>1238</t>
  </si>
  <si>
    <t>INV-01229</t>
  </si>
  <si>
    <t>Angela Julianne Espancho</t>
  </si>
  <si>
    <t>Whole Day Fly Pass (With student discount)</t>
  </si>
  <si>
    <t>1239</t>
  </si>
  <si>
    <t>INV-01230</t>
  </si>
  <si>
    <t>1240</t>
  </si>
  <si>
    <t>INV-01231</t>
  </si>
  <si>
    <t>Locker Rental, Nov 3 - Dec 2, 2025</t>
  </si>
  <si>
    <t>1241</t>
  </si>
  <si>
    <t>INV-01232</t>
  </si>
  <si>
    <t>LP3 Call Room, 1 Hour Extension</t>
  </si>
  <si>
    <t>1242</t>
  </si>
  <si>
    <t>INV-01233</t>
  </si>
  <si>
    <t>Anacleto Marcos Peliño III</t>
  </si>
  <si>
    <t>Monthly Fly Pass, Senior Discount, (Dec 15, 2025 - Jan 14, 2026)</t>
  </si>
  <si>
    <t>1243</t>
  </si>
  <si>
    <t>INV-01234</t>
  </si>
  <si>
    <t>Locker Rental, Dec 15 - Jan 14, 2026</t>
  </si>
  <si>
    <t>1244</t>
  </si>
  <si>
    <t>INV-01235</t>
  </si>
  <si>
    <t>Pamela Carrera</t>
  </si>
  <si>
    <t>1245</t>
  </si>
  <si>
    <t>INV-01236</t>
  </si>
  <si>
    <t xml:space="preserve">Nini Cueto </t>
  </si>
  <si>
    <t>1246</t>
  </si>
  <si>
    <t>INV-01237</t>
  </si>
  <si>
    <t>Paula Blomquist</t>
  </si>
  <si>
    <t>Monthly Fly Pass, Dec 16, 2025 to January 15, 2026</t>
  </si>
  <si>
    <t>1247</t>
  </si>
  <si>
    <t>INV-01238</t>
  </si>
  <si>
    <t>Baltie Araneta</t>
  </si>
  <si>
    <t>3hr Fly Pass</t>
  </si>
  <si>
    <t>1248</t>
  </si>
  <si>
    <t>INV-01239</t>
  </si>
  <si>
    <t>Hivelabs Technologies Corporation.</t>
  </si>
  <si>
    <t>Meeting Room, Dec 16, 2025, 9am - 12pm</t>
  </si>
  <si>
    <t>1249</t>
  </si>
  <si>
    <t>INV-01240</t>
  </si>
  <si>
    <t>Jose Gabriel Sarreal</t>
  </si>
  <si>
    <t>1250</t>
  </si>
  <si>
    <t>INV-01241</t>
  </si>
  <si>
    <t>1251</t>
  </si>
  <si>
    <t>INV-01242</t>
  </si>
  <si>
    <t>Ana Centeno</t>
  </si>
  <si>
    <t>1252</t>
  </si>
  <si>
    <t>INV-01243</t>
  </si>
  <si>
    <t>1253</t>
  </si>
  <si>
    <t>INV-01244</t>
  </si>
  <si>
    <t>1254</t>
  </si>
  <si>
    <t>INV-01245</t>
  </si>
  <si>
    <t xml:space="preserve">RTANDCO DIGIT INC. </t>
  </si>
  <si>
    <t xml:space="preserve">Meeting Room, Dec 17, 2025, 9am - 3pm </t>
  </si>
  <si>
    <t>1255</t>
  </si>
  <si>
    <t>INV-01246</t>
  </si>
  <si>
    <t>Meeting Room, Dec 17, 2025, 2hrs Extension, 2-5pm</t>
  </si>
  <si>
    <t>1256</t>
  </si>
  <si>
    <t>INV-01247</t>
  </si>
  <si>
    <t>Kathy Moran</t>
  </si>
  <si>
    <t>1257</t>
  </si>
  <si>
    <t>INV-01248</t>
  </si>
  <si>
    <t>24/5 Monthly Fly Pass</t>
  </si>
  <si>
    <t>AR 568: 7,200</t>
  </si>
  <si>
    <t>1258</t>
  </si>
  <si>
    <t>INV-01128</t>
  </si>
  <si>
    <t>QBE Group Shared Services Limited - Phillipine Branch</t>
  </si>
  <si>
    <t>Private Office and Parking Rent, Dec 1-31, 2025</t>
  </si>
  <si>
    <t>UB461525</t>
  </si>
  <si>
    <t>1259</t>
  </si>
  <si>
    <t>INV-01249</t>
  </si>
  <si>
    <t>Whole Day Fly Pass w/ After Hour Access</t>
  </si>
  <si>
    <t>1260</t>
  </si>
  <si>
    <t>INV-01250</t>
  </si>
  <si>
    <t xml:space="preserve">Integrated Business Process and Consulting Services Inc. </t>
  </si>
  <si>
    <t>Meeting Room, 8am-5pm, Dec 17, 2025, Meeting Room, 8am-5pm, Dec 18, 2025, Meeting Room Extension, 5pm-6pm, Dec 18, 2025</t>
  </si>
  <si>
    <t>50% DP: 5,000.00 AR 1491 |  FP: 5,700.00 CASH</t>
  </si>
  <si>
    <t>1261</t>
  </si>
  <si>
    <t>INV-01251</t>
  </si>
  <si>
    <t xml:space="preserve">Inbox Maven </t>
  </si>
  <si>
    <t>Meeting Room, Dec 19, 2025, 9am-5pm</t>
  </si>
  <si>
    <t>INV-01252</t>
  </si>
  <si>
    <t>Outsized Australia Pty Ltd</t>
  </si>
  <si>
    <t>Monthly Fly Pass, Dec 18, 2025 to Jan 17, 2026 (Blesmelad)</t>
  </si>
  <si>
    <t>UB364373</t>
  </si>
  <si>
    <t>INV-01253</t>
  </si>
  <si>
    <t xml:space="preserve">Joan Lontok </t>
  </si>
  <si>
    <t>Meeting Room, Dec 19, 2025, 11am to 4pm</t>
  </si>
  <si>
    <t>INV-01254</t>
  </si>
  <si>
    <t>Bern Reyes</t>
  </si>
  <si>
    <t xml:space="preserve">Meeting Room, Dec 19, 2025, 4pm to 7:00pm </t>
  </si>
  <si>
    <t>INV-01255</t>
  </si>
  <si>
    <t xml:space="preserve">Joenafe Tinapan </t>
  </si>
  <si>
    <t>Locker Rent, Nov 1, 2025 - Dec 31, 2025</t>
  </si>
  <si>
    <t>INV-01256</t>
  </si>
  <si>
    <t>INV-01257</t>
  </si>
  <si>
    <t>Juliana Singson</t>
  </si>
  <si>
    <t>REF NO.: 873436</t>
  </si>
  <si>
    <t>INV-01258</t>
  </si>
  <si>
    <t>INV-01259</t>
  </si>
  <si>
    <t>Mary Maxine D. Lara</t>
  </si>
  <si>
    <t>Meeting Room, Dec 22, 2025, 11am to 2pm</t>
  </si>
  <si>
    <t>BT TO UBP UB548270 (1050) Maya Card (1050)</t>
  </si>
  <si>
    <t>INV-01260</t>
  </si>
  <si>
    <t>Alex Resurrecion</t>
  </si>
  <si>
    <t>INV-01261</t>
  </si>
  <si>
    <t>Maria Victoria Ferro</t>
  </si>
  <si>
    <t>Whole Day Fly Pass w/ PWD Disount</t>
  </si>
  <si>
    <t>INV-01262</t>
  </si>
  <si>
    <t>INV-01263</t>
  </si>
  <si>
    <t>Kyungmin Kim</t>
  </si>
  <si>
    <t>INV-01264</t>
  </si>
  <si>
    <t>Pam Franco</t>
  </si>
  <si>
    <t>INV-01265</t>
  </si>
  <si>
    <t>Aaron Elacio</t>
  </si>
  <si>
    <t>Meeting Room, 2pm to 5pm</t>
  </si>
  <si>
    <t>INV-01266</t>
  </si>
  <si>
    <t>INV-01267</t>
  </si>
  <si>
    <t>Monthly Fly Pass</t>
  </si>
  <si>
    <t>INV-01285</t>
  </si>
  <si>
    <t>1280</t>
  </si>
  <si>
    <t>INV-01273</t>
  </si>
  <si>
    <t>Paula Nicole Orpilla</t>
  </si>
  <si>
    <t>LPOG - Whole Day Fly Pass- LPC Customers</t>
  </si>
  <si>
    <t>1281</t>
  </si>
  <si>
    <t>INV-01270</t>
  </si>
  <si>
    <t>Meeting room 1, 9 am to 5pm</t>
  </si>
  <si>
    <t>UB2003151</t>
  </si>
  <si>
    <t>1282</t>
  </si>
  <si>
    <t>1283</t>
  </si>
  <si>
    <t>INV-01271</t>
  </si>
  <si>
    <t>Virtual Office, Dec 4, 2025 - Dec 31, 2025</t>
  </si>
  <si>
    <t>BDO	0000158370</t>
  </si>
  <si>
    <t>1284</t>
  </si>
  <si>
    <t>INV-01272</t>
  </si>
  <si>
    <t>Ramoncito Ruiz</t>
  </si>
  <si>
    <t>Access card Replacement LPOG-0786</t>
  </si>
  <si>
    <t>Deposited 01/06</t>
  </si>
  <si>
    <t>1285</t>
  </si>
  <si>
    <t>INV-01311</t>
  </si>
  <si>
    <t>10 Day Fly Pass (Jan 6 - Feb 5, 2026)</t>
  </si>
  <si>
    <t>AR 1563</t>
  </si>
  <si>
    <t>1286</t>
  </si>
  <si>
    <t>INV-01312</t>
  </si>
  <si>
    <t>Kristine Panganiban</t>
  </si>
  <si>
    <t>AR 1544</t>
  </si>
  <si>
    <t>1287</t>
  </si>
  <si>
    <t>INV-01313</t>
  </si>
  <si>
    <t>Michelle Dumas</t>
  </si>
  <si>
    <t>AR 1545</t>
  </si>
  <si>
    <t>1288</t>
  </si>
  <si>
    <t>INV-01314</t>
  </si>
  <si>
    <t>Neil Bascos</t>
  </si>
  <si>
    <t>AR 1546 | Deposited 01/06</t>
  </si>
  <si>
    <t>1289</t>
  </si>
  <si>
    <t>INV-01315</t>
  </si>
  <si>
    <t>AR 1547 | Deposited 01/06</t>
  </si>
  <si>
    <t>1290</t>
  </si>
  <si>
    <t>INV-01324</t>
  </si>
  <si>
    <t>Future Proof Ph Corp.</t>
  </si>
  <si>
    <t>Meeting Room, Jan 5 - 6, 2026, 8 Hours</t>
  </si>
  <si>
    <t>AR 1517 UB197165 (5000), AR 1554  UB686222(5000)</t>
  </si>
  <si>
    <t>1291</t>
  </si>
  <si>
    <t>INV-01322</t>
  </si>
  <si>
    <t>AR 1556 | Deposited 01/06</t>
  </si>
  <si>
    <t>1292</t>
  </si>
  <si>
    <t>1293</t>
  </si>
  <si>
    <t>INV-01323</t>
  </si>
  <si>
    <t>1 Hour Call Room, Jan 5, 2026</t>
  </si>
  <si>
    <t>AR 1557</t>
  </si>
  <si>
    <t>1294</t>
  </si>
  <si>
    <t>INV-01325</t>
  </si>
  <si>
    <t>Monthly Fly Pass, Jan 5 - Feb 4, 2026, (w/ PWD Discount)</t>
  </si>
  <si>
    <t>AR 1558</t>
  </si>
  <si>
    <t>1295</t>
  </si>
  <si>
    <t>INV-01326</t>
  </si>
  <si>
    <t>AR 1560</t>
  </si>
  <si>
    <t>1296</t>
  </si>
  <si>
    <t>INV-01327</t>
  </si>
  <si>
    <t>Printing, Jan 6, 2026, 126 pages B&amp;W.</t>
  </si>
  <si>
    <t>1297</t>
  </si>
  <si>
    <t>INV-01328</t>
  </si>
  <si>
    <t xml:space="preserve">10 Day Fly Pass, Jan 6, 2026, </t>
  </si>
  <si>
    <t>1298</t>
  </si>
  <si>
    <t>1299</t>
  </si>
  <si>
    <t>INV-01329</t>
  </si>
  <si>
    <t>Brian Tessier</t>
  </si>
  <si>
    <t>Monthly Fly Pass (Jan 7 - Feb 6, 2026)</t>
  </si>
  <si>
    <t>AR 1566</t>
  </si>
  <si>
    <t>1300</t>
  </si>
  <si>
    <t>INV-01330</t>
  </si>
  <si>
    <t>Aileen Prado</t>
  </si>
  <si>
    <t>Rocket Room, Jan 7, 2026, 10AM - 1PM</t>
  </si>
  <si>
    <t>AR 1575</t>
  </si>
  <si>
    <t>1301</t>
  </si>
  <si>
    <t>INV-01331</t>
  </si>
  <si>
    <t>1302</t>
  </si>
  <si>
    <t>INV-01332</t>
  </si>
  <si>
    <t>Teresa Marasigan</t>
  </si>
  <si>
    <t>AR 1578 | Deposited 01/08</t>
  </si>
  <si>
    <t>1303</t>
  </si>
  <si>
    <t>INV-01333</t>
  </si>
  <si>
    <t>1304</t>
  </si>
  <si>
    <t>INV-01334</t>
  </si>
  <si>
    <t>Katrina Rodriguez</t>
  </si>
  <si>
    <t>Deposited 01/08</t>
  </si>
  <si>
    <t>1305</t>
  </si>
  <si>
    <t>INV-01335</t>
  </si>
  <si>
    <t>Call Room, Jan 7, 2026, 2:30PM - 4:30PM</t>
  </si>
  <si>
    <t>1306</t>
  </si>
  <si>
    <t>INV-01336</t>
  </si>
  <si>
    <t>Ruby Desiree Tagoon</t>
  </si>
  <si>
    <t>Printing Php 2.00 x 92 pgs</t>
  </si>
  <si>
    <t>AR 1581 | Deposited 01/08</t>
  </si>
  <si>
    <t>1307</t>
  </si>
  <si>
    <t>INV-01337</t>
  </si>
  <si>
    <t>Printing Php 2.00 x 10 pgs</t>
  </si>
  <si>
    <t>1308</t>
  </si>
  <si>
    <t>INV-01338</t>
  </si>
  <si>
    <t>10 Day Fly Pass, Jan 8 - Feb 7, 2025</t>
  </si>
  <si>
    <t>1309</t>
  </si>
  <si>
    <t>INV-01339</t>
  </si>
  <si>
    <t>Clarizza Castro</t>
  </si>
  <si>
    <t>Deposited 01/12</t>
  </si>
  <si>
    <t>1310</t>
  </si>
  <si>
    <t>INV-01340</t>
  </si>
  <si>
    <t>Ethel Quijano</t>
  </si>
  <si>
    <t>Call Room, 2 Hrs (3PM - 5PM)</t>
  </si>
  <si>
    <t>1311</t>
  </si>
  <si>
    <t>INV-01341</t>
  </si>
  <si>
    <t>LP3 Call Room, 5PM - 6PM</t>
  </si>
  <si>
    <t>1312</t>
  </si>
  <si>
    <t>INV-01342</t>
  </si>
  <si>
    <t>Mileth Pangilinan</t>
  </si>
  <si>
    <t>CC</t>
  </si>
  <si>
    <t>1313</t>
  </si>
  <si>
    <t>INV-01343</t>
  </si>
  <si>
    <t>Creative Learning Paths</t>
  </si>
  <si>
    <t>1314</t>
  </si>
  <si>
    <t>INV-01344</t>
  </si>
  <si>
    <t>1315</t>
  </si>
  <si>
    <t>INV-01345</t>
  </si>
  <si>
    <t>Dianne Krupasa</t>
  </si>
  <si>
    <t>1316</t>
  </si>
  <si>
    <t>INV-01346</t>
  </si>
  <si>
    <t>Michelle Belmonte</t>
  </si>
  <si>
    <t>1317</t>
  </si>
  <si>
    <t>INV-01395</t>
  </si>
  <si>
    <t>Solarized Incorporated</t>
  </si>
  <si>
    <t>Meeting Room, Jan 9, 2026, 1PM - 4PM</t>
  </si>
  <si>
    <t>1318</t>
  </si>
  <si>
    <t>INV-01349</t>
  </si>
  <si>
    <t>Meara Nicole Perez</t>
  </si>
  <si>
    <t>1319</t>
  </si>
  <si>
    <t>INV-01350</t>
  </si>
  <si>
    <t>Lee Benjamin</t>
  </si>
  <si>
    <t>1320</t>
  </si>
  <si>
    <t>INV-01351</t>
  </si>
  <si>
    <t>Deposited 01/13</t>
  </si>
  <si>
    <t>1321</t>
  </si>
  <si>
    <t>INV-01352</t>
  </si>
  <si>
    <t>Jelina Santos</t>
  </si>
  <si>
    <t>Gcash Qr</t>
  </si>
  <si>
    <t>1322</t>
  </si>
  <si>
    <t>INV-01353</t>
  </si>
  <si>
    <t>Saigon Trading Corproation</t>
  </si>
  <si>
    <t>Meeting Room, Jan 12, 2026, 9AM - 11AM</t>
  </si>
  <si>
    <t>AR 1564 | UB978771</t>
  </si>
  <si>
    <t>1323</t>
  </si>
  <si>
    <t>INV-01354</t>
  </si>
  <si>
    <t>Anton Gona</t>
  </si>
  <si>
    <t>Printing (18 pgs x 4php)</t>
  </si>
  <si>
    <t>1324</t>
  </si>
  <si>
    <t>INV-01355</t>
  </si>
  <si>
    <t>Alvin Salud</t>
  </si>
  <si>
    <t>Printing, Coloring (15 php x 3 pgs)</t>
  </si>
  <si>
    <t>1325</t>
  </si>
  <si>
    <t>INV-01356</t>
  </si>
  <si>
    <t>Meeting Room, Jan 10, 2026, 10AM - 2PM</t>
  </si>
  <si>
    <t xml:space="preserve">FP Cash : 2,500 Deposited 01/13| AR 1551: BT TO BPI 4348 (3,000.00) </t>
  </si>
  <si>
    <t>1326</t>
  </si>
  <si>
    <t>INV-01357</t>
  </si>
  <si>
    <t>Angelou Prates</t>
  </si>
  <si>
    <t>Meeting Room, Jan 10, 2026, 1PM - 5PM</t>
  </si>
  <si>
    <t>BPI | AR 1592 4348</t>
  </si>
  <si>
    <t>1327</t>
  </si>
  <si>
    <t>1328</t>
  </si>
  <si>
    <t>INV-01373</t>
  </si>
  <si>
    <t>Without Walls Ministries</t>
  </si>
  <si>
    <t>Event's Space, Jan 10, 2026, 1PM - 5PM, Ingress (Projector &amp; Basic PA System)</t>
  </si>
  <si>
    <t>AR 1595</t>
  </si>
  <si>
    <t>1329</t>
  </si>
  <si>
    <t>INV-01374</t>
  </si>
  <si>
    <t>Raymond Zamora</t>
  </si>
  <si>
    <t>1330</t>
  </si>
  <si>
    <t>INV-01375</t>
  </si>
  <si>
    <t>Printing (B&amp;W) 10 pgs x 4Php</t>
  </si>
  <si>
    <t>1331</t>
  </si>
  <si>
    <t>INV-01376</t>
  </si>
  <si>
    <t>Printing, Jan 12, 2026</t>
  </si>
  <si>
    <t>Deposited 01/13 (1.00) 02/09 (100)</t>
  </si>
  <si>
    <t>1332</t>
  </si>
  <si>
    <t>INV-01377</t>
  </si>
  <si>
    <t>Angelo Quinlat</t>
  </si>
  <si>
    <t>Deposited 01/14</t>
  </si>
  <si>
    <t>1333</t>
  </si>
  <si>
    <t>INV-01378</t>
  </si>
  <si>
    <t>Ana Maquinay</t>
  </si>
  <si>
    <t>1334</t>
  </si>
  <si>
    <t>1335</t>
  </si>
  <si>
    <t>INV-01379</t>
  </si>
  <si>
    <t>1336</t>
  </si>
  <si>
    <t>INV-01380</t>
  </si>
  <si>
    <t>Rosy Adriano</t>
  </si>
  <si>
    <t>1337</t>
  </si>
  <si>
    <t>INV-01381</t>
  </si>
  <si>
    <t>1 Hour Extension</t>
  </si>
  <si>
    <t>1338</t>
  </si>
  <si>
    <t>INV-01382</t>
  </si>
  <si>
    <t>Joshua Labastida</t>
  </si>
  <si>
    <t>1339</t>
  </si>
  <si>
    <t xml:space="preserve">INV-01383
</t>
  </si>
  <si>
    <t>Sewells Group Philippines, Inc.,</t>
  </si>
  <si>
    <t>Astra 1, 3:30 - 7PM</t>
  </si>
  <si>
    <t xml:space="preserve">Maya Card </t>
  </si>
  <si>
    <t>1340</t>
  </si>
  <si>
    <t>INV-01384</t>
  </si>
  <si>
    <t>Rosella Pantastico</t>
  </si>
  <si>
    <t>Deposited 01/15</t>
  </si>
  <si>
    <t>1341</t>
  </si>
  <si>
    <t>INV-01385</t>
  </si>
  <si>
    <t>10 Day Fly Pass, Jan 15 - Feb 14, 2026</t>
  </si>
  <si>
    <t>1342</t>
  </si>
  <si>
    <t>INV-01386</t>
  </si>
  <si>
    <t>Omega Integration (PhP) Inc., c/o Alberto Morillo</t>
  </si>
  <si>
    <t>Printing (B&amp;W &amp; Colored)</t>
  </si>
  <si>
    <t>1343</t>
  </si>
  <si>
    <t>INV-01387</t>
  </si>
  <si>
    <t>Printing, 4 pgs, B&amp;W picture. Printing, B&amp;W, text.</t>
  </si>
  <si>
    <t>1344</t>
  </si>
  <si>
    <t>INV-01388</t>
  </si>
  <si>
    <t>Bernadette Prieto</t>
  </si>
  <si>
    <t>Printing, B&amp;W, 38 pages x 4PHP. Printing, Colored, picture, 15 php</t>
  </si>
  <si>
    <t>Deposited 01/16</t>
  </si>
  <si>
    <t>1345</t>
  </si>
  <si>
    <t>INV-01389</t>
  </si>
  <si>
    <t>Brandspeak Asia, Inc.</t>
  </si>
  <si>
    <t>Meeting Room, Jan 15, 2026, 9AM - 2PM, 1 Hour Extension</t>
  </si>
  <si>
    <t>7000 BT to UBP UB714598 | 1,500 gcash</t>
  </si>
  <si>
    <t>1346</t>
  </si>
  <si>
    <t>INV-01390</t>
  </si>
  <si>
    <t>Printing, 12 pgs x 4php</t>
  </si>
  <si>
    <t>1347</t>
  </si>
  <si>
    <t>INV-01391</t>
  </si>
  <si>
    <t>Chanell Garcia</t>
  </si>
  <si>
    <t>1348</t>
  </si>
  <si>
    <t>INV-01392</t>
  </si>
  <si>
    <t>Hometime</t>
  </si>
  <si>
    <t>Deposited 01/19</t>
  </si>
  <si>
    <t>1349</t>
  </si>
  <si>
    <t>INV-01393</t>
  </si>
  <si>
    <t>Charlie Sabanal</t>
  </si>
  <si>
    <t>1350</t>
  </si>
  <si>
    <t>INV-01394</t>
  </si>
  <si>
    <t>Christian Suzom</t>
  </si>
  <si>
    <t>Settled on 1/19</t>
  </si>
  <si>
    <t>1351</t>
  </si>
  <si>
    <t>INV-01276</t>
  </si>
  <si>
    <t>VO, Jan 1 - Dec 31, 2026</t>
  </si>
  <si>
    <t>1352</t>
  </si>
  <si>
    <t>INV-01277</t>
  </si>
  <si>
    <t>UOA, Jan 1 - Dec 31, 2026</t>
  </si>
  <si>
    <t>UB462048</t>
  </si>
  <si>
    <t>1353</t>
  </si>
  <si>
    <t>INV-01278</t>
  </si>
  <si>
    <t>Emmalyn Lebagp</t>
  </si>
  <si>
    <t>Printing (10 pgs B&amp;W)</t>
  </si>
  <si>
    <t>1354</t>
  </si>
  <si>
    <t>INV-01279</t>
  </si>
  <si>
    <t>UB5933746</t>
  </si>
  <si>
    <t>1355</t>
  </si>
  <si>
    <t>INV-01280</t>
  </si>
  <si>
    <t>iHub Solutions (Philippines), Inc.</t>
  </si>
  <si>
    <t>UB1834222</t>
  </si>
  <si>
    <t>1356</t>
  </si>
  <si>
    <t>INV-01281</t>
  </si>
  <si>
    <t>AQO Partners OPC</t>
  </si>
  <si>
    <t>UB26674</t>
  </si>
  <si>
    <t>1357</t>
  </si>
  <si>
    <t>INV-01282</t>
  </si>
  <si>
    <t>CK#600390859</t>
  </si>
  <si>
    <t>1358</t>
  </si>
  <si>
    <t>INV-01283</t>
  </si>
  <si>
    <t>Timedly Solutions, Inc.,</t>
  </si>
  <si>
    <t>UB1509824</t>
  </si>
  <si>
    <t>1359</t>
  </si>
  <si>
    <t>INV-01284</t>
  </si>
  <si>
    <t>Innoprince, Inc.,</t>
  </si>
  <si>
    <t>UB117927</t>
  </si>
  <si>
    <t>1360</t>
  </si>
  <si>
    <t>INV-01286</t>
  </si>
  <si>
    <t>MCLM Global Services Corporation</t>
  </si>
  <si>
    <t>UB84719</t>
  </si>
  <si>
    <t>1362</t>
  </si>
  <si>
    <t>INV-01288</t>
  </si>
  <si>
    <t>Cryo-Asia Philippines, Corp</t>
  </si>
  <si>
    <t>UB5481337</t>
  </si>
  <si>
    <t>1361</t>
  </si>
  <si>
    <t>INV-01287</t>
  </si>
  <si>
    <t xml:space="preserve"> SN 5080</t>
  </si>
  <si>
    <t>1363</t>
  </si>
  <si>
    <t>INV-01289</t>
  </si>
  <si>
    <t>UB487335</t>
  </si>
  <si>
    <t>1364</t>
  </si>
  <si>
    <t>INV-01290</t>
  </si>
  <si>
    <t>Acton Town, Inc.</t>
  </si>
  <si>
    <t>S28476988</t>
  </si>
  <si>
    <t>1365</t>
  </si>
  <si>
    <t>INV-01291</t>
  </si>
  <si>
    <t>Rapha Jirei Holdings, Inc.</t>
  </si>
  <si>
    <t>1366</t>
  </si>
  <si>
    <t>INV-01292</t>
  </si>
  <si>
    <t>Gesegnet Holdings, Inc.,</t>
  </si>
  <si>
    <t>1367</t>
  </si>
  <si>
    <t>INV-01293</t>
  </si>
  <si>
    <t>Sw7 Solagratia, Inc.,</t>
  </si>
  <si>
    <t>S28478343</t>
  </si>
  <si>
    <t>1368</t>
  </si>
  <si>
    <t>INV-01294</t>
  </si>
  <si>
    <t xml:space="preserve">MB Tech Co. Ltd, Head Office
</t>
  </si>
  <si>
    <t>10-Day Fly Pass, Jan 5 - Feb 4, 2026. (Amilyn Dalimocon, Christian Fernandez, Sarah Jane Carpio)</t>
  </si>
  <si>
    <t>1369</t>
  </si>
  <si>
    <t>INV-01295</t>
  </si>
  <si>
    <t>Locker Rental, Jan 3 - Feb 2, 2026</t>
  </si>
  <si>
    <t>1370</t>
  </si>
  <si>
    <t>INV-01296</t>
  </si>
  <si>
    <t>3 Hour Fly Pass, Aries Dinglasan</t>
  </si>
  <si>
    <t>1371</t>
  </si>
  <si>
    <t>INV-01297</t>
  </si>
  <si>
    <t>Radiance Image Consultancy and Training, Inc.</t>
  </si>
  <si>
    <t>UB2757507</t>
  </si>
  <si>
    <t>1372</t>
  </si>
  <si>
    <t>INV-01298</t>
  </si>
  <si>
    <t>Meeting Room 1, Jan 5, 2026, 3PM - 6PM</t>
  </si>
  <si>
    <t>UB885952</t>
  </si>
  <si>
    <t>1373</t>
  </si>
  <si>
    <t>INV-01299</t>
  </si>
  <si>
    <t>Ronnie Roldan</t>
  </si>
  <si>
    <t>MR 1, Jan 7, 2026, 8:30AM - 9:30AM</t>
  </si>
  <si>
    <t>BT TO MBTC SN614011 (600)  / Maya Card  (600) CC</t>
  </si>
  <si>
    <t>1374</t>
  </si>
  <si>
    <t>INV-01300</t>
  </si>
  <si>
    <t>Camille Geguera</t>
  </si>
  <si>
    <t>MR 2, Jan 8, 2026, 2PM - 6PM</t>
  </si>
  <si>
    <t>BT UBP : 2600, UB611190 | BT UBP: 300, UB643087</t>
  </si>
  <si>
    <t>1375</t>
  </si>
  <si>
    <t>INV-01301</t>
  </si>
  <si>
    <t>CP Health Innovations, Inc.,</t>
  </si>
  <si>
    <t>MR 2, Jan 7, 2026, 11AM - 2PM, Printing, 50 Pages, colored txt, 2 pgs colored image</t>
  </si>
  <si>
    <t>1376</t>
  </si>
  <si>
    <t>INV-01302</t>
  </si>
  <si>
    <t>Norio-Olegario Consultants, Inc.,</t>
  </si>
  <si>
    <t>UOA, Jan 1 - Jun 30, 2026</t>
  </si>
  <si>
    <t>CK#1200000058</t>
  </si>
  <si>
    <t>1377</t>
  </si>
  <si>
    <t>INV-01303</t>
  </si>
  <si>
    <t>Moom Health Services Corp.</t>
  </si>
  <si>
    <t>Virtual Office, Jan 1 - 31, 2026</t>
  </si>
  <si>
    <t>CK#1200000056</t>
  </si>
  <si>
    <t>1378</t>
  </si>
  <si>
    <t>INV-01304</t>
  </si>
  <si>
    <t>Lailany Ombao</t>
  </si>
  <si>
    <t>MR 1, Jan 9, 2026, 9AM - 3PM, 1 Hour Extension, 3PM - 4PM</t>
  </si>
  <si>
    <t>AR 603: 6,900 BT | AR 604: 1,200 Cash</t>
  </si>
  <si>
    <t>1379</t>
  </si>
  <si>
    <t>INV-01305</t>
  </si>
  <si>
    <t>Workforce Philippines Resources Incorporated</t>
  </si>
  <si>
    <t>MR 2, Jan 12, 2026, 9AM - 6PM</t>
  </si>
  <si>
    <t>BT to MBTC: 5,500 SN 431935 | AR 606</t>
  </si>
  <si>
    <t>1380</t>
  </si>
  <si>
    <t>INV-01306</t>
  </si>
  <si>
    <t>ETP International PLT LTD.</t>
  </si>
  <si>
    <t>MR 2, Jan 9, 2026, 1PM - 5PM</t>
  </si>
  <si>
    <t>1381</t>
  </si>
  <si>
    <t>INV-01307</t>
  </si>
  <si>
    <t>Eunice Vibal</t>
  </si>
  <si>
    <t>Printing (25 pgs colored)</t>
  </si>
  <si>
    <t>Deposred 01/15</t>
  </si>
  <si>
    <t>1382</t>
  </si>
  <si>
    <t>INV-01308</t>
  </si>
  <si>
    <t>Nutribasis Corporation</t>
  </si>
  <si>
    <t>MR 1, Jan 13, 2026, 10AM - 3PM</t>
  </si>
  <si>
    <t>UB259941</t>
  </si>
  <si>
    <t>1383</t>
  </si>
  <si>
    <t>INV-01309</t>
  </si>
  <si>
    <t>Recruitgo Philippines, Inc.,</t>
  </si>
  <si>
    <t>MR 1, 9AM - 5PM, Jan 8, 15, 23, 30, 2026. Locker Rental, Sep - Dec 2025, Jan 2026</t>
  </si>
  <si>
    <t>UB394425 | AR 607</t>
  </si>
  <si>
    <t>1384</t>
  </si>
  <si>
    <t>INV-01268</t>
  </si>
  <si>
    <t>QBE Group Shared Services Ltd - Philippine Branch</t>
  </si>
  <si>
    <t>Private Office and Parking Rent, Jan 1 - 31, 2026</t>
  </si>
  <si>
    <t>UB348964</t>
  </si>
  <si>
    <t>1385</t>
  </si>
  <si>
    <t>INV-01274</t>
  </si>
  <si>
    <t>MR 2, Jan 13, 14, 15, 20, 21, 22, 27, 28, and 29, 2026. Locker Rental, (Jan 2026 - April 2026)</t>
  </si>
  <si>
    <t>UB972229</t>
  </si>
  <si>
    <t>1386</t>
  </si>
  <si>
    <t>INV-01321</t>
  </si>
  <si>
    <t>Airlive Communications, Inc.</t>
  </si>
  <si>
    <t>Reprogram Access Card (Darwin Trance), LPOG - 055</t>
  </si>
  <si>
    <t>1387</t>
  </si>
  <si>
    <t>INV-01310</t>
  </si>
  <si>
    <t>UOA, Dec 6 - 31, 2025. UOA, Jan 1 - 31, 2026</t>
  </si>
  <si>
    <t>UB767567</t>
  </si>
  <si>
    <t>1388</t>
  </si>
  <si>
    <t>INV-01316</t>
  </si>
  <si>
    <t>Archie Paul Paungan</t>
  </si>
  <si>
    <t>MR 1, Jan 16, 2026, 6:30 PM - 9:30PM</t>
  </si>
  <si>
    <t>BT to MBTC: 2,160, AR 596 | Cash: 2,160 Deposred 01/19</t>
  </si>
  <si>
    <t>1389</t>
  </si>
  <si>
    <t>INV-01317</t>
  </si>
  <si>
    <t>Beach Head Management Consultancy Services</t>
  </si>
  <si>
    <t>1390</t>
  </si>
  <si>
    <t>INV-01318</t>
  </si>
  <si>
    <t>Bookkippers Hub Inc.,</t>
  </si>
  <si>
    <t>UB56429</t>
  </si>
  <si>
    <t>1391</t>
  </si>
  <si>
    <t>INV-01359</t>
  </si>
  <si>
    <t>1392</t>
  </si>
  <si>
    <t>INV-01360</t>
  </si>
  <si>
    <t>Kash Gonzales</t>
  </si>
  <si>
    <t>Whole Day Fly Pass, with 10% Early access fee, Dec 12, 2025</t>
  </si>
  <si>
    <t>Maya Qr</t>
  </si>
  <si>
    <t>1393</t>
  </si>
  <si>
    <t>INV-01361</t>
  </si>
  <si>
    <t>MR 2, Jan 23, 2026, 9AM - 5PM</t>
  </si>
  <si>
    <t>1394</t>
  </si>
  <si>
    <t>INV-01362</t>
  </si>
  <si>
    <t>Bidaboss, Inc.</t>
  </si>
  <si>
    <t>Event Space 1, Jan 24, 2026, Speaker Rent</t>
  </si>
  <si>
    <t>AR 609 UBP 6503591684 (5250)| FP</t>
  </si>
  <si>
    <t>1395</t>
  </si>
  <si>
    <t>INV-01363</t>
  </si>
  <si>
    <t>Veritas AL (under Lumiere Edu. LLC)</t>
  </si>
  <si>
    <t>3 Hour Fly Pass, Extension Hour</t>
  </si>
  <si>
    <t>Debit Maya Card</t>
  </si>
  <si>
    <t>1396</t>
  </si>
  <si>
    <t>INV-01366</t>
  </si>
  <si>
    <t>Rhanniel Robles</t>
  </si>
  <si>
    <t>Deposred 01/29</t>
  </si>
  <si>
    <t>1397</t>
  </si>
  <si>
    <t>INV-01367</t>
  </si>
  <si>
    <t>CK # 000018613</t>
  </si>
  <si>
    <t>1398</t>
  </si>
  <si>
    <t>INV-01368</t>
  </si>
  <si>
    <t>SwipeEdge Corp.,</t>
  </si>
  <si>
    <t>UOA, Jan 1 - Mar 31, 2026</t>
  </si>
  <si>
    <t>Metrobank	5004005641</t>
  </si>
  <si>
    <t>1399</t>
  </si>
  <si>
    <t>INV-01369</t>
  </si>
  <si>
    <t>Use of Address,Aug 18, 2025 - Jun 17, 2026</t>
  </si>
  <si>
    <t>Metrobank	0968586595</t>
  </si>
  <si>
    <t>1400</t>
  </si>
  <si>
    <t>INV-01370</t>
  </si>
  <si>
    <t>Cobden and Carter International Inc</t>
  </si>
  <si>
    <t>Meeting Room 1, 7:00 am to 4:00 pm w/ early access - Jan 30, 2026</t>
  </si>
  <si>
    <t>SN 308871 (10200) SN 697658 (1200)</t>
  </si>
  <si>
    <t>1401</t>
  </si>
  <si>
    <t>INV-01396</t>
  </si>
  <si>
    <t>Frances Amparo</t>
  </si>
  <si>
    <t>1402</t>
  </si>
  <si>
    <t>INV-01397</t>
  </si>
  <si>
    <t>1403</t>
  </si>
  <si>
    <t>INV-01398</t>
  </si>
  <si>
    <t>Printing, 7 pgs x 2php. 12 pgs x 2php</t>
  </si>
  <si>
    <t>1404</t>
  </si>
  <si>
    <t>INV-01399</t>
  </si>
  <si>
    <t>Alvin Asaytono</t>
  </si>
  <si>
    <t>1405</t>
  </si>
  <si>
    <t>INV-01507</t>
  </si>
  <si>
    <t>Meeting Room, Jan 14 - 16, 2026, Additional Room, Jan 16, 2026, Astra 1 &amp; 2, 5PM</t>
  </si>
  <si>
    <t>AR 1608 BT UBP: 8300 | Maya: AR 1628: 8300 | Add'tl : CC 9,200</t>
  </si>
  <si>
    <t>Settled on 1/19&amp;1/15</t>
  </si>
  <si>
    <t>1406</t>
  </si>
  <si>
    <t>INV-01400</t>
  </si>
  <si>
    <t>Admit All International Andrea Acutim</t>
  </si>
  <si>
    <t xml:space="preserve">RR, Meeting Room, 2 Hours </t>
  </si>
  <si>
    <t>1407</t>
  </si>
  <si>
    <t>INV-01401</t>
  </si>
  <si>
    <t>Deposited 01/20</t>
  </si>
  <si>
    <t>1408</t>
  </si>
  <si>
    <t>INV-01402</t>
  </si>
  <si>
    <t>1409</t>
  </si>
  <si>
    <t>INV-01403</t>
  </si>
  <si>
    <t>1410</t>
  </si>
  <si>
    <t>INV-01404</t>
  </si>
  <si>
    <t>Astra 1, 11:30AM - 1:30PM</t>
  </si>
  <si>
    <t>1411</t>
  </si>
  <si>
    <t>INV-01405</t>
  </si>
  <si>
    <t>Astra 1, 3PM - 4PM</t>
  </si>
  <si>
    <t>1412</t>
  </si>
  <si>
    <t>INV-01406</t>
  </si>
  <si>
    <t>Prime Studios + Recovery</t>
  </si>
  <si>
    <t>Printing, 38 pgs x 7php</t>
  </si>
  <si>
    <t>1413</t>
  </si>
  <si>
    <t>INV-01407</t>
  </si>
  <si>
    <t>1414</t>
  </si>
  <si>
    <t>INV-01408</t>
  </si>
  <si>
    <t>Beatrice Belle Baustista</t>
  </si>
  <si>
    <t>1415</t>
  </si>
  <si>
    <t>INV-01409</t>
  </si>
  <si>
    <t>Brian Andrew Pagal</t>
  </si>
  <si>
    <t>1416</t>
  </si>
  <si>
    <t>INV-01410</t>
  </si>
  <si>
    <t>Cristina Dela Cruz</t>
  </si>
  <si>
    <t>Deposited 01/21</t>
  </si>
  <si>
    <t>1417</t>
  </si>
  <si>
    <t>INV-01411</t>
  </si>
  <si>
    <t>Jameela Karangalan</t>
  </si>
  <si>
    <t>Meeting Room, Jan 20, 2026, 1PM - 5PM</t>
  </si>
  <si>
    <t>1418</t>
  </si>
  <si>
    <t>INV-01412</t>
  </si>
  <si>
    <t>Meeting Room, 1:30PM - 2:30PM</t>
  </si>
  <si>
    <t>1419</t>
  </si>
  <si>
    <t>INV-01413</t>
  </si>
  <si>
    <t>Printing, B&amp;W</t>
  </si>
  <si>
    <t>1420</t>
  </si>
  <si>
    <t>INV-01414</t>
  </si>
  <si>
    <t>1421</t>
  </si>
  <si>
    <t>INV-01415</t>
  </si>
  <si>
    <t>Kae Chida</t>
  </si>
  <si>
    <t>Meeting Room, Jan 21, 2026, 10:30AM - 1:30PM</t>
  </si>
  <si>
    <t>UB588978</t>
  </si>
  <si>
    <t>1422</t>
  </si>
  <si>
    <t>INV-01416</t>
  </si>
  <si>
    <t>Deposited 01/22</t>
  </si>
  <si>
    <t>1423</t>
  </si>
  <si>
    <t>INV-01417</t>
  </si>
  <si>
    <t>Enrique Medina</t>
  </si>
  <si>
    <t>1424</t>
  </si>
  <si>
    <t>INV-01418</t>
  </si>
  <si>
    <t>Green Light</t>
  </si>
  <si>
    <t>Meeting Room, Jan 21, 2026, 1:30PM - 3:30PM</t>
  </si>
  <si>
    <t>1425</t>
  </si>
  <si>
    <t>INV-01419</t>
  </si>
  <si>
    <t>Prall Corporation</t>
  </si>
  <si>
    <t>Meeting Room, Jan 21, 2026, 10AM - 5PM</t>
  </si>
  <si>
    <t>1426</t>
  </si>
  <si>
    <t>INV-01459</t>
  </si>
  <si>
    <t>Deposited 01/23</t>
  </si>
  <si>
    <t>1427</t>
  </si>
  <si>
    <t>INV-01421</t>
  </si>
  <si>
    <t>Moon Rabbit Financing Ventures, Inc.</t>
  </si>
  <si>
    <t>UB494174</t>
  </si>
  <si>
    <t>1428</t>
  </si>
  <si>
    <t>1429</t>
  </si>
  <si>
    <t xml:space="preserve">INV-01422
</t>
  </si>
  <si>
    <t>Philip Palafox</t>
  </si>
  <si>
    <t>Call Room, 12:45PM - 4:45PM</t>
  </si>
  <si>
    <t>1430</t>
  </si>
  <si>
    <t>INV-01423</t>
  </si>
  <si>
    <t>Printing (B&amp;W) 8 pgs x 4 php</t>
  </si>
  <si>
    <t>Deposited 01/27</t>
  </si>
  <si>
    <t>1431</t>
  </si>
  <si>
    <t>INV-01424</t>
  </si>
  <si>
    <t>Ruby Durana</t>
  </si>
  <si>
    <t>1432</t>
  </si>
  <si>
    <t>INV-01425</t>
  </si>
  <si>
    <t xml:space="preserve">Integrated Business Processing and Consulting </t>
  </si>
  <si>
    <t>Meeting Room, Jan 23, 2026, 8AM - 5PM</t>
  </si>
  <si>
    <t>UB276119</t>
  </si>
  <si>
    <t>1433</t>
  </si>
  <si>
    <t>INV-01426</t>
  </si>
  <si>
    <t>Marketing Master IO OPC</t>
  </si>
  <si>
    <t>Meeting Room, 3 Hours</t>
  </si>
  <si>
    <t>1434</t>
  </si>
  <si>
    <t>INV-01427</t>
  </si>
  <si>
    <t>Russell Atienza Vantage FD</t>
  </si>
  <si>
    <t>1435</t>
  </si>
  <si>
    <t xml:space="preserve">INV-01428
</t>
  </si>
  <si>
    <t>Elinor Mendez / Rendco</t>
  </si>
  <si>
    <t>Meeting Room, 11AM - 12PM</t>
  </si>
  <si>
    <t>1436</t>
  </si>
  <si>
    <t>INV-01429</t>
  </si>
  <si>
    <t>Krizia Lapis</t>
  </si>
  <si>
    <t>Hourly Fly Pass, Meeting Room, 11AM - 4PM</t>
  </si>
  <si>
    <t>1437</t>
  </si>
  <si>
    <t>INV-01430</t>
  </si>
  <si>
    <t>Al Alqueza</t>
  </si>
  <si>
    <t>Meeting Room, 1PM - 6PM, with 20% after hour Access</t>
  </si>
  <si>
    <t>DC</t>
  </si>
  <si>
    <t>1438</t>
  </si>
  <si>
    <t>INV-01431</t>
  </si>
  <si>
    <t>Rair Technologies, Inc.,</t>
  </si>
  <si>
    <t>1439</t>
  </si>
  <si>
    <t>INV-01432</t>
  </si>
  <si>
    <t>Bea Baustisa</t>
  </si>
  <si>
    <t>1440</t>
  </si>
  <si>
    <t>INV-01433</t>
  </si>
  <si>
    <t>1441</t>
  </si>
  <si>
    <t>INV-01434</t>
  </si>
  <si>
    <t>Meeting Room, Jan 6, 2026, 9AM - 12PM (w/ 20% discount)</t>
  </si>
  <si>
    <t>1442</t>
  </si>
  <si>
    <t>INV-01435</t>
  </si>
  <si>
    <t>Pueblo Niño Development, Inc.</t>
  </si>
  <si>
    <t>Meeting Room, Jan 26, 2026, 10AM - 1PM</t>
  </si>
  <si>
    <t>UB862844</t>
  </si>
  <si>
    <t>1443</t>
  </si>
  <si>
    <t>INV-01436</t>
  </si>
  <si>
    <t>GVHR Trading &amp; Construction</t>
  </si>
  <si>
    <t>Meeting Room, Jan 26, 2026, 2PM - 6PM</t>
  </si>
  <si>
    <t>1444</t>
  </si>
  <si>
    <t>Printing (B&amp;W) 2 pgs x15 php</t>
  </si>
  <si>
    <t>1445</t>
  </si>
  <si>
    <t>INV-01438</t>
  </si>
  <si>
    <t>Ric Zarate</t>
  </si>
  <si>
    <t>1446</t>
  </si>
  <si>
    <t>INV-01439</t>
  </si>
  <si>
    <t>Ezechiel Belveder</t>
  </si>
  <si>
    <t>Call Room, 8AM - 10AM</t>
  </si>
  <si>
    <t>1447</t>
  </si>
  <si>
    <t>1448</t>
  </si>
  <si>
    <t>INV-01440</t>
  </si>
  <si>
    <t>Meeting Room, Jan 27, 2026, 9AM - 5PM</t>
  </si>
  <si>
    <t>AR 1661 | UB452376</t>
  </si>
  <si>
    <t>1449</t>
  </si>
  <si>
    <t>INV-01441</t>
  </si>
  <si>
    <t>Call Room, Jan 27, 2026, 2PM - 5PM</t>
  </si>
  <si>
    <t>Deposited 01/28</t>
  </si>
  <si>
    <t>1450</t>
  </si>
  <si>
    <t>1451</t>
  </si>
  <si>
    <t>INV-01442</t>
  </si>
  <si>
    <t>Noel Francisco</t>
  </si>
  <si>
    <t>1452</t>
  </si>
  <si>
    <t>INV-01443</t>
  </si>
  <si>
    <t>Multibook Philppines</t>
  </si>
  <si>
    <t>Meeting Room, Jan 27, 2026, 8:30PM - 5:30PM</t>
  </si>
  <si>
    <t>1453</t>
  </si>
  <si>
    <t>INV-01444</t>
  </si>
  <si>
    <t>1454</t>
  </si>
  <si>
    <t>INV-01445</t>
  </si>
  <si>
    <t>Veritas  AI (Under Lumiere Educ. LLC)</t>
  </si>
  <si>
    <t>1455</t>
  </si>
  <si>
    <t>INV-01446</t>
  </si>
  <si>
    <t>Printing, B&amp;W, 18 Pages</t>
  </si>
  <si>
    <t>Deposited 01/29</t>
  </si>
  <si>
    <t>1456</t>
  </si>
  <si>
    <t>INV-01447</t>
  </si>
  <si>
    <t>10 Day Fly Pass (Jan 28, 2026 - Feb 27, 2026)</t>
  </si>
  <si>
    <t>1457</t>
  </si>
  <si>
    <t>INV-01448</t>
  </si>
  <si>
    <t>Catherine Yambao</t>
  </si>
  <si>
    <t>Call Room, Jan 28, 2026, 2 Hours</t>
  </si>
  <si>
    <t>1458</t>
  </si>
  <si>
    <t>INV-01449</t>
  </si>
  <si>
    <t>1459</t>
  </si>
  <si>
    <t>INV-01450</t>
  </si>
  <si>
    <t>Ruby Tagoon</t>
  </si>
  <si>
    <t>Printing, 28 pgs B&amp;W. Printing, Colored, 10 PHP</t>
  </si>
  <si>
    <t>1460</t>
  </si>
  <si>
    <t>1461</t>
  </si>
  <si>
    <t>INV-01451</t>
  </si>
  <si>
    <t>Actinutrion</t>
  </si>
  <si>
    <t>1462</t>
  </si>
  <si>
    <t>INV-01452</t>
  </si>
  <si>
    <t>1463</t>
  </si>
  <si>
    <t>INV-01453</t>
  </si>
  <si>
    <t>Meeting Room, 10AM - 12PM</t>
  </si>
  <si>
    <t>3345</t>
  </si>
  <si>
    <t>1464</t>
  </si>
  <si>
    <t>INV-01454</t>
  </si>
  <si>
    <t>Cassandra Lumagkas</t>
  </si>
  <si>
    <t>1465</t>
  </si>
  <si>
    <t>INV-01455</t>
  </si>
  <si>
    <t>1466</t>
  </si>
  <si>
    <t>INV-01456</t>
  </si>
  <si>
    <t>Astra 2, 2PM - 4PM</t>
  </si>
  <si>
    <t>1467</t>
  </si>
  <si>
    <t>INV-01457</t>
  </si>
  <si>
    <t>Intrepid Digital Commerce PTE Ltd</t>
  </si>
  <si>
    <t>Meeting Room Reservation, Jan - March 2026, (10% disc)</t>
  </si>
  <si>
    <t>1468</t>
  </si>
  <si>
    <t>INV-01458</t>
  </si>
  <si>
    <t>LBC Properties, Inc.,</t>
  </si>
  <si>
    <t>Meeting Room, Jan 29, 2026, 4:30PM - 6:30PM</t>
  </si>
  <si>
    <t>UB392477</t>
  </si>
  <si>
    <t>1469</t>
  </si>
  <si>
    <t>INV-01460</t>
  </si>
  <si>
    <t>Printing, (B&amp;W) Picture. Printing, (B&amp;W) Text Only</t>
  </si>
  <si>
    <t>Deposited 02/02</t>
  </si>
  <si>
    <t>1470</t>
  </si>
  <si>
    <t>INV-01461</t>
  </si>
  <si>
    <t>Monthfly Fly Pass (Jan 6 - Feb 5, 2026)</t>
  </si>
  <si>
    <t>Mayac Card - Jan 29, 2026</t>
  </si>
  <si>
    <t>1471</t>
  </si>
  <si>
    <t>INV-01462</t>
  </si>
  <si>
    <t>10 Day Fly Pass, Teacher Marjan, Jan 6 - Feb 5, 2026</t>
  </si>
  <si>
    <t>Maya Card - Jan 18. 2026</t>
  </si>
  <si>
    <t>AR 1718</t>
  </si>
  <si>
    <t>1472</t>
  </si>
  <si>
    <t>INV-01463</t>
  </si>
  <si>
    <t>1473</t>
  </si>
  <si>
    <t>INV-01464</t>
  </si>
  <si>
    <t>Printing (B&amp;W), Text Only</t>
  </si>
  <si>
    <t>1474</t>
  </si>
  <si>
    <t>INV-01465</t>
  </si>
  <si>
    <t>Printing, (B&amp;W), Text Only. Printing, (B&amp;W), Picture</t>
  </si>
  <si>
    <t>1475</t>
  </si>
  <si>
    <t>INV-01466</t>
  </si>
  <si>
    <t>Bonnie Bañez</t>
  </si>
  <si>
    <t>Hubble Room, Call Room, 2:30PM - 4:30PM</t>
  </si>
  <si>
    <t>1476</t>
  </si>
  <si>
    <t>INV-01467</t>
  </si>
  <si>
    <t>Mhaan Arambulo Delos-Santos</t>
  </si>
  <si>
    <t>Rocket Room, 10AM - 2PM</t>
  </si>
  <si>
    <t>AR 1625: 1,500 UB1321456 | Gcash QR1,100</t>
  </si>
  <si>
    <t>1477</t>
  </si>
  <si>
    <t>INV-01420</t>
  </si>
  <si>
    <t>SN 459728</t>
  </si>
  <si>
    <t>1478</t>
  </si>
  <si>
    <t>INV-01358</t>
  </si>
  <si>
    <t>Admit all International</t>
  </si>
  <si>
    <t>Meeting Room, Jan 10, 2026, 2PM - 4PM</t>
  </si>
  <si>
    <t xml:space="preserve">AR 1610 </t>
  </si>
  <si>
    <t>1479</t>
  </si>
  <si>
    <t>INV-01320</t>
  </si>
  <si>
    <t>Meeting room 2 rental, 11 days February 2026</t>
  </si>
  <si>
    <t>AR 610 UB972229 (27225) | AR 614 UB1031722 (27225)</t>
  </si>
  <si>
    <t>1480</t>
  </si>
  <si>
    <t>INV-01319</t>
  </si>
  <si>
    <t>Meeting room 1 &amp; 2 rental, Feb 2, 9, 16, 34 and Locker rent Fen 2026</t>
  </si>
  <si>
    <t>UB543142</t>
  </si>
  <si>
    <t>1481</t>
  </si>
  <si>
    <t>INV-01486</t>
  </si>
  <si>
    <t>GR8 Affinity BPO, Inc.,</t>
  </si>
  <si>
    <t>Meeting Room 1, 9AM - 6PM, Feb 20, 2026</t>
  </si>
  <si>
    <t>UB6815 (Non-VAT)</t>
  </si>
  <si>
    <t>1482</t>
  </si>
  <si>
    <t>INV-01468</t>
  </si>
  <si>
    <t>Deposited 02/03</t>
  </si>
  <si>
    <t>1483</t>
  </si>
  <si>
    <t>INV-01469</t>
  </si>
  <si>
    <t>Paolo Louis Santiago</t>
  </si>
  <si>
    <t>1484</t>
  </si>
  <si>
    <t>INV-01470</t>
  </si>
  <si>
    <t>Adrian Sibayan</t>
  </si>
  <si>
    <t>Astra 2, 11AM - 5PM</t>
  </si>
  <si>
    <t>1485</t>
  </si>
  <si>
    <t>INV-01471</t>
  </si>
  <si>
    <t>GHVR Trading &amp; Construction</t>
  </si>
  <si>
    <t>Rocket Room, 5:15PMM - 6:15PM</t>
  </si>
  <si>
    <t>AR 1682 | Deposited 02/02</t>
  </si>
  <si>
    <t>1486</t>
  </si>
  <si>
    <t>INV-01472</t>
  </si>
  <si>
    <t>Sewells Group Philippines</t>
  </si>
  <si>
    <t>1487</t>
  </si>
  <si>
    <t>NV-01473</t>
  </si>
  <si>
    <t>1488</t>
  </si>
  <si>
    <t>INV-01474</t>
  </si>
  <si>
    <t>Clara Sumajut</t>
  </si>
  <si>
    <t>1489</t>
  </si>
  <si>
    <t>INV-01475</t>
  </si>
  <si>
    <t>Roselle Acuzar</t>
  </si>
  <si>
    <t>Deposited 02/04</t>
  </si>
  <si>
    <t>1490</t>
  </si>
  <si>
    <t>INV-01476</t>
  </si>
  <si>
    <t>New Moto Marketing Corporation</t>
  </si>
  <si>
    <t>1491</t>
  </si>
  <si>
    <t>INV-01477</t>
  </si>
  <si>
    <t>Jorel Manalo</t>
  </si>
  <si>
    <t>Whole Day Fly Pass- LPC Customers ( with PWD Discount)</t>
  </si>
  <si>
    <t>1492</t>
  </si>
  <si>
    <t>INV-01487</t>
  </si>
  <si>
    <t>Erika Reyes</t>
  </si>
  <si>
    <t>Gcah QR</t>
  </si>
  <si>
    <t>1493</t>
  </si>
  <si>
    <t>INV-01488</t>
  </si>
  <si>
    <t>Veritas AL (under Lumiere LLC)</t>
  </si>
  <si>
    <t>1494</t>
  </si>
  <si>
    <t>INV-01489</t>
  </si>
  <si>
    <t>Monina Tan</t>
  </si>
  <si>
    <t>1495</t>
  </si>
  <si>
    <t>INV-01490</t>
  </si>
  <si>
    <t>Glenn Paul Serrano</t>
  </si>
  <si>
    <t>Deposited 02/06</t>
  </si>
  <si>
    <t>1496</t>
  </si>
  <si>
    <t>INV-01491</t>
  </si>
  <si>
    <t>Whole Fly Pass with PWD Disc</t>
  </si>
  <si>
    <t>1497</t>
  </si>
  <si>
    <t>INV-01492</t>
  </si>
  <si>
    <t>1498</t>
  </si>
  <si>
    <t>INV-01493</t>
  </si>
  <si>
    <t>1499</t>
  </si>
  <si>
    <t>INV-01494</t>
  </si>
  <si>
    <t>Hi-Sun Fuels Trading Corp.,</t>
  </si>
  <si>
    <t>Astra 2, 2PM - 6PM, Feb 5, 2026</t>
  </si>
  <si>
    <t xml:space="preserve">Bank Tramsfer </t>
  </si>
  <si>
    <t>UB408653</t>
  </si>
  <si>
    <t>1500</t>
  </si>
  <si>
    <t>INV-01495</t>
  </si>
  <si>
    <t>Astra 2, 6PM - 7PM, Feb 5, 2026</t>
  </si>
  <si>
    <t>1501</t>
  </si>
  <si>
    <t>INV-01496</t>
  </si>
  <si>
    <t xml:space="preserve">Pearl Manlangit </t>
  </si>
  <si>
    <t>Printing, Bk/Wh</t>
  </si>
  <si>
    <t>1502</t>
  </si>
  <si>
    <t>INV-01497</t>
  </si>
  <si>
    <t>Deposited 02/09</t>
  </si>
  <si>
    <t>1503</t>
  </si>
  <si>
    <t>INV-01498</t>
  </si>
  <si>
    <t>10-Day Fly Pass, Feb 6 - March 5, 2026</t>
  </si>
  <si>
    <t>1504</t>
  </si>
  <si>
    <t>INV-01499</t>
  </si>
  <si>
    <t>Brent Valdez</t>
  </si>
  <si>
    <t>1505</t>
  </si>
  <si>
    <t>INV-01500</t>
  </si>
  <si>
    <t>Monthly Fly Pass, Feb 6 - Mar 5, 2026</t>
  </si>
  <si>
    <t>1506</t>
  </si>
  <si>
    <t>INV-01501</t>
  </si>
  <si>
    <t>1507</t>
  </si>
  <si>
    <t>INV-01502</t>
  </si>
  <si>
    <t>Perry Estocado</t>
  </si>
  <si>
    <t>1508</t>
  </si>
  <si>
    <t>INV-01503</t>
  </si>
  <si>
    <t>Deposited 02/10</t>
  </si>
  <si>
    <t>1509</t>
  </si>
  <si>
    <t>INV-01504</t>
  </si>
  <si>
    <t>Allysa Malveda</t>
  </si>
  <si>
    <t>1510</t>
  </si>
  <si>
    <t>INV-01505</t>
  </si>
  <si>
    <t>1511</t>
  </si>
  <si>
    <t>NV-01506</t>
  </si>
  <si>
    <t>KT (KTCOOLING) Industry Inc.</t>
  </si>
  <si>
    <t>3 Hour Fly Pass amd 1 hour extension</t>
  </si>
  <si>
    <t>1512</t>
  </si>
  <si>
    <t>INV-01512</t>
  </si>
  <si>
    <t>Clara R Sumajit</t>
  </si>
  <si>
    <t>1513</t>
  </si>
  <si>
    <t>INV-01513</t>
  </si>
  <si>
    <t>Saigon Trading Corporation</t>
  </si>
  <si>
    <t>Rocket Room , 8:00 am to 10:00 am - Feb 10, 2026</t>
  </si>
  <si>
    <t>UB234178</t>
  </si>
  <si>
    <t>1514</t>
  </si>
  <si>
    <t>INV-01514</t>
  </si>
  <si>
    <t>Glenn Serrano</t>
  </si>
  <si>
    <t>Deposited 02/11</t>
  </si>
  <si>
    <t>1515</t>
  </si>
  <si>
    <t>INV-01515</t>
  </si>
  <si>
    <t>Jay Ann Villamar</t>
  </si>
  <si>
    <t>1516</t>
  </si>
  <si>
    <t>INV-01516</t>
  </si>
  <si>
    <t>Gerardyn Margarita</t>
  </si>
  <si>
    <t>GCash Qr</t>
  </si>
  <si>
    <t>1517</t>
  </si>
  <si>
    <t>INV-01517</t>
  </si>
  <si>
    <t>Randy C. Paano</t>
  </si>
  <si>
    <t>Astra 1, 6:00 pm to 7:00 pm - Feb 10, 2026</t>
  </si>
  <si>
    <t>1518</t>
  </si>
  <si>
    <t>INV-01518</t>
  </si>
  <si>
    <t>Integrated Business Process and Consulting Services, Inc.</t>
  </si>
  <si>
    <t>Astra 1&amp;2,  8:00 am to 5:00 pm - Feb 11, 2026</t>
  </si>
  <si>
    <t>UB772040 (5000) UB862824 (5000)</t>
  </si>
  <si>
    <t>1519</t>
  </si>
  <si>
    <t>INV-01519</t>
  </si>
  <si>
    <t>Vetro Facade Builderd Inc</t>
  </si>
  <si>
    <t>Meeting Room (Office Sutie 5),  1:00 pm to 3:00 pm - Feb 11, 2026</t>
  </si>
  <si>
    <t>1520</t>
  </si>
  <si>
    <t>INV-01520</t>
  </si>
  <si>
    <t>Gervin David</t>
  </si>
  <si>
    <t>Apollo 1 (Call Room), 1:00 pm to 3:00 pm</t>
  </si>
  <si>
    <t>Deposited 02/12</t>
  </si>
  <si>
    <t>1521</t>
  </si>
  <si>
    <t>INV-01522</t>
  </si>
  <si>
    <t>Joaquin Roberto Faicol</t>
  </si>
  <si>
    <t>1522</t>
  </si>
  <si>
    <t>INV-01521</t>
  </si>
  <si>
    <t>1523</t>
  </si>
  <si>
    <t>INV-01526</t>
  </si>
  <si>
    <t>Skyhawk Technology Systems, Inc.,</t>
  </si>
  <si>
    <t>Meetin Room, 1:30PM - 5:30PM</t>
  </si>
  <si>
    <t>UB874507</t>
  </si>
  <si>
    <t>1524</t>
  </si>
  <si>
    <t>INV-01527</t>
  </si>
  <si>
    <t>Emerson Galacio</t>
  </si>
  <si>
    <t>1525</t>
  </si>
  <si>
    <t xml:space="preserve">INV-01528
</t>
  </si>
  <si>
    <t>Kate Canoy</t>
  </si>
  <si>
    <t>1526</t>
  </si>
  <si>
    <t>INV-01529</t>
  </si>
  <si>
    <t>Southway Link Corp.</t>
  </si>
  <si>
    <t>Meeting Room, 3PM - 5PM, 5PM - 6PM</t>
  </si>
  <si>
    <t xml:space="preserve">Maya Card / BT </t>
  </si>
  <si>
    <t>1.4K BT UB379162 | 700 DC</t>
  </si>
  <si>
    <t>1527</t>
  </si>
  <si>
    <t>INV-01530</t>
  </si>
  <si>
    <t>Vmeme</t>
  </si>
  <si>
    <t>LP3 Call Room, 4:30PM - 6:30PM</t>
  </si>
  <si>
    <t>1528</t>
  </si>
  <si>
    <t>INV-01531</t>
  </si>
  <si>
    <t>Whole Day Fly Pass w/ PWD Disc</t>
  </si>
  <si>
    <t>1529</t>
  </si>
  <si>
    <t>INV-01532</t>
  </si>
  <si>
    <t>1530</t>
  </si>
  <si>
    <t>INV-01533</t>
  </si>
  <si>
    <t>1531</t>
  </si>
  <si>
    <t>INV-01534</t>
  </si>
  <si>
    <t>Maya Card - Jan 12</t>
  </si>
  <si>
    <t>1532</t>
  </si>
  <si>
    <t>INV-01535</t>
  </si>
  <si>
    <t>Deposited 02/13</t>
  </si>
  <si>
    <t>1533</t>
  </si>
  <si>
    <t>INV-01536</t>
  </si>
  <si>
    <t>Lodging Concepts Corp.</t>
  </si>
  <si>
    <t>Apollo 4&amp;5, 3PM - 4PM</t>
  </si>
  <si>
    <t>Cash DP: AR 1695 Deposited 02/05| Cash 500 Deposited 02/13</t>
  </si>
  <si>
    <t>1534</t>
  </si>
  <si>
    <t>INV-01537</t>
  </si>
  <si>
    <t>Call Room, 1PM - 3PM</t>
  </si>
  <si>
    <t>1535</t>
  </si>
  <si>
    <t>INV-01538</t>
  </si>
  <si>
    <t>Christopher Luy</t>
  </si>
  <si>
    <t>1536</t>
  </si>
  <si>
    <t>INV-01539</t>
  </si>
  <si>
    <t>Whole Day Fly Pass- LPC Customers (with PWD discount)</t>
  </si>
  <si>
    <t>1537</t>
  </si>
  <si>
    <t>INV-01540</t>
  </si>
  <si>
    <t>1538</t>
  </si>
  <si>
    <t>INV-01541</t>
  </si>
  <si>
    <t>AJ Brosoto</t>
  </si>
  <si>
    <t>1539</t>
  </si>
  <si>
    <t>INV-01542</t>
  </si>
  <si>
    <t>1540</t>
  </si>
  <si>
    <t>INV-01543</t>
  </si>
  <si>
    <t>Abco Products</t>
  </si>
  <si>
    <t>Whole Day Flypass 10 seats(February 12, 2026), 9 seats(February 13, 2026), Astra 1, 9:00 am to 1:00 pm - Feb 12, 2026 &amp; Meeting Room (Apollo 4), 10:00 am to 11:00 am - February 13, 2026</t>
  </si>
  <si>
    <t>DP UB60860 (6525)</t>
  </si>
  <si>
    <t>1541</t>
  </si>
  <si>
    <t>INV-01544</t>
  </si>
  <si>
    <t>Ahl Arqueza</t>
  </si>
  <si>
    <t>Rocket Room - LPOG,1:00 pm to 5:00 pm, Feb 13, 2026</t>
  </si>
  <si>
    <t>1542</t>
  </si>
  <si>
    <t>INV-01553</t>
  </si>
  <si>
    <t>Anne Rose Franco</t>
  </si>
  <si>
    <t>Deposited 02/18</t>
  </si>
  <si>
    <t>1543</t>
  </si>
  <si>
    <t>INV-01554</t>
  </si>
  <si>
    <t>Clara Sumajit</t>
  </si>
  <si>
    <t>1544</t>
  </si>
  <si>
    <t>INV-01555</t>
  </si>
  <si>
    <t>Aleksei Platnikov</t>
  </si>
  <si>
    <t>1545</t>
  </si>
  <si>
    <t>INV-01556</t>
  </si>
  <si>
    <t>1546</t>
  </si>
  <si>
    <t>INV-01557</t>
  </si>
  <si>
    <t>Jliane Ortigas</t>
  </si>
  <si>
    <t>Call Room, 9:30AM - 10:30AM</t>
  </si>
  <si>
    <t>1547</t>
  </si>
  <si>
    <t>Meg Mercado</t>
  </si>
  <si>
    <t>1548</t>
  </si>
  <si>
    <t>INV-01559</t>
  </si>
  <si>
    <t>Marivic Baje</t>
  </si>
  <si>
    <t>1549</t>
  </si>
  <si>
    <t>1550</t>
  </si>
  <si>
    <t>INV-01561</t>
  </si>
  <si>
    <t>Gian Carlo P. Slavadora</t>
  </si>
  <si>
    <t>1551</t>
  </si>
  <si>
    <t>INV-01478</t>
  </si>
  <si>
    <t>Adrian Valiente</t>
  </si>
  <si>
    <t>24/5 Fly Pass</t>
  </si>
  <si>
    <t>1552</t>
  </si>
  <si>
    <t>1553</t>
  </si>
  <si>
    <t>INV-01479</t>
  </si>
  <si>
    <t>VO, Jan 30 - Jul 29, 2026</t>
  </si>
  <si>
    <t>BDO	0000012304</t>
  </si>
  <si>
    <t>1554</t>
  </si>
  <si>
    <t>INV-01480</t>
  </si>
  <si>
    <t>Chanelle Cardona</t>
  </si>
  <si>
    <t>Printing, Colored Picture</t>
  </si>
  <si>
    <t>1555</t>
  </si>
  <si>
    <t>INV-01481</t>
  </si>
  <si>
    <t>Daryl Gonzales</t>
  </si>
  <si>
    <t>Printing, Jan 26, 2026</t>
  </si>
  <si>
    <t>1556</t>
  </si>
  <si>
    <t>INV-01482</t>
  </si>
  <si>
    <t>Archie Abad</t>
  </si>
  <si>
    <t>1557</t>
  </si>
  <si>
    <t>INV-01483</t>
  </si>
  <si>
    <t>Meeting Room 2, Feb 6, 2026, 2PM - 4PM</t>
  </si>
  <si>
    <t>MBT 975600</t>
  </si>
  <si>
    <t>1558</t>
  </si>
  <si>
    <t>INV-01484</t>
  </si>
  <si>
    <t>MR 2, 2 Hours Extension, 4PM - 6PM</t>
  </si>
  <si>
    <t>1559</t>
  </si>
  <si>
    <t>INV-01485</t>
  </si>
  <si>
    <t>10 Day Fly Pass, (Amilyn Dalimocon, Christian Fernandez, &amp; Sarah Jane Carpio) Feb 5 - Mar 4, 2026</t>
  </si>
  <si>
    <t>1560</t>
  </si>
  <si>
    <t>INV-01508</t>
  </si>
  <si>
    <t>Lawrence Santos</t>
  </si>
  <si>
    <t>Printing B&amp;W and 1 Brown Envelope</t>
  </si>
  <si>
    <t>1561</t>
  </si>
  <si>
    <t>INV-01509</t>
  </si>
  <si>
    <t>CP Health Innovations Inc.</t>
  </si>
  <si>
    <t>Meeting Room 1, Feb 10, 2026, 10:00 am to 10:00 pm &amp; Printing</t>
  </si>
  <si>
    <t>Bankt Transfer | Maya Catd</t>
  </si>
  <si>
    <t>Bank Transfer (5700) Credit Card  (2472)</t>
  </si>
  <si>
    <t>1562</t>
  </si>
  <si>
    <t>INV-01510</t>
  </si>
  <si>
    <t>Norio-Olegario Consultants Inc.</t>
  </si>
  <si>
    <t>Printing B&amp;W (86 pages x 2php)</t>
  </si>
  <si>
    <t>1563</t>
  </si>
  <si>
    <t>INV-01511</t>
  </si>
  <si>
    <t>Judy Casedo</t>
  </si>
  <si>
    <t>Printing B&amp;W (152 pages x 2php)</t>
  </si>
  <si>
    <t>1564</t>
  </si>
  <si>
    <t>INV-01523</t>
  </si>
  <si>
    <t>Martin Bes</t>
  </si>
  <si>
    <t>24/5 Access Fly Pass</t>
  </si>
  <si>
    <t>1565</t>
  </si>
  <si>
    <t>INV-01524</t>
  </si>
  <si>
    <t>Sean Paolo Resente</t>
  </si>
  <si>
    <t>1566</t>
  </si>
  <si>
    <t>INV-01525</t>
  </si>
  <si>
    <t>Dave Delizo</t>
  </si>
  <si>
    <t>1567</t>
  </si>
  <si>
    <t>INV-01545</t>
  </si>
  <si>
    <t>Locker Rental, Feb 3 - Mar 2, 2026</t>
  </si>
  <si>
    <t>1568</t>
  </si>
  <si>
    <t>INV-01546</t>
  </si>
  <si>
    <t>Liezel Venezuela</t>
  </si>
  <si>
    <t>1569</t>
  </si>
  <si>
    <t>INV-01547</t>
  </si>
  <si>
    <t>Rom Soriano</t>
  </si>
  <si>
    <t>Maya QR - Feb 13</t>
  </si>
  <si>
    <t>1570</t>
  </si>
  <si>
    <t>INV-01548</t>
  </si>
  <si>
    <t>Paul Salvosa</t>
  </si>
  <si>
    <t>Maya QR - Feb 14</t>
  </si>
  <si>
    <t>1571</t>
  </si>
  <si>
    <t>INV-01371</t>
  </si>
  <si>
    <t>Private Office and PArking Rent, Feb 1 - 28, 2026</t>
  </si>
  <si>
    <t>UB970302</t>
  </si>
  <si>
    <t>1572</t>
  </si>
  <si>
    <t>INV-01549</t>
  </si>
  <si>
    <t>OAA Creative &amp; Advertising Agency, Inc</t>
  </si>
  <si>
    <t>UOA, Jan 1 - Dec 31,2025</t>
  </si>
  <si>
    <t>S47006311</t>
  </si>
  <si>
    <t>1573</t>
  </si>
  <si>
    <t>INV-01550</t>
  </si>
  <si>
    <t>UB501280</t>
  </si>
  <si>
    <t>1574</t>
  </si>
  <si>
    <t>INV-01551</t>
  </si>
  <si>
    <t>Use of Address, Jan 1, 2026 - Dec 31, 2026</t>
  </si>
  <si>
    <t>UB214267</t>
  </si>
  <si>
    <t>1575</t>
  </si>
  <si>
    <t>1576</t>
  </si>
  <si>
    <t>INV-01552</t>
  </si>
  <si>
    <t>1577</t>
  </si>
  <si>
    <t>INV-01562</t>
  </si>
  <si>
    <t>Christine Marsha Piojo</t>
  </si>
  <si>
    <t>1578</t>
  </si>
  <si>
    <t>INV-01565</t>
  </si>
  <si>
    <t>Anne Ayat Calpo</t>
  </si>
  <si>
    <t>Deposited 02/19</t>
  </si>
  <si>
    <t>1579</t>
  </si>
  <si>
    <t>INV-01566</t>
  </si>
  <si>
    <t>Use of Address, Jan 1, 2026 - June 31, 2026</t>
  </si>
  <si>
    <t>Maya QR - Feb 16</t>
  </si>
  <si>
    <t>1580</t>
  </si>
  <si>
    <t>INV-01567</t>
  </si>
  <si>
    <t>Virtual Office, Feb 1- 28, 2026</t>
  </si>
  <si>
    <t>1581</t>
  </si>
  <si>
    <t>INV-01568</t>
  </si>
  <si>
    <t>Omega Integration (PHP), Inc. c/o Alberto Morillo</t>
  </si>
  <si>
    <t>Printing Bkwh and Colored</t>
  </si>
  <si>
    <t>1582</t>
  </si>
  <si>
    <t>INV-01569</t>
  </si>
  <si>
    <t>Rosalina Domingo</t>
  </si>
  <si>
    <t>Virtual Office, Feb 1, 2026 - Dec 31, 2026</t>
  </si>
  <si>
    <t>UB560877</t>
  </si>
  <si>
    <t>1583</t>
  </si>
  <si>
    <t>INV-01570</t>
  </si>
  <si>
    <t>3 Hour Fly Pass (with after hour access) and 2 hours extension</t>
  </si>
  <si>
    <t>1584</t>
  </si>
  <si>
    <t>INV-01571</t>
  </si>
  <si>
    <t>Maya Card - Jan 6</t>
  </si>
  <si>
    <t>1585</t>
  </si>
  <si>
    <t>INV-01572</t>
  </si>
  <si>
    <t>City Government of Muntinlupa</t>
  </si>
  <si>
    <t>1586</t>
  </si>
  <si>
    <t>INV-01573</t>
  </si>
  <si>
    <t>BTM Engineering Services</t>
  </si>
  <si>
    <t>3 Hour Fly Pass w/ After Hour Access</t>
  </si>
  <si>
    <t>1587</t>
  </si>
  <si>
    <t xml:space="preserve">INV-01574
</t>
  </si>
  <si>
    <t>1588</t>
  </si>
  <si>
    <t>Whole Day Fly Pass w/ Student Discount</t>
  </si>
  <si>
    <t>Deposited 02/20</t>
  </si>
  <si>
    <t>1589</t>
  </si>
  <si>
    <t>INV-01575</t>
  </si>
  <si>
    <t>Veritas Al (Under Lumiere LLC)</t>
  </si>
  <si>
    <t>1590</t>
  </si>
  <si>
    <t>INV-01576</t>
  </si>
  <si>
    <t>Abraham Alzate</t>
  </si>
  <si>
    <t>1591</t>
  </si>
  <si>
    <t>INV-01577</t>
  </si>
  <si>
    <t>1592</t>
  </si>
  <si>
    <t>INV-01578</t>
  </si>
  <si>
    <t>1593</t>
  </si>
  <si>
    <t>INV-01579</t>
  </si>
  <si>
    <t>Omega Integrated (PHP), Inc., c/o Albert Murillo</t>
  </si>
  <si>
    <t>Printing, Colored, 2 pgs. Bk/Wh, 8 pgs.</t>
  </si>
  <si>
    <t>1594</t>
  </si>
  <si>
    <t>INV-01580</t>
  </si>
  <si>
    <t>1595</t>
  </si>
  <si>
    <t>INV-01581</t>
  </si>
  <si>
    <t>1596</t>
  </si>
  <si>
    <t>INV-01582</t>
  </si>
  <si>
    <t>Noel Larios</t>
  </si>
  <si>
    <t>1597</t>
  </si>
  <si>
    <t>INV-01583</t>
  </si>
  <si>
    <t>Krisp Systems, Inc.,</t>
  </si>
  <si>
    <t>Meeting Room 2, 9AM - 6PM</t>
  </si>
  <si>
    <t>Maya Card - Feb 6</t>
  </si>
  <si>
    <t>1598</t>
  </si>
  <si>
    <t>Four R Properties, Inc.</t>
  </si>
  <si>
    <t>Meeting Room , 10AM - 11AM</t>
  </si>
  <si>
    <t>1599</t>
  </si>
  <si>
    <t>1600</t>
  </si>
  <si>
    <t>3 Hour Fly Pass w/ 24/5 Access</t>
  </si>
  <si>
    <t>1601</t>
  </si>
  <si>
    <t>1602</t>
  </si>
  <si>
    <t>Kate Santiaguel</t>
  </si>
  <si>
    <t>1603</t>
  </si>
  <si>
    <t>1604</t>
  </si>
  <si>
    <t>1605</t>
  </si>
  <si>
    <t>1606</t>
  </si>
  <si>
    <t>1607</t>
  </si>
  <si>
    <t>1608</t>
  </si>
  <si>
    <t>1609</t>
  </si>
  <si>
    <t>1610</t>
  </si>
  <si>
    <t>1611</t>
  </si>
  <si>
    <t>1612</t>
  </si>
  <si>
    <t>1613</t>
  </si>
  <si>
    <t>1614</t>
  </si>
  <si>
    <t>1615</t>
  </si>
  <si>
    <t>1616</t>
  </si>
  <si>
    <t>1617</t>
  </si>
  <si>
    <t>SHIREFOLK VENTURES INC</t>
  </si>
  <si>
    <t>VATABLE</t>
  </si>
  <si>
    <t>Summary 2024</t>
  </si>
  <si>
    <t>Zero Rated (Gross Amount)</t>
  </si>
  <si>
    <t>Gross Amount</t>
  </si>
  <si>
    <t>VAT</t>
  </si>
  <si>
    <t>Total Net Amount</t>
  </si>
  <si>
    <t>TOTAL Q1 2024</t>
  </si>
  <si>
    <t>TOTAL Q2 2024</t>
  </si>
  <si>
    <t>TOTAL Q3 2024</t>
  </si>
  <si>
    <t>TOTAL Q4 2024</t>
  </si>
  <si>
    <t>TOTAL 2024</t>
  </si>
  <si>
    <t>For Bank Reconciliation Purposes</t>
  </si>
  <si>
    <t>Desciption</t>
  </si>
  <si>
    <t>Amount</t>
  </si>
  <si>
    <t>Date / Bank / Total</t>
  </si>
  <si>
    <t>YEAR 2020</t>
  </si>
  <si>
    <t>OR 0256 - Pru Agency</t>
  </si>
  <si>
    <t>Aug 4, 2020 / Unionbank</t>
  </si>
  <si>
    <t>No invoice in Xero (contract not yet signed in OfficeRnd)</t>
  </si>
  <si>
    <t>recorded dummy invoice in Xero; then wil ldelete once the client signed the ocntract in Officernd</t>
  </si>
  <si>
    <t>OR  0324 - Rosalyn Durban</t>
  </si>
  <si>
    <t>Dec 16, 2020 / Unionbank</t>
  </si>
  <si>
    <t>Invoice Made</t>
  </si>
  <si>
    <t>YEAR 2021</t>
  </si>
  <si>
    <t>INV-1019</t>
  </si>
  <si>
    <t>OR 0423 - Cryptoblast</t>
  </si>
  <si>
    <t>May 26, 2021 / Unionbank</t>
  </si>
  <si>
    <t>recorded dummy invoice in Xero for In House FS Prep; then wil ldelete once the client signed the ocntract in Officernd</t>
  </si>
  <si>
    <t>OR 0502 - Cement Express</t>
  </si>
  <si>
    <t>Sept 22, 2021 / Metrobank</t>
  </si>
  <si>
    <t>OR 0503- Flintkate</t>
  </si>
  <si>
    <t>OR 0550 - Innovatio</t>
  </si>
  <si>
    <t>Dec 15, 2021 / Unionbank</t>
  </si>
  <si>
    <t>YEAR 2022</t>
  </si>
  <si>
    <t>AR 175 - Dole Philippines</t>
  </si>
  <si>
    <t>Apr 13, 2022 / Unionbank</t>
  </si>
  <si>
    <t>MR reservation</t>
  </si>
  <si>
    <t>INV-1322</t>
  </si>
  <si>
    <t>OR 0674 - Rapha</t>
  </si>
  <si>
    <t>June 28, 2022 / Unionbank</t>
  </si>
  <si>
    <t>July 7, 2022 / Unionbank</t>
  </si>
  <si>
    <t>Dole ?</t>
  </si>
  <si>
    <t>July 12, 2922 / Unionbank</t>
  </si>
  <si>
    <t>AR 188 - Dole Phil</t>
  </si>
  <si>
    <t>Aug 18, 2022 / Metrobank</t>
  </si>
  <si>
    <t>reservation</t>
  </si>
  <si>
    <t>NET OF CWT</t>
  </si>
  <si>
    <t>AR Amount</t>
  </si>
  <si>
    <t>Cash/Check Deposit</t>
  </si>
  <si>
    <t>CC Fee</t>
  </si>
  <si>
    <t>Gcash Fee</t>
  </si>
  <si>
    <t>Kre8 Construction Services</t>
  </si>
  <si>
    <t>VO (Jan 1-31, 2024)</t>
  </si>
  <si>
    <t>SB 0000887954</t>
  </si>
  <si>
    <t>Cryo-Asia Philippines Corp.</t>
  </si>
  <si>
    <t>SB 0000483712</t>
  </si>
  <si>
    <t>MB Areta ENgineering &amp; Consultancy</t>
  </si>
  <si>
    <t>VO (Jan 2 - Feb 1, 2024)</t>
  </si>
  <si>
    <t>BPI 1000045108</t>
  </si>
  <si>
    <t>Jane Vacunua</t>
  </si>
  <si>
    <t>50% DP for MR1 (Jan 13, 2024, 9a-5p)</t>
  </si>
  <si>
    <t>S1828540</t>
  </si>
  <si>
    <t>Edward Guinto</t>
  </si>
  <si>
    <t>DP for MR3 (Jan 4, 2024, 12p-3p)</t>
  </si>
  <si>
    <t>SN 359796</t>
  </si>
  <si>
    <t>DrinkAid Corp</t>
  </si>
  <si>
    <t>VO (Jan 3 - Feb 2, 2024)</t>
  </si>
  <si>
    <t>BDO 0000105736</t>
  </si>
  <si>
    <t xml:space="preserve">Tohoku University </t>
  </si>
  <si>
    <t>50% DP for MR3 Reservation on Jan 15-17, 2024, 8a-4p</t>
  </si>
  <si>
    <t>Werner Access Products Philippines Inc</t>
  </si>
  <si>
    <t>50% DP for Feb 5 &amp; 19, 2024 MR1 Reservation</t>
  </si>
  <si>
    <t>Zenko Enterpries OPC</t>
  </si>
  <si>
    <t>VO (Feb 1, 2024 - Jan 31, 2025)</t>
  </si>
  <si>
    <t>SN 000043</t>
  </si>
  <si>
    <t>Cherry Love</t>
  </si>
  <si>
    <t>50% DP for MR2, Jan 19, 2024, 3p-6p</t>
  </si>
  <si>
    <t>S9859862</t>
  </si>
  <si>
    <t>Griffinstone Inc</t>
  </si>
  <si>
    <t>Access Card of Sir Miel</t>
  </si>
  <si>
    <t>CB 0009648814</t>
  </si>
  <si>
    <t>Health Channels Innovators Inc</t>
  </si>
  <si>
    <t>VO (Jan 24 - Feb 23, 2024)</t>
  </si>
  <si>
    <t>CB 0000284599</t>
  </si>
  <si>
    <t>BPI 0002187622</t>
  </si>
  <si>
    <t>Daniel Valerio</t>
  </si>
  <si>
    <t>Event Space 2 (Jan 28, 2024. 3p-7p)</t>
  </si>
  <si>
    <t>Alexander Uy</t>
  </si>
  <si>
    <t>50% DP for Event Space 2, Feb 17, 2024. 3p-7p</t>
  </si>
  <si>
    <t>BDO 0000119008</t>
  </si>
  <si>
    <t>Innoprince Inc</t>
  </si>
  <si>
    <t>VO (Feb 1-29, 2024)</t>
  </si>
  <si>
    <t>Check (BT From SI)</t>
  </si>
  <si>
    <t>50% DP for MR1, Mar 4 &amp; Mar 25, 2024</t>
  </si>
  <si>
    <t>VO (Feb 2 - Mar 1, 2024)</t>
  </si>
  <si>
    <t>BPI 100045109</t>
  </si>
  <si>
    <t>VO (Feb 3 - Mar 2, 2024)</t>
  </si>
  <si>
    <t>BDO 0000105732</t>
  </si>
  <si>
    <t>Offsite Solutions Inc</t>
  </si>
  <si>
    <t>50% DP for MR3, Feb 15, 2024. 10a-7p</t>
  </si>
  <si>
    <t>UB476294</t>
  </si>
  <si>
    <t>Dania Tablizo</t>
  </si>
  <si>
    <t>50% DP for Event Sapce 2, Mar 2, 2024. 1p-5p</t>
  </si>
  <si>
    <t>S20646478</t>
  </si>
  <si>
    <t>Full Payment for Event Space 2, Feb 17, 2024, 1p-8p</t>
  </si>
  <si>
    <t>BDO 0000119011</t>
  </si>
  <si>
    <t>E.Gonzales Law Office</t>
  </si>
  <si>
    <t>VO (Feb 15 - Mar 14, 2024)</t>
  </si>
  <si>
    <t>BDO 0001149553</t>
  </si>
  <si>
    <t>Goetz Moving and Storage Inc.</t>
  </si>
  <si>
    <t>50% DP for MR1, Mar 6 &amp; 8, 2024, 9a-5p</t>
  </si>
  <si>
    <t>UB648449</t>
  </si>
  <si>
    <t>Insightscs</t>
  </si>
  <si>
    <t>DP for MR 1 - Feb 28, 2024, 9am - 3pm</t>
  </si>
  <si>
    <t>UB1057342</t>
  </si>
  <si>
    <t>50% DP for MR 1, Apr 8 and Apr 29, 2024</t>
  </si>
  <si>
    <t>VO (Mar 7 - April 1, 2024)</t>
  </si>
  <si>
    <t>BPI 1000045110</t>
  </si>
  <si>
    <t>KRE8 Construction Services</t>
  </si>
  <si>
    <t>VO (Mar 1 - Mar 31, 2024)</t>
  </si>
  <si>
    <t>SB 0000887956</t>
  </si>
  <si>
    <t>VO (Mar 3 - April 2, 2024)</t>
  </si>
  <si>
    <t>BDO 0000105738</t>
  </si>
  <si>
    <t>Health Channels Innovators, Inc.</t>
  </si>
  <si>
    <t>VO (Feb 24 - Mar 23, 2024)</t>
  </si>
  <si>
    <t>CTBC 0000284600</t>
  </si>
  <si>
    <t>Profitable Personnel Pty Ltd</t>
  </si>
  <si>
    <t>BDO 0000011874</t>
  </si>
  <si>
    <t>VO (Mar 15, 2024 - April 14, 2024)</t>
  </si>
  <si>
    <t>BDO 0001149554</t>
  </si>
  <si>
    <t>Health Channels Innovators Inc.</t>
  </si>
  <si>
    <t>VO (Mar 24, 2024 - April 23, 2024)</t>
  </si>
  <si>
    <t>CTBC 0000284601</t>
  </si>
  <si>
    <t>VO (Apr 5, 2024 - May 4, 2024)</t>
  </si>
  <si>
    <t>BDO 0000620240</t>
  </si>
  <si>
    <t>VO (Apr 1, 2024 - Apr 30, 2024)</t>
  </si>
  <si>
    <t>SB 0000509601</t>
  </si>
  <si>
    <t>MBAreta Engineering &amp; Consultancy Services</t>
  </si>
  <si>
    <t>VO (Apr 2, 2024 - May 1, 2024)</t>
  </si>
  <si>
    <t>BPI 1000045111</t>
  </si>
  <si>
    <t>SB 0000887957</t>
  </si>
  <si>
    <t>Anytime Fitness Evia</t>
  </si>
  <si>
    <t>50% DP for Meeting Room 3, April 8, 2024 (9am to 5pm)</t>
  </si>
  <si>
    <t>SN000101</t>
  </si>
  <si>
    <t>Nutrition Center of the Philippines</t>
  </si>
  <si>
    <t>Meeting Room 3 (March 18, 2024, 9am - 6pm)</t>
  </si>
  <si>
    <t>UB14802</t>
  </si>
  <si>
    <t>BDO 0000011871</t>
  </si>
  <si>
    <t>VO (Apr 3, 2024 - May 2, 2024)</t>
  </si>
  <si>
    <t>BDO 0000105739</t>
  </si>
  <si>
    <t>Full Payment Meeting Room 1 (Apr 8 &amp; 29, 2024, 9a-5p)</t>
  </si>
  <si>
    <t>AR 0341 (7,500), Maya Card (7, 500)</t>
  </si>
  <si>
    <t>50% DP for Meeting Room 1 (May 6 &amp; 20, 2024)</t>
  </si>
  <si>
    <t>BDO 0001327320</t>
  </si>
  <si>
    <t>Sean Mendoza</t>
  </si>
  <si>
    <t>Don Valerio (Feast Youth Alabang)</t>
  </si>
  <si>
    <t>Event Space (Apr 14, 2024, 3p-7p)</t>
  </si>
  <si>
    <t>Ref: 259572</t>
  </si>
  <si>
    <t>Alabang South Doctors</t>
  </si>
  <si>
    <t>Meeting Room 1 (Apr 11, 2024. 7p-10p)</t>
  </si>
  <si>
    <t>S47925400</t>
  </si>
  <si>
    <t>Genedrift, Inc.</t>
  </si>
  <si>
    <t>Meeting Room 1 (Apr 15, 2024, 1p-4p)</t>
  </si>
  <si>
    <t>OAA Online Advertising Agency</t>
  </si>
  <si>
    <t>VO (Mar 13, 2024 - Mar 12, 2025)</t>
  </si>
  <si>
    <t>EWB 0001855574</t>
  </si>
  <si>
    <t>Meeting Room 1 (Apr 22, 2024, 10a-5p)</t>
  </si>
  <si>
    <t>Meeting Room 1 (9a-5p)</t>
  </si>
  <si>
    <t>UB1450631</t>
  </si>
  <si>
    <t>Christine Joy Catapang</t>
  </si>
  <si>
    <t>MR3 (Apr 22, 23, 24, 26 &amp; 29, 2024, 2p-9p)</t>
  </si>
  <si>
    <t>UB1195499</t>
  </si>
  <si>
    <t>E. Gonzales Law Office</t>
  </si>
  <si>
    <t>Virtual Office (April 15, 2024 to May 14, 2024)</t>
  </si>
  <si>
    <t>BDO 0001149555</t>
  </si>
  <si>
    <t>Feast Alabang District</t>
  </si>
  <si>
    <t xml:space="preserve">50% DP of Feast Alabang District c/o Kirae </t>
  </si>
  <si>
    <t>S55871003</t>
  </si>
  <si>
    <t>Virtual Office (May 1, 2024 to May 31, 2024)</t>
  </si>
  <si>
    <t>SB 0000509602</t>
  </si>
  <si>
    <t>Virtual Office - April 24, 2024 to May 23, 2024</t>
  </si>
  <si>
    <t>CB 0000284602</t>
  </si>
  <si>
    <t>SB 0000887958</t>
  </si>
  <si>
    <t>Virtual Office (May 2, 2024 to June 1, 2024)</t>
  </si>
  <si>
    <t>BPI 1000045112</t>
  </si>
  <si>
    <t>Virtual Office (May 5, 2024 to August 4, 2024)</t>
  </si>
  <si>
    <t>BPI 6000390851</t>
  </si>
  <si>
    <t>Virtual Office (May 3, 2024 to June 2, 2024)</t>
  </si>
  <si>
    <t>BDO 0000105740</t>
  </si>
  <si>
    <t>Virtual Office (May 10, 2024 to June 9, 2024)</t>
  </si>
  <si>
    <t>BDO 0001149556</t>
  </si>
  <si>
    <t>Virtual Office (May 15, 2024 to June 14, 2024)</t>
  </si>
  <si>
    <t>50% DP of Meeting Room 1 on June 3 &amp; 17, 2024 (9am to 5pm)</t>
  </si>
  <si>
    <t>Excess Payment (to be deducted on next renewal)</t>
  </si>
  <si>
    <t>EB 0001855574</t>
  </si>
  <si>
    <t>50% DP Meeting Room 3 (May 27-29, 2024) 8am to 2pm (6hrs)</t>
  </si>
  <si>
    <t>Gretz Moving and Storage, Inc.</t>
  </si>
  <si>
    <t>50% DP Meeting Room 1 (June 25, 2024) 12:30pm-5pm</t>
  </si>
  <si>
    <t>Virtual Office (May 24, 2024 to June 23, 2024)</t>
  </si>
  <si>
    <t>CB 0000284603</t>
  </si>
  <si>
    <t>Use of Address (June 13, 2024 to Dec 12, 2024)</t>
  </si>
  <si>
    <t>50% DP - Meeting Room 3, June 3, 2024, 8am to 5pm)</t>
  </si>
  <si>
    <t>Sw7 Solagratia Inc</t>
  </si>
  <si>
    <t>BDO 0000909201</t>
  </si>
  <si>
    <t>Rapha Jirei Holdings Inc</t>
  </si>
  <si>
    <t>BDO 0000561178</t>
  </si>
  <si>
    <t>Acton Tpwn Inc</t>
  </si>
  <si>
    <t>Gesegnet Hodlings Inc</t>
  </si>
  <si>
    <t xml:space="preserve">Full Payment, Combined Meeting Room 1&amp;2, June 15-16, 22-23, 29-30 </t>
  </si>
  <si>
    <t>Check Dep to Bank</t>
  </si>
  <si>
    <t>S74485814</t>
  </si>
  <si>
    <t>Virtual Office (June 10 - July 9, 2024)</t>
  </si>
  <si>
    <t>BDO 0000105969</t>
  </si>
  <si>
    <t>Virtual Office, Jun 15, 2024 - Jul 14, 2024</t>
  </si>
  <si>
    <t>BDO 0001149557</t>
  </si>
  <si>
    <t>Avant Welness</t>
  </si>
  <si>
    <t>Virtual Office, June 21, 2024 - June 20, 2025</t>
  </si>
  <si>
    <t>PSB 0000891678</t>
  </si>
  <si>
    <t>Virtual Office, Jan 1, 2025 - June 30, 2024</t>
  </si>
  <si>
    <t>Check, not yet deposited</t>
  </si>
  <si>
    <t>BPI 1000138773</t>
  </si>
  <si>
    <t>Virtual Office, Jun 24, 2024 - Jul 23, 2024</t>
  </si>
  <si>
    <t>Chinabank 000284604</t>
  </si>
  <si>
    <t>The Feast Alabang</t>
  </si>
  <si>
    <t>50% DP, Event Space 1, July 6, 2024, 6am to 10pm</t>
  </si>
  <si>
    <t xml:space="preserve">Overpayment </t>
  </si>
  <si>
    <t>UB943077</t>
  </si>
  <si>
    <t>kre8 Construction Services</t>
  </si>
  <si>
    <t>Virtual Office,  Jul 1, 2024 - Jul 31, 2024</t>
  </si>
  <si>
    <t>Security bank 0000887960</t>
  </si>
  <si>
    <t>Virtual Office, Jul 16, 2024 - Jan 15, 2025</t>
  </si>
  <si>
    <t>BPI 6000287551</t>
  </si>
  <si>
    <t>Personetics Technologies Pte. Ltd.</t>
  </si>
  <si>
    <t>MR 3 Aug 5 - 9, 12 2024, MR 2 August 13 - 14, 2024, 8 am - 5pm</t>
  </si>
  <si>
    <t>UB183064</t>
  </si>
  <si>
    <t>Eunice Sara Vibal</t>
  </si>
  <si>
    <t>Virtual Office (July 30, 2024 to Jan 29, 2025)</t>
  </si>
  <si>
    <t>S2355772</t>
  </si>
  <si>
    <t>50 % DP Event Space 2, August 3, 2024, 8 am - 11am &amp; Sept 15, 2024 11am to 2pm</t>
  </si>
  <si>
    <t>S1747350</t>
  </si>
  <si>
    <t>Virtual Office, Aug 3, 2024 - Sep 2, 2024</t>
  </si>
  <si>
    <t>BDO 0000105743</t>
  </si>
  <si>
    <t>Virtual Office, Aug 1, 2024 - Aug 31, 2024</t>
  </si>
  <si>
    <t>Unionbank 2002519549</t>
  </si>
  <si>
    <t xml:space="preserve">Virtual Office, Aug 1, 2024 - Aug 31, 2024 </t>
  </si>
  <si>
    <t>Security Bank 0000509605</t>
  </si>
  <si>
    <t>Use of Address Renewal, Jul 24, 2024 - Jul 23, 2025</t>
  </si>
  <si>
    <t>CTBC Bank 0000292467</t>
  </si>
  <si>
    <t>Light of Jesus Family Mega Manila Feast Alabang District Inc</t>
  </si>
  <si>
    <t>DP for Event Space 2 Sept 8, 2PM-5PM</t>
  </si>
  <si>
    <t>Axis (Automation Experts for Industrial Solutions) Corporation</t>
  </si>
  <si>
    <t>Meeting Room 1 &amp; 2, 10am to 3pm - Sep 3, 2024</t>
  </si>
  <si>
    <t>Virtual Office, Aug 15, 2024 - Sep 14, 2024</t>
  </si>
  <si>
    <t>BDO 0001149559</t>
  </si>
  <si>
    <t>Virtual Office, ₱4,000.00, Aug 14, 2024 - Sep 13, 2024</t>
  </si>
  <si>
    <t>BDO 0000105971 - returned check</t>
  </si>
  <si>
    <t>50% DP Meeting room 3, Aug 21 -25, 2024 2pm-10pm</t>
  </si>
  <si>
    <t>UB1303859</t>
  </si>
  <si>
    <t>Cleiint Ariez D. Jane</t>
  </si>
  <si>
    <t>Virtual Office (August 18, 2024 - August 17, 2025)</t>
  </si>
  <si>
    <t>Metrobank 0968586515</t>
  </si>
  <si>
    <t>Thaison Builder and Developer, Inc.</t>
  </si>
  <si>
    <t>Advance Payment (to be deducted on next reservation)</t>
  </si>
  <si>
    <t>UB411026</t>
  </si>
  <si>
    <t>Advance Payment Payment (to be deducted on next reservation)</t>
  </si>
  <si>
    <t>UB518591</t>
  </si>
  <si>
    <t>Alelie Ken Cruz</t>
  </si>
  <si>
    <t>50 DP Meeting Room 3, 2pm to 6pm</t>
  </si>
  <si>
    <t>SN595499</t>
  </si>
  <si>
    <t xml:space="preserve"> Virtual Office, Sep 15, 2024 - Oct 14, 2024</t>
  </si>
  <si>
    <t>BDO 0001149560</t>
  </si>
  <si>
    <t>UB408656</t>
  </si>
  <si>
    <t>Virtual Office, Sep 1, 2024 - Feb 28, 2024</t>
  </si>
  <si>
    <t>BPI 6000390853</t>
  </si>
  <si>
    <t>Virtual Office, Oct 3, 2024 - Nov 2, 2024</t>
  </si>
  <si>
    <t>BDO 0000105745</t>
  </si>
  <si>
    <t>Virtual Office, Oct 1, 2024 - Oct 31, 2024</t>
  </si>
  <si>
    <t>Security Bank 0000509607</t>
  </si>
  <si>
    <t>Virtual Office, Oct 14, 2024 - Nov 13, 2024</t>
  </si>
  <si>
    <t>BDO 0000105073</t>
  </si>
  <si>
    <t>Lilicar Edra</t>
  </si>
  <si>
    <t>50% DP Meeting Room 1&amp;2, 9 am to 5pm -Nov 23, 2024</t>
  </si>
  <si>
    <t>Virtual Office, Nov 1, 2024 - Nov 30, 2024</t>
  </si>
  <si>
    <t>Security Bank 0000509608
0000561178
0000284604
0000891678
2002519548
0000509604
0000887960
S74485814
0001149557
0000105742
0000924476
0000105970
0001149558
0000937114
0000105743
0001149559
0000105971
0000292467
6601779594
0968586515
0000954711
0000509606
2002519550
0000105744
0000105072
0001149560
2002519550
6000390853
0000105745
0000509607
976027
0000105073
0001149561
0000158357</t>
  </si>
  <si>
    <t>Virtual Office, Nov 4, 2024 - Dec 3, 2024</t>
  </si>
  <si>
    <t>BDO 0000158357</t>
  </si>
  <si>
    <t>Virtual Office, Nov 14, 2024 - Dec 13, 2024</t>
  </si>
  <si>
    <t>Virtual Office, Nov 16, 2024 - Nov 15, 2024</t>
  </si>
  <si>
    <t>BPI 1000357956</t>
  </si>
  <si>
    <t>Virtual Office, , Nov 15, 2024 - Dec 14, 2024</t>
  </si>
  <si>
    <t>BDO 0001149562</t>
  </si>
  <si>
    <t>Light of Jesus Family Mega Manila Feast Alabang District Inc.</t>
  </si>
  <si>
    <t>Event Space 2, 2:00pm to 5:00pm - Dec 1, 2024</t>
  </si>
  <si>
    <t>S58680351</t>
  </si>
  <si>
    <t>Jeffrey Mante</t>
  </si>
  <si>
    <t>Meeting Room 2, December 6, 2024 9AM-5PM</t>
  </si>
  <si>
    <t>Virtual Office, Dec 1, 2024 - Dec 31, 2024</t>
  </si>
  <si>
    <t>UBP 2002519553</t>
  </si>
  <si>
    <t>Security Bank 0000509609</t>
  </si>
  <si>
    <t>Virtual Office, Dec 4, 2024 - Jan 3, 2025</t>
  </si>
  <si>
    <t>BDO 0000158358</t>
  </si>
  <si>
    <t>50% DP, Meeting Room 1, Dec 16, 2024, 9am to 12pm</t>
  </si>
  <si>
    <t>UB1121622</t>
  </si>
  <si>
    <t>Corelate Systems Corp.</t>
  </si>
  <si>
    <t xml:space="preserve">50% DP Meeting Room 2, 2:00 to 4:00 pm </t>
  </si>
  <si>
    <t>UB772647</t>
  </si>
  <si>
    <t>AIMS INDUSTRIAL</t>
  </si>
  <si>
    <t>50% DP, Meeting Room 1.2.3. Febuary 3-7, 2025</t>
  </si>
  <si>
    <t>Virtual Office, Dec 15, 2024 - Jan 14, 2025</t>
  </si>
  <si>
    <t>BDO 0001149565</t>
  </si>
  <si>
    <t>Virtual Office, Dec 14, 2024 - Jan 13, 2025</t>
  </si>
  <si>
    <t>BDO 0000105975</t>
  </si>
  <si>
    <t>Advance Payment (Will be deducted for any future service availment)</t>
  </si>
  <si>
    <t>50% dp, Meeting Room 2, 9:00am to 6:00pm</t>
  </si>
  <si>
    <t xml:space="preserve"> Virtual Office, July 1, 2025 - December 31, 2025</t>
  </si>
  <si>
    <t>Metrobank 0908586559</t>
  </si>
  <si>
    <t>Meeting Room 2 rental, February 2025</t>
  </si>
  <si>
    <t>Use of Addess, Feb 1, 2025 to December 31, 2029</t>
  </si>
  <si>
    <t>Cryo Asia Philippines Inc</t>
  </si>
  <si>
    <t>Use of Addess, Mar 1, 2025 to December 31, 2029</t>
  </si>
  <si>
    <t>Event Space 2, Mar 30, 2025, 11 am to 2pm</t>
  </si>
  <si>
    <t>0001</t>
  </si>
  <si>
    <t>0002</t>
  </si>
  <si>
    <t>0003</t>
  </si>
  <si>
    <t>0004</t>
  </si>
  <si>
    <t>Meeting room 1, April 14, 2025, 9 am to 12pm</t>
  </si>
  <si>
    <t>0005</t>
  </si>
  <si>
    <t>Use of Address, Mar 13, 2025 to Dec 31, 2025</t>
  </si>
  <si>
    <t>Eastwest 0001903615</t>
  </si>
  <si>
    <t>Maya QR Standee - Apr 23 (448) Maya QR Standee - Apr (72)</t>
  </si>
  <si>
    <t>50% DP, Meeting Room 2 rent, 7 am to 4 pm,June 4,5,10,11,17,24,25,26,18,19</t>
  </si>
  <si>
    <t>50% DP, Meeting Room 2 rent, 7 am to 4 pm, July 1,2,,3,8 9,10,15,17,22,23,24,29,30,31,16</t>
  </si>
  <si>
    <t>Use of Address, Feb 21, 2025 to Dec 31, 2025</t>
  </si>
  <si>
    <t>Three Legend Builders Trading</t>
  </si>
  <si>
    <t>Meeting Room 2, 9 am to 12pm</t>
  </si>
  <si>
    <t>Event Space 2, June 8, 2025, 3 pm to 6pm</t>
  </si>
  <si>
    <t>482</t>
  </si>
  <si>
    <t>483</t>
  </si>
  <si>
    <t>484</t>
  </si>
  <si>
    <t>Jairus Bote</t>
  </si>
  <si>
    <t>Meeting Room 1, Jun 16 8:00am-5:00pm</t>
  </si>
  <si>
    <t>485</t>
  </si>
  <si>
    <t>Use Of Address, July 1, 2025 to December 31, 2025</t>
  </si>
  <si>
    <t>S424573229</t>
  </si>
  <si>
    <t>486</t>
  </si>
  <si>
    <t>487</t>
  </si>
  <si>
    <t>SN000457</t>
  </si>
  <si>
    <t>488</t>
  </si>
  <si>
    <t>Mbtech Co Ltd</t>
  </si>
  <si>
    <t>10 Day Fly Pass, Jun 18-Jul 17, 2025 (2pax)</t>
  </si>
  <si>
    <t>489</t>
  </si>
  <si>
    <t>490</t>
  </si>
  <si>
    <t>491</t>
  </si>
  <si>
    <t>DP, Meeting Room 1 &amp; 2 rental and weekend surcharge, June 21,22,28,29 &amp; Jul 5, 6, 2025, 9:00 am to 6:00 pm</t>
  </si>
  <si>
    <t>492</t>
  </si>
  <si>
    <t>493</t>
  </si>
  <si>
    <t>Full Payment, Meeting Room 2 rent, 7 am to 4 pm, July 1,2,3,8 9,10,15,17,22,23,24,29,30,31,16</t>
  </si>
  <si>
    <t>UB687452</t>
  </si>
  <si>
    <t>494</t>
  </si>
  <si>
    <t>495</t>
  </si>
  <si>
    <t>496</t>
  </si>
  <si>
    <t>Check Deposit</t>
  </si>
  <si>
    <t>Full payment for Meeting Room 1 &amp; 2 rental and weekend surcharge, June 21,22,28,29 &amp; Jul 5, 6, 2025, 9:00 am to 6:00 pm</t>
  </si>
  <si>
    <t>Virtual Office, Jul 1, 2025 - Dec 31, 2025</t>
  </si>
  <si>
    <t>Metrobank 0968586559</t>
  </si>
  <si>
    <t>10-Day Flypass, Guia Sy Una (May 29, 2025 to Junr 28, 2025)</t>
  </si>
  <si>
    <t>Credit Card</t>
  </si>
  <si>
    <t>Philippine Stakeholders For Nutrition and Dietetics Inc.</t>
  </si>
  <si>
    <t>50% Downpayment, Meeting Room 1, Jul 26, 2025, 11 am to 5:00 pm</t>
  </si>
  <si>
    <t>UB441664</t>
  </si>
  <si>
    <t>Jel Del Rosario</t>
  </si>
  <si>
    <t>Meetingr Room 2, Jul 18, 2025, 9 am to 6 pm</t>
  </si>
  <si>
    <t>Gcash QR Standee (SI to SVI)</t>
  </si>
  <si>
    <r>
      <rPr>
        <rFont val="Calibri"/>
        <b/>
        <color rgb="FF000000"/>
        <sz val="11.0"/>
      </rPr>
      <t xml:space="preserve">Bank Transfer -from SI to SVI (2000) </t>
    </r>
    <r>
      <rPr>
        <rFont val="Calibri"/>
        <b val="0"/>
        <color rgb="FF000000"/>
        <sz val="11.0"/>
      </rPr>
      <t>Bank Transfer (880)</t>
    </r>
  </si>
  <si>
    <t>UB388464</t>
  </si>
  <si>
    <t>Andrea Teodicio</t>
  </si>
  <si>
    <t>Meeting Room 2, July 21, 2025, 1PM - 6PM</t>
  </si>
  <si>
    <t xml:space="preserve">Use of Address, July 6 - Aug 5, 2025 </t>
  </si>
  <si>
    <t>507</t>
  </si>
  <si>
    <t>IDM Training Center</t>
  </si>
  <si>
    <t>Meeting Room 1, July 22, 2025, 7:30AM - 11:30AM</t>
  </si>
  <si>
    <t>508</t>
  </si>
  <si>
    <t>August Rental Full Payment, Locker Rental (Aug - Dec 2025), 50% DP for Sep, 50% DP for Oct, 50% DP for Nov, 50% Dec 2025</t>
  </si>
  <si>
    <t>509</t>
  </si>
  <si>
    <t xml:space="preserve">Integrated Business Process and Consulting Services Inc., </t>
  </si>
  <si>
    <t>Meeting Room 1, Aug 1, 2025, 8AM - 5PM, 50% DP</t>
  </si>
  <si>
    <t>UB423884</t>
  </si>
  <si>
    <t>510</t>
  </si>
  <si>
    <t>50% DP, August 15, 2025, Meeting Room 1, 6:00PM - 9PM</t>
  </si>
  <si>
    <t>SN 323512</t>
  </si>
  <si>
    <t>511</t>
  </si>
  <si>
    <t>Maya Card (Jul 30)</t>
  </si>
  <si>
    <t>512</t>
  </si>
  <si>
    <t>513</t>
  </si>
  <si>
    <t>50% DP, Event Space 2, August 17, 2025, 1PM - 5PM</t>
  </si>
  <si>
    <t>UB1065602</t>
  </si>
  <si>
    <t>514</t>
  </si>
  <si>
    <t>Moon Health Services Inc.,</t>
  </si>
  <si>
    <t>Virtual Office, July 4 - Aug 3, 2025</t>
  </si>
  <si>
    <t>0000193701</t>
  </si>
  <si>
    <t>515</t>
  </si>
  <si>
    <t>Magical Holidays</t>
  </si>
  <si>
    <t>50% DP for Reservation. Aug 8, 2025, Meeting Room 2, 9AM - 5PM. Aug 15, 2025, Meeting Room 1, 9AM - 5PM.</t>
  </si>
  <si>
    <t>UB945619</t>
  </si>
  <si>
    <t>516</t>
  </si>
  <si>
    <t>Virtual Office, July 30, 2025 - Jan 9, 2026</t>
  </si>
  <si>
    <t>BDO 012303</t>
  </si>
  <si>
    <t>517</t>
  </si>
  <si>
    <t>Julia Manrique</t>
  </si>
  <si>
    <t>Meeting Room 1, Aug 8, 2025. 3PM - 5PM</t>
  </si>
  <si>
    <t>Maya QR / QR PH</t>
  </si>
  <si>
    <t>518</t>
  </si>
  <si>
    <t>August 2025 Rent, MR 1, 9AM - 5PM</t>
  </si>
  <si>
    <t>UB1314413</t>
  </si>
  <si>
    <t>519</t>
  </si>
  <si>
    <t>520</t>
  </si>
  <si>
    <t>521</t>
  </si>
  <si>
    <t>50% DP, Meeting Room 1, Aug 22, 2025, 8AM - 5PM</t>
  </si>
  <si>
    <t>522</t>
  </si>
  <si>
    <t>523</t>
  </si>
  <si>
    <t>Payment for MR 2, 7AM - 4PM, Sep 2025 Rent</t>
  </si>
  <si>
    <t>UB820782</t>
  </si>
  <si>
    <t>524</t>
  </si>
  <si>
    <t>Full Payment, MR1, Aug 29 &amp; Sep 5, 2025, 8AM - 5PM &amp; 8AM - 12NN</t>
  </si>
  <si>
    <t>525</t>
  </si>
  <si>
    <t>Bahay Sa Pinas, Inc.,</t>
  </si>
  <si>
    <t>Meeting Room 1, 1PM - 4PM, Sep 5, 2025</t>
  </si>
  <si>
    <t>526</t>
  </si>
  <si>
    <t>BDO 0000193704</t>
  </si>
  <si>
    <t>527</t>
  </si>
  <si>
    <t>Partial Payment for use of Address - VO. Period: Jul 24, 2025 - Dec 31, 2026</t>
  </si>
  <si>
    <t>6058870680</t>
  </si>
  <si>
    <t>528</t>
  </si>
  <si>
    <t>MR1&amp;2, FP, Sep 13, 2025, 6PM-10PM, (w/ ingresse MR1&amp;2, DP for dates: Sep 20, 27, and Oct 4, 11, &amp;18, 2025)</t>
  </si>
  <si>
    <t>529</t>
  </si>
  <si>
    <t>MR 1, Aug 19, 2025, 10AM - 1PM</t>
  </si>
  <si>
    <t>530</t>
  </si>
  <si>
    <t>Integrated Business Process and Consulting Services, Inc.,</t>
  </si>
  <si>
    <t>50% DP, MR1, Sep 29, 2025, 8AM - 5PM</t>
  </si>
  <si>
    <t>UB368199</t>
  </si>
  <si>
    <t>531</t>
  </si>
  <si>
    <t xml:space="preserve">MR 1, Sep 18, 2025, 9AM - 6PM. </t>
  </si>
  <si>
    <t>532</t>
  </si>
  <si>
    <t>FP, Meeting Room 1, Sep 20, 6PM - 10PM, (w/ Ingress, Egress)</t>
  </si>
  <si>
    <t>UB496672</t>
  </si>
  <si>
    <t>533</t>
  </si>
  <si>
    <t>Werner Acces Products Philippines, Inc.,</t>
  </si>
  <si>
    <t>Meeting Room 1, Sep 8 &amp; 22, 2025, 8AM - 5PM</t>
  </si>
  <si>
    <t>534</t>
  </si>
  <si>
    <t>SI 0686: MR 1, Sep 15, 2025, 10AM - 5PM. SI 0698: Partial Payment 50%, 10 Day Fly Pass for 10 pax, Sep 8 - Oct 7, 2025</t>
  </si>
  <si>
    <t>535</t>
  </si>
  <si>
    <t>FP, Meeting Room 1, Sep 27, 6PM - 10PM, (w/ Ingress, Egress)</t>
  </si>
  <si>
    <t>UB726941</t>
  </si>
  <si>
    <t>536</t>
  </si>
  <si>
    <t>MB Tech Co. Ltd. Head Office</t>
  </si>
  <si>
    <t>537</t>
  </si>
  <si>
    <t>Meeting Room 2, October 3, 2025, 9AM - 1PM</t>
  </si>
  <si>
    <t>UB1026973</t>
  </si>
  <si>
    <t>538</t>
  </si>
  <si>
    <t>Full Payment, MR 1&amp;2, October 4, 2025, 6PM - 10PM, (w/ ingress / regress)</t>
  </si>
  <si>
    <t>UB415011</t>
  </si>
  <si>
    <t>539</t>
  </si>
  <si>
    <t>Full Payment, Meeting Room 2, 7AM - 4PM, Oct 2025</t>
  </si>
  <si>
    <t>540</t>
  </si>
  <si>
    <t>Virtual Office, Sep 24, 2025 - Dec 31, 2026, Partial Payment</t>
  </si>
  <si>
    <t>UB Check #6058870681</t>
  </si>
  <si>
    <t>541</t>
  </si>
  <si>
    <t>Printing Colored 40 pages x 5php</t>
  </si>
  <si>
    <t>542</t>
  </si>
  <si>
    <t>543</t>
  </si>
  <si>
    <t>Full Payment, MR 1&amp;2, October 4, 2025, 6PM - 10PM</t>
  </si>
  <si>
    <t>UB854618</t>
  </si>
  <si>
    <t>544</t>
  </si>
  <si>
    <t>MR 1 &amp; 2, Oct 18, 2025, 6PM - 10PM</t>
  </si>
  <si>
    <t>UB620922</t>
  </si>
  <si>
    <t>545</t>
  </si>
  <si>
    <t>UOA, Sep 6 - Oct 5, 2025, Oct 6 - Nov 5, 2025</t>
  </si>
  <si>
    <t>SN397265</t>
  </si>
  <si>
    <t>546</t>
  </si>
  <si>
    <t>Brand Speak Asia Inc.,</t>
  </si>
  <si>
    <t>FP, Meeting Room 2, Oct 24, 2025, 9AM - 3PM</t>
  </si>
  <si>
    <t>UB858240</t>
  </si>
  <si>
    <t>547</t>
  </si>
  <si>
    <t>FP, UOA, Sep and Oct 2025</t>
  </si>
  <si>
    <t>548</t>
  </si>
  <si>
    <t>VO, Oct 4 - Nov 3, 2025</t>
  </si>
  <si>
    <t>BDO CK#0000193705</t>
  </si>
  <si>
    <t>549</t>
  </si>
  <si>
    <t>Mysti Guevarra</t>
  </si>
  <si>
    <t>DP, Meeting Room 2, Oct 24, 2025, 3PM - 7PM</t>
  </si>
  <si>
    <t>SN95385</t>
  </si>
  <si>
    <t>550</t>
  </si>
  <si>
    <t>Meeting Room 1, Oct 9, 16, 23, 30 and Sep 9, 2025, 9AM - 5PM</t>
  </si>
  <si>
    <t>551</t>
  </si>
  <si>
    <t>Creatives Online, Inc.,</t>
  </si>
  <si>
    <t>Use of Address, April 21 - Dec  31, 2025</t>
  </si>
  <si>
    <t>552</t>
  </si>
  <si>
    <t>Full Payment for Meeting Room 2, November 2025</t>
  </si>
  <si>
    <t>UB745947</t>
  </si>
  <si>
    <t>Exsto Philippines Inc.,</t>
  </si>
  <si>
    <t>Use of Address, January 1, 2026 - December 31, 2026</t>
  </si>
  <si>
    <t>554</t>
  </si>
  <si>
    <t>10 Day Fly Pass (Amily Dalimocon, Christian Fernandez, Sarah Carpio; Nov 3 - Dec 2, 2025). 3 Hour Fly Pass (Aries Dinglasan, Nov 3, 2025)</t>
  </si>
  <si>
    <t>555</t>
  </si>
  <si>
    <t>556</t>
  </si>
  <si>
    <t>557</t>
  </si>
  <si>
    <t>Hamlin - Iturralde Corporation</t>
  </si>
  <si>
    <t>UB4051214</t>
  </si>
  <si>
    <t>558</t>
  </si>
  <si>
    <t>Stella Polaris Learning and Development</t>
  </si>
  <si>
    <t>INV-00637, 1 Month Fly Pass, Aug 4 - Sep 3, 2025. INV-00707, 1 Month Fly Pass, Sep 4 - Oct 3, 2025</t>
  </si>
  <si>
    <t>559</t>
  </si>
  <si>
    <t>50% DP, MR1, Nov 17, 2025, 9AM - 5PM</t>
  </si>
  <si>
    <t>560</t>
  </si>
  <si>
    <t>BDO#0000193706</t>
  </si>
  <si>
    <t>561</t>
  </si>
  <si>
    <t>Meeting Room 2, Oct 17, 2025, 9AM - 4PM</t>
  </si>
  <si>
    <t>562</t>
  </si>
  <si>
    <t>Balance for VO, UOA, Payment, Period: July 24, 2025 - Dec 31, 2026</t>
  </si>
  <si>
    <t>UBP CK#6058870682</t>
  </si>
  <si>
    <t>563</t>
  </si>
  <si>
    <t>Recruit Go Philippines, Inc.,</t>
  </si>
  <si>
    <t>MR 1, 9AM - 5PM, Nov 6, 13, 20, and 27, 2025</t>
  </si>
  <si>
    <t>564</t>
  </si>
  <si>
    <t>Deskfuse, Inc.</t>
  </si>
  <si>
    <t>Use of Address, Nov 22 - Dec 31, 2025</t>
  </si>
  <si>
    <t>565</t>
  </si>
  <si>
    <t>FP, 10 Day Fly Pass (SI 0686)</t>
  </si>
  <si>
    <t>566</t>
  </si>
  <si>
    <t>Cryo-Asia Philippines Corporation</t>
  </si>
  <si>
    <t>Use of Address, Jan 1 - Dec 31, 2026</t>
  </si>
  <si>
    <t>UB481337</t>
  </si>
  <si>
    <t>567</t>
  </si>
  <si>
    <t>Excess Payment for Future Use - Renewal</t>
  </si>
  <si>
    <t>UB451337</t>
  </si>
  <si>
    <t>568</t>
  </si>
  <si>
    <t>2415 Monthly Fly Pass</t>
  </si>
  <si>
    <t>569</t>
  </si>
  <si>
    <t>Whole Day Fly Pass, Nov 28, 2025</t>
  </si>
  <si>
    <t>570</t>
  </si>
  <si>
    <t>FP for MR2, Dec 2, 3, 4, 9, 10, 11, 16, 18, 19, 2025, 7AM - 4PM</t>
  </si>
  <si>
    <t>UB1186588</t>
  </si>
  <si>
    <t>571</t>
  </si>
  <si>
    <t>Health Channels Innovators , Inc.,</t>
  </si>
  <si>
    <t>Balance for Use of Address, July 24, 2025 - Dec 31, 2026</t>
  </si>
  <si>
    <t>UB #6058870683</t>
  </si>
  <si>
    <t>572</t>
  </si>
  <si>
    <t>Slingshot Global Inc.,</t>
  </si>
  <si>
    <t>573</t>
  </si>
  <si>
    <t>Prime Energy Resources Development BV</t>
  </si>
  <si>
    <t>FP, Meeting Room 1 and 2, December 11 - 12, 2025. 8AM - 5PM</t>
  </si>
  <si>
    <t>574</t>
  </si>
  <si>
    <t>SG Ecommerce Centre Philippines Corp</t>
  </si>
  <si>
    <t>VO w/ 10 Days Use of Coworking, Jan 1 - Dec 31, 2026</t>
  </si>
  <si>
    <t>575</t>
  </si>
  <si>
    <t>UOA and Mail Handling, Jan 1 - Dec 31, 2026</t>
  </si>
  <si>
    <t>UB1593746</t>
  </si>
  <si>
    <t>576</t>
  </si>
  <si>
    <t>UB183422</t>
  </si>
  <si>
    <t>577</t>
  </si>
  <si>
    <t>Nicole Remellon</t>
  </si>
  <si>
    <t>Meeting Room 2, 9AM - 5PM, Dec 19, 2025</t>
  </si>
  <si>
    <t>SN 912008</t>
  </si>
  <si>
    <t>578</t>
  </si>
  <si>
    <t>VO, UOA, Jan 1 - Dec 31, 2026</t>
  </si>
  <si>
    <t>579</t>
  </si>
  <si>
    <t>Virtual Office, Use of Address, January 1 - Dec 31, 2026</t>
  </si>
  <si>
    <t>CK#6000390859</t>
  </si>
  <si>
    <t>580</t>
  </si>
  <si>
    <t>581</t>
  </si>
  <si>
    <t>Bank Tranfer</t>
  </si>
  <si>
    <t>UB1179271</t>
  </si>
  <si>
    <t>582</t>
  </si>
  <si>
    <t>UB814719</t>
  </si>
  <si>
    <t>583</t>
  </si>
  <si>
    <t>584</t>
  </si>
  <si>
    <t>Acton Town, Inc.,</t>
  </si>
  <si>
    <t>585</t>
  </si>
  <si>
    <t>Rapha Jirei Holdings, Inc.,</t>
  </si>
  <si>
    <t>586</t>
  </si>
  <si>
    <t>587</t>
  </si>
  <si>
    <t>SW7 Solagratia, Inc.,</t>
  </si>
  <si>
    <t>S2848434</t>
  </si>
  <si>
    <t>588</t>
  </si>
  <si>
    <t>MB Tech Co LTD</t>
  </si>
  <si>
    <t>10 Day Fly Pass, Jan 5 -  Feb 4, 2026, (Amilyn Dalimocon, Chhristian Fernandez, Sarah Jane Carpio)</t>
  </si>
  <si>
    <t>589</t>
  </si>
  <si>
    <t>590</t>
  </si>
  <si>
    <t>Access Card, LPOG-0786</t>
  </si>
  <si>
    <t>591</t>
  </si>
  <si>
    <t>RecruitGO Philippines, Inc.,</t>
  </si>
  <si>
    <t>FP for MR1, Dec 4, 11, and 1, 2025, 9AM - 5PM</t>
  </si>
  <si>
    <t>592</t>
  </si>
  <si>
    <t>593</t>
  </si>
  <si>
    <t>Radiance Image Consultancy and Training Inc.,</t>
  </si>
  <si>
    <t>594</t>
  </si>
  <si>
    <t>FP, MR1, Jan 5, 2026, 3PM - 6PM</t>
  </si>
  <si>
    <t>595</t>
  </si>
  <si>
    <t xml:space="preserve">Ronnie Roldan </t>
  </si>
  <si>
    <t>50% DP, MR 1, Jan 7, 2026, 8:30AM - 9:30AM</t>
  </si>
  <si>
    <t>596</t>
  </si>
  <si>
    <t>50% DP, MR 1, Jan 16, 2026, 6:30PM - 9:30PM</t>
  </si>
  <si>
    <t>597</t>
  </si>
  <si>
    <t>Camile Geguera</t>
  </si>
  <si>
    <t>FP, MR 2, Jan 8, 2026, 2PM - 6PM</t>
  </si>
  <si>
    <t>BT from SI to SVI : 2,600 | BT to UBP: 300</t>
  </si>
  <si>
    <t>598</t>
  </si>
  <si>
    <t>FP for MR 1, Jan 7, 2026, 8:30AM - 9:30AM</t>
  </si>
  <si>
    <t>599</t>
  </si>
  <si>
    <t>CP Health Innovations Inc.,</t>
  </si>
  <si>
    <t>FP for MR 2, Jan 7, 2026, 11AM - 2PM, Printing (50 pgs colored text, 2 pgs colored image)</t>
  </si>
  <si>
    <t>600</t>
  </si>
  <si>
    <t>Norio - Olegario Consultants, Inc.,</t>
  </si>
  <si>
    <t>601</t>
  </si>
  <si>
    <t>VO, Jan 1 - 31, 2026</t>
  </si>
  <si>
    <t>602</t>
  </si>
  <si>
    <t>CK#</t>
  </si>
  <si>
    <t>603</t>
  </si>
  <si>
    <t>FP for Meeting Room 1, Jan 9, 2026, 9AM - 3PM</t>
  </si>
  <si>
    <t>SN431935</t>
  </si>
  <si>
    <t>604</t>
  </si>
  <si>
    <t>1 Hour Extension, MR 1, 3PM - 4PM</t>
  </si>
  <si>
    <t>605</t>
  </si>
  <si>
    <t>Aries Dinglasan</t>
  </si>
  <si>
    <t>FP for Meeting Room 2, Jan 9, 2026, 1PM - 5PM</t>
  </si>
  <si>
    <t>606</t>
  </si>
  <si>
    <t>Work Force Philippines Resources, Inc.,</t>
  </si>
  <si>
    <t>FP for Meeting Room, Jan 12, 2026, 9AM - 6PM</t>
  </si>
  <si>
    <t>SN005103</t>
  </si>
  <si>
    <t>607</t>
  </si>
  <si>
    <t>MR 1, 9AM - 5PM, Jan 8, 15, 23, 30, 2026. Locker Rental, Sep - Dec 2025 and Jan 2026</t>
  </si>
  <si>
    <t>UB394425</t>
  </si>
  <si>
    <t>608</t>
  </si>
  <si>
    <t>QBE Group Shared Services Ltd., Philippine Branch</t>
  </si>
  <si>
    <t>609</t>
  </si>
  <si>
    <t>Bidaboss, Inc.,</t>
  </si>
  <si>
    <t>DP for Event Space, Jan 24, 2026, 9AM - 6PM</t>
  </si>
  <si>
    <t>UB6053591684</t>
  </si>
  <si>
    <t>610</t>
  </si>
  <si>
    <t>INV-01275, DP for Feb 2026, MR 2</t>
  </si>
  <si>
    <t>611</t>
  </si>
  <si>
    <t>FP for Feb 2026</t>
  </si>
  <si>
    <t>612</t>
  </si>
  <si>
    <t>613</t>
  </si>
  <si>
    <t>614</t>
  </si>
  <si>
    <t>615</t>
  </si>
  <si>
    <t>616</t>
  </si>
  <si>
    <t>SN459728</t>
  </si>
  <si>
    <t>617</t>
  </si>
  <si>
    <t>VO, Jan 30 - July 29, 2026</t>
  </si>
  <si>
    <t>BDO#0000012304</t>
  </si>
  <si>
    <t>618</t>
  </si>
  <si>
    <t>Meeting Room 2, 9AM - 6PM, FP</t>
  </si>
  <si>
    <t>619</t>
  </si>
  <si>
    <t>Meeting Room 1, Feb 20, 2026, 9AM - 6PM</t>
  </si>
  <si>
    <t>SI 1481</t>
  </si>
  <si>
    <t>620</t>
  </si>
  <si>
    <t>Meeting Room 1, Feb 10, 2026, 10AM - 3PM</t>
  </si>
  <si>
    <t>UB1156088</t>
  </si>
  <si>
    <t>621</t>
  </si>
  <si>
    <t>MR 1&amp;2, Feb 2, 9, 16, 23, 2026. Locker Rental, Feb 1 - 28, 2026. MR 1, Feb 1, 2026</t>
  </si>
  <si>
    <t>UB543142\</t>
  </si>
  <si>
    <t>622</t>
  </si>
  <si>
    <t>623</t>
  </si>
  <si>
    <t>OAA Creative &amp; Advertising Agency, Inc,.</t>
  </si>
  <si>
    <t>624</t>
  </si>
  <si>
    <t>GritlQ Asia, Inc.,</t>
  </si>
  <si>
    <t>625</t>
  </si>
  <si>
    <t>626</t>
  </si>
  <si>
    <t>627</t>
  </si>
  <si>
    <t>MR 2, Dec 5, 2026, 10AM - 4PM, (Reserved by Sir Paul Hipolito)</t>
  </si>
  <si>
    <t>628</t>
  </si>
  <si>
    <t>DrinkAid, Corp.,</t>
  </si>
  <si>
    <t>629</t>
  </si>
  <si>
    <t>VO, Feb 1 - 28, 2026</t>
  </si>
  <si>
    <t>630</t>
  </si>
  <si>
    <t>SANAI Digital Solutions Philippines, Inc.,</t>
  </si>
  <si>
    <t>VO, Feb 1 - Dec 31, 2026</t>
  </si>
  <si>
    <t>631</t>
  </si>
  <si>
    <t>Health Channels Innovators, Inc.,</t>
  </si>
  <si>
    <t>Balance for UOA, Jul 24 - Dec 31, 2026</t>
  </si>
  <si>
    <t>SI 0687</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</si>
  <si>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</si>
  <si>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</si>
  <si>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</si>
  <si>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</si>
  <si>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</si>
  <si>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</si>
  <si>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</si>
  <si>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</si>
  <si>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</si>
  <si>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</si>
  <si>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</si>
  <si>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</si>
  <si>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</si>
  <si>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</si>
  <si>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</si>
  <si>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</si>
  <si>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</si>
  <si>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</si>
  <si>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</si>
  <si>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</si>
  <si>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</si>
  <si>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</si>
  <si>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</si>
  <si>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</si>
  <si>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</si>
  <si>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</si>
  <si>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</si>
  <si>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</si>
  <si>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</si>
  <si>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</si>
  <si>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</si>
  <si>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</si>
  <si>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</si>
  <si>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</si>
  <si>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</si>
  <si>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</si>
  <si>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</si>
  <si>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</si>
  <si>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</si>
  <si>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</si>
  <si>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GROSS AMOUTN</t>
  </si>
  <si>
    <t>2024 Sales but not reported</t>
  </si>
  <si>
    <t>589252</t>
  </si>
  <si>
    <t>Lorelei D. Jane/SwipeEdge</t>
  </si>
  <si>
    <r>
      <rPr>
        <rFont val="Calibri"/>
        <color rgb="FF000000"/>
        <sz val="11.0"/>
      </rPr>
      <t xml:space="preserve">Cash(87) Maya QR ph </t>
    </r>
    <r>
      <rPr>
        <rFont val="Calibri"/>
        <b/>
        <color rgb="FF000000"/>
        <sz val="11.0"/>
      </rPr>
      <t>Feb 6 (12) Feb 7 (14) (7)</t>
    </r>
  </si>
  <si>
    <t>Robert Miguel Gantuangco/Shard</t>
  </si>
  <si>
    <t>Xero Purchases Goods 2025</t>
  </si>
  <si>
    <t>Shirefolk Ventures, Inc.</t>
  </si>
  <si>
    <t>For the period 1 January 2025 to 31 March 2025</t>
  </si>
  <si>
    <t>Tax Rate Name contains VAT on Purchases (Capital Goods), VAT on Purchases (Goods Not Qual for Input Tax), VAT on Purchases (Goods)</t>
  </si>
  <si>
    <t>Source</t>
  </si>
  <si>
    <t>Contact</t>
  </si>
  <si>
    <t>Reference</t>
  </si>
  <si>
    <t>Debit</t>
  </si>
  <si>
    <t>Credit</t>
  </si>
  <si>
    <t>Gross</t>
  </si>
  <si>
    <t>Net</t>
  </si>
  <si>
    <t>Tax</t>
  </si>
  <si>
    <t>Account</t>
  </si>
  <si>
    <t>Spend Money</t>
  </si>
  <si>
    <t>Grand Union Supermarket Inc.</t>
  </si>
  <si>
    <t>Grand Union Supermarket Inc. - Pantry supplies- Vat exempt</t>
  </si>
  <si>
    <t>PCF 2359</t>
  </si>
  <si>
    <t>Office and Pantry Supplies</t>
  </si>
  <si>
    <t>Grand Union Supermarket Inc. - Pantry and office Supplies- Vat exempt</t>
  </si>
  <si>
    <t>PCF 2371</t>
  </si>
  <si>
    <t>Grand Union Supermarket Inc. - Pantry Supplies- Vat exempt</t>
  </si>
  <si>
    <t>PCF 2382</t>
  </si>
  <si>
    <t>Edwin C. Nopuente Prop.</t>
  </si>
  <si>
    <t>Edwin C. Nopuente Prop. - 4 gallons purified water</t>
  </si>
  <si>
    <t>PCF 2405</t>
  </si>
  <si>
    <t>Edwin C. Nopuente Prop. - water - 12 bottles</t>
  </si>
  <si>
    <t>PCF- 2430</t>
  </si>
  <si>
    <t>PCF- 2431</t>
  </si>
  <si>
    <t>Edwin C. Nopuente Prop. - Water- 9 bottles</t>
  </si>
  <si>
    <t>PCF- 2432</t>
  </si>
  <si>
    <t>Edwin C. Nopuente Prop. - Water</t>
  </si>
  <si>
    <t>PCF- 2434</t>
  </si>
  <si>
    <t>PCF- 2435</t>
  </si>
  <si>
    <t>Grand Union Supermarket Inc. - Pantry Supplies- Vat Exempt</t>
  </si>
  <si>
    <t>PCF- 2437</t>
  </si>
  <si>
    <t>PCF- 2439</t>
  </si>
  <si>
    <t>Grand Union Supermarket Inc. - Pantry Supplies- VAt exempt</t>
  </si>
  <si>
    <t>PCF- 2440</t>
  </si>
  <si>
    <t>PCF- 2441</t>
  </si>
  <si>
    <t>PCF- 2443</t>
  </si>
  <si>
    <t>PCF- 2444</t>
  </si>
  <si>
    <t>PCF- 2445</t>
  </si>
  <si>
    <t>Edwin C. Nopuente Prop. - water</t>
  </si>
  <si>
    <t>PCF- 2446</t>
  </si>
  <si>
    <t>PCF- 2447</t>
  </si>
  <si>
    <t>PCF- 2449</t>
  </si>
  <si>
    <t>PCF- 2452</t>
  </si>
  <si>
    <t>Total VAT on Purchases (Goods Not Qual for Input Tax)</t>
  </si>
  <si>
    <t>VAT on Purchases (Goods)</t>
  </si>
  <si>
    <t>Grand Union Supermarket Inc. - Pantry Supplies</t>
  </si>
  <si>
    <t>PCF 2311</t>
  </si>
  <si>
    <t>Payable Invoice</t>
  </si>
  <si>
    <t>HEBREWSKAPE TRADING INC.</t>
  </si>
  <si>
    <t>HEBREWSKAPE TRADING INC. - Coffee Beans (Hazel Nut 13 kg.) Jan 2025</t>
  </si>
  <si>
    <t>UBP-0125-922</t>
  </si>
  <si>
    <t>PCF 2314</t>
  </si>
  <si>
    <t>PCF 2322</t>
  </si>
  <si>
    <t>PCF 2323</t>
  </si>
  <si>
    <t>Grand Union Supermarket Inc. - Pantry supplies</t>
  </si>
  <si>
    <t>PCF 2331</t>
  </si>
  <si>
    <t>Grand Union Supermarket Inc. - A4 Bond Paper 2 reams</t>
  </si>
  <si>
    <t>PCF 2332</t>
  </si>
  <si>
    <t>Shakey's Pizza Asia Ventures Inc</t>
  </si>
  <si>
    <t>Shakey's Pizza Asia Ventures Inc - Food for Mancom meeting Jan 15 2025</t>
  </si>
  <si>
    <t>PCF 2329</t>
  </si>
  <si>
    <t>Meals Expense</t>
  </si>
  <si>
    <t>PCF 2339</t>
  </si>
  <si>
    <t>PCF 2342</t>
  </si>
  <si>
    <t>Grand Union Supermarket Inc. - Office Supplies</t>
  </si>
  <si>
    <t>PCF 2343</t>
  </si>
  <si>
    <t>PCF 2350</t>
  </si>
  <si>
    <t>Bricolage Philippines Inc- Festival Mall</t>
  </si>
  <si>
    <t>Bricolage Philippines Inc- Festival Mall - Marketing Expense for May 2024
 Ref: 185611</t>
  </si>
  <si>
    <t>UBP-0524-769 (1)</t>
  </si>
  <si>
    <t>Marketing Expense</t>
  </si>
  <si>
    <t>Jomijoh's Bakeshop Inc- Savemore GMA Portal Branch</t>
  </si>
  <si>
    <t>Jomijoh's Bakeshop Inc- Savemore GMA Portal Branch - Marketing Expense for May 2024
 Ref: SI 01044249</t>
  </si>
  <si>
    <t>UBP-0524-769 (2)</t>
  </si>
  <si>
    <t>Mercury Drug - Cvte GMA Puregold Drv</t>
  </si>
  <si>
    <t>Mercury Drug - Cvte GMA Puregold Drv - Marketing Expense for May 2024
 Ref: SI 01044249</t>
  </si>
  <si>
    <t>UBP-0524-769 (3)</t>
  </si>
  <si>
    <t>International Toyworld, Inc.- SM Centerpoint</t>
  </si>
  <si>
    <t>International Toyworld, Inc.- SM Centerpoint - Marketing Expense for May 2024
 Ref: SI 66311</t>
  </si>
  <si>
    <t>UBP-0524-769 (4)</t>
  </si>
  <si>
    <t>Grand Union Supermarket Inc. - Office pantry Supplies</t>
  </si>
  <si>
    <t>PCF 2362</t>
  </si>
  <si>
    <t>HEBREWSKAPE TRADING INC. - Coffee Beans (Hazel Nut 13 kg.) Feb 2025</t>
  </si>
  <si>
    <t>UBP-0225-929</t>
  </si>
  <si>
    <t>PCF 2368</t>
  </si>
  <si>
    <t>Office Warehouse Inc - BR10</t>
  </si>
  <si>
    <t>Office Warehouse Inc - BR10 - Office Ink Bottles refill ( Black )</t>
  </si>
  <si>
    <t>PCF 2369</t>
  </si>
  <si>
    <t>Grand Union Supermarket Inc. - Pantry and office Supplies</t>
  </si>
  <si>
    <t>Southeastasia Retail Inc</t>
  </si>
  <si>
    <t>Southeastasia Retail Inc - Valentines' Treat for LPOG Members</t>
  </si>
  <si>
    <t>UBP-0225-957</t>
  </si>
  <si>
    <t>Representation and entertainment expense</t>
  </si>
  <si>
    <t>Premier Southern Petroleum Corp.</t>
  </si>
  <si>
    <t>Premier Southern Petroleum Corp. - Transportation going to Landers for buying Valentine's Treat</t>
  </si>
  <si>
    <t>UBP-0225-957B</t>
  </si>
  <si>
    <t>Transportation and Travel Expenses</t>
  </si>
  <si>
    <t>PCF 2374</t>
  </si>
  <si>
    <t>PCF 2373</t>
  </si>
  <si>
    <t>MRB Estelope Trading and Services Incorporated</t>
  </si>
  <si>
    <t>MRB Estelope Trading and Services Incorporated - Recondition of Fire Extinguishers
 HCFC 123 Chemical (Green)
 Code: HCFC10-RF
 10 lbs per unit
 Reference:</t>
  </si>
  <si>
    <t>UBP-0225-953</t>
  </si>
  <si>
    <t>Repairs and Maintenance</t>
  </si>
  <si>
    <t>Grand Union Supermarket Inc. - Office and Pantry Supplies</t>
  </si>
  <si>
    <t>PCF 2378</t>
  </si>
  <si>
    <t>PCF 2387</t>
  </si>
  <si>
    <t>Fuel Line Trading and Fuel Services Inc.</t>
  </si>
  <si>
    <t>Fuel Line Trading and Fuel Services Inc. - Bon Punzalan Motorcycle gas for QBE Cheque pick up</t>
  </si>
  <si>
    <t>PCF 2391</t>
  </si>
  <si>
    <t>PCF 2399</t>
  </si>
  <si>
    <t>Nitori Philippines Inc- Festival Mall</t>
  </si>
  <si>
    <t>Nitori Philippines Inc- Festival Mall - Marketing Expense for June 2024
 Ref: SI 2146</t>
  </si>
  <si>
    <t>UBP-0624-791 (1)</t>
  </si>
  <si>
    <t>S&amp;R Pizza, Inc. - Festival Mall</t>
  </si>
  <si>
    <t>S&amp;R Pizza, Inc. - Festival Mall - Marketing Expense for June 2024
 Ref: SI 1446195</t>
  </si>
  <si>
    <t>UBP-0624-791 (2)</t>
  </si>
  <si>
    <t>Mercury Drug - Cvte GMA Puregold Drv - Marketing Expense for June 2024
 Ref: SI 103913090621</t>
  </si>
  <si>
    <t>UBP-0624-791 (3)</t>
  </si>
  <si>
    <t>Noc Specialty Foods, Inc.</t>
  </si>
  <si>
    <t>Noc Specialty Foods, Inc. - Marketing Expense for June 2024
 Ref: SI 509598</t>
  </si>
  <si>
    <t>UBP-0624-791 (4)</t>
  </si>
  <si>
    <t>Bricolage Philippines Inc- Festival Mall - Marketing Expense for June 2024
 Ref: SI 177991</t>
  </si>
  <si>
    <t>UBP-0624-791 (5)</t>
  </si>
  <si>
    <t>Bricolage Philippines Inc- Festival Mall - Marketing Expense for June 2024
 Ref: SI 184780</t>
  </si>
  <si>
    <t>UBP-0624-791 (6)</t>
  </si>
  <si>
    <t>Lola Nena's Pichi Pichi Inc- Midtown Square</t>
  </si>
  <si>
    <t>Lola Nena's Pichi Pichi Inc- Midtown Square - Marketing Expense for June 2024
 Ref: SI 0081214</t>
  </si>
  <si>
    <t>UBP-0624-791 (7)</t>
  </si>
  <si>
    <t>Marco M. Mondejar</t>
  </si>
  <si>
    <t>Marco M. Mondejar - Patrol Hawk Alarm System</t>
  </si>
  <si>
    <t>UBP-0325-950</t>
  </si>
  <si>
    <t>Leasehold Improvements</t>
  </si>
  <si>
    <t>Marco M. Mondejar - Key Switch Metal Big</t>
  </si>
  <si>
    <t>UBP-0325-964</t>
  </si>
  <si>
    <t>PCF 2410</t>
  </si>
  <si>
    <t>PCF 2417</t>
  </si>
  <si>
    <t>PCF 2419</t>
  </si>
  <si>
    <t>PCF- 2433</t>
  </si>
  <si>
    <t>HEBREWSKAPE TRADING INC. - Coffee Beans (Hazel Nut 13 kg.) Mar 2025</t>
  </si>
  <si>
    <t>UBP-0324-975</t>
  </si>
  <si>
    <t>Cara Mia Sales and Services, Inc.</t>
  </si>
  <si>
    <t>Cara Mia Sales and Services, Inc. - Anniversary Gift to QBE</t>
  </si>
  <si>
    <t>PCF- 2438</t>
  </si>
  <si>
    <t>BGG Food Corporation</t>
  </si>
  <si>
    <t>BGG Food Corporation - Marketing Expense for July 2024
 Ref: SI 0011671</t>
  </si>
  <si>
    <t>UBP-0724-800 (1)</t>
  </si>
  <si>
    <t>Mercury Drug - Cvte GMA Puregold Drv - Marketing Expense for July 2024
 Ref: SI 102174564209</t>
  </si>
  <si>
    <t>UBP-0724-800 (2)</t>
  </si>
  <si>
    <t>Puregold Price Club Inc.- GMA Cavite</t>
  </si>
  <si>
    <t>Puregold Price Club Inc.- GMA Cavite - Marketing Expense for July 2024
 Ref: SI 127-009-00290911</t>
  </si>
  <si>
    <t>UBP-0724-800 (3)</t>
  </si>
  <si>
    <t>Total VAT on Purchases (Goods)</t>
  </si>
  <si>
    <t>Total</t>
  </si>
  <si>
    <t>Account Transactions</t>
  </si>
  <si>
    <t>Source contains Adjustment, Bank Transfer, Conversion Balance Journal, Expense Claim, Expense Claim Payment, Manual Journal, Payable Credit Note, Payable Credit Note Allocation, Payable Credit Note Refund, Payable Invoice, Payable Overpayment, Payable Overpayment Allocation, Payable Overpayment Refund, Payable Payment, Payable Prepayment, Payable Prepayment Allocation, Payable Prepayment Refund, Receivable Credit Note, Receivable Credit Note Allocation, Receivable Credit Note Refund, Receivable Invoice, Receivable Overpayment, Receivable Overpayment Allocation, Receivable Overpayment Refund, Receivable Payment, Receivable Prepayment, Receivable Prepayment Refund, Receive Money, Spend Money</t>
  </si>
  <si>
    <t>Tax Rate Name contains VAT on Sales (Services), Zero Rated Sales (Services), Non-Tax, Tax Exempt</t>
  </si>
  <si>
    <t>Tax Rate</t>
  </si>
  <si>
    <t>Tax Exempt</t>
  </si>
  <si>
    <t>Receive Money</t>
  </si>
  <si>
    <t>Judicial Advocacy Law Firm - VO Balance initial deposit</t>
  </si>
  <si>
    <t>Monthly Membership: Virtual Office with 10 Day Pass</t>
  </si>
  <si>
    <t>Judicial Advocacy Law Firm - VO Balance initial deposit- returned due to insufficient fund</t>
  </si>
  <si>
    <t>Unionbank</t>
  </si>
  <si>
    <t>Unionbank - Interest Income Feb 2025</t>
  </si>
  <si>
    <t>Interest Income</t>
  </si>
  <si>
    <t>Unionbank - Interest Income Feb 2025 Final tax</t>
  </si>
  <si>
    <t>Metrobank</t>
  </si>
  <si>
    <t>Metrobank - Interest Income Final Tax Mar 2025</t>
  </si>
  <si>
    <t>Metrobank - Interest Income Mar 2025</t>
  </si>
  <si>
    <t>Total Tax Exempt</t>
  </si>
  <si>
    <t>VAT on Sales (Services)</t>
  </si>
  <si>
    <t>Receivable Invoice</t>
  </si>
  <si>
    <t>Galleon Sciences R&amp;D Corporation - LPOG - Virtual Office, ₱3,500.00, Jan 1, 2025 - Jan 31, 2025</t>
  </si>
  <si>
    <t>INV-2320</t>
  </si>
  <si>
    <t>2911 Grand Management Consulting Services - LPOG - Virtual Office Renewal, ₱1,500.00, Jan 6, 2024 - Feb  5, 2025</t>
  </si>
  <si>
    <t>INV-2410</t>
  </si>
  <si>
    <t>Add Ons: Business Address Registration</t>
  </si>
  <si>
    <t>Acton Town Inc</t>
  </si>
  <si>
    <t>Acton Town Inc - LPOG - Virtual Office Renewal, ₱1,500.00, Jan 13, 2025 - Dec 31, 2025</t>
  </si>
  <si>
    <t>INV-2422</t>
  </si>
  <si>
    <t>Gesegnet Holdings Inc</t>
  </si>
  <si>
    <t>Gesegnet Holdings Inc - LPOG - Virtual Office Renewal, ₱1,500.00, Jan 1, 2025 - Dec 31, 2025</t>
  </si>
  <si>
    <t>INV-2424</t>
  </si>
  <si>
    <t>Innoprince Inc. - LPOG - Virtual Office Renewal, ₱1,500.00, Jan 1, 2025 - Dec 31, 2025</t>
  </si>
  <si>
    <t>INV-2420</t>
  </si>
  <si>
    <t>Judicial Advocacy Law Firm - LPOG - Virtual Office, ₱4,000.00, Jan 1, 2025 - Jun 30, 2025</t>
  </si>
  <si>
    <t>Mereb Realty - LPOG - Locker Rental, ₱300.00, Dec 9, 2024 - Jan 8, 2025</t>
  </si>
  <si>
    <t>INV-2392</t>
  </si>
  <si>
    <t>Add Ons: Locker Rental</t>
  </si>
  <si>
    <t>Mereb Realty - LPOG - Locker Rental, ₱300.00, Jan 9, 2025 - Feb 8, 2025</t>
  </si>
  <si>
    <t>Mereb Realty - LPOG - Virtual Office, ₱4,000.00, Jan 16, 2025 - Feb 15, 2025</t>
  </si>
  <si>
    <t>QBE Group Shared Services Ltd- Philippine Branch - 10% of PRIVATE OFFICE RENTAL with VAT</t>
  </si>
  <si>
    <t>Monthly Membership: Private Office</t>
  </si>
  <si>
    <t>Other Revenue from Clients</t>
  </si>
  <si>
    <t>Rapha Jirei Holdings Inc - LPOG - Virtual Office Renewal, ₱1,500.00, Jan 1, 2025 - Dec 31, 2025</t>
  </si>
  <si>
    <t>INV-2423</t>
  </si>
  <si>
    <t>Recruitgo Philippines Inc. - LPOG - Locker Rental, ₱300.00, Jan 1, 2025 - Jan 20, 2025</t>
  </si>
  <si>
    <t>INV-2425</t>
  </si>
  <si>
    <t>Recruitgo Philippines Inc. - Meeting Room 1, ₱8,500.00 / 9:00 am to 5:00 pm- Jan 9, 2025</t>
  </si>
  <si>
    <t>Meeting Room</t>
  </si>
  <si>
    <t>Recruitgo Philippines Inc. - Meeting Room 1, ₱8,500.00 / 9:00 am to 5:00 pm - Jan 16, 2025</t>
  </si>
  <si>
    <t>Recruitgo Philippines Inc. - Meeting Room 1, ₱8,500.00 / 9:00 am to 5:00 pm - Jan 23, 2025</t>
  </si>
  <si>
    <t>Recruitgo Philippines Inc. - Meeting Room 1, ₱8,500.00 / 9:00 am to 5:00 pm - Jan 30, 2025</t>
  </si>
  <si>
    <t>Sightechs Corporation - LPOG - Virtual Office, ₱4,000.00, Jan 1, 2025 - Jun 30, 2025</t>
  </si>
  <si>
    <t>Sw7 Solagratia Inc - LPOG - Virtual Office Renewal, ₱1,500.00, Jan 1, 2025 - Dec 31, 2025</t>
  </si>
  <si>
    <t>INV-2421</t>
  </si>
  <si>
    <t>SwipeEdge Corp. - LPOG - Virtual Office, ₱4,000.00, Jan 1, 2025 - Jun 30, 2025</t>
  </si>
  <si>
    <t>Timedly Solutions, Inc. - LPOG - Virtual Office, ₱3,500.00, Jan 1, 2025 - Jan 31, 2025</t>
  </si>
  <si>
    <t>iHub Solutions (Philippines) Inc. - LPOG - Locker Rental, ₱300.00, Jan 1, 2025 - Jan 31, 2025</t>
  </si>
  <si>
    <t>INV-2428</t>
  </si>
  <si>
    <t>iHub Solutions (Philippines) Inc. - Meeting Room 2, ₱5,500.00 / 07:00 am to 4:00 pm (Full Payment) - Jan 21, 2025</t>
  </si>
  <si>
    <t>iHub Solutions (Philippines) Inc. - Meeting Room 2, ₱5,500.00 / 07:00 am to 4:00 pm (Full Payment)  - Jan 22, 2025</t>
  </si>
  <si>
    <t>iHub Solutions (Philippines) Inc. - Meeting Room 2, ₱5,500.00 / 07:00 am to 4:00 pm (Full Payment) - Jan 23, 2025</t>
  </si>
  <si>
    <t>iHub Solutions (Philippines) Inc. - Meeting Room 2, ₱5,500.00 / 07:00 am to 4:00 pm (Full Payment)  - Jan 28, 2025</t>
  </si>
  <si>
    <t>iHub Solutions (Philippines) Inc. - Meeting Room 2, ₱5,500.00 / 07:00 am to 4:00 pm (Full Payment)  - Jan 30, 2025</t>
  </si>
  <si>
    <t>iHub Solutions (Philippines) Inc. - LPOG Access Card</t>
  </si>
  <si>
    <t>INV-2432</t>
  </si>
  <si>
    <t>Income from Access Cards</t>
  </si>
  <si>
    <t>iHub Solutions (Philippines) Inc. - LPOG - Virtual Office Renewal, ₱1,500.00, Jan 20, 2025 - Dec 19, 2025</t>
  </si>
  <si>
    <t>INV-2433</t>
  </si>
  <si>
    <t>iHub Solutions (Philippines) Inc. - LPOG - Virtual Office Renewal, ₱580.68, Dec 20, 2025 - Dec 31, 2025 (Pro-rated)</t>
  </si>
  <si>
    <t>Recruitgo Philippines Inc. - Meeting Room 1, ₱8,500.00 / 09:00 am to 5:00 pm (w/ CEO) - Jan 7, 2025</t>
  </si>
  <si>
    <t>INV-2427</t>
  </si>
  <si>
    <t>Moom Health Services Corp - LPOG - Virtual Office, ₱4,000.00, Jan 4, 2025 - Feb 3, 2025</t>
  </si>
  <si>
    <t>Intertool Precision Group Inc - Meeting Room 3, January 6, 2025, 3:00 pm to 6:00 pm</t>
  </si>
  <si>
    <t>Bluvision Surveillance and Analytics Inc. - Meeting Room 1, Jan 8, 2025, 9:00 am to 1:00 pm</t>
  </si>
  <si>
    <t>BRANDSPEAKASIA INC. - LPOG - Virtual Office, ₱1,650.00, Jan 7, 2025 - Dec 6, 2025</t>
  </si>
  <si>
    <t>BRANDSPEAKASIA INC. - LPOG - Virtual Office, ₱1,650.00, Dec 7, 2025 - Dec 31, 2025</t>
  </si>
  <si>
    <t>Lawrence Alexander - LPOG - Printing B&amp;W</t>
  </si>
  <si>
    <t>Add Ons: Printing</t>
  </si>
  <si>
    <t>Limuel Libres - LPOG - Whole Day Fly Pass - Student Discount</t>
  </si>
  <si>
    <t>Walk Ins: Whole Day Pass</t>
  </si>
  <si>
    <t>F.A BAUTISTA &amp; PARTNERS - Meeting Room 3, January 10, 2025, 8:30 am to 5:00 pm</t>
  </si>
  <si>
    <t>Margarita Bariring - LPOG - 1 Month Fly Pass, ₱5,500.00, Jan 9, 2025 - Feb 8, 2025</t>
  </si>
  <si>
    <t>Monthly Membership: Monthly Fly Pass</t>
  </si>
  <si>
    <t>MARRO FASHION STYLING STUDIO - Meeting Room 2, January 9, 2025, 9:30 am to 12:00 nn</t>
  </si>
  <si>
    <t>Bry Reyes</t>
  </si>
  <si>
    <t>Bry Reyes - Meeting Room 2, ₱2,400.00 / 4:30 pm to 6:00 pm - Jan 10, 2025</t>
  </si>
  <si>
    <t>Kevin Carmelina - Meeting Room 2, ₱1,600.00 / 1:00 pm to 3:00 pm - Jan 10, 2025</t>
  </si>
  <si>
    <t>Paolo Luigi De Asis - LPOG - Whole Day Fly Pass</t>
  </si>
  <si>
    <t>Arkiya Francine Orosco - Meeting Room 2, Jan 13, 2025, 9:00 am to 12:00 pm</t>
  </si>
  <si>
    <t>E Gonzales Law Office - LPOG - Virtual Office Renewal, ₱1,500.00, Jan 15, 2025 - Dec 14, 2025</t>
  </si>
  <si>
    <t>E Gonzales Law Office - LPOG - Virtual Office Renewal, ₱1,500.00, Dec 15, 2025 - Dec 31, 2025</t>
  </si>
  <si>
    <t>SG ECOMMERCE CENTRE PHILIPPINES CORP. - LPOG - Virtual Office, ₱4,000.00, Jan 14, 2025 - Feb 13, 2025</t>
  </si>
  <si>
    <t>CoinAlpha Inc. - Meeting Room 1, Jan 15, 2025, 11:00 am to 5:00 pm</t>
  </si>
  <si>
    <t>Cyril Cayasa - LPOG - Printing B&amp;W, 92 pages x 4php</t>
  </si>
  <si>
    <t>Ramona Tagum - Printing, 20 pages B&amp;W x 4php</t>
  </si>
  <si>
    <t>Cyril Cayasa - LPOG - Printing B&amp;W</t>
  </si>
  <si>
    <t>Leo Manabat - Meeting Room 3, Jan 16, 2025, 8:00 pm to 10:00 pm 9 (with after hours access fee)</t>
  </si>
  <si>
    <t>Norio-Olegario Consultancy Inc. - LPOG - Printing B&amp;W</t>
  </si>
  <si>
    <t>Norio-Olegario Consultancy Inc. - LPOG - Printing Colored</t>
  </si>
  <si>
    <t>Daisy Ree Kate Gomintong - LPOG - 24/5 access fly pass</t>
  </si>
  <si>
    <t>DrinkAid Corp. - LPOG - Virtual Office Renewal, ₱1,500.00, Nov 3, 2024 - Nov 2, 2025</t>
  </si>
  <si>
    <t>DrinkAid Corp. - LPOG - Virtual Office Renewal, ₱1,500.00, Nov 3, 2025 - Dec 2, 2025</t>
  </si>
  <si>
    <t>DrinkAid Corp. - LPOG - Virtual Office Renewal, ₱1,500.00, Dec 3, 2025 - Dec 31, 2025</t>
  </si>
  <si>
    <t>Norio-Olegario Consultancy Inc. - LPOG - Virtual Office Renewal, ₱1,500.00, Nov 15, 2024 - Nov 14, 2025</t>
  </si>
  <si>
    <t>Norio-Olegario Consultancy Inc. - LPOG - Locker Rental, ₱300.00, Nov 15, 2024 - Oct 31, 2025</t>
  </si>
  <si>
    <t>Norio-Olegario Consultancy Inc. - LPOG - Virtual Office Renewal, ₱1,500.00, Nov 15, 2025 - December 14, 2025</t>
  </si>
  <si>
    <t>Norio-Olegario Consultancy Inc. - LPOG - Virtual Office Renewal, ₱1,500.00, Dec 15, 2025 - December 31, 2025</t>
  </si>
  <si>
    <t>Norio-Olegario Consultancy Inc. - LPOG - Locker Rental, ₱300.00, Nov 1, 2025 - Dec 31, 2025</t>
  </si>
  <si>
    <t>INV-2466</t>
  </si>
  <si>
    <t>Amiel Cruz - LPOG - Printing B&amp;W</t>
  </si>
  <si>
    <t>Innoprince Inc. - Meeting Room 3, Jan 23, 2025, 1:00 pm to 3:00 pm</t>
  </si>
  <si>
    <t>Annie Ferreras - LPOG - Whole Day Fly Pass</t>
  </si>
  <si>
    <t>Cabauatan Lee-Rosales &amp; Co, CPA's - Meeting Room 2, January 24, 2025, 9:00 am to 6:00 pm</t>
  </si>
  <si>
    <t>The Feast Bellevue AM - Event Space 2, ₱7,500.00 / 3:00 pm to 6:00 pm - Jan 26, 2025</t>
  </si>
  <si>
    <t>The Feast Bellevue AM - LPOG - Ingress and Egress</t>
  </si>
  <si>
    <t>Events: Ingress / Egress</t>
  </si>
  <si>
    <t>The Feast Bellevue AM - LPOG Add Ons: Weekend Surcharge</t>
  </si>
  <si>
    <t>SwipeEdge Corp. - LPOG Access Card</t>
  </si>
  <si>
    <t>VTPMCI</t>
  </si>
  <si>
    <t>VTPMCI - Meeting Room 1, Jan 27, 2025, 10:00 am to 7:00 pm</t>
  </si>
  <si>
    <t>Russell John Santiaguel</t>
  </si>
  <si>
    <t>Russell John Santiaguel - LPOG - Printing B&amp;W</t>
  </si>
  <si>
    <t>Russell John Santiaguel - LPOG - Printing Colored</t>
  </si>
  <si>
    <t>Innoprince Inc. - Meeting Room 2, ₱2,400.00, 3 x ₱800.00 / hour - Jan 31, 2025</t>
  </si>
  <si>
    <t>2911 Grand Management Consulting Services - LPOG - Virtual Office Renewal, ₱1,500.00, Feb 6, 2025 - Mar 5, 2025</t>
  </si>
  <si>
    <t>9 Life Lessons Inc.</t>
  </si>
  <si>
    <t>9 Life Lessons Inc. - LPOG - Virtual Office Renewal, ₱1,500.00, Feb 1, 2025 - Jan 31, 2029</t>
  </si>
  <si>
    <t>Galleon Sciences R&amp;D Corporation - LPOG - Virtual Office, ₱3,500.00, Feb 1, 2025 - Feb 28, 2025</t>
  </si>
  <si>
    <t>INV-2321</t>
  </si>
  <si>
    <t>iHub Solutions (Philippines) Inc. - LPOG - Locker Rental, ₱300.00, Feb 1, 2025 - Feb 19, 2025</t>
  </si>
  <si>
    <t>INV-2429</t>
  </si>
  <si>
    <t>iHub Solutions (Philippines) Inc. - Meeting Room 2, ₱5,500 / 7:00 am to 4:00 pm (50% Downpayment) - Feb 11, 2025</t>
  </si>
  <si>
    <t>iHub Solutions (Philippines) Inc. - Meeting Room 2, ₱5,500 / 7:00 am to 4:00 pm (50% Downpayment) - Feb 12, 2025</t>
  </si>
  <si>
    <t>iHub Solutions (Philippines) Inc. - Meeting Room 2, ₱5,500 / 7:00 am to 4:00 pm (50% Downpayment) - Feb 13, 2025</t>
  </si>
  <si>
    <t>iHub Solutions (Philippines) Inc. - Meeting Room 2, ₱5,500 / 7:00 am to 4:00 pm (50% Downpayment) - Feb 18, 2025</t>
  </si>
  <si>
    <t>iHub Solutions (Philippines) Inc. - Meeting Room 2, ₱5,500 / 7:00 am to 4:00 pm (50% Downpayment) - Feb 19, 2025</t>
  </si>
  <si>
    <t>iHub Solutions (Philippines) Inc. - Meeting Room 2, ₱5,500 / 7:00 am to 4:00 pm (50% Downpayment) - Feb 20, 2025</t>
  </si>
  <si>
    <t>iHub Solutions (Philippines) Inc. - Meeting Room 2, ₱5,500 / 7:00 am to 4:00 pm (50% Downpayment) - Feb 25, 2025</t>
  </si>
  <si>
    <t>iHub Solutions (Philippines) Inc. - Meeting Room 2, ₱5,500 / 7:00 am to 4:00 pm (50% Downpayment) - Feb 26, 2025</t>
  </si>
  <si>
    <t>iHub Solutions (Philippines) Inc. - Meeting Room 2, ₱5,500 / 7:00 am to 4:00 pm (50% Downpayment) - Feb 27, 2025</t>
  </si>
  <si>
    <t>iHub Solutions (Philippines) Inc. - Meeting Room 2, ₱2,750 / 7:00 am to 4:00 pm (Fullpayment) - Feb 11, 2025</t>
  </si>
  <si>
    <t>iHub Solutions (Philippines) Inc. - Meeting Room 2, ₱2,750 / 7:00 am to 4:00 pm (Fullpayment) - Feb 12, 2025</t>
  </si>
  <si>
    <t>iHub Solutions (Philippines) Inc. - Meeting Room 2, ₱2,750 / 7:00 am to 4:00 pm (Fullpayment) - Feb 13, 2025</t>
  </si>
  <si>
    <t>iHub Solutions (Philippines) Inc. - Meeting Room 2, ₱2,750 / 7:00 am to 4:00 pm (Fullpayment) - Feb 18, 2025</t>
  </si>
  <si>
    <t>iHub Solutions (Philippines) Inc. - Meeting Room 2, ₱2,750 / 7:00 am to 4:00 pm (Fullpayment) - Feb 19, 2025</t>
  </si>
  <si>
    <t>iHub Solutions (Philippines) Inc. - Meeting Room 2, ₱2,750 / 7:00 am to 4:00 pm (Fullpayment) - Feb 20, 2025</t>
  </si>
  <si>
    <t>iHub Solutions (Philippines) Inc. - Meeting Room 2, ₱2,750 / 7:00 am to 4:00 pm (Fullpayment)  - Feb 25, 2025</t>
  </si>
  <si>
    <t>iHub Solutions (Philippines) Inc. - Meeting Room 2, ₱2,750 / 7:00 am to 4:00 pm (Fullpayment) - Feb 26, 2025</t>
  </si>
  <si>
    <t>iHub Solutions (Philippines) Inc. - Meeting Room 2, ₱2,750 / 7:00 am to 4:00 pm (Fullpayment) - Feb 27, 2025</t>
  </si>
  <si>
    <t>iVoice 7 Trading Corp</t>
  </si>
  <si>
    <t>iVoice 7 Trading Corp - LPOG - Virtual Office, ₱4,000.00, Feb 18, 2025 - Aug 17, 2025</t>
  </si>
  <si>
    <t>Mereb Realty - LPOG - Locker Rental, ₱300.00, Feb 9, 2025 - Mar 8, 2025</t>
  </si>
  <si>
    <t>INV-2523</t>
  </si>
  <si>
    <t>INV-2482</t>
  </si>
  <si>
    <t>QBE Group Shared Services Ltd- Philippine Branch - 10% of PARKING RENTAL with VAT</t>
  </si>
  <si>
    <t>Recruitgo Philippines Inc. - LPOG - Locker Rental, ₱300.00, Feb 1, 2025 - Feb 28, 2025</t>
  </si>
  <si>
    <t>Recruitgo Philippines Inc. - Meeting Room 1, ₱8,500.00 / 9:00 am to 5:00 pm - Feb 6, 2025</t>
  </si>
  <si>
    <t>Recruitgo Philippines Inc. - Meeting Room 1, ₱8,500.00 / 9:00 am to 5:00 pm - Feb 13, 2025</t>
  </si>
  <si>
    <t>Recruitgo Philippines Inc. - Meeting Room 1, ₱8,500.00 / 9:00 am to 5:00 pm - Feb 20, 2025</t>
  </si>
  <si>
    <t>Recruitgo Philippines Inc. - Meeting Room 1, ₱8,500.00 / 9:00 am to 5:00 pm - Feb 27, 2025</t>
  </si>
  <si>
    <t>SG ECOMMERCE CENTRE PHILIPPINES CORP. - LPOG - Virtual Office, ₱4,000.00, Feb 14, 2025 - Mar 13, 2025</t>
  </si>
  <si>
    <t>Zenko Enterprises OPC - LPOG - Virtual Office Renewal, ₱1,500.00, Feb 1, 2025 - Dec 31, 2025</t>
  </si>
  <si>
    <t>AIMS Industrial Supplies - Meeting Room 1, 8 hours, Feb 3, 2025</t>
  </si>
  <si>
    <t>AIMS Industrial Supplies - Meeting Room 2, 8 hours, Feb 3, 2025</t>
  </si>
  <si>
    <t>AIMS Industrial Supplies - Meeting Room 3, 8 hours, Feb 3, 2025</t>
  </si>
  <si>
    <t>AIMS Industrial Supplies - Meeting Room 1, 8 hours, Feb 4, 2025</t>
  </si>
  <si>
    <t>AIMS Industrial Supplies - Meeting Room 2, 8 hours, Feb 4, 2025</t>
  </si>
  <si>
    <t>AIMS Industrial Supplies - Meeting Room 3, 8 hours, Feb 4, 2025</t>
  </si>
  <si>
    <t>AIMS Industrial Supplies - Meeting Room 1, 8 hours, Feb 5, 2025</t>
  </si>
  <si>
    <t>AIMS Industrial Supplies - Meeting Room 2, 8 hours, Feb 5, 2025</t>
  </si>
  <si>
    <t>AIMS Industrial Supplies - Meeting Room 3, 8 hours, Feb 5, 2025</t>
  </si>
  <si>
    <t>AIMS Industrial Supplies - Meeting Room 1, 8 hours, Feb 6, 2025</t>
  </si>
  <si>
    <t>AIMS Industrial Supplies - Meeting Room 2, 8 hours, Feb 6, 2025</t>
  </si>
  <si>
    <t>AIMS Industrial Supplies - Meeting Room 1, 8 hours, Feb 7, 2025</t>
  </si>
  <si>
    <t>AIMS Industrial Supplies - Meeting Room 2, 8 hours, Feb 7, 2025</t>
  </si>
  <si>
    <t>Jay-Ar Espallardo - LPOG - Printing B&amp;W</t>
  </si>
  <si>
    <t>Alyannah Marie Mangahis - LPOG - Printing B&amp;W</t>
  </si>
  <si>
    <t>Cosmic Design Collective Company - LPOG - Virtual Office, ₱4,000.00, Jan 30, 2025 - July 29, 2025</t>
  </si>
  <si>
    <t>Slingshot Global Inc. - LPOG - Virtual Office Renewal, ₱1,500.00, Feb 12, 2025 - Dec 11, 2025</t>
  </si>
  <si>
    <t>Slingshot Global Inc. - LPOG - Virtual Office Renewal, ₱48.39, Dec 12, 2025 - Dec 31, 2025</t>
  </si>
  <si>
    <t>Timedly Solutions, Inc. - LPOG - Virtual Office, ₱3,500.00, Feb 1, 2025 - Feb 28, 2025</t>
  </si>
  <si>
    <t>Blessilda Sunico - LPOG - Printing B&amp;W</t>
  </si>
  <si>
    <t>AIMS Industrial Supplies - Meeting Room 3, ₱4,800.00, 1 x ₱4,800.00 / day - Feb 6, 2025</t>
  </si>
  <si>
    <t>AIMS Industrial Supplies - Meeting Room 3, ₱4,800.00, 1 x ₱4,800.00 / day - Feb 7, 2025</t>
  </si>
  <si>
    <t>Daisili Ann Pelegrina</t>
  </si>
  <si>
    <t>Daisili Ann Pelegrina - LPOG - 3 Hour Fly Pass</t>
  </si>
  <si>
    <t>Walk Ins: 3 Hours Flypass</t>
  </si>
  <si>
    <t>Joyce Ann Defante - LPOG - Printing B&amp;W</t>
  </si>
  <si>
    <t>Shard Sound Production - LPOG Access Card</t>
  </si>
  <si>
    <t>Shard Sound Production - LPOG - Virtual Office Use of Address, ₱1,650.00, Feb 15, 2025 - Dec 31, 2025</t>
  </si>
  <si>
    <t>Shard Sound Production - LPOG - Virtual Office Use of Address, ₱53.23, Dec 15, 2025 - Dec 31, 2025</t>
  </si>
  <si>
    <t>Moom Health Services Corp - LPOG - Virtual Office, ₱4,000.00, Feb 4, 2025 - Mar 3, 2025</t>
  </si>
  <si>
    <t>ACTINUTRITION - LPOG - 3 Hour Fly Pass, Feb 12, 2025 - Morgan Pincaro</t>
  </si>
  <si>
    <t>Alberto Teves Jr. - LPOG - Printing B&amp;W</t>
  </si>
  <si>
    <t>Leo Manabat - Meeting Room 3, Feb 17, 2025, 4:00 pm to 9:00 pm</t>
  </si>
  <si>
    <t>Leo Manabat - Meeting Room 3,  Feb 18, 2025, 4:00 pm to 9:00 pm</t>
  </si>
  <si>
    <t>Leo Manabat - Meeting Room 3,  Feb 19, 2025, 4:00 pm to 9:00 pm</t>
  </si>
  <si>
    <t>Leo Manabat - Meeting Room 3, Feb 20, 2025, 4:00 pm to 9:00 pm</t>
  </si>
  <si>
    <t>Leo Manabat - Meeting Room 3,  Feb 21, 2025, 4:00 pm to 9:00 pm</t>
  </si>
  <si>
    <t>BRANDSPEAKASIA INC. - Meeting Room 1, Feb 17, 2025, 9:00 am to 5:00 pm</t>
  </si>
  <si>
    <t>Gerard Gudes - LPOG - Printing B&amp;W</t>
  </si>
  <si>
    <t>Kaycee Velazquez - LPOG - Whole Day Fly Pass</t>
  </si>
  <si>
    <t>Lou Joanna Aguila - LPOG - Printing B&amp;W</t>
  </si>
  <si>
    <t>Estate of Remedios G. Suntay - Meeting Room 1, 12:00 pm to 8:00 pm, Feb 22, 2025</t>
  </si>
  <si>
    <t>Aubrey Lucero - LPOG - Printing B&amp;W</t>
  </si>
  <si>
    <t>Orange Juice Asia - Meeting Room 3, ₱3,900.00 - Feb 25, 2025</t>
  </si>
  <si>
    <t>2911 Grand Management Consulting Services - LPOG - Virtual Office Renewal, ₱1,500.00, Mar 6, 2025 - Apr 5, 2025</t>
  </si>
  <si>
    <t>Cryo-Asia Philippines Corp - LPOG - Virtual Office Renewal, ₱1,500.00, Mar 1, 2025 - Dec 31, 2025</t>
  </si>
  <si>
    <t>Galleon Sciences R&amp;D Corporation - LPOG - Virtual Office Renewal, ₱1,500.00, Mar 5, 2025 - Dec 31, 2025</t>
  </si>
  <si>
    <t>iHub Solutions (Philippines) Inc. - LPOG - Locker Rental, ₱300.00, Mar 1, 2025 - Mar 31, 2025</t>
  </si>
  <si>
    <t>INV-2430</t>
  </si>
  <si>
    <t>iHub Solutions (Philippines) Inc. - Meeting Room 2, ₱5,500 / 7:00 am to 4:00 pm (50% Downpayment) - Mar 4, 2025</t>
  </si>
  <si>
    <t>iHub Solutions (Philippines) Inc. - Meeting Room 2, ₱5,500 / 7:00 am to 4:00 pm (50% Downpayment) - Mar 5, 2025</t>
  </si>
  <si>
    <t>iHub Solutions (Philippines) Inc. - Meeting Room 2, ₱5,500 / 7:00 am to 4:00 pm (50% Downpayment) - Mar 6, 2025</t>
  </si>
  <si>
    <t>iHub Solutions (Philippines) Inc. - Meeting Room 2, ₱5,500 / 7:00 am to 4:00 pm (50% Downpayment) - Mar 12, 2025</t>
  </si>
  <si>
    <t>iHub Solutions (Philippines) Inc. - Meeting Room 2, ₱5,500 / 7:00 am to 4:00 pm (50% Downpayment) - Mar 13, 2025</t>
  </si>
  <si>
    <t>iHub Solutions (Philippines) Inc. - Meeting Room 2, ₱5,500 / 7:00 am to 4:00 pm (50% Downpayment) - Mar 18, 2025</t>
  </si>
  <si>
    <t>iHub Solutions (Philippines) Inc. - Meeting Room 2, ₱5,500 / 7:00 am to 4:00 pm (50% Downpayment) - Mar 19, 2025</t>
  </si>
  <si>
    <t>iHub Solutions (Philippines) Inc. - Meeting Room 2, ₱5,500 / 7:00 am to 4:00 pm (50% Downpayment) - Mar 20, 2025</t>
  </si>
  <si>
    <t>iHub Solutions (Philippines) Inc. - Meeting Room 2, ₱5,500 / 7:00 am to 4:00 pm (50% Downpayment) - Mar 25, 2025</t>
  </si>
  <si>
    <t>iHub Solutions (Philippines) Inc. - Meeting Room 2, ₱5,500 / 7:00 am to 4:00 pm (50% Downpayment) - Mar 26, 2025</t>
  </si>
  <si>
    <t>iHub Solutions (Philippines) Inc. - Meeting Room 2, ₱5,500 / 7:00 am to 4:00 pm (50% Downpayment) - Mar 27, 2025</t>
  </si>
  <si>
    <t>iHub Solutions (Philippines) Inc. - Meeting Room 2, ₱5,500 / 7:00 am to 4:00 pm (50% Downpayment) - Mar 11, 2025</t>
  </si>
  <si>
    <t>iHub Solutions (Philippines) Inc. - Meeting Room 2, ₱2,750 / 7:00 am to 4:00 pm (Fullpayment)- Mar 4, 2025</t>
  </si>
  <si>
    <t>iHub Solutions (Philippines) Inc. - Meeting Room 2, ₱2,750 / 7:00 am to 4:00 pm (Fullpayment) - Mar 5, 2025</t>
  </si>
  <si>
    <t>iHub Solutions (Philippines) Inc. - Meeting Room 2, ₱2,750 / 7:00 am to 4:00 pm (Fullpayment)  - Mar 6, 2025</t>
  </si>
  <si>
    <t>iHub Solutions (Philippines) Inc. - Meeting Room 2, ₱2,750 / 7:00 am to 4:00 pm (Fullpayment) - Mar 11, 2025</t>
  </si>
  <si>
    <t>iHub Solutions (Philippines) Inc. - Meeting Room 2, ₱2,750 / 7:00 am to 4:00 pm (Fullpayment) - Mar 12, 2025</t>
  </si>
  <si>
    <t>iHub Solutions (Philippines) Inc. - Meeting Room 2, ₱2,750 / 7:00 am to 4:00 pm (Fullpayment) - Mar 13, 2025</t>
  </si>
  <si>
    <t>iHub Solutions (Philippines) Inc. - Meeting Room 2, ₱2,750 / 7:00 am to 4:00 pm (Fullpayment) - Mar 18, 2025</t>
  </si>
  <si>
    <t>iHub Solutions (Philippines) Inc. - Meeting Room 2, ₱2,750 / 7:00 am to 4:00 pm (Fullpayment) - Mar 19, 2025</t>
  </si>
  <si>
    <t>iHub Solutions (Philippines) Inc. - Meeting Room 2, ₱2,750 / 7:00 am to 4:00 pm (Fullpayment) - Mar 20, 2025</t>
  </si>
  <si>
    <t>iHub Solutions (Philippines) Inc. - Meeting Room 2, ₱2,750 / 7:00 am to 4:00 pm (Fullpayment) - Mar 25, 2025</t>
  </si>
  <si>
    <t>iHub Solutions (Philippines) Inc. - Meeting Room 2, ₱2,750 / 7:00 am to 4:00 pm (Fullpayment) - Mar 26, 2025</t>
  </si>
  <si>
    <t>iHub Solutions (Philippines) Inc. - Meeting Room 2, ₱2,750 / 7:00 am to 4:00 pm (Fullpayment) - Mar 27, 2025</t>
  </si>
  <si>
    <t>Moom Health Services Corp - LPOG - Virtual Office, ₱4,000.00, Mar 4, 2025 - Apr 3, 2025</t>
  </si>
  <si>
    <t>Recruitgo Philippines Inc. - LPOG - Locker Rental, ₱300.00, Mar 1, 2025 - Mar 31, 2025</t>
  </si>
  <si>
    <t>Recruitgo Philippines Inc. - Meeting Room 1, ₱8,500.0 / 9:00 am to 5:00 pm - Mar 6, 2025</t>
  </si>
  <si>
    <t>Recruitgo Philippines Inc. - Meeting Room 1, ₱8,500.0 / 9:00 am to 5:00 pm - Mar 13, 2025</t>
  </si>
  <si>
    <t>Recruitgo Philippines Inc. - Meeting Room 1, ₱8,500.0 / 9:00 am to 5:00 pm - Mar 20, 2025</t>
  </si>
  <si>
    <t>Recruitgo Philippines Inc. - Meeting Room 1, ₱8,500.0 / 9:00 am to 5:00 pm - Mar 27, 2025</t>
  </si>
  <si>
    <t>SG ECOMMERCE CENTRE PHILIPPINES CORP. - LPOG - Virtual Office, ₱4,000.00, Mar 14, 2025 - Apr 13, 2025</t>
  </si>
  <si>
    <t>Timedly Solutions, Inc. - LPOG - Virtual Office, ₱3,500.00, Mar 1, 2025 - Mar 31, 2025</t>
  </si>
  <si>
    <t>Norio-Olegario Consultancy Inc. - LPOG - Printing B&amp;W, 67 pages B&amp;W x 2php</t>
  </si>
  <si>
    <t>Norio-Olegario Consultancy Inc. - LPOG - Printing Colored, 1 page colored with picture</t>
  </si>
  <si>
    <t>ACTINUTRITION - LPOG - - 3 Hour Fly Pass, March 4, 2025 - Morgan Pincaro</t>
  </si>
  <si>
    <t>Raquel Alisangco - RFID Sticker</t>
  </si>
  <si>
    <t>Remji Medical Imaging IT Solutions</t>
  </si>
  <si>
    <t>Remji Medical Imaging IT Solutions - LPOG - Virtual Office, ₱4,000.00, Mar 10, 2025 - Dec 9, 2025</t>
  </si>
  <si>
    <t>Yutaka Villafuerte - LPOG - Whole Day Fly Pass</t>
  </si>
  <si>
    <t>ACTINUTRITION - LPOG - 3 Hour Fly Pass</t>
  </si>
  <si>
    <t>ACTINUTRITION - LPOG - fly pass extension, 5:30 pm to 6:15 pm</t>
  </si>
  <si>
    <t>Even Kristel Revillas - LPOG - Printing B&amp;W, 39 pages x 4php</t>
  </si>
  <si>
    <t>All For Christ Church - Meeting Room 1, March 13, 2025, 7:00 pm to 9:00 pm (with 20% after hours access fee)</t>
  </si>
  <si>
    <t>Jan Redona - LPOG - 3 Hour Fly Pass</t>
  </si>
  <si>
    <t>Norio-Olegario Consultancy Inc. - LPOG - Printing B&amp;W, March 15, 2025, 15 pages x 2php</t>
  </si>
  <si>
    <t>Norio-Olegario Consultancy Inc. - LPOG - Printing Colored, March 15, 2025, 6 pages x 10php</t>
  </si>
  <si>
    <t>HABULAN AND NGO DESIGN STUDIO</t>
  </si>
  <si>
    <t>Habulan and Ngo Design Studio - Meeting Room 3, March 17, 2025, 9:00 am to 4:00 pm</t>
  </si>
  <si>
    <t>Habulan and Ngo Design Studio - Meeting Room 3, 1 hr extension, March 17, 2025, 4:00 pm to 5:00 pm</t>
  </si>
  <si>
    <t>Noah Yuan Salanguit - LPOG - Printing B&amp;W, 16 pages x 4php</t>
  </si>
  <si>
    <t>Charlene Delfin - LPOG - 3 Hour Fly Pass</t>
  </si>
  <si>
    <t>Norio-Olegario Consultancy Inc. - LPOG - Printing Colored, March 24, 2025, 14 pages x 10php</t>
  </si>
  <si>
    <t>Norio-Olegario Consultancy Inc. - LPOG - Printing B&amp;W, March 24, 2025, 4pages x 4php</t>
  </si>
  <si>
    <t>SageLogx Inc. - Meeting Room 2, March 24, 2025, 3:00 pm to 7:00 pm</t>
  </si>
  <si>
    <t>Alyssa Jenn Estose - LPOG - Printing B&amp;W</t>
  </si>
  <si>
    <t>Judicial Advocacy Law Firm - Meeting Room 3, ₱700.00, 1:00 pm to 2:00 pm - Mar 25, 2025</t>
  </si>
  <si>
    <t>Norio-Olegario Consultancy Inc. - LPOG - Whole Day Fly Pass, with 20% discount</t>
  </si>
  <si>
    <t>Galleon Sciences R&amp;D Corporation - Meeting Room 3, March 27, 2025, 3:00 pm to 4:00 pm</t>
  </si>
  <si>
    <t>Ruth Abanador - LPOG - 3 Hour Fly Pass</t>
  </si>
  <si>
    <t>Feast Bellevue PM - Event Space 2, Mar 30, 2024, 10:00 am to 2:00 pm</t>
  </si>
  <si>
    <t>Feast Bellevue PM - LPOG - Ingress and Egress</t>
  </si>
  <si>
    <t>Feast Bellevue PM - LPOG Add Ons: Weekend Surcharge</t>
  </si>
  <si>
    <t>Weekend Surcharge</t>
  </si>
  <si>
    <t>Feast Bellevue PM - LPOG - Basic PA system</t>
  </si>
  <si>
    <t>Events: Equipment Rental</t>
  </si>
  <si>
    <t>Total VAT on Sales (Services)</t>
  </si>
  <si>
    <t>REPORTED IN Q4 2024</t>
  </si>
  <si>
    <t>SALES INVOICES ISSUED IN Q1 2025</t>
  </si>
  <si>
    <t>Receivable Payment</t>
  </si>
  <si>
    <t>Payment: Radiance Image Consultancy and Training Inc.</t>
  </si>
  <si>
    <t>SI 0391</t>
  </si>
  <si>
    <t>INV-2431</t>
  </si>
  <si>
    <t>Q1 REPORTED VAT</t>
  </si>
  <si>
    <t>Q1 Accrual</t>
  </si>
  <si>
    <t>SHOULD BE</t>
  </si>
  <si>
    <t>Reported In Q4</t>
  </si>
  <si>
    <t>DIFFERENCE</t>
  </si>
  <si>
    <t>INV-2462/SI 0391</t>
  </si>
  <si>
    <t>Sales invoices were issued in Q1 2025, but the Xero invoices were dated 2024.</t>
  </si>
  <si>
    <t>QBE INVOICE REPORTED THE GROSS AMOUNT AS ZERO RATED</t>
  </si>
  <si>
    <t>INV-2431/SI 0374</t>
  </si>
  <si>
    <t>Sales invoices were issued in Q1 2025, but the Xero invoices were dated April 2025.</t>
  </si>
  <si>
    <t>INV-2469/SI 0400</t>
  </si>
  <si>
    <t>The Sales Invoice amount is Php 48,000, but only Php 24,000 was recorded in both the working paper and Xero.</t>
  </si>
  <si>
    <t>Q1: SHOULD BE</t>
  </si>
  <si>
    <t>The actual sales should be Php 600, but only Php 550 was recorded in the working paper.</t>
  </si>
  <si>
    <t>The actual sales should be Php 11,500, but only Php 3,500 was recorded in the working paper.</t>
  </si>
  <si>
    <t>Reported</t>
  </si>
  <si>
    <t>Diff:</t>
  </si>
  <si>
    <t>QBE Group Shared Services Ltd- Philippine Branch - Large Room 1, Jan 1, 2025 - Jan 31, 2025</t>
  </si>
  <si>
    <t>QBE Group Shared Services Ltd- Philippine Branch - Large Room 2,  Jan 1, 2025 - Jan 31, 2025</t>
  </si>
  <si>
    <t>QBE Group Shared Services Ltd- Philippine Branch - Large Room 3,  Jan 1, 2025 - Jan 31, 2025</t>
  </si>
  <si>
    <t>QBE Group Shared Services Ltd- Philippine Branch - Large Room 4,  Jan 1, 2025 - Jan 31, 2025</t>
  </si>
  <si>
    <t>QBE Group Shared Services Ltd- Philippine Branch - Large Room 5,  Jan 1, 2025 - Jan 31, 2025</t>
  </si>
  <si>
    <t>QBE Group Shared Services Ltd- Philippine Branch - Medium Room 1,  Jan 1, 2025 - Jan 31, 2025</t>
  </si>
  <si>
    <t>QBE Group Shared Services Ltd- Philippine Branch - Small Room 1,  Jan 1, 2025 - Jan 31, 2025</t>
  </si>
  <si>
    <t>QBE Group Shared Services Ltd- Philippine Branch - Small Room 2,  Jan 1, 2025 - Jan 31, 2025</t>
  </si>
  <si>
    <t>QBE Group Shared Services Ltd- Philippine Branch - Small Room 3,  Jan 1, 2025 - Jan 31, 2025</t>
  </si>
  <si>
    <t>QBE Group Shared Services Ltd- Philippine Branch - LPOG - Call Room 1,  Jan 1, 2025 - Jan 31, 2025</t>
  </si>
  <si>
    <t>QBE Group Shared Services Ltd- Philippine Branch - LPOG - Call Room 2 - Call Room 2,  Jan 1, 2025 - Jan 31, 2025</t>
  </si>
  <si>
    <t>QBE Group Shared Services Ltd- Philippine Branch - LPOG - Call Room 3,  Jan 1, 2025 - Jan 31, 2025</t>
  </si>
  <si>
    <t>QBE Group Shared Services Ltd- Philippine Branch - LPOG - Call Room 4,  Jan 1, 2025 - Jan 31, 2025</t>
  </si>
  <si>
    <t>QBE Group Shared Services Ltd- Philippine Branch - Parking rental (Car), Jan 1, 2025 - Jan 31, 2025</t>
  </si>
  <si>
    <t>QBE Group Shared Services Ltd- Philippine Branch - Large Room 1, Feb 1, 2025 - Feb 28, 2025</t>
  </si>
  <si>
    <t>QBE Group Shared Services Ltd- Philippine Branch - Large Room 2,  Feb 1, 2025 - Feb 28, 2025</t>
  </si>
  <si>
    <t>QBE Group Shared Services Ltd- Philippine Branch - Large Room 3,  Feb 1, 2025 - Feb 28, 2025</t>
  </si>
  <si>
    <t>QBE Group Shared Services Ltd- Philippine Branch - Large Room 4,  Feb 1, 2025 - Feb 28, 2025</t>
  </si>
  <si>
    <t>QBE Group Shared Services Ltd- Philippine Branch - Large Room 5,  Feb 1, 2025 - Feb 28, 2025</t>
  </si>
  <si>
    <t>QBE Group Shared Services Ltd- Philippine Branch - Medium Room 1,  Feb 1, 2025 - Feb 28, 2025</t>
  </si>
  <si>
    <t>QBE Group Shared Services Ltd- Philippine Branch - Small Room 1,  Feb 1, 2025 - Feb 28, 2025</t>
  </si>
  <si>
    <t>QBE Group Shared Services Ltd- Philippine Branch - Small Room 2,  Feb 1, 2025 - Feb 28, 2025</t>
  </si>
  <si>
    <t>QBE Group Shared Services Ltd- Philippine Branch - Small Room 3,  Feb 1, 2025 - Feb 28, 2025</t>
  </si>
  <si>
    <t>QBE Group Shared Services Ltd- Philippine Branch - LPOG - Call Room 1, Feb 1, 2025 - Feb 28, 2025</t>
  </si>
  <si>
    <t>QBE Group Shared Services Ltd- Philippine Branch - LPOG - Call Room 2 - Call Room 2, Feb 1, 2025 - Feb 28, 2025</t>
  </si>
  <si>
    <t>QBE Group Shared Services Ltd- Philippine Branch - LPOG - Call Room 3,  Feb 1, 2025 - Feb 28, 2025</t>
  </si>
  <si>
    <t>QBE Group Shared Services Ltd- Philippine Branch - LPOG - Call Room 4,Feb 1, 2025 - Feb 28, 2025</t>
  </si>
  <si>
    <t>QBE Group Shared Services Ltd- Philippine Branch - Parking rental (Car), Feb 1, 2025 - Feb 28, 2025</t>
  </si>
  <si>
    <t>QBE Group Shared Services Ltd- Philippine Branch - Large Room 1, Mar 1, 2025 - Mar 31, 2025</t>
  </si>
  <si>
    <t>QBE Group Shared Services Ltd- Philippine Branch - Large Room 2, Mar 1, 2025 - Mar 31, 2025</t>
  </si>
  <si>
    <t>QBE Group Shared Services Ltd- Philippine Branch - Large Room 3, Mar 1, 2025 - Mar 31, 2025</t>
  </si>
  <si>
    <t>QBE Group Shared Services Ltd- Philippine Branch - Large Room 4, Mar 1, 2025 - Mar 31, 2025</t>
  </si>
  <si>
    <t>QBE Group Shared Services Ltd- Philippine Branch - Large Room 5,  Mar 1, 2025 - Mar 31, 2025</t>
  </si>
  <si>
    <t>QBE Group Shared Services Ltd- Philippine Branch - Medium Room 1, Mar 1, 2025 - Mar 31, 2025</t>
  </si>
  <si>
    <t>QBE Group Shared Services Ltd- Philippine Branch - Small Room 1, Mar 1, 2025 - Mar 31, 2025</t>
  </si>
  <si>
    <t>QBE Group Shared Services Ltd- Philippine Branch - Small Room 2, Mar 1, 2025 - Mar 31, 2025</t>
  </si>
  <si>
    <t>QBE Group Shared Services Ltd- Philippine Branch - Small Room 3, Mar 1, 2025 - Mar 31, 2025</t>
  </si>
  <si>
    <t>QBE Group Shared Services Ltd- Philippine Branch - LPOG - Call Room 1, Mar 1, 2025 - Mar 31, 2025</t>
  </si>
  <si>
    <t>QBE Group Shared Services Ltd- Philippine Branch - LPOG - Call Room 2 - Call Room 2,  Mar 1, 2025 - Mar 31, 2025</t>
  </si>
  <si>
    <t>QBE Group Shared Services Ltd- Philippine Branch - LPOG - Call Room 3,, Mar 1, 2025 - Mar 31, 2025</t>
  </si>
  <si>
    <t>QBE Group Shared Services Ltd- Philippine Branch - LPOG - Call Room 4, Mar 1, 2025 - Mar 31, 2025</t>
  </si>
  <si>
    <t>QBE Group Shared Services Ltd- Philippine Branch - Parking rental (Car), Mar 1, 2025 - Mar 31, 2025</t>
  </si>
  <si>
    <t>Total Zero Rated Sales (Services)</t>
  </si>
  <si>
    <t>Q1 REPORTED</t>
  </si>
  <si>
    <t>SVI 2550Q Schedule 3 (Q4 2023)</t>
  </si>
  <si>
    <t>SVI 2550Q Schedule 3 (Q1 2024)</t>
  </si>
  <si>
    <t>SVI 2550Q Schedule 3 (Q3 2024)</t>
  </si>
  <si>
    <t>Tax Rate Name contains VAT on Purchases (Services), VAT on Purchases (Services Not Qual for Input Tax), VAT on Purchases (Services by Non-residents)</t>
  </si>
  <si>
    <t>VAT on Purchases (Services Not Qual for Input Tax)</t>
  </si>
  <si>
    <t>Shirefolk, Inc. (Doing business under the name and style of Launchpad Coworking)</t>
  </si>
  <si>
    <t>Shirefolk, Inc. (Doing business under the name and style of Launchpad Coworking) - Share in OfficeRnd (Members) -Sept 2024</t>
  </si>
  <si>
    <t>UBP-0924-939</t>
  </si>
  <si>
    <t>Software Subscriptions</t>
  </si>
  <si>
    <t>Shirefolk, Inc. (Doing business under the name and style of Launchpad Coworking) - Share in OfficeRnd (Esign) -Sept 2024</t>
  </si>
  <si>
    <t>Shirefolk, Inc. (Doing business under the name and style of Launchpad Coworking) - Share in Xero - Sept 2024</t>
  </si>
  <si>
    <t>Shirefolk, Inc. (Doing business under the name and style of Launchpad Coworking) - Google GSuite -Sept 2024</t>
  </si>
  <si>
    <t>Shirefolk, Inc. (Doing business under the name and style of Launchpad Coworking) - Facebook Ads</t>
  </si>
  <si>
    <t>Shirefolk, Inc. (Doing business under the name and style of Launchpad Coworking) - Share in OfficeRnd (Members) -Aug2024</t>
  </si>
  <si>
    <t>UBP-0824-938</t>
  </si>
  <si>
    <t>Shirefolk, Inc. (Doing business under the name and style of Launchpad Coworking) - Share in OfficeRnd (Esign) -Aug2024</t>
  </si>
  <si>
    <t>Shirefolk, Inc. (Doing business under the name and style of Launchpad Coworking) - Share in Xero - Aug2024</t>
  </si>
  <si>
    <t>Shirefolk, Inc. (Doing business under the name and style of Launchpad Coworking) - Google GSuite -Aug2024</t>
  </si>
  <si>
    <t>Patricio L. Boncayao, Jr. Law Office</t>
  </si>
  <si>
    <t>Patricio L. Boncayao, Jr. Law Office - Notorial Fee - SVI</t>
  </si>
  <si>
    <t>PCF 2316</t>
  </si>
  <si>
    <t>Professional Fees</t>
  </si>
  <si>
    <t>Patricio L. Boncayao, Jr. Law Office - Notary fee SVI Sworn Declaration</t>
  </si>
  <si>
    <t>PCF 2326</t>
  </si>
  <si>
    <t>Randy Benedict F. Ferrer- Prop.</t>
  </si>
  <si>
    <t>Randy Benedict F. Ferrer- Prop. - Sublimation Printing Services
 No. of EE: 5
 4 uniforms per EE</t>
  </si>
  <si>
    <t>UBP-0225-949</t>
  </si>
  <si>
    <t>Other Employee Benefits</t>
  </si>
  <si>
    <t>Randy Benedict F. Ferrer- Prop. - INCOME PAYMENT MADE BY TOP WITHHOLDING AGENTS TO THEIR LOCAL/RESIDENT SUPPLIER OF SERVICES OTHER THAN THOSE COVERED BY OTHER RATES OF WITHHOLDING TAX</t>
  </si>
  <si>
    <t>Jesaly A. Dacara - Prop.</t>
  </si>
  <si>
    <t>Jesaly A. Dacara - Prop. - Loose-Leaf Books of Accounts 2024 Bookbind Service</t>
  </si>
  <si>
    <t>UBP-0225-951</t>
  </si>
  <si>
    <t>Other general and administrative expenses</t>
  </si>
  <si>
    <t>Patricio L. Boncayao, Jr. Law Office - Notarial Fee for Income Tax Return</t>
  </si>
  <si>
    <t>PCF 2400</t>
  </si>
  <si>
    <t>Patricio L. Boncayao, Jr. Law Office - Notorial fee of Sec Cert Opperating kath as OPO in Compliance</t>
  </si>
  <si>
    <t>PCF 2408</t>
  </si>
  <si>
    <t>Miscellaneous Expense</t>
  </si>
  <si>
    <t>Patricio L. Boncayao, Jr. Law Office - Notorial fee of Reused DPO registration form in Compliance NPC signed Ms. Pia</t>
  </si>
  <si>
    <t>PCF 2426</t>
  </si>
  <si>
    <t>National Privacy Commission</t>
  </si>
  <si>
    <t>National Privacy Commission - NPC Initial Registration Fees- Multinational</t>
  </si>
  <si>
    <t>UBP-0325-974</t>
  </si>
  <si>
    <t>National Privacy Commission - NPC Registration- Transaction Fee</t>
  </si>
  <si>
    <t>Total VAT on Purchases (Services Not Qual for Input Tax)</t>
  </si>
  <si>
    <t>VAT on Purchases (Services)</t>
  </si>
  <si>
    <t>Airlive Communications Inc.</t>
  </si>
  <si>
    <t>Airlive Communications Inc. - Direct Internet Access for the month of Jan 2025</t>
  </si>
  <si>
    <t>UBP-0125-914</t>
  </si>
  <si>
    <t>Communication Expense</t>
  </si>
  <si>
    <t>Griffinstone, Inc.</t>
  </si>
  <si>
    <t>Griffinstone, Inc. - Parking Rental for Jan 2025
 Invoice: 4030</t>
  </si>
  <si>
    <t>UBP-0125-917</t>
  </si>
  <si>
    <t>Parking Rental</t>
  </si>
  <si>
    <t>Griffinstone, Inc. - Rent for Jan 2025
 Invoice No. 4028</t>
  </si>
  <si>
    <t>MBT-0125-920</t>
  </si>
  <si>
    <t>Rent Expense</t>
  </si>
  <si>
    <t>Griffinstone, Inc. - CUSA for Jan 2025
 Invoice No. 4059</t>
  </si>
  <si>
    <t>MBT-0125-921</t>
  </si>
  <si>
    <t>Common Area Charges</t>
  </si>
  <si>
    <t>Converge Information and Communications Technology Solutions Inc.</t>
  </si>
  <si>
    <t>Converge Information and Communications Technology Solutions Inc. - M. Line Subs Fee - Jan 2025</t>
  </si>
  <si>
    <t>UBP-0125-924</t>
  </si>
  <si>
    <t>GlobalBridge Resources Corporation</t>
  </si>
  <si>
    <t>GlobalBridge Resources Corporation - Contract services for bookkeeping and BIR filing support -Jan 2025</t>
  </si>
  <si>
    <t>UBP-0125-928</t>
  </si>
  <si>
    <t>PLDT Inc.</t>
  </si>
  <si>
    <t>PLDT Inc. - PLDT Landline - Jan 2025 SOA
 Note/s: ADA</t>
  </si>
  <si>
    <t>UBP-0125-925</t>
  </si>
  <si>
    <t>Ayala Property Management Corporation</t>
  </si>
  <si>
    <t>Ayala Property Management Corporation - Parking ticket fee of sir Rye at BGC for QBE cheque pick up</t>
  </si>
  <si>
    <t>PCF 2335</t>
  </si>
  <si>
    <t>Toll and Parking Fees</t>
  </si>
  <si>
    <t>Philhealthcare, Inc.</t>
  </si>
  <si>
    <t>Philhealthcare, Inc. - Plan Type: Emerald Open
 MBL: P200,00 (Semi-Private)
 with Dental Benefit
 Period Covered: 01/29/2024 - 10/16/2025
 1. Tanyag, Nerrie- New
 Pro-rated rate</t>
  </si>
  <si>
    <t>UBP-0125-958</t>
  </si>
  <si>
    <t>Griffinstone, Inc. - Power Consumption for the period Jan 26 - Feb 25, 2025
 Sales Invoice No. 4217</t>
  </si>
  <si>
    <t>UBP-0125-970</t>
  </si>
  <si>
    <t>Utilities Expense</t>
  </si>
  <si>
    <t>Griffinstone, Inc. - Water Consumption for the period Jan 15 - Feb 14, 2025
 Sales Invoice No. 4156</t>
  </si>
  <si>
    <t>Griffinstone, Inc. - Bio-Augmentation Program for February 2025
 Sales Invoice No. 4228</t>
  </si>
  <si>
    <t>UBP-0225-971</t>
  </si>
  <si>
    <t>Griffinstone, Inc. - General Pest Control for February 2025
 Sales Invoice No. 4194</t>
  </si>
  <si>
    <t>Griffinstone, Inc. - RFID
 1. Robert Miguel Gantuangco (Shard Sound Production)
 Sales Invoice No. 4201</t>
  </si>
  <si>
    <t>Access Card Expense</t>
  </si>
  <si>
    <t>LG Shell Fuel Station Management Corporation</t>
  </si>
  <si>
    <t>LG Shell Fuel Station Management Corporation - Gas of Sir Francis at BGC for QBE cheque</t>
  </si>
  <si>
    <t>PCF 2356</t>
  </si>
  <si>
    <t>Griffinstone, Inc. - Parking Rental for Feb 2025
 Invoice: 4125</t>
  </si>
  <si>
    <t>UBP-0225-933</t>
  </si>
  <si>
    <t>UBP-0225-934</t>
  </si>
  <si>
    <t>Converge Information and Communications Technology Solutions Inc. - M. Line Subs Fee - Feb 2025</t>
  </si>
  <si>
    <t>UBP-0225-937</t>
  </si>
  <si>
    <t>GlobalBridge Resources Corporation - TOTAL MONTHLY RETAINER FEE (FEBRUARY 2025)
 Ref: INV-0793</t>
  </si>
  <si>
    <t>UBP-0225-945</t>
  </si>
  <si>
    <t>Griffinstone, Inc. - Rent for Feb 2025
 Invoice No. 4127</t>
  </si>
  <si>
    <t>MBT-0225-946</t>
  </si>
  <si>
    <t>Griffinstone, Inc. - CUSA for Feb 2025
 Ref: INV 4126</t>
  </si>
  <si>
    <t>MBT-0225-947</t>
  </si>
  <si>
    <t>Josephine A. Melrose- Proprietor</t>
  </si>
  <si>
    <t>Josephine A. Melrose- Proprietor - Updated Mat- A4 size</t>
  </si>
  <si>
    <t>UBP-0225-930</t>
  </si>
  <si>
    <t>Griffinstone, Inc. - Bio-Augmentation Program for Jan 2025
 Sales Invoice No. 4144</t>
  </si>
  <si>
    <t>UBP-0125-931</t>
  </si>
  <si>
    <t>Griffinstone, Inc. - General Pest Control for Jan 2025
 Sales Invoice No. 4079</t>
  </si>
  <si>
    <t>Griffinstone, Inc. - RFID New Jan 2025
 7- iHUB
 1-SwipeEdge
 Sales Invoice No. 4136</t>
  </si>
  <si>
    <t>Philippine Allied Enterprises Corporation</t>
  </si>
  <si>
    <t>Philippine Allied Enterprises Corporation - Parking Fee for buying Valentines' Treats</t>
  </si>
  <si>
    <t>UBP-0225-957C</t>
  </si>
  <si>
    <t>PLDT Inc. - PLDT Landline - Feb 2025 SOA
 Note/s: ADA</t>
  </si>
  <si>
    <t>UBP-0225-962</t>
  </si>
  <si>
    <t>Bonifacio West Development Corporation</t>
  </si>
  <si>
    <t>Bonifacio West Development Corporation - Bon Punzalan Parking Ticket for QBE Cheque Pick up</t>
  </si>
  <si>
    <t>PCF 2390</t>
  </si>
  <si>
    <t>Griffinstone, Inc. - Power Consumption for the period Feb 26 - Mar 25, 2025
 Sales Invoice No. 4309</t>
  </si>
  <si>
    <t>UBP-0225-986</t>
  </si>
  <si>
    <t>Griffinstone, Inc. - Water Consumption for the period Feb 15 - Mar 14, 2025
 Sales Invoice No. 4251</t>
  </si>
  <si>
    <t>Marco M. Mondejar - Installation</t>
  </si>
  <si>
    <t>Griffinstone, Inc. - Parking Rental for Mar 2025
 Invoice:</t>
  </si>
  <si>
    <t>UBP-0325-960</t>
  </si>
  <si>
    <t>Griffinstone, Inc. - Rent for Mar 2025
 Invoice No. 4180</t>
  </si>
  <si>
    <t>MBT-0325-967</t>
  </si>
  <si>
    <t>Griffinstone, Inc. - CUSA for Mar 2025
 Ref: 4181</t>
  </si>
  <si>
    <t>MBT-0325-968</t>
  </si>
  <si>
    <t>Airlive Communications Inc. - Direct Internet Access for the month of Mar 2025</t>
  </si>
  <si>
    <t>UBP-0325-961</t>
  </si>
  <si>
    <t>GlobalBridge Resources Corporation - TOTAL MONTHLY RETAINER FEE (MARCH 2025)
 Ref:</t>
  </si>
  <si>
    <t>UBP-0325-963</t>
  </si>
  <si>
    <t>Converge Information and Communications Technology Solutions Inc. - M. Line Subs Fee Mar 2025</t>
  </si>
  <si>
    <t>UBP-0325-965</t>
  </si>
  <si>
    <t>PLDT Inc. - PLDT Landline - Mar 2025 SOA
 Note/s: ADA</t>
  </si>
  <si>
    <t>UBP-0325-984</t>
  </si>
  <si>
    <t>Graficad Creation, Inc.</t>
  </si>
  <si>
    <t>Graficad Creation, Inc. - Printing of ID
 Nerrie Tanyag</t>
  </si>
  <si>
    <t>PCF- 2436</t>
  </si>
  <si>
    <t>GP Load N Go Inc.</t>
  </si>
  <si>
    <t>GP Load N Go Inc. - Company phone load</t>
  </si>
  <si>
    <t>PCF- 2448</t>
  </si>
  <si>
    <t>Griffinstone, Inc. - Bio-Augmentation Program for Mar 2025
 Sales Invoice No. 4318</t>
  </si>
  <si>
    <t>UBP-0325-987</t>
  </si>
  <si>
    <t>Griffinstone, Inc. - General Pest Control for February 2025
 Sales Invoice No. 4240</t>
  </si>
  <si>
    <t>Griffinstone, Inc. - RFID
 1. RFID Sticker No. 150823 (Raquel Alisangco)
 Sales Invoice No. 4287</t>
  </si>
  <si>
    <t>Griffinstone, Inc. - Power Consumption for the period Mar 26 - Apr 25, 2025
 Sales Invoice No. 4395</t>
  </si>
  <si>
    <t>UBP-0325-1006</t>
  </si>
  <si>
    <t>Griffinstone, Inc. - Water Consumption for the period Mar 15 - Apr 14, 2025
 Sales Invoice No. 4341</t>
  </si>
  <si>
    <t>Total VAT on Purchases (Services)</t>
  </si>
  <si>
    <t>Non-Tax</t>
  </si>
  <si>
    <t>Payment: iHub Solutions (Philippines) Inc.</t>
  </si>
  <si>
    <t>SI 0374</t>
  </si>
  <si>
    <t>Payment: SwipeEdge Corp.</t>
  </si>
  <si>
    <t>SI 0401</t>
  </si>
  <si>
    <t>Payment: Slingshot Global Inc.</t>
  </si>
  <si>
    <t>SI 0412</t>
  </si>
  <si>
    <t>Payment: Shard Sound Production</t>
  </si>
  <si>
    <t>SI 0420</t>
  </si>
  <si>
    <t>Total Non-Tax</t>
  </si>
  <si>
    <t>Metrobank - Interest Income from Time Deposit</t>
  </si>
  <si>
    <t>Payment: Timedly Solutions, Inc.</t>
  </si>
  <si>
    <t>SI 0353</t>
  </si>
  <si>
    <t>Payment: Intertool Precision Group Inc</t>
  </si>
  <si>
    <t>SI 0354</t>
  </si>
  <si>
    <t>Payment: Bluvision Surveillance and Analytics Inc.</t>
  </si>
  <si>
    <t>SI 0356</t>
  </si>
  <si>
    <t>Payment: Lawrence Alexander</t>
  </si>
  <si>
    <t>SI 0357</t>
  </si>
  <si>
    <t>Payment: Limuel Libres</t>
  </si>
  <si>
    <t>SI 0358</t>
  </si>
  <si>
    <t>Payment: Margarita Bariring</t>
  </si>
  <si>
    <t>SI 0359</t>
  </si>
  <si>
    <t>Payment: Moom Health Services Corp</t>
  </si>
  <si>
    <t>SI 0362</t>
  </si>
  <si>
    <t>Payment: MARRO FASHION STYLING STUDIO</t>
  </si>
  <si>
    <t>SI 0360</t>
  </si>
  <si>
    <t>Payment: F.A BAUTISTA &amp; PARTNERS</t>
  </si>
  <si>
    <t>SI 0361</t>
  </si>
  <si>
    <t>Payment: Kevin Carmelina</t>
  </si>
  <si>
    <t>SI 0364</t>
  </si>
  <si>
    <t>Payment: Bry Reyes</t>
  </si>
  <si>
    <t>SI 0368</t>
  </si>
  <si>
    <t>SI 0363</t>
  </si>
  <si>
    <t>Payment: Paolo Luigi De Asis</t>
  </si>
  <si>
    <t>SI 0367</t>
  </si>
  <si>
    <t>Payment: AIMS Industrial Supplies</t>
  </si>
  <si>
    <t>SI 0369</t>
  </si>
  <si>
    <t>Payment: Sightechs Corporation</t>
  </si>
  <si>
    <t>SI 0373</t>
  </si>
  <si>
    <t>Payment: Arkiya Francine Orosco</t>
  </si>
  <si>
    <t>SI 0371</t>
  </si>
  <si>
    <t>Payment: E Gonzales Law Office</t>
  </si>
  <si>
    <t>SI 0370</t>
  </si>
  <si>
    <t>Payment: Recruitgo Philippines Inc.</t>
  </si>
  <si>
    <t>SI 0375</t>
  </si>
  <si>
    <t>Payment: BRANDSPEAKASIA INC.</t>
  </si>
  <si>
    <t>SI 0377</t>
  </si>
  <si>
    <t>Payment: Ramona Tagum</t>
  </si>
  <si>
    <t>SI 0376</t>
  </si>
  <si>
    <t>Payment: Cyril Cayasa</t>
  </si>
  <si>
    <t>SI 0380</t>
  </si>
  <si>
    <t>Payment: CoinAlpha Inc.</t>
  </si>
  <si>
    <t>SI 0379</t>
  </si>
  <si>
    <t>SI 0382</t>
  </si>
  <si>
    <t>Payment: Norio-Olegario Consultancy Inc.</t>
  </si>
  <si>
    <t>SI 0381</t>
  </si>
  <si>
    <t>Payment: QBE Group Shared Services Ltd- Philippine Branch</t>
  </si>
  <si>
    <t>SI 0384</t>
  </si>
  <si>
    <t>Payment: SG ECOMMERCE CENTRE PHILIPPINES CORP.</t>
  </si>
  <si>
    <t>SI 0385</t>
  </si>
  <si>
    <t>Payment: Zenko Enterprises OPC</t>
  </si>
  <si>
    <t>SI 0386</t>
  </si>
  <si>
    <t>Payment: Leo Manabat</t>
  </si>
  <si>
    <t>SI 0383</t>
  </si>
  <si>
    <t>Payment: Daisy Ree Kate Gomintong</t>
  </si>
  <si>
    <t>SI 0392</t>
  </si>
  <si>
    <t>Payment: DrinkAid Corp.</t>
  </si>
  <si>
    <t>SI 0388</t>
  </si>
  <si>
    <t>SI 0389</t>
  </si>
  <si>
    <t>SI 0393</t>
  </si>
  <si>
    <t>Payment: Innoprince Inc.</t>
  </si>
  <si>
    <t>SI 0395</t>
  </si>
  <si>
    <t>Payment: Amiel Cruz</t>
  </si>
  <si>
    <t>SI 0394</t>
  </si>
  <si>
    <t>Payment: Cabauatan Lee-Rosales &amp; Co, CPA's</t>
  </si>
  <si>
    <t>SI 0396</t>
  </si>
  <si>
    <t>Payment: The Feast Bellevue AM</t>
  </si>
  <si>
    <t>SI 0397</t>
  </si>
  <si>
    <t>Payment: Annie Ferreras</t>
  </si>
  <si>
    <t>SI 0398</t>
  </si>
  <si>
    <t>Payment: VTPMCI</t>
  </si>
  <si>
    <t>SI 0402</t>
  </si>
  <si>
    <t>SI 0400</t>
  </si>
  <si>
    <t>Payment: Russell John Santiaguel</t>
  </si>
  <si>
    <t>SI 0405</t>
  </si>
  <si>
    <t>SI 0406</t>
  </si>
  <si>
    <t>SI 0407</t>
  </si>
  <si>
    <t>SI 0409</t>
  </si>
  <si>
    <t>Payment: 9 Life Lessons Inc.</t>
  </si>
  <si>
    <t>SI 0410</t>
  </si>
  <si>
    <t>Payment: Jay-Ar Espallardo</t>
  </si>
  <si>
    <t>SI 0408</t>
  </si>
  <si>
    <t>Payment: Judicial Advocacy Law Firm</t>
  </si>
  <si>
    <t>SI 0411</t>
  </si>
  <si>
    <t>SI 0413</t>
  </si>
  <si>
    <t>Payment: Cosmic Design Collective Company</t>
  </si>
  <si>
    <t>SI 0414</t>
  </si>
  <si>
    <t>Payment: Alyannah Marie Mangahis</t>
  </si>
  <si>
    <t>SI 0415</t>
  </si>
  <si>
    <t>Payment: Blessilda Sunico</t>
  </si>
  <si>
    <t>SI 0416</t>
  </si>
  <si>
    <t>SI 0417</t>
  </si>
  <si>
    <t>Payment: Daisili Ann Pelegrina</t>
  </si>
  <si>
    <t>SI 0418</t>
  </si>
  <si>
    <t>Payment: Joyce Ann Defante</t>
  </si>
  <si>
    <t>SI 0419</t>
  </si>
  <si>
    <t>SI 0421</t>
  </si>
  <si>
    <t>SI 0422</t>
  </si>
  <si>
    <t>SI 0424</t>
  </si>
  <si>
    <t>SI 0427</t>
  </si>
  <si>
    <t>Payment: Alberto Teves Jr.</t>
  </si>
  <si>
    <t>SI 0423</t>
  </si>
  <si>
    <t>Payment: 2911 Grand Management Consulting Services</t>
  </si>
  <si>
    <t>SI 0425</t>
  </si>
  <si>
    <t>SI 0426</t>
  </si>
  <si>
    <t>SI 0428</t>
  </si>
  <si>
    <t>SI 0429</t>
  </si>
  <si>
    <t>Payment: Gerard Gudes</t>
  </si>
  <si>
    <t>SI 0433</t>
  </si>
  <si>
    <t>Payment: Kaycee Velazquez</t>
  </si>
  <si>
    <t>SI 0434</t>
  </si>
  <si>
    <t>SI 0439</t>
  </si>
  <si>
    <t>Payment: Lou Joanna Aguila</t>
  </si>
  <si>
    <t>SI 0437</t>
  </si>
  <si>
    <t>SI 0436</t>
  </si>
  <si>
    <t>Payment: iVoice 7 Trading Corp</t>
  </si>
  <si>
    <t>SI 0438</t>
  </si>
  <si>
    <t>Payment: Aubrey Lucero</t>
  </si>
  <si>
    <t>SI 0441</t>
  </si>
  <si>
    <t>SI 0440</t>
  </si>
  <si>
    <t>Payment: Orange Juice Asia</t>
  </si>
  <si>
    <t>SI 0442</t>
  </si>
  <si>
    <t>Payment: Estate of Remedios G. Suntay</t>
  </si>
  <si>
    <t>SI 0443</t>
  </si>
  <si>
    <t>SI 0448</t>
  </si>
  <si>
    <t>Payment: Galleon Sciences R&amp;D Corporation</t>
  </si>
  <si>
    <t>SI 0450</t>
  </si>
  <si>
    <t>Payment: Cryo-Asia Philippines Corp</t>
  </si>
  <si>
    <t>SI 0455</t>
  </si>
  <si>
    <t>SI 0449</t>
  </si>
  <si>
    <t>SI 0447</t>
  </si>
  <si>
    <t>Payment: ACTINUTRITION</t>
  </si>
  <si>
    <t>SI 0445</t>
  </si>
  <si>
    <t>SI 0446</t>
  </si>
  <si>
    <t>Payment: Raquel Alisangco</t>
  </si>
  <si>
    <t>SI 0451</t>
  </si>
  <si>
    <t>SI 0452</t>
  </si>
  <si>
    <t>SI 0453</t>
  </si>
  <si>
    <t>SI 0454</t>
  </si>
  <si>
    <t>SI 0456</t>
  </si>
  <si>
    <t>SI 0459</t>
  </si>
  <si>
    <t>Payment: Yutaka Villafuerte</t>
  </si>
  <si>
    <t>SI 0460</t>
  </si>
  <si>
    <t>Payment: Remji Medical Imaging IT Solutions</t>
  </si>
  <si>
    <t>SI 0462</t>
  </si>
  <si>
    <t>Payment: Even Kristel Revillas</t>
  </si>
  <si>
    <t>SI 0463</t>
  </si>
  <si>
    <t>SI 0464</t>
  </si>
  <si>
    <t>SI 0465</t>
  </si>
  <si>
    <t>Payment: Jan Redona</t>
  </si>
  <si>
    <t>SI 0466</t>
  </si>
  <si>
    <t>Payment: All For Christ Church</t>
  </si>
  <si>
    <t>SI 0467</t>
  </si>
  <si>
    <t>Payment: Habulan and Ngo Design Studio</t>
  </si>
  <si>
    <t>SI 0468</t>
  </si>
  <si>
    <t>SI 0470</t>
  </si>
  <si>
    <t>SI 0469</t>
  </si>
  <si>
    <t>Payment: Noah Yuan Salanguit</t>
  </si>
  <si>
    <t>SI 0471</t>
  </si>
  <si>
    <t>Payment: Charlene Delfin</t>
  </si>
  <si>
    <t>SI 0472</t>
  </si>
  <si>
    <t>Payment: SageLogx Inc.</t>
  </si>
  <si>
    <t>SI 0473</t>
  </si>
  <si>
    <t>SI 0476</t>
  </si>
  <si>
    <t>Payment: Alyssa Jenn Estose</t>
  </si>
  <si>
    <t>SI 0474</t>
  </si>
  <si>
    <t>SI 0475</t>
  </si>
  <si>
    <t>SI 0477</t>
  </si>
  <si>
    <t>SI 0480</t>
  </si>
  <si>
    <t>Payment: Ruth Abanador</t>
  </si>
  <si>
    <t>SI 0478</t>
  </si>
  <si>
    <t>Payment: Feast Bellevue PM</t>
  </si>
  <si>
    <t>SI 0481</t>
  </si>
  <si>
    <t>Zero Rated Sales (Services)</t>
  </si>
  <si>
    <t>CAPITAL GOODS</t>
  </si>
  <si>
    <t>TAX PERIOD</t>
  </si>
  <si>
    <t>2019 TOTAL</t>
  </si>
  <si>
    <t>APRIL 2020</t>
  </si>
  <si>
    <t>2020 TOTAL</t>
  </si>
  <si>
    <t>2021 TOTAL</t>
  </si>
  <si>
    <t>JAN 2021</t>
  </si>
  <si>
    <t>FEB 2021</t>
  </si>
  <si>
    <t>MAR 2021</t>
  </si>
  <si>
    <t>APR 2021</t>
  </si>
  <si>
    <t>MAY 2021</t>
  </si>
  <si>
    <t>JUNE 2021</t>
  </si>
  <si>
    <t>JULY 2021</t>
  </si>
  <si>
    <t>AUGUST 2021</t>
  </si>
  <si>
    <t>SEPTEMBER 2021</t>
  </si>
  <si>
    <t>OCTOBER 2021</t>
  </si>
  <si>
    <t>NOVEMBER 2021</t>
  </si>
  <si>
    <t>DECEMBER 2021</t>
  </si>
  <si>
    <t>JAN 2022</t>
  </si>
  <si>
    <t>FEB 2022</t>
  </si>
  <si>
    <t>MAR 2022</t>
  </si>
  <si>
    <t>ARP 2022</t>
  </si>
  <si>
    <t>MAY 2022</t>
  </si>
  <si>
    <t>JUNE 2022</t>
  </si>
  <si>
    <t>JULY 2022</t>
  </si>
  <si>
    <t>AUG 2022</t>
  </si>
  <si>
    <t>SEP 2022</t>
  </si>
  <si>
    <t>OCT 2022</t>
  </si>
  <si>
    <t>NOV. 2022</t>
  </si>
  <si>
    <t>DEC. 2022</t>
  </si>
  <si>
    <t>2022 TOTAL</t>
  </si>
  <si>
    <t>2023 TOTAL</t>
  </si>
  <si>
    <t>RUNNING BALANCE</t>
  </si>
  <si>
    <t>MONTH PURCHASED</t>
  </si>
  <si>
    <t>AUGUST 2019</t>
  </si>
  <si>
    <t>SEPTEMBER 2019</t>
  </si>
  <si>
    <t>OCTOBER 2019</t>
  </si>
  <si>
    <t>NOVEMBER 2019</t>
  </si>
  <si>
    <t>DECEMBER 2019</t>
  </si>
  <si>
    <t>JANUARY 2020</t>
  </si>
  <si>
    <t>FEBRUARY 2020</t>
  </si>
  <si>
    <t>MARCH 2020</t>
  </si>
  <si>
    <t>AUG 2021</t>
  </si>
  <si>
    <t>SEP 2021</t>
  </si>
  <si>
    <t>OCT 2021</t>
  </si>
  <si>
    <t>NOV 2021</t>
  </si>
  <si>
    <t>DEC 2021</t>
  </si>
  <si>
    <t>APR 2022</t>
  </si>
  <si>
    <t>GRAND TOTAL</t>
  </si>
  <si>
    <t>Monthly VAT &amp; Non-VAT Sales</t>
  </si>
  <si>
    <t>For the period 1 January 2022 to 31 January 2022</t>
  </si>
  <si>
    <t>Cash Basis</t>
  </si>
  <si>
    <t xml:space="preserve">Source contains Adjustment, Bank Transfer, Conversion Balance Journal, Expense Claim, Expense Claim Payment, Manual Journal, Payable Credit Note, Payable Credit Note Allocation, Payable Credit Note Refund, Payable Invoice, Payable Overpayment, Payable Overpayment Allocation, Payable Overpayment Refund, Payable Payment, Payable Prepayment, Payable Prepayment Allocation, Payable Prepayment Refund, Receivable Credit Note, Receivable Credit Note Allocation, Receivable Credit Note Refund, Receivable Invoice, Receivable Overpayment, Receivable Overpayment Allocation, Receivable Overpayment Refund, Receivable Payment, Receivable Prepayment, Receivable Prepayment Refund, Receive Money, Spend Money
Tax Rate Name contains VAT on Sales (Services), Zero Rated Sales (Services), Non-Tax, Tax Exempt
</t>
  </si>
  <si>
    <t>Payment: Sophia Ybanez</t>
  </si>
  <si>
    <t>AR 0162</t>
  </si>
  <si>
    <t>Payment: Metals Focus Data Ltd.</t>
  </si>
  <si>
    <t>OR 0551</t>
  </si>
  <si>
    <t>Monthly Membership: Permanent Desk</t>
  </si>
  <si>
    <t>Payment: DITO Telecommunity Corporation</t>
  </si>
  <si>
    <t>OR 0552</t>
  </si>
  <si>
    <t>Payment: Snapp Ventures Inc.</t>
  </si>
  <si>
    <t>AR 0161</t>
  </si>
  <si>
    <t>Walk Ins: 10-Day Fly Pass</t>
  </si>
  <si>
    <t>OR 0554</t>
  </si>
  <si>
    <t>Payment: Mary Joy Celine A. Zarate</t>
  </si>
  <si>
    <t>OR 0555</t>
  </si>
  <si>
    <t>OR 0556</t>
  </si>
  <si>
    <t>OR 0557</t>
  </si>
  <si>
    <t>Payment: Health Channels Innovators, Inc.</t>
  </si>
  <si>
    <t>OR 0559</t>
  </si>
  <si>
    <t>Payment: Suzette May Tiu</t>
  </si>
  <si>
    <t>OR 0560</t>
  </si>
  <si>
    <t>For the period 1 February 2022 to 28 February 2022</t>
  </si>
  <si>
    <t>AR  0167</t>
  </si>
  <si>
    <t>Payable Payment</t>
  </si>
  <si>
    <t>Payment: Blazinglights Construction Supply</t>
  </si>
  <si>
    <t>UB977465</t>
  </si>
  <si>
    <t>Payment: NIAN</t>
  </si>
  <si>
    <t>Payment: Koibito's Artisanal Gelato</t>
  </si>
  <si>
    <t>Payment: Slie's Construction</t>
  </si>
  <si>
    <t>OR 0561</t>
  </si>
  <si>
    <t>Payment: PCM Event Management Services</t>
  </si>
  <si>
    <t>AR 0168</t>
  </si>
  <si>
    <t>OR 0562</t>
  </si>
  <si>
    <t>OR 0566</t>
  </si>
  <si>
    <t>OR 0564</t>
  </si>
  <si>
    <t>Call Rooms</t>
  </si>
  <si>
    <t>AR 0169</t>
  </si>
  <si>
    <t>Payment: Cescon United Technologies Corp.</t>
  </si>
  <si>
    <t>OR 0567</t>
  </si>
  <si>
    <t>OR 0568</t>
  </si>
  <si>
    <t>Payment: Revival Hub Asia</t>
  </si>
  <si>
    <t>OR 0569</t>
  </si>
  <si>
    <t>Payment: Maso Fit Out Contractor</t>
  </si>
  <si>
    <t>OR 0570</t>
  </si>
  <si>
    <t>OR 0571</t>
  </si>
  <si>
    <t>Plus: OR that has no Invoice yet in Xero (Contract not yet signed in OfficeRnd)</t>
  </si>
  <si>
    <t>Paysera Ltd</t>
  </si>
  <si>
    <t>OR 0565</t>
  </si>
  <si>
    <t>Private Office &amp; Parking</t>
  </si>
  <si>
    <t>TOTAL FEB 2022 SALES</t>
  </si>
  <si>
    <t>Quarterly VAT &amp; Non-VAT Sales</t>
  </si>
  <si>
    <t>For the period 1 January 2022 to 31 March 2022</t>
  </si>
  <si>
    <t>UnionBank of the Philippines- Muntinlupa - Interest Income for month of February 2022</t>
  </si>
  <si>
    <t>Interest Income (290)</t>
  </si>
  <si>
    <t>AR 0173</t>
  </si>
  <si>
    <t>Michelle Parayno - Payment to Event Space in Shirefolk Inc. To be transferred to Shirefolk Inc Unionbank Account</t>
  </si>
  <si>
    <t>Metropolitan Bank &amp; Trust Company - Interest Income March 2022</t>
  </si>
  <si>
    <t>Payment: Beachhead Management Consultancy Services</t>
  </si>
  <si>
    <t>OR 0572</t>
  </si>
  <si>
    <t>Payment: Affirm Data Corporation</t>
  </si>
  <si>
    <t>OR 0573</t>
  </si>
  <si>
    <t>Payment: Mira De Jesus</t>
  </si>
  <si>
    <t>OR 0574</t>
  </si>
  <si>
    <t>OR 0577</t>
  </si>
  <si>
    <t>Payment: Zenko Enterprises, OPC</t>
  </si>
  <si>
    <t>OR 0576</t>
  </si>
  <si>
    <t>OR 0578</t>
  </si>
  <si>
    <t>Payment: Genetion Accounting and Taxation Services</t>
  </si>
  <si>
    <t>OR 0575</t>
  </si>
  <si>
    <t>Payment: LTD Global</t>
  </si>
  <si>
    <t>OR 0579</t>
  </si>
  <si>
    <t>OR 0580</t>
  </si>
  <si>
    <t>OR 0581</t>
  </si>
  <si>
    <t>OR 0582</t>
  </si>
  <si>
    <t>OR 0583</t>
  </si>
  <si>
    <t>OR 0584</t>
  </si>
  <si>
    <t>OR 0585</t>
  </si>
  <si>
    <t>Payment: Paysera Ltd</t>
  </si>
  <si>
    <t>OR 0586</t>
  </si>
  <si>
    <t>Payment: Studio Karou</t>
  </si>
  <si>
    <t>OR 0588</t>
  </si>
  <si>
    <t>For the period 1 April 2022 to 30 April 2022</t>
  </si>
  <si>
    <t>OR 0590</t>
  </si>
  <si>
    <t>OR 0589</t>
  </si>
  <si>
    <t>OR 0592</t>
  </si>
  <si>
    <t>OR 0591</t>
  </si>
  <si>
    <t>OR 0593</t>
  </si>
  <si>
    <t>OR 0595</t>
  </si>
  <si>
    <t>OR 0597</t>
  </si>
  <si>
    <t>OR 0594</t>
  </si>
  <si>
    <t>OR 0596</t>
  </si>
  <si>
    <t>Payment: Shirefolk, Inc. (Doing business under the name and style of Launchpad Coworking)</t>
  </si>
  <si>
    <t>OR 0598</t>
  </si>
  <si>
    <t>Payment: Expedise Warehouse Management Solutions</t>
  </si>
  <si>
    <t>OR 0599</t>
  </si>
  <si>
    <t>OR 0600</t>
  </si>
  <si>
    <t>OR 0601</t>
  </si>
  <si>
    <t>OR 0602</t>
  </si>
  <si>
    <t>OR 0603</t>
  </si>
  <si>
    <t>OR 0604</t>
  </si>
  <si>
    <t>OR 0606</t>
  </si>
  <si>
    <t>OR 0605</t>
  </si>
  <si>
    <t>OR 0607</t>
  </si>
  <si>
    <t>Payment: Monica Fortaleza</t>
  </si>
  <si>
    <t>OR 0610</t>
  </si>
  <si>
    <t>OR 0608</t>
  </si>
  <si>
    <t>OR 0609</t>
  </si>
  <si>
    <t>For the period 1 May 2022 to 31 May 2022</t>
  </si>
  <si>
    <t>OR 0612</t>
  </si>
  <si>
    <t>OR 0611</t>
  </si>
  <si>
    <t>OR 0614</t>
  </si>
  <si>
    <t>OR 0613</t>
  </si>
  <si>
    <t>INV-1187</t>
  </si>
  <si>
    <t>OR 0616</t>
  </si>
  <si>
    <t>OR 0615</t>
  </si>
  <si>
    <t>OR 0617</t>
  </si>
  <si>
    <t>OR 0619</t>
  </si>
  <si>
    <t>Payment: L&amp;S Dental Care Clinic</t>
  </si>
  <si>
    <t>OR 0618</t>
  </si>
  <si>
    <t>OR 0620</t>
  </si>
  <si>
    <t>OR 0622</t>
  </si>
  <si>
    <t>OR 0623</t>
  </si>
  <si>
    <t>Payment: ASD PIPEPLAST SUPPLY AND SERVICES INC.</t>
  </si>
  <si>
    <t>OR 0624</t>
  </si>
  <si>
    <t>Payment: Emani Ramos</t>
  </si>
  <si>
    <t>OR 0626</t>
  </si>
  <si>
    <t>OR 0625</t>
  </si>
  <si>
    <t>OR 0627</t>
  </si>
  <si>
    <t>Payment: Reyes and Alcaraz Law</t>
  </si>
  <si>
    <t>OR 0628</t>
  </si>
  <si>
    <t>Payment: Pam Franco</t>
  </si>
  <si>
    <t>OR 0630</t>
  </si>
  <si>
    <t>OR 0631</t>
  </si>
  <si>
    <t>Payment: Equippers Church Manila</t>
  </si>
  <si>
    <t>OR 0629</t>
  </si>
  <si>
    <t>Sunday Surcharge</t>
  </si>
  <si>
    <t>OR 0632</t>
  </si>
  <si>
    <t>Payment: APEX GAMMA INC</t>
  </si>
  <si>
    <t>OR 0635</t>
  </si>
  <si>
    <t>Payment: Lautaro Najari</t>
  </si>
  <si>
    <t>OR 0636</t>
  </si>
  <si>
    <t>OR 0637</t>
  </si>
  <si>
    <t>OR 0639</t>
  </si>
  <si>
    <t>Add: invoices not in Xero (contract was not yet signed in OfficeRnd)</t>
  </si>
  <si>
    <t>GC Land Development Inc</t>
  </si>
  <si>
    <t>OR 0638</t>
  </si>
  <si>
    <t>UA: May 25, 2022 - May 24, 2023</t>
  </si>
  <si>
    <t>For the period 1 April 2022 to 30 June 2022</t>
  </si>
  <si>
    <t>Metropolitan Bank &amp; Trust Company - Interest Income June 2022</t>
  </si>
  <si>
    <t>OR 0621</t>
  </si>
  <si>
    <t>Payment: Nextix Inc</t>
  </si>
  <si>
    <t>OR 0640</t>
  </si>
  <si>
    <t>OR 0641</t>
  </si>
  <si>
    <t>OR 0643</t>
  </si>
  <si>
    <t>OR 0642</t>
  </si>
  <si>
    <t>OR 0644</t>
  </si>
  <si>
    <t>OR 0645</t>
  </si>
  <si>
    <t>Payment: Leah Real</t>
  </si>
  <si>
    <t>OR 0647</t>
  </si>
  <si>
    <t>OR 0646</t>
  </si>
  <si>
    <t>Payment: Mama Lou's Group Holdings Inc</t>
  </si>
  <si>
    <t>OR 0648</t>
  </si>
  <si>
    <t>OR 0649</t>
  </si>
  <si>
    <t>Payment: Nordic Semiconductor ASA</t>
  </si>
  <si>
    <t>OR 0652</t>
  </si>
  <si>
    <t>Payment: Flintkate Waterproofing Services</t>
  </si>
  <si>
    <t>OR 0651</t>
  </si>
  <si>
    <t>Payment: Cement Express Delivery Services</t>
  </si>
  <si>
    <t>OR 0650</t>
  </si>
  <si>
    <t>OR 0655</t>
  </si>
  <si>
    <t>Payment: John Christian Ardosa</t>
  </si>
  <si>
    <t>OR 0656</t>
  </si>
  <si>
    <t>AR 0177</t>
  </si>
  <si>
    <t>OR 0657</t>
  </si>
  <si>
    <t>Payment: DOLE Philippines, Inc.</t>
  </si>
  <si>
    <t>OR 0659</t>
  </si>
  <si>
    <t>Payment: Eunkyu Chun</t>
  </si>
  <si>
    <t>OR 0661</t>
  </si>
  <si>
    <t>Payment: Block 9 Lot 1 Holding Corp.</t>
  </si>
  <si>
    <t>OR 0658</t>
  </si>
  <si>
    <t>OR 0660</t>
  </si>
  <si>
    <t>Payment: Creatives Online, Inc.</t>
  </si>
  <si>
    <t>OR 0662</t>
  </si>
  <si>
    <t>Payment: Avanza Inc</t>
  </si>
  <si>
    <t>OR 0663</t>
  </si>
  <si>
    <t>Payment: Advanced Support Services Inc</t>
  </si>
  <si>
    <t>OR 0664</t>
  </si>
  <si>
    <t>OR 0667</t>
  </si>
  <si>
    <t>OR 0665</t>
  </si>
  <si>
    <t>Payment: Terabase Energy, Inc.</t>
  </si>
  <si>
    <t>OR 0666</t>
  </si>
  <si>
    <t>Payment: Exsto Philippines Inc</t>
  </si>
  <si>
    <t>OR 0668</t>
  </si>
  <si>
    <t>Payment: Gesegnet Holdings Inc</t>
  </si>
  <si>
    <t>OR 0675</t>
  </si>
  <si>
    <t>Payment: Paysera Ltd.</t>
  </si>
  <si>
    <t>OR 0669</t>
  </si>
  <si>
    <t>Payment: John Siegfrid Ruth</t>
  </si>
  <si>
    <t>OR 0670</t>
  </si>
  <si>
    <t>OR 0671</t>
  </si>
  <si>
    <t>Payment: Acton Town Inc</t>
  </si>
  <si>
    <t>OR 0673</t>
  </si>
  <si>
    <t>OR 0678</t>
  </si>
  <si>
    <t>Payment: Rhodaline Escala-Phelps</t>
  </si>
  <si>
    <t>OR 0672</t>
  </si>
  <si>
    <t>Payment: Sw7 Solagratia Inc</t>
  </si>
  <si>
    <t>OR 0676</t>
  </si>
  <si>
    <t>OR 0677</t>
  </si>
  <si>
    <t>Payment: Beacon Solutions Inc.</t>
  </si>
  <si>
    <t>OR 0679</t>
  </si>
  <si>
    <t>Rapha Jirfi Holdings Inc</t>
  </si>
  <si>
    <t>OR 0674</t>
  </si>
  <si>
    <t>UA: June 13, 2022 - June 12, 2023</t>
  </si>
  <si>
    <t>For the period 1 July 2022 to 31 July 2022</t>
  </si>
  <si>
    <t>Payment: Michelle Parayno</t>
  </si>
  <si>
    <t>UBP-0322-367</t>
  </si>
  <si>
    <t>Payment: King Solomon Tribal Republic Trust</t>
  </si>
  <si>
    <t>OR 0681</t>
  </si>
  <si>
    <t>Payment: Luckyonyx360 Advertising</t>
  </si>
  <si>
    <t>OR 0682</t>
  </si>
  <si>
    <t>OR 0680</t>
  </si>
  <si>
    <t>OR 0683</t>
  </si>
  <si>
    <t>Payment: ARR</t>
  </si>
  <si>
    <t>OR 0684</t>
  </si>
  <si>
    <t>Payment: Lovely Garcia</t>
  </si>
  <si>
    <t>OR  0685</t>
  </si>
  <si>
    <t>OR 0686</t>
  </si>
  <si>
    <t>OR 0687</t>
  </si>
  <si>
    <t>OR 0691</t>
  </si>
  <si>
    <t>OR 0693</t>
  </si>
  <si>
    <t>OR 0692</t>
  </si>
  <si>
    <t>Payment: Remmplus Realty Management Services</t>
  </si>
  <si>
    <t>OR 0695</t>
  </si>
  <si>
    <t>OR 0694</t>
  </si>
  <si>
    <t>Payment: Techy Bees Virtual Assistance Services</t>
  </si>
  <si>
    <t>OR 0697</t>
  </si>
  <si>
    <t>OR 0696</t>
  </si>
  <si>
    <t>Payment: SLE Planner Inc</t>
  </si>
  <si>
    <t>OR 0700</t>
  </si>
  <si>
    <t>Payment: Bluethumb Pty Ltd</t>
  </si>
  <si>
    <t>OR 0701</t>
  </si>
  <si>
    <t>Payment: Argi Jatulan</t>
  </si>
  <si>
    <t>OR 0704</t>
  </si>
  <si>
    <t>OR 0705</t>
  </si>
  <si>
    <t>OR 0709</t>
  </si>
  <si>
    <t>OR 0706</t>
  </si>
  <si>
    <t>OR 0707</t>
  </si>
  <si>
    <t>OR 0708</t>
  </si>
  <si>
    <t>Payment: Dole Asia Company Ltd</t>
  </si>
  <si>
    <t>OR 0710</t>
  </si>
  <si>
    <t>OR 0711</t>
  </si>
  <si>
    <t>Profitale Personnel Pty Ltd</t>
  </si>
  <si>
    <t>OR 0689</t>
  </si>
  <si>
    <t>VO: July 1 -31, 2022</t>
  </si>
  <si>
    <t>John John Romualdo (QBE)</t>
  </si>
  <si>
    <t>OR 0690</t>
  </si>
  <si>
    <t>RFID Stickers (2) Badge 150501 - 502</t>
  </si>
  <si>
    <t>King Solomon Tribal Republic Trust</t>
  </si>
  <si>
    <t>OR 0698</t>
  </si>
  <si>
    <t>ES: July 23, 2022</t>
  </si>
  <si>
    <t xml:space="preserve">Sprout Solutions </t>
  </si>
  <si>
    <t>OR 0699</t>
  </si>
  <si>
    <t>Whole day pass &amp; 1 day rental of locker</t>
  </si>
  <si>
    <t>Remmplus Realiti Management &amp; Services</t>
  </si>
  <si>
    <t>OR 0702</t>
  </si>
  <si>
    <t>MR2: 1PM - 6PM</t>
  </si>
  <si>
    <t>Sniff Philippines Incorporated</t>
  </si>
  <si>
    <t>OR 0703</t>
  </si>
  <si>
    <t>UA: Aug 1, 2022 - July 31, 2023</t>
  </si>
  <si>
    <t>TOTAL JULY 2022</t>
  </si>
  <si>
    <t>For the period 1 August 2022 to 31 August 2022</t>
  </si>
  <si>
    <t>OR 0717</t>
  </si>
  <si>
    <t>OR 0713</t>
  </si>
  <si>
    <t>OR 0714</t>
  </si>
  <si>
    <t>Payment: Profitable Personnel Pty Ltd</t>
  </si>
  <si>
    <t>OR 0712</t>
  </si>
  <si>
    <t>Payment: Innovatio Technologies, Inc</t>
  </si>
  <si>
    <t>OR 0715</t>
  </si>
  <si>
    <t>OR 0716</t>
  </si>
  <si>
    <t>OR 0718</t>
  </si>
  <si>
    <t>OR 0719</t>
  </si>
  <si>
    <t>Payment: IHUB SOLUTIONS PTE LTD</t>
  </si>
  <si>
    <t>OR 0720</t>
  </si>
  <si>
    <t>OR 0721</t>
  </si>
  <si>
    <t>AR 0185</t>
  </si>
  <si>
    <t>OR 0722</t>
  </si>
  <si>
    <t>OR 0723</t>
  </si>
  <si>
    <t>OR 0724</t>
  </si>
  <si>
    <t>Payment: Cal Elite and Cal Electric Builders</t>
  </si>
  <si>
    <t>OR 0726</t>
  </si>
  <si>
    <t>OR 0725</t>
  </si>
  <si>
    <t>OR 0727</t>
  </si>
  <si>
    <t>Payment: Flintkote Waterproofing Services</t>
  </si>
  <si>
    <t>OR 0730</t>
  </si>
  <si>
    <t>Payment: Katipunan ng Nagkakaisang Pilipino Party</t>
  </si>
  <si>
    <t>OR 0728</t>
  </si>
  <si>
    <t>OR 0729</t>
  </si>
  <si>
    <t>OR 0732</t>
  </si>
  <si>
    <t>OR 0731</t>
  </si>
  <si>
    <t>Payment: Flyspaces Philippines Inc.</t>
  </si>
  <si>
    <t>OR 0733</t>
  </si>
  <si>
    <t>OR 0734</t>
  </si>
  <si>
    <t>OR 0735</t>
  </si>
  <si>
    <t>OR 0736</t>
  </si>
  <si>
    <t>Payment: Kristine Falagne</t>
  </si>
  <si>
    <t>OR 0737</t>
  </si>
  <si>
    <t>Payment: Virtual Champions Consultancy OPC</t>
  </si>
  <si>
    <t>OR 0738</t>
  </si>
  <si>
    <t>Payment: Superjulie Ou</t>
  </si>
  <si>
    <t>OR 0739</t>
  </si>
  <si>
    <t>OR 0740</t>
  </si>
  <si>
    <t>Payment: Elaine Mendoza</t>
  </si>
  <si>
    <t>OR 0741</t>
  </si>
  <si>
    <t>INV-1316</t>
  </si>
  <si>
    <t>INV-1308</t>
  </si>
  <si>
    <t>INV-1305</t>
  </si>
  <si>
    <t>INV-1314</t>
  </si>
  <si>
    <t>INV-1315</t>
  </si>
  <si>
    <t>INV-1319</t>
  </si>
  <si>
    <t>INV-1318</t>
  </si>
  <si>
    <t>INV-1301</t>
  </si>
  <si>
    <t>OR 0745</t>
  </si>
  <si>
    <t>OR 0744</t>
  </si>
  <si>
    <t>For the period 1 July 2022 to 30 September 2022</t>
  </si>
  <si>
    <t>AR 0191</t>
  </si>
  <si>
    <t>OR 0750</t>
  </si>
  <si>
    <t>Metropolitan Bank &amp; Trust Company - Interest Income September 2022</t>
  </si>
  <si>
    <t>Events: Space Rental</t>
  </si>
  <si>
    <t>Payment: Sprout Solutions</t>
  </si>
  <si>
    <t>Payment: Sn1ff Phippines, Inc.</t>
  </si>
  <si>
    <t>OR 0747</t>
  </si>
  <si>
    <t>OR 0746</t>
  </si>
  <si>
    <t>Payment: Gamurs Group</t>
  </si>
  <si>
    <t>AR 0190</t>
  </si>
  <si>
    <t>INV-1343</t>
  </si>
  <si>
    <t>OR 0754</t>
  </si>
  <si>
    <t>Payment: Mb Areta Engineering Consultancy Services</t>
  </si>
  <si>
    <t>OR 0751</t>
  </si>
  <si>
    <t>OR 0749</t>
  </si>
  <si>
    <t>OR 0748</t>
  </si>
  <si>
    <t>OR 0755</t>
  </si>
  <si>
    <t>Payment: Norio-Olegario Consultants Inc</t>
  </si>
  <si>
    <t>INV-1333</t>
  </si>
  <si>
    <t>INV-1340</t>
  </si>
  <si>
    <t>INV-1309</t>
  </si>
  <si>
    <t>INV-1339</t>
  </si>
  <si>
    <t>OR 0757</t>
  </si>
  <si>
    <t>OR 0759</t>
  </si>
  <si>
    <t>Payment: Karen Bermas</t>
  </si>
  <si>
    <t>OR 0758</t>
  </si>
  <si>
    <t>OR 0761</t>
  </si>
  <si>
    <t>OR 0760</t>
  </si>
  <si>
    <t>OR 0765</t>
  </si>
  <si>
    <t>OR 0762</t>
  </si>
  <si>
    <t>OR 0764</t>
  </si>
  <si>
    <t>OR 0767</t>
  </si>
  <si>
    <t>OR 0766</t>
  </si>
  <si>
    <t>OR 0768</t>
  </si>
  <si>
    <t>Payment: Jim Palgan</t>
  </si>
  <si>
    <t>OR 0771</t>
  </si>
  <si>
    <t>Payment: Jake Olaso</t>
  </si>
  <si>
    <t>OR 0769</t>
  </si>
  <si>
    <t>OR 0770</t>
  </si>
  <si>
    <t>Payment: Rmaverick Business Consultancy Services</t>
  </si>
  <si>
    <t>OR 0773</t>
  </si>
  <si>
    <t>OR 0772</t>
  </si>
  <si>
    <t>OR 0774</t>
  </si>
  <si>
    <t>For the period 1 October 2022 to 31 October 2022</t>
  </si>
  <si>
    <t>Source contains Adjustment, Bank Transfer, Conversion Balance Journal, Expense Claim, Expense Claim Payment, Manual Journal, Payable Credit Note, Payable Credit Note Allocation, Payable Credit Note Refund, Payable Invoice, Payable Overpayment, Payable Overpayment Allocation, Payable Overpayment Refund, Payable Payment, Payable Prepayment, Payable Prepayment Allocation, Payable Prepayment Refund, Receivable Credit Note, Receivable Credit Note Allocation, Receivable Credit Note Refund, Receivable Invoice, Receivable Overpayment, Receivable Overpayment Allocation, Receivable Overpayment Refund, Receivable Payment, Receivable Prepayment, Receivable Prepayment Refund, Receive Money, Spend Money
 Tax Rate Name contains VAT on Sales (Services), Zero Rated Sales (Services), Non-Tax, Tax Exempt</t>
  </si>
  <si>
    <t>UnionBank of the Philippines- Muntinlupa - Interest income for month of September 2022</t>
  </si>
  <si>
    <t>Mb Areta Engineering Consultancy Services - returned check</t>
  </si>
  <si>
    <t>OR 0778</t>
  </si>
  <si>
    <t>Payment: John Ray Pilaza</t>
  </si>
  <si>
    <t>OR 0775</t>
  </si>
  <si>
    <t>OR 0777</t>
  </si>
  <si>
    <t>OR 0776</t>
  </si>
  <si>
    <t>Payment: Theo Rafael Aman</t>
  </si>
  <si>
    <t>OR 0779</t>
  </si>
  <si>
    <t>Add Ons: Biometrics - 24 hours</t>
  </si>
  <si>
    <t>Payment: Sovereigh Grace Church</t>
  </si>
  <si>
    <t>OR 0780</t>
  </si>
  <si>
    <t>OR 0781</t>
  </si>
  <si>
    <t>OR 0783</t>
  </si>
  <si>
    <t>Payment: Sovereign Grace Church</t>
  </si>
  <si>
    <t>OR 0782</t>
  </si>
  <si>
    <t>Payment: Avelino Sumagpao</t>
  </si>
  <si>
    <t>OR 0784</t>
  </si>
  <si>
    <t>OR 0786</t>
  </si>
  <si>
    <t>Payment: Milky Duke Paz</t>
  </si>
  <si>
    <t>OR 0785</t>
  </si>
  <si>
    <t>Payment: Dr. Kenneth D. Vedra- Educraft Talent LLC</t>
  </si>
  <si>
    <t>OR 0787</t>
  </si>
  <si>
    <t>OR 0788</t>
  </si>
  <si>
    <t>OR 0789</t>
  </si>
  <si>
    <t>Payment: Luxuriant Automotive Group Inc.</t>
  </si>
  <si>
    <t>AR 0194</t>
  </si>
  <si>
    <t>Payment: Valerie Velasquez</t>
  </si>
  <si>
    <t>OR 0791</t>
  </si>
  <si>
    <t>OR 0792</t>
  </si>
  <si>
    <t>OR 0793</t>
  </si>
  <si>
    <t>OR 0795</t>
  </si>
  <si>
    <t>Payment: Yudai Kanno</t>
  </si>
  <si>
    <t>OR 0796</t>
  </si>
  <si>
    <t>OR 0794</t>
  </si>
  <si>
    <t>Payment: Bea Recuerdo</t>
  </si>
  <si>
    <t>OR 0797</t>
  </si>
  <si>
    <t>OR 799</t>
  </si>
  <si>
    <t>OR 0798</t>
  </si>
  <si>
    <t>OR 0802</t>
  </si>
  <si>
    <t>OR 0801</t>
  </si>
  <si>
    <t>AR 0195 / OR 0819</t>
  </si>
  <si>
    <t>OR 0808</t>
  </si>
  <si>
    <t>Payment: Ameen Kaalseesihu</t>
  </si>
  <si>
    <t>OR 0800</t>
  </si>
  <si>
    <t>OR 0803</t>
  </si>
  <si>
    <t>For the period 1 November 2022 to 30 November 2022</t>
  </si>
  <si>
    <t>Payment: Ann Itiong</t>
  </si>
  <si>
    <t>OR 0804</t>
  </si>
  <si>
    <t>OR 0805</t>
  </si>
  <si>
    <t>OR 0806</t>
  </si>
  <si>
    <t>OR 0807</t>
  </si>
  <si>
    <t>Payment: Ruzette Mariano</t>
  </si>
  <si>
    <t>OR 0811</t>
  </si>
  <si>
    <t>Payment: Merrile Morales-Dizon</t>
  </si>
  <si>
    <t>OR 0810</t>
  </si>
  <si>
    <t>OR 0809</t>
  </si>
  <si>
    <t>Payment: WLSS</t>
  </si>
  <si>
    <t>OR 0820</t>
  </si>
  <si>
    <t>Payment: Deus International Global Logistics Inc.</t>
  </si>
  <si>
    <t>OR 0814</t>
  </si>
  <si>
    <t>OR 0813</t>
  </si>
  <si>
    <t>Payment: BASF</t>
  </si>
  <si>
    <t>OR 0816</t>
  </si>
  <si>
    <t>Payment: Veronica De Jesus Santiago</t>
  </si>
  <si>
    <t>OR 815</t>
  </si>
  <si>
    <t>INV-1351</t>
  </si>
  <si>
    <t>OR 0817</t>
  </si>
  <si>
    <t>OR 0818</t>
  </si>
  <si>
    <t>OR 0821</t>
  </si>
  <si>
    <t>OR 0822</t>
  </si>
  <si>
    <t>OR 0823</t>
  </si>
  <si>
    <t>Payment: Syngenta Philippines</t>
  </si>
  <si>
    <t>OR 0824</t>
  </si>
  <si>
    <t>INV-1420</t>
  </si>
  <si>
    <t>OR 0834</t>
  </si>
  <si>
    <t>UB355450</t>
  </si>
  <si>
    <t>OR 0825</t>
  </si>
  <si>
    <t>Payment: John Loyd Jayme</t>
  </si>
  <si>
    <t>OR 0827</t>
  </si>
  <si>
    <t>OR 0826</t>
  </si>
  <si>
    <t>OR 0828</t>
  </si>
  <si>
    <t>Payment: DOQSmart OPC</t>
  </si>
  <si>
    <t>OR 0829</t>
  </si>
  <si>
    <t>Payment: Koji Hayashi</t>
  </si>
  <si>
    <t>OR 0831</t>
  </si>
  <si>
    <t>Payment: Nordey Tagle</t>
  </si>
  <si>
    <t>OR 0830</t>
  </si>
  <si>
    <t>OR 0832</t>
  </si>
  <si>
    <t>Payment: Deskfuse, Inc.</t>
  </si>
  <si>
    <t>OR 0833</t>
  </si>
  <si>
    <t>Payment: Unilever Philippines Inc.</t>
  </si>
  <si>
    <t>OR 0843</t>
  </si>
  <si>
    <t>OR 0835</t>
  </si>
  <si>
    <t>OR 0840</t>
  </si>
  <si>
    <t>OR 0841</t>
  </si>
  <si>
    <t>OR 0838</t>
  </si>
  <si>
    <t>OR 0839</t>
  </si>
  <si>
    <t>Payment: Reginald Vicente Bariuan</t>
  </si>
  <si>
    <t>OR 0837</t>
  </si>
  <si>
    <t>INV-1398</t>
  </si>
  <si>
    <t>Payment: Liezel Angeline Tolaiba</t>
  </si>
  <si>
    <t>OR 0842</t>
  </si>
  <si>
    <t>For the period 1 October 2022 to 31 December 2022</t>
  </si>
  <si>
    <t>Source contains Adjustment, Bank Transfer, Conversion Balance Journal, Expense Claim, Expense Claim Payment, Manual Journal, Payable Credit Note, Payable Credit Note Allocation, Payable Credit Note Refund, Payable Invoice, Payable Overpayment, Payable Overpayment Allocation, Payable Overpayment Refund, Payable Payment, Payable Prepayment, Payable Prepayment Allocation, Payable Prepayment Refund, Receivable Credit Note, Receivable Credit Note Allocation, Receivable Credit Note Refund, Receivable Invoice, Receivable Overpayment, Receivable Overpayment Allocation, Receivable Overpayment Refund, Receivable Payment, Receivable Prepayment, Receivable Prepayment Refund, Receive Money, Spend Money
 Tax Rate Name contains Tax Exempt, VAT on Sales (Services), Non-Tax, Zero Rated Sales (Services)</t>
  </si>
  <si>
    <t>PayMaya Philippines Inc.</t>
  </si>
  <si>
    <t>OR 0790</t>
  </si>
  <si>
    <t>OR 0852</t>
  </si>
  <si>
    <t>OR 0851</t>
  </si>
  <si>
    <t>OR 0850</t>
  </si>
  <si>
    <t>Payment: Brandbomb Creatives &amp; Events Inc.</t>
  </si>
  <si>
    <t>OR 0853</t>
  </si>
  <si>
    <t>OR 0845</t>
  </si>
  <si>
    <t>Payment: Philippine Nutri-Foods Corporation</t>
  </si>
  <si>
    <t>OR 847</t>
  </si>
  <si>
    <t>OR 0848</t>
  </si>
  <si>
    <t>OR 0849</t>
  </si>
  <si>
    <t>Payment: Rico Baz Sy</t>
  </si>
  <si>
    <t>OR 0855</t>
  </si>
  <si>
    <t>OR 0856</t>
  </si>
  <si>
    <t>OR 0846</t>
  </si>
  <si>
    <t>Payment: Michael Sanchez</t>
  </si>
  <si>
    <t>OR 857</t>
  </si>
  <si>
    <t>Payment: Nathelle Lumabad</t>
  </si>
  <si>
    <t>OR 858</t>
  </si>
  <si>
    <t>OR 0859</t>
  </si>
  <si>
    <t>Payment: Insight Supply Chain Solutions</t>
  </si>
  <si>
    <t>OR 0860</t>
  </si>
  <si>
    <t>Payment: Chris Briones</t>
  </si>
  <si>
    <t>OR 0861</t>
  </si>
  <si>
    <t>OR 0864</t>
  </si>
  <si>
    <t>OR 0862</t>
  </si>
  <si>
    <t>OR 0863</t>
  </si>
  <si>
    <t>OR 0867</t>
  </si>
  <si>
    <t>Payment: IPJR Construction</t>
  </si>
  <si>
    <t>OR 0870</t>
  </si>
  <si>
    <t>OR 0868</t>
  </si>
  <si>
    <t>OR 0869</t>
  </si>
  <si>
    <t>Payment: Bayanihan Bank</t>
  </si>
  <si>
    <t>OR 0872</t>
  </si>
  <si>
    <t>OR 0871</t>
  </si>
  <si>
    <t>XERO</t>
  </si>
  <si>
    <t>OR</t>
  </si>
  <si>
    <t>DIFF</t>
  </si>
  <si>
    <t>VAT &amp; Non-VAT Purchases of Goods</t>
  </si>
  <si>
    <t xml:space="preserve">Tax Rate Name contains VAT on Purchases (Capital Goods), VAT on Purchases (Goods Not Qual for Input Tax), VAT on Purchases (Goods)
</t>
  </si>
  <si>
    <t>Grand Union Supermarket Inc. - Pantry Supplies (VAT Exempt)</t>
  </si>
  <si>
    <t>PCF-1042</t>
  </si>
  <si>
    <t>Ma. Luisa L. Lonzame - Prop - Purified Water</t>
  </si>
  <si>
    <t>PCF-1052</t>
  </si>
  <si>
    <t>Arf Retail Company Inc - AA Batteries</t>
  </si>
  <si>
    <t>PCF-1041</t>
  </si>
  <si>
    <t>Grand Union Supermarket Inc. - A4</t>
  </si>
  <si>
    <t>PCF-1043</t>
  </si>
  <si>
    <t>PCF-1048</t>
  </si>
  <si>
    <t>Grand Union Supermarket Inc. - Office &amp; Pantry Supplies</t>
  </si>
  <si>
    <t>PCF-1050</t>
  </si>
  <si>
    <t>Grand Union Supermarket Inc. - Office and pantry supplies</t>
  </si>
  <si>
    <t>PCF-1053</t>
  </si>
  <si>
    <t>Arf Retail Company Inc - Smart load</t>
  </si>
  <si>
    <t>PCF-1055</t>
  </si>
  <si>
    <t>Monthly VAT &amp; Non-VAT Purchases of Goods</t>
  </si>
  <si>
    <t>Super 8 Retail Systems Inc - Trashbag</t>
  </si>
  <si>
    <t>PCF-1056</t>
  </si>
  <si>
    <t>Grand Union Supermarket Inc. - Office and pantry supplies (VAT Exempt)</t>
  </si>
  <si>
    <t>PCF-1059</t>
  </si>
  <si>
    <t>PCF-1062</t>
  </si>
  <si>
    <t xml:space="preserve">Lamuan Shell Gas Station Inc - Gasoline going to DOLE-NCR, Malate, Manila to submit requirements </t>
  </si>
  <si>
    <t>PCF-1057</t>
  </si>
  <si>
    <t>Travel expenses - general and admin expenses</t>
  </si>
  <si>
    <t>MRB Estelope Trading and Services Incorporated - Fire Extinguisher Refill
Refill HCFC Chemical
Code: HCFC10-RF
10 Lbs per unit
Valid for 3 years</t>
  </si>
  <si>
    <t>UBP-0222-346</t>
  </si>
  <si>
    <t>Stephanie Galang - Gasoline for depositing cash sales and Notarization of Certificates for 2316</t>
  </si>
  <si>
    <t>PCF-1061</t>
  </si>
  <si>
    <t>Queen Dragon Paint Center and Hardware - Paints for QBE Rooms (Small Room 1 &amp; 2)</t>
  </si>
  <si>
    <t>PCF-1063</t>
  </si>
  <si>
    <t>Petrolyum Inc. - Gasoline of Bon for buying supplies and  going to the bank</t>
  </si>
  <si>
    <t>PCF-1069</t>
  </si>
  <si>
    <t>Grand Union Supermarket Inc. - Office supplies</t>
  </si>
  <si>
    <t>PCF-1068</t>
  </si>
  <si>
    <t>PCF-1072</t>
  </si>
  <si>
    <t>Quarterly VAT &amp; Non-VAT Purchases of Goods</t>
  </si>
  <si>
    <t>PCF-1075</t>
  </si>
  <si>
    <t>PCF-1077</t>
  </si>
  <si>
    <t>PCF-1078</t>
  </si>
  <si>
    <t>PCF-1079</t>
  </si>
  <si>
    <t>PCF-1080</t>
  </si>
  <si>
    <t>PCF-1089</t>
  </si>
  <si>
    <t>PCF-1092</t>
  </si>
  <si>
    <t>PCF-1096</t>
  </si>
  <si>
    <t>PCF-1103</t>
  </si>
  <si>
    <t>PCF-1081</t>
  </si>
  <si>
    <t>PCF-1083</t>
  </si>
  <si>
    <t>PCF-1084</t>
  </si>
  <si>
    <t>PCF-1086</t>
  </si>
  <si>
    <t>PCF-1087</t>
  </si>
  <si>
    <t xml:space="preserve">Tiger Consulting and Software Devt Inc. - Netgate Router SG-6100 pfSense
Security Gateway Appliance
Note:
1. Php 50,000 paid by SVI UBP
2. Balance amounting to P24,395 to be reimbursed to Ms. Sophia Cochien using MBTC </t>
  </si>
  <si>
    <t>UBP-0322-369</t>
  </si>
  <si>
    <t>Upson Intl. Corp. - APC BVX1200LI-MS Fuse Type 650W/ 230V for Network router
Note: To be Reimburse to Jayson Bautista</t>
  </si>
  <si>
    <t>UBP-0322-368</t>
  </si>
  <si>
    <t>PCF-1088</t>
  </si>
  <si>
    <t>PCF-190</t>
  </si>
  <si>
    <t>PCF-1091</t>
  </si>
  <si>
    <t>PCF-1093</t>
  </si>
  <si>
    <t>PCF-1095</t>
  </si>
  <si>
    <t>Arf Retail Company Inc - Pantry Supply</t>
  </si>
  <si>
    <t>PCF-1094</t>
  </si>
  <si>
    <t>PCF-1097</t>
  </si>
  <si>
    <t>Manuel D. Garcia- Prop. - 2 Sets of Door Lock
Replacement for Small Room 1 and Small Room 3</t>
  </si>
  <si>
    <t>PCF-1098</t>
  </si>
  <si>
    <t>PCF-1099</t>
  </si>
  <si>
    <t>PCF-1102</t>
  </si>
  <si>
    <t>Abacus Book and Card Corp. (Filinvest Corporate City) - Office Supplies</t>
  </si>
  <si>
    <t>PCF-1101</t>
  </si>
  <si>
    <t>Wilcon Depot, Inc. (Alabang) - Electric Tape</t>
  </si>
  <si>
    <t>PCF-1104</t>
  </si>
  <si>
    <t>PCF-1108</t>
  </si>
  <si>
    <t>PCF-1112</t>
  </si>
  <si>
    <t>Jordan D. Hernansez - Prop - Alcohol</t>
  </si>
  <si>
    <t>PCF-1115</t>
  </si>
  <si>
    <t>PCF-1117</t>
  </si>
  <si>
    <t>PCF-1118</t>
  </si>
  <si>
    <t>PCF-1123</t>
  </si>
  <si>
    <t>PCF- 1125</t>
  </si>
  <si>
    <t>PCF-1127</t>
  </si>
  <si>
    <t>PCF-1130</t>
  </si>
  <si>
    <t>PCF-1133</t>
  </si>
  <si>
    <t>PCF-1136</t>
  </si>
  <si>
    <t>Manolito G. Gelilio- Prop. - Alcohol</t>
  </si>
  <si>
    <t>PCF-1138</t>
  </si>
  <si>
    <t>PCF-1107</t>
  </si>
  <si>
    <t>PCF-1109</t>
  </si>
  <si>
    <t>Grand Union Supermarket Inc. - Pantry and Office Supplies</t>
  </si>
  <si>
    <t>PCF-1111</t>
  </si>
  <si>
    <t>Grand Union Supermarket Inc. - Pantry Supply</t>
  </si>
  <si>
    <t>PCF-1113</t>
  </si>
  <si>
    <t>PCF-1114</t>
  </si>
  <si>
    <t>PCF-1116</t>
  </si>
  <si>
    <t>PCF-1119</t>
  </si>
  <si>
    <t>Grand Union Supermarket Inc. - Pantry SUpplies</t>
  </si>
  <si>
    <t>PCF-1121</t>
  </si>
  <si>
    <t>Marco M. Mondejar - Biometric UPS and Back Up Battery</t>
  </si>
  <si>
    <t>PCF-1120</t>
  </si>
  <si>
    <t>PCF-1122</t>
  </si>
  <si>
    <t>Shirefolk, Inc. (Doing business under the name and style of Launchpad Coworking) - Share in 1 Kilo Coffee Beans</t>
  </si>
  <si>
    <t>INV-5604</t>
  </si>
  <si>
    <t>PCF- 1126</t>
  </si>
  <si>
    <t>PCF- 1128</t>
  </si>
  <si>
    <t>PCF-1131</t>
  </si>
  <si>
    <t>PCF-1132</t>
  </si>
  <si>
    <t>Bote Central Inc. - Coffee Beans</t>
  </si>
  <si>
    <t>PCF-1134</t>
  </si>
  <si>
    <t>PCF-1135</t>
  </si>
  <si>
    <t>PCF-1137</t>
  </si>
  <si>
    <t>PCF-1141</t>
  </si>
  <si>
    <t>PCF-1143</t>
  </si>
  <si>
    <t>PCF-1145</t>
  </si>
  <si>
    <t>Maricel Toring- Prop - Silien Seliant</t>
  </si>
  <si>
    <t>PCF-1151</t>
  </si>
  <si>
    <t>PCF-1149</t>
  </si>
  <si>
    <t>PCF-1152</t>
  </si>
  <si>
    <t>Maricel Toring- Prop - Hardware Supplies for Repairs and Maintenance</t>
  </si>
  <si>
    <t>PCF-1157</t>
  </si>
  <si>
    <t>PCF-1158</t>
  </si>
  <si>
    <t>PCF-1160</t>
  </si>
  <si>
    <t>PCF-1162</t>
  </si>
  <si>
    <t>Jordan de Guzman Hernandez - Prop - Alcohol</t>
  </si>
  <si>
    <t>PCF-1169</t>
  </si>
  <si>
    <t>Ma. Luisa L. Lonzame - Prop - Water</t>
  </si>
  <si>
    <t>PCF-1166</t>
  </si>
  <si>
    <t>PCF-1173</t>
  </si>
  <si>
    <t>PCF-1175</t>
  </si>
  <si>
    <t>PCF-1177</t>
  </si>
  <si>
    <t>PCF-1180</t>
  </si>
  <si>
    <t>PCF-1182</t>
  </si>
  <si>
    <t>PCF- 1185</t>
  </si>
  <si>
    <t>PCF- 1187</t>
  </si>
  <si>
    <t>PCF-1192</t>
  </si>
  <si>
    <t>Bote Central Inc. - Coffe Beans</t>
  </si>
  <si>
    <t>PCF-1140</t>
  </si>
  <si>
    <t>PCF-1139</t>
  </si>
  <si>
    <t>PCF-1144</t>
  </si>
  <si>
    <t>PCF-1146</t>
  </si>
  <si>
    <t>PCF-1148</t>
  </si>
  <si>
    <t>PCF-1150</t>
  </si>
  <si>
    <t>PCF-1153</t>
  </si>
  <si>
    <t>PCF-1154</t>
  </si>
  <si>
    <t>PCF-1159</t>
  </si>
  <si>
    <t>PCF-1161</t>
  </si>
  <si>
    <t>PCF-1164</t>
  </si>
  <si>
    <t>Bote Central Inc. - Pantry Supplies</t>
  </si>
  <si>
    <t>PCF-1163</t>
  </si>
  <si>
    <t>PCF-1165</t>
  </si>
  <si>
    <t>Robinson's Handyman, Inc. - Watermark remover</t>
  </si>
  <si>
    <t>PCF-1170</t>
  </si>
  <si>
    <t>Grand Union Supermarket Inc. - Coffee Filter</t>
  </si>
  <si>
    <t>PCF-1167</t>
  </si>
  <si>
    <t>RHD Daiso-Saizen, Inc. - Tissue</t>
  </si>
  <si>
    <t>PCF-1168</t>
  </si>
  <si>
    <t>PCF-1176</t>
  </si>
  <si>
    <t>Arf Retail Company Inc - Scotch Brite</t>
  </si>
  <si>
    <t>PCF-1174</t>
  </si>
  <si>
    <t>Grand Union Supermarket Inc. - Office SUpplies</t>
  </si>
  <si>
    <t>PCF-1178</t>
  </si>
  <si>
    <t>PCF-1179</t>
  </si>
  <si>
    <t>Bote Central Inc. - Coffee</t>
  </si>
  <si>
    <t>PCF- 1181</t>
  </si>
  <si>
    <t>PCF- 1184</t>
  </si>
  <si>
    <t>PCF-1186</t>
  </si>
  <si>
    <t>PCF- 1188</t>
  </si>
  <si>
    <t>FiveTwenty I.T. Services - Asus Router Dual Wan SMB Router</t>
  </si>
  <si>
    <t>UBP-0522-404</t>
  </si>
  <si>
    <t>A</t>
  </si>
  <si>
    <t>PCF- 1190</t>
  </si>
  <si>
    <t>PCF- 1191</t>
  </si>
  <si>
    <t>Tronix Master Inc. - Water Dispenser Repair Fee</t>
  </si>
  <si>
    <t>PCF-1195</t>
  </si>
  <si>
    <t>PCF-1194</t>
  </si>
  <si>
    <t>Bote Central Inc. - Coffee Grind</t>
  </si>
  <si>
    <t>PCF-1196</t>
  </si>
  <si>
    <t>Less: Expenses to be reported on June 2022</t>
  </si>
  <si>
    <t>TOTALVAT ON PURCHASE (GOODS)</t>
  </si>
  <si>
    <t>Quarterly Purchases of Goods</t>
  </si>
  <si>
    <t>Ma. Luisa L. Lonzame - Prop - Pantry Supplies</t>
  </si>
  <si>
    <t>PCF-1197</t>
  </si>
  <si>
    <t>PCF-1199</t>
  </si>
  <si>
    <t>PCF-1201</t>
  </si>
  <si>
    <t>PCF-1204</t>
  </si>
  <si>
    <t>PCF-1206</t>
  </si>
  <si>
    <t>PCF-1207</t>
  </si>
  <si>
    <t>PCF-1210</t>
  </si>
  <si>
    <t>PCF-1211</t>
  </si>
  <si>
    <t>PCF-1215</t>
  </si>
  <si>
    <t>PCF- 1218</t>
  </si>
  <si>
    <t>PCF- 1222</t>
  </si>
  <si>
    <t>PCF- 1225</t>
  </si>
  <si>
    <t>PCF- 1229</t>
  </si>
  <si>
    <t>PCF- 1234</t>
  </si>
  <si>
    <t>Duodamcel Enterprises - 50% Downpayment
2 pcs Customized Table
120Wx60Dx75H</t>
  </si>
  <si>
    <t>UBP-0622-413</t>
  </si>
  <si>
    <t>Furniture and Fixtures</t>
  </si>
  <si>
    <t>Duodamcel Enterprises - Delivery Fee</t>
  </si>
  <si>
    <t>Shipping and delivery expense</t>
  </si>
  <si>
    <t>PCF- 1236</t>
  </si>
  <si>
    <t>PCF- 1239</t>
  </si>
  <si>
    <t>Jordan de Guzman Hernandez - Prop - Alcohol &amp; Face mask</t>
  </si>
  <si>
    <t>PCF- 1244</t>
  </si>
  <si>
    <t>Other Operating Expenses</t>
  </si>
  <si>
    <t>PCF- 1242</t>
  </si>
  <si>
    <t>Duodamcel Enterprises - Customized Table
Metal Legs, Custom Top
120W x 60D x 75H cm
50% Final Payment
Note: Supplier gave a discount of P2,000 per table or a total of P4,000</t>
  </si>
  <si>
    <t>UBP-0622-420</t>
  </si>
  <si>
    <t>Duodamcel Enterprises - Delivery Charge
50% Final Payment</t>
  </si>
  <si>
    <t>PCF- 1248</t>
  </si>
  <si>
    <t>PCF- 1249</t>
  </si>
  <si>
    <t>PCF- 1252</t>
  </si>
  <si>
    <t>PCF-1198</t>
  </si>
  <si>
    <t>PCF-1200</t>
  </si>
  <si>
    <t>CW Marketing and Development Corp. - Bisagra</t>
  </si>
  <si>
    <t>PCF-1202</t>
  </si>
  <si>
    <t>CW Marketing and Development Corp. - Led Bulb</t>
  </si>
  <si>
    <t>PCF-1203</t>
  </si>
  <si>
    <t>Bote Central Inc. - Coffee Ground</t>
  </si>
  <si>
    <t>PCF-1205</t>
  </si>
  <si>
    <t>PCF-1208</t>
  </si>
  <si>
    <t>PCF-1209</t>
  </si>
  <si>
    <t>PCF-1212</t>
  </si>
  <si>
    <t>PCF-1213</t>
  </si>
  <si>
    <t>Ace Hardware Philippines, Inc - WD40</t>
  </si>
  <si>
    <t>PCF-1216</t>
  </si>
  <si>
    <t>PCF- 1217</t>
  </si>
  <si>
    <t>Wilcon Depot, Inc. (Alabang) - Caution Board "WET FLOOR"</t>
  </si>
  <si>
    <t>PCF- 1219</t>
  </si>
  <si>
    <t>Ace Hardware Philippines, Inc - Table Outlet</t>
  </si>
  <si>
    <t>PCF- 1223</t>
  </si>
  <si>
    <t>PCF-1221</t>
  </si>
  <si>
    <t>PCF- 1220</t>
  </si>
  <si>
    <t>Lourdes Adan Prop - Screw</t>
  </si>
  <si>
    <t>PCF-1227</t>
  </si>
  <si>
    <t>PCF- 1226</t>
  </si>
  <si>
    <t>Stephanie Galang- Prop - Bon's Gasoline going to BGC to pick up QBE Check payment</t>
  </si>
  <si>
    <t>PCF- 1233</t>
  </si>
  <si>
    <t>PCF- 1230</t>
  </si>
  <si>
    <t>PCF- 1228</t>
  </si>
  <si>
    <t>PCF- 1235</t>
  </si>
  <si>
    <t>PCF- 1238</t>
  </si>
  <si>
    <t>PCF- 1241</t>
  </si>
  <si>
    <t>PCF- 1240</t>
  </si>
  <si>
    <t>Citysuper Alabang Inc. - Bowl</t>
  </si>
  <si>
    <t>PCF- 1243</t>
  </si>
  <si>
    <t>PCF- 1246</t>
  </si>
  <si>
    <t>Grand Union Supermarket Inc. - Office Supply</t>
  </si>
  <si>
    <t>PCF- 1247</t>
  </si>
  <si>
    <t>PCF- 1245</t>
  </si>
  <si>
    <t>PCF- 1250</t>
  </si>
  <si>
    <t>PCF- 1251</t>
  </si>
  <si>
    <t>PCF- 1253</t>
  </si>
  <si>
    <t>PCF- 1255</t>
  </si>
  <si>
    <t>PCF- 1256</t>
  </si>
  <si>
    <t>PCF- 1261</t>
  </si>
  <si>
    <t>PCF- 1266</t>
  </si>
  <si>
    <t>Alan Richie C. Javier- Prop. - Fragrance Oil</t>
  </si>
  <si>
    <t>PCF- 1267</t>
  </si>
  <si>
    <t>PCF- 1271</t>
  </si>
  <si>
    <t>PCF- 1274</t>
  </si>
  <si>
    <t>PCF- 1278</t>
  </si>
  <si>
    <t>PCF- 1279</t>
  </si>
  <si>
    <t>PCF- 1285</t>
  </si>
  <si>
    <t>PCF- 1291</t>
  </si>
  <si>
    <t>PCF- 1294</t>
  </si>
  <si>
    <t>PCF- 1254</t>
  </si>
  <si>
    <t>PCF- 1258</t>
  </si>
  <si>
    <t>PCF- 1257</t>
  </si>
  <si>
    <t>PCF- 1260</t>
  </si>
  <si>
    <t>PCF- 1262</t>
  </si>
  <si>
    <t>PCF- 1263</t>
  </si>
  <si>
    <t>Jericks Petron Service Center - Gas  (Going to QBE BGC Site to pick upcheck payment)</t>
  </si>
  <si>
    <t>PCF- 1265</t>
  </si>
  <si>
    <t>MRB Estelope Trading and Services Incorporated - BRAND NEW Fire Extinguisher 
HCFC Chemical
Code: HCFC10-RF
10 Lbs per unit
Valid for 3 years
Note: Payable within 3 months</t>
  </si>
  <si>
    <t>UBP-0722-431</t>
  </si>
  <si>
    <t>PCF- 1270</t>
  </si>
  <si>
    <t>PCF- 1269</t>
  </si>
  <si>
    <t>PCF- 1268</t>
  </si>
  <si>
    <t>PCF- 1273</t>
  </si>
  <si>
    <t>PCF- 1272</t>
  </si>
  <si>
    <t>PCF- 1275</t>
  </si>
  <si>
    <t>PCF- 1276</t>
  </si>
  <si>
    <t>Stephanie Galang- Prop - Bon's Gasoline going to Muntinlupa City Hall to pay Business permit Renewa</t>
  </si>
  <si>
    <t>PCF- 1281</t>
  </si>
  <si>
    <t>PCF- 1282</t>
  </si>
  <si>
    <t>PCF- 1283</t>
  </si>
  <si>
    <t>PCF- 1284</t>
  </si>
  <si>
    <t>PCF- 1286</t>
  </si>
  <si>
    <t>Upson Intl. Corp. - Printer Ink (Yellow &amp; Black)</t>
  </si>
  <si>
    <t>PCF- 1289</t>
  </si>
  <si>
    <t>PCF- 1292</t>
  </si>
  <si>
    <t>PCF- 1296</t>
  </si>
  <si>
    <t>PCF- 1295</t>
  </si>
  <si>
    <t>VAT on Purchases (Capital Goods)</t>
  </si>
  <si>
    <t>FiveTwenty I.T. Services - HP Laptop for Kathleen Mae Ocampo
HP i3 11th Gen 8GB Ram/512SSD Storage/14” Display/Win11 / MS Office</t>
  </si>
  <si>
    <t>UBP-0822-434</t>
  </si>
  <si>
    <t>Office Equipment</t>
  </si>
  <si>
    <t>Total VAT on Purchases (Capital Goods)</t>
  </si>
  <si>
    <t>PCF- 1299</t>
  </si>
  <si>
    <t>PCF- 1302</t>
  </si>
  <si>
    <t>PCF- 1307</t>
  </si>
  <si>
    <t>PCF- 1308</t>
  </si>
  <si>
    <t>PCF- 1311</t>
  </si>
  <si>
    <t>PCF- 1314</t>
  </si>
  <si>
    <t>PCF- 1317</t>
  </si>
  <si>
    <t>PCF- 1318</t>
  </si>
  <si>
    <t>PCF- 1323</t>
  </si>
  <si>
    <t>PCF- 1325</t>
  </si>
  <si>
    <t>PCF- 1327</t>
  </si>
  <si>
    <t>PCF- 1329</t>
  </si>
  <si>
    <t>PCF- 1334</t>
  </si>
  <si>
    <t>PCF- 1335</t>
  </si>
  <si>
    <t>PCF- 1336</t>
  </si>
  <si>
    <t>PCF- 1338</t>
  </si>
  <si>
    <t>PCF- 1303</t>
  </si>
  <si>
    <t>PCF- 1305</t>
  </si>
  <si>
    <t>PCF- 1304</t>
  </si>
  <si>
    <t>PCF- 1301</t>
  </si>
  <si>
    <t>Bote Central Inc. - Coffee Grounds</t>
  </si>
  <si>
    <t>PCF- 1309</t>
  </si>
  <si>
    <t>PCF- 1310</t>
  </si>
  <si>
    <t>Mercury Drug - South Super Market Alabang - Medicine supply
Note/s: To be reimbursed to Melanie Anne Lozano</t>
  </si>
  <si>
    <t>UBP-0822-441</t>
  </si>
  <si>
    <t>PCF- 1313</t>
  </si>
  <si>
    <t>PCF- 1312</t>
  </si>
  <si>
    <t>PCF- 1316</t>
  </si>
  <si>
    <t>PCF- 1315</t>
  </si>
  <si>
    <t>Wilcon Depot Inc - Table Outlet (Replacement for defective outlet in Large Room 3)</t>
  </si>
  <si>
    <t>PCF- 1319</t>
  </si>
  <si>
    <t>Shinnandex Incorporated - Coffee Ground- Hazelnut</t>
  </si>
  <si>
    <t>UBP-0822-443</t>
  </si>
  <si>
    <t>PCF- 1320</t>
  </si>
  <si>
    <t>Grand Union Supermarket Inc. - Pantry &amp; Office Supplies</t>
  </si>
  <si>
    <t>PCF- 1324</t>
  </si>
  <si>
    <t>PCF- 1326</t>
  </si>
  <si>
    <t>PCF- 1328</t>
  </si>
  <si>
    <t>Stephanie Galang- Prop - Gas Allowance of Bon going to QBE BGC to pick up check payment</t>
  </si>
  <si>
    <t>PCF- 1332</t>
  </si>
  <si>
    <t>Lamuan Shell Gas Station Inc - Alabang - Gas Allowance of Bon going to QBE BGC to pick up check payment</t>
  </si>
  <si>
    <t>PCF- 1330</t>
  </si>
  <si>
    <t>Grand Union Supermarket Inc. - Pnatry Supplies</t>
  </si>
  <si>
    <t>PCF- 1333</t>
  </si>
  <si>
    <t>PCF- 1337</t>
  </si>
  <si>
    <t>Christina S. Wong- Prop. - HDD Seagate 1TB for files backup
Shared Expense with Shirefolk, Inc</t>
  </si>
  <si>
    <t>PCF- 1399</t>
  </si>
  <si>
    <t>PCF- 1341</t>
  </si>
  <si>
    <t>PCF- 1343</t>
  </si>
  <si>
    <t>PCF- 1349</t>
  </si>
  <si>
    <t>PCF- 1353</t>
  </si>
  <si>
    <t>PCF- 1360</t>
  </si>
  <si>
    <t>PCF- 1362</t>
  </si>
  <si>
    <t>PCF- 1364</t>
  </si>
  <si>
    <t>PCF- 1367</t>
  </si>
  <si>
    <t>PCF- 1372</t>
  </si>
  <si>
    <t>PCF- 1375</t>
  </si>
  <si>
    <t>PCF- 1377</t>
  </si>
  <si>
    <t>PCF- 1378</t>
  </si>
  <si>
    <t>PCF- 1340</t>
  </si>
  <si>
    <t>PCF- 1342</t>
  </si>
  <si>
    <t>Primera Clase Gas Station, Inc. - Gas going back from QBE BGC to Alabang</t>
  </si>
  <si>
    <t>PCF- 1347</t>
  </si>
  <si>
    <t>Fuel Line Trading and Fuel Services Inc. - Gas going to QBE BGC office to pick up check payment</t>
  </si>
  <si>
    <t>PCF- 1345</t>
  </si>
  <si>
    <t>PCF- 1350</t>
  </si>
  <si>
    <t>PCF- 1351</t>
  </si>
  <si>
    <t>Cruz-Fabz Food Corp. (Yellow Cab Commerce Avenue) - Food for Townhall Meeting</t>
  </si>
  <si>
    <t>PCF- 1357</t>
  </si>
  <si>
    <t>Grand Union Supermarket Inc. - Food for LP Townhall Meeting</t>
  </si>
  <si>
    <t>PCF- 1359</t>
  </si>
  <si>
    <t>Amber Golden Spoon Restaurant Corportation - Food for LP Townhall Meeting</t>
  </si>
  <si>
    <t>PCF- 1356</t>
  </si>
  <si>
    <t>PLK Philippines Inc. - Food for Townhall Meeting
Shared with SI 50/50</t>
  </si>
  <si>
    <t>PCF- 1355</t>
  </si>
  <si>
    <t>Ensaimada Latik Inc. - Food for Townhall Meeting
Shared with SI</t>
  </si>
  <si>
    <t>PCF- 1358</t>
  </si>
  <si>
    <t>PCF- 1354</t>
  </si>
  <si>
    <t>PCF- 1361</t>
  </si>
  <si>
    <t>Plas Excellence Assembly and Trading Corporation - SERVER ROOM DOOR
Alum. swing door with Fixed Sidelight;
Alum Fixed Louver on Top</t>
  </si>
  <si>
    <t>UBP-0922-461</t>
  </si>
  <si>
    <t>PCF- 1363</t>
  </si>
  <si>
    <t>PCF- 1365</t>
  </si>
  <si>
    <t>PCF- 1366</t>
  </si>
  <si>
    <t>Fuel Line Trading and Fuel Services Inc. - Gasoline of Bon going to pick up check payment at QBE BGC</t>
  </si>
  <si>
    <t>PCF- 1368</t>
  </si>
  <si>
    <t>UBP-0922-462</t>
  </si>
  <si>
    <t>Shinnandex Incorporated - Coffee Ground- Arabica</t>
  </si>
  <si>
    <t>PCF- 1370</t>
  </si>
  <si>
    <t>PCF- 1373</t>
  </si>
  <si>
    <t>PCF- 1376</t>
  </si>
  <si>
    <t>PCF- 1379</t>
  </si>
  <si>
    <t>Monthly VAT &amp; Non-VAT Purchase of Goods</t>
  </si>
  <si>
    <t>Coffai Corporation - Coffee Machine
 Inclusions:
 12 kg Fee Coffee Beans
 12 months Service Warranty and Repair</t>
  </si>
  <si>
    <t>UBP-1022-465</t>
  </si>
  <si>
    <t>502-269-138-000</t>
  </si>
  <si>
    <t>PCF- 1381</t>
  </si>
  <si>
    <t>117-582-043-000</t>
  </si>
  <si>
    <t>PCF- 1386</t>
  </si>
  <si>
    <t>PCF- 1390</t>
  </si>
  <si>
    <t>PCF- 1393</t>
  </si>
  <si>
    <t>PCF- 1396</t>
  </si>
  <si>
    <t>PCF- 1397</t>
  </si>
  <si>
    <t>PCF- 1400</t>
  </si>
  <si>
    <t>PCF- 1402</t>
  </si>
  <si>
    <t>PCF- 1371</t>
  </si>
  <si>
    <t>PCF- 1405</t>
  </si>
  <si>
    <t>PCF- 1407</t>
  </si>
  <si>
    <t>PCF- 1409</t>
  </si>
  <si>
    <t>PCF- 1380</t>
  </si>
  <si>
    <t>000-123-826-000</t>
  </si>
  <si>
    <t>PCF- 1383</t>
  </si>
  <si>
    <t>Bote Central Inc. - COffee Beans</t>
  </si>
  <si>
    <t>PCF- 1385</t>
  </si>
  <si>
    <t>216-947-265-000</t>
  </si>
  <si>
    <t>PCF- 1384</t>
  </si>
  <si>
    <t>PCF- 1388</t>
  </si>
  <si>
    <t>Maritess M. Ramos- Prop - Alcohol</t>
  </si>
  <si>
    <t>PCF- 1389</t>
  </si>
  <si>
    <t>774-067-366-000</t>
  </si>
  <si>
    <t>PCF- 1387</t>
  </si>
  <si>
    <t>Shinnandex Incorporated - Coffee Ground- Barako Blend</t>
  </si>
  <si>
    <t>UBP-1022-468</t>
  </si>
  <si>
    <t>009-767-648-000</t>
  </si>
  <si>
    <t>Shinnandex Incorporated - Coffee Ground- Robusta</t>
  </si>
  <si>
    <t>Shinnandex Incorporated - Coffee Ground- Mocha</t>
  </si>
  <si>
    <t>PCF- 1394</t>
  </si>
  <si>
    <t>PCF- 1392</t>
  </si>
  <si>
    <t>PCF- 1398</t>
  </si>
  <si>
    <t>PCF- 1401</t>
  </si>
  <si>
    <t>PCF- 1403</t>
  </si>
  <si>
    <t>PCF- 1408</t>
  </si>
  <si>
    <t>PCF- 1410</t>
  </si>
  <si>
    <t>PCF- 1411</t>
  </si>
  <si>
    <t>Ma. Luisa L. Lonzame - Prop - WATER</t>
  </si>
  <si>
    <t>PCF 1412</t>
  </si>
  <si>
    <t>PCF 1418</t>
  </si>
  <si>
    <t>PCF 1421</t>
  </si>
  <si>
    <t>Ma. Luisa L. Lonzame - Prop - 10 Bottles of Purified Water</t>
  </si>
  <si>
    <t>PCF 1426</t>
  </si>
  <si>
    <t>Ma. Luisa L. Lonzame - Prop - 8 Bottles of Purified Water</t>
  </si>
  <si>
    <t>PCF 1427</t>
  </si>
  <si>
    <t>Grand Union Supermarket Inc. - Sugar</t>
  </si>
  <si>
    <t>PCF 1428</t>
  </si>
  <si>
    <t>Ma. Luisa L. Lonzame - Prop - PURIFIED WATER</t>
  </si>
  <si>
    <t>PCF 1432</t>
  </si>
  <si>
    <t>PCF 1433</t>
  </si>
  <si>
    <t>PCF 1435</t>
  </si>
  <si>
    <t>Grand Union Supermarket Inc. - SUGAR</t>
  </si>
  <si>
    <t>PCF 1436</t>
  </si>
  <si>
    <t>PCF 1438</t>
  </si>
  <si>
    <t>PCF 1440</t>
  </si>
  <si>
    <t>PCF 1441</t>
  </si>
  <si>
    <t>PCF 1446</t>
  </si>
  <si>
    <t>PCF 1413</t>
  </si>
  <si>
    <t>Dona Soledad Gas Center Inc. - Gas going to QBE (BGC) to Alabang 
 (For pick-up of check)</t>
  </si>
  <si>
    <t>PCF 1415</t>
  </si>
  <si>
    <t>006-935-163</t>
  </si>
  <si>
    <t>Shinnandex Incorporated - Hazel Nuts Beans</t>
  </si>
  <si>
    <t>UBP-1122-483</t>
  </si>
  <si>
    <t>PCF 1417</t>
  </si>
  <si>
    <t>Emmanuel Jose Mari Dela Cruz Quibilan - Prop. - AIR FRESHENER - BAMBOO SCENT</t>
  </si>
  <si>
    <t>PCF1423</t>
  </si>
  <si>
    <t>129-642-168</t>
  </si>
  <si>
    <t>PCF 1419</t>
  </si>
  <si>
    <t>Bote Central Inc. - Pantry Supply</t>
  </si>
  <si>
    <t>PCF 1420</t>
  </si>
  <si>
    <t>PCF 1424</t>
  </si>
  <si>
    <t>Bodega ni Tatay - Alcohol</t>
  </si>
  <si>
    <t>PCF 1430</t>
  </si>
  <si>
    <t>Lamuan Shell Gas Station Inc - Alabang - Gasoline</t>
  </si>
  <si>
    <t>PCF 1431</t>
  </si>
  <si>
    <t>004-515-147-010</t>
  </si>
  <si>
    <t>Grand Union Supermarket Inc. - Office and Pantry Supply</t>
  </si>
  <si>
    <t>Grand Union Supermarket Inc. - FOLDED TISSUE</t>
  </si>
  <si>
    <t>PCF 1434</t>
  </si>
  <si>
    <t>Grand Union Supermarket Inc. - OFFICE AND PANTRY SUPPLY</t>
  </si>
  <si>
    <t>Grand Union Supermarket Inc. - PANTRY SUPPLIES</t>
  </si>
  <si>
    <t>PCF 1439</t>
  </si>
  <si>
    <t>Mae O. Garcia - Prop. - (Pick up of check from QBE)
 Gas - Francis</t>
  </si>
  <si>
    <t>PCF 1444</t>
  </si>
  <si>
    <t>157-406-118-000</t>
  </si>
  <si>
    <t>Grand Union Supermarket Inc. - PANTRY SUPPLY</t>
  </si>
  <si>
    <t>PCF 1445</t>
  </si>
  <si>
    <t>PCF 1447</t>
  </si>
  <si>
    <t>PCF 1448</t>
  </si>
  <si>
    <t>Ma. Luisa L. Lonzame - Prop - PURIFED WATER</t>
  </si>
  <si>
    <t>PCF 1449</t>
  </si>
  <si>
    <t>PCF 1451</t>
  </si>
  <si>
    <t>PCF 1452</t>
  </si>
  <si>
    <t>PCF 1454</t>
  </si>
  <si>
    <t>PCF 1456</t>
  </si>
  <si>
    <t>Ma. Luisa L. Lonzame - Prop - PURIFIEF WATER</t>
  </si>
  <si>
    <t>PCF 1455</t>
  </si>
  <si>
    <t>PCF 1457</t>
  </si>
  <si>
    <t>PCF 1459</t>
  </si>
  <si>
    <t>PCF 1461</t>
  </si>
  <si>
    <t>PCF 1465</t>
  </si>
  <si>
    <t>net</t>
  </si>
  <si>
    <t>tax</t>
  </si>
  <si>
    <t>PCF 1450</t>
  </si>
  <si>
    <t>UBP-1222-498</t>
  </si>
  <si>
    <t>Drextech Computer Accessories Shop - 9U Data Cabinet W=600x D=450x H=1.5FT (Note: 2 Fanslot, Blue lining on the side, Glass Door)
 With Accessories:
 - 2 x Fan
 - 1x PDU 6 Slot Plastic Type
 1 x 1u Universal Tray</t>
  </si>
  <si>
    <t>UBP-1222-499</t>
  </si>
  <si>
    <t>428-758-236-000</t>
  </si>
  <si>
    <t>Amber Golden Spoon Restaurant Corportation - Christmas gift to OG Maintenance - Pancit</t>
  </si>
  <si>
    <t>UBP-1222-512</t>
  </si>
  <si>
    <t>Representation and entertainment expense - Christmas Season</t>
  </si>
  <si>
    <t>212-305-757-000</t>
  </si>
  <si>
    <t>Jan7Bianca Corp - Christmas Bundle Set A - Gift to clients and partners</t>
  </si>
  <si>
    <t>UBP-1222-520</t>
  </si>
  <si>
    <t>009-274-764-000</t>
  </si>
  <si>
    <t>KKK Food Corporation - Kang Kong Bits - Gifts to QBE employees</t>
  </si>
  <si>
    <t>UBP-1222-514</t>
  </si>
  <si>
    <t>010-449-414</t>
  </si>
  <si>
    <t>Grand Union Supermarket Inc. - Drinks &amp; Other Supplies for LP Christmas Party</t>
  </si>
  <si>
    <t>UBP-1222-515</t>
  </si>
  <si>
    <t>PCF 1458</t>
  </si>
  <si>
    <t>725TagTeam Fuel Station - Tube Ice - for LP Christmas Party</t>
  </si>
  <si>
    <t>UBP-1222-519</t>
  </si>
  <si>
    <t>163-955-615</t>
  </si>
  <si>
    <t>Landmark Supermarket Citysuper Alabang Inc. - Induction Cooker - Christmas Party Prize</t>
  </si>
  <si>
    <t>UBP-1222-516</t>
  </si>
  <si>
    <t>009-149-884</t>
  </si>
  <si>
    <t>Grand Union Supermarket Inc. - LP employess - Christmas Bags</t>
  </si>
  <si>
    <t>UBP-1222-518</t>
  </si>
  <si>
    <t>PCF 1463</t>
  </si>
  <si>
    <t>Relish Baking Specialist Inc. - Christmas Gifts for clietns and Partners</t>
  </si>
  <si>
    <t>UBP-1222-517</t>
  </si>
  <si>
    <t>008-810-992</t>
  </si>
  <si>
    <t>Grand Union Supermarket Inc. - OFFICE SUPPLIES</t>
  </si>
  <si>
    <t>PCF 1462</t>
  </si>
  <si>
    <t>Joseph Clarence Y. Castro - Francis' Gasoline - Pick up of QBE check for Jan. 2023 rent and Parking
 (from BGC to Alabang)</t>
  </si>
  <si>
    <t>PCF 1466</t>
  </si>
  <si>
    <t>197-495-324</t>
  </si>
  <si>
    <t>PCF 1468</t>
  </si>
  <si>
    <t>Ace Hardware Philippines, Inc - LPC Painting Materials
 Note: Shirefolk Inc will pay
 Wrong OR</t>
  </si>
  <si>
    <t>PCF- 1469</t>
  </si>
  <si>
    <t>200-035-311</t>
  </si>
  <si>
    <t>Monthly VAT &amp; Non-VAT Purchases of Services</t>
  </si>
  <si>
    <t xml:space="preserve">Tax Rate Name contains VAT on Purchases (Services), VAT on Purchases (Services Not Qual for Input Tax), VAT on Purchases (Services by Non-residents)
</t>
  </si>
  <si>
    <t>Voucher</t>
  </si>
  <si>
    <t>Payment: Metropolitan Bank &amp; Trust Company</t>
  </si>
  <si>
    <t>UBP-0122-330</t>
  </si>
  <si>
    <t>Credit Card and Paypal Fees</t>
  </si>
  <si>
    <t>XNS Computer Center - Power supply repair of Biometrics near Large Room 3</t>
  </si>
  <si>
    <t>PCF-1054</t>
  </si>
  <si>
    <t>Payment: Griffinstone, Inc.</t>
  </si>
  <si>
    <t>CK 006374224</t>
  </si>
  <si>
    <t>UBP-0122-318</t>
  </si>
  <si>
    <t>Parking</t>
  </si>
  <si>
    <t>CK 6421610497</t>
  </si>
  <si>
    <t>MBT-0122-292*</t>
  </si>
  <si>
    <t>CUSA</t>
  </si>
  <si>
    <t>CK 6421610483</t>
  </si>
  <si>
    <t> MBT-0821-287*</t>
  </si>
  <si>
    <t>Rent Inst (6/6)</t>
  </si>
  <si>
    <t>Payment: PLDT Inc.</t>
  </si>
  <si>
    <t>S95834598</t>
  </si>
  <si>
    <t>Landline</t>
  </si>
  <si>
    <t>Payment: Airlive Communications Inc.</t>
  </si>
  <si>
    <t>CK 0006374220</t>
  </si>
  <si>
    <t>Eleonor T. Hernandez- Prop. - Notarial Fee for Certificate of Gross Sales (2022 Business Permit Renewal)</t>
  </si>
  <si>
    <t>PCF-1047</t>
  </si>
  <si>
    <t>Taxes &amp; Licenses Expense</t>
  </si>
  <si>
    <t>Noc Specialty Foods, Inc. - Christmas gifts to suppliers for year 2021</t>
  </si>
  <si>
    <t>PCF-1049</t>
  </si>
  <si>
    <t>Noc Specialty Foods, Inc. - Christmas gifts to clients for year 2021</t>
  </si>
  <si>
    <t>Payment: Pruential Guarantee and Assurance, Inc.</t>
  </si>
  <si>
    <t>CK 6421628019</t>
  </si>
  <si>
    <t>MBT-0122-294</t>
  </si>
  <si>
    <t>insurance</t>
  </si>
  <si>
    <t>Reynan G. Retazo- Prop. - Notarial Fee for Certification of Substitute Filing of 2316 for year 2021</t>
  </si>
  <si>
    <t>PCF-1060</t>
  </si>
  <si>
    <t>Payment: My Bean Roaster Store</t>
  </si>
  <si>
    <t>CK 0006374229</t>
  </si>
  <si>
    <t>CK 0006374223</t>
  </si>
  <si>
    <t>CK 6421610484</t>
  </si>
  <si>
    <t>CK 6421610498</t>
  </si>
  <si>
    <t>CK 0006374226</t>
  </si>
  <si>
    <t>CK 0006374225</t>
  </si>
  <si>
    <t>CK 0006374228</t>
  </si>
  <si>
    <t>S7000855</t>
  </si>
  <si>
    <t>CK 0006374230</t>
  </si>
  <si>
    <t>Payment: Under World Software System Corp.</t>
  </si>
  <si>
    <t>CK 0006374236</t>
  </si>
  <si>
    <t>was refunded by the supplier</t>
  </si>
  <si>
    <t>CK 0006374231</t>
  </si>
  <si>
    <t>Philippine Allied Enterprises Corporation - Parking Fee of Bon</t>
  </si>
  <si>
    <t>PCF-1070</t>
  </si>
  <si>
    <t>CK 0006374237</t>
  </si>
  <si>
    <t>Quarterly VAT &amp; Non-VAT Purchases of Services</t>
  </si>
  <si>
    <t>Payment: Xurge Digital Media and Consulting Corporation</t>
  </si>
  <si>
    <t>UB597460</t>
  </si>
  <si>
    <t>Good Hand Security Products Corporation - Biometric UPS and Back Up Battery</t>
  </si>
  <si>
    <t>PCF-1074</t>
  </si>
  <si>
    <t>Philippine Allied Enterprises Corporation - Parking Fee of Bon for buying of supplies</t>
  </si>
  <si>
    <t>PCF-1076</t>
  </si>
  <si>
    <t>CK 6421610500</t>
  </si>
  <si>
    <t>INS-1/6</t>
  </si>
  <si>
    <t>CK 6421628012</t>
  </si>
  <si>
    <t>MBT-0322-296</t>
  </si>
  <si>
    <t>CK 6421628006</t>
  </si>
  <si>
    <t>RENT</t>
  </si>
  <si>
    <t>MBT-0322-295</t>
  </si>
  <si>
    <t>CK 0006374240</t>
  </si>
  <si>
    <t>UBP-0222-347</t>
  </si>
  <si>
    <t>CK 0006374244</t>
  </si>
  <si>
    <t>UBP-0122-351</t>
  </si>
  <si>
    <t>CK 0006374232</t>
  </si>
  <si>
    <t>UBP-0322-338</t>
  </si>
  <si>
    <t>Payment: KMC Savills, Inc.</t>
  </si>
  <si>
    <t>UB158147</t>
  </si>
  <si>
    <t>Commissions and fees</t>
  </si>
  <si>
    <t>UBP-0222-353</t>
  </si>
  <si>
    <t>UB417442</t>
  </si>
  <si>
    <t>CK 0006374255</t>
  </si>
  <si>
    <t>CK 0006374256</t>
  </si>
  <si>
    <t>South Foodchain Group, Inc. - Delivery Charge
Note:
50/50 Share with Shirefolk Inc</t>
  </si>
  <si>
    <t>PCF-1106</t>
  </si>
  <si>
    <t>South Foodchain Group, Inc. - Dinner for Launchpad Staff Sales Training</t>
  </si>
  <si>
    <t>Mar 2022 transactions (with VAT)</t>
  </si>
  <si>
    <t>Less: Adjustment to March 2022 (Refunded by the supplier)</t>
  </si>
  <si>
    <t>Adjusted Mar 2022 transactions (with VAT)</t>
  </si>
  <si>
    <t>UBP 0006374266</t>
  </si>
  <si>
    <t>UBP 0006374267</t>
  </si>
  <si>
    <t>UBP 0006374259</t>
  </si>
  <si>
    <t>MBT-0422-298</t>
  </si>
  <si>
    <t>CK 642128001</t>
  </si>
  <si>
    <t>error in application of check - will be deducted in Q2 2022 reporting</t>
  </si>
  <si>
    <t>MBTC 6421628001</t>
  </si>
  <si>
    <t>MBT-1221-291*</t>
  </si>
  <si>
    <t>UBP 0006374260</t>
  </si>
  <si>
    <t>MBT-0122-292</t>
  </si>
  <si>
    <t>MBT-0422-297</t>
  </si>
  <si>
    <t>UBP 0006374261</t>
  </si>
  <si>
    <t>UBP-0222-352</t>
  </si>
  <si>
    <t>UBP 0006374262</t>
  </si>
  <si>
    <t>UBP 0006374265</t>
  </si>
  <si>
    <t>UBP 0006374268</t>
  </si>
  <si>
    <t>Marco M. Mondejar - Labor</t>
  </si>
  <si>
    <t>Payment: FiveTwenty I.T. Services</t>
  </si>
  <si>
    <t>0006374263</t>
  </si>
  <si>
    <t>0006374264</t>
  </si>
  <si>
    <t>Eleonor T. Hernandez- Prop. - Notarial Fee for Angeline May P. Ostaya Release and Quit Claim</t>
  </si>
  <si>
    <t>PCF- 1129</t>
  </si>
  <si>
    <t>UBP 0006374283</t>
  </si>
  <si>
    <t>MBTC 6421628014</t>
  </si>
  <si>
    <t>B</t>
  </si>
  <si>
    <t>MBT-1121-290*</t>
  </si>
  <si>
    <t>Tronix Master Inc. - Hanabishi Water Dispenser Check UP</t>
  </si>
  <si>
    <t>PCF-1155</t>
  </si>
  <si>
    <t>Alabang Commercial Corporation - Parking Ticket for Checking up the Water Dispenser</t>
  </si>
  <si>
    <t>PCF-1156</t>
  </si>
  <si>
    <t>UBP 0006374275</t>
  </si>
  <si>
    <t>UBP 0006374271</t>
  </si>
  <si>
    <t>UBP 0006374270</t>
  </si>
  <si>
    <t>UBP 0006374276</t>
  </si>
  <si>
    <t>UBP 0006374277</t>
  </si>
  <si>
    <t>UBP 0006374274</t>
  </si>
  <si>
    <t>Metro Parking Management (Phils) Inc. - Parking Fee Check up of Coffee Machine</t>
  </si>
  <si>
    <t>PCF-1172</t>
  </si>
  <si>
    <t>Tronix Master Inc. - Check up of Coffee Machine</t>
  </si>
  <si>
    <t>PCF-1171</t>
  </si>
  <si>
    <t>UBP 0006374285</t>
  </si>
  <si>
    <t>UBP 0006374280</t>
  </si>
  <si>
    <t>Eleonor T. Hernandez- Prop. - Notarial Fee for GIS 2022</t>
  </si>
  <si>
    <t>PCF-1193</t>
  </si>
  <si>
    <t>Under VAT on Purchases (Sevices Not Qual for Input Tax)</t>
  </si>
  <si>
    <t>Under VAT on Purchases (Sevices)</t>
  </si>
  <si>
    <t>Quarterly VAT &amp; Non-VAT Purchase of Services</t>
  </si>
  <si>
    <t>Payment: Kelly G. Palomo- Proprietor</t>
  </si>
  <si>
    <t>UBP 000637491</t>
  </si>
  <si>
    <t>CK 0006374286</t>
  </si>
  <si>
    <t>CK 0006374287</t>
  </si>
  <si>
    <t>UBP-0522-407</t>
  </si>
  <si>
    <t>UBP 000637490</t>
  </si>
  <si>
    <t>Ayala Property Management Corporation - Parking Fee (Pick Up QBE Check payment)</t>
  </si>
  <si>
    <t>PCF- 1232</t>
  </si>
  <si>
    <t xml:space="preserve"> UBP 0006374282</t>
  </si>
  <si>
    <t>UBP-0622-403</t>
  </si>
  <si>
    <t>MBT-1021-289*</t>
  </si>
  <si>
    <t>MBT-0622-302</t>
  </si>
  <si>
    <t>Cristeto Rey D. Gonzalodo - Notarial Fee for QBE Work Order No. 2</t>
  </si>
  <si>
    <t>PCF- 1287</t>
  </si>
  <si>
    <t>UB541265</t>
  </si>
  <si>
    <t>UBP 0006374293</t>
  </si>
  <si>
    <t>UBP-0322-378</t>
  </si>
  <si>
    <t>UBP-0422-387</t>
  </si>
  <si>
    <t>Ayala Property Management Corporation - Parking Fee in BGC</t>
  </si>
  <si>
    <t>PCF- 1264</t>
  </si>
  <si>
    <t>UBP-0622-421</t>
  </si>
  <si>
    <t>MBT 6421628016</t>
  </si>
  <si>
    <t>MBT-0222-292</t>
  </si>
  <si>
    <t>UBP 0006374306</t>
  </si>
  <si>
    <t>Payment: Converge Information and Communications Technology Solutions Inc.</t>
  </si>
  <si>
    <t>UBP 0006374296</t>
  </si>
  <si>
    <t xml:space="preserve">UBP 0006374299 </t>
  </si>
  <si>
    <t>UBP 0006374295</t>
  </si>
  <si>
    <t>UBP-0722-432</t>
  </si>
  <si>
    <t>UBP-0622-429</t>
  </si>
  <si>
    <t>UBP-0622-428</t>
  </si>
  <si>
    <t>PCF- 1297</t>
  </si>
  <si>
    <t>UBP 000637429</t>
  </si>
  <si>
    <t>UBP-0722-436</t>
  </si>
  <si>
    <t>Ayala Property Management Corporation - Parking Fee</t>
  </si>
  <si>
    <t>PCF- 1331</t>
  </si>
  <si>
    <t>UBP 0006374311</t>
  </si>
  <si>
    <t>MBT-0822-306</t>
  </si>
  <si>
    <t>UBP-0722-445</t>
  </si>
  <si>
    <t>UBP-0722-426</t>
  </si>
  <si>
    <t>UBP-0622-438</t>
  </si>
  <si>
    <t>UBP-0822-439</t>
  </si>
  <si>
    <t>UBP-0722-425</t>
  </si>
  <si>
    <t>Good Hand Security Products Corporation - CCTV Checkup</t>
  </si>
  <si>
    <t>PCF- 1344</t>
  </si>
  <si>
    <t>Bonifacio West Development Corporation - Parking Fee</t>
  </si>
  <si>
    <t>PCF- 1346</t>
  </si>
  <si>
    <t>Payment: Good Hand Security Products Corporation</t>
  </si>
  <si>
    <t>UB332728</t>
  </si>
  <si>
    <t>MBT-0922-307</t>
  </si>
  <si>
    <t>UBP-0822-450</t>
  </si>
  <si>
    <t>MBT-0822-305</t>
  </si>
  <si>
    <t>UBP-0822-442</t>
  </si>
  <si>
    <t>MBT-0922-308</t>
  </si>
  <si>
    <t>UBP-0922-457</t>
  </si>
  <si>
    <t>UBP-0822-437</t>
  </si>
  <si>
    <t>UBP-0822-446</t>
  </si>
  <si>
    <t>UBP 0006374315</t>
  </si>
  <si>
    <t>PCF- 1369</t>
  </si>
  <si>
    <t>UBP 0006374314</t>
  </si>
  <si>
    <t>UBP 0006374318</t>
  </si>
  <si>
    <t>UBP 0006374319</t>
  </si>
  <si>
    <t>UBP 0006374316</t>
  </si>
  <si>
    <t>Monthly VAT &amp; Non-VAT Purchase of Services</t>
  </si>
  <si>
    <t>MBT-0622-301</t>
  </si>
  <si>
    <t>009-301-289-000</t>
  </si>
  <si>
    <t>Josephine A. Melrose- Proprietor - A4 Poster</t>
  </si>
  <si>
    <t>PCF- 1382</t>
  </si>
  <si>
    <t>202-641-046-000</t>
  </si>
  <si>
    <t>MBT-1022-309</t>
  </si>
  <si>
    <t>Josephine A. Melrose- Proprietor - Posters</t>
  </si>
  <si>
    <t>PCF- 1391</t>
  </si>
  <si>
    <t>UBP-0922-475</t>
  </si>
  <si>
    <t>000-488-793-000</t>
  </si>
  <si>
    <t>UBP 0006374337</t>
  </si>
  <si>
    <t>UBP 0006374335</t>
  </si>
  <si>
    <t>MBTC 6421628067</t>
  </si>
  <si>
    <t>009-296-852-00000</t>
  </si>
  <si>
    <t>Payment: Philhealthcare, Inc.</t>
  </si>
  <si>
    <t>UBP 0006374340</t>
  </si>
  <si>
    <t>000-888-183-000</t>
  </si>
  <si>
    <t>Metro Parking Management (Phils) Inc. - Parking Fee 
 (Pick-up of Check from QBE BGC)</t>
  </si>
  <si>
    <t>PCF 1414</t>
  </si>
  <si>
    <t>005-620-083-000</t>
  </si>
  <si>
    <t>Bonifacio West Development Corporation - Parking Fee 
 Pick-up of Check from QBE (BGC)</t>
  </si>
  <si>
    <t>PCF 1416</t>
  </si>
  <si>
    <t>214-786-764-000</t>
  </si>
  <si>
    <t>Payment: GlobalBridge Resources Corporation</t>
  </si>
  <si>
    <t>UBP 0006374298</t>
  </si>
  <si>
    <t>007-123-319-000</t>
  </si>
  <si>
    <t>UBP 0006374343</t>
  </si>
  <si>
    <t>Eleonor T. Hernandez- Prop. - Notarial Fee</t>
  </si>
  <si>
    <t>PCF 1422</t>
  </si>
  <si>
    <t>135-478-879-000</t>
  </si>
  <si>
    <t>UBP 0006374344</t>
  </si>
  <si>
    <t>007-731-466-000</t>
  </si>
  <si>
    <t>Chk No. 6374333</t>
  </si>
  <si>
    <t>CHK No. 6374339</t>
  </si>
  <si>
    <t>Chk No. 6374338</t>
  </si>
  <si>
    <t>CHK 6421628038</t>
  </si>
  <si>
    <t>Chk. No. 6374332</t>
  </si>
  <si>
    <t>006-895-049-000</t>
  </si>
  <si>
    <t>MBT-0722-303</t>
  </si>
  <si>
    <t>CHK 6421628037</t>
  </si>
  <si>
    <t>UBP-1122-497</t>
  </si>
  <si>
    <t>CHK 0006374346</t>
  </si>
  <si>
    <t>009-351-755-000</t>
  </si>
  <si>
    <t>Metro Parking Management (Phils.) Inc. - Lot D&amp;E IND 2 &amp; 3 - Parking Fee</t>
  </si>
  <si>
    <t>PCF 1429</t>
  </si>
  <si>
    <t>005-620-115-052</t>
  </si>
  <si>
    <t>UBP 0006374342</t>
  </si>
  <si>
    <t>UBP 0006374345</t>
  </si>
  <si>
    <t>UBP 0006374347</t>
  </si>
  <si>
    <t>Metro Parking Management (Phils) Inc. - (Pick up of check from QBE)
 Parking Fee of Francis</t>
  </si>
  <si>
    <t>PCF 1442</t>
  </si>
  <si>
    <t>Bonifacio West Development Corporation - (Pick up of check from QBE)
 Parking Fee of Francis</t>
  </si>
  <si>
    <t>PCF 1443</t>
  </si>
  <si>
    <t>UBP-1022-502</t>
  </si>
  <si>
    <t>UBP 0006374349</t>
  </si>
  <si>
    <t>009-301-289</t>
  </si>
  <si>
    <t>MBT 6421628068</t>
  </si>
  <si>
    <t>009-296-852</t>
  </si>
  <si>
    <t>000-488-793</t>
  </si>
  <si>
    <t>UBP 0006374350</t>
  </si>
  <si>
    <t>Metro Parking Management (Phils) Inc. - Parking Fee - For buying of food/Supply for LP Christmas Party</t>
  </si>
  <si>
    <t>PCF 1460</t>
  </si>
  <si>
    <t>005-620-115</t>
  </si>
  <si>
    <t>UBP 0006374352</t>
  </si>
  <si>
    <t>006-895-049</t>
  </si>
  <si>
    <t>Payment: Drextech Computer Accessories Shop</t>
  </si>
  <si>
    <t>UBP 0006374354</t>
  </si>
  <si>
    <t>428-758-236</t>
  </si>
  <si>
    <t>UBP 0006374353</t>
  </si>
  <si>
    <t>007-731-466</t>
  </si>
  <si>
    <t>UBP 0006374351</t>
  </si>
  <si>
    <t>Bonifacio West Development Corporation - Francis' Parking Fee - Pick up of QBE Check</t>
  </si>
  <si>
    <t>PCF 1467</t>
  </si>
  <si>
    <t>214-786-764</t>
  </si>
  <si>
    <t>JUANTAX SALES</t>
  </si>
  <si>
    <t>FOR YEAR 2022</t>
  </si>
  <si>
    <t>JANUARY 2022</t>
  </si>
  <si>
    <t>Customer TIN</t>
  </si>
  <si>
    <t>Customer Name</t>
  </si>
  <si>
    <t>Invoice No.</t>
  </si>
  <si>
    <t>Reference No.</t>
  </si>
  <si>
    <t>ATC</t>
  </si>
  <si>
    <t>Tax Type</t>
  </si>
  <si>
    <t>Tax Base</t>
  </si>
  <si>
    <t>Tax Amount</t>
  </si>
  <si>
    <t>Account Code</t>
  </si>
  <si>
    <t>Account Name</t>
  </si>
  <si>
    <t>000-020-002-000</t>
  </si>
  <si>
    <t>Metals Focus Data Ltd.</t>
  </si>
  <si>
    <t>INV-1107</t>
  </si>
  <si>
    <t>VB010</t>
  </si>
  <si>
    <t>LPOG - Fixed Desk - Fixed Desk, 10,000.00, Jan 1, 2022 - Jan 31, 2022 (Francesca Rey)</t>
  </si>
  <si>
    <t>235-139-214-000</t>
  </si>
  <si>
    <t>DITO Telecommunity Corporation</t>
  </si>
  <si>
    <t>INV-1108</t>
  </si>
  <si>
    <t>LPOG - 1 Month Fly Pass, 5,000.00, Jan 16, 2022 - Feb 15, 2022</t>
  </si>
  <si>
    <t>600-251-154-000</t>
  </si>
  <si>
    <t>Snapp Ventures Inc.</t>
  </si>
  <si>
    <t>INV-1097</t>
  </si>
  <si>
    <t>LPOG - Locker Rental, 300.00, Oct 4, 2021 - Nov 3, 2021</t>
  </si>
  <si>
    <t>LPOG - Locker Rental, 300.00, Nov 4, 2021 - Dec 3, 2021</t>
  </si>
  <si>
    <t>LPOG - Locker Rental, 300.00, Dec 4, 2021 - Jan 3, 2022</t>
  </si>
  <si>
    <t>LPOG - 10-Day Fly Pass- BUY 1 TAKE 1 PROMO DEC 13, 2021-FEB 12, 2022 (Kevin Carreon)</t>
  </si>
  <si>
    <t>LPOG - 10-Day Fly Pass- BUY 1 TAKE 1 PROMO DEC 13, 2021-FEB 12, 2022 (Cristine Lubugan)</t>
  </si>
  <si>
    <t>LPOG - 10-Day Fly Pass- BUY 1 TAKE 1 PROMO DEC 13, 2021-FEB 12, 2022 (John Eugenio)</t>
  </si>
  <si>
    <t>LPOG - 10-Day Fly Pass- BUY 1 TAKE 1 PROMO DEC 1, 2021-JAN 31, 2022 (Jerome Marasigan)</t>
  </si>
  <si>
    <t>LPOG - 10-Day Fly Pass- BUY 1 TAKE 1 PROMO DEC 1, 2021-JAN 31, 2022 (Anikka Lota)</t>
  </si>
  <si>
    <t>434-565-331-000</t>
  </si>
  <si>
    <t>Mary Joy Celine A. Zarate</t>
  </si>
  <si>
    <t>INV-1106</t>
  </si>
  <si>
    <t>LPOG - Fixed Desk - Fixed Desk 5, 10,000.00, Jan 1, 2022 - Jan 31, 2022 (Celine Zarate)</t>
  </si>
  <si>
    <t>103-384-537-000</t>
  </si>
  <si>
    <t>INV-1115</t>
  </si>
  <si>
    <t>01/20/2022</t>
  </si>
  <si>
    <t>LPOG - Virtual Office Renewal, 1,250.00, Jan 6 - Feb 5, 2022</t>
  </si>
  <si>
    <t>010-236-767-000</t>
  </si>
  <si>
    <t>INV-1112</t>
  </si>
  <si>
    <t>LPOG - Virtual Office, 3,000.00, Feb 1, 2022 - Jan 31, 2023</t>
  </si>
  <si>
    <t>007-103-824-000</t>
  </si>
  <si>
    <t>INV-1116</t>
  </si>
  <si>
    <t>01/24/2022</t>
  </si>
  <si>
    <t>LPOG - Virtual Office, 3,000.00, Jan 24 - Feb 23, 2022</t>
  </si>
  <si>
    <t>000-020-099-000</t>
  </si>
  <si>
    <t>Suzette May Tiu</t>
  </si>
  <si>
    <t>INV-1114</t>
  </si>
  <si>
    <t>01/31/2022</t>
  </si>
  <si>
    <t>LPOG - 10-Day Fly Pass</t>
  </si>
  <si>
    <t>TOTAL SALES FOR JAN 2022</t>
  </si>
  <si>
    <t>FEBRUARY 2022</t>
  </si>
  <si>
    <t>INV-1118</t>
  </si>
  <si>
    <t>LPOG - Fixed Desk - Fixed Desk, 10,000.00, Feb 1, 2022 - Feb 28, 2022 (Francesca Rey)</t>
  </si>
  <si>
    <t>301-282-409-000</t>
  </si>
  <si>
    <t>PCM Event Management Services</t>
  </si>
  <si>
    <t>INV-1117</t>
  </si>
  <si>
    <t>Meeting Room 2, 7:30AM-5:30PM (10 Hours) - Feb 10, 2022</t>
  </si>
  <si>
    <t>Meeting Room 2, 7:30AM-5:30PM (10 Hours) - Feb 11, 2022</t>
  </si>
  <si>
    <t>INV-1119</t>
  </si>
  <si>
    <t>LPOG - Fixed Desk - Fixed Desk 5, 10,000.00, Feb 1, 2022 - Feb 28, 2022 (Celine Zarate)</t>
  </si>
  <si>
    <t>008-467-950-000</t>
  </si>
  <si>
    <t>INV-1109</t>
  </si>
  <si>
    <t>Large Room 1 - Large Room 1, 302,400.00, Mar 1, 2022 - Mar 31, 2022</t>
  </si>
  <si>
    <t>Large Room 2 - Large Room 2, 161,280.00, Mar 1, 2022 - Mar 31, 2022</t>
  </si>
  <si>
    <t>Large Room 3 - Large Room 3, 241,920.00, Mar 1, 2022 - Mar 31, 2022</t>
  </si>
  <si>
    <t>Large Room 4 - Large Room 4, 181,440.00, Mar 1, 2022 - Mar 31, 2022</t>
  </si>
  <si>
    <t>Small Room 1 - Small Room 1, 60,480.00, Mar 1, 2022 - Mar 31, 2022</t>
  </si>
  <si>
    <t>Small Room 2 - Small Room 2, 60,480.00, Mar 1, 2022 - Mar 31, 2022</t>
  </si>
  <si>
    <t>LPOG - Call Room 1 - Call Room 2, 10,080.00, Mar 1, 2022 - Mar 31, 2022</t>
  </si>
  <si>
    <t>INV-1128</t>
  </si>
  <si>
    <t>LPOG - Virtual Office Renewal, 1,250.00, Feb 6, 2022 - Mar  5, 2022</t>
  </si>
  <si>
    <t>010-410-091-000</t>
  </si>
  <si>
    <t>Cescon United Technologies Corp.</t>
  </si>
  <si>
    <t>INV-1127</t>
  </si>
  <si>
    <t>LPOG - Virtual Office, 3,000.00, Feb 6, 2022 - Aug 5, 2022</t>
  </si>
  <si>
    <t>000-020-040-000</t>
  </si>
  <si>
    <t>Revival Hub Asia</t>
  </si>
  <si>
    <t>INV-1129</t>
  </si>
  <si>
    <t>Meeting Room 1, 3,500.00, 1 x 3,500.00 / half day - Feb 16, 2022</t>
  </si>
  <si>
    <t>Meeting Room 1, 3,500.00, 1 x 3,500.00 / half day - Feb 18, 2022</t>
  </si>
  <si>
    <t>414-561-075-000</t>
  </si>
  <si>
    <t>Maso Fit Out Contractor</t>
  </si>
  <si>
    <t>INV-1111</t>
  </si>
  <si>
    <t>Meeting Room 1, 2,000.00, 2 x 1,000.00 / hour - Jan 28, 2022</t>
  </si>
  <si>
    <t>INV-1126</t>
  </si>
  <si>
    <t>Meeting Room 1,  10AM-12NN (EXTENSION) - Nov 29, 2021</t>
  </si>
  <si>
    <t>INV-1133</t>
  </si>
  <si>
    <t>LPOG - Virtual Office, 3,000.00, Feb 24, 2022 - Mar 23, 2022</t>
  </si>
  <si>
    <t>INV-1078B</t>
  </si>
  <si>
    <t>Balance on Meeting Room used in year 2021</t>
  </si>
  <si>
    <t>010-503-910-000</t>
  </si>
  <si>
    <t>OR 0565D</t>
  </si>
  <si>
    <t>March 2022 Rent: SM3, 2 Car &amp; 1 Motorcycle Parking</t>
  </si>
  <si>
    <t>TOTAL SALES FOR FEB 2022</t>
  </si>
  <si>
    <t>Q1 2022 (JANUARY TO MARCH)</t>
  </si>
  <si>
    <t>Affirm Data Corporation</t>
  </si>
  <si>
    <t>INV-1125</t>
  </si>
  <si>
    <t>LPOG - Virtual Office, 3,000.00, Mar 1, 2022 - Aug 31, 2022</t>
  </si>
  <si>
    <t>241-978-760-000</t>
  </si>
  <si>
    <t>INV-1131</t>
  </si>
  <si>
    <t>LPOG - Locker Rental, 300.00, Apr 14, 2022 - Oct 13, 2022</t>
  </si>
  <si>
    <t>LPOG - Virtual Office, 3,000.00, Apr 14, 2022 - Oct 14, 2022</t>
  </si>
  <si>
    <t>Mira De Jesus</t>
  </si>
  <si>
    <t>INV-1132</t>
  </si>
  <si>
    <t>LPOG - 3 Hour Fly Pass</t>
  </si>
  <si>
    <t>INV-1138</t>
  </si>
  <si>
    <t>LPOG - 1 Month Fly Pass, 5,000.00, Mar 16, 2022 - Apr 15, 2022</t>
  </si>
  <si>
    <t>INV-1142</t>
  </si>
  <si>
    <t>LPOG - Virtual Office, 3,000.00, Mar 1, 2022 - Mar 31, 2022</t>
  </si>
  <si>
    <t>261-246-562-000</t>
  </si>
  <si>
    <t>Genetion Accounting and Taxation Services</t>
  </si>
  <si>
    <t>INV-1136</t>
  </si>
  <si>
    <t>LPOG - Virtual Office Renewal, 1,250.00, Mar 26, 2022 - Jun 25, 2022</t>
  </si>
  <si>
    <t>INV-1137</t>
  </si>
  <si>
    <t>LPOG - Fixed Desk - Fixed Desk, 10,000.00, Mar 1, 2022 - Mar 31, 2022 (Francesca Rey)</t>
  </si>
  <si>
    <t>INV-1143</t>
  </si>
  <si>
    <t>LPOG - Virtual Office, 3,000.00, Feb 1, 2022 - Feb 28, 2022</t>
  </si>
  <si>
    <t>000-020-042-000</t>
  </si>
  <si>
    <t>LTD Global</t>
  </si>
  <si>
    <t>INV-1139</t>
  </si>
  <si>
    <t>Meeting Room 1, 6,500.00, 1 x 6,500.00 / day - Mar 10, 2022</t>
  </si>
  <si>
    <t>INV-1140</t>
  </si>
  <si>
    <t>Meeting Room 1, 2,000.00, 2 x 1,000.00 / hour - Mar 11, 2022</t>
  </si>
  <si>
    <t>INV-1141</t>
  </si>
  <si>
    <t>LPOG - Virtual Office Renewal, 1,250.00, Mar 6, 2022 - Apr 5, 2022</t>
  </si>
  <si>
    <t>INV-1145</t>
  </si>
  <si>
    <t>Meeting Room 1, 2,000.00, 2 x 1,000.00 / hour - Mar 18, 2022</t>
  </si>
  <si>
    <t>INV-1146</t>
  </si>
  <si>
    <t>LPOG - Fixed Desk - Fixed Desk 5, 10,000.00, Mar 1, 2022 - Mar 31, 2022</t>
  </si>
  <si>
    <t>INV-1151</t>
  </si>
  <si>
    <t>Meeting Room 1, 2,000.00, 2 x 1,000.00 / hour - Mar 25, 2022</t>
  </si>
  <si>
    <t>INV-1134</t>
  </si>
  <si>
    <t>RFID Sticker for Car &amp; Motorcycle Parking
Ref: Transmittal 0194</t>
  </si>
  <si>
    <t>479-386-294-000</t>
  </si>
  <si>
    <t>Studio Karou</t>
  </si>
  <si>
    <t>INV-1152</t>
  </si>
  <si>
    <t>Meeting Room 1, 6,500.00, 1 x 6,500.00 / day - Mar 31, 2022</t>
  </si>
  <si>
    <t>TOTAL SALES FOR Q1 2022</t>
  </si>
  <si>
    <t>JUANTAX PURCHASES</t>
  </si>
  <si>
    <t>Vendor TIN</t>
  </si>
  <si>
    <t>Vendor Name</t>
  </si>
  <si>
    <t>000-123-826-016</t>
  </si>
  <si>
    <t>Pantry Supplies (VAT Exempt)</t>
  </si>
  <si>
    <t>VAT on Purchases (Goods Not Qualified for Input Tax)</t>
  </si>
  <si>
    <t>Ma. Luisa L. Lonzame - Prop</t>
  </si>
  <si>
    <t>Purified Water</t>
  </si>
  <si>
    <t>01/25/2022</t>
  </si>
  <si>
    <t>760-102-943-000</t>
  </si>
  <si>
    <t>Arf Retail Company Inc</t>
  </si>
  <si>
    <t>AA Batteries</t>
  </si>
  <si>
    <t>Pantry Supplies</t>
  </si>
  <si>
    <t>A4</t>
  </si>
  <si>
    <t>Office Supplies</t>
  </si>
  <si>
    <t>01/19/2022</t>
  </si>
  <si>
    <t>Office &amp; Pantry Supplies</t>
  </si>
  <si>
    <t>Office and pantry supplies</t>
  </si>
  <si>
    <t>01/26/2022</t>
  </si>
  <si>
    <t>Smart load</t>
  </si>
  <si>
    <t>000-508-100-000</t>
  </si>
  <si>
    <t>Metropolitan Bank  Trust Company</t>
  </si>
  <si>
    <t>POS Rental from August 1, 2021 to July 31, 2022</t>
  </si>
  <si>
    <t>401X</t>
  </si>
  <si>
    <t>169-802-960-000</t>
  </si>
  <si>
    <t>XNS Computer Center</t>
  </si>
  <si>
    <t>Power supply repair of Biometrics near Large Room 3</t>
  </si>
  <si>
    <t>Griffinstone Inc.</t>
  </si>
  <si>
    <t>LP Parking for January 2022
Ref: INV 2999</t>
  </si>
  <si>
    <t>CUSA for JANUARY 2022
Ref: INV 2998
Note: Already issued PDC</t>
  </si>
  <si>
    <t>MBT-0122-292-A</t>
  </si>
  <si>
    <t>313X</t>
  </si>
  <si>
    <t>Association Dues</t>
  </si>
  <si>
    <t>Rent for August 2021
Ref: INV 2576
Note:
1. PDC released
2. Requested installment</t>
  </si>
  <si>
    <t>MBT-0821-287A</t>
  </si>
  <si>
    <t>PLDT Landline - Dec 2021 SOA
Note: ADA</t>
  </si>
  <si>
    <t>UBP-1221-326</t>
  </si>
  <si>
    <t>12/26/2021</t>
  </si>
  <si>
    <t>100Mbps Direct Internet Access for the month of December 2021
Notes: 50% discount</t>
  </si>
  <si>
    <t>UBP-1221-315</t>
  </si>
  <si>
    <t>Eleonor Hernandez</t>
  </si>
  <si>
    <t>Notarial Fee for Certificate of Gross Sales (2022 Business Permit Renewal)</t>
  </si>
  <si>
    <t>01/17/2022</t>
  </si>
  <si>
    <t>244-545-787-0020</t>
  </si>
  <si>
    <t>Noc Specialty Foods Inc.</t>
  </si>
  <si>
    <t>Christmas gifts to suppliers for year 2021</t>
  </si>
  <si>
    <t>403-A</t>
  </si>
  <si>
    <t>Christmas gifts to clients for year 2021</t>
  </si>
  <si>
    <t>000-491-813-000</t>
  </si>
  <si>
    <t>Prudential Guarantee and Assurance Inc.</t>
  </si>
  <si>
    <t>Casualty - General Public Liability Insurance with term from March 1, 202 to March 1, 2023
Total Sum Insured: P2,000,000.00
Note/s: Requirements of QBE</t>
  </si>
  <si>
    <t>01/27/2022</t>
  </si>
  <si>
    <t>TOTAL PURCHASES JAN 2022</t>
  </si>
  <si>
    <t>Adjustments</t>
  </si>
  <si>
    <t>UBP-0122-318*</t>
  </si>
  <si>
    <t>double transaction</t>
  </si>
  <si>
    <t>MBT-0122-292**</t>
  </si>
  <si>
    <t>221-693-893-036</t>
  </si>
  <si>
    <t>Super 8 Retail Systems Inc</t>
  </si>
  <si>
    <t>Trashbag</t>
  </si>
  <si>
    <t>Office and pantry supplies (VAT Exempt)</t>
  </si>
  <si>
    <t>Lamuan Shell Gas Station Inc</t>
  </si>
  <si>
    <t xml:space="preserve">Gasoline going to DOLE-NCR, Malate, Manila to submit requirements </t>
  </si>
  <si>
    <t>404X</t>
  </si>
  <si>
    <t>010-269-747-000</t>
  </si>
  <si>
    <t>Fire Extinguisher Refill
Refill HCFC Chemical
Code: HCFC10-RF
10 Lbs per unit
Valid for 3 years</t>
  </si>
  <si>
    <t>163-955-615-005</t>
  </si>
  <si>
    <t>Stephanie Galang</t>
  </si>
  <si>
    <t>Gasoline for depositing cash sales and Notarization of Certificates for 2316</t>
  </si>
  <si>
    <t>Queen Dragon Paint Center and Hardware</t>
  </si>
  <si>
    <t>Paints for QBE Rooms (Small Room 1 &amp; 2)</t>
  </si>
  <si>
    <t>Office supplies</t>
  </si>
  <si>
    <t>009-905-988-001</t>
  </si>
  <si>
    <t>Petrolyum Inc.</t>
  </si>
  <si>
    <t>Gasoline of Bon for buying supplies and  going to the bank</t>
  </si>
  <si>
    <t>235-406-824-000</t>
  </si>
  <si>
    <t>Reynan G. Retazo- Prop.</t>
  </si>
  <si>
    <t>Notarial Fee for Certification of Substitute Filing of 2316 for year 2021</t>
  </si>
  <si>
    <t>110-782-546-000</t>
  </si>
  <si>
    <t>My Bean Roaster Store</t>
  </si>
  <si>
    <t xml:space="preserve">Bean Supply for the month of December 2021
Notes:
1. Shared expenses with Shirefolk Inc
</t>
  </si>
  <si>
    <t>UBP-1221-322</t>
  </si>
  <si>
    <t xml:space="preserve">Bean Supply for the month of January 2022
Notes:
1. Shared expenses with Shirefolk Inc
</t>
  </si>
  <si>
    <t>UBP-0122-332</t>
  </si>
  <si>
    <t>Rent on July 2021</t>
  </si>
  <si>
    <t>INST-6/6</t>
  </si>
  <si>
    <t>Rent on August 2021</t>
  </si>
  <si>
    <t>CUSA for February 2022
Ref: INV 3099
Note/s: already released PDC</t>
  </si>
  <si>
    <t>MBT-0222-292*</t>
  </si>
  <si>
    <t>Direct Internet Access for the month of January 2022
Note/s: 50% discount</t>
  </si>
  <si>
    <t>UBP-0122-327</t>
  </si>
  <si>
    <t>Power Consumption from November 26 to December 25, 2022
Ref: INV 3062</t>
  </si>
  <si>
    <t>UBP-1121-328</t>
  </si>
  <si>
    <t>LP Parking for the month of February 2022
Ref: INV 3100</t>
  </si>
  <si>
    <t>UBP-0222-329</t>
  </si>
  <si>
    <t>General Pest Control for month of December 2021
Ref: INV 3131</t>
  </si>
  <si>
    <t>UBP-1221-331</t>
  </si>
  <si>
    <t>PLDT Landline - January 17, 2022 SOA
Note/s: ADA</t>
  </si>
  <si>
    <t>UBP-0122-348</t>
  </si>
  <si>
    <t>009-148-203-000</t>
  </si>
  <si>
    <t>Shirefolk Inc. (Doing business under the name and style of Launchpad Coworking)</t>
  </si>
  <si>
    <t>Share in Xero GLobal In
Ref: INV-5103</t>
  </si>
  <si>
    <t>UBP-0421-218</t>
  </si>
  <si>
    <t>Share in Juantax</t>
  </si>
  <si>
    <t>Share in OfficeRnd</t>
  </si>
  <si>
    <t>Share in Coworker</t>
  </si>
  <si>
    <t>Share in Xtendly</t>
  </si>
  <si>
    <t>Share in Xero Global In</t>
  </si>
  <si>
    <t>UBP-0521-264</t>
  </si>
  <si>
    <t>Share in Zoom</t>
  </si>
  <si>
    <t>Share in MeetUp Org</t>
  </si>
  <si>
    <t>Share in Xero Global In
JUNE 2021 SOA</t>
  </si>
  <si>
    <t>UBP-0621-265</t>
  </si>
  <si>
    <t>Share in Juantax
JUNE 2021 SOA</t>
  </si>
  <si>
    <t>Share in OfficeRnd Ltd
JUNE 2021 SOA</t>
  </si>
  <si>
    <t>Share in Coworker
JUNE 2021 SOA</t>
  </si>
  <si>
    <t>Share in Xero - JULY 2021 SOA</t>
  </si>
  <si>
    <t>UBP-0721-276</t>
  </si>
  <si>
    <t>Share in Juantax - JULY 2021 SOA</t>
  </si>
  <si>
    <t>Share in OfficeRnd - JULY 2021 SOA</t>
  </si>
  <si>
    <t>Share in Coworker - JULY 2021 SOA</t>
  </si>
  <si>
    <t>Share in Xtendly - JULY 2021 SOA
Ref No: INV-5248</t>
  </si>
  <si>
    <t>Share in Xero - AUG 2021 SOA</t>
  </si>
  <si>
    <t>UBP-0821-277</t>
  </si>
  <si>
    <t>Share in Juantax - AUG 2021 SOA</t>
  </si>
  <si>
    <t>Share in OfficeRnd - AUG 2021 SOA</t>
  </si>
  <si>
    <t>Share in Coworker - AUG 2021 SOA</t>
  </si>
  <si>
    <t>Share in Xtendly - AUG 2021 SOA
Ref No: INV-5249</t>
  </si>
  <si>
    <t>Share in Xero - SEPT 2021 SOA</t>
  </si>
  <si>
    <t>UBP-0921-288</t>
  </si>
  <si>
    <t>Share in Juantax - SEPT 2021 SOA</t>
  </si>
  <si>
    <t>Share in OfficeRnd - SEPT 2021 SOA
ESign- 3
Active Members- 42</t>
  </si>
  <si>
    <t>Additional Share in OfficeRnd - JULY 2021 SOA
Active Members in June that was deleted on July: 4 Members (4*$1.7=$6.8)</t>
  </si>
  <si>
    <t>Share in Coworker - SEPT 2021 SOA</t>
  </si>
  <si>
    <t>Share in Xtendly - SEPT 2021 SOA</t>
  </si>
  <si>
    <t>Share in Xero - OCT 2021 SOA
Ref: INV-5320</t>
  </si>
  <si>
    <t>UBP-1021-300</t>
  </si>
  <si>
    <t>Share in Juantax - OCT 2021 SOA</t>
  </si>
  <si>
    <t>Share in OfficeRnd - OCT 2021 SOA
Active Members- 42
ESign- 5</t>
  </si>
  <si>
    <t>Share in Coworker - OCT 2021 SOA</t>
  </si>
  <si>
    <t>Share in Xtendly - OCT 2021 SOA</t>
  </si>
  <si>
    <t>Share in Software Subscriptions for the November 2021 SOA
XERO Global In
USD 57.00</t>
  </si>
  <si>
    <t>UBP-1121-325</t>
  </si>
  <si>
    <t>Share in Software Subscriptions for the November 2021 SOA
Coworker
USD 26.99</t>
  </si>
  <si>
    <t>Share in Software Subscriptions for the November 2021 SOA
Xtendly
USD 95.00</t>
  </si>
  <si>
    <t>Share in Software Subscriptions for the November 2021 SOA
MeetUp Org Ultd
USD 29.94</t>
  </si>
  <si>
    <t>Share in Software Subscriptions for the November 2021 SOA
Wix.com (launchpadcoworkingph.com domain)
USD 47.70</t>
  </si>
  <si>
    <t>Share in Software Subscriptions for the November 2021 SOA
Wix.com (Gmail mailboxes)
USD 864.00</t>
  </si>
  <si>
    <t>Share in Software Subscriptions for the November 2021 SOA
OfficeRnd Ltd
USD 280.60</t>
  </si>
  <si>
    <t>Share in Software Subscriptions for the November 2021 SOA
Juantax</t>
  </si>
  <si>
    <t>Share in XERO GLobal In
USD 66.50</t>
  </si>
  <si>
    <t>UBP-1221-333</t>
  </si>
  <si>
    <t>Share in OFFICERND LTD
USD 251.00</t>
  </si>
  <si>
    <t>Share in COWORKER</t>
  </si>
  <si>
    <t>Share in XTENDLY</t>
  </si>
  <si>
    <t>UBP-0122-343</t>
  </si>
  <si>
    <t xml:space="preserve">Share in Xero Global Ltd
</t>
  </si>
  <si>
    <t>Bio-Augmentation for December 2021
Ref: INV 3147</t>
  </si>
  <si>
    <t>UBP-1221-336</t>
  </si>
  <si>
    <t>Power consumption from December 26, 2021 to January 25, 2022
Ref: INV 3154</t>
  </si>
  <si>
    <t>UBP-1221-337</t>
  </si>
  <si>
    <t>000-000-203-000</t>
  </si>
  <si>
    <t>Under World Software System Corp.</t>
  </si>
  <si>
    <t>Meraki Enterprise License Dashboard
Note/s:
1. Original Price is P10,500 per unit
2. Need to settle before March 1, 2022 since additional license will be dedicated to QBE</t>
  </si>
  <si>
    <t>UBP-0222-339</t>
  </si>
  <si>
    <t>000-137-169-004</t>
  </si>
  <si>
    <t>Parking Fee of Bon</t>
  </si>
  <si>
    <t>General Pest Control for January 2022
Ref: INV 3222</t>
  </si>
  <si>
    <t>UBP-0122-344</t>
  </si>
  <si>
    <t>Good Hand Security Products Corporation</t>
  </si>
  <si>
    <t>Biometric UPS and Back Up Battery</t>
  </si>
  <si>
    <t>Parking Fee of Bon for buying of supplies</t>
  </si>
  <si>
    <t>CUSA for March 2022
Ref: INV 3186</t>
  </si>
  <si>
    <t>Rental for March 2022
Ref: INV 3185</t>
  </si>
  <si>
    <t>Parking Rental (LP Management) for March 2022
Ref: INV 3187</t>
  </si>
  <si>
    <t>Direct Internet Access 100Mbps for month of February 2022
Note/s: 50% Discount</t>
  </si>
  <si>
    <t>Bio-Augmentation Program for month of January 2022
Ref: -3238</t>
  </si>
  <si>
    <t>KMC Savills Inc.</t>
  </si>
  <si>
    <t>Commission Fee on 3 Month Contract of QBE</t>
  </si>
  <si>
    <t>004-780-008-009</t>
  </si>
  <si>
    <t>Upson Intl. Corp.</t>
  </si>
  <si>
    <t>APC BVX1200LI-MS Fuse Type 650W/ 230V for Network router
Note: To be Reimburse to Jayson Bautista</t>
  </si>
  <si>
    <t>PCF-1090</t>
  </si>
  <si>
    <t>Pantry supplies</t>
  </si>
  <si>
    <t>Pantry Supply</t>
  </si>
  <si>
    <t>General Pest Control for the month of February 2022
Ref: INV 3331</t>
  </si>
  <si>
    <t>UBP-0222-358</t>
  </si>
  <si>
    <t>Power Consumption from January 26 to February 25, 2022
Ref: INV 3267</t>
  </si>
  <si>
    <t>UBP-0122-359</t>
  </si>
  <si>
    <t>Water Consumption from November 15, 2021 to February 14, 2022 (3 months)
Ref: INV 3279</t>
  </si>
  <si>
    <t>UBP-1121-360</t>
  </si>
  <si>
    <t>RFID: Access Cards issued to QBE
Ref: INV 3256
Note/s: Shouldered by Launchpad</t>
  </si>
  <si>
    <t>UBP-0322-362</t>
  </si>
  <si>
    <t>RFID: Access Card issued to Richelle Tejada (LP Receptionist)
Ref: INV 3296
Note/s: Shouldered by Launchpad</t>
  </si>
  <si>
    <t>000-299-299-012</t>
  </si>
  <si>
    <t>Abacus Book and Card Corp. (Filinvest Corporate City)</t>
  </si>
  <si>
    <t>009-192-878-007</t>
  </si>
  <si>
    <t>Wilcon Depot Inc. (Alabang)</t>
  </si>
  <si>
    <t>Electric Tape</t>
  </si>
  <si>
    <t>007-073-548-000</t>
  </si>
  <si>
    <t>Tiger Consulting and Software Devt Inc.</t>
  </si>
  <si>
    <t>Netgate Router SG-6100 pfSense
Security Gateway Appliance</t>
  </si>
  <si>
    <t>216-254-697-000</t>
  </si>
  <si>
    <t>Manuel D. Garcia- Prop.</t>
  </si>
  <si>
    <t>2 Sets of Door Lock
Replacement for Small Room 1 and Small Room 3</t>
  </si>
  <si>
    <t>600-239-003-000</t>
  </si>
  <si>
    <t>Xurge Digital Media and Consulting Corporation</t>
  </si>
  <si>
    <t>Starter Sales Training
Half-day Workshop</t>
  </si>
  <si>
    <t>UBP-0322-370</t>
  </si>
  <si>
    <t>Rent from September 2021 to February 2022 Instalment - 1/6</t>
  </si>
  <si>
    <t>753-390-697-000</t>
  </si>
  <si>
    <t>South Foodchain Group Inc.</t>
  </si>
  <si>
    <t>Dinner for Launchpad Staff Sales Training</t>
  </si>
  <si>
    <t>Representation and Entertainment</t>
  </si>
  <si>
    <t>Delivery Charge
Note:
50/50 Share with Shirefolk Inc</t>
  </si>
  <si>
    <t>LIST OF OR WITHOUT INVOICE IN XERO</t>
  </si>
  <si>
    <t>Shirefolk Ventures Inc</t>
  </si>
  <si>
    <t>as of January 24, 2022</t>
  </si>
  <si>
    <t>OR No</t>
  </si>
  <si>
    <t>UA: Jan 6 - Feb 5, 2022</t>
  </si>
  <si>
    <t>CRYPTOBLAST Business Consultancy Services</t>
  </si>
  <si>
    <t>6 Months VO: May 21 - Nov 20, 2021</t>
  </si>
  <si>
    <t>made dummy invoice in Xero</t>
  </si>
  <si>
    <t>UA: July 07, 2021 - July 06, 2022</t>
  </si>
  <si>
    <t>Flintkate waterproofing Services</t>
  </si>
  <si>
    <t>Innovatio Technologies Inc</t>
  </si>
  <si>
    <t>UA: June 18, 2021 to June 17, 2022</t>
  </si>
  <si>
    <t>for year 2020</t>
  </si>
  <si>
    <t>Pru Agency Association</t>
  </si>
  <si>
    <t>VO Sept 1 , 2020 - Aug 31, 2021</t>
  </si>
  <si>
    <t>Rafael Galing Jr</t>
  </si>
  <si>
    <t>1 Month Fly Pass</t>
  </si>
  <si>
    <t>Rosalyn Durban</t>
  </si>
  <si>
    <t>Monthly Fly Pass 24/7 : Dec 17, 2020 - Jan 16, 2021</t>
  </si>
</sst>
</file>

<file path=xl/styles.xml><?xml version="1.0" encoding="utf-8"?>
<styleSheet xmlns="http://schemas.openxmlformats.org/spreadsheetml/2006/main" xmlns:x14ac="http://schemas.microsoft.com/office/spreadsheetml/2009/9/ac" xmlns:mc="http://schemas.openxmlformats.org/markup-compatibility/2006">
  <numFmts count="13">
    <numFmt numFmtId="164" formatCode="_(* #,##0.00_);_(* \(#,##0.00\);_(* &quot;-&quot;??_);_(@_)"/>
    <numFmt numFmtId="165" formatCode="_-* #,##0.00_-;\-* #,##0.00_-;_-* &quot;-&quot;??_-;_-@"/>
    <numFmt numFmtId="166" formatCode="#,##0.00;(#,##0.00)"/>
    <numFmt numFmtId="167" formatCode="#,##0.00;\(#,##0.00\)"/>
    <numFmt numFmtId="168" formatCode="mmm\.\ d\,\ yyyy"/>
    <numFmt numFmtId="169" formatCode="mm&quot;/&quot;dd&quot;/&quot;yyyy"/>
    <numFmt numFmtId="170" formatCode="mmm d"/>
    <numFmt numFmtId="171" formatCode="dd mmm yyyy"/>
    <numFmt numFmtId="172" formatCode="dd\ mmm\ yyyy"/>
    <numFmt numFmtId="173" formatCode="0.00##\%"/>
    <numFmt numFmtId="174" formatCode="mmm\ yyyy"/>
    <numFmt numFmtId="175" formatCode="mmmm\ yyyy"/>
    <numFmt numFmtId="176" formatCode="d\ mmm\ yyyy"/>
  </numFmts>
  <fonts count="86">
    <font>
      <sz val="11.0"/>
      <color theme="1"/>
      <name val="Calibri"/>
      <scheme val="minor"/>
    </font>
    <font>
      <b/>
      <sz val="11.0"/>
      <color theme="1"/>
      <name val="Calibri"/>
    </font>
    <font>
      <sz val="11.0"/>
      <color theme="1"/>
      <name val="Calibri"/>
    </font>
    <font/>
    <font>
      <b/>
      <sz val="10.0"/>
      <color rgb="FF000000"/>
      <name val="Roboto"/>
    </font>
    <font>
      <sz val="10.0"/>
      <color rgb="FF000000"/>
      <name val="Roboto"/>
    </font>
    <font>
      <b/>
      <sz val="10.0"/>
      <color theme="1"/>
      <name val="Roboto"/>
    </font>
    <font>
      <b/>
      <i/>
      <sz val="10.0"/>
      <color rgb="FFFF0000"/>
      <name val="Roboto"/>
    </font>
    <font>
      <i/>
      <sz val="10.0"/>
      <color rgb="FFFF0000"/>
      <name val="Roboto"/>
    </font>
    <font>
      <b/>
      <i/>
      <sz val="10.0"/>
      <color rgb="FF000000"/>
      <name val="Roboto"/>
    </font>
    <font>
      <b/>
      <sz val="10.0"/>
      <color rgb="FFFF0000"/>
      <name val="Roboto"/>
    </font>
    <font>
      <sz val="10.0"/>
      <color theme="1"/>
      <name val="Roboto"/>
    </font>
    <font>
      <sz val="10.0"/>
      <color rgb="FFFF0000"/>
      <name val="Roboto"/>
    </font>
    <font>
      <b/>
      <sz val="11.0"/>
      <color rgb="FF000000"/>
      <name val="Calibri"/>
    </font>
    <font>
      <b/>
      <sz val="9.0"/>
      <color rgb="FF000000"/>
      <name val="Calibri"/>
    </font>
    <font>
      <sz val="11.0"/>
      <color rgb="FF000000"/>
      <name val="Calibri"/>
    </font>
    <font>
      <i/>
      <sz val="11.0"/>
      <color rgb="FF000000"/>
      <name val="Calibri"/>
    </font>
    <font>
      <sz val="11.0"/>
      <color rgb="FF4472C4"/>
      <name val="Calibri"/>
    </font>
    <font>
      <u/>
      <sz val="11.0"/>
      <color rgb="FF4472C4"/>
      <name val="Calibri"/>
    </font>
    <font>
      <sz val="11.0"/>
      <color rgb="FF0000FF"/>
      <name val="Calibri"/>
    </font>
    <font>
      <u/>
      <sz val="11.0"/>
      <color rgb="FF000000"/>
      <name val="Calibri"/>
    </font>
    <font>
      <sz val="11.0"/>
      <color rgb="FFFF0000"/>
      <name val="Calibri"/>
    </font>
    <font>
      <u/>
      <sz val="11.0"/>
      <color rgb="FF000000"/>
      <name val="Calibri"/>
    </font>
    <font>
      <b/>
      <i/>
      <sz val="11.0"/>
      <color rgb="FF000000"/>
      <name val="Calibri"/>
    </font>
    <font>
      <sz val="11.0"/>
      <color rgb="FF980000"/>
      <name val="Calibri"/>
    </font>
    <font>
      <sz val="11.0"/>
      <color theme="4"/>
      <name val="Calibri"/>
    </font>
    <font>
      <i/>
      <sz val="11.0"/>
      <color theme="1"/>
      <name val="Calibri"/>
    </font>
    <font>
      <b/>
      <i/>
      <sz val="11.0"/>
      <color theme="1"/>
      <name val="Calibri"/>
    </font>
    <font>
      <u/>
      <sz val="11.0"/>
      <color theme="4"/>
      <name val="Calibri"/>
    </font>
    <font>
      <u/>
      <sz val="11.0"/>
      <color theme="1"/>
      <name val="Calibri"/>
    </font>
    <font>
      <u/>
      <sz val="11.0"/>
      <color rgb="FF000000"/>
      <name val="Calibri"/>
    </font>
    <font>
      <color theme="1"/>
      <name val="Calibri"/>
      <scheme val="minor"/>
    </font>
    <font>
      <sz val="11.0"/>
      <color rgb="FFFF00FF"/>
      <name val="Calibri"/>
    </font>
    <font>
      <sz val="11.0"/>
      <color rgb="FF4A86E8"/>
      <name val="Calibri"/>
    </font>
    <font>
      <color rgb="FFFF00FF"/>
      <name val="Calibri"/>
      <scheme val="minor"/>
    </font>
    <font>
      <sz val="6.0"/>
      <color rgb="FF222222"/>
      <name val="&quot;Google Sans&quot;"/>
    </font>
    <font>
      <sz val="7.0"/>
      <color rgb="FF000000"/>
      <name val="Calibri"/>
    </font>
    <font>
      <sz val="12.0"/>
      <color rgb="FF000000"/>
      <name val="Calibri"/>
    </font>
    <font>
      <u/>
      <sz val="11.0"/>
      <color rgb="FFFF00FF"/>
      <name val="Calibri"/>
    </font>
    <font>
      <color theme="4"/>
      <name val="Calibri"/>
      <scheme val="minor"/>
    </font>
    <font>
      <color rgb="FF4A86E8"/>
      <name val="Calibri"/>
      <scheme val="minor"/>
    </font>
    <font>
      <u/>
      <sz val="11.0"/>
      <color theme="1"/>
      <name val="Calibri"/>
    </font>
    <font>
      <b/>
      <sz val="11.0"/>
      <color rgb="FFFF00FF"/>
      <name val="Calibri"/>
    </font>
    <font>
      <u/>
      <sz val="11.0"/>
      <color theme="1"/>
      <name val="Calibri"/>
    </font>
    <font>
      <color rgb="FF000000"/>
      <name val="Calibri"/>
      <scheme val="minor"/>
    </font>
    <font>
      <b/>
      <sz val="11.0"/>
      <color rgb="FF000A1E"/>
      <name val="Helvetica Neue"/>
    </font>
    <font>
      <sz val="11.0"/>
      <color rgb="FF000A1E"/>
      <name val="Helvetica Neue"/>
    </font>
    <font>
      <b/>
      <sz val="10.0"/>
      <color rgb="FF000000"/>
      <name val="Arial"/>
    </font>
    <font>
      <sz val="10.0"/>
      <color rgb="FF000000"/>
      <name val="Arial"/>
    </font>
    <font>
      <b/>
      <sz val="11.0"/>
      <color rgb="FF000000"/>
      <name val="Arial"/>
    </font>
    <font>
      <u/>
      <sz val="11.0"/>
      <color theme="1"/>
      <name val="Calibri"/>
    </font>
    <font>
      <u/>
      <sz val="11.0"/>
      <color theme="1"/>
      <name val="Calibri"/>
    </font>
    <font>
      <sz val="9.0"/>
      <color theme="1"/>
      <name val="Arial"/>
    </font>
    <font>
      <sz val="9.0"/>
      <color rgb="FF000000"/>
      <name val="Arial"/>
    </font>
    <font>
      <b/>
      <sz val="9.0"/>
      <color rgb="FF000000"/>
      <name val="Arial"/>
    </font>
    <font>
      <sz val="10.0"/>
      <color theme="1"/>
      <name val="Arial"/>
    </font>
    <font>
      <b/>
      <sz val="9.0"/>
      <color theme="1"/>
      <name val="Arial"/>
    </font>
    <font>
      <sz val="10.0"/>
      <color theme="1"/>
      <name val="Calibri"/>
    </font>
    <font>
      <b/>
      <sz val="14.0"/>
      <color theme="1"/>
      <name val="Arial"/>
    </font>
    <font>
      <sz val="14.0"/>
      <color theme="1"/>
      <name val="Arial"/>
    </font>
    <font>
      <sz val="12.0"/>
      <color theme="1"/>
      <name val="Arial"/>
    </font>
    <font>
      <b/>
      <sz val="10.0"/>
      <color theme="1"/>
      <name val="Arial"/>
    </font>
    <font>
      <sz val="9.0"/>
      <color rgb="FFFF0000"/>
      <name val="Arial"/>
    </font>
    <font>
      <sz val="9.0"/>
      <color rgb="FF00B050"/>
      <name val="Arial"/>
    </font>
    <font>
      <b/>
      <sz val="9.0"/>
      <color rgb="FFFF0000"/>
      <name val="Arial"/>
    </font>
    <font>
      <b/>
      <sz val="10.0"/>
      <color rgb="FFFF0000"/>
      <name val="Arial"/>
    </font>
    <font>
      <b/>
      <i/>
      <sz val="10.0"/>
      <color theme="1"/>
      <name val="Arial"/>
    </font>
    <font>
      <sz val="10.0"/>
      <color rgb="FF000000"/>
      <name val="Calibri"/>
    </font>
    <font>
      <i/>
      <sz val="10.0"/>
      <color theme="1"/>
      <name val="Arial"/>
    </font>
    <font>
      <b/>
      <sz val="10.0"/>
      <color rgb="FF000000"/>
      <name val="Quattrocento Sans"/>
    </font>
    <font>
      <b/>
      <sz val="12.0"/>
      <color theme="1"/>
      <name val="Calibri"/>
    </font>
    <font>
      <b/>
      <sz val="20.0"/>
      <color theme="1"/>
      <name val="Arial"/>
    </font>
    <font>
      <b/>
      <sz val="8.0"/>
      <color theme="1"/>
      <name val="Arial"/>
    </font>
    <font>
      <sz val="8.0"/>
      <color theme="1"/>
      <name val="Arial"/>
    </font>
    <font>
      <sz val="8.0"/>
      <color rgb="FFFF0000"/>
      <name val="Arial"/>
    </font>
    <font>
      <sz val="10.0"/>
      <color rgb="FFFF0000"/>
      <name val="Calibri"/>
    </font>
    <font>
      <b/>
      <sz val="20.0"/>
      <color rgb="FF000000"/>
      <name val="Arial"/>
    </font>
    <font>
      <sz val="14.0"/>
      <color rgb="FF000000"/>
      <name val="Arial"/>
    </font>
    <font>
      <sz val="11.0"/>
      <color rgb="FF000000"/>
      <name val="Arial"/>
    </font>
    <font>
      <b/>
      <sz val="8.0"/>
      <color rgb="FF000000"/>
      <name val="Arial"/>
    </font>
    <font>
      <sz val="8.0"/>
      <color rgb="FF000000"/>
      <name val="Arial"/>
    </font>
    <font>
      <sz val="8.0"/>
      <color theme="1"/>
      <name val="Aril"/>
    </font>
    <font>
      <sz val="11.0"/>
      <color rgb="FF32465A"/>
      <name val="Helvetica Neue"/>
    </font>
    <font>
      <b/>
      <sz val="8.0"/>
      <color theme="1"/>
      <name val="Aril"/>
    </font>
    <font>
      <sz val="8.0"/>
      <color rgb="FFFF0000"/>
      <name val="Aril"/>
    </font>
    <font>
      <b/>
      <sz val="12.0"/>
      <color theme="0"/>
      <name val="Calibri"/>
    </font>
  </fonts>
  <fills count="25">
    <fill>
      <patternFill patternType="none"/>
    </fill>
    <fill>
      <patternFill patternType="lightGray"/>
    </fill>
    <fill>
      <patternFill patternType="solid">
        <fgColor rgb="FFFFFF00"/>
        <bgColor rgb="FFFFFF00"/>
      </patternFill>
    </fill>
    <fill>
      <patternFill patternType="solid">
        <fgColor rgb="FFF4B083"/>
        <bgColor rgb="FFF4B083"/>
      </patternFill>
    </fill>
    <fill>
      <patternFill patternType="solid">
        <fgColor rgb="FFA8D08D"/>
        <bgColor rgb="FFA8D08D"/>
      </patternFill>
    </fill>
    <fill>
      <patternFill patternType="solid">
        <fgColor rgb="FF8EAADB"/>
        <bgColor rgb="FF8EAADB"/>
      </patternFill>
    </fill>
    <fill>
      <patternFill patternType="solid">
        <fgColor rgb="FFA5A5A5"/>
        <bgColor rgb="FFA5A5A5"/>
      </patternFill>
    </fill>
    <fill>
      <patternFill patternType="solid">
        <fgColor rgb="FFE2EFD9"/>
        <bgColor rgb="FFE2EFD9"/>
      </patternFill>
    </fill>
    <fill>
      <patternFill patternType="solid">
        <fgColor rgb="FFB6D7A8"/>
        <bgColor rgb="FFB6D7A8"/>
      </patternFill>
    </fill>
    <fill>
      <patternFill patternType="solid">
        <fgColor rgb="FFFFFFFF"/>
        <bgColor rgb="FFFFFFFF"/>
      </patternFill>
    </fill>
    <fill>
      <patternFill patternType="solid">
        <fgColor rgb="FFFEF2CB"/>
        <bgColor rgb="FFFEF2CB"/>
      </patternFill>
    </fill>
    <fill>
      <patternFill patternType="solid">
        <fgColor rgb="FFDEEAF6"/>
        <bgColor rgb="FFDEEAF6"/>
      </patternFill>
    </fill>
    <fill>
      <patternFill patternType="solid">
        <fgColor rgb="FFFFF2CC"/>
        <bgColor rgb="FFFFF2CC"/>
      </patternFill>
    </fill>
    <fill>
      <patternFill patternType="solid">
        <fgColor rgb="FFD9D9D9"/>
        <bgColor rgb="FFD9D9D9"/>
      </patternFill>
    </fill>
    <fill>
      <patternFill patternType="solid">
        <fgColor rgb="FFCCCCCC"/>
        <bgColor rgb="FFCCCCCC"/>
      </patternFill>
    </fill>
    <fill>
      <patternFill patternType="solid">
        <fgColor rgb="FFA4C2F4"/>
        <bgColor rgb="FFA4C2F4"/>
      </patternFill>
    </fill>
    <fill>
      <patternFill patternType="solid">
        <fgColor rgb="FFFFE599"/>
        <bgColor rgb="FFFFE599"/>
      </patternFill>
    </fill>
    <fill>
      <patternFill patternType="solid">
        <fgColor rgb="FFCFE2F3"/>
        <bgColor rgb="FFCFE2F3"/>
      </patternFill>
    </fill>
    <fill>
      <patternFill patternType="solid">
        <fgColor rgb="FFF2F2F2"/>
        <bgColor rgb="FFF2F2F2"/>
      </patternFill>
    </fill>
    <fill>
      <patternFill patternType="solid">
        <fgColor theme="6"/>
        <bgColor theme="6"/>
      </patternFill>
    </fill>
    <fill>
      <patternFill patternType="solid">
        <fgColor theme="9"/>
        <bgColor theme="9"/>
      </patternFill>
    </fill>
    <fill>
      <patternFill patternType="solid">
        <fgColor theme="0"/>
        <bgColor theme="0"/>
      </patternFill>
    </fill>
    <fill>
      <patternFill patternType="solid">
        <fgColor rgb="FFD0CECE"/>
        <bgColor rgb="FFD0CECE"/>
      </patternFill>
    </fill>
    <fill>
      <patternFill patternType="solid">
        <fgColor rgb="FF002060"/>
        <bgColor rgb="FF002060"/>
      </patternFill>
    </fill>
    <fill>
      <patternFill patternType="solid">
        <fgColor rgb="FFC9DAF8"/>
        <bgColor rgb="FFC9DAF8"/>
      </patternFill>
    </fill>
  </fills>
  <borders count="25">
    <border/>
    <border>
      <top style="thin">
        <color rgb="FF000000"/>
      </top>
    </border>
    <border>
      <top style="thin">
        <color rgb="FF000000"/>
      </top>
      <bottom style="thin">
        <color rgb="FF000000"/>
      </bottom>
    </border>
    <border>
      <left/>
      <right/>
      <top/>
      <bottom/>
    </border>
    <border>
      <bottom style="thin">
        <color rgb="FF000000"/>
      </bottom>
    </border>
    <border>
      <left/>
      <right/>
      <top/>
      <bottom style="medium">
        <color rgb="FF000000"/>
      </bottom>
    </border>
    <border>
      <left/>
      <right/>
      <top style="thin">
        <color rgb="FF000000"/>
      </top>
      <bottom style="thin">
        <color rgb="FF000000"/>
      </bottom>
    </border>
    <border>
      <left/>
      <right/>
      <top/>
    </border>
    <border>
      <left/>
      <right/>
      <bottom/>
    </border>
    <border>
      <left/>
      <right/>
      <bottom style="thin">
        <color rgb="FF000000"/>
      </bottom>
    </border>
    <border>
      <top style="thin">
        <color rgb="FF000000"/>
      </top>
      <bottom style="medium">
        <color rgb="FF000000"/>
      </bottom>
    </border>
    <border>
      <left/>
      <right/>
      <top/>
      <bottom style="thin">
        <color rgb="FF000000"/>
      </bottom>
    </border>
    <border>
      <left/>
      <right/>
    </border>
    <border>
      <right style="thin">
        <color rgb="FF000000"/>
      </right>
      <bottom style="thin">
        <color rgb="FF000000"/>
      </bottom>
    </border>
    <border>
      <left/>
      <top/>
      <bottom style="thin">
        <color rgb="FF000000"/>
      </bottom>
    </border>
    <border>
      <top/>
      <bottom style="thin">
        <color rgb="FF000000"/>
      </bottom>
    </border>
    <border>
      <right/>
      <top/>
      <bottom style="thin">
        <color rgb="FF000000"/>
      </bottom>
    </border>
    <border>
      <left/>
      <right/>
      <top style="thin">
        <color rgb="FFEBEBEB"/>
      </top>
      <bottom/>
    </border>
    <border>
      <top style="thin">
        <color rgb="FFEBEBEB"/>
      </top>
    </border>
    <border>
      <left/>
      <right/>
      <top style="thin">
        <color rgb="FFEBEBEB"/>
      </top>
      <bottom style="thin">
        <color rgb="FF000000"/>
      </bottom>
    </border>
    <border>
      <top style="thin">
        <color rgb="FFEBEBEB"/>
      </top>
      <bottom style="thin">
        <color rgb="FF000000"/>
      </bottom>
    </border>
    <border>
      <bottom style="double">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748">
    <xf borderId="0" fillId="0" fontId="0" numFmtId="0" xfId="0" applyAlignment="1" applyFont="1">
      <alignment readingOrder="0" shrinkToFit="0" vertical="bottom" wrapText="0"/>
    </xf>
    <xf borderId="0" fillId="0" fontId="1" numFmtId="0" xfId="0" applyFont="1"/>
    <xf borderId="0" fillId="0" fontId="2" numFmtId="0" xfId="0" applyFont="1"/>
    <xf borderId="0" fillId="0" fontId="2" numFmtId="0" xfId="0" applyAlignment="1" applyFont="1">
      <alignment horizontal="center"/>
    </xf>
    <xf borderId="0" fillId="0" fontId="2" numFmtId="164" xfId="0" applyFont="1" applyNumberFormat="1"/>
    <xf quotePrefix="1" borderId="1" fillId="0" fontId="1" numFmtId="0" xfId="0" applyAlignment="1" applyBorder="1" applyFont="1">
      <alignment horizontal="center" vertical="center"/>
    </xf>
    <xf borderId="2" fillId="0" fontId="2" numFmtId="0" xfId="0" applyAlignment="1" applyBorder="1" applyFont="1">
      <alignment horizontal="center"/>
    </xf>
    <xf borderId="2" fillId="0" fontId="2" numFmtId="164" xfId="0" applyAlignment="1" applyBorder="1" applyFont="1" applyNumberFormat="1">
      <alignment horizontal="center"/>
    </xf>
    <xf quotePrefix="1" borderId="2" fillId="0" fontId="2" numFmtId="17" xfId="0" applyAlignment="1" applyBorder="1" applyFont="1" applyNumberFormat="1">
      <alignment horizontal="center"/>
    </xf>
    <xf borderId="0" fillId="0" fontId="2" numFmtId="17" xfId="0" applyAlignment="1" applyFont="1" applyNumberFormat="1">
      <alignment horizontal="center"/>
    </xf>
    <xf quotePrefix="1" borderId="0" fillId="0" fontId="2" numFmtId="17" xfId="0" applyFont="1" applyNumberFormat="1"/>
    <xf borderId="3" fillId="2" fontId="2" numFmtId="164" xfId="0" applyBorder="1" applyFill="1" applyFont="1" applyNumberFormat="1"/>
    <xf borderId="0" fillId="0" fontId="2" numFmtId="17" xfId="0" applyFont="1" applyNumberFormat="1"/>
    <xf borderId="4" fillId="0" fontId="3" numFmtId="0" xfId="0" applyBorder="1" applyFont="1"/>
    <xf borderId="4" fillId="0" fontId="1" numFmtId="0" xfId="0" applyBorder="1" applyFont="1"/>
    <xf borderId="4" fillId="0" fontId="1" numFmtId="0" xfId="0" applyAlignment="1" applyBorder="1" applyFont="1">
      <alignment horizontal="center"/>
    </xf>
    <xf borderId="4" fillId="0" fontId="1" numFmtId="164" xfId="0" applyBorder="1" applyFont="1" applyNumberFormat="1"/>
    <xf borderId="0" fillId="0" fontId="1" numFmtId="164" xfId="0" applyFont="1" applyNumberFormat="1"/>
    <xf borderId="0" fillId="0" fontId="2" numFmtId="165" xfId="0" applyFont="1" applyNumberFormat="1"/>
    <xf quotePrefix="1" borderId="0" fillId="0" fontId="2" numFmtId="0" xfId="0" applyFont="1"/>
    <xf quotePrefix="1" borderId="1" fillId="0" fontId="1" numFmtId="17" xfId="0" applyAlignment="1" applyBorder="1" applyFont="1" applyNumberFormat="1">
      <alignment horizontal="center" vertical="center"/>
    </xf>
    <xf borderId="0" fillId="0" fontId="1" numFmtId="0" xfId="0" applyAlignment="1" applyFont="1">
      <alignment horizontal="center" vertical="center"/>
    </xf>
    <xf borderId="0" fillId="0" fontId="1" numFmtId="0" xfId="0" applyAlignment="1" applyFont="1">
      <alignment horizontal="center"/>
    </xf>
    <xf borderId="3" fillId="3" fontId="1" numFmtId="0" xfId="0" applyBorder="1" applyFill="1" applyFont="1"/>
    <xf borderId="3" fillId="3" fontId="2" numFmtId="0" xfId="0" applyBorder="1" applyFont="1"/>
    <xf borderId="3" fillId="3" fontId="2" numFmtId="0" xfId="0" applyAlignment="1" applyBorder="1" applyFont="1">
      <alignment horizontal="center"/>
    </xf>
    <xf borderId="3" fillId="3" fontId="2" numFmtId="164" xfId="0" applyBorder="1" applyFont="1" applyNumberFormat="1"/>
    <xf borderId="3" fillId="4" fontId="1" numFmtId="0" xfId="0" applyBorder="1" applyFill="1" applyFont="1"/>
    <xf borderId="3" fillId="4" fontId="2" numFmtId="0" xfId="0" applyBorder="1" applyFont="1"/>
    <xf borderId="3" fillId="4" fontId="2" numFmtId="0" xfId="0" applyAlignment="1" applyBorder="1" applyFont="1">
      <alignment horizontal="center"/>
    </xf>
    <xf borderId="3" fillId="4" fontId="2" numFmtId="164" xfId="0" applyBorder="1" applyFont="1" applyNumberFormat="1"/>
    <xf borderId="3" fillId="5" fontId="1" numFmtId="0" xfId="0" applyBorder="1" applyFill="1" applyFont="1"/>
    <xf borderId="3" fillId="5" fontId="2" numFmtId="0" xfId="0" applyBorder="1" applyFont="1"/>
    <xf borderId="3" fillId="5" fontId="2" numFmtId="0" xfId="0" applyAlignment="1" applyBorder="1" applyFont="1">
      <alignment horizontal="center"/>
    </xf>
    <xf borderId="3" fillId="5" fontId="2" numFmtId="164" xfId="0" applyBorder="1" applyFont="1" applyNumberFormat="1"/>
    <xf borderId="0" fillId="0" fontId="2" numFmtId="164" xfId="0" applyAlignment="1" applyFont="1" applyNumberFormat="1">
      <alignment horizontal="center"/>
    </xf>
    <xf borderId="0" fillId="0" fontId="1" numFmtId="0" xfId="0" applyAlignment="1" applyFont="1">
      <alignment horizontal="center" shrinkToFit="0" vertical="center" wrapText="1"/>
    </xf>
    <xf borderId="0" fillId="0" fontId="1" numFmtId="164" xfId="0" applyAlignment="1" applyFont="1" applyNumberFormat="1">
      <alignment horizontal="center" shrinkToFit="0" vertical="center" wrapText="1"/>
    </xf>
    <xf borderId="0" fillId="0" fontId="2" numFmtId="0" xfId="0" applyAlignment="1" applyFont="1">
      <alignment shrinkToFit="0" vertical="center" wrapText="1"/>
    </xf>
    <xf borderId="0" fillId="0" fontId="2" numFmtId="14" xfId="0" applyFont="1" applyNumberFormat="1"/>
    <xf borderId="0" fillId="0" fontId="4" numFmtId="0" xfId="0" applyFont="1"/>
    <xf borderId="0" fillId="0" fontId="5" numFmtId="0" xfId="0" applyFont="1"/>
    <xf borderId="0" fillId="0" fontId="5" numFmtId="164" xfId="0" applyFont="1" applyNumberFormat="1"/>
    <xf borderId="0" fillId="0" fontId="5" numFmtId="0" xfId="0" applyAlignment="1" applyFont="1">
      <alignment horizontal="center"/>
    </xf>
    <xf borderId="0" fillId="0" fontId="6" numFmtId="0" xfId="0" applyFont="1"/>
    <xf borderId="0" fillId="0" fontId="5" numFmtId="0" xfId="0" applyAlignment="1" applyFont="1">
      <alignment horizontal="center" shrinkToFit="0" vertical="center" wrapText="1"/>
    </xf>
    <xf borderId="5" fillId="6" fontId="4" numFmtId="0" xfId="0" applyAlignment="1" applyBorder="1" applyFill="1" applyFont="1">
      <alignment horizontal="center" shrinkToFit="0" vertical="center" wrapText="1"/>
    </xf>
    <xf borderId="5" fillId="7" fontId="4" numFmtId="0" xfId="0" applyAlignment="1" applyBorder="1" applyFill="1" applyFont="1">
      <alignment horizontal="center" shrinkToFit="0" vertical="center" wrapText="1"/>
    </xf>
    <xf borderId="0" fillId="0" fontId="5" numFmtId="0" xfId="0" applyAlignment="1" applyFont="1">
      <alignment horizontal="center" vertical="center"/>
    </xf>
    <xf borderId="3" fillId="7" fontId="5" numFmtId="164" xfId="0" applyAlignment="1" applyBorder="1" applyFont="1" applyNumberFormat="1">
      <alignment horizontal="center" shrinkToFit="0" vertical="center" wrapText="1"/>
    </xf>
    <xf borderId="3" fillId="7" fontId="5" numFmtId="0" xfId="0" applyAlignment="1" applyBorder="1" applyFont="1">
      <alignment horizontal="center" shrinkToFit="0" vertical="center" wrapText="1"/>
    </xf>
    <xf borderId="0" fillId="0" fontId="5" numFmtId="0" xfId="0" applyAlignment="1" applyFont="1">
      <alignment horizontal="center" shrinkToFit="0" vertical="top" wrapText="1"/>
    </xf>
    <xf borderId="0" fillId="0" fontId="4" numFmtId="0" xfId="0" applyAlignment="1" applyFont="1">
      <alignment horizontal="center" shrinkToFit="0" vertical="top" wrapText="1"/>
    </xf>
    <xf borderId="0" fillId="0" fontId="5" numFmtId="0" xfId="0" applyAlignment="1" applyFont="1">
      <alignment horizontal="center" vertical="top"/>
    </xf>
    <xf borderId="3" fillId="7" fontId="5" numFmtId="164" xfId="0" applyAlignment="1" applyBorder="1" applyFont="1" applyNumberFormat="1">
      <alignment horizontal="center" vertical="top"/>
    </xf>
    <xf borderId="3" fillId="7" fontId="5" numFmtId="0" xfId="0" applyAlignment="1" applyBorder="1" applyFont="1">
      <alignment horizontal="center" vertical="top"/>
    </xf>
    <xf borderId="0" fillId="0" fontId="5" numFmtId="0" xfId="0" applyAlignment="1" applyFont="1">
      <alignment shrinkToFit="0" wrapText="1"/>
    </xf>
    <xf borderId="0" fillId="0" fontId="5" numFmtId="166" xfId="0" applyAlignment="1" applyFont="1" applyNumberFormat="1">
      <alignment horizontal="right"/>
    </xf>
    <xf borderId="0" fillId="0" fontId="5" numFmtId="166" xfId="0" applyAlignment="1" applyFont="1" applyNumberFormat="1">
      <alignment horizontal="right" readingOrder="0"/>
    </xf>
    <xf borderId="3" fillId="7" fontId="5" numFmtId="164" xfId="0" applyBorder="1" applyFont="1" applyNumberFormat="1"/>
    <xf borderId="3" fillId="7" fontId="5" numFmtId="0" xfId="0" applyAlignment="1" applyBorder="1" applyFont="1">
      <alignment horizontal="center"/>
    </xf>
    <xf borderId="3" fillId="3" fontId="4" numFmtId="0" xfId="0" applyAlignment="1" applyBorder="1" applyFont="1">
      <alignment horizontal="left"/>
    </xf>
    <xf borderId="6" fillId="3" fontId="4" numFmtId="166" xfId="0" applyAlignment="1" applyBorder="1" applyFont="1" applyNumberFormat="1">
      <alignment horizontal="right"/>
    </xf>
    <xf borderId="0" fillId="0" fontId="5" numFmtId="164" xfId="0" applyAlignment="1" applyFont="1" applyNumberFormat="1">
      <alignment readingOrder="0"/>
    </xf>
    <xf borderId="0" fillId="0" fontId="5" numFmtId="167" xfId="0" applyFont="1" applyNumberFormat="1"/>
    <xf borderId="0" fillId="0" fontId="7" numFmtId="0" xfId="0" applyAlignment="1" applyFont="1">
      <alignment horizontal="left"/>
    </xf>
    <xf borderId="0" fillId="0" fontId="7" numFmtId="166" xfId="0" applyAlignment="1" applyFont="1" applyNumberFormat="1">
      <alignment horizontal="right"/>
    </xf>
    <xf borderId="0" fillId="0" fontId="8" numFmtId="0" xfId="0" applyFont="1"/>
    <xf borderId="3" fillId="7" fontId="8" numFmtId="164" xfId="0" applyBorder="1" applyFont="1" applyNumberFormat="1"/>
    <xf borderId="3" fillId="7" fontId="8" numFmtId="0" xfId="0" applyAlignment="1" applyBorder="1" applyFont="1">
      <alignment horizontal="center"/>
    </xf>
    <xf borderId="0" fillId="0" fontId="9" numFmtId="0" xfId="0" applyAlignment="1" applyFont="1">
      <alignment horizontal="left" readingOrder="0"/>
    </xf>
    <xf borderId="3" fillId="8" fontId="4" numFmtId="0" xfId="0" applyAlignment="1" applyBorder="1" applyFill="1" applyFont="1">
      <alignment horizontal="left" readingOrder="0"/>
    </xf>
    <xf borderId="6" fillId="8" fontId="4" numFmtId="166" xfId="0" applyAlignment="1" applyBorder="1" applyFont="1" applyNumberFormat="1">
      <alignment horizontal="right"/>
    </xf>
    <xf borderId="3" fillId="3" fontId="4" numFmtId="164" xfId="0" applyAlignment="1" applyBorder="1" applyFont="1" applyNumberFormat="1">
      <alignment horizontal="left"/>
    </xf>
    <xf borderId="3" fillId="7" fontId="5" numFmtId="164" xfId="0" applyAlignment="1" applyBorder="1" applyFont="1" applyNumberFormat="1">
      <alignment horizontal="center"/>
    </xf>
    <xf borderId="0" fillId="0" fontId="4" numFmtId="0" xfId="0" applyAlignment="1" applyFont="1">
      <alignment horizontal="left"/>
    </xf>
    <xf borderId="0" fillId="0" fontId="10" numFmtId="166" xfId="0" applyAlignment="1" applyFont="1" applyNumberFormat="1">
      <alignment horizontal="right"/>
    </xf>
    <xf borderId="0" fillId="0" fontId="4" numFmtId="166" xfId="0" applyAlignment="1" applyFont="1" applyNumberFormat="1">
      <alignment horizontal="right"/>
    </xf>
    <xf borderId="7" fillId="7" fontId="5" numFmtId="164" xfId="0" applyBorder="1" applyFont="1" applyNumberFormat="1"/>
    <xf borderId="7" fillId="7" fontId="5" numFmtId="0" xfId="0" applyAlignment="1" applyBorder="1" applyFont="1">
      <alignment horizontal="center"/>
    </xf>
    <xf borderId="0" fillId="9" fontId="5" numFmtId="0" xfId="0" applyAlignment="1" applyFill="1" applyFont="1">
      <alignment horizontal="center"/>
    </xf>
    <xf borderId="0" fillId="9" fontId="5" numFmtId="166" xfId="0" applyAlignment="1" applyFont="1" applyNumberFormat="1">
      <alignment horizontal="right"/>
    </xf>
    <xf borderId="0" fillId="0" fontId="11" numFmtId="166" xfId="0" applyAlignment="1" applyFont="1" applyNumberFormat="1">
      <alignment horizontal="right"/>
    </xf>
    <xf borderId="0" fillId="9" fontId="5" numFmtId="164" xfId="0" applyFont="1" applyNumberFormat="1"/>
    <xf borderId="0" fillId="9" fontId="5" numFmtId="0" xfId="0" applyFont="1"/>
    <xf borderId="0" fillId="9" fontId="11" numFmtId="166" xfId="0" applyAlignment="1" applyFont="1" applyNumberFormat="1">
      <alignment horizontal="right"/>
    </xf>
    <xf borderId="0" fillId="7" fontId="5" numFmtId="164" xfId="0" applyFont="1" applyNumberFormat="1"/>
    <xf borderId="0" fillId="7" fontId="5" numFmtId="0" xfId="0" applyAlignment="1" applyFont="1">
      <alignment horizontal="center"/>
    </xf>
    <xf borderId="8" fillId="3" fontId="4" numFmtId="0" xfId="0" applyAlignment="1" applyBorder="1" applyFont="1">
      <alignment horizontal="left"/>
    </xf>
    <xf borderId="9" fillId="3" fontId="4" numFmtId="166" xfId="0" applyAlignment="1" applyBorder="1" applyFont="1" applyNumberFormat="1">
      <alignment horizontal="right"/>
    </xf>
    <xf borderId="8" fillId="7" fontId="5" numFmtId="164" xfId="0" applyBorder="1" applyFont="1" applyNumberFormat="1"/>
    <xf borderId="8" fillId="7" fontId="5" numFmtId="168" xfId="0" applyAlignment="1" applyBorder="1" applyFont="1" applyNumberFormat="1">
      <alignment horizontal="center"/>
    </xf>
    <xf borderId="8" fillId="7" fontId="5" numFmtId="0" xfId="0" applyAlignment="1" applyBorder="1" applyFont="1">
      <alignment horizontal="center"/>
    </xf>
    <xf borderId="0" fillId="0" fontId="5" numFmtId="0" xfId="0" applyAlignment="1" applyFont="1">
      <alignment horizontal="left"/>
    </xf>
    <xf borderId="10" fillId="0" fontId="4" numFmtId="166" xfId="0" applyAlignment="1" applyBorder="1" applyFont="1" applyNumberFormat="1">
      <alignment horizontal="right"/>
    </xf>
    <xf borderId="0" fillId="0" fontId="12" numFmtId="164" xfId="0" applyFont="1" applyNumberFormat="1"/>
    <xf borderId="0" fillId="0" fontId="12" numFmtId="164" xfId="0" applyAlignment="1" applyFont="1" applyNumberFormat="1">
      <alignment horizontal="center"/>
    </xf>
    <xf borderId="0" fillId="0" fontId="11" numFmtId="0" xfId="0" applyFont="1"/>
    <xf borderId="0" fillId="0" fontId="5" numFmtId="165" xfId="0" applyFont="1" applyNumberFormat="1"/>
    <xf borderId="0" fillId="0" fontId="13" numFmtId="0" xfId="0" applyAlignment="1" applyFont="1">
      <alignment horizontal="center" readingOrder="0"/>
    </xf>
    <xf borderId="0" fillId="0" fontId="13" numFmtId="169" xfId="0" applyAlignment="1" applyFont="1" applyNumberFormat="1">
      <alignment horizontal="center"/>
    </xf>
    <xf borderId="0" fillId="0" fontId="13" numFmtId="0" xfId="0" applyAlignment="1" applyFont="1">
      <alignment horizontal="center" shrinkToFit="0" wrapText="1"/>
    </xf>
    <xf borderId="0" fillId="0" fontId="13" numFmtId="0" xfId="0" applyAlignment="1" applyFont="1">
      <alignment horizontal="center"/>
    </xf>
    <xf borderId="0" fillId="0" fontId="13" numFmtId="167" xfId="0" applyAlignment="1" applyFont="1" applyNumberFormat="1">
      <alignment horizontal="center"/>
    </xf>
    <xf borderId="3" fillId="2" fontId="13" numFmtId="0" xfId="0" applyAlignment="1" applyBorder="1" applyFont="1">
      <alignment horizontal="center"/>
    </xf>
    <xf borderId="3" fillId="10" fontId="13" numFmtId="164" xfId="0" applyAlignment="1" applyBorder="1" applyFill="1" applyFont="1" applyNumberFormat="1">
      <alignment horizontal="center"/>
    </xf>
    <xf borderId="0" fillId="0" fontId="14" numFmtId="164" xfId="0" applyAlignment="1" applyFont="1" applyNumberFormat="1">
      <alignment horizontal="center"/>
    </xf>
    <xf borderId="3" fillId="11" fontId="13" numFmtId="164" xfId="0" applyAlignment="1" applyBorder="1" applyFill="1" applyFont="1" applyNumberFormat="1">
      <alignment horizontal="center"/>
    </xf>
    <xf borderId="3" fillId="8" fontId="13" numFmtId="0" xfId="0" applyAlignment="1" applyBorder="1" applyFont="1">
      <alignment horizontal="center"/>
    </xf>
    <xf borderId="0" fillId="0" fontId="2" numFmtId="169" xfId="0" applyAlignment="1" applyFont="1" applyNumberFormat="1">
      <alignment horizontal="center"/>
    </xf>
    <xf borderId="0" fillId="0" fontId="15" numFmtId="0" xfId="0" applyFont="1"/>
    <xf borderId="0" fillId="0" fontId="15" numFmtId="167" xfId="0" applyAlignment="1" applyFont="1" applyNumberFormat="1">
      <alignment horizontal="right"/>
    </xf>
    <xf borderId="0" fillId="0" fontId="15" numFmtId="164" xfId="0" applyFont="1" applyNumberFormat="1"/>
    <xf borderId="0" fillId="0" fontId="15" numFmtId="4" xfId="0" applyAlignment="1" applyFont="1" applyNumberFormat="1">
      <alignment horizontal="right"/>
    </xf>
    <xf borderId="0" fillId="0" fontId="15" numFmtId="4" xfId="0" applyFont="1" applyNumberFormat="1"/>
    <xf borderId="0" fillId="0" fontId="15" numFmtId="167" xfId="0" applyFont="1" applyNumberFormat="1"/>
    <xf borderId="0" fillId="0" fontId="13" numFmtId="164" xfId="0" applyFont="1" applyNumberFormat="1"/>
    <xf borderId="0" fillId="0" fontId="15" numFmtId="169" xfId="0" applyAlignment="1" applyFont="1" applyNumberFormat="1">
      <alignment horizontal="center"/>
    </xf>
    <xf borderId="0" fillId="0" fontId="15" numFmtId="164" xfId="0" applyAlignment="1" applyFont="1" applyNumberFormat="1">
      <alignment horizontal="right"/>
    </xf>
    <xf borderId="0" fillId="0" fontId="13" numFmtId="164" xfId="0" applyAlignment="1" applyFont="1" applyNumberFormat="1">
      <alignment horizontal="right"/>
    </xf>
    <xf borderId="0" fillId="0" fontId="16" numFmtId="164" xfId="0" applyFont="1" applyNumberFormat="1"/>
    <xf borderId="0" fillId="0" fontId="15" numFmtId="165" xfId="0" applyAlignment="1" applyFont="1" applyNumberFormat="1">
      <alignment horizontal="right"/>
    </xf>
    <xf borderId="0" fillId="0" fontId="17" numFmtId="0" xfId="0" applyFont="1"/>
    <xf borderId="0" fillId="0" fontId="18" numFmtId="167" xfId="0" applyAlignment="1" applyFont="1" applyNumberFormat="1">
      <alignment horizontal="right"/>
    </xf>
    <xf borderId="0" fillId="0" fontId="17" numFmtId="164" xfId="0" applyAlignment="1" applyFont="1" applyNumberFormat="1">
      <alignment horizontal="right"/>
    </xf>
    <xf borderId="0" fillId="0" fontId="19" numFmtId="164" xfId="0" applyAlignment="1" applyFont="1" applyNumberFormat="1">
      <alignment horizontal="right"/>
    </xf>
    <xf borderId="0" fillId="0" fontId="20" numFmtId="167" xfId="0" applyAlignment="1" applyFont="1" applyNumberFormat="1">
      <alignment horizontal="right"/>
    </xf>
    <xf borderId="0" fillId="0" fontId="21" numFmtId="167" xfId="0" applyAlignment="1" applyFont="1" applyNumberFormat="1">
      <alignment horizontal="right" readingOrder="0"/>
    </xf>
    <xf borderId="0" fillId="0" fontId="15" numFmtId="0" xfId="0" applyAlignment="1" applyFont="1">
      <alignment readingOrder="0"/>
    </xf>
    <xf quotePrefix="1" borderId="0" fillId="0" fontId="15" numFmtId="0" xfId="0" applyAlignment="1" applyFont="1">
      <alignment readingOrder="0"/>
    </xf>
    <xf borderId="0" fillId="0" fontId="21" numFmtId="167" xfId="0" applyFont="1" applyNumberFormat="1"/>
    <xf borderId="11" fillId="8" fontId="13" numFmtId="0" xfId="0" applyAlignment="1" applyBorder="1" applyFont="1">
      <alignment horizontal="center"/>
    </xf>
    <xf borderId="4" fillId="0" fontId="15" numFmtId="169" xfId="0" applyAlignment="1" applyBorder="1" applyFont="1" applyNumberFormat="1">
      <alignment horizontal="center"/>
    </xf>
    <xf borderId="4" fillId="0" fontId="15" numFmtId="0" xfId="0" applyBorder="1" applyFont="1"/>
    <xf borderId="4" fillId="0" fontId="15" numFmtId="167" xfId="0" applyBorder="1" applyFont="1" applyNumberFormat="1"/>
    <xf borderId="4" fillId="0" fontId="15" numFmtId="164" xfId="0" applyBorder="1" applyFont="1" applyNumberFormat="1"/>
    <xf borderId="4" fillId="0" fontId="15" numFmtId="165" xfId="0" applyAlignment="1" applyBorder="1" applyFont="1" applyNumberFormat="1">
      <alignment horizontal="right"/>
    </xf>
    <xf borderId="4" fillId="0" fontId="13" numFmtId="164" xfId="0" applyAlignment="1" applyBorder="1" applyFont="1" applyNumberFormat="1">
      <alignment horizontal="right"/>
    </xf>
    <xf borderId="4" fillId="0" fontId="15" numFmtId="4" xfId="0" applyAlignment="1" applyBorder="1" applyFont="1" applyNumberFormat="1">
      <alignment horizontal="right"/>
    </xf>
    <xf borderId="4" fillId="0" fontId="15" numFmtId="4" xfId="0" applyBorder="1" applyFont="1" applyNumberFormat="1"/>
    <xf borderId="0" fillId="0" fontId="22" numFmtId="167" xfId="0" applyFont="1" applyNumberFormat="1"/>
    <xf borderId="0" fillId="0" fontId="15" numFmtId="4" xfId="0" applyAlignment="1" applyFont="1" applyNumberFormat="1">
      <alignment readingOrder="0"/>
    </xf>
    <xf borderId="3" fillId="9" fontId="2" numFmtId="167" xfId="0" applyBorder="1" applyFont="1" applyNumberFormat="1"/>
    <xf borderId="4" fillId="0" fontId="21" numFmtId="0" xfId="0" applyBorder="1" applyFont="1"/>
    <xf borderId="0" fillId="0" fontId="2" numFmtId="167" xfId="0" applyAlignment="1" applyFont="1" applyNumberFormat="1">
      <alignment horizontal="right"/>
    </xf>
    <xf borderId="0" fillId="0" fontId="2" numFmtId="167" xfId="0" applyFont="1" applyNumberFormat="1"/>
    <xf borderId="0" fillId="0" fontId="21" numFmtId="0" xfId="0" applyFont="1"/>
    <xf borderId="0" fillId="0" fontId="23" numFmtId="164" xfId="0" applyFont="1" applyNumberFormat="1"/>
    <xf borderId="0" fillId="0" fontId="24" numFmtId="164" xfId="0" applyFont="1" applyNumberFormat="1"/>
    <xf borderId="4" fillId="0" fontId="21" numFmtId="167" xfId="0" applyBorder="1" applyFont="1" applyNumberFormat="1"/>
    <xf borderId="0" fillId="0" fontId="25" numFmtId="167" xfId="0" applyFont="1" applyNumberFormat="1"/>
    <xf borderId="0" fillId="0" fontId="25" numFmtId="0" xfId="0" applyFont="1"/>
    <xf borderId="0" fillId="0" fontId="25" numFmtId="164" xfId="0" applyFont="1" applyNumberFormat="1"/>
    <xf borderId="0" fillId="0" fontId="25" numFmtId="169" xfId="0" applyAlignment="1" applyFont="1" applyNumberFormat="1">
      <alignment horizontal="center"/>
    </xf>
    <xf borderId="0" fillId="0" fontId="17" numFmtId="0" xfId="0" applyAlignment="1" applyFont="1">
      <alignment readingOrder="0"/>
    </xf>
    <xf borderId="3" fillId="2" fontId="15" numFmtId="0" xfId="0" applyBorder="1" applyFont="1"/>
    <xf borderId="0" fillId="0" fontId="13" numFmtId="0" xfId="0" applyFont="1"/>
    <xf borderId="0" fillId="0" fontId="26" numFmtId="164" xfId="0" applyFont="1" applyNumberFormat="1"/>
    <xf borderId="0" fillId="0" fontId="27" numFmtId="164" xfId="0" applyFont="1" applyNumberFormat="1"/>
    <xf borderId="0" fillId="0" fontId="28" numFmtId="167" xfId="0" applyFont="1" applyNumberFormat="1"/>
    <xf borderId="3" fillId="8" fontId="1" numFmtId="0" xfId="0" applyAlignment="1" applyBorder="1" applyFont="1">
      <alignment horizontal="center"/>
    </xf>
    <xf borderId="0" fillId="0" fontId="26" numFmtId="164" xfId="0" applyAlignment="1" applyFont="1" applyNumberFormat="1">
      <alignment readingOrder="0"/>
    </xf>
    <xf borderId="0" fillId="0" fontId="1" numFmtId="164" xfId="0" applyAlignment="1" applyFont="1" applyNumberFormat="1">
      <alignment horizontal="right"/>
    </xf>
    <xf borderId="0" fillId="0" fontId="2" numFmtId="164" xfId="0" applyAlignment="1" applyFont="1" applyNumberFormat="1">
      <alignment horizontal="right"/>
    </xf>
    <xf borderId="0" fillId="0" fontId="26" numFmtId="164" xfId="0" applyAlignment="1" applyFont="1" applyNumberFormat="1">
      <alignment horizontal="right"/>
    </xf>
    <xf borderId="0" fillId="0" fontId="2" numFmtId="0" xfId="0" applyAlignment="1" applyFont="1">
      <alignment readingOrder="0"/>
    </xf>
    <xf borderId="0" fillId="0" fontId="2" numFmtId="164" xfId="0" applyAlignment="1" applyFont="1" applyNumberFormat="1">
      <alignment readingOrder="0"/>
    </xf>
    <xf borderId="0" fillId="0" fontId="29" numFmtId="167" xfId="0" applyAlignment="1" applyFont="1" applyNumberFormat="1">
      <alignment horizontal="right"/>
    </xf>
    <xf borderId="11" fillId="8" fontId="1" numFmtId="0" xfId="0" applyAlignment="1" applyBorder="1" applyFont="1">
      <alignment horizontal="center"/>
    </xf>
    <xf borderId="4" fillId="0" fontId="2" numFmtId="169" xfId="0" applyAlignment="1" applyBorder="1" applyFont="1" applyNumberFormat="1">
      <alignment horizontal="center"/>
    </xf>
    <xf borderId="4" fillId="0" fontId="2" numFmtId="0" xfId="0" applyBorder="1" applyFont="1"/>
    <xf borderId="4" fillId="0" fontId="2" numFmtId="167" xfId="0" applyAlignment="1" applyBorder="1" applyFont="1" applyNumberFormat="1">
      <alignment horizontal="right"/>
    </xf>
    <xf borderId="4" fillId="0" fontId="2" numFmtId="164" xfId="0" applyBorder="1" applyFont="1" applyNumberFormat="1"/>
    <xf borderId="4" fillId="0" fontId="2" numFmtId="164" xfId="0" applyAlignment="1" applyBorder="1" applyFont="1" applyNumberFormat="1">
      <alignment horizontal="right"/>
    </xf>
    <xf borderId="4" fillId="0" fontId="1" numFmtId="164" xfId="0" applyAlignment="1" applyBorder="1" applyFont="1" applyNumberFormat="1">
      <alignment horizontal="right"/>
    </xf>
    <xf borderId="4" fillId="0" fontId="26" numFmtId="164" xfId="0" applyAlignment="1" applyBorder="1" applyFont="1" applyNumberFormat="1">
      <alignment horizontal="right"/>
    </xf>
    <xf borderId="8" fillId="8" fontId="1" numFmtId="0" xfId="0" applyAlignment="1" applyBorder="1" applyFont="1">
      <alignment horizontal="center"/>
    </xf>
    <xf borderId="0" fillId="0" fontId="2" numFmtId="169" xfId="0" applyFont="1" applyNumberFormat="1"/>
    <xf borderId="0" fillId="0" fontId="2" numFmtId="4" xfId="0" applyAlignment="1" applyFont="1" applyNumberFormat="1">
      <alignment horizontal="right"/>
    </xf>
    <xf borderId="0" fillId="0" fontId="26" numFmtId="164" xfId="0" applyAlignment="1" applyFont="1" applyNumberFormat="1">
      <alignment horizontal="right" readingOrder="0"/>
    </xf>
    <xf borderId="0" fillId="0" fontId="27" numFmtId="164" xfId="0" applyAlignment="1" applyFont="1" applyNumberFormat="1">
      <alignment horizontal="right"/>
    </xf>
    <xf borderId="0" fillId="0" fontId="2" numFmtId="169" xfId="0" applyAlignment="1" applyFont="1" applyNumberFormat="1">
      <alignment horizontal="center" readingOrder="0"/>
    </xf>
    <xf borderId="0" fillId="0" fontId="15" numFmtId="167" xfId="0" applyAlignment="1" applyFont="1" applyNumberFormat="1">
      <alignment readingOrder="0"/>
    </xf>
    <xf borderId="0" fillId="0" fontId="15" numFmtId="164" xfId="0" applyAlignment="1" applyFont="1" applyNumberFormat="1">
      <alignment readingOrder="0"/>
    </xf>
    <xf borderId="0" fillId="0" fontId="30" numFmtId="167" xfId="0" applyAlignment="1" applyFont="1" applyNumberFormat="1">
      <alignment readingOrder="0"/>
    </xf>
    <xf quotePrefix="1" borderId="3" fillId="8" fontId="1" numFmtId="0" xfId="0" applyAlignment="1" applyBorder="1" applyFont="1">
      <alignment horizontal="center" readingOrder="0"/>
    </xf>
    <xf borderId="0" fillId="0" fontId="31" numFmtId="0" xfId="0" applyAlignment="1" applyFont="1">
      <alignment readingOrder="0"/>
    </xf>
    <xf borderId="0" fillId="0" fontId="31" numFmtId="167" xfId="0" applyFont="1" applyNumberFormat="1"/>
    <xf borderId="0" fillId="0" fontId="1" numFmtId="164" xfId="0" applyAlignment="1" applyFont="1" applyNumberFormat="1">
      <alignment readingOrder="0"/>
    </xf>
    <xf borderId="0" fillId="0" fontId="21" numFmtId="0" xfId="0" applyAlignment="1" applyFont="1">
      <alignment readingOrder="0"/>
    </xf>
    <xf quotePrefix="1" borderId="11" fillId="8" fontId="1" numFmtId="0" xfId="0" applyAlignment="1" applyBorder="1" applyFont="1">
      <alignment horizontal="center" readingOrder="0"/>
    </xf>
    <xf borderId="4" fillId="0" fontId="2" numFmtId="169" xfId="0" applyAlignment="1" applyBorder="1" applyFont="1" applyNumberFormat="1">
      <alignment horizontal="center" readingOrder="0"/>
    </xf>
    <xf borderId="4" fillId="0" fontId="15" numFmtId="0" xfId="0" applyAlignment="1" applyBorder="1" applyFont="1">
      <alignment readingOrder="0"/>
    </xf>
    <xf borderId="4" fillId="0" fontId="15" numFmtId="167" xfId="0" applyAlignment="1" applyBorder="1" applyFont="1" applyNumberFormat="1">
      <alignment readingOrder="0"/>
    </xf>
    <xf borderId="4" fillId="0" fontId="2" numFmtId="164" xfId="0" applyAlignment="1" applyBorder="1" applyFont="1" applyNumberFormat="1">
      <alignment readingOrder="0"/>
    </xf>
    <xf borderId="12" fillId="8" fontId="1" numFmtId="0" xfId="0" applyAlignment="1" applyBorder="1" applyFont="1">
      <alignment horizontal="center" readingOrder="0"/>
    </xf>
    <xf quotePrefix="1" borderId="8" fillId="8" fontId="1" numFmtId="0" xfId="0" applyAlignment="1" applyBorder="1" applyFont="1">
      <alignment horizontal="center" readingOrder="0"/>
    </xf>
    <xf borderId="0" fillId="0" fontId="13" numFmtId="164" xfId="0" applyAlignment="1" applyFont="1" applyNumberFormat="1">
      <alignment readingOrder="0"/>
    </xf>
    <xf borderId="0" fillId="0" fontId="13" numFmtId="0" xfId="0" applyAlignment="1" applyFont="1">
      <alignment readingOrder="0"/>
    </xf>
    <xf borderId="3" fillId="8" fontId="1" numFmtId="0" xfId="0" applyAlignment="1" applyBorder="1" applyFont="1">
      <alignment horizontal="center" readingOrder="0"/>
    </xf>
    <xf borderId="0" fillId="0" fontId="23" numFmtId="0" xfId="0" applyAlignment="1" applyFont="1">
      <alignment readingOrder="0"/>
    </xf>
    <xf borderId="0" fillId="0" fontId="15" numFmtId="169" xfId="0" applyAlignment="1" applyFont="1" applyNumberFormat="1">
      <alignment horizontal="center" readingOrder="0"/>
    </xf>
    <xf borderId="0" fillId="0" fontId="31" numFmtId="4" xfId="0" applyAlignment="1" applyFont="1" applyNumberFormat="1">
      <alignment readingOrder="0"/>
    </xf>
    <xf borderId="0" fillId="0" fontId="2" numFmtId="164" xfId="0" applyAlignment="1" applyFont="1" applyNumberFormat="1">
      <alignment horizontal="right" readingOrder="0"/>
    </xf>
    <xf borderId="0" fillId="0" fontId="23" numFmtId="0" xfId="0" applyFont="1"/>
    <xf borderId="0" fillId="0" fontId="15" numFmtId="167" xfId="0" applyAlignment="1" applyFont="1" applyNumberFormat="1">
      <alignment horizontal="right" readingOrder="0"/>
    </xf>
    <xf borderId="4" fillId="0" fontId="15" numFmtId="169" xfId="0" applyAlignment="1" applyBorder="1" applyFont="1" applyNumberFormat="1">
      <alignment horizontal="center" readingOrder="0"/>
    </xf>
    <xf borderId="4" fillId="0" fontId="23" numFmtId="0" xfId="0" applyAlignment="1" applyBorder="1" applyFont="1">
      <alignment readingOrder="0"/>
    </xf>
    <xf borderId="0" fillId="0" fontId="15" numFmtId="167" xfId="0" applyAlignment="1" applyFont="1" applyNumberFormat="1">
      <alignment readingOrder="0"/>
    </xf>
    <xf quotePrefix="1" borderId="0" fillId="0" fontId="15" numFmtId="0" xfId="0" applyAlignment="1" applyFont="1">
      <alignment horizontal="center" readingOrder="0"/>
    </xf>
    <xf borderId="0" fillId="0" fontId="23" numFmtId="164" xfId="0" applyAlignment="1" applyFont="1" applyNumberFormat="1">
      <alignment readingOrder="0"/>
    </xf>
    <xf borderId="0" fillId="0" fontId="32" numFmtId="0" xfId="0" applyAlignment="1" applyFont="1">
      <alignment readingOrder="0"/>
    </xf>
    <xf borderId="0" fillId="0" fontId="32" numFmtId="167" xfId="0" applyAlignment="1" applyFont="1" applyNumberFormat="1">
      <alignment readingOrder="0"/>
    </xf>
    <xf borderId="13" fillId="0" fontId="15" numFmtId="0" xfId="0" applyBorder="1" applyFont="1"/>
    <xf borderId="0" fillId="0" fontId="33" numFmtId="167" xfId="0" applyAlignment="1" applyFont="1" applyNumberFormat="1">
      <alignment readingOrder="0"/>
    </xf>
    <xf borderId="0" fillId="0" fontId="33" numFmtId="164" xfId="0" applyAlignment="1" applyFont="1" applyNumberFormat="1">
      <alignment readingOrder="0"/>
    </xf>
    <xf borderId="0" fillId="0" fontId="33" numFmtId="164" xfId="0" applyFont="1" applyNumberFormat="1"/>
    <xf borderId="0" fillId="0" fontId="15" numFmtId="170" xfId="0" applyAlignment="1" applyFont="1" applyNumberFormat="1">
      <alignment horizontal="left" readingOrder="0"/>
    </xf>
    <xf borderId="0" fillId="0" fontId="32" numFmtId="169" xfId="0" applyAlignment="1" applyFont="1" applyNumberFormat="1">
      <alignment horizontal="center" readingOrder="0"/>
    </xf>
    <xf borderId="0" fillId="0" fontId="34" numFmtId="0" xfId="0" applyAlignment="1" applyFont="1">
      <alignment readingOrder="0"/>
    </xf>
    <xf borderId="0" fillId="0" fontId="32" numFmtId="169" xfId="0" applyAlignment="1" applyFont="1" applyNumberFormat="1">
      <alignment horizontal="center"/>
    </xf>
    <xf borderId="0" fillId="0" fontId="34" numFmtId="0" xfId="0" applyFont="1"/>
    <xf borderId="0" fillId="0" fontId="32" numFmtId="167" xfId="0" applyFont="1" applyNumberFormat="1"/>
    <xf borderId="0" fillId="0" fontId="32" numFmtId="0" xfId="0" applyFont="1"/>
    <xf borderId="0" fillId="0" fontId="32" numFmtId="167" xfId="0" applyAlignment="1" applyFont="1" applyNumberFormat="1">
      <alignment readingOrder="0"/>
    </xf>
    <xf borderId="0" fillId="0" fontId="32" numFmtId="0" xfId="0" applyAlignment="1" applyFont="1">
      <alignment vertical="bottom"/>
    </xf>
    <xf borderId="0" fillId="0" fontId="32" numFmtId="166" xfId="0" applyAlignment="1" applyFont="1" applyNumberFormat="1">
      <alignment horizontal="right" vertical="bottom"/>
    </xf>
    <xf borderId="0" fillId="0" fontId="32" numFmtId="165" xfId="0" applyAlignment="1" applyFont="1" applyNumberFormat="1">
      <alignment vertical="bottom"/>
    </xf>
    <xf borderId="0" fillId="0" fontId="2" numFmtId="164" xfId="0" applyAlignment="1" applyFont="1" applyNumberFormat="1">
      <alignment vertical="bottom"/>
    </xf>
    <xf borderId="0" fillId="0" fontId="25" numFmtId="164" xfId="0" applyAlignment="1" applyFont="1" applyNumberFormat="1">
      <alignment readingOrder="0"/>
    </xf>
    <xf borderId="0" fillId="0" fontId="35" numFmtId="164" xfId="0" applyAlignment="1" applyFont="1" applyNumberFormat="1">
      <alignment readingOrder="0"/>
    </xf>
    <xf borderId="0" fillId="0" fontId="25" numFmtId="165" xfId="0" applyAlignment="1" applyFont="1" applyNumberFormat="1">
      <alignment readingOrder="0"/>
    </xf>
    <xf borderId="0" fillId="0" fontId="2" numFmtId="164" xfId="0" applyAlignment="1" applyFont="1" applyNumberFormat="1">
      <alignment horizontal="right" vertical="bottom"/>
    </xf>
    <xf borderId="0" fillId="0" fontId="2" numFmtId="4" xfId="0" applyAlignment="1" applyFont="1" applyNumberFormat="1">
      <alignment horizontal="right" vertical="bottom"/>
    </xf>
    <xf borderId="0" fillId="12" fontId="36" numFmtId="0" xfId="0" applyAlignment="1" applyFill="1" applyFont="1">
      <alignment horizontal="center" readingOrder="0"/>
    </xf>
    <xf borderId="3" fillId="2" fontId="1" numFmtId="0" xfId="0" applyAlignment="1" applyBorder="1" applyFont="1">
      <alignment horizontal="center" readingOrder="0"/>
    </xf>
    <xf borderId="0" fillId="0" fontId="2" numFmtId="165" xfId="0" applyAlignment="1" applyFont="1" applyNumberFormat="1">
      <alignment horizontal="right"/>
    </xf>
    <xf borderId="0" fillId="0" fontId="37" numFmtId="169" xfId="0" applyAlignment="1" applyFont="1" applyNumberFormat="1">
      <alignment horizontal="center"/>
    </xf>
    <xf borderId="0" fillId="0" fontId="38" numFmtId="167" xfId="0" applyAlignment="1" applyFont="1" applyNumberFormat="1">
      <alignment readingOrder="0"/>
    </xf>
    <xf borderId="0" fillId="13" fontId="34" numFmtId="0" xfId="0" applyFill="1" applyFont="1"/>
    <xf borderId="0" fillId="13" fontId="2" numFmtId="164" xfId="0" applyAlignment="1" applyFont="1" applyNumberFormat="1">
      <alignment readingOrder="0"/>
    </xf>
    <xf borderId="0" fillId="0" fontId="32" numFmtId="164" xfId="0" applyAlignment="1" applyFont="1" applyNumberFormat="1">
      <alignment horizontal="right" vertical="bottom"/>
    </xf>
    <xf borderId="0" fillId="14" fontId="31" numFmtId="0" xfId="0" applyFill="1" applyFont="1"/>
    <xf borderId="0" fillId="14" fontId="2" numFmtId="164" xfId="0" applyAlignment="1" applyFont="1" applyNumberFormat="1">
      <alignment readingOrder="0"/>
    </xf>
    <xf borderId="0" fillId="14" fontId="15" numFmtId="0" xfId="0" applyFont="1"/>
    <xf borderId="0" fillId="12" fontId="15" numFmtId="164" xfId="0" applyFont="1" applyNumberFormat="1"/>
    <xf borderId="0" fillId="0" fontId="39" numFmtId="0" xfId="0" applyAlignment="1" applyFont="1">
      <alignment readingOrder="0"/>
    </xf>
    <xf borderId="0" fillId="0" fontId="40" numFmtId="0" xfId="0" applyAlignment="1" applyFont="1">
      <alignment readingOrder="0"/>
    </xf>
    <xf borderId="0" fillId="0" fontId="33" numFmtId="165" xfId="0" applyAlignment="1" applyFont="1" applyNumberFormat="1">
      <alignment readingOrder="0"/>
    </xf>
    <xf borderId="0" fillId="0" fontId="17" numFmtId="164" xfId="0" applyAlignment="1" applyFont="1" applyNumberFormat="1">
      <alignment readingOrder="0"/>
    </xf>
    <xf borderId="0" fillId="0" fontId="17" numFmtId="164" xfId="0" applyFont="1" applyNumberFormat="1"/>
    <xf borderId="0" fillId="0" fontId="32" numFmtId="0" xfId="0" applyAlignment="1" applyFont="1">
      <alignment horizontal="left" readingOrder="0"/>
    </xf>
    <xf borderId="11" fillId="8" fontId="1" numFmtId="0" xfId="0" applyAlignment="1" applyBorder="1" applyFont="1">
      <alignment horizontal="center" readingOrder="0"/>
    </xf>
    <xf borderId="4" fillId="0" fontId="32" numFmtId="0" xfId="0" applyAlignment="1" applyBorder="1" applyFont="1">
      <alignment readingOrder="0"/>
    </xf>
    <xf borderId="4" fillId="0" fontId="32" numFmtId="167" xfId="0" applyAlignment="1" applyBorder="1" applyFont="1" applyNumberFormat="1">
      <alignment readingOrder="0"/>
    </xf>
    <xf borderId="4" fillId="0" fontId="31" numFmtId="0" xfId="0" applyAlignment="1" applyBorder="1" applyFont="1">
      <alignment readingOrder="0"/>
    </xf>
    <xf borderId="8" fillId="8" fontId="1" numFmtId="0" xfId="0" applyAlignment="1" applyBorder="1" applyFont="1">
      <alignment horizontal="center" readingOrder="0"/>
    </xf>
    <xf borderId="0" fillId="0" fontId="2" numFmtId="0" xfId="0" applyAlignment="1" applyFont="1">
      <alignment readingOrder="0" vertical="bottom"/>
    </xf>
    <xf borderId="0" fillId="0" fontId="2" numFmtId="0" xfId="0" applyAlignment="1" applyFont="1">
      <alignment vertical="bottom"/>
    </xf>
    <xf borderId="0" fillId="0" fontId="41" numFmtId="167" xfId="0" applyAlignment="1" applyFont="1" applyNumberFormat="1">
      <alignment horizontal="right" vertical="bottom"/>
    </xf>
    <xf borderId="0" fillId="0" fontId="2" numFmtId="165" xfId="0" applyAlignment="1" applyFont="1" applyNumberFormat="1">
      <alignment vertical="bottom"/>
    </xf>
    <xf borderId="0" fillId="0" fontId="2" numFmtId="164" xfId="0" applyAlignment="1" applyFont="1" applyNumberFormat="1">
      <alignment readingOrder="0" vertical="bottom"/>
    </xf>
    <xf borderId="1" fillId="0" fontId="2" numFmtId="0" xfId="0" applyAlignment="1" applyBorder="1" applyFont="1">
      <alignment vertical="bottom"/>
    </xf>
    <xf borderId="0" fillId="13" fontId="31" numFmtId="0" xfId="0" applyFont="1"/>
    <xf borderId="0" fillId="13" fontId="15" numFmtId="0" xfId="0" applyFont="1"/>
    <xf borderId="0" fillId="0" fontId="32" numFmtId="0" xfId="0" applyAlignment="1" applyFont="1">
      <alignment readingOrder="0" vertical="bottom"/>
    </xf>
    <xf borderId="0" fillId="0" fontId="32" numFmtId="165" xfId="0" applyAlignment="1" applyFont="1" applyNumberFormat="1">
      <alignment horizontal="right" readingOrder="0" vertical="bottom"/>
    </xf>
    <xf borderId="0" fillId="0" fontId="2" numFmtId="0" xfId="0" applyAlignment="1" applyFont="1">
      <alignment vertical="bottom"/>
    </xf>
    <xf borderId="0" fillId="0" fontId="42" numFmtId="0" xfId="0" applyAlignment="1" applyFont="1">
      <alignment readingOrder="0"/>
    </xf>
    <xf borderId="0" fillId="0" fontId="31" numFmtId="0" xfId="0" applyAlignment="1" applyFont="1">
      <alignment readingOrder="0"/>
    </xf>
    <xf borderId="0" fillId="8" fontId="1" numFmtId="0" xfId="0" applyAlignment="1" applyFont="1">
      <alignment horizontal="center" readingOrder="0"/>
    </xf>
    <xf borderId="0" fillId="0" fontId="2" numFmtId="167" xfId="0" applyAlignment="1" applyFont="1" applyNumberFormat="1">
      <alignment readingOrder="0"/>
    </xf>
    <xf quotePrefix="1" borderId="0" fillId="8" fontId="1" numFmtId="0" xfId="0" applyAlignment="1" applyFont="1">
      <alignment horizontal="center" readingOrder="0"/>
    </xf>
    <xf borderId="0" fillId="0" fontId="43" numFmtId="167" xfId="0" applyAlignment="1" applyFont="1" applyNumberFormat="1">
      <alignment readingOrder="0"/>
    </xf>
    <xf borderId="0" fillId="8" fontId="13" numFmtId="0" xfId="0" applyAlignment="1" applyFont="1">
      <alignment horizontal="center" readingOrder="0"/>
    </xf>
    <xf borderId="0" fillId="0" fontId="44" numFmtId="0" xfId="0" applyAlignment="1" applyFont="1">
      <alignment readingOrder="0"/>
    </xf>
    <xf borderId="0" fillId="0" fontId="19" numFmtId="167" xfId="0" applyAlignment="1" applyFont="1" applyNumberFormat="1">
      <alignment readingOrder="0"/>
    </xf>
    <xf borderId="0" fillId="2" fontId="1" numFmtId="0" xfId="0" applyAlignment="1" applyFont="1">
      <alignment horizontal="center" readingOrder="0"/>
    </xf>
    <xf borderId="0" fillId="2" fontId="15" numFmtId="169" xfId="0" applyAlignment="1" applyFont="1" applyNumberFormat="1">
      <alignment horizontal="center" readingOrder="0"/>
    </xf>
    <xf borderId="0" fillId="2" fontId="15" numFmtId="0" xfId="0" applyAlignment="1" applyFont="1">
      <alignment readingOrder="0"/>
    </xf>
    <xf borderId="0" fillId="2" fontId="32" numFmtId="0" xfId="0" applyAlignment="1" applyFont="1">
      <alignment readingOrder="0"/>
    </xf>
    <xf borderId="0" fillId="2" fontId="32" numFmtId="167" xfId="0" applyAlignment="1" applyFont="1" applyNumberFormat="1">
      <alignment readingOrder="0"/>
    </xf>
    <xf borderId="0" fillId="2" fontId="34" numFmtId="0" xfId="0" applyAlignment="1" applyFont="1">
      <alignment readingOrder="0"/>
    </xf>
    <xf borderId="0" fillId="2" fontId="2" numFmtId="164" xfId="0" applyAlignment="1" applyFont="1" applyNumberFormat="1">
      <alignment readingOrder="0"/>
    </xf>
    <xf borderId="0" fillId="2" fontId="15" numFmtId="170" xfId="0" applyAlignment="1" applyFont="1" applyNumberFormat="1">
      <alignment horizontal="left" readingOrder="0"/>
    </xf>
    <xf borderId="0" fillId="2" fontId="15" numFmtId="0" xfId="0" applyFont="1"/>
    <xf borderId="0" fillId="2" fontId="15" numFmtId="164" xfId="0" applyFont="1" applyNumberFormat="1"/>
    <xf borderId="0" fillId="2" fontId="15" numFmtId="164" xfId="0" applyAlignment="1" applyFont="1" applyNumberFormat="1">
      <alignment readingOrder="0"/>
    </xf>
    <xf borderId="0" fillId="2" fontId="31" numFmtId="0" xfId="0" applyAlignment="1" applyFont="1">
      <alignment readingOrder="0"/>
    </xf>
    <xf borderId="0" fillId="15" fontId="15" numFmtId="169" xfId="0" applyAlignment="1" applyFill="1" applyFont="1" applyNumberFormat="1">
      <alignment horizontal="center" readingOrder="0"/>
    </xf>
    <xf borderId="0" fillId="0" fontId="2" numFmtId="0" xfId="0" applyAlignment="1" applyFont="1">
      <alignment vertical="bottom"/>
    </xf>
    <xf borderId="0" fillId="0" fontId="1" numFmtId="0" xfId="0" applyAlignment="1" applyFont="1">
      <alignment readingOrder="0"/>
    </xf>
    <xf borderId="0" fillId="0" fontId="16" numFmtId="164" xfId="0" applyAlignment="1" applyFont="1" applyNumberFormat="1">
      <alignment readingOrder="0"/>
    </xf>
    <xf borderId="0" fillId="16" fontId="15" numFmtId="169" xfId="0" applyAlignment="1" applyFill="1" applyFont="1" applyNumberFormat="1">
      <alignment horizontal="center" readingOrder="0"/>
    </xf>
    <xf borderId="0" fillId="0" fontId="15" numFmtId="3" xfId="0" applyAlignment="1" applyFont="1" applyNumberFormat="1">
      <alignment readingOrder="0"/>
    </xf>
    <xf borderId="4" fillId="16" fontId="15" numFmtId="169" xfId="0" applyAlignment="1" applyBorder="1" applyFont="1" applyNumberFormat="1">
      <alignment horizontal="center" readingOrder="0"/>
    </xf>
    <xf borderId="4" fillId="0" fontId="34" numFmtId="0" xfId="0" applyAlignment="1" applyBorder="1" applyFont="1">
      <alignment readingOrder="0"/>
    </xf>
    <xf borderId="4" fillId="0" fontId="15" numFmtId="164" xfId="0" applyAlignment="1" applyBorder="1" applyFont="1" applyNumberFormat="1">
      <alignment readingOrder="0"/>
    </xf>
    <xf borderId="0" fillId="0" fontId="21" numFmtId="167" xfId="0" applyAlignment="1" applyFont="1" applyNumberFormat="1">
      <alignment readingOrder="0"/>
    </xf>
    <xf borderId="0" fillId="0" fontId="2" numFmtId="169" xfId="0" applyAlignment="1" applyFont="1" applyNumberFormat="1">
      <alignment horizontal="center" readingOrder="0" vertical="bottom"/>
    </xf>
    <xf borderId="0" fillId="0" fontId="32" numFmtId="164" xfId="0" applyAlignment="1" applyFont="1" applyNumberFormat="1">
      <alignment readingOrder="0"/>
    </xf>
    <xf borderId="3" fillId="2" fontId="13" numFmtId="0" xfId="0" applyBorder="1" applyFont="1"/>
    <xf borderId="3" fillId="2" fontId="15" numFmtId="167" xfId="0" applyBorder="1" applyFont="1" applyNumberFormat="1"/>
    <xf borderId="14" fillId="17" fontId="13" numFmtId="0" xfId="0" applyAlignment="1" applyBorder="1" applyFill="1" applyFont="1">
      <alignment horizontal="center"/>
    </xf>
    <xf borderId="15" fillId="0" fontId="3" numFmtId="0" xfId="0" applyBorder="1" applyFont="1"/>
    <xf borderId="16" fillId="0" fontId="3" numFmtId="0" xfId="0" applyBorder="1" applyFont="1"/>
    <xf borderId="0" fillId="0" fontId="15" numFmtId="167" xfId="0" applyAlignment="1" applyFont="1" applyNumberFormat="1">
      <alignment horizontal="center"/>
    </xf>
    <xf borderId="0" fillId="0" fontId="15" numFmtId="0" xfId="0" applyAlignment="1" applyFont="1">
      <alignment horizontal="center" shrinkToFit="0" vertical="center" wrapText="1"/>
    </xf>
    <xf quotePrefix="1" borderId="0" fillId="0" fontId="15" numFmtId="0" xfId="0" applyFont="1"/>
    <xf borderId="0" fillId="0" fontId="15" numFmtId="165" xfId="0" applyFont="1" applyNumberFormat="1"/>
    <xf borderId="2" fillId="0" fontId="13" numFmtId="0" xfId="0" applyBorder="1" applyFont="1"/>
    <xf borderId="2" fillId="0" fontId="15" numFmtId="167" xfId="0" applyBorder="1" applyFont="1" applyNumberFormat="1"/>
    <xf borderId="2" fillId="0" fontId="13" numFmtId="164" xfId="0" applyBorder="1" applyFont="1" applyNumberFormat="1"/>
    <xf quotePrefix="1" borderId="2" fillId="0" fontId="13" numFmtId="0" xfId="0" applyBorder="1" applyFont="1"/>
    <xf borderId="0" fillId="0" fontId="2" numFmtId="4" xfId="0" applyFont="1" applyNumberFormat="1"/>
    <xf borderId="10" fillId="0" fontId="13" numFmtId="0" xfId="0" applyBorder="1" applyFont="1"/>
    <xf borderId="10" fillId="0" fontId="15" numFmtId="167" xfId="0" applyBorder="1" applyFont="1" applyNumberFormat="1"/>
    <xf borderId="10" fillId="0" fontId="13" numFmtId="164" xfId="0" applyBorder="1" applyFont="1" applyNumberFormat="1"/>
    <xf borderId="0" fillId="0" fontId="45" numFmtId="167" xfId="0" applyAlignment="1" applyFont="1" applyNumberFormat="1">
      <alignment horizontal="right" shrinkToFit="0" vertical="top" wrapText="1"/>
    </xf>
    <xf borderId="0" fillId="0" fontId="46" numFmtId="167" xfId="0" applyAlignment="1" applyFont="1" applyNumberFormat="1">
      <alignment horizontal="left" shrinkToFit="0" vertical="top" wrapText="1"/>
    </xf>
    <xf borderId="0" fillId="0" fontId="47" numFmtId="0" xfId="0" applyAlignment="1" applyFont="1">
      <alignment horizontal="left"/>
    </xf>
    <xf borderId="3" fillId="9" fontId="46" numFmtId="167" xfId="0" applyAlignment="1" applyBorder="1" applyFont="1" applyNumberFormat="1">
      <alignment horizontal="left"/>
    </xf>
    <xf borderId="0" fillId="0" fontId="47" numFmtId="0" xfId="0" applyAlignment="1" applyFont="1">
      <alignment horizontal="center"/>
    </xf>
    <xf borderId="0" fillId="0" fontId="48" numFmtId="167" xfId="0" applyAlignment="1" applyFont="1" applyNumberFormat="1">
      <alignment horizontal="center"/>
    </xf>
    <xf borderId="0" fillId="0" fontId="15" numFmtId="0" xfId="0" applyAlignment="1" applyFont="1">
      <alignment horizontal="right"/>
    </xf>
    <xf borderId="0" fillId="0" fontId="16" numFmtId="0" xfId="0" applyFont="1"/>
    <xf borderId="3" fillId="7" fontId="15" numFmtId="164" xfId="0" applyBorder="1" applyFont="1" applyNumberFormat="1"/>
    <xf borderId="1" fillId="0" fontId="13" numFmtId="0" xfId="0" applyAlignment="1" applyBorder="1" applyFont="1">
      <alignment horizontal="center"/>
    </xf>
    <xf borderId="1" fillId="0" fontId="15" numFmtId="169" xfId="0" applyAlignment="1" applyBorder="1" applyFont="1" applyNumberFormat="1">
      <alignment horizontal="center"/>
    </xf>
    <xf borderId="1" fillId="0" fontId="15" numFmtId="0" xfId="0" applyBorder="1" applyFont="1"/>
    <xf borderId="1" fillId="0" fontId="15" numFmtId="167" xfId="0" applyBorder="1" applyFont="1" applyNumberFormat="1"/>
    <xf borderId="1" fillId="0" fontId="15" numFmtId="0" xfId="0" applyAlignment="1" applyBorder="1" applyFont="1">
      <alignment horizontal="right"/>
    </xf>
    <xf borderId="1" fillId="0" fontId="16" numFmtId="0" xfId="0" applyBorder="1" applyFont="1"/>
    <xf borderId="1" fillId="0" fontId="15" numFmtId="164" xfId="0" applyBorder="1" applyFont="1" applyNumberFormat="1"/>
    <xf borderId="0" fillId="0" fontId="15" numFmtId="169" xfId="0" applyAlignment="1" applyFont="1" applyNumberFormat="1">
      <alignment horizontal="center" vertical="center"/>
    </xf>
    <xf borderId="4" fillId="0" fontId="13" numFmtId="0" xfId="0" applyAlignment="1" applyBorder="1" applyFont="1">
      <alignment horizontal="center"/>
    </xf>
    <xf borderId="4" fillId="0" fontId="15" numFmtId="0" xfId="0" applyAlignment="1" applyBorder="1" applyFont="1">
      <alignment horizontal="right"/>
    </xf>
    <xf borderId="4" fillId="0" fontId="16" numFmtId="0" xfId="0" applyBorder="1" applyFont="1"/>
    <xf borderId="3" fillId="9" fontId="45" numFmtId="167" xfId="0" applyAlignment="1" applyBorder="1" applyFont="1" applyNumberFormat="1">
      <alignment horizontal="right"/>
    </xf>
    <xf borderId="0" fillId="0" fontId="15" numFmtId="2" xfId="0" applyFont="1" applyNumberFormat="1"/>
    <xf borderId="0" fillId="0" fontId="49" numFmtId="0" xfId="0" applyAlignment="1" applyFont="1">
      <alignment horizontal="center" readingOrder="0"/>
    </xf>
    <xf borderId="4" fillId="0" fontId="1" numFmtId="169" xfId="0" applyAlignment="1" applyBorder="1" applyFont="1" applyNumberFormat="1">
      <alignment horizontal="center"/>
    </xf>
    <xf borderId="4" fillId="0" fontId="1" numFmtId="164" xfId="0" applyAlignment="1" applyBorder="1" applyFont="1" applyNumberFormat="1">
      <alignment horizontal="center"/>
    </xf>
    <xf borderId="11" fillId="10" fontId="1" numFmtId="164" xfId="0" applyAlignment="1" applyBorder="1" applyFont="1" applyNumberFormat="1">
      <alignment horizontal="center"/>
    </xf>
    <xf borderId="11" fillId="11" fontId="1" numFmtId="164" xfId="0" applyAlignment="1" applyBorder="1" applyFont="1" applyNumberFormat="1">
      <alignment horizontal="center"/>
    </xf>
    <xf borderId="0" fillId="0" fontId="50" numFmtId="164" xfId="0" applyFont="1" applyNumberFormat="1"/>
    <xf borderId="3" fillId="9" fontId="2" numFmtId="164" xfId="0" applyBorder="1" applyFont="1" applyNumberFormat="1"/>
    <xf borderId="0" fillId="0" fontId="51" numFmtId="4" xfId="0" applyFont="1" applyNumberFormat="1"/>
    <xf borderId="3" fillId="2" fontId="2" numFmtId="0" xfId="0" applyBorder="1" applyFont="1"/>
    <xf borderId="0" fillId="0" fontId="2" numFmtId="0" xfId="0" applyAlignment="1" applyFont="1">
      <alignment horizontal="left"/>
    </xf>
    <xf borderId="0" fillId="0" fontId="21" numFmtId="164" xfId="0" applyFont="1" applyNumberFormat="1"/>
    <xf borderId="0" fillId="0" fontId="17" numFmtId="167" xfId="0" applyAlignment="1" applyFont="1" applyNumberFormat="1">
      <alignment horizontal="right"/>
    </xf>
    <xf borderId="0" fillId="0" fontId="25" numFmtId="164" xfId="0" applyAlignment="1" applyFont="1" applyNumberFormat="1">
      <alignment horizontal="right"/>
    </xf>
    <xf quotePrefix="1" borderId="0" fillId="0" fontId="1" numFmtId="0" xfId="0" applyAlignment="1" applyFont="1">
      <alignment horizontal="center"/>
    </xf>
    <xf borderId="11" fillId="2" fontId="15" numFmtId="0" xfId="0" applyBorder="1" applyFont="1"/>
    <xf quotePrefix="1" borderId="0" fillId="0" fontId="1" numFmtId="0" xfId="0" applyAlignment="1" applyFont="1">
      <alignment horizontal="center" readingOrder="0"/>
    </xf>
    <xf borderId="0" fillId="0" fontId="1" numFmtId="0" xfId="0" applyAlignment="1" applyFont="1">
      <alignment horizontal="center" readingOrder="0"/>
    </xf>
    <xf borderId="4" fillId="0" fontId="1" numFmtId="0" xfId="0" applyAlignment="1" applyBorder="1" applyFont="1">
      <alignment horizontal="center" readingOrder="0"/>
    </xf>
    <xf borderId="4" fillId="0" fontId="15" numFmtId="167" xfId="0" applyAlignment="1" applyBorder="1" applyFont="1" applyNumberFormat="1">
      <alignment horizontal="right" readingOrder="0"/>
    </xf>
    <xf borderId="4" fillId="0" fontId="31" numFmtId="0" xfId="0" applyBorder="1" applyFont="1"/>
    <xf borderId="0" fillId="0" fontId="31" numFmtId="164" xfId="0" applyFont="1" applyNumberFormat="1"/>
    <xf borderId="0" fillId="0" fontId="25" numFmtId="0" xfId="0" applyAlignment="1" applyFont="1">
      <alignment readingOrder="0"/>
    </xf>
    <xf quotePrefix="1" borderId="0" fillId="0" fontId="31" numFmtId="0" xfId="0" applyAlignment="1" applyFont="1">
      <alignment readingOrder="0"/>
    </xf>
    <xf borderId="0" fillId="0" fontId="2" numFmtId="169" xfId="0" applyAlignment="1" applyFont="1" applyNumberFormat="1">
      <alignment horizontal="center" vertical="bottom"/>
    </xf>
    <xf borderId="0" fillId="0" fontId="2" numFmtId="167" xfId="0" applyAlignment="1" applyFont="1" applyNumberFormat="1">
      <alignment horizontal="right" vertical="bottom"/>
    </xf>
    <xf borderId="0" fillId="0" fontId="14" numFmtId="0" xfId="0" applyAlignment="1" applyFont="1">
      <alignment horizontal="center"/>
    </xf>
    <xf borderId="0" fillId="0" fontId="13" numFmtId="164" xfId="0" applyAlignment="1" applyFont="1" applyNumberFormat="1">
      <alignment horizontal="center"/>
    </xf>
    <xf borderId="3" fillId="18" fontId="13" numFmtId="0" xfId="0" applyAlignment="1" applyBorder="1" applyFill="1" applyFont="1">
      <alignment horizontal="center"/>
    </xf>
    <xf borderId="3" fillId="18" fontId="13" numFmtId="164" xfId="0" applyAlignment="1" applyBorder="1" applyFont="1" applyNumberFormat="1">
      <alignment horizontal="center"/>
    </xf>
    <xf borderId="3" fillId="18" fontId="15" numFmtId="167" xfId="0" applyBorder="1" applyFont="1" applyNumberFormat="1"/>
    <xf borderId="3" fillId="18" fontId="15" numFmtId="164" xfId="0" applyBorder="1" applyFont="1" applyNumberFormat="1"/>
    <xf borderId="3" fillId="2" fontId="2" numFmtId="167" xfId="0" applyBorder="1" applyFont="1" applyNumberFormat="1"/>
    <xf borderId="3" fillId="2" fontId="15" numFmtId="164" xfId="0" applyBorder="1" applyFont="1" applyNumberFormat="1"/>
    <xf borderId="3" fillId="18" fontId="2" numFmtId="167" xfId="0" applyBorder="1" applyFont="1" applyNumberFormat="1"/>
    <xf borderId="3" fillId="19" fontId="15" numFmtId="169" xfId="0" applyAlignment="1" applyBorder="1" applyFill="1" applyFont="1" applyNumberFormat="1">
      <alignment horizontal="center"/>
    </xf>
    <xf borderId="3" fillId="19" fontId="15" numFmtId="0" xfId="0" applyBorder="1" applyFont="1"/>
    <xf borderId="3" fillId="19" fontId="15" numFmtId="167" xfId="0" applyAlignment="1" applyBorder="1" applyFont="1" applyNumberFormat="1">
      <alignment horizontal="right"/>
    </xf>
    <xf borderId="3" fillId="19" fontId="15" numFmtId="167" xfId="0" applyBorder="1" applyFont="1" applyNumberFormat="1"/>
    <xf borderId="3" fillId="19" fontId="15" numFmtId="164" xfId="0" applyBorder="1" applyFont="1" applyNumberFormat="1"/>
    <xf borderId="3" fillId="2" fontId="15" numFmtId="165" xfId="0" applyBorder="1" applyFont="1" applyNumberFormat="1"/>
    <xf borderId="3" fillId="2" fontId="2" numFmtId="165" xfId="0" applyBorder="1" applyFont="1" applyNumberFormat="1"/>
    <xf borderId="3" fillId="20" fontId="15" numFmtId="164" xfId="0" applyBorder="1" applyFill="1" applyFont="1" applyNumberFormat="1"/>
    <xf borderId="3" fillId="18" fontId="15" numFmtId="0" xfId="0" applyBorder="1" applyFont="1"/>
    <xf borderId="3" fillId="18" fontId="2" numFmtId="0" xfId="0" applyBorder="1" applyFont="1"/>
    <xf borderId="0" fillId="0" fontId="15" numFmtId="0" xfId="0" applyAlignment="1" applyFont="1">
      <alignment horizontal="left"/>
    </xf>
    <xf borderId="3" fillId="2" fontId="52" numFmtId="167" xfId="0" applyAlignment="1" applyBorder="1" applyFont="1" applyNumberFormat="1">
      <alignment horizontal="right" vertical="center"/>
    </xf>
    <xf borderId="0" fillId="0" fontId="48" numFmtId="0" xfId="0" applyAlignment="1" applyFont="1">
      <alignment horizontal="left"/>
    </xf>
    <xf borderId="0" fillId="0" fontId="53" numFmtId="167" xfId="0" applyAlignment="1" applyFont="1" applyNumberFormat="1">
      <alignment horizontal="right" vertical="center"/>
    </xf>
    <xf borderId="17" fillId="18" fontId="54" numFmtId="167" xfId="0" applyAlignment="1" applyBorder="1" applyFont="1" applyNumberFormat="1">
      <alignment horizontal="right" vertical="center"/>
    </xf>
    <xf borderId="0" fillId="0" fontId="52" numFmtId="0" xfId="0" applyAlignment="1" applyFont="1">
      <alignment horizontal="left" vertical="center"/>
    </xf>
    <xf borderId="0" fillId="0" fontId="55" numFmtId="0" xfId="0" applyAlignment="1" applyFont="1">
      <alignment horizontal="left" vertical="center"/>
    </xf>
    <xf borderId="3" fillId="18" fontId="15" numFmtId="165" xfId="0" applyBorder="1" applyFont="1" applyNumberFormat="1"/>
    <xf borderId="0" fillId="0" fontId="52" numFmtId="167" xfId="0" applyAlignment="1" applyFont="1" applyNumberFormat="1">
      <alignment horizontal="left" vertical="center"/>
    </xf>
    <xf borderId="0" fillId="0" fontId="55" numFmtId="167" xfId="0" applyAlignment="1" applyFont="1" applyNumberFormat="1">
      <alignment horizontal="left" vertical="center"/>
    </xf>
    <xf borderId="18" fillId="0" fontId="52" numFmtId="0" xfId="0" applyAlignment="1" applyBorder="1" applyFont="1">
      <alignment vertical="center"/>
    </xf>
    <xf borderId="3" fillId="2" fontId="56" numFmtId="167" xfId="0" applyAlignment="1" applyBorder="1" applyFont="1" applyNumberFormat="1">
      <alignment horizontal="right" vertical="center"/>
    </xf>
    <xf borderId="19" fillId="2" fontId="52" numFmtId="167" xfId="0" applyAlignment="1" applyBorder="1" applyFont="1" applyNumberFormat="1">
      <alignment horizontal="right" vertical="center"/>
    </xf>
    <xf borderId="18" fillId="0" fontId="55" numFmtId="0" xfId="0" applyAlignment="1" applyBorder="1" applyFont="1">
      <alignment vertical="center"/>
    </xf>
    <xf borderId="20" fillId="0" fontId="53" numFmtId="167" xfId="0" applyAlignment="1" applyBorder="1" applyFont="1" applyNumberFormat="1">
      <alignment horizontal="right" vertical="center"/>
    </xf>
    <xf borderId="0" fillId="0" fontId="54" numFmtId="167" xfId="0" applyAlignment="1" applyFont="1" applyNumberFormat="1">
      <alignment horizontal="right" vertical="center"/>
    </xf>
    <xf borderId="0" fillId="0" fontId="54" numFmtId="0" xfId="0" applyAlignment="1" applyFont="1">
      <alignment horizontal="left" vertical="center"/>
    </xf>
    <xf borderId="0" fillId="0" fontId="54" numFmtId="167" xfId="0" applyAlignment="1" applyFont="1" applyNumberFormat="1">
      <alignment horizontal="left" vertical="center"/>
    </xf>
    <xf borderId="0" fillId="0" fontId="47" numFmtId="0" xfId="0" applyAlignment="1" applyFont="1">
      <alignment readingOrder="0" shrinkToFit="0" wrapText="0"/>
    </xf>
    <xf borderId="0" fillId="0" fontId="47" numFmtId="0" xfId="0" applyAlignment="1" applyFont="1">
      <alignment shrinkToFit="0" wrapText="0"/>
    </xf>
    <xf borderId="0" fillId="0" fontId="55" numFmtId="0" xfId="0" applyFont="1"/>
    <xf borderId="0" fillId="0" fontId="48" numFmtId="0" xfId="0" applyAlignment="1" applyFont="1">
      <alignment readingOrder="0" shrinkToFit="0" wrapText="0"/>
    </xf>
    <xf borderId="0" fillId="0" fontId="48" numFmtId="0" xfId="0" applyAlignment="1" applyFont="1">
      <alignment shrinkToFit="0" wrapText="0"/>
    </xf>
    <xf borderId="0" fillId="0" fontId="48" numFmtId="0" xfId="0" applyAlignment="1" applyFont="1">
      <alignment shrinkToFit="0" vertical="bottom" wrapText="0"/>
    </xf>
    <xf borderId="0" fillId="0" fontId="48" numFmtId="0" xfId="0" applyAlignment="1" applyFont="1">
      <alignment readingOrder="0" shrinkToFit="0" vertical="top" wrapText="0"/>
    </xf>
    <xf borderId="0" fillId="0" fontId="57" numFmtId="0" xfId="0" applyFont="1"/>
    <xf borderId="4" fillId="0" fontId="47" numFmtId="0" xfId="0" applyAlignment="1" applyBorder="1" applyFont="1">
      <alignment horizontal="left" readingOrder="0" shrinkToFit="0" wrapText="0"/>
    </xf>
    <xf borderId="4" fillId="0" fontId="47" numFmtId="0" xfId="0" applyAlignment="1" applyBorder="1" applyFont="1">
      <alignment horizontal="right" readingOrder="0" shrinkToFit="0" wrapText="0"/>
    </xf>
    <xf borderId="4" fillId="0" fontId="47" numFmtId="0" xfId="0" applyAlignment="1" applyBorder="1" applyFont="1">
      <alignment readingOrder="0" shrinkToFit="0" wrapText="0"/>
    </xf>
    <xf borderId="4" fillId="0" fontId="47" numFmtId="0" xfId="0" applyAlignment="1" applyBorder="1" applyFont="1">
      <alignment shrinkToFit="0" wrapText="0"/>
    </xf>
    <xf borderId="0" fillId="0" fontId="48" numFmtId="171" xfId="0" applyAlignment="1" applyFont="1" applyNumberFormat="1">
      <alignment horizontal="left" readingOrder="0" shrinkToFit="0" wrapText="0"/>
    </xf>
    <xf borderId="0" fillId="0" fontId="48" numFmtId="0" xfId="0" applyAlignment="1" applyFont="1">
      <alignment horizontal="right" readingOrder="0" shrinkToFit="0" wrapText="0"/>
    </xf>
    <xf borderId="18" fillId="0" fontId="48" numFmtId="172" xfId="0" applyAlignment="1" applyBorder="1" applyFont="1" applyNumberFormat="1">
      <alignment horizontal="left" readingOrder="0" shrinkToFit="0" wrapText="0"/>
    </xf>
    <xf borderId="18" fillId="0" fontId="48" numFmtId="0" xfId="0" applyAlignment="1" applyBorder="1" applyFont="1">
      <alignment readingOrder="0" shrinkToFit="0" wrapText="0"/>
    </xf>
    <xf borderId="18" fillId="0" fontId="48" numFmtId="167" xfId="0" applyAlignment="1" applyBorder="1" applyFont="1" applyNumberFormat="1">
      <alignment horizontal="right" readingOrder="0" shrinkToFit="0" wrapText="0"/>
    </xf>
    <xf borderId="18" fillId="0" fontId="47" numFmtId="0" xfId="0" applyAlignment="1" applyBorder="1" applyFont="1">
      <alignment readingOrder="0" shrinkToFit="0" wrapText="0"/>
    </xf>
    <xf borderId="18" fillId="0" fontId="47" numFmtId="0" xfId="0" applyAlignment="1" applyBorder="1" applyFont="1">
      <alignment shrinkToFit="0" wrapText="0"/>
    </xf>
    <xf borderId="18" fillId="0" fontId="54" numFmtId="167" xfId="0" applyAlignment="1" applyBorder="1" applyFont="1" applyNumberFormat="1">
      <alignment horizontal="right" readingOrder="0" shrinkToFit="0" wrapText="0"/>
    </xf>
    <xf borderId="0" fillId="0" fontId="48" numFmtId="172" xfId="0" applyAlignment="1" applyFont="1" applyNumberFormat="1">
      <alignment shrinkToFit="0" vertical="bottom" wrapText="0"/>
    </xf>
    <xf borderId="0" fillId="0" fontId="48" numFmtId="167" xfId="0" applyAlignment="1" applyFont="1" applyNumberFormat="1">
      <alignment shrinkToFit="0" vertical="bottom" wrapText="0"/>
    </xf>
    <xf borderId="4" fillId="0" fontId="47" numFmtId="167" xfId="0" applyAlignment="1" applyBorder="1" applyFont="1" applyNumberFormat="1">
      <alignment shrinkToFit="0" wrapText="0"/>
    </xf>
    <xf borderId="0" fillId="0" fontId="48" numFmtId="4" xfId="0" applyAlignment="1" applyFont="1" applyNumberFormat="1">
      <alignment horizontal="right" readingOrder="0" shrinkToFit="0" wrapText="0"/>
    </xf>
    <xf borderId="18" fillId="0" fontId="48" numFmtId="171" xfId="0" applyAlignment="1" applyBorder="1" applyFont="1" applyNumberFormat="1">
      <alignment horizontal="left" readingOrder="0" shrinkToFit="0" wrapText="0"/>
    </xf>
    <xf borderId="18" fillId="0" fontId="48" numFmtId="4" xfId="0" applyAlignment="1" applyBorder="1" applyFont="1" applyNumberFormat="1">
      <alignment horizontal="right" readingOrder="0" shrinkToFit="0" wrapText="0"/>
    </xf>
    <xf borderId="18" fillId="0" fontId="48" numFmtId="0" xfId="0" applyAlignment="1" applyBorder="1" applyFont="1">
      <alignment horizontal="right" readingOrder="0" shrinkToFit="0" wrapText="0"/>
    </xf>
    <xf borderId="18" fillId="0" fontId="48" numFmtId="0" xfId="0" applyAlignment="1" applyBorder="1" applyFont="1">
      <alignment readingOrder="0"/>
    </xf>
    <xf borderId="0" fillId="0" fontId="53" numFmtId="167" xfId="0" applyAlignment="1" applyFont="1" applyNumberFormat="1">
      <alignment shrinkToFit="0" vertical="bottom" wrapText="0"/>
    </xf>
    <xf borderId="2" fillId="18" fontId="47" numFmtId="0" xfId="0" applyAlignment="1" applyBorder="1" applyFont="1">
      <alignment readingOrder="0" shrinkToFit="0" wrapText="0"/>
    </xf>
    <xf borderId="2" fillId="18" fontId="47" numFmtId="0" xfId="0" applyAlignment="1" applyBorder="1" applyFont="1">
      <alignment shrinkToFit="0" wrapText="0"/>
    </xf>
    <xf borderId="2" fillId="18" fontId="54" numFmtId="167" xfId="0" applyAlignment="1" applyBorder="1" applyFont="1" applyNumberFormat="1">
      <alignment horizontal="right" readingOrder="0" shrinkToFit="0" wrapText="0"/>
    </xf>
    <xf borderId="0" fillId="0" fontId="58" numFmtId="0" xfId="0" applyAlignment="1" applyFont="1">
      <alignment vertical="center"/>
    </xf>
    <xf borderId="0" fillId="0" fontId="59" numFmtId="0" xfId="0" applyFont="1"/>
    <xf borderId="0" fillId="0" fontId="60" numFmtId="0" xfId="0" applyAlignment="1" applyFont="1">
      <alignment vertical="center"/>
    </xf>
    <xf borderId="0" fillId="0" fontId="60" numFmtId="0" xfId="0" applyFont="1"/>
    <xf borderId="0" fillId="0" fontId="52" numFmtId="0" xfId="0" applyFont="1"/>
    <xf borderId="0" fillId="0" fontId="52" numFmtId="0" xfId="0" applyAlignment="1" applyFont="1">
      <alignment vertical="top"/>
    </xf>
    <xf borderId="4" fillId="0" fontId="61" numFmtId="0" xfId="0" applyAlignment="1" applyBorder="1" applyFont="1">
      <alignment horizontal="left" vertical="center"/>
    </xf>
    <xf borderId="4" fillId="0" fontId="61" numFmtId="0" xfId="0" applyAlignment="1" applyBorder="1" applyFont="1">
      <alignment horizontal="right" vertical="center"/>
    </xf>
    <xf borderId="4" fillId="0" fontId="61" numFmtId="0" xfId="0" applyAlignment="1" applyBorder="1" applyFont="1">
      <alignment vertical="center"/>
    </xf>
    <xf borderId="0" fillId="0" fontId="52" numFmtId="172" xfId="0" applyAlignment="1" applyFont="1" applyNumberFormat="1">
      <alignment horizontal="left" vertical="center"/>
    </xf>
    <xf borderId="0" fillId="0" fontId="52" numFmtId="0" xfId="0" applyAlignment="1" applyFont="1">
      <alignment vertical="center"/>
    </xf>
    <xf borderId="0" fillId="0" fontId="52" numFmtId="167" xfId="0" applyAlignment="1" applyFont="1" applyNumberFormat="1">
      <alignment horizontal="right" vertical="center"/>
    </xf>
    <xf borderId="0" fillId="0" fontId="52" numFmtId="173" xfId="0" applyAlignment="1" applyFont="1" applyNumberFormat="1">
      <alignment horizontal="right" vertical="center"/>
    </xf>
    <xf borderId="18" fillId="0" fontId="52" numFmtId="172" xfId="0" applyAlignment="1" applyBorder="1" applyFont="1" applyNumberFormat="1">
      <alignment horizontal="left" vertical="center"/>
    </xf>
    <xf borderId="18" fillId="0" fontId="52" numFmtId="167" xfId="0" applyAlignment="1" applyBorder="1" applyFont="1" applyNumberFormat="1">
      <alignment horizontal="right" vertical="center"/>
    </xf>
    <xf borderId="18" fillId="0" fontId="52" numFmtId="173" xfId="0" applyAlignment="1" applyBorder="1" applyFont="1" applyNumberFormat="1">
      <alignment horizontal="right" vertical="center"/>
    </xf>
    <xf borderId="18" fillId="0" fontId="56" numFmtId="0" xfId="0" applyAlignment="1" applyBorder="1" applyFont="1">
      <alignment vertical="center"/>
    </xf>
    <xf borderId="18" fillId="0" fontId="56" numFmtId="167" xfId="0" applyAlignment="1" applyBorder="1" applyFont="1" applyNumberFormat="1">
      <alignment horizontal="right" vertical="center"/>
    </xf>
    <xf borderId="0" fillId="0" fontId="62" numFmtId="172" xfId="0" applyAlignment="1" applyFont="1" applyNumberFormat="1">
      <alignment horizontal="left" vertical="center"/>
    </xf>
    <xf borderId="0" fillId="0" fontId="62" numFmtId="0" xfId="0" applyAlignment="1" applyFont="1">
      <alignment vertical="center"/>
    </xf>
    <xf borderId="0" fillId="0" fontId="62" numFmtId="167" xfId="0" applyAlignment="1" applyFont="1" applyNumberFormat="1">
      <alignment horizontal="right" vertical="center"/>
    </xf>
    <xf borderId="18" fillId="0" fontId="62" numFmtId="172" xfId="0" applyAlignment="1" applyBorder="1" applyFont="1" applyNumberFormat="1">
      <alignment horizontal="left" vertical="center"/>
    </xf>
    <xf borderId="18" fillId="0" fontId="62" numFmtId="0" xfId="0" applyAlignment="1" applyBorder="1" applyFont="1">
      <alignment vertical="center"/>
    </xf>
    <xf borderId="18" fillId="0" fontId="62" numFmtId="167" xfId="0" applyAlignment="1" applyBorder="1" applyFont="1" applyNumberFormat="1">
      <alignment horizontal="right" vertical="center"/>
    </xf>
    <xf borderId="18" fillId="0" fontId="62" numFmtId="173" xfId="0" applyAlignment="1" applyBorder="1" applyFont="1" applyNumberFormat="1">
      <alignment horizontal="right" vertical="center"/>
    </xf>
    <xf borderId="0" fillId="0" fontId="62" numFmtId="0" xfId="0" applyFont="1"/>
    <xf borderId="17" fillId="0" fontId="52" numFmtId="0" xfId="0" applyAlignment="1" applyBorder="1" applyFont="1">
      <alignment vertical="center"/>
    </xf>
    <xf borderId="17" fillId="0" fontId="52" numFmtId="167" xfId="0" applyAlignment="1" applyBorder="1" applyFont="1" applyNumberFormat="1">
      <alignment horizontal="right" vertical="center"/>
    </xf>
    <xf borderId="20" fillId="0" fontId="52" numFmtId="172" xfId="0" applyAlignment="1" applyBorder="1" applyFont="1" applyNumberFormat="1">
      <alignment horizontal="left" vertical="center"/>
    </xf>
    <xf borderId="20" fillId="0" fontId="52" numFmtId="0" xfId="0" applyAlignment="1" applyBorder="1" applyFont="1">
      <alignment vertical="center"/>
    </xf>
    <xf borderId="20" fillId="0" fontId="52" numFmtId="167" xfId="0" applyAlignment="1" applyBorder="1" applyFont="1" applyNumberFormat="1">
      <alignment horizontal="right" vertical="center"/>
    </xf>
    <xf borderId="20" fillId="0" fontId="52" numFmtId="173" xfId="0" applyAlignment="1" applyBorder="1" applyFont="1" applyNumberFormat="1">
      <alignment horizontal="right" vertical="center"/>
    </xf>
    <xf borderId="18" fillId="0" fontId="63" numFmtId="0" xfId="0" applyAlignment="1" applyBorder="1" applyFont="1">
      <alignment vertical="center"/>
    </xf>
    <xf borderId="18" fillId="0" fontId="63" numFmtId="167" xfId="0" applyAlignment="1" applyBorder="1" applyFont="1" applyNumberFormat="1">
      <alignment horizontal="right" vertical="center"/>
    </xf>
    <xf borderId="18" fillId="19" fontId="52" numFmtId="0" xfId="0" applyAlignment="1" applyBorder="1" applyFont="1">
      <alignment vertical="center"/>
    </xf>
    <xf borderId="18" fillId="19" fontId="52" numFmtId="167" xfId="0" applyAlignment="1" applyBorder="1" applyFont="1" applyNumberFormat="1">
      <alignment horizontal="right" vertical="center"/>
    </xf>
    <xf borderId="0" fillId="0" fontId="56" numFmtId="0" xfId="0" applyAlignment="1" applyFont="1">
      <alignment vertical="center"/>
    </xf>
    <xf borderId="0" fillId="0" fontId="56" numFmtId="0" xfId="0" applyAlignment="1" applyFont="1">
      <alignment horizontal="right" vertical="center"/>
    </xf>
    <xf borderId="0" fillId="0" fontId="56" numFmtId="167" xfId="0" applyAlignment="1" applyFont="1" applyNumberFormat="1">
      <alignment horizontal="right" vertical="center"/>
    </xf>
    <xf borderId="18" fillId="0" fontId="64" numFmtId="167" xfId="0" applyAlignment="1" applyBorder="1" applyFont="1" applyNumberFormat="1">
      <alignment horizontal="right" vertical="center"/>
    </xf>
    <xf borderId="18" fillId="0" fontId="56" numFmtId="0" xfId="0" applyAlignment="1" applyBorder="1" applyFont="1">
      <alignment horizontal="right" vertical="center"/>
    </xf>
    <xf borderId="3" fillId="2" fontId="56" numFmtId="0" xfId="0" applyAlignment="1" applyBorder="1" applyFont="1">
      <alignment horizontal="right" shrinkToFit="0" vertical="center" wrapText="1"/>
    </xf>
    <xf borderId="3" fillId="2" fontId="56" numFmtId="0" xfId="0" applyAlignment="1" applyBorder="1" applyFont="1">
      <alignment vertical="center"/>
    </xf>
    <xf borderId="3" fillId="2" fontId="61" numFmtId="167" xfId="0" applyAlignment="1" applyBorder="1" applyFont="1" applyNumberFormat="1">
      <alignment horizontal="right" vertical="center"/>
    </xf>
    <xf borderId="3" fillId="2" fontId="61" numFmtId="0" xfId="0" applyAlignment="1" applyBorder="1" applyFont="1">
      <alignment horizontal="right" shrinkToFit="0" wrapText="1"/>
    </xf>
    <xf borderId="3" fillId="2" fontId="61" numFmtId="0" xfId="0" applyBorder="1" applyFont="1"/>
    <xf borderId="3" fillId="2" fontId="61" numFmtId="167" xfId="0" applyAlignment="1" applyBorder="1" applyFont="1" applyNumberFormat="1">
      <alignment horizontal="right"/>
    </xf>
    <xf borderId="11" fillId="2" fontId="61" numFmtId="167" xfId="0" applyAlignment="1" applyBorder="1" applyFont="1" applyNumberFormat="1">
      <alignment horizontal="right"/>
    </xf>
    <xf borderId="3" fillId="2" fontId="61" numFmtId="0" xfId="0" applyAlignment="1" applyBorder="1" applyFont="1">
      <alignment horizontal="right"/>
    </xf>
    <xf borderId="3" fillId="2" fontId="65" numFmtId="167" xfId="0" applyAlignment="1" applyBorder="1" applyFont="1" applyNumberFormat="1">
      <alignment horizontal="right"/>
    </xf>
    <xf borderId="0" fillId="0" fontId="52" numFmtId="173" xfId="0" applyAlignment="1" applyFont="1" applyNumberFormat="1">
      <alignment horizontal="left" vertical="center"/>
    </xf>
    <xf borderId="3" fillId="2" fontId="66" numFmtId="0" xfId="0" applyAlignment="1" applyBorder="1" applyFont="1">
      <alignment horizontal="right"/>
    </xf>
    <xf borderId="3" fillId="2" fontId="67" numFmtId="0" xfId="0" applyAlignment="1" applyBorder="1" applyFont="1">
      <alignment horizontal="left"/>
    </xf>
    <xf borderId="3" fillId="2" fontId="55" numFmtId="167" xfId="0" applyAlignment="1" applyBorder="1" applyFont="1" applyNumberFormat="1">
      <alignment horizontal="right"/>
    </xf>
    <xf borderId="18" fillId="0" fontId="52" numFmtId="0" xfId="0" applyAlignment="1" applyBorder="1" applyFont="1">
      <alignment horizontal="right" vertical="center"/>
    </xf>
    <xf borderId="3" fillId="2" fontId="55" numFmtId="0" xfId="0" applyAlignment="1" applyBorder="1" applyFont="1">
      <alignment horizontal="left"/>
    </xf>
    <xf borderId="4" fillId="0" fontId="52" numFmtId="167" xfId="0" applyAlignment="1" applyBorder="1" applyFont="1" applyNumberFormat="1">
      <alignment horizontal="right" vertical="center"/>
    </xf>
    <xf borderId="3" fillId="2" fontId="68" numFmtId="0" xfId="0" applyAlignment="1" applyBorder="1" applyFont="1">
      <alignment horizontal="right"/>
    </xf>
    <xf borderId="3" fillId="2" fontId="55" numFmtId="167" xfId="0" applyAlignment="1" applyBorder="1" applyFont="1" applyNumberFormat="1">
      <alignment horizontal="left"/>
    </xf>
    <xf borderId="0" fillId="0" fontId="56" numFmtId="165" xfId="0" applyAlignment="1" applyFont="1" applyNumberFormat="1">
      <alignment vertical="center"/>
    </xf>
    <xf borderId="3" fillId="2" fontId="55" numFmtId="0" xfId="0" applyBorder="1" applyFont="1"/>
    <xf borderId="11" fillId="2" fontId="55" numFmtId="167" xfId="0" applyAlignment="1" applyBorder="1" applyFont="1" applyNumberFormat="1">
      <alignment horizontal="right"/>
    </xf>
    <xf borderId="4" fillId="0" fontId="56" numFmtId="165" xfId="0" applyAlignment="1" applyBorder="1" applyFont="1" applyNumberFormat="1">
      <alignment vertical="center"/>
    </xf>
    <xf borderId="3" fillId="2" fontId="55" numFmtId="167" xfId="0" applyBorder="1" applyFont="1" applyNumberFormat="1"/>
    <xf borderId="0" fillId="0" fontId="68" numFmtId="167" xfId="0" applyFont="1" applyNumberFormat="1"/>
    <xf borderId="4" fillId="0" fontId="56" numFmtId="167" xfId="0" applyAlignment="1" applyBorder="1" applyFont="1" applyNumberFormat="1">
      <alignment horizontal="right" vertical="center"/>
    </xf>
    <xf borderId="3" fillId="21" fontId="2" numFmtId="164" xfId="0" applyBorder="1" applyFill="1" applyFont="1" applyNumberFormat="1"/>
    <xf borderId="0" fillId="0" fontId="56" numFmtId="165" xfId="0" applyFont="1" applyNumberFormat="1"/>
    <xf borderId="0" fillId="0" fontId="56" numFmtId="167" xfId="0" applyAlignment="1" applyFont="1" applyNumberFormat="1">
      <alignment vertical="center"/>
    </xf>
    <xf borderId="3" fillId="2" fontId="61" numFmtId="0" xfId="0" applyAlignment="1" applyBorder="1" applyFont="1">
      <alignment horizontal="right" vertical="center"/>
    </xf>
    <xf borderId="3" fillId="2" fontId="61" numFmtId="0" xfId="0" applyAlignment="1" applyBorder="1" applyFont="1">
      <alignment vertical="center"/>
    </xf>
    <xf borderId="3" fillId="2" fontId="69" numFmtId="164" xfId="0" applyBorder="1" applyFont="1" applyNumberFormat="1"/>
    <xf borderId="11" fillId="2" fontId="61" numFmtId="167" xfId="0" applyAlignment="1" applyBorder="1" applyFont="1" applyNumberFormat="1">
      <alignment horizontal="right" vertical="center"/>
    </xf>
    <xf borderId="3" fillId="2" fontId="65" numFmtId="167" xfId="0" applyAlignment="1" applyBorder="1" applyFont="1" applyNumberFormat="1">
      <alignment horizontal="right" vertical="center"/>
    </xf>
    <xf borderId="3" fillId="2" fontId="66" numFmtId="0" xfId="0" applyAlignment="1" applyBorder="1" applyFont="1">
      <alignment horizontal="right" shrinkToFit="0" vertical="center" wrapText="1"/>
    </xf>
    <xf borderId="3" fillId="2" fontId="48" numFmtId="0" xfId="0" applyAlignment="1" applyBorder="1" applyFont="1">
      <alignment horizontal="left"/>
    </xf>
    <xf borderId="3" fillId="2" fontId="55" numFmtId="167" xfId="0" applyAlignment="1" applyBorder="1" applyFont="1" applyNumberFormat="1">
      <alignment horizontal="right" vertical="center"/>
    </xf>
    <xf borderId="3" fillId="2" fontId="55" numFmtId="0" xfId="0" applyAlignment="1" applyBorder="1" applyFont="1">
      <alignment horizontal="left" vertical="center"/>
    </xf>
    <xf borderId="11" fillId="2" fontId="55" numFmtId="167" xfId="0" applyAlignment="1" applyBorder="1" applyFont="1" applyNumberFormat="1">
      <alignment horizontal="right" vertical="center"/>
    </xf>
    <xf borderId="0" fillId="0" fontId="64" numFmtId="167" xfId="0" applyAlignment="1" applyFont="1" applyNumberFormat="1">
      <alignment horizontal="right" vertical="center"/>
    </xf>
    <xf borderId="6" fillId="18" fontId="56" numFmtId="0" xfId="0" applyAlignment="1" applyBorder="1" applyFont="1">
      <alignment vertical="center"/>
    </xf>
    <xf borderId="6" fillId="18" fontId="56" numFmtId="167" xfId="0" applyAlignment="1" applyBorder="1" applyFont="1" applyNumberFormat="1">
      <alignment horizontal="right" vertical="center"/>
    </xf>
    <xf borderId="0" fillId="0" fontId="1" numFmtId="0" xfId="0" applyAlignment="1" applyFont="1">
      <alignment horizontal="left"/>
    </xf>
    <xf borderId="0" fillId="0" fontId="2" numFmtId="0" xfId="0" applyAlignment="1" applyFont="1">
      <alignment horizontal="left" shrinkToFit="0" wrapText="1"/>
    </xf>
    <xf borderId="0" fillId="0" fontId="2" numFmtId="0" xfId="0" applyAlignment="1" applyFont="1">
      <alignment horizontal="center" shrinkToFit="0" wrapText="1"/>
    </xf>
    <xf borderId="0" fillId="0" fontId="2" numFmtId="167" xfId="0" applyAlignment="1" applyFont="1" applyNumberFormat="1">
      <alignment horizontal="center" shrinkToFit="0" wrapText="1"/>
    </xf>
    <xf borderId="0" fillId="0" fontId="2" numFmtId="14" xfId="0" applyAlignment="1" applyFont="1" applyNumberFormat="1">
      <alignment horizontal="left"/>
    </xf>
    <xf borderId="0" fillId="0" fontId="1" numFmtId="167" xfId="0" applyFont="1" applyNumberFormat="1"/>
    <xf borderId="0" fillId="0" fontId="48" numFmtId="172" xfId="0" applyAlignment="1" applyFont="1" applyNumberFormat="1">
      <alignment horizontal="left" readingOrder="0" shrinkToFit="0" wrapText="0"/>
    </xf>
    <xf borderId="0" fillId="0" fontId="48" numFmtId="167" xfId="0" applyAlignment="1" applyFont="1" applyNumberFormat="1">
      <alignment horizontal="right" readingOrder="0" shrinkToFit="0" wrapText="0"/>
    </xf>
    <xf borderId="18" fillId="0" fontId="47" numFmtId="0" xfId="0" applyAlignment="1" applyBorder="1" applyFont="1">
      <alignment shrinkToFit="0" wrapText="0"/>
    </xf>
    <xf borderId="18" fillId="0" fontId="47" numFmtId="167" xfId="0" applyAlignment="1" applyBorder="1" applyFont="1" applyNumberFormat="1">
      <alignment horizontal="right" readingOrder="0" shrinkToFit="0" wrapText="0"/>
    </xf>
    <xf borderId="0" fillId="0" fontId="48" numFmtId="0" xfId="0" applyAlignment="1" applyFont="1">
      <alignment shrinkToFit="0" vertical="bottom" wrapText="0"/>
    </xf>
    <xf borderId="2" fillId="18" fontId="47" numFmtId="0" xfId="0" applyAlignment="1" applyBorder="1" applyFont="1">
      <alignment shrinkToFit="0" wrapText="0"/>
    </xf>
    <xf borderId="2" fillId="18" fontId="47" numFmtId="167" xfId="0" applyAlignment="1" applyBorder="1" applyFont="1" applyNumberFormat="1">
      <alignment horizontal="right" readingOrder="0" shrinkToFit="0" wrapText="0"/>
    </xf>
    <xf borderId="0" fillId="0" fontId="2" numFmtId="0" xfId="0" applyAlignment="1" applyFont="1">
      <alignment vertical="top"/>
    </xf>
    <xf borderId="0" fillId="0" fontId="2" numFmtId="172" xfId="0" applyAlignment="1" applyFont="1" applyNumberFormat="1">
      <alignment horizontal="left" vertical="center"/>
    </xf>
    <xf borderId="0" fillId="0" fontId="2" numFmtId="0" xfId="0" applyAlignment="1" applyFont="1">
      <alignment vertical="center"/>
    </xf>
    <xf borderId="0" fillId="0" fontId="2" numFmtId="167" xfId="0" applyAlignment="1" applyFont="1" applyNumberFormat="1">
      <alignment horizontal="right" vertical="center"/>
    </xf>
    <xf borderId="0" fillId="0" fontId="2" numFmtId="173" xfId="0" applyAlignment="1" applyFont="1" applyNumberFormat="1">
      <alignment horizontal="right" vertical="center"/>
    </xf>
    <xf borderId="18" fillId="0" fontId="2" numFmtId="172" xfId="0" applyAlignment="1" applyBorder="1" applyFont="1" applyNumberFormat="1">
      <alignment horizontal="left" vertical="center"/>
    </xf>
    <xf borderId="18" fillId="0" fontId="2" numFmtId="0" xfId="0" applyAlignment="1" applyBorder="1" applyFont="1">
      <alignment vertical="center"/>
    </xf>
    <xf borderId="18" fillId="0" fontId="2" numFmtId="167" xfId="0" applyAlignment="1" applyBorder="1" applyFont="1" applyNumberFormat="1">
      <alignment horizontal="right" vertical="center"/>
    </xf>
    <xf borderId="18" fillId="0" fontId="2" numFmtId="173" xfId="0" applyAlignment="1" applyBorder="1" applyFont="1" applyNumberFormat="1">
      <alignment horizontal="right" vertical="center"/>
    </xf>
    <xf borderId="0" fillId="0" fontId="70" numFmtId="0" xfId="0" applyFont="1"/>
    <xf borderId="3" fillId="10" fontId="1" numFmtId="0" xfId="0" applyBorder="1" applyFont="1"/>
    <xf borderId="3" fillId="10" fontId="2" numFmtId="164" xfId="0" applyBorder="1" applyFont="1" applyNumberFormat="1"/>
    <xf borderId="3" fillId="10" fontId="2" numFmtId="0" xfId="0" applyBorder="1" applyFont="1"/>
    <xf borderId="0" fillId="0" fontId="1" numFmtId="164" xfId="0" applyAlignment="1" applyFont="1" applyNumberFormat="1">
      <alignment horizontal="center"/>
    </xf>
    <xf borderId="0" fillId="0" fontId="1" numFmtId="17" xfId="0" applyAlignment="1" applyFont="1" applyNumberFormat="1">
      <alignment horizontal="center"/>
    </xf>
    <xf quotePrefix="1" borderId="0" fillId="0" fontId="1" numFmtId="17" xfId="0" applyAlignment="1" applyFont="1" applyNumberFormat="1">
      <alignment horizontal="center"/>
    </xf>
    <xf quotePrefix="1" borderId="0" fillId="0" fontId="1" numFmtId="0" xfId="0" applyAlignment="1" applyFont="1">
      <alignment horizontal="center" vertical="center"/>
    </xf>
    <xf borderId="0" fillId="0" fontId="1" numFmtId="174" xfId="0" applyAlignment="1" applyFont="1" applyNumberFormat="1">
      <alignment horizontal="center"/>
    </xf>
    <xf borderId="0" fillId="0" fontId="1" numFmtId="175" xfId="0" applyAlignment="1" applyFont="1" applyNumberFormat="1">
      <alignment horizontal="center"/>
    </xf>
    <xf borderId="3" fillId="22" fontId="2" numFmtId="164" xfId="0" applyBorder="1" applyFill="1" applyFont="1" applyNumberFormat="1"/>
    <xf borderId="3" fillId="22" fontId="2" numFmtId="0" xfId="0" applyBorder="1" applyFont="1"/>
    <xf borderId="3" fillId="22" fontId="1" numFmtId="164" xfId="0" applyBorder="1" applyFont="1" applyNumberFormat="1"/>
    <xf quotePrefix="1" borderId="0" fillId="0" fontId="2" numFmtId="17" xfId="0" applyAlignment="1" applyFont="1" applyNumberFormat="1">
      <alignment horizontal="left"/>
    </xf>
    <xf borderId="21" fillId="0" fontId="1" numFmtId="0" xfId="0" applyBorder="1" applyFont="1"/>
    <xf borderId="21" fillId="0" fontId="1" numFmtId="164" xfId="0" applyBorder="1" applyFont="1" applyNumberFormat="1"/>
    <xf borderId="0" fillId="0" fontId="1" numFmtId="17" xfId="0" applyAlignment="1" applyFont="1" applyNumberFormat="1">
      <alignment horizontal="center" vertical="center"/>
    </xf>
    <xf borderId="21" fillId="0" fontId="1" numFmtId="167" xfId="0" applyBorder="1" applyFont="1" applyNumberFormat="1"/>
    <xf borderId="2" fillId="0" fontId="70" numFmtId="0" xfId="0" applyBorder="1" applyFont="1"/>
    <xf borderId="2" fillId="0" fontId="70" numFmtId="164" xfId="0" applyBorder="1" applyFont="1" applyNumberFormat="1"/>
    <xf borderId="0" fillId="0" fontId="71" numFmtId="0" xfId="0" applyAlignment="1" applyFont="1">
      <alignment shrinkToFit="0" vertical="center" wrapText="1"/>
    </xf>
    <xf borderId="0" fillId="0" fontId="59" numFmtId="0" xfId="0" applyAlignment="1" applyFont="1">
      <alignment shrinkToFit="0" vertical="center" wrapText="1"/>
    </xf>
    <xf borderId="0" fillId="0" fontId="2" numFmtId="0" xfId="0" applyAlignment="1" applyFont="1">
      <alignment shrinkToFit="0" vertical="top" wrapText="1"/>
    </xf>
    <xf borderId="4" fillId="0" fontId="72" numFmtId="0" xfId="0" applyAlignment="1" applyBorder="1" applyFont="1">
      <alignment horizontal="left" vertical="center"/>
    </xf>
    <xf borderId="4" fillId="0" fontId="72" numFmtId="0" xfId="0" applyAlignment="1" applyBorder="1" applyFont="1">
      <alignment horizontal="right" vertical="center"/>
    </xf>
    <xf borderId="4" fillId="0" fontId="72" numFmtId="164" xfId="0" applyAlignment="1" applyBorder="1" applyFont="1" applyNumberFormat="1">
      <alignment horizontal="right" vertical="center"/>
    </xf>
    <xf borderId="4" fillId="0" fontId="61" numFmtId="0" xfId="0" applyAlignment="1" applyBorder="1" applyFont="1">
      <alignment shrinkToFit="0" vertical="center" wrapText="1"/>
    </xf>
    <xf borderId="18" fillId="0" fontId="73" numFmtId="172" xfId="0" applyAlignment="1" applyBorder="1" applyFont="1" applyNumberFormat="1">
      <alignment horizontal="left" vertical="center"/>
    </xf>
    <xf borderId="18" fillId="0" fontId="73" numFmtId="0" xfId="0" applyAlignment="1" applyBorder="1" applyFont="1">
      <alignment vertical="center"/>
    </xf>
    <xf borderId="18" fillId="0" fontId="73" numFmtId="167" xfId="0" applyAlignment="1" applyBorder="1" applyFont="1" applyNumberFormat="1">
      <alignment horizontal="right" vertical="center"/>
    </xf>
    <xf borderId="18" fillId="0" fontId="73" numFmtId="164" xfId="0" applyAlignment="1" applyBorder="1" applyFont="1" applyNumberFormat="1">
      <alignment horizontal="right" vertical="center"/>
    </xf>
    <xf borderId="18" fillId="0" fontId="73" numFmtId="173" xfId="0" applyAlignment="1" applyBorder="1" applyFont="1" applyNumberFormat="1">
      <alignment horizontal="right" vertical="center"/>
    </xf>
    <xf borderId="18" fillId="0" fontId="72" numFmtId="0" xfId="0" applyAlignment="1" applyBorder="1" applyFont="1">
      <alignment vertical="center"/>
    </xf>
    <xf borderId="18" fillId="0" fontId="72" numFmtId="167" xfId="0" applyAlignment="1" applyBorder="1" applyFont="1" applyNumberFormat="1">
      <alignment horizontal="right" vertical="center"/>
    </xf>
    <xf borderId="18" fillId="0" fontId="72" numFmtId="164" xfId="0" applyAlignment="1" applyBorder="1" applyFont="1" applyNumberFormat="1">
      <alignment horizontal="right" vertical="center"/>
    </xf>
    <xf borderId="6" fillId="18" fontId="72" numFmtId="0" xfId="0" applyAlignment="1" applyBorder="1" applyFont="1">
      <alignment vertical="center"/>
    </xf>
    <xf borderId="6" fillId="18" fontId="72" numFmtId="167" xfId="0" applyAlignment="1" applyBorder="1" applyFont="1" applyNumberFormat="1">
      <alignment horizontal="right" vertical="center"/>
    </xf>
    <xf borderId="6" fillId="18" fontId="72" numFmtId="164" xfId="0" applyAlignment="1" applyBorder="1" applyFont="1" applyNumberFormat="1">
      <alignment horizontal="right" vertical="center"/>
    </xf>
    <xf borderId="3" fillId="23" fontId="2" numFmtId="0" xfId="0" applyBorder="1" applyFill="1" applyFont="1"/>
    <xf borderId="3" fillId="23" fontId="2" numFmtId="164" xfId="0" applyBorder="1" applyFont="1" applyNumberFormat="1"/>
    <xf borderId="0" fillId="0" fontId="73" numFmtId="0" xfId="0" applyFont="1"/>
    <xf borderId="0" fillId="0" fontId="73" numFmtId="164" xfId="0" applyFont="1" applyNumberFormat="1"/>
    <xf borderId="0" fillId="0" fontId="73" numFmtId="9" xfId="0" applyFont="1" applyNumberFormat="1"/>
    <xf borderId="0" fillId="0" fontId="52" numFmtId="164" xfId="0" applyFont="1" applyNumberFormat="1"/>
    <xf borderId="3" fillId="2" fontId="56" numFmtId="0" xfId="0" applyBorder="1" applyFont="1"/>
    <xf borderId="3" fillId="2" fontId="56" numFmtId="164" xfId="0" applyBorder="1" applyFont="1" applyNumberFormat="1"/>
    <xf borderId="0" fillId="0" fontId="62" numFmtId="0" xfId="0" applyAlignment="1" applyFont="1">
      <alignment horizontal="center"/>
    </xf>
    <xf borderId="0" fillId="0" fontId="62" numFmtId="14" xfId="0" applyFont="1" applyNumberFormat="1"/>
    <xf borderId="0" fillId="0" fontId="62" numFmtId="164" xfId="0" applyFont="1" applyNumberFormat="1"/>
    <xf borderId="3" fillId="23" fontId="52" numFmtId="0" xfId="0" applyBorder="1" applyFont="1"/>
    <xf borderId="3" fillId="23" fontId="52" numFmtId="164" xfId="0" applyBorder="1" applyFont="1" applyNumberFormat="1"/>
    <xf borderId="17" fillId="11" fontId="73" numFmtId="172" xfId="0" applyAlignment="1" applyBorder="1" applyFont="1" applyNumberFormat="1">
      <alignment horizontal="left" vertical="center"/>
    </xf>
    <xf borderId="17" fillId="11" fontId="73" numFmtId="0" xfId="0" applyAlignment="1" applyBorder="1" applyFont="1">
      <alignment vertical="center"/>
    </xf>
    <xf borderId="17" fillId="11" fontId="73" numFmtId="167" xfId="0" applyAlignment="1" applyBorder="1" applyFont="1" applyNumberFormat="1">
      <alignment horizontal="right" vertical="center"/>
    </xf>
    <xf borderId="17" fillId="11" fontId="73" numFmtId="173" xfId="0" applyAlignment="1" applyBorder="1" applyFont="1" applyNumberFormat="1">
      <alignment horizontal="right" vertical="center"/>
    </xf>
    <xf borderId="17" fillId="2" fontId="72" numFmtId="167" xfId="0" applyAlignment="1" applyBorder="1" applyFont="1" applyNumberFormat="1">
      <alignment horizontal="right" vertical="center"/>
    </xf>
    <xf borderId="0" fillId="0" fontId="74" numFmtId="164" xfId="0" applyFont="1" applyNumberFormat="1"/>
    <xf borderId="18" fillId="0" fontId="72" numFmtId="172" xfId="0" applyAlignment="1" applyBorder="1" applyFont="1" applyNumberFormat="1">
      <alignment horizontal="left" vertical="center"/>
    </xf>
    <xf borderId="17" fillId="2" fontId="72" numFmtId="0" xfId="0" applyAlignment="1" applyBorder="1" applyFont="1">
      <alignment vertical="center"/>
    </xf>
    <xf borderId="18" fillId="0" fontId="72" numFmtId="173" xfId="0" applyAlignment="1" applyBorder="1" applyFont="1" applyNumberFormat="1">
      <alignment horizontal="right" vertical="center"/>
    </xf>
    <xf borderId="17" fillId="23" fontId="73" numFmtId="172" xfId="0" applyAlignment="1" applyBorder="1" applyFont="1" applyNumberFormat="1">
      <alignment horizontal="left" vertical="center"/>
    </xf>
    <xf borderId="17" fillId="23" fontId="73" numFmtId="0" xfId="0" applyAlignment="1" applyBorder="1" applyFont="1">
      <alignment vertical="center"/>
    </xf>
    <xf borderId="17" fillId="23" fontId="73" numFmtId="167" xfId="0" applyAlignment="1" applyBorder="1" applyFont="1" applyNumberFormat="1">
      <alignment horizontal="right" vertical="center"/>
    </xf>
    <xf borderId="17" fillId="23" fontId="73" numFmtId="173" xfId="0" applyAlignment="1" applyBorder="1" applyFont="1" applyNumberFormat="1">
      <alignment horizontal="right" vertical="center"/>
    </xf>
    <xf borderId="2" fillId="0" fontId="72" numFmtId="172" xfId="0" applyAlignment="1" applyBorder="1" applyFont="1" applyNumberFormat="1">
      <alignment horizontal="left" vertical="center"/>
    </xf>
    <xf borderId="2" fillId="0" fontId="73" numFmtId="0" xfId="0" applyAlignment="1" applyBorder="1" applyFont="1">
      <alignment vertical="center"/>
    </xf>
    <xf borderId="2" fillId="0" fontId="73" numFmtId="167" xfId="0" applyAlignment="1" applyBorder="1" applyFont="1" applyNumberFormat="1">
      <alignment horizontal="right" vertical="center"/>
    </xf>
    <xf borderId="2" fillId="0" fontId="72" numFmtId="167" xfId="0" applyAlignment="1" applyBorder="1" applyFont="1" applyNumberFormat="1">
      <alignment horizontal="right" vertical="center"/>
    </xf>
    <xf borderId="2" fillId="0" fontId="73" numFmtId="173" xfId="0" applyAlignment="1" applyBorder="1" applyFont="1" applyNumberFormat="1">
      <alignment horizontal="right" vertical="center"/>
    </xf>
    <xf borderId="0" fillId="0" fontId="73" numFmtId="172" xfId="0" applyAlignment="1" applyFont="1" applyNumberFormat="1">
      <alignment horizontal="left" vertical="center"/>
    </xf>
    <xf borderId="0" fillId="0" fontId="73" numFmtId="0" xfId="0" applyAlignment="1" applyFont="1">
      <alignment vertical="center"/>
    </xf>
    <xf borderId="0" fillId="0" fontId="73" numFmtId="167" xfId="0" applyAlignment="1" applyFont="1" applyNumberFormat="1">
      <alignment horizontal="right" vertical="center"/>
    </xf>
    <xf borderId="0" fillId="0" fontId="73" numFmtId="173" xfId="0" applyAlignment="1" applyFont="1" applyNumberFormat="1">
      <alignment horizontal="right" vertical="center"/>
    </xf>
    <xf borderId="0" fillId="0" fontId="75" numFmtId="164" xfId="0" applyFont="1" applyNumberFormat="1"/>
    <xf borderId="0" fillId="0" fontId="76" numFmtId="0" xfId="0" applyFont="1"/>
    <xf borderId="0" fillId="0" fontId="77" numFmtId="0" xfId="0" applyFont="1"/>
    <xf borderId="0" fillId="0" fontId="78" numFmtId="0" xfId="0" applyFont="1"/>
    <xf borderId="0" fillId="0" fontId="78" numFmtId="4" xfId="0" applyFont="1" applyNumberFormat="1"/>
    <xf borderId="0" fillId="0" fontId="78" numFmtId="0" xfId="0" applyAlignment="1" applyFont="1">
      <alignment vertical="top"/>
    </xf>
    <xf borderId="4" fillId="0" fontId="79" numFmtId="0" xfId="0" applyAlignment="1" applyBorder="1" applyFont="1">
      <alignment horizontal="left"/>
    </xf>
    <xf borderId="4" fillId="0" fontId="79" numFmtId="4" xfId="0" applyAlignment="1" applyBorder="1" applyFont="1" applyNumberFormat="1">
      <alignment horizontal="right"/>
    </xf>
    <xf borderId="4" fillId="0" fontId="79" numFmtId="0" xfId="0" applyAlignment="1" applyBorder="1" applyFont="1">
      <alignment horizontal="right"/>
    </xf>
    <xf borderId="4" fillId="0" fontId="49" numFmtId="0" xfId="0" applyBorder="1" applyFont="1"/>
    <xf borderId="0" fillId="0" fontId="80" numFmtId="172" xfId="0" applyAlignment="1" applyFont="1" applyNumberFormat="1">
      <alignment horizontal="left"/>
    </xf>
    <xf borderId="0" fillId="0" fontId="80" numFmtId="0" xfId="0" applyFont="1"/>
    <xf borderId="0" fillId="0" fontId="80" numFmtId="4" xfId="0" applyAlignment="1" applyFont="1" applyNumberFormat="1">
      <alignment horizontal="right"/>
    </xf>
    <xf borderId="0" fillId="0" fontId="80" numFmtId="10" xfId="0" applyAlignment="1" applyFont="1" applyNumberFormat="1">
      <alignment horizontal="right"/>
    </xf>
    <xf borderId="18" fillId="0" fontId="80" numFmtId="172" xfId="0" applyAlignment="1" applyBorder="1" applyFont="1" applyNumberFormat="1">
      <alignment horizontal="left"/>
    </xf>
    <xf borderId="18" fillId="0" fontId="80" numFmtId="0" xfId="0" applyBorder="1" applyFont="1"/>
    <xf borderId="18" fillId="0" fontId="80" numFmtId="4" xfId="0" applyAlignment="1" applyBorder="1" applyFont="1" applyNumberFormat="1">
      <alignment horizontal="right"/>
    </xf>
    <xf borderId="18" fillId="0" fontId="80" numFmtId="10" xfId="0" applyAlignment="1" applyBorder="1" applyFont="1" applyNumberFormat="1">
      <alignment horizontal="right"/>
    </xf>
    <xf borderId="18" fillId="0" fontId="79" numFmtId="0" xfId="0" applyBorder="1" applyFont="1"/>
    <xf borderId="18" fillId="0" fontId="79" numFmtId="4" xfId="0" applyAlignment="1" applyBorder="1" applyFont="1" applyNumberFormat="1">
      <alignment horizontal="right"/>
    </xf>
    <xf borderId="18" fillId="0" fontId="80" numFmtId="176" xfId="0" applyAlignment="1" applyBorder="1" applyFont="1" applyNumberFormat="1">
      <alignment horizontal="left"/>
    </xf>
    <xf borderId="0" fillId="0" fontId="80" numFmtId="4" xfId="0" applyFont="1" applyNumberFormat="1"/>
    <xf borderId="6" fillId="18" fontId="79" numFmtId="0" xfId="0" applyBorder="1" applyFont="1"/>
    <xf borderId="6" fillId="18" fontId="79" numFmtId="4" xfId="0" applyAlignment="1" applyBorder="1" applyFont="1" applyNumberFormat="1">
      <alignment horizontal="right"/>
    </xf>
    <xf borderId="0" fillId="0" fontId="79" numFmtId="0" xfId="0" applyFont="1"/>
    <xf borderId="0" fillId="0" fontId="79" numFmtId="4" xfId="0" applyAlignment="1" applyFont="1" applyNumberFormat="1">
      <alignment horizontal="right"/>
    </xf>
    <xf borderId="3" fillId="23" fontId="79" numFmtId="0" xfId="0" applyBorder="1" applyFont="1"/>
    <xf borderId="3" fillId="23" fontId="79" numFmtId="4" xfId="0" applyAlignment="1" applyBorder="1" applyFont="1" applyNumberFormat="1">
      <alignment horizontal="right"/>
    </xf>
    <xf borderId="3" fillId="18" fontId="79" numFmtId="0" xfId="0" applyBorder="1" applyFont="1"/>
    <xf borderId="3" fillId="18" fontId="79" numFmtId="4" xfId="0" applyAlignment="1" applyBorder="1" applyFont="1" applyNumberFormat="1">
      <alignment horizontal="right"/>
    </xf>
    <xf borderId="3" fillId="18" fontId="47" numFmtId="4" xfId="0" applyAlignment="1" applyBorder="1" applyFont="1" applyNumberFormat="1">
      <alignment horizontal="right"/>
    </xf>
    <xf borderId="17" fillId="17" fontId="80" numFmtId="172" xfId="0" applyAlignment="1" applyBorder="1" applyFont="1" applyNumberFormat="1">
      <alignment horizontal="left"/>
    </xf>
    <xf borderId="17" fillId="17" fontId="80" numFmtId="0" xfId="0" applyBorder="1" applyFont="1"/>
    <xf borderId="17" fillId="17" fontId="80" numFmtId="4" xfId="0" applyAlignment="1" applyBorder="1" applyFont="1" applyNumberFormat="1">
      <alignment horizontal="right"/>
    </xf>
    <xf borderId="17" fillId="17" fontId="80" numFmtId="10" xfId="0" applyAlignment="1" applyBorder="1" applyFont="1" applyNumberFormat="1">
      <alignment horizontal="right"/>
    </xf>
    <xf borderId="17" fillId="17" fontId="80" numFmtId="176" xfId="0" applyAlignment="1" applyBorder="1" applyFont="1" applyNumberFormat="1">
      <alignment horizontal="left"/>
    </xf>
    <xf borderId="1" fillId="0" fontId="79" numFmtId="4" xfId="0" applyAlignment="1" applyBorder="1" applyFont="1" applyNumberFormat="1">
      <alignment horizontal="right"/>
    </xf>
    <xf borderId="18" fillId="0" fontId="73" numFmtId="0" xfId="0" applyAlignment="1" applyBorder="1" applyFont="1">
      <alignment shrinkToFit="0" vertical="center" wrapText="1"/>
    </xf>
    <xf borderId="17" fillId="11" fontId="72" numFmtId="167" xfId="0" applyAlignment="1" applyBorder="1" applyFont="1" applyNumberFormat="1">
      <alignment horizontal="right" vertical="center"/>
    </xf>
    <xf borderId="17" fillId="11" fontId="73" numFmtId="0" xfId="0" applyAlignment="1" applyBorder="1" applyFont="1">
      <alignment shrinkToFit="0" vertical="center" wrapText="1"/>
    </xf>
    <xf borderId="18" fillId="0" fontId="74" numFmtId="172" xfId="0" applyAlignment="1" applyBorder="1" applyFont="1" applyNumberFormat="1">
      <alignment horizontal="left" vertical="center"/>
    </xf>
    <xf borderId="18" fillId="0" fontId="74" numFmtId="0" xfId="0" applyAlignment="1" applyBorder="1" applyFont="1">
      <alignment vertical="center"/>
    </xf>
    <xf borderId="18" fillId="0" fontId="74" numFmtId="167" xfId="0" applyAlignment="1" applyBorder="1" applyFont="1" applyNumberFormat="1">
      <alignment horizontal="right" vertical="center"/>
    </xf>
    <xf borderId="18" fillId="0" fontId="74" numFmtId="172" xfId="0" applyAlignment="1" applyBorder="1" applyFont="1" applyNumberFormat="1">
      <alignment horizontal="right" vertical="center"/>
    </xf>
    <xf borderId="0" fillId="0" fontId="74" numFmtId="0" xfId="0" applyFont="1"/>
    <xf borderId="0" fillId="0" fontId="73" numFmtId="0" xfId="0" applyAlignment="1" applyFont="1">
      <alignment shrinkToFit="0" vertical="center" wrapText="1"/>
    </xf>
    <xf borderId="3" fillId="23" fontId="81" numFmtId="0" xfId="0" applyAlignment="1" applyBorder="1" applyFont="1">
      <alignment vertical="center"/>
    </xf>
    <xf borderId="3" fillId="9" fontId="80" numFmtId="172" xfId="0" applyAlignment="1" applyBorder="1" applyFont="1" applyNumberFormat="1">
      <alignment horizontal="left"/>
    </xf>
    <xf borderId="3" fillId="9" fontId="80" numFmtId="0" xfId="0" applyBorder="1" applyFont="1"/>
    <xf borderId="3" fillId="9" fontId="80" numFmtId="4" xfId="0" applyAlignment="1" applyBorder="1" applyFont="1" applyNumberFormat="1">
      <alignment horizontal="right"/>
    </xf>
    <xf borderId="3" fillId="9" fontId="80" numFmtId="0" xfId="0" applyAlignment="1" applyBorder="1" applyFont="1">
      <alignment horizontal="right"/>
    </xf>
    <xf borderId="3" fillId="9" fontId="2" numFmtId="0" xfId="0" applyBorder="1" applyFont="1"/>
    <xf borderId="3" fillId="9" fontId="82" numFmtId="0" xfId="0" applyBorder="1" applyFont="1"/>
    <xf borderId="18" fillId="0" fontId="79" numFmtId="0" xfId="0" applyAlignment="1" applyBorder="1" applyFont="1">
      <alignment horizontal="right"/>
    </xf>
    <xf borderId="3" fillId="9" fontId="2" numFmtId="0" xfId="0" applyAlignment="1" applyBorder="1" applyFont="1">
      <alignment horizontal="left" vertical="center"/>
    </xf>
    <xf borderId="17" fillId="9" fontId="80" numFmtId="172" xfId="0" applyAlignment="1" applyBorder="1" applyFont="1" applyNumberFormat="1">
      <alignment horizontal="left"/>
    </xf>
    <xf borderId="17" fillId="9" fontId="80" numFmtId="0" xfId="0" applyBorder="1" applyFont="1"/>
    <xf borderId="17" fillId="9" fontId="80" numFmtId="0" xfId="0" applyAlignment="1" applyBorder="1" applyFont="1">
      <alignment horizontal="right"/>
    </xf>
    <xf borderId="17" fillId="9" fontId="80" numFmtId="176" xfId="0" applyAlignment="1" applyBorder="1" applyFont="1" applyNumberFormat="1">
      <alignment horizontal="left"/>
    </xf>
    <xf borderId="17" fillId="9" fontId="80" numFmtId="4" xfId="0" applyAlignment="1" applyBorder="1" applyFont="1" applyNumberFormat="1">
      <alignment horizontal="right"/>
    </xf>
    <xf borderId="6" fillId="18" fontId="79" numFmtId="0" xfId="0" applyAlignment="1" applyBorder="1" applyFont="1">
      <alignment horizontal="right"/>
    </xf>
    <xf borderId="3" fillId="23" fontId="15" numFmtId="0" xfId="0" applyBorder="1" applyFont="1"/>
    <xf borderId="0" fillId="0" fontId="80" numFmtId="0" xfId="0" applyAlignment="1" applyFont="1">
      <alignment horizontal="right"/>
    </xf>
    <xf borderId="18" fillId="0" fontId="80" numFmtId="0" xfId="0" applyAlignment="1" applyBorder="1" applyFont="1">
      <alignment horizontal="right"/>
    </xf>
    <xf borderId="20" fillId="0" fontId="80" numFmtId="176" xfId="0" applyAlignment="1" applyBorder="1" applyFont="1" applyNumberFormat="1">
      <alignment horizontal="left"/>
    </xf>
    <xf borderId="20" fillId="0" fontId="80" numFmtId="0" xfId="0" applyBorder="1" applyFont="1"/>
    <xf borderId="20" fillId="0" fontId="80" numFmtId="0" xfId="0" applyAlignment="1" applyBorder="1" applyFont="1">
      <alignment horizontal="right"/>
    </xf>
    <xf borderId="3" fillId="17" fontId="80" numFmtId="172" xfId="0" applyAlignment="1" applyBorder="1" applyFont="1" applyNumberFormat="1">
      <alignment horizontal="left"/>
    </xf>
    <xf borderId="3" fillId="17" fontId="80" numFmtId="0" xfId="0" applyBorder="1" applyFont="1"/>
    <xf borderId="3" fillId="17" fontId="80" numFmtId="0" xfId="0" applyAlignment="1" applyBorder="1" applyFont="1">
      <alignment horizontal="right"/>
    </xf>
    <xf borderId="17" fillId="17" fontId="80" numFmtId="0" xfId="0" applyAlignment="1" applyBorder="1" applyFont="1">
      <alignment horizontal="right"/>
    </xf>
    <xf borderId="1" fillId="0" fontId="80" numFmtId="172" xfId="0" applyAlignment="1" applyBorder="1" applyFont="1" applyNumberFormat="1">
      <alignment horizontal="left"/>
    </xf>
    <xf borderId="1" fillId="0" fontId="80" numFmtId="0" xfId="0" applyBorder="1" applyFont="1"/>
    <xf borderId="1" fillId="0" fontId="80" numFmtId="4" xfId="0" applyAlignment="1" applyBorder="1" applyFont="1" applyNumberFormat="1">
      <alignment horizontal="right"/>
    </xf>
    <xf borderId="1" fillId="0" fontId="80" numFmtId="0" xfId="0" applyAlignment="1" applyBorder="1" applyFont="1">
      <alignment horizontal="right"/>
    </xf>
    <xf borderId="0" fillId="0" fontId="81" numFmtId="0" xfId="0" applyAlignment="1" applyFont="1">
      <alignment vertical="center"/>
    </xf>
    <xf borderId="4" fillId="0" fontId="83" numFmtId="0" xfId="0" applyAlignment="1" applyBorder="1" applyFont="1">
      <alignment horizontal="left" vertical="center"/>
    </xf>
    <xf borderId="18" fillId="0" fontId="81" numFmtId="0" xfId="0" applyAlignment="1" applyBorder="1" applyFont="1">
      <alignment vertical="center"/>
    </xf>
    <xf borderId="17" fillId="23" fontId="81" numFmtId="0" xfId="0" applyAlignment="1" applyBorder="1" applyFont="1">
      <alignment vertical="center"/>
    </xf>
    <xf borderId="0" fillId="0" fontId="84" numFmtId="0" xfId="0" applyAlignment="1" applyFont="1">
      <alignment vertical="center"/>
    </xf>
    <xf borderId="0" fillId="0" fontId="81" numFmtId="0" xfId="0" applyAlignment="1" applyFont="1">
      <alignment horizontal="center" vertical="center"/>
    </xf>
    <xf borderId="0" fillId="0" fontId="81" numFmtId="0" xfId="0" applyAlignment="1" applyFont="1">
      <alignment horizontal="left" vertical="center"/>
    </xf>
    <xf quotePrefix="1" borderId="0" fillId="0" fontId="73" numFmtId="17" xfId="0" applyAlignment="1" applyFont="1" applyNumberFormat="1">
      <alignment horizontal="right"/>
    </xf>
    <xf borderId="0" fillId="0" fontId="73" numFmtId="167" xfId="0" applyFont="1" applyNumberFormat="1"/>
    <xf borderId="20" fillId="0" fontId="74" numFmtId="167" xfId="0" applyAlignment="1" applyBorder="1" applyFont="1" applyNumberFormat="1">
      <alignment horizontal="right" vertical="center"/>
    </xf>
    <xf borderId="0" fillId="0" fontId="72" numFmtId="0" xfId="0" applyAlignment="1" applyFont="1">
      <alignment horizontal="right"/>
    </xf>
    <xf borderId="0" fillId="0" fontId="72" numFmtId="39" xfId="0" applyFont="1" applyNumberFormat="1"/>
    <xf borderId="3" fillId="23" fontId="73" numFmtId="0" xfId="0" applyBorder="1" applyFont="1"/>
    <xf borderId="17" fillId="2" fontId="73" numFmtId="0" xfId="0" applyAlignment="1" applyBorder="1" applyFont="1">
      <alignment vertical="center"/>
    </xf>
    <xf borderId="17" fillId="2" fontId="73" numFmtId="167" xfId="0" applyAlignment="1" applyBorder="1" applyFont="1" applyNumberFormat="1">
      <alignment horizontal="right" vertical="center"/>
    </xf>
    <xf borderId="3" fillId="23" fontId="74" numFmtId="0" xfId="0" applyBorder="1" applyFont="1"/>
    <xf borderId="0" fillId="0" fontId="71" numFmtId="0" xfId="0" applyAlignment="1" applyFont="1">
      <alignment vertical="center"/>
    </xf>
    <xf borderId="0" fillId="0" fontId="59" numFmtId="0" xfId="0" applyAlignment="1" applyFont="1">
      <alignment vertical="center"/>
    </xf>
    <xf borderId="3" fillId="9" fontId="73" numFmtId="0" xfId="0" applyAlignment="1" applyBorder="1" applyFont="1">
      <alignment vertical="center"/>
    </xf>
    <xf borderId="3" fillId="9" fontId="81" numFmtId="0" xfId="0" applyAlignment="1" applyBorder="1" applyFont="1">
      <alignment vertical="center"/>
    </xf>
    <xf borderId="20" fillId="0" fontId="80" numFmtId="4" xfId="0" applyAlignment="1" applyBorder="1" applyFont="1" applyNumberFormat="1">
      <alignment horizontal="right"/>
    </xf>
    <xf borderId="0" fillId="0" fontId="81" numFmtId="4" xfId="0" applyAlignment="1" applyFont="1" applyNumberFormat="1">
      <alignment vertical="center"/>
    </xf>
    <xf borderId="3" fillId="24" fontId="80" numFmtId="172" xfId="0" applyAlignment="1" applyBorder="1" applyFill="1" applyFont="1" applyNumberFormat="1">
      <alignment horizontal="left"/>
    </xf>
    <xf borderId="3" fillId="24" fontId="80" numFmtId="0" xfId="0" applyBorder="1" applyFont="1"/>
    <xf borderId="3" fillId="24" fontId="80" numFmtId="4" xfId="0" applyAlignment="1" applyBorder="1" applyFont="1" applyNumberFormat="1">
      <alignment horizontal="right"/>
    </xf>
    <xf borderId="3" fillId="24" fontId="80" numFmtId="0" xfId="0" applyAlignment="1" applyBorder="1" applyFont="1">
      <alignment horizontal="right"/>
    </xf>
    <xf borderId="17" fillId="24" fontId="80" numFmtId="172" xfId="0" applyAlignment="1" applyBorder="1" applyFont="1" applyNumberFormat="1">
      <alignment horizontal="left"/>
    </xf>
    <xf borderId="17" fillId="24" fontId="80" numFmtId="0" xfId="0" applyBorder="1" applyFont="1"/>
    <xf borderId="17" fillId="24" fontId="80" numFmtId="4" xfId="0" applyAlignment="1" applyBorder="1" applyFont="1" applyNumberFormat="1">
      <alignment horizontal="right"/>
    </xf>
    <xf borderId="17" fillId="24" fontId="80" numFmtId="0" xfId="0" applyAlignment="1" applyBorder="1" applyFont="1">
      <alignment horizontal="right"/>
    </xf>
    <xf borderId="17" fillId="24" fontId="80" numFmtId="176" xfId="0" applyAlignment="1" applyBorder="1" applyFont="1" applyNumberFormat="1">
      <alignment horizontal="left"/>
    </xf>
    <xf quotePrefix="1" borderId="3" fillId="23" fontId="85" numFmtId="0" xfId="0" applyBorder="1" applyFont="1"/>
    <xf borderId="3" fillId="23" fontId="85" numFmtId="0" xfId="0" applyBorder="1" applyFont="1"/>
    <xf borderId="3" fillId="23" fontId="85" numFmtId="164" xfId="0" applyBorder="1" applyFont="1" applyNumberFormat="1"/>
    <xf borderId="3" fillId="2" fontId="1" numFmtId="0" xfId="0" applyBorder="1" applyFont="1"/>
    <xf borderId="3" fillId="2" fontId="1" numFmtId="164" xfId="0" applyBorder="1" applyFont="1" applyNumberFormat="1"/>
    <xf borderId="0" fillId="0" fontId="2" numFmtId="0" xfId="0" applyAlignment="1" applyFont="1">
      <alignment shrinkToFit="0" wrapText="1"/>
    </xf>
    <xf borderId="0" fillId="0" fontId="1" numFmtId="0" xfId="0" applyAlignment="1" applyFont="1">
      <alignment vertical="center"/>
    </xf>
    <xf borderId="0" fillId="0" fontId="2" numFmtId="164" xfId="0" applyAlignment="1" applyFont="1" applyNumberFormat="1">
      <alignment vertical="center"/>
    </xf>
    <xf borderId="0" fillId="0" fontId="2" numFmtId="0" xfId="0" applyAlignment="1" applyFont="1">
      <alignment horizontal="center" vertical="center"/>
    </xf>
    <xf borderId="22" fillId="0" fontId="2" numFmtId="0" xfId="0" applyAlignment="1" applyBorder="1" applyFont="1">
      <alignment horizontal="center" vertical="center"/>
    </xf>
    <xf borderId="22" fillId="0" fontId="1" numFmtId="0" xfId="0" applyAlignment="1" applyBorder="1" applyFont="1">
      <alignment horizontal="center" vertical="center"/>
    </xf>
    <xf borderId="22" fillId="0" fontId="1" numFmtId="164" xfId="0" applyAlignment="1" applyBorder="1" applyFont="1" applyNumberFormat="1">
      <alignment horizontal="center" vertical="center"/>
    </xf>
    <xf borderId="22" fillId="2" fontId="1" numFmtId="0" xfId="0" applyAlignment="1" applyBorder="1" applyFont="1">
      <alignment vertical="center"/>
    </xf>
    <xf borderId="22" fillId="2" fontId="2" numFmtId="0" xfId="0" applyAlignment="1" applyBorder="1" applyFont="1">
      <alignment vertical="center"/>
    </xf>
    <xf borderId="22" fillId="2" fontId="2" numFmtId="164" xfId="0" applyAlignment="1" applyBorder="1" applyFont="1" applyNumberFormat="1">
      <alignment vertical="center"/>
    </xf>
    <xf borderId="22" fillId="0" fontId="2" numFmtId="14" xfId="0" applyAlignment="1" applyBorder="1" applyFont="1" applyNumberFormat="1">
      <alignment vertical="center"/>
    </xf>
    <xf borderId="22" fillId="0" fontId="2" numFmtId="0" xfId="0" applyAlignment="1" applyBorder="1" applyFont="1">
      <alignment vertical="center"/>
    </xf>
    <xf borderId="22" fillId="0" fontId="2" numFmtId="164" xfId="0" applyAlignment="1" applyBorder="1" applyFont="1" applyNumberFormat="1">
      <alignment vertical="center"/>
    </xf>
    <xf borderId="22" fillId="0" fontId="2" numFmtId="14" xfId="0" applyAlignment="1" applyBorder="1" applyFont="1" applyNumberFormat="1">
      <alignment horizontal="center" vertical="center"/>
    </xf>
    <xf borderId="22" fillId="0" fontId="2" numFmtId="0" xfId="0" applyAlignment="1" applyBorder="1" applyFont="1">
      <alignment horizontal="left" vertical="center"/>
    </xf>
    <xf borderId="22" fillId="0" fontId="21" numFmtId="0" xfId="0" applyAlignment="1" applyBorder="1" applyFont="1">
      <alignment horizontal="center" vertical="center"/>
    </xf>
    <xf borderId="22" fillId="0" fontId="21" numFmtId="14" xfId="0" applyAlignment="1" applyBorder="1" applyFont="1" applyNumberFormat="1">
      <alignment horizontal="center" vertical="center"/>
    </xf>
    <xf borderId="22" fillId="0" fontId="21" numFmtId="0" xfId="0" applyAlignment="1" applyBorder="1" applyFont="1">
      <alignment vertical="center"/>
    </xf>
    <xf borderId="22" fillId="0" fontId="21" numFmtId="164" xfId="0" applyAlignment="1" applyBorder="1" applyFont="1" applyNumberFormat="1">
      <alignment vertical="center"/>
    </xf>
    <xf borderId="22" fillId="0" fontId="21" numFmtId="0" xfId="0" applyAlignment="1" applyBorder="1" applyFont="1">
      <alignment horizontal="left" vertical="center"/>
    </xf>
    <xf borderId="22" fillId="2" fontId="1" numFmtId="164" xfId="0" applyAlignment="1" applyBorder="1" applyFont="1" applyNumberFormat="1">
      <alignment vertical="center"/>
    </xf>
    <xf borderId="22" fillId="0" fontId="2" numFmtId="164" xfId="0" applyAlignment="1" applyBorder="1" applyFont="1" applyNumberFormat="1">
      <alignment shrinkToFit="0" vertical="center" wrapText="1"/>
    </xf>
    <xf borderId="23" fillId="0" fontId="1" numFmtId="0" xfId="0" applyAlignment="1" applyBorder="1" applyFont="1">
      <alignment horizontal="center" vertical="center"/>
    </xf>
    <xf borderId="2" fillId="0" fontId="3" numFmtId="0" xfId="0" applyBorder="1" applyFont="1"/>
    <xf borderId="24" fillId="0" fontId="3" numFmtId="0" xfId="0" applyBorder="1" applyFont="1"/>
    <xf borderId="22" fillId="0" fontId="1" numFmtId="164" xfId="0" applyAlignment="1" applyBorder="1" applyFont="1" applyNumberForma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externalLink" Target="externalLinks/externalLink2.xml"/><Relationship Id="rId10" Type="http://schemas.openxmlformats.org/officeDocument/2006/relationships/worksheet" Target="worksheets/sheet7.xml"/><Relationship Id="rId21" Type="http://schemas.openxmlformats.org/officeDocument/2006/relationships/externalLink" Target="externalLinks/externalLink1.xml"/><Relationship Id="rId13" Type="http://schemas.openxmlformats.org/officeDocument/2006/relationships/worksheet" Target="worksheets/sheet10.xml"/><Relationship Id="rId12" Type="http://schemas.openxmlformats.org/officeDocument/2006/relationships/worksheet" Target="worksheets/sheet9.xml"/><Relationship Id="rId23"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76200</xdr:rowOff>
    </xdr:from>
    <xdr:ext cx="10372725" cy="56388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38</xdr:row>
      <xdr:rowOff>133350</xdr:rowOff>
    </xdr:from>
    <xdr:ext cx="10372725" cy="585787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73</xdr:row>
      <xdr:rowOff>0</xdr:rowOff>
    </xdr:from>
    <xdr:ext cx="11353800" cy="6229350"/>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KATH\Downloads\SVI%20VAT%202025%2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25/Q1%202025/SVI%20VAT%202025%20(For%20Amendment).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VAT Schedule"/>
      <sheetName val="SI"/>
      <sheetName val="AR"/>
      <sheetName val="Xero Sales 2025"/>
      <sheetName val="Xero Purchases G 2025"/>
      <sheetName val="Xero Purchases S 2025"/>
      <sheetName val="Schedule of CG Input Tax"/>
      <sheetName val="Summary of CG Purchased"/>
      <sheetName val="2550Q"/>
      <sheetName val="Xero Sales"/>
      <sheetName val="Xero Purchases G"/>
      <sheetName val="Xero Purchases S"/>
      <sheetName val="JT Sales"/>
      <sheetName val="JT Purchases"/>
      <sheetName val="F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VAT Schedule"/>
      <sheetName val="SI"/>
      <sheetName val="AR"/>
      <sheetName val="SI Amendment"/>
      <sheetName val="Q1 Amendment"/>
      <sheetName val="Xero Sales 2025"/>
      <sheetName val="Xero Purchases G 2025"/>
      <sheetName val="Xero Purchases S 2025"/>
      <sheetName val="Schedule of CG Input Tax"/>
      <sheetName val="Summary of CG Purchased"/>
      <sheetName val="2550Q"/>
      <sheetName val="Xero Sales"/>
      <sheetName val="Xero Purchases G"/>
      <sheetName val="Xero Purchases S"/>
      <sheetName val="JT Sales"/>
      <sheetName val="JT Purchases"/>
      <sheetName val="F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78.0" topLeftCell="A179" activePane="bottomLeft" state="frozen"/>
      <selection activeCell="B180" sqref="B180" pane="bottomLeft"/>
    </sheetView>
  </sheetViews>
  <sheetFormatPr customHeight="1" defaultColWidth="14.43" defaultRowHeight="15.0"/>
  <cols>
    <col customWidth="1" min="1" max="1" width="11.14"/>
    <col customWidth="1" min="2" max="2" width="19.14"/>
    <col customWidth="1" min="3" max="3" width="20.57"/>
    <col customWidth="1" min="4" max="4" width="15.57"/>
    <col customWidth="1" min="5" max="5" width="14.14"/>
    <col customWidth="1" min="6" max="6" width="15.29"/>
    <col customWidth="1" min="7" max="7" width="7.14"/>
    <col customWidth="1" min="8" max="8" width="9.57"/>
    <col customWidth="1" min="9" max="9" width="15.57"/>
    <col customWidth="1" min="10" max="10" width="18.71"/>
    <col customWidth="1" min="11" max="11" width="13.0"/>
    <col customWidth="1" min="12" max="12" width="16.29"/>
    <col customWidth="1" min="13" max="13" width="13.71"/>
    <col customWidth="1" min="14" max="14" width="13.29"/>
    <col customWidth="1" min="15" max="15" width="9.57"/>
    <col customWidth="1" min="16" max="16" width="13.14"/>
    <col customWidth="1" min="17" max="17" width="18.29"/>
    <col customWidth="1" min="18" max="18" width="12.43"/>
    <col customWidth="1" min="19" max="19" width="15.43"/>
    <col customWidth="1" min="20" max="20" width="15.57"/>
    <col customWidth="1" min="21" max="26" width="8.71"/>
  </cols>
  <sheetData>
    <row r="1" ht="14.25" customHeight="1">
      <c r="A1" s="1" t="s">
        <v>0</v>
      </c>
      <c r="B1" s="2"/>
      <c r="C1" s="3"/>
      <c r="D1" s="4"/>
      <c r="E1" s="2"/>
      <c r="F1" s="2"/>
      <c r="G1" s="2"/>
      <c r="H1" s="2"/>
      <c r="I1" s="2"/>
      <c r="J1" s="2"/>
      <c r="K1" s="2"/>
      <c r="L1" s="2"/>
      <c r="M1" s="2"/>
      <c r="N1" s="2"/>
      <c r="O1" s="2"/>
      <c r="P1" s="2"/>
      <c r="Q1" s="2"/>
      <c r="R1" s="2"/>
      <c r="S1" s="2"/>
      <c r="T1" s="2"/>
      <c r="U1" s="2"/>
      <c r="V1" s="2"/>
      <c r="W1" s="2"/>
      <c r="X1" s="2"/>
      <c r="Y1" s="2"/>
      <c r="Z1" s="2"/>
    </row>
    <row r="2" ht="14.25" hidden="1" customHeight="1">
      <c r="A2" s="2"/>
      <c r="B2" s="2"/>
      <c r="C2" s="3"/>
      <c r="D2" s="4"/>
      <c r="E2" s="2"/>
      <c r="F2" s="2"/>
      <c r="G2" s="2"/>
      <c r="H2" s="2"/>
      <c r="I2" s="2"/>
      <c r="J2" s="2"/>
      <c r="K2" s="2"/>
      <c r="L2" s="2"/>
      <c r="M2" s="2"/>
      <c r="N2" s="2"/>
      <c r="O2" s="2"/>
      <c r="P2" s="2"/>
      <c r="Q2" s="2"/>
      <c r="R2" s="2"/>
      <c r="S2" s="2"/>
      <c r="T2" s="2"/>
      <c r="U2" s="2"/>
      <c r="V2" s="2"/>
      <c r="W2" s="2"/>
      <c r="X2" s="2"/>
      <c r="Y2" s="2"/>
      <c r="Z2" s="2"/>
    </row>
    <row r="3" ht="14.25" hidden="1" customHeight="1">
      <c r="A3" s="2"/>
      <c r="B3" s="2"/>
      <c r="C3" s="3"/>
      <c r="D3" s="4"/>
      <c r="E3" s="2"/>
      <c r="F3" s="2"/>
      <c r="G3" s="2"/>
      <c r="H3" s="2"/>
      <c r="I3" s="2"/>
      <c r="J3" s="2"/>
      <c r="K3" s="2"/>
      <c r="L3" s="2"/>
      <c r="M3" s="2"/>
      <c r="N3" s="2"/>
      <c r="O3" s="2"/>
      <c r="P3" s="2"/>
      <c r="Q3" s="2"/>
      <c r="R3" s="2"/>
      <c r="S3" s="2"/>
      <c r="T3" s="2"/>
      <c r="U3" s="2"/>
      <c r="V3" s="2"/>
      <c r="W3" s="2"/>
      <c r="X3" s="2"/>
      <c r="Y3" s="2"/>
      <c r="Z3" s="2"/>
    </row>
    <row r="4" ht="14.25" hidden="1" customHeight="1">
      <c r="A4" s="2"/>
      <c r="B4" s="2"/>
      <c r="C4" s="3"/>
      <c r="D4" s="4"/>
      <c r="E4" s="2"/>
      <c r="F4" s="2"/>
      <c r="G4" s="2"/>
      <c r="H4" s="2"/>
      <c r="I4" s="2"/>
      <c r="J4" s="2"/>
      <c r="K4" s="2"/>
      <c r="L4" s="2"/>
      <c r="M4" s="2"/>
      <c r="N4" s="2"/>
      <c r="O4" s="2"/>
      <c r="P4" s="2"/>
      <c r="Q4" s="2"/>
      <c r="R4" s="2"/>
      <c r="S4" s="2"/>
      <c r="T4" s="2"/>
      <c r="U4" s="2"/>
      <c r="V4" s="2"/>
      <c r="W4" s="2"/>
      <c r="X4" s="2"/>
      <c r="Y4" s="2"/>
      <c r="Z4" s="2"/>
    </row>
    <row r="5" ht="14.25" hidden="1" customHeight="1">
      <c r="A5" s="5" t="s">
        <v>1</v>
      </c>
      <c r="B5" s="6"/>
      <c r="C5" s="6" t="s">
        <v>2</v>
      </c>
      <c r="D5" s="7" t="s">
        <v>3</v>
      </c>
      <c r="E5" s="6" t="s">
        <v>4</v>
      </c>
      <c r="F5" s="6" t="s">
        <v>5</v>
      </c>
      <c r="G5" s="6" t="s">
        <v>6</v>
      </c>
      <c r="H5" s="6" t="s">
        <v>7</v>
      </c>
      <c r="I5" s="8" t="s">
        <v>8</v>
      </c>
      <c r="J5" s="9"/>
      <c r="K5" s="3" t="s">
        <v>9</v>
      </c>
      <c r="L5" s="3"/>
      <c r="M5" s="3"/>
      <c r="N5" s="3"/>
      <c r="O5" s="3"/>
      <c r="P5" s="3"/>
      <c r="Q5" s="3"/>
      <c r="R5" s="3"/>
      <c r="S5" s="3"/>
      <c r="T5" s="3"/>
      <c r="U5" s="3"/>
      <c r="V5" s="3"/>
      <c r="W5" s="3"/>
      <c r="X5" s="3"/>
      <c r="Y5" s="3"/>
      <c r="Z5" s="3"/>
    </row>
    <row r="6" ht="14.25" hidden="1" customHeight="1">
      <c r="B6" s="2" t="s">
        <v>10</v>
      </c>
      <c r="C6" s="3">
        <f>3*12</f>
        <v>36</v>
      </c>
      <c r="D6" s="4">
        <v>2934806.63</v>
      </c>
      <c r="E6" s="4">
        <f t="shared" ref="E6:E8" si="1">D6*0.12</f>
        <v>352176.7956</v>
      </c>
      <c r="F6" s="4">
        <f t="shared" ref="F6:F7" si="2">E6/C6</f>
        <v>9782.688767</v>
      </c>
      <c r="G6" s="4">
        <f t="shared" ref="G6:G8" si="3">E6-F6</f>
        <v>342394.1068</v>
      </c>
      <c r="H6" s="10" t="s">
        <v>11</v>
      </c>
      <c r="I6" s="11">
        <f t="shared" ref="I6:I7" si="4">F6</f>
        <v>9782.688767</v>
      </c>
      <c r="J6" s="4"/>
      <c r="K6" s="4">
        <f t="shared" ref="K6:K7" si="5">I6*3</f>
        <v>29348.0663</v>
      </c>
      <c r="L6" s="2"/>
      <c r="M6" s="2"/>
      <c r="N6" s="2"/>
      <c r="O6" s="2"/>
      <c r="P6" s="2"/>
      <c r="Q6" s="2"/>
      <c r="R6" s="2"/>
      <c r="S6" s="2"/>
      <c r="T6" s="2"/>
      <c r="U6" s="2"/>
      <c r="V6" s="2"/>
      <c r="W6" s="2"/>
      <c r="X6" s="2"/>
      <c r="Y6" s="2"/>
      <c r="Z6" s="2"/>
    </row>
    <row r="7" ht="14.25" hidden="1" customHeight="1">
      <c r="B7" s="2" t="s">
        <v>12</v>
      </c>
      <c r="C7" s="3">
        <f>5*12</f>
        <v>60</v>
      </c>
      <c r="D7" s="4">
        <v>5737496.48</v>
      </c>
      <c r="E7" s="4">
        <f t="shared" si="1"/>
        <v>688499.5776</v>
      </c>
      <c r="F7" s="4">
        <f t="shared" si="2"/>
        <v>11474.99296</v>
      </c>
      <c r="G7" s="4">
        <f t="shared" si="3"/>
        <v>677024.5846</v>
      </c>
      <c r="H7" s="10" t="s">
        <v>13</v>
      </c>
      <c r="I7" s="11">
        <f t="shared" si="4"/>
        <v>11474.99296</v>
      </c>
      <c r="J7" s="4"/>
      <c r="K7" s="4">
        <f t="shared" si="5"/>
        <v>34424.97888</v>
      </c>
      <c r="L7" s="2"/>
      <c r="M7" s="2"/>
      <c r="N7" s="2"/>
      <c r="O7" s="2"/>
      <c r="P7" s="2"/>
      <c r="Q7" s="2"/>
      <c r="R7" s="2"/>
      <c r="S7" s="2"/>
      <c r="T7" s="2"/>
      <c r="U7" s="2"/>
      <c r="V7" s="2"/>
      <c r="W7" s="2"/>
      <c r="X7" s="2"/>
      <c r="Y7" s="2"/>
      <c r="Z7" s="2"/>
    </row>
    <row r="8" ht="14.25" hidden="1" customHeight="1">
      <c r="B8" s="2" t="s">
        <v>14</v>
      </c>
      <c r="C8" s="3">
        <f>3*12</f>
        <v>36</v>
      </c>
      <c r="D8" s="4">
        <v>301766.26</v>
      </c>
      <c r="E8" s="4">
        <f t="shared" si="1"/>
        <v>36211.9512</v>
      </c>
      <c r="F8" s="4">
        <f>E8</f>
        <v>36211.9512</v>
      </c>
      <c r="G8" s="4">
        <f t="shared" si="3"/>
        <v>0</v>
      </c>
      <c r="H8" s="12"/>
      <c r="I8" s="4"/>
      <c r="J8" s="4"/>
      <c r="K8" s="2"/>
      <c r="L8" s="2"/>
      <c r="M8" s="2"/>
      <c r="N8" s="2"/>
      <c r="O8" s="2"/>
      <c r="P8" s="2"/>
      <c r="Q8" s="2"/>
      <c r="R8" s="2"/>
      <c r="S8" s="2"/>
      <c r="T8" s="2"/>
      <c r="U8" s="2"/>
      <c r="V8" s="2"/>
      <c r="W8" s="2"/>
      <c r="X8" s="2"/>
      <c r="Y8" s="2"/>
      <c r="Z8" s="2"/>
    </row>
    <row r="9" ht="14.25" hidden="1" customHeight="1">
      <c r="B9" s="2"/>
      <c r="C9" s="3"/>
      <c r="D9" s="4"/>
      <c r="E9" s="2"/>
      <c r="F9" s="2"/>
      <c r="G9" s="2"/>
      <c r="H9" s="2"/>
      <c r="I9" s="2"/>
      <c r="J9" s="2"/>
      <c r="K9" s="2"/>
      <c r="L9" s="2"/>
      <c r="M9" s="2"/>
      <c r="N9" s="2"/>
      <c r="O9" s="2"/>
      <c r="P9" s="2"/>
      <c r="Q9" s="2"/>
      <c r="R9" s="2"/>
      <c r="S9" s="2"/>
      <c r="T9" s="2"/>
      <c r="U9" s="2"/>
      <c r="V9" s="2"/>
      <c r="W9" s="2"/>
      <c r="X9" s="2"/>
      <c r="Y9" s="2"/>
      <c r="Z9" s="2"/>
    </row>
    <row r="10" ht="14.25" hidden="1" customHeight="1">
      <c r="A10" s="13"/>
      <c r="B10" s="14" t="s">
        <v>15</v>
      </c>
      <c r="C10" s="15"/>
      <c r="D10" s="16">
        <v>8974069.37</v>
      </c>
      <c r="E10" s="16">
        <f t="shared" ref="E10:G10" si="6">SUM(E6:E8)</f>
        <v>1076888.324</v>
      </c>
      <c r="F10" s="16">
        <f t="shared" si="6"/>
        <v>57469.63293</v>
      </c>
      <c r="G10" s="16">
        <f t="shared" si="6"/>
        <v>1019418.691</v>
      </c>
      <c r="H10" s="14"/>
      <c r="I10" s="16">
        <f>SUM(I6:I8)</f>
        <v>21257.68173</v>
      </c>
      <c r="J10" s="17"/>
      <c r="K10" s="17">
        <f>I10*3</f>
        <v>63773.04518</v>
      </c>
      <c r="L10" s="1"/>
      <c r="M10" s="1"/>
      <c r="N10" s="1"/>
      <c r="O10" s="1"/>
      <c r="P10" s="1"/>
      <c r="Q10" s="1"/>
      <c r="R10" s="1"/>
      <c r="S10" s="1"/>
      <c r="T10" s="1"/>
      <c r="U10" s="1"/>
      <c r="V10" s="1"/>
      <c r="W10" s="1"/>
      <c r="X10" s="1"/>
      <c r="Y10" s="1"/>
      <c r="Z10" s="1"/>
    </row>
    <row r="11" ht="14.25" hidden="1" customHeight="1">
      <c r="A11" s="2"/>
      <c r="B11" s="2"/>
      <c r="C11" s="3"/>
      <c r="D11" s="4"/>
      <c r="E11" s="2"/>
      <c r="F11" s="2"/>
      <c r="G11" s="2"/>
      <c r="H11" s="2"/>
      <c r="I11" s="2"/>
      <c r="J11" s="2"/>
      <c r="K11" s="2"/>
      <c r="L11" s="2"/>
      <c r="M11" s="2"/>
      <c r="N11" s="2"/>
      <c r="O11" s="2"/>
      <c r="P11" s="2"/>
      <c r="Q11" s="2"/>
      <c r="R11" s="2"/>
      <c r="S11" s="2"/>
      <c r="T11" s="2"/>
      <c r="U11" s="2"/>
      <c r="V11" s="2"/>
      <c r="W11" s="2"/>
      <c r="X11" s="2"/>
      <c r="Y11" s="2"/>
      <c r="Z11" s="2"/>
    </row>
    <row r="12" ht="14.25" hidden="1" customHeight="1">
      <c r="A12" s="2"/>
      <c r="B12" s="2"/>
      <c r="C12" s="3"/>
      <c r="D12" s="4"/>
      <c r="E12" s="2"/>
      <c r="F12" s="2"/>
      <c r="G12" s="2"/>
      <c r="H12" s="2"/>
      <c r="I12" s="2"/>
      <c r="J12" s="2"/>
      <c r="K12" s="2"/>
      <c r="L12" s="2"/>
      <c r="M12" s="2"/>
      <c r="N12" s="2"/>
      <c r="O12" s="2"/>
      <c r="P12" s="2"/>
      <c r="Q12" s="2"/>
      <c r="R12" s="2"/>
      <c r="S12" s="2"/>
      <c r="T12" s="2"/>
      <c r="U12" s="2"/>
      <c r="V12" s="2"/>
      <c r="W12" s="2"/>
      <c r="X12" s="2"/>
      <c r="Y12" s="2"/>
      <c r="Z12" s="2"/>
    </row>
    <row r="13" ht="14.25" hidden="1" customHeight="1">
      <c r="A13" s="5" t="s">
        <v>16</v>
      </c>
      <c r="B13" s="6"/>
      <c r="C13" s="6" t="s">
        <v>2</v>
      </c>
      <c r="D13" s="7" t="s">
        <v>3</v>
      </c>
      <c r="E13" s="6" t="s">
        <v>4</v>
      </c>
      <c r="F13" s="6" t="s">
        <v>5</v>
      </c>
      <c r="G13" s="6" t="s">
        <v>6</v>
      </c>
      <c r="H13" s="6" t="s">
        <v>7</v>
      </c>
      <c r="I13" s="8" t="s">
        <v>8</v>
      </c>
      <c r="J13" s="9"/>
      <c r="K13" s="3"/>
      <c r="L13" s="3"/>
      <c r="M13" s="3"/>
      <c r="N13" s="3"/>
      <c r="O13" s="3"/>
      <c r="P13" s="3"/>
      <c r="Q13" s="3"/>
      <c r="R13" s="3"/>
      <c r="S13" s="3"/>
      <c r="T13" s="3"/>
      <c r="U13" s="3"/>
      <c r="V13" s="3"/>
      <c r="W13" s="3"/>
      <c r="X13" s="3"/>
      <c r="Y13" s="3"/>
      <c r="Z13" s="3"/>
    </row>
    <row r="14" ht="14.25" hidden="1" customHeight="1">
      <c r="B14" s="2" t="s">
        <v>10</v>
      </c>
      <c r="C14" s="3">
        <f>3*12</f>
        <v>36</v>
      </c>
      <c r="D14" s="4">
        <v>0.0</v>
      </c>
      <c r="E14" s="4">
        <f t="shared" ref="E14:E16" si="7">D14*0.12</f>
        <v>0</v>
      </c>
      <c r="F14" s="4">
        <f>E14/C14</f>
        <v>0</v>
      </c>
      <c r="G14" s="4">
        <f t="shared" ref="G14:G16" si="8">E14-F14</f>
        <v>0</v>
      </c>
      <c r="H14" s="2"/>
      <c r="I14" s="4">
        <f>F14</f>
        <v>0</v>
      </c>
      <c r="J14" s="4"/>
      <c r="K14" s="2"/>
      <c r="L14" s="2"/>
      <c r="M14" s="2"/>
      <c r="N14" s="2"/>
      <c r="O14" s="2"/>
      <c r="P14" s="2"/>
      <c r="Q14" s="2"/>
      <c r="R14" s="2"/>
      <c r="S14" s="2"/>
      <c r="T14" s="2"/>
      <c r="U14" s="2"/>
      <c r="V14" s="2"/>
      <c r="W14" s="2"/>
      <c r="X14" s="2"/>
      <c r="Y14" s="2"/>
      <c r="Z14" s="2"/>
    </row>
    <row r="15" ht="14.25" hidden="1" customHeight="1">
      <c r="B15" s="2" t="s">
        <v>12</v>
      </c>
      <c r="C15" s="3">
        <f>5*12</f>
        <v>60</v>
      </c>
      <c r="D15" s="4">
        <v>597634.03</v>
      </c>
      <c r="E15" s="4">
        <f t="shared" si="7"/>
        <v>71716.0836</v>
      </c>
      <c r="F15" s="4">
        <f t="shared" ref="F15:F16" si="9">E15</f>
        <v>71716.0836</v>
      </c>
      <c r="G15" s="4">
        <f t="shared" si="8"/>
        <v>0</v>
      </c>
      <c r="H15" s="4"/>
      <c r="I15" s="4"/>
      <c r="J15" s="4"/>
      <c r="K15" s="2"/>
      <c r="L15" s="2"/>
      <c r="M15" s="18">
        <f>L16/36</f>
        <v>81522.40639</v>
      </c>
      <c r="N15" s="18">
        <f>M16*0.12</f>
        <v>264132.5964</v>
      </c>
      <c r="O15" s="18">
        <f>N15/27</f>
        <v>9782.688756</v>
      </c>
      <c r="P15" s="2"/>
      <c r="Q15" s="2"/>
      <c r="R15" s="2"/>
      <c r="S15" s="2"/>
      <c r="T15" s="2"/>
      <c r="U15" s="2"/>
      <c r="V15" s="2"/>
      <c r="W15" s="2"/>
      <c r="X15" s="2"/>
      <c r="Y15" s="2"/>
      <c r="Z15" s="2"/>
    </row>
    <row r="16" ht="14.25" hidden="1" customHeight="1">
      <c r="B16" s="2" t="s">
        <v>14</v>
      </c>
      <c r="C16" s="3">
        <f>3*12</f>
        <v>36</v>
      </c>
      <c r="D16" s="4"/>
      <c r="E16" s="4">
        <f t="shared" si="7"/>
        <v>0</v>
      </c>
      <c r="F16" s="4">
        <f t="shared" si="9"/>
        <v>0</v>
      </c>
      <c r="G16" s="4">
        <f t="shared" si="8"/>
        <v>0</v>
      </c>
      <c r="H16" s="2"/>
      <c r="I16" s="4"/>
      <c r="J16" s="4"/>
      <c r="K16" s="2"/>
      <c r="L16" s="4">
        <f>D6</f>
        <v>2934806.63</v>
      </c>
      <c r="M16" s="4">
        <v>2201104.97</v>
      </c>
      <c r="N16" s="4">
        <f t="shared" ref="N16:N17" si="10">L16-M16</f>
        <v>733701.66</v>
      </c>
      <c r="O16" s="2">
        <f>N16/M15</f>
        <v>9.000000031</v>
      </c>
      <c r="P16" s="2"/>
      <c r="Q16" s="2"/>
      <c r="R16" s="2"/>
      <c r="S16" s="2"/>
      <c r="T16" s="2"/>
      <c r="U16" s="2"/>
      <c r="V16" s="2"/>
      <c r="W16" s="2"/>
      <c r="X16" s="2"/>
      <c r="Y16" s="2"/>
      <c r="Z16" s="2"/>
    </row>
    <row r="17" ht="14.25" hidden="1" customHeight="1">
      <c r="B17" s="2"/>
      <c r="C17" s="3"/>
      <c r="D17" s="4"/>
      <c r="E17" s="2"/>
      <c r="F17" s="2"/>
      <c r="G17" s="2"/>
      <c r="H17" s="2"/>
      <c r="I17" s="2"/>
      <c r="J17" s="2"/>
      <c r="K17" s="2"/>
      <c r="L17" s="4">
        <v>5737496.48</v>
      </c>
      <c r="M17" s="4">
        <v>4876872.01</v>
      </c>
      <c r="N17" s="18">
        <f t="shared" si="10"/>
        <v>860624.47</v>
      </c>
      <c r="O17" s="2">
        <f>(L17/60)*9</f>
        <v>860624.472</v>
      </c>
      <c r="P17" s="18">
        <f>N17-O17</f>
        <v>-0.001999999397</v>
      </c>
      <c r="Q17" s="2"/>
      <c r="R17" s="2"/>
      <c r="S17" s="2"/>
      <c r="T17" s="2"/>
      <c r="U17" s="2"/>
      <c r="V17" s="2"/>
      <c r="W17" s="2"/>
      <c r="X17" s="2"/>
      <c r="Y17" s="2"/>
      <c r="Z17" s="2"/>
    </row>
    <row r="18" ht="14.25" hidden="1" customHeight="1">
      <c r="A18" s="13"/>
      <c r="B18" s="14" t="s">
        <v>15</v>
      </c>
      <c r="C18" s="15"/>
      <c r="D18" s="16">
        <v>597634.03</v>
      </c>
      <c r="E18" s="16">
        <f t="shared" ref="E18:G18" si="11">SUM(E14:E16)</f>
        <v>71716.0836</v>
      </c>
      <c r="F18" s="16">
        <f t="shared" si="11"/>
        <v>71716.0836</v>
      </c>
      <c r="G18" s="16">
        <f t="shared" si="11"/>
        <v>0</v>
      </c>
      <c r="H18" s="14"/>
      <c r="I18" s="16"/>
      <c r="J18" s="17"/>
      <c r="K18" s="1"/>
      <c r="L18" s="17">
        <f t="shared" ref="L18:N18" si="12">SUM(L16:L17)</f>
        <v>8672303.11</v>
      </c>
      <c r="M18" s="17">
        <f t="shared" si="12"/>
        <v>7077976.98</v>
      </c>
      <c r="N18" s="17">
        <f t="shared" si="12"/>
        <v>1594326.13</v>
      </c>
      <c r="O18" s="1"/>
      <c r="P18" s="1"/>
      <c r="Q18" s="1"/>
      <c r="R18" s="1"/>
      <c r="S18" s="1"/>
      <c r="T18" s="1"/>
      <c r="U18" s="1"/>
      <c r="V18" s="1"/>
      <c r="W18" s="1"/>
      <c r="X18" s="1"/>
      <c r="Y18" s="1"/>
      <c r="Z18" s="1"/>
    </row>
    <row r="19" ht="14.25" hidden="1" customHeight="1">
      <c r="A19" s="2"/>
      <c r="B19" s="2"/>
      <c r="C19" s="3"/>
      <c r="D19" s="4"/>
      <c r="E19" s="2"/>
      <c r="F19" s="2"/>
      <c r="G19" s="2"/>
      <c r="H19" s="2"/>
      <c r="I19" s="2"/>
      <c r="J19" s="2"/>
      <c r="K19" s="2"/>
      <c r="L19" s="2"/>
      <c r="M19" s="2"/>
      <c r="N19" s="2"/>
      <c r="O19" s="2"/>
      <c r="P19" s="2"/>
      <c r="Q19" s="2"/>
      <c r="R19" s="2"/>
      <c r="S19" s="2"/>
      <c r="T19" s="2"/>
      <c r="U19" s="2"/>
      <c r="V19" s="2"/>
      <c r="W19" s="2"/>
      <c r="X19" s="2"/>
      <c r="Y19" s="2"/>
      <c r="Z19" s="2"/>
    </row>
    <row r="20" ht="14.25" hidden="1" customHeight="1">
      <c r="A20" s="2"/>
      <c r="B20" s="2"/>
      <c r="C20" s="3"/>
      <c r="D20" s="4"/>
      <c r="E20" s="2"/>
      <c r="F20" s="2"/>
      <c r="G20" s="2"/>
      <c r="H20" s="2"/>
      <c r="I20" s="2"/>
      <c r="J20" s="2"/>
      <c r="K20" s="2"/>
      <c r="L20" s="2"/>
      <c r="M20" s="2"/>
      <c r="N20" s="2"/>
      <c r="O20" s="2"/>
      <c r="P20" s="2"/>
      <c r="Q20" s="2"/>
      <c r="R20" s="2"/>
      <c r="S20" s="2"/>
      <c r="T20" s="2"/>
      <c r="U20" s="2"/>
      <c r="V20" s="2"/>
      <c r="W20" s="2"/>
      <c r="X20" s="2"/>
      <c r="Y20" s="2"/>
      <c r="Z20" s="2"/>
    </row>
    <row r="21" ht="14.25" hidden="1" customHeight="1">
      <c r="A21" s="5" t="s">
        <v>17</v>
      </c>
      <c r="B21" s="6"/>
      <c r="C21" s="6" t="s">
        <v>2</v>
      </c>
      <c r="D21" s="7" t="s">
        <v>3</v>
      </c>
      <c r="E21" s="6" t="s">
        <v>4</v>
      </c>
      <c r="F21" s="6" t="s">
        <v>5</v>
      </c>
      <c r="G21" s="6" t="s">
        <v>6</v>
      </c>
      <c r="H21" s="6" t="s">
        <v>7</v>
      </c>
      <c r="I21" s="8" t="s">
        <v>8</v>
      </c>
      <c r="J21" s="9"/>
      <c r="K21" s="3"/>
      <c r="L21" s="3"/>
      <c r="M21" s="3"/>
      <c r="N21" s="3"/>
      <c r="O21" s="3"/>
      <c r="P21" s="3"/>
      <c r="Q21" s="3"/>
      <c r="R21" s="3"/>
      <c r="S21" s="3"/>
      <c r="T21" s="3"/>
      <c r="U21" s="3"/>
      <c r="V21" s="3"/>
      <c r="W21" s="3"/>
      <c r="X21" s="3"/>
      <c r="Y21" s="3"/>
      <c r="Z21" s="3"/>
    </row>
    <row r="22" ht="14.25" hidden="1" customHeight="1">
      <c r="B22" s="2" t="s">
        <v>10</v>
      </c>
      <c r="C22" s="3">
        <f>3*12</f>
        <v>36</v>
      </c>
      <c r="D22" s="4">
        <v>105000.0</v>
      </c>
      <c r="E22" s="4">
        <f t="shared" ref="E22:E24" si="13">D22*0.12</f>
        <v>12600</v>
      </c>
      <c r="F22" s="4">
        <f t="shared" ref="F22:F24" si="14">E22</f>
        <v>12600</v>
      </c>
      <c r="G22" s="4">
        <f t="shared" ref="G22:G24" si="15">E22-F22</f>
        <v>0</v>
      </c>
      <c r="H22" s="2"/>
      <c r="I22" s="4">
        <v>0.0</v>
      </c>
      <c r="J22" s="4"/>
      <c r="K22" s="2"/>
      <c r="L22" s="2"/>
      <c r="M22" s="2"/>
      <c r="N22" s="2"/>
      <c r="O22" s="2"/>
      <c r="P22" s="2"/>
      <c r="Q22" s="2"/>
      <c r="R22" s="2"/>
      <c r="S22" s="2"/>
      <c r="T22" s="2"/>
      <c r="U22" s="2"/>
      <c r="V22" s="2"/>
      <c r="W22" s="2"/>
      <c r="X22" s="2"/>
      <c r="Y22" s="2"/>
      <c r="Z22" s="2"/>
    </row>
    <row r="23" ht="14.25" hidden="1" customHeight="1">
      <c r="B23" s="2" t="s">
        <v>12</v>
      </c>
      <c r="C23" s="3">
        <f>5*12</f>
        <v>60</v>
      </c>
      <c r="D23" s="4">
        <v>159618.7</v>
      </c>
      <c r="E23" s="4">
        <f t="shared" si="13"/>
        <v>19154.244</v>
      </c>
      <c r="F23" s="4">
        <f t="shared" si="14"/>
        <v>19154.244</v>
      </c>
      <c r="G23" s="4">
        <f t="shared" si="15"/>
        <v>0</v>
      </c>
      <c r="H23" s="2"/>
      <c r="I23" s="4"/>
      <c r="J23" s="4"/>
      <c r="K23" s="2"/>
      <c r="L23" s="2"/>
      <c r="M23" s="2"/>
      <c r="N23" s="2"/>
      <c r="O23" s="2"/>
      <c r="P23" s="2"/>
      <c r="Q23" s="2"/>
      <c r="R23" s="2"/>
      <c r="S23" s="2"/>
      <c r="T23" s="2"/>
      <c r="U23" s="2"/>
      <c r="V23" s="2"/>
      <c r="W23" s="2"/>
      <c r="X23" s="2"/>
      <c r="Y23" s="2"/>
      <c r="Z23" s="2"/>
    </row>
    <row r="24" ht="14.25" hidden="1" customHeight="1">
      <c r="B24" s="2" t="s">
        <v>14</v>
      </c>
      <c r="C24" s="3">
        <f>3*12</f>
        <v>36</v>
      </c>
      <c r="D24" s="4">
        <v>1071.43</v>
      </c>
      <c r="E24" s="4">
        <f t="shared" si="13"/>
        <v>128.5716</v>
      </c>
      <c r="F24" s="4">
        <f t="shared" si="14"/>
        <v>128.5716</v>
      </c>
      <c r="G24" s="4">
        <f t="shared" si="15"/>
        <v>0</v>
      </c>
      <c r="H24" s="2"/>
      <c r="I24" s="4"/>
      <c r="J24" s="4"/>
      <c r="K24" s="2"/>
      <c r="L24" s="2"/>
      <c r="M24" s="2"/>
      <c r="N24" s="2"/>
      <c r="O24" s="2"/>
      <c r="P24" s="2"/>
      <c r="Q24" s="2"/>
      <c r="R24" s="2"/>
      <c r="S24" s="2"/>
      <c r="T24" s="2"/>
      <c r="U24" s="2"/>
      <c r="V24" s="2"/>
      <c r="W24" s="2"/>
      <c r="X24" s="2"/>
      <c r="Y24" s="2"/>
      <c r="Z24" s="2"/>
    </row>
    <row r="25" ht="14.25" hidden="1" customHeight="1">
      <c r="B25" s="2"/>
      <c r="C25" s="3"/>
      <c r="D25" s="4"/>
      <c r="E25" s="2"/>
      <c r="F25" s="2"/>
      <c r="G25" s="2"/>
      <c r="H25" s="2"/>
      <c r="I25" s="2"/>
      <c r="J25" s="2"/>
      <c r="K25" s="2"/>
      <c r="L25" s="2"/>
      <c r="M25" s="2"/>
      <c r="N25" s="2"/>
      <c r="O25" s="2"/>
      <c r="P25" s="2"/>
      <c r="Q25" s="2"/>
      <c r="R25" s="2"/>
      <c r="S25" s="2"/>
      <c r="T25" s="2"/>
      <c r="U25" s="2"/>
      <c r="V25" s="2"/>
      <c r="W25" s="2"/>
      <c r="X25" s="2"/>
      <c r="Y25" s="2"/>
      <c r="Z25" s="2"/>
    </row>
    <row r="26" ht="14.25" hidden="1" customHeight="1">
      <c r="A26" s="13"/>
      <c r="B26" s="14" t="s">
        <v>15</v>
      </c>
      <c r="C26" s="15"/>
      <c r="D26" s="16">
        <v>265690.13</v>
      </c>
      <c r="E26" s="16">
        <f t="shared" ref="E26:G26" si="16">SUM(E22:E24)</f>
        <v>31882.8156</v>
      </c>
      <c r="F26" s="16">
        <f t="shared" si="16"/>
        <v>31882.8156</v>
      </c>
      <c r="G26" s="16">
        <f t="shared" si="16"/>
        <v>0</v>
      </c>
      <c r="H26" s="14"/>
      <c r="I26" s="16"/>
      <c r="J26" s="17"/>
      <c r="K26" s="1"/>
      <c r="L26" s="1"/>
      <c r="M26" s="1"/>
      <c r="N26" s="1"/>
      <c r="O26" s="1"/>
      <c r="P26" s="1"/>
      <c r="Q26" s="1"/>
      <c r="R26" s="1"/>
      <c r="S26" s="1"/>
      <c r="T26" s="1"/>
      <c r="U26" s="1"/>
      <c r="V26" s="1"/>
      <c r="W26" s="1"/>
      <c r="X26" s="1"/>
      <c r="Y26" s="1"/>
      <c r="Z26" s="1"/>
    </row>
    <row r="27" ht="14.25" hidden="1" customHeight="1">
      <c r="A27" s="2"/>
      <c r="B27" s="2"/>
      <c r="C27" s="3"/>
      <c r="D27" s="4"/>
      <c r="E27" s="2"/>
      <c r="F27" s="2"/>
      <c r="G27" s="2"/>
      <c r="H27" s="2"/>
      <c r="I27" s="2"/>
      <c r="J27" s="2"/>
      <c r="K27" s="2"/>
      <c r="L27" s="2"/>
      <c r="M27" s="2"/>
      <c r="N27" s="2"/>
      <c r="O27" s="2"/>
      <c r="P27" s="2"/>
      <c r="Q27" s="2"/>
      <c r="R27" s="2"/>
      <c r="S27" s="2"/>
      <c r="T27" s="2"/>
      <c r="U27" s="2"/>
      <c r="V27" s="2"/>
      <c r="W27" s="2"/>
      <c r="X27" s="2"/>
      <c r="Y27" s="2"/>
      <c r="Z27" s="2"/>
    </row>
    <row r="28" ht="14.25" hidden="1" customHeight="1">
      <c r="A28" s="2"/>
      <c r="B28" s="2"/>
      <c r="C28" s="3"/>
      <c r="D28" s="4"/>
      <c r="E28" s="2"/>
      <c r="F28" s="2"/>
      <c r="G28" s="2"/>
      <c r="H28" s="2"/>
      <c r="I28" s="2"/>
      <c r="J28" s="2"/>
      <c r="K28" s="2"/>
      <c r="L28" s="2"/>
      <c r="M28" s="2"/>
      <c r="N28" s="2"/>
      <c r="O28" s="2"/>
      <c r="P28" s="2"/>
      <c r="Q28" s="2"/>
      <c r="R28" s="2"/>
      <c r="S28" s="2"/>
      <c r="T28" s="2"/>
      <c r="U28" s="2"/>
      <c r="V28" s="2"/>
      <c r="W28" s="2"/>
      <c r="X28" s="2"/>
      <c r="Y28" s="2"/>
      <c r="Z28" s="2"/>
    </row>
    <row r="29" ht="14.25" hidden="1" customHeight="1">
      <c r="A29" s="5" t="s">
        <v>18</v>
      </c>
      <c r="B29" s="6"/>
      <c r="C29" s="6" t="s">
        <v>2</v>
      </c>
      <c r="D29" s="7" t="s">
        <v>3</v>
      </c>
      <c r="E29" s="6" t="s">
        <v>4</v>
      </c>
      <c r="F29" s="6" t="s">
        <v>5</v>
      </c>
      <c r="G29" s="6" t="s">
        <v>6</v>
      </c>
      <c r="H29" s="6" t="s">
        <v>7</v>
      </c>
      <c r="I29" s="8" t="s">
        <v>8</v>
      </c>
      <c r="J29" s="9"/>
      <c r="K29" s="3"/>
      <c r="L29" s="3"/>
      <c r="M29" s="3"/>
      <c r="N29" s="3"/>
      <c r="O29" s="3"/>
      <c r="P29" s="3"/>
      <c r="Q29" s="3"/>
      <c r="R29" s="3"/>
      <c r="S29" s="3"/>
      <c r="T29" s="3"/>
      <c r="U29" s="3"/>
      <c r="V29" s="3"/>
      <c r="W29" s="3"/>
      <c r="X29" s="3"/>
      <c r="Y29" s="3"/>
      <c r="Z29" s="3"/>
    </row>
    <row r="30" ht="14.25" hidden="1" customHeight="1">
      <c r="B30" s="2" t="s">
        <v>10</v>
      </c>
      <c r="C30" s="3">
        <f>3*12</f>
        <v>36</v>
      </c>
      <c r="D30" s="4">
        <v>0.0</v>
      </c>
      <c r="E30" s="4">
        <f t="shared" ref="E30:E32" si="17">D30*0.12</f>
        <v>0</v>
      </c>
      <c r="F30" s="4">
        <f t="shared" ref="F30:F32" si="18">E30</f>
        <v>0</v>
      </c>
      <c r="G30" s="4">
        <f t="shared" ref="G30:G32" si="19">E30-F30</f>
        <v>0</v>
      </c>
      <c r="H30" s="2"/>
      <c r="I30" s="4">
        <v>0.0</v>
      </c>
      <c r="J30" s="4"/>
      <c r="K30" s="2"/>
      <c r="L30" s="2"/>
      <c r="M30" s="2"/>
      <c r="N30" s="2"/>
      <c r="O30" s="2"/>
      <c r="P30" s="2"/>
      <c r="Q30" s="2"/>
      <c r="R30" s="2"/>
      <c r="S30" s="2"/>
      <c r="T30" s="2"/>
      <c r="U30" s="2"/>
      <c r="V30" s="2"/>
      <c r="W30" s="2"/>
      <c r="X30" s="2"/>
      <c r="Y30" s="2"/>
      <c r="Z30" s="2"/>
    </row>
    <row r="31" ht="14.25" hidden="1" customHeight="1">
      <c r="B31" s="2" t="s">
        <v>12</v>
      </c>
      <c r="C31" s="3">
        <f>5*12</f>
        <v>60</v>
      </c>
      <c r="D31" s="4">
        <v>174808.80000000002</v>
      </c>
      <c r="E31" s="4">
        <f t="shared" si="17"/>
        <v>20977.056</v>
      </c>
      <c r="F31" s="4">
        <f t="shared" si="18"/>
        <v>20977.056</v>
      </c>
      <c r="G31" s="4">
        <f t="shared" si="19"/>
        <v>0</v>
      </c>
      <c r="H31" s="2"/>
      <c r="I31" s="4"/>
      <c r="J31" s="4"/>
      <c r="K31" s="2"/>
      <c r="L31" s="2"/>
      <c r="M31" s="2"/>
      <c r="N31" s="2"/>
      <c r="O31" s="2"/>
      <c r="P31" s="2"/>
      <c r="Q31" s="2"/>
      <c r="R31" s="2"/>
      <c r="S31" s="2"/>
      <c r="T31" s="2"/>
      <c r="U31" s="2"/>
      <c r="V31" s="2"/>
      <c r="W31" s="2"/>
      <c r="X31" s="2"/>
      <c r="Y31" s="2"/>
      <c r="Z31" s="2"/>
    </row>
    <row r="32" ht="14.25" hidden="1" customHeight="1">
      <c r="B32" s="2" t="s">
        <v>14</v>
      </c>
      <c r="C32" s="3">
        <f>3*12</f>
        <v>36</v>
      </c>
      <c r="D32" s="4">
        <v>0.0</v>
      </c>
      <c r="E32" s="4">
        <f t="shared" si="17"/>
        <v>0</v>
      </c>
      <c r="F32" s="4">
        <f t="shared" si="18"/>
        <v>0</v>
      </c>
      <c r="G32" s="4">
        <f t="shared" si="19"/>
        <v>0</v>
      </c>
      <c r="H32" s="2"/>
      <c r="I32" s="4"/>
      <c r="J32" s="4"/>
      <c r="K32" s="2"/>
      <c r="L32" s="2"/>
      <c r="M32" s="2"/>
      <c r="N32" s="2"/>
      <c r="O32" s="2"/>
      <c r="P32" s="2"/>
      <c r="Q32" s="2"/>
      <c r="R32" s="2"/>
      <c r="S32" s="2"/>
      <c r="T32" s="2"/>
      <c r="U32" s="2"/>
      <c r="V32" s="2"/>
      <c r="W32" s="2"/>
      <c r="X32" s="2"/>
      <c r="Y32" s="2"/>
      <c r="Z32" s="2"/>
    </row>
    <row r="33" ht="14.25" hidden="1" customHeight="1">
      <c r="B33" s="2"/>
      <c r="C33" s="3"/>
      <c r="D33" s="4"/>
      <c r="E33" s="2"/>
      <c r="F33" s="2"/>
      <c r="G33" s="2"/>
      <c r="H33" s="2"/>
      <c r="I33" s="2"/>
      <c r="J33" s="2"/>
      <c r="K33" s="2"/>
      <c r="L33" s="2"/>
      <c r="M33" s="2"/>
      <c r="N33" s="2"/>
      <c r="O33" s="2"/>
      <c r="P33" s="2"/>
      <c r="Q33" s="2"/>
      <c r="R33" s="2"/>
      <c r="S33" s="2"/>
      <c r="T33" s="2"/>
      <c r="U33" s="2"/>
      <c r="V33" s="2"/>
      <c r="W33" s="2"/>
      <c r="X33" s="2"/>
      <c r="Y33" s="2"/>
      <c r="Z33" s="2"/>
    </row>
    <row r="34" ht="14.25" hidden="1" customHeight="1">
      <c r="A34" s="13"/>
      <c r="B34" s="14" t="s">
        <v>15</v>
      </c>
      <c r="C34" s="15"/>
      <c r="D34" s="16">
        <v>174808.80000000002</v>
      </c>
      <c r="E34" s="16">
        <f t="shared" ref="E34:G34" si="20">SUM(E30:E32)</f>
        <v>20977.056</v>
      </c>
      <c r="F34" s="16">
        <f t="shared" si="20"/>
        <v>20977.056</v>
      </c>
      <c r="G34" s="16">
        <f t="shared" si="20"/>
        <v>0</v>
      </c>
      <c r="H34" s="14"/>
      <c r="I34" s="16"/>
      <c r="J34" s="17"/>
      <c r="K34" s="17"/>
      <c r="L34" s="1"/>
      <c r="M34" s="1"/>
      <c r="N34" s="1"/>
      <c r="O34" s="1"/>
      <c r="P34" s="1"/>
      <c r="Q34" s="1"/>
      <c r="R34" s="1"/>
      <c r="S34" s="1"/>
      <c r="T34" s="1"/>
      <c r="U34" s="1"/>
      <c r="V34" s="1"/>
      <c r="W34" s="1"/>
      <c r="X34" s="1"/>
      <c r="Y34" s="1"/>
      <c r="Z34" s="1"/>
    </row>
    <row r="35" ht="14.25" hidden="1" customHeight="1">
      <c r="A35" s="2"/>
      <c r="B35" s="2"/>
      <c r="C35" s="3"/>
      <c r="D35" s="4"/>
      <c r="E35" s="2"/>
      <c r="F35" s="2"/>
      <c r="G35" s="2"/>
      <c r="H35" s="2"/>
      <c r="I35" s="2"/>
      <c r="J35" s="2"/>
      <c r="K35" s="2"/>
      <c r="L35" s="2"/>
      <c r="M35" s="2"/>
      <c r="N35" s="2"/>
      <c r="O35" s="2"/>
      <c r="P35" s="2"/>
      <c r="Q35" s="2"/>
      <c r="R35" s="2"/>
      <c r="S35" s="2"/>
      <c r="T35" s="2"/>
      <c r="U35" s="2"/>
      <c r="V35" s="2"/>
      <c r="W35" s="2"/>
      <c r="X35" s="2"/>
      <c r="Y35" s="2"/>
      <c r="Z35" s="2"/>
    </row>
    <row r="36" ht="14.25" hidden="1" customHeight="1">
      <c r="A36" s="2"/>
      <c r="B36" s="2"/>
      <c r="C36" s="3"/>
      <c r="D36" s="4"/>
      <c r="E36" s="2"/>
      <c r="F36" s="2"/>
      <c r="G36" s="2"/>
      <c r="H36" s="2"/>
      <c r="I36" s="2"/>
      <c r="J36" s="2"/>
      <c r="K36" s="2"/>
      <c r="L36" s="2"/>
      <c r="M36" s="2"/>
      <c r="N36" s="2"/>
      <c r="O36" s="2"/>
      <c r="P36" s="2"/>
      <c r="Q36" s="2"/>
      <c r="R36" s="2"/>
      <c r="S36" s="2"/>
      <c r="T36" s="2"/>
      <c r="U36" s="2"/>
      <c r="V36" s="2"/>
      <c r="W36" s="2"/>
      <c r="X36" s="2"/>
      <c r="Y36" s="2"/>
      <c r="Z36" s="2"/>
    </row>
    <row r="37" ht="14.25" hidden="1" customHeight="1">
      <c r="A37" s="5" t="s">
        <v>19</v>
      </c>
      <c r="B37" s="6"/>
      <c r="C37" s="6" t="s">
        <v>2</v>
      </c>
      <c r="D37" s="7" t="s">
        <v>3</v>
      </c>
      <c r="E37" s="6" t="s">
        <v>4</v>
      </c>
      <c r="F37" s="6" t="s">
        <v>5</v>
      </c>
      <c r="G37" s="6" t="s">
        <v>6</v>
      </c>
      <c r="H37" s="6" t="s">
        <v>7</v>
      </c>
      <c r="I37" s="8" t="s">
        <v>8</v>
      </c>
      <c r="J37" s="9"/>
      <c r="K37" s="3"/>
      <c r="L37" s="3"/>
      <c r="M37" s="3"/>
      <c r="N37" s="3"/>
      <c r="O37" s="3"/>
      <c r="P37" s="3"/>
      <c r="Q37" s="3"/>
      <c r="R37" s="3"/>
      <c r="S37" s="3"/>
      <c r="T37" s="3"/>
      <c r="U37" s="3"/>
      <c r="V37" s="3"/>
      <c r="W37" s="3"/>
      <c r="X37" s="3"/>
      <c r="Y37" s="3"/>
      <c r="Z37" s="3"/>
    </row>
    <row r="38" ht="14.25" hidden="1" customHeight="1">
      <c r="B38" s="2" t="s">
        <v>10</v>
      </c>
      <c r="C38" s="3">
        <f>3*12</f>
        <v>36</v>
      </c>
      <c r="D38" s="4">
        <v>0.0</v>
      </c>
      <c r="E38" s="4">
        <f t="shared" ref="E38:E40" si="21">D38*0.12</f>
        <v>0</v>
      </c>
      <c r="F38" s="4">
        <f t="shared" ref="F38:F40" si="22">E38</f>
        <v>0</v>
      </c>
      <c r="G38" s="4">
        <f t="shared" ref="G38:G40" si="23">E38-F38</f>
        <v>0</v>
      </c>
      <c r="H38" s="2"/>
      <c r="I38" s="4">
        <v>0.0</v>
      </c>
      <c r="J38" s="4"/>
      <c r="K38" s="2"/>
      <c r="L38" s="2"/>
      <c r="M38" s="2"/>
      <c r="N38" s="2"/>
      <c r="O38" s="2"/>
      <c r="P38" s="2"/>
      <c r="Q38" s="2"/>
      <c r="R38" s="2"/>
      <c r="S38" s="2"/>
      <c r="T38" s="2"/>
      <c r="U38" s="2"/>
      <c r="V38" s="2"/>
      <c r="W38" s="2"/>
      <c r="X38" s="2"/>
      <c r="Y38" s="2"/>
      <c r="Z38" s="2"/>
    </row>
    <row r="39" ht="14.25" hidden="1" customHeight="1">
      <c r="B39" s="2" t="s">
        <v>12</v>
      </c>
      <c r="C39" s="3">
        <f>5*12</f>
        <v>60</v>
      </c>
      <c r="D39" s="4">
        <v>0.0</v>
      </c>
      <c r="E39" s="4">
        <f t="shared" si="21"/>
        <v>0</v>
      </c>
      <c r="F39" s="4">
        <f t="shared" si="22"/>
        <v>0</v>
      </c>
      <c r="G39" s="4">
        <f t="shared" si="23"/>
        <v>0</v>
      </c>
      <c r="H39" s="2"/>
      <c r="I39" s="4"/>
      <c r="J39" s="4"/>
      <c r="K39" s="2"/>
      <c r="L39" s="2"/>
      <c r="M39" s="2"/>
      <c r="N39" s="2"/>
      <c r="O39" s="2"/>
      <c r="P39" s="2"/>
      <c r="Q39" s="2"/>
      <c r="R39" s="2"/>
      <c r="S39" s="2"/>
      <c r="T39" s="2"/>
      <c r="U39" s="2"/>
      <c r="V39" s="2"/>
      <c r="W39" s="2"/>
      <c r="X39" s="2"/>
      <c r="Y39" s="2"/>
      <c r="Z39" s="2"/>
    </row>
    <row r="40" ht="14.25" hidden="1" customHeight="1">
      <c r="B40" s="2" t="s">
        <v>14</v>
      </c>
      <c r="C40" s="3">
        <f>3*12</f>
        <v>36</v>
      </c>
      <c r="D40" s="4">
        <v>0.0</v>
      </c>
      <c r="E40" s="4">
        <f t="shared" si="21"/>
        <v>0</v>
      </c>
      <c r="F40" s="4">
        <f t="shared" si="22"/>
        <v>0</v>
      </c>
      <c r="G40" s="4">
        <f t="shared" si="23"/>
        <v>0</v>
      </c>
      <c r="H40" s="2"/>
      <c r="I40" s="4"/>
      <c r="J40" s="4"/>
      <c r="K40" s="2"/>
      <c r="L40" s="2"/>
      <c r="M40" s="2"/>
      <c r="N40" s="2"/>
      <c r="O40" s="2"/>
      <c r="P40" s="2"/>
      <c r="Q40" s="2"/>
      <c r="R40" s="2"/>
      <c r="S40" s="2"/>
      <c r="T40" s="2"/>
      <c r="U40" s="2"/>
      <c r="V40" s="2"/>
      <c r="W40" s="2"/>
      <c r="X40" s="2"/>
      <c r="Y40" s="2"/>
      <c r="Z40" s="2"/>
    </row>
    <row r="41" ht="14.25" hidden="1" customHeight="1">
      <c r="B41" s="2"/>
      <c r="C41" s="3"/>
      <c r="D41" s="4"/>
      <c r="E41" s="2"/>
      <c r="F41" s="2"/>
      <c r="G41" s="2"/>
      <c r="H41" s="2"/>
      <c r="I41" s="2"/>
      <c r="J41" s="2"/>
      <c r="K41" s="2"/>
      <c r="L41" s="2"/>
      <c r="M41" s="2"/>
      <c r="N41" s="2"/>
      <c r="O41" s="2"/>
      <c r="P41" s="2"/>
      <c r="Q41" s="2"/>
      <c r="R41" s="2"/>
      <c r="S41" s="2"/>
      <c r="T41" s="2"/>
      <c r="U41" s="2"/>
      <c r="V41" s="2"/>
      <c r="W41" s="2"/>
      <c r="X41" s="2"/>
      <c r="Y41" s="2"/>
      <c r="Z41" s="2"/>
    </row>
    <row r="42" ht="14.25" hidden="1" customHeight="1">
      <c r="A42" s="13"/>
      <c r="B42" s="14" t="s">
        <v>15</v>
      </c>
      <c r="C42" s="15"/>
      <c r="D42" s="16">
        <v>0.0</v>
      </c>
      <c r="E42" s="16">
        <f t="shared" ref="E42:G42" si="24">SUM(E38:E40)</f>
        <v>0</v>
      </c>
      <c r="F42" s="16">
        <f t="shared" si="24"/>
        <v>0</v>
      </c>
      <c r="G42" s="16">
        <f t="shared" si="24"/>
        <v>0</v>
      </c>
      <c r="H42" s="14"/>
      <c r="I42" s="16"/>
      <c r="J42" s="17"/>
      <c r="K42" s="17"/>
      <c r="L42" s="1"/>
      <c r="M42" s="1"/>
      <c r="N42" s="1"/>
      <c r="O42" s="1"/>
      <c r="P42" s="1"/>
      <c r="Q42" s="1"/>
      <c r="R42" s="1"/>
      <c r="S42" s="1"/>
      <c r="T42" s="1"/>
      <c r="U42" s="1"/>
      <c r="V42" s="1"/>
      <c r="W42" s="1"/>
      <c r="X42" s="1"/>
      <c r="Y42" s="1"/>
      <c r="Z42" s="1"/>
    </row>
    <row r="43" ht="14.25" hidden="1" customHeight="1">
      <c r="A43" s="2"/>
      <c r="B43" s="2"/>
      <c r="C43" s="3"/>
      <c r="D43" s="4"/>
      <c r="E43" s="2"/>
      <c r="F43" s="2"/>
      <c r="G43" s="2"/>
      <c r="H43" s="2"/>
      <c r="I43" s="2"/>
      <c r="J43" s="2"/>
      <c r="K43" s="2"/>
      <c r="L43" s="2"/>
      <c r="M43" s="2"/>
      <c r="N43" s="2"/>
      <c r="O43" s="2"/>
      <c r="P43" s="2"/>
      <c r="Q43" s="2"/>
      <c r="R43" s="2"/>
      <c r="S43" s="2"/>
      <c r="T43" s="2"/>
      <c r="U43" s="2"/>
      <c r="V43" s="2"/>
      <c r="W43" s="2"/>
      <c r="X43" s="2"/>
      <c r="Y43" s="2"/>
      <c r="Z43" s="2"/>
    </row>
    <row r="44" ht="14.25" hidden="1" customHeight="1">
      <c r="A44" s="2"/>
      <c r="B44" s="2"/>
      <c r="C44" s="3"/>
      <c r="D44" s="4"/>
      <c r="E44" s="2"/>
      <c r="F44" s="2"/>
      <c r="G44" s="2"/>
      <c r="H44" s="2"/>
      <c r="I44" s="2"/>
      <c r="J44" s="2"/>
      <c r="K44" s="2"/>
      <c r="L44" s="2"/>
      <c r="M44" s="2"/>
      <c r="N44" s="2"/>
      <c r="O44" s="2"/>
      <c r="P44" s="2"/>
      <c r="Q44" s="2"/>
      <c r="R44" s="2"/>
      <c r="S44" s="2"/>
      <c r="T44" s="2"/>
      <c r="U44" s="2"/>
      <c r="V44" s="2"/>
      <c r="W44" s="2"/>
      <c r="X44" s="2"/>
      <c r="Y44" s="2"/>
      <c r="Z44" s="2"/>
    </row>
    <row r="45" ht="14.25" hidden="1" customHeight="1">
      <c r="A45" s="5" t="s">
        <v>20</v>
      </c>
      <c r="B45" s="6"/>
      <c r="C45" s="6" t="s">
        <v>2</v>
      </c>
      <c r="D45" s="7" t="s">
        <v>3</v>
      </c>
      <c r="E45" s="6" t="s">
        <v>4</v>
      </c>
      <c r="F45" s="6" t="s">
        <v>5</v>
      </c>
      <c r="G45" s="6" t="s">
        <v>6</v>
      </c>
      <c r="H45" s="6" t="s">
        <v>7</v>
      </c>
      <c r="I45" s="8" t="s">
        <v>8</v>
      </c>
      <c r="J45" s="9"/>
      <c r="K45" s="3"/>
      <c r="L45" s="3"/>
      <c r="M45" s="3"/>
      <c r="N45" s="3"/>
      <c r="O45" s="3"/>
      <c r="P45" s="3"/>
      <c r="Q45" s="3"/>
      <c r="R45" s="3"/>
      <c r="S45" s="3"/>
      <c r="T45" s="3"/>
      <c r="U45" s="3"/>
      <c r="V45" s="3"/>
      <c r="W45" s="3"/>
      <c r="X45" s="3"/>
      <c r="Y45" s="3"/>
      <c r="Z45" s="3"/>
    </row>
    <row r="46" ht="14.25" hidden="1" customHeight="1">
      <c r="B46" s="2" t="s">
        <v>10</v>
      </c>
      <c r="C46" s="3">
        <f>3*12</f>
        <v>36</v>
      </c>
      <c r="D46" s="4">
        <v>135625.0</v>
      </c>
      <c r="E46" s="4">
        <f t="shared" ref="E46:E48" si="25">D46*0.12</f>
        <v>16275</v>
      </c>
      <c r="F46" s="4">
        <f t="shared" ref="F46:F48" si="26">E46</f>
        <v>16275</v>
      </c>
      <c r="G46" s="4">
        <f t="shared" ref="G46:G48" si="27">E46-F46</f>
        <v>0</v>
      </c>
      <c r="H46" s="2"/>
      <c r="I46" s="4">
        <v>0.0</v>
      </c>
      <c r="J46" s="4"/>
      <c r="K46" s="2"/>
      <c r="L46" s="2"/>
      <c r="M46" s="2"/>
      <c r="N46" s="2"/>
      <c r="O46" s="2"/>
      <c r="P46" s="2"/>
      <c r="Q46" s="2"/>
      <c r="R46" s="2"/>
      <c r="S46" s="2"/>
      <c r="T46" s="2"/>
      <c r="U46" s="2"/>
      <c r="V46" s="2"/>
      <c r="W46" s="2"/>
      <c r="X46" s="2"/>
      <c r="Y46" s="2"/>
      <c r="Z46" s="2"/>
    </row>
    <row r="47" ht="14.25" hidden="1" customHeight="1">
      <c r="B47" s="2" t="s">
        <v>12</v>
      </c>
      <c r="C47" s="3">
        <f>5*12</f>
        <v>60</v>
      </c>
      <c r="D47" s="4">
        <v>93973.57</v>
      </c>
      <c r="E47" s="4">
        <f t="shared" si="25"/>
        <v>11276.8284</v>
      </c>
      <c r="F47" s="4">
        <f t="shared" si="26"/>
        <v>11276.8284</v>
      </c>
      <c r="G47" s="4">
        <f t="shared" si="27"/>
        <v>0</v>
      </c>
      <c r="H47" s="2"/>
      <c r="I47" s="4"/>
      <c r="J47" s="4"/>
      <c r="K47" s="2"/>
      <c r="L47" s="2"/>
      <c r="M47" s="2"/>
      <c r="N47" s="2"/>
      <c r="O47" s="2"/>
      <c r="P47" s="2"/>
      <c r="Q47" s="2"/>
      <c r="R47" s="2"/>
      <c r="S47" s="2"/>
      <c r="T47" s="2"/>
      <c r="U47" s="2"/>
      <c r="V47" s="2"/>
      <c r="W47" s="2"/>
      <c r="X47" s="2"/>
      <c r="Y47" s="2"/>
      <c r="Z47" s="2"/>
    </row>
    <row r="48" ht="14.25" hidden="1" customHeight="1">
      <c r="B48" s="2" t="s">
        <v>14</v>
      </c>
      <c r="C48" s="3">
        <f>3*12</f>
        <v>36</v>
      </c>
      <c r="D48" s="4">
        <v>0.0</v>
      </c>
      <c r="E48" s="4">
        <f t="shared" si="25"/>
        <v>0</v>
      </c>
      <c r="F48" s="4">
        <f t="shared" si="26"/>
        <v>0</v>
      </c>
      <c r="G48" s="4">
        <f t="shared" si="27"/>
        <v>0</v>
      </c>
      <c r="H48" s="2"/>
      <c r="I48" s="4"/>
      <c r="J48" s="4"/>
      <c r="K48" s="2"/>
      <c r="L48" s="2"/>
      <c r="M48" s="2"/>
      <c r="N48" s="2"/>
      <c r="O48" s="2"/>
      <c r="P48" s="2"/>
      <c r="Q48" s="2"/>
      <c r="R48" s="2"/>
      <c r="S48" s="2"/>
      <c r="T48" s="2"/>
      <c r="U48" s="2"/>
      <c r="V48" s="2"/>
      <c r="W48" s="2"/>
      <c r="X48" s="2"/>
      <c r="Y48" s="2"/>
      <c r="Z48" s="2"/>
    </row>
    <row r="49" ht="14.25" hidden="1" customHeight="1">
      <c r="B49" s="2"/>
      <c r="C49" s="3"/>
      <c r="D49" s="4"/>
      <c r="E49" s="2"/>
      <c r="F49" s="2"/>
      <c r="G49" s="2"/>
      <c r="H49" s="2"/>
      <c r="I49" s="2"/>
      <c r="J49" s="2"/>
      <c r="K49" s="2"/>
      <c r="L49" s="2"/>
      <c r="M49" s="2"/>
      <c r="N49" s="2"/>
      <c r="O49" s="2"/>
      <c r="P49" s="2"/>
      <c r="Q49" s="2"/>
      <c r="R49" s="2"/>
      <c r="S49" s="2"/>
      <c r="T49" s="2"/>
      <c r="U49" s="2"/>
      <c r="V49" s="2"/>
      <c r="W49" s="2"/>
      <c r="X49" s="2"/>
      <c r="Y49" s="2"/>
      <c r="Z49" s="2"/>
    </row>
    <row r="50" ht="14.25" hidden="1" customHeight="1">
      <c r="A50" s="13"/>
      <c r="B50" s="14" t="s">
        <v>15</v>
      </c>
      <c r="C50" s="15"/>
      <c r="D50" s="16">
        <v>229598.57</v>
      </c>
      <c r="E50" s="16">
        <f t="shared" ref="E50:G50" si="28">SUM(E46:E48)</f>
        <v>27551.8284</v>
      </c>
      <c r="F50" s="16">
        <f t="shared" si="28"/>
        <v>27551.8284</v>
      </c>
      <c r="G50" s="16">
        <f t="shared" si="28"/>
        <v>0</v>
      </c>
      <c r="H50" s="14"/>
      <c r="I50" s="16"/>
      <c r="J50" s="17"/>
      <c r="K50" s="17"/>
      <c r="L50" s="1"/>
      <c r="M50" s="1"/>
      <c r="N50" s="1"/>
      <c r="O50" s="1"/>
      <c r="P50" s="1"/>
      <c r="Q50" s="1"/>
      <c r="R50" s="1"/>
      <c r="S50" s="1"/>
      <c r="T50" s="1"/>
      <c r="U50" s="1"/>
      <c r="V50" s="1"/>
      <c r="W50" s="1"/>
      <c r="X50" s="1"/>
      <c r="Y50" s="1"/>
      <c r="Z50" s="1"/>
    </row>
    <row r="51" ht="19.5" hidden="1" customHeight="1">
      <c r="A51" s="2"/>
      <c r="B51" s="2"/>
      <c r="C51" s="3"/>
      <c r="D51" s="4"/>
      <c r="E51" s="2"/>
      <c r="F51" s="2"/>
      <c r="G51" s="2"/>
      <c r="H51" s="2"/>
      <c r="I51" s="2"/>
      <c r="J51" s="2"/>
      <c r="K51" s="2"/>
      <c r="L51" s="2"/>
      <c r="M51" s="2"/>
      <c r="N51" s="2"/>
      <c r="O51" s="2"/>
      <c r="P51" s="2"/>
      <c r="Q51" s="2"/>
      <c r="R51" s="2"/>
      <c r="S51" s="2"/>
      <c r="T51" s="2"/>
      <c r="U51" s="2"/>
      <c r="V51" s="2"/>
      <c r="W51" s="2"/>
      <c r="X51" s="2"/>
      <c r="Y51" s="2"/>
      <c r="Z51" s="2"/>
    </row>
    <row r="52" ht="14.25" hidden="1" customHeight="1">
      <c r="A52" s="2"/>
      <c r="B52" s="2"/>
      <c r="C52" s="3"/>
      <c r="D52" s="4"/>
      <c r="E52" s="2"/>
      <c r="F52" s="2"/>
      <c r="G52" s="2"/>
      <c r="H52" s="2"/>
      <c r="I52" s="2"/>
      <c r="J52" s="2"/>
      <c r="K52" s="2"/>
      <c r="L52" s="2"/>
      <c r="M52" s="2"/>
      <c r="N52" s="2"/>
      <c r="O52" s="2"/>
      <c r="P52" s="2"/>
      <c r="Q52" s="2"/>
      <c r="R52" s="2"/>
      <c r="S52" s="2"/>
      <c r="T52" s="2"/>
      <c r="U52" s="2"/>
      <c r="V52" s="2"/>
      <c r="W52" s="2"/>
      <c r="X52" s="2"/>
      <c r="Y52" s="2"/>
      <c r="Z52" s="2"/>
    </row>
    <row r="53" ht="14.25" hidden="1" customHeight="1">
      <c r="A53" s="5" t="s">
        <v>21</v>
      </c>
      <c r="B53" s="6"/>
      <c r="C53" s="6" t="s">
        <v>2</v>
      </c>
      <c r="D53" s="7" t="s">
        <v>3</v>
      </c>
      <c r="E53" s="6" t="s">
        <v>4</v>
      </c>
      <c r="F53" s="6" t="s">
        <v>5</v>
      </c>
      <c r="G53" s="6" t="s">
        <v>6</v>
      </c>
      <c r="H53" s="6" t="s">
        <v>7</v>
      </c>
      <c r="I53" s="8" t="s">
        <v>8</v>
      </c>
      <c r="J53" s="9"/>
      <c r="K53" s="3"/>
      <c r="L53" s="3"/>
      <c r="M53" s="3"/>
      <c r="N53" s="3"/>
      <c r="O53" s="3"/>
      <c r="P53" s="3"/>
      <c r="Q53" s="3"/>
      <c r="R53" s="3"/>
      <c r="S53" s="3"/>
      <c r="T53" s="3"/>
      <c r="U53" s="3"/>
      <c r="V53" s="3"/>
      <c r="W53" s="3"/>
      <c r="X53" s="3"/>
      <c r="Y53" s="3"/>
      <c r="Z53" s="3"/>
    </row>
    <row r="54" ht="14.25" hidden="1" customHeight="1">
      <c r="B54" s="2" t="s">
        <v>10</v>
      </c>
      <c r="C54" s="3">
        <f>3*12</f>
        <v>36</v>
      </c>
      <c r="D54" s="4">
        <v>0.0</v>
      </c>
      <c r="E54" s="4">
        <f t="shared" ref="E54:E56" si="29">D54*0.12</f>
        <v>0</v>
      </c>
      <c r="F54" s="4">
        <f t="shared" ref="F54:F56" si="30">E54</f>
        <v>0</v>
      </c>
      <c r="G54" s="4">
        <f t="shared" ref="G54:G56" si="31">E54-F54</f>
        <v>0</v>
      </c>
      <c r="H54" s="2"/>
      <c r="I54" s="4">
        <v>0.0</v>
      </c>
      <c r="J54" s="4"/>
      <c r="K54" s="2"/>
      <c r="L54" s="2"/>
      <c r="M54" s="2"/>
      <c r="N54" s="2"/>
      <c r="O54" s="2"/>
      <c r="P54" s="2"/>
      <c r="Q54" s="2"/>
      <c r="R54" s="2"/>
      <c r="S54" s="2"/>
      <c r="T54" s="2"/>
      <c r="U54" s="2"/>
      <c r="V54" s="2"/>
      <c r="W54" s="2"/>
      <c r="X54" s="2"/>
      <c r="Y54" s="2"/>
      <c r="Z54" s="2"/>
    </row>
    <row r="55" ht="14.25" hidden="1" customHeight="1">
      <c r="B55" s="2" t="s">
        <v>12</v>
      </c>
      <c r="C55" s="3">
        <f>5*12</f>
        <v>60</v>
      </c>
      <c r="D55" s="4">
        <v>0.0</v>
      </c>
      <c r="E55" s="4">
        <f t="shared" si="29"/>
        <v>0</v>
      </c>
      <c r="F55" s="4">
        <f t="shared" si="30"/>
        <v>0</v>
      </c>
      <c r="G55" s="4">
        <f t="shared" si="31"/>
        <v>0</v>
      </c>
      <c r="H55" s="2"/>
      <c r="I55" s="4"/>
      <c r="J55" s="4"/>
      <c r="K55" s="2"/>
      <c r="L55" s="2"/>
      <c r="M55" s="2"/>
      <c r="N55" s="2"/>
      <c r="O55" s="2"/>
      <c r="P55" s="2"/>
      <c r="Q55" s="2"/>
      <c r="R55" s="2"/>
      <c r="S55" s="2"/>
      <c r="T55" s="2"/>
      <c r="U55" s="2"/>
      <c r="V55" s="2"/>
      <c r="W55" s="2"/>
      <c r="X55" s="2"/>
      <c r="Y55" s="2"/>
      <c r="Z55" s="2"/>
    </row>
    <row r="56" ht="14.25" hidden="1" customHeight="1">
      <c r="B56" s="2" t="s">
        <v>14</v>
      </c>
      <c r="C56" s="3">
        <f>3*12</f>
        <v>36</v>
      </c>
      <c r="D56" s="4">
        <v>0.0</v>
      </c>
      <c r="E56" s="4">
        <f t="shared" si="29"/>
        <v>0</v>
      </c>
      <c r="F56" s="4">
        <f t="shared" si="30"/>
        <v>0</v>
      </c>
      <c r="G56" s="4">
        <f t="shared" si="31"/>
        <v>0</v>
      </c>
      <c r="H56" s="2"/>
      <c r="I56" s="4"/>
      <c r="J56" s="4"/>
      <c r="K56" s="2"/>
      <c r="L56" s="2"/>
      <c r="M56" s="2"/>
      <c r="N56" s="2"/>
      <c r="O56" s="2"/>
      <c r="P56" s="2"/>
      <c r="Q56" s="2"/>
      <c r="R56" s="2"/>
      <c r="S56" s="2"/>
      <c r="T56" s="2"/>
      <c r="U56" s="2"/>
      <c r="V56" s="2"/>
      <c r="W56" s="2"/>
      <c r="X56" s="2"/>
      <c r="Y56" s="2"/>
      <c r="Z56" s="2"/>
    </row>
    <row r="57" ht="14.25" hidden="1" customHeight="1">
      <c r="B57" s="2"/>
      <c r="C57" s="3"/>
      <c r="D57" s="4"/>
      <c r="E57" s="2"/>
      <c r="F57" s="2"/>
      <c r="G57" s="2"/>
      <c r="H57" s="2"/>
      <c r="I57" s="2"/>
      <c r="J57" s="2"/>
      <c r="K57" s="2"/>
      <c r="L57" s="2"/>
      <c r="M57" s="2"/>
      <c r="N57" s="2"/>
      <c r="O57" s="2"/>
      <c r="P57" s="2"/>
      <c r="Q57" s="2"/>
      <c r="R57" s="2"/>
      <c r="S57" s="2"/>
      <c r="T57" s="2"/>
      <c r="U57" s="2"/>
      <c r="V57" s="2"/>
      <c r="W57" s="2"/>
      <c r="X57" s="2"/>
      <c r="Y57" s="2"/>
      <c r="Z57" s="2"/>
    </row>
    <row r="58" ht="14.25" hidden="1" customHeight="1">
      <c r="A58" s="13"/>
      <c r="B58" s="14" t="s">
        <v>15</v>
      </c>
      <c r="C58" s="15"/>
      <c r="D58" s="16">
        <v>0.0</v>
      </c>
      <c r="E58" s="16">
        <f t="shared" ref="E58:G58" si="32">SUM(E54:E56)</f>
        <v>0</v>
      </c>
      <c r="F58" s="16">
        <f t="shared" si="32"/>
        <v>0</v>
      </c>
      <c r="G58" s="16">
        <f t="shared" si="32"/>
        <v>0</v>
      </c>
      <c r="H58" s="14"/>
      <c r="I58" s="16"/>
      <c r="J58" s="17"/>
      <c r="K58" s="17"/>
      <c r="L58" s="1"/>
      <c r="M58" s="1"/>
      <c r="N58" s="1"/>
      <c r="O58" s="1"/>
      <c r="P58" s="1"/>
      <c r="Q58" s="1"/>
      <c r="R58" s="1"/>
      <c r="S58" s="1"/>
      <c r="T58" s="1"/>
      <c r="U58" s="1"/>
      <c r="V58" s="1"/>
      <c r="W58" s="1"/>
      <c r="X58" s="1"/>
      <c r="Y58" s="1"/>
      <c r="Z58" s="1"/>
    </row>
    <row r="59" ht="14.25" hidden="1" customHeight="1">
      <c r="A59" s="2"/>
      <c r="B59" s="2"/>
      <c r="C59" s="3"/>
      <c r="D59" s="4"/>
      <c r="E59" s="2"/>
      <c r="F59" s="2"/>
      <c r="G59" s="2"/>
      <c r="H59" s="2"/>
      <c r="I59" s="2"/>
      <c r="J59" s="2"/>
      <c r="K59" s="2"/>
      <c r="L59" s="2"/>
      <c r="M59" s="2"/>
      <c r="N59" s="2"/>
      <c r="O59" s="2"/>
      <c r="P59" s="2"/>
      <c r="Q59" s="2"/>
      <c r="R59" s="2"/>
      <c r="S59" s="2"/>
      <c r="T59" s="2"/>
      <c r="U59" s="2"/>
      <c r="V59" s="2"/>
      <c r="W59" s="2"/>
      <c r="X59" s="2"/>
      <c r="Y59" s="2"/>
      <c r="Z59" s="2"/>
    </row>
    <row r="60" ht="14.25" hidden="1" customHeight="1">
      <c r="A60" s="2"/>
      <c r="B60" s="2"/>
      <c r="C60" s="3"/>
      <c r="D60" s="4"/>
      <c r="E60" s="2"/>
      <c r="F60" s="2"/>
      <c r="G60" s="2"/>
      <c r="H60" s="2"/>
      <c r="I60" s="2"/>
      <c r="J60" s="2"/>
      <c r="K60" s="2"/>
      <c r="L60" s="2"/>
      <c r="M60" s="2"/>
      <c r="N60" s="2"/>
      <c r="O60" s="2"/>
      <c r="P60" s="2"/>
      <c r="Q60" s="2"/>
      <c r="R60" s="2"/>
      <c r="S60" s="2"/>
      <c r="T60" s="2"/>
      <c r="U60" s="2"/>
      <c r="V60" s="2"/>
      <c r="W60" s="2"/>
      <c r="X60" s="2"/>
      <c r="Y60" s="2"/>
      <c r="Z60" s="2"/>
    </row>
    <row r="61" ht="14.25" hidden="1" customHeight="1">
      <c r="A61" s="5" t="s">
        <v>22</v>
      </c>
      <c r="B61" s="6"/>
      <c r="C61" s="6" t="s">
        <v>2</v>
      </c>
      <c r="D61" s="7" t="s">
        <v>3</v>
      </c>
      <c r="E61" s="6" t="s">
        <v>4</v>
      </c>
      <c r="F61" s="6" t="s">
        <v>5</v>
      </c>
      <c r="G61" s="6" t="s">
        <v>6</v>
      </c>
      <c r="H61" s="6" t="s">
        <v>7</v>
      </c>
      <c r="I61" s="8" t="s">
        <v>8</v>
      </c>
      <c r="J61" s="9"/>
      <c r="K61" s="3"/>
      <c r="L61" s="3"/>
      <c r="M61" s="3"/>
      <c r="N61" s="3"/>
      <c r="O61" s="3"/>
      <c r="P61" s="3"/>
      <c r="Q61" s="3"/>
      <c r="R61" s="3"/>
      <c r="S61" s="3"/>
      <c r="T61" s="3"/>
      <c r="U61" s="3"/>
      <c r="V61" s="3"/>
      <c r="W61" s="3"/>
      <c r="X61" s="3"/>
      <c r="Y61" s="3"/>
      <c r="Z61" s="3"/>
    </row>
    <row r="62" ht="14.25" hidden="1" customHeight="1">
      <c r="B62" s="2" t="s">
        <v>10</v>
      </c>
      <c r="C62" s="3">
        <f>3*12</f>
        <v>36</v>
      </c>
      <c r="D62" s="4">
        <v>0.0</v>
      </c>
      <c r="E62" s="4">
        <f t="shared" ref="E62:E64" si="33">D62*0.12</f>
        <v>0</v>
      </c>
      <c r="F62" s="4">
        <f t="shared" ref="F62:F64" si="34">E62</f>
        <v>0</v>
      </c>
      <c r="G62" s="4">
        <f t="shared" ref="G62:G64" si="35">E62-F62</f>
        <v>0</v>
      </c>
      <c r="H62" s="2"/>
      <c r="I62" s="4">
        <v>0.0</v>
      </c>
      <c r="J62" s="4"/>
      <c r="K62" s="2"/>
      <c r="L62" s="2"/>
      <c r="M62" s="2"/>
      <c r="N62" s="2"/>
      <c r="O62" s="2"/>
      <c r="P62" s="2"/>
      <c r="Q62" s="2"/>
      <c r="R62" s="2"/>
      <c r="S62" s="2"/>
      <c r="T62" s="2"/>
      <c r="U62" s="2"/>
      <c r="V62" s="2"/>
      <c r="W62" s="2"/>
      <c r="X62" s="2"/>
      <c r="Y62" s="2"/>
      <c r="Z62" s="2"/>
    </row>
    <row r="63" ht="14.25" hidden="1" customHeight="1">
      <c r="B63" s="2" t="s">
        <v>12</v>
      </c>
      <c r="C63" s="3">
        <f>5*12</f>
        <v>60</v>
      </c>
      <c r="D63" s="4">
        <v>4973.57</v>
      </c>
      <c r="E63" s="4">
        <f t="shared" si="33"/>
        <v>596.8284</v>
      </c>
      <c r="F63" s="4">
        <f t="shared" si="34"/>
        <v>596.8284</v>
      </c>
      <c r="G63" s="4">
        <f t="shared" si="35"/>
        <v>0</v>
      </c>
      <c r="H63" s="2"/>
      <c r="I63" s="4"/>
      <c r="J63" s="4"/>
      <c r="K63" s="2"/>
      <c r="L63" s="2"/>
      <c r="M63" s="2"/>
      <c r="N63" s="2"/>
      <c r="O63" s="2"/>
      <c r="P63" s="2"/>
      <c r="Q63" s="2"/>
      <c r="R63" s="2"/>
      <c r="S63" s="2"/>
      <c r="T63" s="2"/>
      <c r="U63" s="2"/>
      <c r="V63" s="2"/>
      <c r="W63" s="2"/>
      <c r="X63" s="2"/>
      <c r="Y63" s="2"/>
      <c r="Z63" s="2"/>
    </row>
    <row r="64" ht="14.25" hidden="1" customHeight="1">
      <c r="B64" s="2" t="s">
        <v>14</v>
      </c>
      <c r="C64" s="3">
        <f>3*12</f>
        <v>36</v>
      </c>
      <c r="D64" s="4">
        <v>0.0</v>
      </c>
      <c r="E64" s="4">
        <f t="shared" si="33"/>
        <v>0</v>
      </c>
      <c r="F64" s="4">
        <f t="shared" si="34"/>
        <v>0</v>
      </c>
      <c r="G64" s="4">
        <f t="shared" si="35"/>
        <v>0</v>
      </c>
      <c r="H64" s="2"/>
      <c r="I64" s="4"/>
      <c r="J64" s="4"/>
      <c r="K64" s="2"/>
      <c r="L64" s="2"/>
      <c r="M64" s="2"/>
      <c r="N64" s="2"/>
      <c r="O64" s="2"/>
      <c r="P64" s="2"/>
      <c r="Q64" s="2"/>
      <c r="R64" s="2"/>
      <c r="S64" s="2"/>
      <c r="T64" s="2"/>
      <c r="U64" s="2"/>
      <c r="V64" s="2"/>
      <c r="W64" s="2"/>
      <c r="X64" s="2"/>
      <c r="Y64" s="2"/>
      <c r="Z64" s="2"/>
    </row>
    <row r="65" ht="14.25" hidden="1" customHeight="1">
      <c r="B65" s="2"/>
      <c r="C65" s="3"/>
      <c r="D65" s="4"/>
      <c r="E65" s="2"/>
      <c r="F65" s="2"/>
      <c r="G65" s="2"/>
      <c r="H65" s="2"/>
      <c r="I65" s="2"/>
      <c r="J65" s="2"/>
      <c r="K65" s="2"/>
      <c r="L65" s="2"/>
      <c r="M65" s="2"/>
      <c r="N65" s="2"/>
      <c r="O65" s="2"/>
      <c r="P65" s="2"/>
      <c r="Q65" s="2"/>
      <c r="R65" s="2"/>
      <c r="S65" s="2"/>
      <c r="T65" s="2"/>
      <c r="U65" s="2"/>
      <c r="V65" s="2"/>
      <c r="W65" s="2"/>
      <c r="X65" s="2"/>
      <c r="Y65" s="2"/>
      <c r="Z65" s="2"/>
    </row>
    <row r="66" ht="14.25" hidden="1" customHeight="1">
      <c r="A66" s="13"/>
      <c r="B66" s="14" t="s">
        <v>15</v>
      </c>
      <c r="C66" s="15"/>
      <c r="D66" s="16">
        <v>4973.57</v>
      </c>
      <c r="E66" s="16">
        <f t="shared" ref="E66:G66" si="36">SUM(E62:E64)</f>
        <v>596.8284</v>
      </c>
      <c r="F66" s="16">
        <f t="shared" si="36"/>
        <v>596.8284</v>
      </c>
      <c r="G66" s="16">
        <f t="shared" si="36"/>
        <v>0</v>
      </c>
      <c r="H66" s="14"/>
      <c r="I66" s="16"/>
      <c r="J66" s="17"/>
      <c r="K66" s="17"/>
      <c r="L66" s="1"/>
      <c r="M66" s="1"/>
      <c r="N66" s="1"/>
      <c r="O66" s="1"/>
      <c r="P66" s="1"/>
      <c r="Q66" s="1"/>
      <c r="R66" s="1"/>
      <c r="S66" s="1"/>
      <c r="T66" s="1"/>
      <c r="U66" s="1"/>
      <c r="V66" s="1"/>
      <c r="W66" s="1"/>
      <c r="X66" s="1"/>
      <c r="Y66" s="1"/>
      <c r="Z66" s="1"/>
    </row>
    <row r="67" ht="14.25" hidden="1" customHeight="1">
      <c r="A67" s="2"/>
      <c r="B67" s="2"/>
      <c r="C67" s="3"/>
      <c r="D67" s="4"/>
      <c r="E67" s="2"/>
      <c r="F67" s="2"/>
      <c r="G67" s="2"/>
      <c r="H67" s="2"/>
      <c r="I67" s="2"/>
      <c r="J67" s="2"/>
      <c r="K67" s="2"/>
      <c r="L67" s="2"/>
      <c r="M67" s="2"/>
      <c r="N67" s="2"/>
      <c r="O67" s="2"/>
      <c r="P67" s="2"/>
      <c r="Q67" s="2"/>
      <c r="R67" s="2"/>
      <c r="S67" s="2"/>
      <c r="T67" s="2"/>
      <c r="U67" s="2"/>
      <c r="V67" s="2"/>
      <c r="W67" s="2"/>
      <c r="X67" s="2"/>
      <c r="Y67" s="2"/>
      <c r="Z67" s="2"/>
    </row>
    <row r="68" ht="14.25" hidden="1" customHeight="1">
      <c r="A68" s="2"/>
      <c r="B68" s="2"/>
      <c r="C68" s="3"/>
      <c r="D68" s="4"/>
      <c r="E68" s="2"/>
      <c r="F68" s="2"/>
      <c r="G68" s="2"/>
      <c r="H68" s="2"/>
      <c r="I68" s="2"/>
      <c r="J68" s="2"/>
      <c r="K68" s="2"/>
      <c r="L68" s="2"/>
      <c r="M68" s="2"/>
      <c r="N68" s="2"/>
      <c r="O68" s="2"/>
      <c r="P68" s="2"/>
      <c r="Q68" s="2"/>
      <c r="R68" s="2"/>
      <c r="S68" s="2"/>
      <c r="T68" s="2"/>
      <c r="U68" s="2"/>
      <c r="V68" s="2"/>
      <c r="W68" s="2"/>
      <c r="X68" s="2"/>
      <c r="Y68" s="2"/>
      <c r="Z68" s="2"/>
    </row>
    <row r="69" ht="14.25" hidden="1" customHeight="1">
      <c r="A69" s="5" t="s">
        <v>23</v>
      </c>
      <c r="B69" s="6"/>
      <c r="C69" s="6" t="s">
        <v>2</v>
      </c>
      <c r="D69" s="7" t="s">
        <v>3</v>
      </c>
      <c r="E69" s="6" t="s">
        <v>4</v>
      </c>
      <c r="F69" s="6" t="s">
        <v>5</v>
      </c>
      <c r="G69" s="6" t="s">
        <v>6</v>
      </c>
      <c r="H69" s="6" t="s">
        <v>7</v>
      </c>
      <c r="I69" s="8" t="s">
        <v>8</v>
      </c>
      <c r="J69" s="9"/>
      <c r="K69" s="3"/>
      <c r="L69" s="3"/>
      <c r="M69" s="3"/>
      <c r="N69" s="3"/>
      <c r="O69" s="3"/>
      <c r="P69" s="3"/>
      <c r="Q69" s="3"/>
      <c r="R69" s="3"/>
      <c r="S69" s="3"/>
      <c r="T69" s="3"/>
      <c r="U69" s="3"/>
      <c r="V69" s="3"/>
      <c r="W69" s="3"/>
      <c r="X69" s="3"/>
      <c r="Y69" s="3"/>
      <c r="Z69" s="3"/>
    </row>
    <row r="70" ht="14.25" hidden="1" customHeight="1">
      <c r="B70" s="2" t="s">
        <v>10</v>
      </c>
      <c r="C70" s="3">
        <f>3*12</f>
        <v>36</v>
      </c>
      <c r="D70" s="4">
        <v>0.0</v>
      </c>
      <c r="E70" s="4">
        <f t="shared" ref="E70:E72" si="37">D70*0.12</f>
        <v>0</v>
      </c>
      <c r="F70" s="4">
        <f t="shared" ref="F70:F72" si="38">E70</f>
        <v>0</v>
      </c>
      <c r="G70" s="4">
        <f t="shared" ref="G70:G72" si="39">E70-F70</f>
        <v>0</v>
      </c>
      <c r="H70" s="2"/>
      <c r="I70" s="4">
        <v>0.0</v>
      </c>
      <c r="J70" s="4"/>
      <c r="K70" s="2"/>
      <c r="L70" s="2"/>
      <c r="M70" s="2"/>
      <c r="N70" s="2"/>
      <c r="O70" s="2"/>
      <c r="P70" s="2"/>
      <c r="Q70" s="2"/>
      <c r="R70" s="2"/>
      <c r="S70" s="2"/>
      <c r="T70" s="2"/>
      <c r="U70" s="2"/>
      <c r="V70" s="2"/>
      <c r="W70" s="2"/>
      <c r="X70" s="2"/>
      <c r="Y70" s="2"/>
      <c r="Z70" s="2"/>
    </row>
    <row r="71" ht="14.25" hidden="1" customHeight="1">
      <c r="B71" s="2" t="s">
        <v>12</v>
      </c>
      <c r="C71" s="3">
        <f>5*12</f>
        <v>60</v>
      </c>
      <c r="D71" s="4">
        <v>0.0</v>
      </c>
      <c r="E71" s="4">
        <f t="shared" si="37"/>
        <v>0</v>
      </c>
      <c r="F71" s="4">
        <f t="shared" si="38"/>
        <v>0</v>
      </c>
      <c r="G71" s="4">
        <f t="shared" si="39"/>
        <v>0</v>
      </c>
      <c r="H71" s="2"/>
      <c r="I71" s="4"/>
      <c r="J71" s="4"/>
      <c r="K71" s="2"/>
      <c r="L71" s="2"/>
      <c r="M71" s="2"/>
      <c r="N71" s="2"/>
      <c r="O71" s="2"/>
      <c r="P71" s="2"/>
      <c r="Q71" s="2"/>
      <c r="R71" s="2"/>
      <c r="S71" s="2"/>
      <c r="T71" s="2"/>
      <c r="U71" s="2"/>
      <c r="V71" s="2"/>
      <c r="W71" s="2"/>
      <c r="X71" s="2"/>
      <c r="Y71" s="2"/>
      <c r="Z71" s="2"/>
    </row>
    <row r="72" ht="14.25" hidden="1" customHeight="1">
      <c r="B72" s="2" t="s">
        <v>14</v>
      </c>
      <c r="C72" s="3">
        <f>3*12</f>
        <v>36</v>
      </c>
      <c r="D72" s="4">
        <v>0.0</v>
      </c>
      <c r="E72" s="4">
        <f t="shared" si="37"/>
        <v>0</v>
      </c>
      <c r="F72" s="4">
        <f t="shared" si="38"/>
        <v>0</v>
      </c>
      <c r="G72" s="4">
        <f t="shared" si="39"/>
        <v>0</v>
      </c>
      <c r="H72" s="2"/>
      <c r="I72" s="4"/>
      <c r="J72" s="4"/>
      <c r="K72" s="2"/>
      <c r="L72" s="2"/>
      <c r="M72" s="2"/>
      <c r="N72" s="2"/>
      <c r="O72" s="2"/>
      <c r="P72" s="2"/>
      <c r="Q72" s="2"/>
      <c r="R72" s="2"/>
      <c r="S72" s="2"/>
      <c r="T72" s="2"/>
      <c r="U72" s="2"/>
      <c r="V72" s="2"/>
      <c r="W72" s="2"/>
      <c r="X72" s="2"/>
      <c r="Y72" s="2"/>
      <c r="Z72" s="2"/>
    </row>
    <row r="73" ht="14.25" hidden="1" customHeight="1">
      <c r="B73" s="2"/>
      <c r="C73" s="3"/>
      <c r="D73" s="4"/>
      <c r="E73" s="2"/>
      <c r="F73" s="2"/>
      <c r="G73" s="2"/>
      <c r="H73" s="2"/>
      <c r="I73" s="2"/>
      <c r="J73" s="2"/>
      <c r="K73" s="2"/>
      <c r="L73" s="2"/>
      <c r="M73" s="2"/>
      <c r="N73" s="2"/>
      <c r="O73" s="2"/>
      <c r="P73" s="2"/>
      <c r="Q73" s="2"/>
      <c r="R73" s="2"/>
      <c r="S73" s="2"/>
      <c r="T73" s="2"/>
      <c r="U73" s="2"/>
      <c r="V73" s="2"/>
      <c r="W73" s="2"/>
      <c r="X73" s="2"/>
      <c r="Y73" s="2"/>
      <c r="Z73" s="2"/>
    </row>
    <row r="74" ht="14.25" hidden="1" customHeight="1">
      <c r="A74" s="13"/>
      <c r="B74" s="14" t="s">
        <v>15</v>
      </c>
      <c r="C74" s="15"/>
      <c r="D74" s="16">
        <v>0.0</v>
      </c>
      <c r="E74" s="16">
        <f t="shared" ref="E74:G74" si="40">SUM(E70:E72)</f>
        <v>0</v>
      </c>
      <c r="F74" s="16">
        <f t="shared" si="40"/>
        <v>0</v>
      </c>
      <c r="G74" s="16">
        <f t="shared" si="40"/>
        <v>0</v>
      </c>
      <c r="H74" s="14"/>
      <c r="I74" s="16"/>
      <c r="J74" s="17"/>
      <c r="K74" s="17"/>
      <c r="L74" s="1"/>
      <c r="M74" s="1"/>
      <c r="N74" s="1"/>
      <c r="O74" s="1"/>
      <c r="P74" s="1"/>
      <c r="Q74" s="1"/>
      <c r="R74" s="1"/>
      <c r="S74" s="1"/>
      <c r="T74" s="1"/>
      <c r="U74" s="1"/>
      <c r="V74" s="1"/>
      <c r="W74" s="1"/>
      <c r="X74" s="1"/>
      <c r="Y74" s="1"/>
      <c r="Z74" s="1"/>
    </row>
    <row r="75" ht="14.25" hidden="1" customHeight="1">
      <c r="A75" s="2"/>
      <c r="B75" s="2"/>
      <c r="C75" s="3"/>
      <c r="D75" s="4"/>
      <c r="E75" s="2"/>
      <c r="F75" s="2"/>
      <c r="G75" s="2"/>
      <c r="H75" s="2"/>
      <c r="I75" s="2"/>
      <c r="J75" s="2"/>
      <c r="K75" s="2"/>
      <c r="L75" s="2"/>
      <c r="M75" s="2"/>
      <c r="N75" s="2"/>
      <c r="O75" s="2"/>
      <c r="P75" s="2"/>
      <c r="Q75" s="2"/>
      <c r="R75" s="2"/>
      <c r="S75" s="2"/>
      <c r="T75" s="2"/>
      <c r="U75" s="2"/>
      <c r="V75" s="2"/>
      <c r="W75" s="2"/>
      <c r="X75" s="2"/>
      <c r="Y75" s="2"/>
      <c r="Z75" s="2"/>
    </row>
    <row r="76" ht="14.25" hidden="1" customHeight="1">
      <c r="A76" s="5" t="s">
        <v>24</v>
      </c>
      <c r="B76" s="6"/>
      <c r="C76" s="6" t="s">
        <v>2</v>
      </c>
      <c r="D76" s="7" t="s">
        <v>3</v>
      </c>
      <c r="E76" s="6" t="s">
        <v>4</v>
      </c>
      <c r="F76" s="6" t="s">
        <v>5</v>
      </c>
      <c r="G76" s="6" t="s">
        <v>6</v>
      </c>
      <c r="H76" s="6" t="s">
        <v>7</v>
      </c>
      <c r="I76" s="8" t="s">
        <v>8</v>
      </c>
      <c r="J76" s="9"/>
      <c r="K76" s="3"/>
      <c r="L76" s="3"/>
      <c r="M76" s="3"/>
      <c r="N76" s="3"/>
      <c r="O76" s="3"/>
      <c r="P76" s="3"/>
      <c r="Q76" s="3"/>
      <c r="R76" s="3"/>
      <c r="S76" s="3"/>
      <c r="T76" s="3"/>
      <c r="U76" s="3"/>
      <c r="V76" s="3"/>
      <c r="W76" s="3"/>
      <c r="X76" s="3"/>
      <c r="Y76" s="3"/>
      <c r="Z76" s="3"/>
    </row>
    <row r="77" ht="14.25" hidden="1" customHeight="1">
      <c r="B77" s="2" t="s">
        <v>10</v>
      </c>
      <c r="C77" s="3">
        <f>3*12</f>
        <v>36</v>
      </c>
      <c r="D77" s="4">
        <v>23249.55</v>
      </c>
      <c r="E77" s="4">
        <f t="shared" ref="E77:E79" si="41">D77*0.12</f>
        <v>2789.946</v>
      </c>
      <c r="F77" s="4">
        <f t="shared" ref="F77:F79" si="42">E77</f>
        <v>2789.946</v>
      </c>
      <c r="G77" s="4">
        <f t="shared" ref="G77:G79" si="43">E77-F77</f>
        <v>0</v>
      </c>
      <c r="H77" s="2"/>
      <c r="I77" s="4">
        <v>0.0</v>
      </c>
      <c r="J77" s="4"/>
      <c r="K77" s="2"/>
      <c r="L77" s="2"/>
      <c r="M77" s="2"/>
      <c r="N77" s="2"/>
      <c r="O77" s="2"/>
      <c r="P77" s="2"/>
      <c r="Q77" s="2"/>
      <c r="R77" s="2"/>
      <c r="S77" s="2"/>
      <c r="T77" s="2"/>
      <c r="U77" s="2"/>
      <c r="V77" s="2"/>
      <c r="W77" s="2"/>
      <c r="X77" s="2"/>
      <c r="Y77" s="2"/>
      <c r="Z77" s="2"/>
    </row>
    <row r="78" ht="14.25" hidden="1" customHeight="1">
      <c r="B78" s="2" t="s">
        <v>12</v>
      </c>
      <c r="C78" s="3">
        <f>5*12</f>
        <v>60</v>
      </c>
      <c r="D78" s="4">
        <v>0.0</v>
      </c>
      <c r="E78" s="4">
        <f t="shared" si="41"/>
        <v>0</v>
      </c>
      <c r="F78" s="4">
        <f t="shared" si="42"/>
        <v>0</v>
      </c>
      <c r="G78" s="4">
        <f t="shared" si="43"/>
        <v>0</v>
      </c>
      <c r="H78" s="2"/>
      <c r="I78" s="4"/>
      <c r="J78" s="4"/>
      <c r="K78" s="2"/>
      <c r="L78" s="2"/>
      <c r="M78" s="2"/>
      <c r="N78" s="2"/>
      <c r="O78" s="2"/>
      <c r="P78" s="2"/>
      <c r="Q78" s="2"/>
      <c r="R78" s="2"/>
      <c r="S78" s="2"/>
      <c r="T78" s="2"/>
      <c r="U78" s="2"/>
      <c r="V78" s="2"/>
      <c r="W78" s="2"/>
      <c r="X78" s="2"/>
      <c r="Y78" s="2"/>
      <c r="Z78" s="2"/>
    </row>
    <row r="79" ht="14.25" hidden="1" customHeight="1">
      <c r="B79" s="2" t="s">
        <v>14</v>
      </c>
      <c r="C79" s="3">
        <f>3*12</f>
        <v>36</v>
      </c>
      <c r="D79" s="4">
        <v>8640.63</v>
      </c>
      <c r="E79" s="4">
        <f t="shared" si="41"/>
        <v>1036.8756</v>
      </c>
      <c r="F79" s="4">
        <f t="shared" si="42"/>
        <v>1036.8756</v>
      </c>
      <c r="G79" s="4">
        <f t="shared" si="43"/>
        <v>0</v>
      </c>
      <c r="H79" s="2"/>
      <c r="I79" s="4"/>
      <c r="J79" s="4"/>
      <c r="K79" s="2"/>
      <c r="L79" s="2"/>
      <c r="M79" s="2"/>
      <c r="N79" s="2"/>
      <c r="O79" s="2"/>
      <c r="P79" s="2"/>
      <c r="Q79" s="2"/>
      <c r="R79" s="2"/>
      <c r="S79" s="2"/>
      <c r="T79" s="2"/>
      <c r="U79" s="2"/>
      <c r="V79" s="2"/>
      <c r="W79" s="2"/>
      <c r="X79" s="2"/>
      <c r="Y79" s="2"/>
      <c r="Z79" s="2"/>
    </row>
    <row r="80" ht="14.25" hidden="1" customHeight="1">
      <c r="B80" s="2"/>
      <c r="C80" s="3"/>
      <c r="D80" s="4"/>
      <c r="E80" s="2"/>
      <c r="F80" s="2"/>
      <c r="G80" s="2"/>
      <c r="H80" s="2"/>
      <c r="I80" s="2"/>
      <c r="J80" s="2"/>
      <c r="K80" s="2"/>
      <c r="L80" s="2"/>
      <c r="M80" s="2"/>
      <c r="N80" s="2"/>
      <c r="O80" s="2"/>
      <c r="P80" s="2"/>
      <c r="Q80" s="2"/>
      <c r="R80" s="2"/>
      <c r="S80" s="2"/>
      <c r="T80" s="2"/>
      <c r="U80" s="2"/>
      <c r="V80" s="2"/>
      <c r="W80" s="2"/>
      <c r="X80" s="2"/>
      <c r="Y80" s="2"/>
      <c r="Z80" s="2"/>
    </row>
    <row r="81" ht="14.25" hidden="1" customHeight="1">
      <c r="A81" s="13"/>
      <c r="B81" s="14" t="s">
        <v>15</v>
      </c>
      <c r="C81" s="15"/>
      <c r="D81" s="16">
        <v>31890.18</v>
      </c>
      <c r="E81" s="16">
        <f t="shared" ref="E81:G81" si="44">SUM(E77:E79)</f>
        <v>3826.8216</v>
      </c>
      <c r="F81" s="16">
        <f t="shared" si="44"/>
        <v>3826.8216</v>
      </c>
      <c r="G81" s="16">
        <f t="shared" si="44"/>
        <v>0</v>
      </c>
      <c r="H81" s="14"/>
      <c r="I81" s="16"/>
      <c r="J81" s="17"/>
      <c r="K81" s="17"/>
      <c r="L81" s="1"/>
      <c r="M81" s="1"/>
      <c r="N81" s="1"/>
      <c r="O81" s="1"/>
      <c r="P81" s="1"/>
      <c r="Q81" s="1"/>
      <c r="R81" s="1"/>
      <c r="S81" s="1"/>
      <c r="T81" s="1"/>
      <c r="U81" s="1"/>
      <c r="V81" s="1"/>
      <c r="W81" s="1"/>
      <c r="X81" s="1"/>
      <c r="Y81" s="1"/>
      <c r="Z81" s="1"/>
    </row>
    <row r="82" ht="14.25" hidden="1" customHeight="1">
      <c r="A82" s="2"/>
      <c r="B82" s="2"/>
      <c r="C82" s="3"/>
      <c r="D82" s="4"/>
      <c r="E82" s="2"/>
      <c r="F82" s="2"/>
      <c r="G82" s="2"/>
      <c r="H82" s="2"/>
      <c r="I82" s="2"/>
      <c r="J82" s="2"/>
      <c r="K82" s="2"/>
      <c r="L82" s="2"/>
      <c r="M82" s="2"/>
      <c r="N82" s="2"/>
      <c r="O82" s="2"/>
      <c r="P82" s="2"/>
      <c r="Q82" s="2"/>
      <c r="R82" s="2"/>
      <c r="S82" s="2"/>
      <c r="T82" s="2"/>
      <c r="U82" s="2"/>
      <c r="V82" s="2"/>
      <c r="W82" s="2"/>
      <c r="X82" s="2"/>
      <c r="Y82" s="2"/>
      <c r="Z82" s="2"/>
    </row>
    <row r="83" ht="14.25" hidden="1" customHeight="1">
      <c r="A83" s="5" t="s">
        <v>25</v>
      </c>
      <c r="B83" s="6"/>
      <c r="C83" s="6" t="s">
        <v>2</v>
      </c>
      <c r="D83" s="7" t="s">
        <v>3</v>
      </c>
      <c r="E83" s="6" t="s">
        <v>4</v>
      </c>
      <c r="F83" s="6" t="s">
        <v>5</v>
      </c>
      <c r="G83" s="6" t="s">
        <v>6</v>
      </c>
      <c r="H83" s="6" t="s">
        <v>7</v>
      </c>
      <c r="I83" s="8" t="s">
        <v>8</v>
      </c>
      <c r="J83" s="9"/>
      <c r="K83" s="3"/>
      <c r="L83" s="3"/>
      <c r="M83" s="3"/>
      <c r="N83" s="3"/>
      <c r="O83" s="3"/>
      <c r="P83" s="3"/>
      <c r="Q83" s="3"/>
      <c r="R83" s="3"/>
      <c r="S83" s="3"/>
      <c r="T83" s="3"/>
      <c r="U83" s="3"/>
      <c r="V83" s="3"/>
      <c r="W83" s="3"/>
      <c r="X83" s="3"/>
      <c r="Y83" s="3"/>
      <c r="Z83" s="3"/>
    </row>
    <row r="84" ht="14.25" hidden="1" customHeight="1">
      <c r="B84" s="2" t="s">
        <v>10</v>
      </c>
      <c r="C84" s="3">
        <f>3*12</f>
        <v>36</v>
      </c>
      <c r="D84" s="4"/>
      <c r="E84" s="4">
        <f t="shared" ref="E84:E86" si="45">D84*0.12</f>
        <v>0</v>
      </c>
      <c r="F84" s="4">
        <f t="shared" ref="F84:F86" si="46">E84</f>
        <v>0</v>
      </c>
      <c r="G84" s="4">
        <f t="shared" ref="G84:G86" si="47">E84-F84</f>
        <v>0</v>
      </c>
      <c r="H84" s="2"/>
      <c r="I84" s="4">
        <v>0.0</v>
      </c>
      <c r="J84" s="4"/>
      <c r="K84" s="2"/>
      <c r="L84" s="2"/>
      <c r="M84" s="2"/>
      <c r="N84" s="2"/>
      <c r="O84" s="2"/>
      <c r="P84" s="2"/>
      <c r="Q84" s="2"/>
      <c r="R84" s="2"/>
      <c r="S84" s="2"/>
      <c r="T84" s="2"/>
      <c r="U84" s="2"/>
      <c r="V84" s="2"/>
      <c r="W84" s="2"/>
      <c r="X84" s="2"/>
      <c r="Y84" s="2"/>
      <c r="Z84" s="2"/>
    </row>
    <row r="85" ht="14.25" hidden="1" customHeight="1">
      <c r="B85" s="2" t="s">
        <v>12</v>
      </c>
      <c r="C85" s="3">
        <f>5*12</f>
        <v>60</v>
      </c>
      <c r="D85" s="4">
        <v>42268.71</v>
      </c>
      <c r="E85" s="4">
        <f t="shared" si="45"/>
        <v>5072.2452</v>
      </c>
      <c r="F85" s="4">
        <f t="shared" si="46"/>
        <v>5072.2452</v>
      </c>
      <c r="G85" s="4">
        <f t="shared" si="47"/>
        <v>0</v>
      </c>
      <c r="H85" s="2"/>
      <c r="I85" s="4"/>
      <c r="J85" s="4"/>
      <c r="K85" s="2"/>
      <c r="L85" s="2"/>
      <c r="M85" s="2"/>
      <c r="N85" s="2"/>
      <c r="O85" s="2"/>
      <c r="P85" s="2"/>
      <c r="Q85" s="2"/>
      <c r="R85" s="2"/>
      <c r="S85" s="2"/>
      <c r="T85" s="2"/>
      <c r="U85" s="2"/>
      <c r="V85" s="2"/>
      <c r="W85" s="2"/>
      <c r="X85" s="2"/>
      <c r="Y85" s="2"/>
      <c r="Z85" s="2"/>
    </row>
    <row r="86" ht="14.25" hidden="1" customHeight="1">
      <c r="B86" s="2" t="s">
        <v>14</v>
      </c>
      <c r="C86" s="3">
        <f>3*12</f>
        <v>36</v>
      </c>
      <c r="D86" s="4">
        <v>0.0</v>
      </c>
      <c r="E86" s="4">
        <f t="shared" si="45"/>
        <v>0</v>
      </c>
      <c r="F86" s="4">
        <f t="shared" si="46"/>
        <v>0</v>
      </c>
      <c r="G86" s="4">
        <f t="shared" si="47"/>
        <v>0</v>
      </c>
      <c r="H86" s="2"/>
      <c r="I86" s="4"/>
      <c r="J86" s="4"/>
      <c r="K86" s="2"/>
      <c r="L86" s="2"/>
      <c r="M86" s="2"/>
      <c r="N86" s="2"/>
      <c r="O86" s="2"/>
      <c r="P86" s="2"/>
      <c r="Q86" s="2"/>
      <c r="R86" s="2"/>
      <c r="S86" s="2"/>
      <c r="T86" s="2"/>
      <c r="U86" s="2"/>
      <c r="V86" s="2"/>
      <c r="W86" s="2"/>
      <c r="X86" s="2"/>
      <c r="Y86" s="2"/>
      <c r="Z86" s="2"/>
    </row>
    <row r="87" ht="14.25" hidden="1" customHeight="1">
      <c r="B87" s="2"/>
      <c r="C87" s="3"/>
      <c r="D87" s="4"/>
      <c r="E87" s="2"/>
      <c r="F87" s="2"/>
      <c r="G87" s="2"/>
      <c r="H87" s="2"/>
      <c r="I87" s="2"/>
      <c r="J87" s="2"/>
      <c r="K87" s="2"/>
      <c r="L87" s="2"/>
      <c r="M87" s="2"/>
      <c r="N87" s="2"/>
      <c r="O87" s="2"/>
      <c r="P87" s="2"/>
      <c r="Q87" s="2"/>
      <c r="R87" s="2"/>
      <c r="S87" s="2"/>
      <c r="T87" s="2"/>
      <c r="U87" s="2"/>
      <c r="V87" s="2"/>
      <c r="W87" s="2"/>
      <c r="X87" s="2"/>
      <c r="Y87" s="2"/>
      <c r="Z87" s="2"/>
    </row>
    <row r="88" ht="14.25" hidden="1" customHeight="1">
      <c r="A88" s="13"/>
      <c r="B88" s="14" t="s">
        <v>15</v>
      </c>
      <c r="C88" s="15"/>
      <c r="D88" s="16">
        <v>42268.71</v>
      </c>
      <c r="E88" s="16">
        <f t="shared" ref="E88:G88" si="48">SUM(E84:E86)</f>
        <v>5072.2452</v>
      </c>
      <c r="F88" s="16">
        <f t="shared" si="48"/>
        <v>5072.2452</v>
      </c>
      <c r="G88" s="16">
        <f t="shared" si="48"/>
        <v>0</v>
      </c>
      <c r="H88" s="14"/>
      <c r="I88" s="16"/>
      <c r="J88" s="17"/>
      <c r="K88" s="17"/>
      <c r="L88" s="1"/>
      <c r="M88" s="1"/>
      <c r="N88" s="1"/>
      <c r="O88" s="1"/>
      <c r="P88" s="1"/>
      <c r="Q88" s="1"/>
      <c r="R88" s="1"/>
      <c r="S88" s="1"/>
      <c r="T88" s="1"/>
      <c r="U88" s="1"/>
      <c r="V88" s="1"/>
      <c r="W88" s="1"/>
      <c r="X88" s="1"/>
      <c r="Y88" s="1"/>
      <c r="Z88" s="1"/>
    </row>
    <row r="89" ht="14.25" hidden="1" customHeight="1">
      <c r="A89" s="2"/>
      <c r="B89" s="2"/>
      <c r="C89" s="3"/>
      <c r="D89" s="4"/>
      <c r="E89" s="2"/>
      <c r="F89" s="2"/>
      <c r="G89" s="2"/>
      <c r="H89" s="2"/>
      <c r="I89" s="2"/>
      <c r="J89" s="2"/>
      <c r="K89" s="2"/>
      <c r="L89" s="2"/>
      <c r="M89" s="2"/>
      <c r="N89" s="2"/>
      <c r="O89" s="2"/>
      <c r="P89" s="2"/>
      <c r="Q89" s="2"/>
      <c r="R89" s="2"/>
      <c r="S89" s="2"/>
      <c r="T89" s="2"/>
      <c r="U89" s="2"/>
      <c r="V89" s="2"/>
      <c r="W89" s="2"/>
      <c r="X89" s="2"/>
      <c r="Y89" s="2"/>
      <c r="Z89" s="2"/>
    </row>
    <row r="90" ht="14.25" hidden="1" customHeight="1">
      <c r="A90" s="5" t="s">
        <v>26</v>
      </c>
      <c r="B90" s="6"/>
      <c r="C90" s="6" t="s">
        <v>2</v>
      </c>
      <c r="D90" s="7" t="s">
        <v>3</v>
      </c>
      <c r="E90" s="6" t="s">
        <v>4</v>
      </c>
      <c r="F90" s="6" t="s">
        <v>5</v>
      </c>
      <c r="G90" s="6" t="s">
        <v>6</v>
      </c>
      <c r="H90" s="6" t="s">
        <v>7</v>
      </c>
      <c r="I90" s="8" t="s">
        <v>8</v>
      </c>
      <c r="J90" s="9"/>
      <c r="K90" s="3"/>
      <c r="L90" s="3"/>
      <c r="M90" s="3"/>
      <c r="N90" s="3"/>
      <c r="O90" s="3"/>
      <c r="P90" s="3"/>
      <c r="Q90" s="3"/>
      <c r="R90" s="3"/>
      <c r="S90" s="3"/>
      <c r="T90" s="3"/>
      <c r="U90" s="3"/>
      <c r="V90" s="3"/>
      <c r="W90" s="3"/>
      <c r="X90" s="3"/>
      <c r="Y90" s="3"/>
      <c r="Z90" s="3"/>
    </row>
    <row r="91" ht="14.25" hidden="1" customHeight="1">
      <c r="B91" s="2" t="s">
        <v>10</v>
      </c>
      <c r="C91" s="3">
        <f>3*12</f>
        <v>36</v>
      </c>
      <c r="D91" s="4">
        <v>37495.54</v>
      </c>
      <c r="E91" s="4">
        <f t="shared" ref="E91:E93" si="49">D91*0.12</f>
        <v>4499.4648</v>
      </c>
      <c r="F91" s="4">
        <f t="shared" ref="F91:F93" si="50">E91</f>
        <v>4499.4648</v>
      </c>
      <c r="G91" s="4">
        <f t="shared" ref="G91:G93" si="51">E91-F91</f>
        <v>0</v>
      </c>
      <c r="H91" s="2"/>
      <c r="I91" s="4">
        <v>0.0</v>
      </c>
      <c r="J91" s="4"/>
      <c r="K91" s="2"/>
      <c r="L91" s="2"/>
      <c r="M91" s="2"/>
      <c r="N91" s="2"/>
      <c r="O91" s="2"/>
      <c r="P91" s="2"/>
      <c r="Q91" s="2"/>
      <c r="R91" s="2"/>
      <c r="S91" s="2"/>
      <c r="T91" s="2"/>
      <c r="U91" s="2"/>
      <c r="V91" s="2"/>
      <c r="W91" s="2"/>
      <c r="X91" s="2"/>
      <c r="Y91" s="2"/>
      <c r="Z91" s="2"/>
    </row>
    <row r="92" ht="14.25" hidden="1" customHeight="1">
      <c r="B92" s="2" t="s">
        <v>12</v>
      </c>
      <c r="C92" s="3">
        <f>5*12</f>
        <v>60</v>
      </c>
      <c r="D92" s="4">
        <v>72000.0</v>
      </c>
      <c r="E92" s="4">
        <f t="shared" si="49"/>
        <v>8640</v>
      </c>
      <c r="F92" s="4">
        <f t="shared" si="50"/>
        <v>8640</v>
      </c>
      <c r="G92" s="4">
        <f t="shared" si="51"/>
        <v>0</v>
      </c>
      <c r="H92" s="2"/>
      <c r="I92" s="4"/>
      <c r="J92" s="4"/>
      <c r="K92" s="2"/>
      <c r="L92" s="2"/>
      <c r="M92" s="2"/>
      <c r="N92" s="2"/>
      <c r="O92" s="2"/>
      <c r="P92" s="2"/>
      <c r="Q92" s="2"/>
      <c r="R92" s="2"/>
      <c r="S92" s="2"/>
      <c r="T92" s="2"/>
      <c r="U92" s="2"/>
      <c r="V92" s="2"/>
      <c r="W92" s="2"/>
      <c r="X92" s="2"/>
      <c r="Y92" s="2"/>
      <c r="Z92" s="2"/>
    </row>
    <row r="93" ht="14.25" hidden="1" customHeight="1">
      <c r="B93" s="2" t="s">
        <v>14</v>
      </c>
      <c r="C93" s="3">
        <f>3*12</f>
        <v>36</v>
      </c>
      <c r="D93" s="4">
        <v>0.0</v>
      </c>
      <c r="E93" s="4">
        <f t="shared" si="49"/>
        <v>0</v>
      </c>
      <c r="F93" s="4">
        <f t="shared" si="50"/>
        <v>0</v>
      </c>
      <c r="G93" s="4">
        <f t="shared" si="51"/>
        <v>0</v>
      </c>
      <c r="H93" s="2"/>
      <c r="I93" s="4"/>
      <c r="J93" s="4"/>
      <c r="K93" s="2"/>
      <c r="L93" s="2"/>
      <c r="M93" s="2"/>
      <c r="N93" s="2"/>
      <c r="O93" s="2"/>
      <c r="P93" s="2"/>
      <c r="Q93" s="2"/>
      <c r="R93" s="2"/>
      <c r="S93" s="2"/>
      <c r="T93" s="2"/>
      <c r="U93" s="2"/>
      <c r="V93" s="2"/>
      <c r="W93" s="2"/>
      <c r="X93" s="2"/>
      <c r="Y93" s="2"/>
      <c r="Z93" s="2"/>
    </row>
    <row r="94" ht="14.25" hidden="1" customHeight="1">
      <c r="B94" s="2"/>
      <c r="C94" s="3"/>
      <c r="D94" s="4"/>
      <c r="E94" s="2"/>
      <c r="F94" s="2"/>
      <c r="G94" s="2"/>
      <c r="H94" s="2"/>
      <c r="I94" s="2"/>
      <c r="J94" s="2"/>
      <c r="K94" s="2"/>
      <c r="L94" s="2"/>
      <c r="M94" s="2"/>
      <c r="N94" s="2"/>
      <c r="O94" s="2"/>
      <c r="P94" s="2"/>
      <c r="Q94" s="2"/>
      <c r="R94" s="2"/>
      <c r="S94" s="2"/>
      <c r="T94" s="2"/>
      <c r="U94" s="2"/>
      <c r="V94" s="2"/>
      <c r="W94" s="2"/>
      <c r="X94" s="2"/>
      <c r="Y94" s="2"/>
      <c r="Z94" s="2"/>
    </row>
    <row r="95" ht="14.25" hidden="1" customHeight="1">
      <c r="A95" s="13"/>
      <c r="B95" s="14" t="s">
        <v>15</v>
      </c>
      <c r="C95" s="15"/>
      <c r="D95" s="16">
        <v>109495.54000000001</v>
      </c>
      <c r="E95" s="16">
        <f t="shared" ref="E95:G95" si="52">SUM(E91:E93)</f>
        <v>13139.4648</v>
      </c>
      <c r="F95" s="16">
        <f t="shared" si="52"/>
        <v>13139.4648</v>
      </c>
      <c r="G95" s="16">
        <f t="shared" si="52"/>
        <v>0</v>
      </c>
      <c r="H95" s="14"/>
      <c r="I95" s="16"/>
      <c r="J95" s="17"/>
      <c r="K95" s="17"/>
      <c r="L95" s="1"/>
      <c r="M95" s="1"/>
      <c r="N95" s="1"/>
      <c r="O95" s="1"/>
      <c r="P95" s="1"/>
      <c r="Q95" s="1"/>
      <c r="R95" s="1"/>
      <c r="S95" s="1"/>
      <c r="T95" s="1"/>
      <c r="U95" s="1"/>
      <c r="V95" s="1"/>
      <c r="W95" s="1"/>
      <c r="X95" s="1"/>
      <c r="Y95" s="1"/>
      <c r="Z95" s="1"/>
    </row>
    <row r="96" ht="14.25" hidden="1" customHeight="1">
      <c r="A96" s="2"/>
      <c r="B96" s="2"/>
      <c r="C96" s="3"/>
      <c r="D96" s="4"/>
      <c r="E96" s="2"/>
      <c r="F96" s="2"/>
      <c r="G96" s="2"/>
      <c r="H96" s="2"/>
      <c r="I96" s="2"/>
      <c r="J96" s="2"/>
      <c r="K96" s="2"/>
      <c r="L96" s="2"/>
      <c r="M96" s="2"/>
      <c r="N96" s="2"/>
      <c r="O96" s="2"/>
      <c r="P96" s="2"/>
      <c r="Q96" s="2"/>
      <c r="R96" s="2"/>
      <c r="S96" s="2"/>
      <c r="T96" s="2"/>
      <c r="U96" s="2"/>
      <c r="V96" s="2"/>
      <c r="W96" s="2"/>
      <c r="X96" s="2"/>
      <c r="Y96" s="2"/>
      <c r="Z96" s="2"/>
    </row>
    <row r="97" ht="14.25" hidden="1" customHeight="1">
      <c r="A97" s="5" t="s">
        <v>27</v>
      </c>
      <c r="B97" s="6"/>
      <c r="C97" s="6" t="s">
        <v>2</v>
      </c>
      <c r="D97" s="7" t="s">
        <v>3</v>
      </c>
      <c r="E97" s="6" t="s">
        <v>4</v>
      </c>
      <c r="F97" s="6" t="s">
        <v>5</v>
      </c>
      <c r="G97" s="6" t="s">
        <v>6</v>
      </c>
      <c r="H97" s="6" t="s">
        <v>7</v>
      </c>
      <c r="I97" s="8" t="s">
        <v>8</v>
      </c>
      <c r="J97" s="9"/>
      <c r="K97" s="3"/>
      <c r="L97" s="3"/>
      <c r="M97" s="3"/>
      <c r="N97" s="3"/>
      <c r="O97" s="3"/>
      <c r="P97" s="3"/>
      <c r="Q97" s="3"/>
      <c r="R97" s="3"/>
      <c r="S97" s="3"/>
      <c r="T97" s="3"/>
      <c r="U97" s="3"/>
      <c r="V97" s="3"/>
      <c r="W97" s="3"/>
      <c r="X97" s="3"/>
      <c r="Y97" s="3"/>
      <c r="Z97" s="3"/>
    </row>
    <row r="98" ht="14.25" hidden="1" customHeight="1">
      <c r="B98" s="2" t="s">
        <v>10</v>
      </c>
      <c r="C98" s="3">
        <f>3*12</f>
        <v>36</v>
      </c>
      <c r="D98" s="4">
        <v>0.0</v>
      </c>
      <c r="E98" s="4">
        <f t="shared" ref="E98:E100" si="53">D98*0.12</f>
        <v>0</v>
      </c>
      <c r="F98" s="4">
        <f t="shared" ref="F98:F100" si="54">E98</f>
        <v>0</v>
      </c>
      <c r="G98" s="4">
        <f t="shared" ref="G98:G100" si="55">E98-F98</f>
        <v>0</v>
      </c>
      <c r="H98" s="2"/>
      <c r="I98" s="4">
        <v>0.0</v>
      </c>
      <c r="J98" s="4"/>
      <c r="K98" s="2"/>
      <c r="L98" s="2"/>
      <c r="M98" s="2"/>
      <c r="N98" s="2"/>
      <c r="O98" s="2"/>
      <c r="P98" s="2"/>
      <c r="Q98" s="2"/>
      <c r="R98" s="2"/>
      <c r="S98" s="2"/>
      <c r="T98" s="2"/>
      <c r="U98" s="2"/>
      <c r="V98" s="2"/>
      <c r="W98" s="2"/>
      <c r="X98" s="2"/>
      <c r="Y98" s="2"/>
      <c r="Z98" s="2"/>
    </row>
    <row r="99" ht="14.25" hidden="1" customHeight="1">
      <c r="B99" s="2" t="s">
        <v>12</v>
      </c>
      <c r="C99" s="3">
        <f>5*12</f>
        <v>60</v>
      </c>
      <c r="D99" s="4">
        <v>0.0</v>
      </c>
      <c r="E99" s="4">
        <f t="shared" si="53"/>
        <v>0</v>
      </c>
      <c r="F99" s="4">
        <f t="shared" si="54"/>
        <v>0</v>
      </c>
      <c r="G99" s="4">
        <f t="shared" si="55"/>
        <v>0</v>
      </c>
      <c r="H99" s="2"/>
      <c r="I99" s="4"/>
      <c r="J99" s="4"/>
      <c r="K99" s="2"/>
      <c r="L99" s="2"/>
      <c r="M99" s="2"/>
      <c r="N99" s="2"/>
      <c r="O99" s="2"/>
      <c r="P99" s="2"/>
      <c r="Q99" s="2"/>
      <c r="R99" s="2"/>
      <c r="S99" s="2"/>
      <c r="T99" s="2"/>
      <c r="U99" s="2"/>
      <c r="V99" s="2"/>
      <c r="W99" s="2"/>
      <c r="X99" s="2"/>
      <c r="Y99" s="2"/>
      <c r="Z99" s="2"/>
    </row>
    <row r="100" ht="14.25" hidden="1" customHeight="1">
      <c r="B100" s="2" t="s">
        <v>14</v>
      </c>
      <c r="C100" s="3">
        <f>3*12</f>
        <v>36</v>
      </c>
      <c r="D100" s="4">
        <v>0.0</v>
      </c>
      <c r="E100" s="4">
        <f t="shared" si="53"/>
        <v>0</v>
      </c>
      <c r="F100" s="4">
        <f t="shared" si="54"/>
        <v>0</v>
      </c>
      <c r="G100" s="4">
        <f t="shared" si="55"/>
        <v>0</v>
      </c>
      <c r="H100" s="2"/>
      <c r="I100" s="4"/>
      <c r="J100" s="4"/>
      <c r="K100" s="2"/>
      <c r="L100" s="2"/>
      <c r="M100" s="2"/>
      <c r="N100" s="2"/>
      <c r="O100" s="2"/>
      <c r="P100" s="2"/>
      <c r="Q100" s="2"/>
      <c r="R100" s="2"/>
      <c r="S100" s="2"/>
      <c r="T100" s="2"/>
      <c r="U100" s="2"/>
      <c r="V100" s="2"/>
      <c r="W100" s="2"/>
      <c r="X100" s="2"/>
      <c r="Y100" s="2"/>
      <c r="Z100" s="2"/>
    </row>
    <row r="101" ht="14.25" hidden="1" customHeight="1">
      <c r="B101" s="2"/>
      <c r="C101" s="3"/>
      <c r="D101" s="4"/>
      <c r="E101" s="2"/>
      <c r="F101" s="2"/>
      <c r="G101" s="2"/>
      <c r="H101" s="2"/>
      <c r="I101" s="2"/>
      <c r="J101" s="2"/>
      <c r="K101" s="2"/>
      <c r="L101" s="2"/>
      <c r="M101" s="2"/>
      <c r="N101" s="2"/>
      <c r="O101" s="2"/>
      <c r="P101" s="2"/>
      <c r="Q101" s="2"/>
      <c r="R101" s="2"/>
      <c r="S101" s="2"/>
      <c r="T101" s="2"/>
      <c r="U101" s="2"/>
      <c r="V101" s="2"/>
      <c r="W101" s="2"/>
      <c r="X101" s="2"/>
      <c r="Y101" s="2"/>
      <c r="Z101" s="2"/>
    </row>
    <row r="102" ht="14.25" hidden="1" customHeight="1">
      <c r="A102" s="13"/>
      <c r="B102" s="14" t="s">
        <v>15</v>
      </c>
      <c r="C102" s="15"/>
      <c r="D102" s="16">
        <v>0.0</v>
      </c>
      <c r="E102" s="16">
        <f t="shared" ref="E102:G102" si="56">SUM(E98:E100)</f>
        <v>0</v>
      </c>
      <c r="F102" s="16">
        <f t="shared" si="56"/>
        <v>0</v>
      </c>
      <c r="G102" s="16">
        <f t="shared" si="56"/>
        <v>0</v>
      </c>
      <c r="H102" s="14"/>
      <c r="I102" s="16"/>
      <c r="J102" s="17"/>
      <c r="K102" s="17"/>
      <c r="L102" s="1"/>
      <c r="M102" s="1"/>
      <c r="N102" s="1"/>
      <c r="O102" s="1"/>
      <c r="P102" s="1"/>
      <c r="Q102" s="1"/>
      <c r="R102" s="1"/>
      <c r="S102" s="1"/>
      <c r="T102" s="1"/>
      <c r="U102" s="1"/>
      <c r="V102" s="1"/>
      <c r="W102" s="1"/>
      <c r="X102" s="1"/>
      <c r="Y102" s="1"/>
      <c r="Z102" s="1"/>
    </row>
    <row r="103" ht="14.25" hidden="1" customHeight="1">
      <c r="A103" s="2"/>
      <c r="B103" s="2"/>
      <c r="C103" s="3"/>
      <c r="D103" s="4"/>
      <c r="E103" s="2"/>
      <c r="F103" s="2"/>
      <c r="G103" s="2"/>
      <c r="H103" s="2"/>
      <c r="I103" s="2"/>
      <c r="J103" s="2"/>
      <c r="K103" s="2"/>
      <c r="L103" s="2"/>
      <c r="M103" s="2"/>
      <c r="N103" s="2"/>
      <c r="O103" s="2"/>
      <c r="P103" s="2"/>
      <c r="Q103" s="2"/>
      <c r="R103" s="2"/>
      <c r="S103" s="2"/>
      <c r="T103" s="2"/>
      <c r="U103" s="2"/>
      <c r="V103" s="2"/>
      <c r="W103" s="2"/>
      <c r="X103" s="2"/>
      <c r="Y103" s="2"/>
      <c r="Z103" s="2"/>
    </row>
    <row r="104" ht="14.25" hidden="1" customHeight="1">
      <c r="A104" s="5" t="s">
        <v>28</v>
      </c>
      <c r="B104" s="6"/>
      <c r="C104" s="6" t="s">
        <v>2</v>
      </c>
      <c r="D104" s="7" t="s">
        <v>3</v>
      </c>
      <c r="E104" s="6" t="s">
        <v>4</v>
      </c>
      <c r="F104" s="6" t="s">
        <v>5</v>
      </c>
      <c r="G104" s="6" t="s">
        <v>6</v>
      </c>
      <c r="H104" s="6" t="s">
        <v>7</v>
      </c>
      <c r="I104" s="8" t="s">
        <v>8</v>
      </c>
      <c r="J104" s="9"/>
      <c r="K104" s="3"/>
      <c r="L104" s="3"/>
      <c r="M104" s="3"/>
      <c r="N104" s="3"/>
      <c r="O104" s="3"/>
      <c r="P104" s="3"/>
      <c r="Q104" s="3"/>
      <c r="R104" s="3"/>
      <c r="S104" s="3"/>
      <c r="T104" s="3"/>
      <c r="U104" s="3"/>
      <c r="V104" s="3"/>
      <c r="W104" s="3"/>
      <c r="X104" s="3"/>
      <c r="Y104" s="3"/>
      <c r="Z104" s="3"/>
    </row>
    <row r="105" ht="14.25" hidden="1" customHeight="1">
      <c r="B105" s="2" t="s">
        <v>10</v>
      </c>
      <c r="C105" s="3">
        <f>3*12</f>
        <v>36</v>
      </c>
      <c r="D105" s="4">
        <v>17000.0</v>
      </c>
      <c r="E105" s="4">
        <f t="shared" ref="E105:E107" si="57">D105*0.12</f>
        <v>2040</v>
      </c>
      <c r="F105" s="4">
        <f t="shared" ref="F105:F107" si="58">E105</f>
        <v>2040</v>
      </c>
      <c r="G105" s="4">
        <f t="shared" ref="G105:G107" si="59">E105-F105</f>
        <v>0</v>
      </c>
      <c r="H105" s="2"/>
      <c r="I105" s="4">
        <v>0.0</v>
      </c>
      <c r="J105" s="4"/>
      <c r="K105" s="2"/>
      <c r="L105" s="2"/>
      <c r="M105" s="2"/>
      <c r="N105" s="2"/>
      <c r="O105" s="2"/>
      <c r="P105" s="2"/>
      <c r="Q105" s="2"/>
      <c r="R105" s="2"/>
      <c r="S105" s="2"/>
      <c r="T105" s="2"/>
      <c r="U105" s="2"/>
      <c r="V105" s="2"/>
      <c r="W105" s="2"/>
      <c r="X105" s="2"/>
      <c r="Y105" s="2"/>
      <c r="Z105" s="2"/>
    </row>
    <row r="106" ht="14.25" hidden="1" customHeight="1">
      <c r="B106" s="2" t="s">
        <v>12</v>
      </c>
      <c r="C106" s="3">
        <f>5*12</f>
        <v>60</v>
      </c>
      <c r="D106" s="4">
        <v>0.0</v>
      </c>
      <c r="E106" s="4">
        <f t="shared" si="57"/>
        <v>0</v>
      </c>
      <c r="F106" s="4">
        <f t="shared" si="58"/>
        <v>0</v>
      </c>
      <c r="G106" s="4">
        <f t="shared" si="59"/>
        <v>0</v>
      </c>
      <c r="H106" s="2"/>
      <c r="I106" s="4"/>
      <c r="J106" s="4"/>
      <c r="K106" s="2"/>
      <c r="L106" s="2"/>
      <c r="M106" s="2"/>
      <c r="N106" s="2"/>
      <c r="O106" s="2"/>
      <c r="P106" s="2"/>
      <c r="Q106" s="2"/>
      <c r="R106" s="2"/>
      <c r="S106" s="2"/>
      <c r="T106" s="2"/>
      <c r="U106" s="2"/>
      <c r="V106" s="2"/>
      <c r="W106" s="2"/>
      <c r="X106" s="2"/>
      <c r="Y106" s="2"/>
      <c r="Z106" s="2"/>
    </row>
    <row r="107" ht="14.25" hidden="1" customHeight="1">
      <c r="B107" s="2" t="s">
        <v>14</v>
      </c>
      <c r="C107" s="3">
        <f>3*12</f>
        <v>36</v>
      </c>
      <c r="D107" s="4">
        <v>0.0</v>
      </c>
      <c r="E107" s="4">
        <f t="shared" si="57"/>
        <v>0</v>
      </c>
      <c r="F107" s="4">
        <f t="shared" si="58"/>
        <v>0</v>
      </c>
      <c r="G107" s="4">
        <f t="shared" si="59"/>
        <v>0</v>
      </c>
      <c r="H107" s="2"/>
      <c r="I107" s="4"/>
      <c r="J107" s="4"/>
      <c r="K107" s="2"/>
      <c r="L107" s="2"/>
      <c r="M107" s="2"/>
      <c r="N107" s="2"/>
      <c r="O107" s="2"/>
      <c r="P107" s="2"/>
      <c r="Q107" s="2"/>
      <c r="R107" s="2"/>
      <c r="S107" s="2"/>
      <c r="T107" s="2"/>
      <c r="U107" s="2"/>
      <c r="V107" s="2"/>
      <c r="W107" s="2"/>
      <c r="X107" s="2"/>
      <c r="Y107" s="2"/>
      <c r="Z107" s="2"/>
    </row>
    <row r="108" ht="14.25" hidden="1" customHeight="1">
      <c r="B108" s="2"/>
      <c r="C108" s="3"/>
      <c r="D108" s="4"/>
      <c r="E108" s="2"/>
      <c r="F108" s="2"/>
      <c r="G108" s="2"/>
      <c r="H108" s="2"/>
      <c r="I108" s="2"/>
      <c r="J108" s="2"/>
      <c r="K108" s="2"/>
      <c r="L108" s="2"/>
      <c r="M108" s="2"/>
      <c r="N108" s="2"/>
      <c r="O108" s="2"/>
      <c r="P108" s="2"/>
      <c r="Q108" s="2"/>
      <c r="R108" s="2"/>
      <c r="S108" s="2"/>
      <c r="T108" s="2"/>
      <c r="U108" s="2"/>
      <c r="V108" s="2"/>
      <c r="W108" s="2"/>
      <c r="X108" s="2"/>
      <c r="Y108" s="2"/>
      <c r="Z108" s="2"/>
    </row>
    <row r="109" ht="14.25" hidden="1" customHeight="1">
      <c r="A109" s="13"/>
      <c r="B109" s="14" t="s">
        <v>15</v>
      </c>
      <c r="C109" s="15"/>
      <c r="D109" s="16">
        <v>17000.0</v>
      </c>
      <c r="E109" s="16">
        <f t="shared" ref="E109:G109" si="60">SUM(E105:E107)</f>
        <v>2040</v>
      </c>
      <c r="F109" s="16">
        <f t="shared" si="60"/>
        <v>2040</v>
      </c>
      <c r="G109" s="16">
        <f t="shared" si="60"/>
        <v>0</v>
      </c>
      <c r="H109" s="14"/>
      <c r="I109" s="16"/>
      <c r="J109" s="17"/>
      <c r="K109" s="17"/>
      <c r="L109" s="1"/>
      <c r="M109" s="1"/>
      <c r="N109" s="1"/>
      <c r="O109" s="1"/>
      <c r="P109" s="1"/>
      <c r="Q109" s="1"/>
      <c r="R109" s="1"/>
      <c r="S109" s="1"/>
      <c r="T109" s="1"/>
      <c r="U109" s="1"/>
      <c r="V109" s="1"/>
      <c r="W109" s="1"/>
      <c r="X109" s="1"/>
      <c r="Y109" s="1"/>
      <c r="Z109" s="1"/>
    </row>
    <row r="110" ht="14.25" hidden="1" customHeight="1">
      <c r="A110" s="2"/>
      <c r="B110" s="2"/>
      <c r="C110" s="3"/>
      <c r="D110" s="4"/>
      <c r="E110" s="2"/>
      <c r="F110" s="2"/>
      <c r="G110" s="2"/>
      <c r="H110" s="2"/>
      <c r="I110" s="2"/>
      <c r="J110" s="2"/>
      <c r="K110" s="2"/>
      <c r="L110" s="2"/>
      <c r="M110" s="2"/>
      <c r="N110" s="2"/>
      <c r="O110" s="2"/>
      <c r="P110" s="2"/>
      <c r="Q110" s="2"/>
      <c r="R110" s="2"/>
      <c r="S110" s="2"/>
      <c r="T110" s="2"/>
      <c r="U110" s="2"/>
      <c r="V110" s="2"/>
      <c r="W110" s="2"/>
      <c r="X110" s="2"/>
      <c r="Y110" s="2"/>
      <c r="Z110" s="2"/>
    </row>
    <row r="111" ht="14.25" hidden="1" customHeight="1">
      <c r="A111" s="5" t="s">
        <v>29</v>
      </c>
      <c r="B111" s="6"/>
      <c r="C111" s="6" t="s">
        <v>2</v>
      </c>
      <c r="D111" s="7" t="s">
        <v>3</v>
      </c>
      <c r="E111" s="6" t="s">
        <v>4</v>
      </c>
      <c r="F111" s="6" t="s">
        <v>5</v>
      </c>
      <c r="G111" s="6" t="s">
        <v>6</v>
      </c>
      <c r="H111" s="6" t="s">
        <v>7</v>
      </c>
      <c r="I111" s="8" t="s">
        <v>8</v>
      </c>
      <c r="J111" s="9"/>
      <c r="K111" s="3"/>
      <c r="L111" s="3"/>
      <c r="M111" s="3"/>
      <c r="N111" s="3"/>
      <c r="O111" s="3"/>
      <c r="P111" s="3"/>
      <c r="Q111" s="3"/>
      <c r="R111" s="3"/>
      <c r="S111" s="3"/>
      <c r="T111" s="3"/>
      <c r="U111" s="3"/>
      <c r="V111" s="3"/>
      <c r="W111" s="3"/>
      <c r="X111" s="3"/>
      <c r="Y111" s="3"/>
      <c r="Z111" s="3"/>
    </row>
    <row r="112" ht="14.25" hidden="1" customHeight="1">
      <c r="B112" s="2" t="s">
        <v>10</v>
      </c>
      <c r="C112" s="3">
        <f>3*12</f>
        <v>36</v>
      </c>
      <c r="D112" s="4">
        <v>0.0</v>
      </c>
      <c r="E112" s="4">
        <f t="shared" ref="E112:E114" si="61">D112*0.12</f>
        <v>0</v>
      </c>
      <c r="F112" s="4">
        <f>E112</f>
        <v>0</v>
      </c>
      <c r="G112" s="4">
        <f t="shared" ref="G112:G114" si="62">E112-F112</f>
        <v>0</v>
      </c>
      <c r="H112" s="2"/>
      <c r="I112" s="4">
        <v>0.0</v>
      </c>
      <c r="J112" s="4"/>
      <c r="K112" s="2"/>
      <c r="L112" s="2"/>
      <c r="M112" s="2"/>
      <c r="N112" s="2"/>
      <c r="O112" s="2"/>
      <c r="P112" s="2"/>
      <c r="Q112" s="2"/>
      <c r="R112" s="2"/>
      <c r="S112" s="2"/>
      <c r="T112" s="2"/>
      <c r="U112" s="2"/>
      <c r="V112" s="2"/>
      <c r="W112" s="2"/>
      <c r="X112" s="2"/>
      <c r="Y112" s="2"/>
      <c r="Z112" s="2"/>
    </row>
    <row r="113" ht="14.25" hidden="1" customHeight="1">
      <c r="B113" s="2" t="s">
        <v>12</v>
      </c>
      <c r="C113" s="3">
        <f>5*12</f>
        <v>60</v>
      </c>
      <c r="D113" s="4">
        <v>1433790.05</v>
      </c>
      <c r="E113" s="4">
        <f t="shared" si="61"/>
        <v>172054.806</v>
      </c>
      <c r="F113" s="4">
        <f>E113/C113</f>
        <v>2867.5801</v>
      </c>
      <c r="G113" s="4">
        <f t="shared" si="62"/>
        <v>169187.2259</v>
      </c>
      <c r="H113" s="19" t="s">
        <v>30</v>
      </c>
      <c r="I113" s="11">
        <f>F113</f>
        <v>2867.5801</v>
      </c>
      <c r="J113" s="4"/>
      <c r="K113" s="2"/>
      <c r="L113" s="2"/>
      <c r="M113" s="2"/>
      <c r="N113" s="2"/>
      <c r="O113" s="2"/>
      <c r="P113" s="2"/>
      <c r="Q113" s="2"/>
      <c r="R113" s="2"/>
      <c r="S113" s="2"/>
      <c r="T113" s="2"/>
      <c r="U113" s="2"/>
      <c r="V113" s="2"/>
      <c r="W113" s="2"/>
      <c r="X113" s="2"/>
      <c r="Y113" s="2"/>
      <c r="Z113" s="2"/>
    </row>
    <row r="114" ht="14.25" hidden="1" customHeight="1">
      <c r="B114" s="2" t="s">
        <v>14</v>
      </c>
      <c r="C114" s="3">
        <f>3*12</f>
        <v>36</v>
      </c>
      <c r="D114" s="4"/>
      <c r="E114" s="4">
        <f t="shared" si="61"/>
        <v>0</v>
      </c>
      <c r="F114" s="4">
        <f>E114</f>
        <v>0</v>
      </c>
      <c r="G114" s="4">
        <f t="shared" si="62"/>
        <v>0</v>
      </c>
      <c r="H114" s="2"/>
      <c r="I114" s="4"/>
      <c r="J114" s="4"/>
      <c r="K114" s="2"/>
      <c r="L114" s="2"/>
      <c r="M114" s="2"/>
      <c r="N114" s="2"/>
      <c r="O114" s="2"/>
      <c r="P114" s="2"/>
      <c r="Q114" s="2"/>
      <c r="R114" s="2"/>
      <c r="S114" s="2"/>
      <c r="T114" s="2"/>
      <c r="U114" s="2"/>
      <c r="V114" s="2"/>
      <c r="W114" s="2"/>
      <c r="X114" s="2"/>
      <c r="Y114" s="2"/>
      <c r="Z114" s="2"/>
    </row>
    <row r="115" ht="14.25" hidden="1" customHeight="1">
      <c r="B115" s="2"/>
      <c r="C115" s="3"/>
      <c r="D115" s="4"/>
      <c r="E115" s="2"/>
      <c r="F115" s="2"/>
      <c r="G115" s="2"/>
      <c r="H115" s="2"/>
      <c r="I115" s="2"/>
      <c r="J115" s="2"/>
      <c r="K115" s="2"/>
      <c r="L115" s="2"/>
      <c r="M115" s="2"/>
      <c r="N115" s="2"/>
      <c r="O115" s="2"/>
      <c r="P115" s="2"/>
      <c r="Q115" s="2"/>
      <c r="R115" s="2"/>
      <c r="S115" s="2"/>
      <c r="T115" s="2"/>
      <c r="U115" s="2"/>
      <c r="V115" s="2"/>
      <c r="W115" s="2"/>
      <c r="X115" s="2"/>
      <c r="Y115" s="2"/>
      <c r="Z115" s="2"/>
    </row>
    <row r="116" ht="14.25" hidden="1" customHeight="1">
      <c r="A116" s="13"/>
      <c r="B116" s="14" t="s">
        <v>15</v>
      </c>
      <c r="C116" s="15"/>
      <c r="D116" s="16">
        <v>1433790.05</v>
      </c>
      <c r="E116" s="16">
        <f t="shared" ref="E116:G116" si="63">SUM(E112:E114)</f>
        <v>172054.806</v>
      </c>
      <c r="F116" s="16">
        <f t="shared" si="63"/>
        <v>2867.5801</v>
      </c>
      <c r="G116" s="16">
        <f t="shared" si="63"/>
        <v>169187.2259</v>
      </c>
      <c r="H116" s="14"/>
      <c r="I116" s="16"/>
      <c r="J116" s="17"/>
      <c r="K116" s="17"/>
      <c r="L116" s="1"/>
      <c r="M116" s="1"/>
      <c r="N116" s="1"/>
      <c r="O116" s="1"/>
      <c r="P116" s="1"/>
      <c r="Q116" s="1"/>
      <c r="R116" s="1"/>
      <c r="S116" s="1"/>
      <c r="T116" s="1"/>
      <c r="U116" s="1"/>
      <c r="V116" s="1"/>
      <c r="W116" s="1"/>
      <c r="X116" s="1"/>
      <c r="Y116" s="1"/>
      <c r="Z116" s="1"/>
    </row>
    <row r="117" ht="14.25" hidden="1" customHeight="1">
      <c r="A117" s="2"/>
      <c r="B117" s="2"/>
      <c r="C117" s="3"/>
      <c r="D117" s="4"/>
      <c r="E117" s="2"/>
      <c r="F117" s="2"/>
      <c r="G117" s="2"/>
      <c r="H117" s="2"/>
      <c r="I117" s="2"/>
      <c r="J117" s="2"/>
      <c r="K117" s="2"/>
      <c r="L117" s="2"/>
      <c r="M117" s="2"/>
      <c r="N117" s="2"/>
      <c r="O117" s="2"/>
      <c r="P117" s="2"/>
      <c r="Q117" s="2"/>
      <c r="R117" s="2"/>
      <c r="S117" s="2"/>
      <c r="T117" s="2"/>
      <c r="U117" s="2"/>
      <c r="V117" s="2"/>
      <c r="W117" s="2"/>
      <c r="X117" s="2"/>
      <c r="Y117" s="2"/>
      <c r="Z117" s="2"/>
    </row>
    <row r="118" ht="14.25" hidden="1" customHeight="1">
      <c r="A118" s="5" t="s">
        <v>29</v>
      </c>
      <c r="B118" s="6"/>
      <c r="C118" s="6" t="s">
        <v>2</v>
      </c>
      <c r="D118" s="7" t="s">
        <v>3</v>
      </c>
      <c r="E118" s="6" t="s">
        <v>4</v>
      </c>
      <c r="F118" s="6" t="s">
        <v>5</v>
      </c>
      <c r="G118" s="6" t="s">
        <v>6</v>
      </c>
      <c r="H118" s="6" t="s">
        <v>7</v>
      </c>
      <c r="I118" s="8" t="s">
        <v>8</v>
      </c>
      <c r="J118" s="9"/>
      <c r="K118" s="3"/>
      <c r="L118" s="3"/>
      <c r="M118" s="3"/>
      <c r="N118" s="3"/>
      <c r="O118" s="3"/>
      <c r="P118" s="3"/>
      <c r="Q118" s="3"/>
      <c r="R118" s="3"/>
      <c r="S118" s="3"/>
      <c r="T118" s="3"/>
      <c r="U118" s="3"/>
      <c r="V118" s="3"/>
      <c r="W118" s="3"/>
      <c r="X118" s="3"/>
      <c r="Y118" s="3"/>
      <c r="Z118" s="3"/>
    </row>
    <row r="119" ht="14.25" hidden="1" customHeight="1">
      <c r="B119" s="2" t="s">
        <v>10</v>
      </c>
      <c r="C119" s="3">
        <f>3*12</f>
        <v>36</v>
      </c>
      <c r="D119" s="4">
        <v>0.0</v>
      </c>
      <c r="E119" s="4">
        <f t="shared" ref="E119:E121" si="64">D119*0.12</f>
        <v>0</v>
      </c>
      <c r="F119" s="4">
        <f>E119</f>
        <v>0</v>
      </c>
      <c r="G119" s="4">
        <f t="shared" ref="G119:G121" si="65">E119-F119</f>
        <v>0</v>
      </c>
      <c r="H119" s="2"/>
      <c r="I119" s="4">
        <v>0.0</v>
      </c>
      <c r="J119" s="4"/>
      <c r="K119" s="2"/>
      <c r="L119" s="2"/>
      <c r="M119" s="2"/>
      <c r="N119" s="2"/>
      <c r="O119" s="2"/>
      <c r="P119" s="2"/>
      <c r="Q119" s="2"/>
      <c r="R119" s="2"/>
      <c r="S119" s="2"/>
      <c r="T119" s="2"/>
      <c r="U119" s="2"/>
      <c r="V119" s="2"/>
      <c r="W119" s="2"/>
      <c r="X119" s="2"/>
      <c r="Y119" s="2"/>
      <c r="Z119" s="2"/>
    </row>
    <row r="120" ht="14.25" hidden="1" customHeight="1">
      <c r="B120" s="2" t="s">
        <v>12</v>
      </c>
      <c r="C120" s="3">
        <f>5*12</f>
        <v>60</v>
      </c>
      <c r="D120" s="4">
        <v>0.0</v>
      </c>
      <c r="E120" s="4">
        <f t="shared" si="64"/>
        <v>0</v>
      </c>
      <c r="F120" s="4">
        <f>E120/C120</f>
        <v>0</v>
      </c>
      <c r="G120" s="4">
        <f t="shared" si="65"/>
        <v>0</v>
      </c>
      <c r="H120" s="2"/>
      <c r="I120" s="4">
        <f>F120</f>
        <v>0</v>
      </c>
      <c r="J120" s="4"/>
      <c r="K120" s="2"/>
      <c r="L120" s="2"/>
      <c r="M120" s="2"/>
      <c r="N120" s="2"/>
      <c r="O120" s="2"/>
      <c r="P120" s="2"/>
      <c r="Q120" s="2"/>
      <c r="R120" s="2"/>
      <c r="S120" s="2"/>
      <c r="T120" s="2"/>
      <c r="U120" s="2"/>
      <c r="V120" s="2"/>
      <c r="W120" s="2"/>
      <c r="X120" s="2"/>
      <c r="Y120" s="2"/>
      <c r="Z120" s="2"/>
    </row>
    <row r="121" ht="14.25" hidden="1" customHeight="1">
      <c r="B121" s="2" t="s">
        <v>14</v>
      </c>
      <c r="C121" s="3">
        <f>3*12</f>
        <v>36</v>
      </c>
      <c r="D121" s="4"/>
      <c r="E121" s="4">
        <f t="shared" si="64"/>
        <v>0</v>
      </c>
      <c r="F121" s="4">
        <f>E121</f>
        <v>0</v>
      </c>
      <c r="G121" s="4">
        <f t="shared" si="65"/>
        <v>0</v>
      </c>
      <c r="H121" s="2"/>
      <c r="I121" s="4"/>
      <c r="J121" s="4"/>
      <c r="K121" s="2"/>
      <c r="L121" s="2"/>
      <c r="M121" s="2"/>
      <c r="N121" s="2"/>
      <c r="O121" s="2"/>
      <c r="P121" s="2"/>
      <c r="Q121" s="2"/>
      <c r="R121" s="2"/>
      <c r="S121" s="2"/>
      <c r="T121" s="2"/>
      <c r="U121" s="2"/>
      <c r="V121" s="2"/>
      <c r="W121" s="2"/>
      <c r="X121" s="2"/>
      <c r="Y121" s="2"/>
      <c r="Z121" s="2"/>
    </row>
    <row r="122" ht="14.25" hidden="1" customHeight="1">
      <c r="B122" s="2"/>
      <c r="C122" s="3"/>
      <c r="D122" s="4"/>
      <c r="E122" s="2"/>
      <c r="F122" s="2"/>
      <c r="G122" s="2"/>
      <c r="H122" s="2"/>
      <c r="I122" s="2"/>
      <c r="J122" s="2"/>
      <c r="K122" s="2"/>
      <c r="L122" s="2"/>
      <c r="M122" s="2"/>
      <c r="N122" s="2"/>
      <c r="O122" s="2"/>
      <c r="P122" s="2"/>
      <c r="Q122" s="2"/>
      <c r="R122" s="2"/>
      <c r="S122" s="2"/>
      <c r="T122" s="2"/>
      <c r="U122" s="2"/>
      <c r="V122" s="2"/>
      <c r="W122" s="2"/>
      <c r="X122" s="2"/>
      <c r="Y122" s="2"/>
      <c r="Z122" s="2"/>
    </row>
    <row r="123" ht="14.25" hidden="1" customHeight="1">
      <c r="A123" s="13"/>
      <c r="B123" s="14" t="s">
        <v>15</v>
      </c>
      <c r="C123" s="15"/>
      <c r="D123" s="16">
        <v>0.0</v>
      </c>
      <c r="E123" s="16">
        <f t="shared" ref="E123:G123" si="66">SUM(E119:E121)</f>
        <v>0</v>
      </c>
      <c r="F123" s="16">
        <f t="shared" si="66"/>
        <v>0</v>
      </c>
      <c r="G123" s="16">
        <f t="shared" si="66"/>
        <v>0</v>
      </c>
      <c r="H123" s="14"/>
      <c r="I123" s="16"/>
      <c r="J123" s="17"/>
      <c r="K123" s="17"/>
      <c r="L123" s="1"/>
      <c r="M123" s="1"/>
      <c r="N123" s="1"/>
      <c r="O123" s="1"/>
      <c r="P123" s="1"/>
      <c r="Q123" s="1"/>
      <c r="R123" s="1"/>
      <c r="S123" s="1"/>
      <c r="T123" s="1"/>
      <c r="U123" s="1"/>
      <c r="V123" s="1"/>
      <c r="W123" s="1"/>
      <c r="X123" s="1"/>
      <c r="Y123" s="1"/>
      <c r="Z123" s="1"/>
    </row>
    <row r="124" ht="14.25" hidden="1" customHeight="1">
      <c r="A124" s="2"/>
      <c r="B124" s="2"/>
      <c r="C124" s="3"/>
      <c r="D124" s="4"/>
      <c r="E124" s="2"/>
      <c r="F124" s="2"/>
      <c r="G124" s="2"/>
      <c r="H124" s="2"/>
      <c r="I124" s="2"/>
      <c r="J124" s="2"/>
      <c r="K124" s="2"/>
      <c r="L124" s="2"/>
      <c r="M124" s="2"/>
      <c r="N124" s="2"/>
      <c r="O124" s="2"/>
      <c r="P124" s="2"/>
      <c r="Q124" s="2"/>
      <c r="R124" s="2"/>
      <c r="S124" s="2"/>
      <c r="T124" s="2"/>
      <c r="U124" s="2"/>
      <c r="V124" s="2"/>
      <c r="W124" s="2"/>
      <c r="X124" s="2"/>
      <c r="Y124" s="2"/>
      <c r="Z124" s="2"/>
    </row>
    <row r="125" ht="14.25" hidden="1" customHeight="1">
      <c r="A125" s="20" t="s">
        <v>31</v>
      </c>
      <c r="B125" s="6"/>
      <c r="C125" s="6" t="s">
        <v>2</v>
      </c>
      <c r="D125" s="7" t="s">
        <v>3</v>
      </c>
      <c r="E125" s="6" t="s">
        <v>4</v>
      </c>
      <c r="F125" s="6" t="s">
        <v>5</v>
      </c>
      <c r="G125" s="6" t="s">
        <v>6</v>
      </c>
      <c r="H125" s="6" t="s">
        <v>7</v>
      </c>
      <c r="I125" s="8" t="s">
        <v>8</v>
      </c>
      <c r="J125" s="9"/>
      <c r="K125" s="3"/>
      <c r="L125" s="3"/>
      <c r="M125" s="3"/>
      <c r="N125" s="3"/>
      <c r="O125" s="3"/>
      <c r="P125" s="3"/>
      <c r="Q125" s="3"/>
      <c r="R125" s="3"/>
      <c r="S125" s="3"/>
      <c r="T125" s="3"/>
      <c r="U125" s="3"/>
      <c r="V125" s="3"/>
      <c r="W125" s="3"/>
      <c r="X125" s="3"/>
      <c r="Y125" s="3"/>
      <c r="Z125" s="3"/>
    </row>
    <row r="126" ht="14.25" hidden="1" customHeight="1">
      <c r="B126" s="2" t="s">
        <v>10</v>
      </c>
      <c r="C126" s="3">
        <f>3*12</f>
        <v>36</v>
      </c>
      <c r="D126" s="4">
        <v>0.0</v>
      </c>
      <c r="E126" s="4">
        <f t="shared" ref="E126:E128" si="67">D126*0.12</f>
        <v>0</v>
      </c>
      <c r="F126" s="4">
        <f>E126</f>
        <v>0</v>
      </c>
      <c r="G126" s="4">
        <f t="shared" ref="G126:G128" si="68">E126-F126</f>
        <v>0</v>
      </c>
      <c r="H126" s="2"/>
      <c r="I126" s="4">
        <v>0.0</v>
      </c>
      <c r="J126" s="4"/>
      <c r="K126" s="2"/>
      <c r="L126" s="2"/>
      <c r="M126" s="2"/>
      <c r="N126" s="2"/>
      <c r="O126" s="2"/>
      <c r="P126" s="2"/>
      <c r="Q126" s="2"/>
      <c r="R126" s="2"/>
      <c r="S126" s="2"/>
      <c r="T126" s="2"/>
      <c r="U126" s="2"/>
      <c r="V126" s="2"/>
      <c r="W126" s="2"/>
      <c r="X126" s="2"/>
      <c r="Y126" s="2"/>
      <c r="Z126" s="2"/>
    </row>
    <row r="127" ht="14.25" hidden="1" customHeight="1">
      <c r="B127" s="2" t="s">
        <v>12</v>
      </c>
      <c r="C127" s="3">
        <f>5*12</f>
        <v>60</v>
      </c>
      <c r="D127" s="4">
        <v>0.0</v>
      </c>
      <c r="E127" s="4">
        <f t="shared" si="67"/>
        <v>0</v>
      </c>
      <c r="F127" s="4">
        <f>E127/C127</f>
        <v>0</v>
      </c>
      <c r="G127" s="4">
        <f t="shared" si="68"/>
        <v>0</v>
      </c>
      <c r="H127" s="2"/>
      <c r="I127" s="4">
        <f>F127</f>
        <v>0</v>
      </c>
      <c r="J127" s="4"/>
      <c r="K127" s="2"/>
      <c r="L127" s="2"/>
      <c r="M127" s="2"/>
      <c r="N127" s="2"/>
      <c r="O127" s="2"/>
      <c r="P127" s="2"/>
      <c r="Q127" s="2"/>
      <c r="R127" s="2"/>
      <c r="S127" s="2"/>
      <c r="T127" s="2"/>
      <c r="U127" s="2"/>
      <c r="V127" s="2"/>
      <c r="W127" s="2"/>
      <c r="X127" s="2"/>
      <c r="Y127" s="2"/>
      <c r="Z127" s="2"/>
    </row>
    <row r="128" ht="14.25" hidden="1" customHeight="1">
      <c r="B128" s="2" t="s">
        <v>14</v>
      </c>
      <c r="C128" s="3">
        <f>3*12</f>
        <v>36</v>
      </c>
      <c r="D128" s="4"/>
      <c r="E128" s="4">
        <f t="shared" si="67"/>
        <v>0</v>
      </c>
      <c r="F128" s="4">
        <f>E128</f>
        <v>0</v>
      </c>
      <c r="G128" s="4">
        <f t="shared" si="68"/>
        <v>0</v>
      </c>
      <c r="H128" s="2"/>
      <c r="I128" s="4"/>
      <c r="J128" s="4"/>
      <c r="K128" s="2"/>
      <c r="L128" s="2"/>
      <c r="M128" s="2"/>
      <c r="N128" s="2"/>
      <c r="O128" s="2"/>
      <c r="P128" s="2"/>
      <c r="Q128" s="2"/>
      <c r="R128" s="2"/>
      <c r="S128" s="2"/>
      <c r="T128" s="2"/>
      <c r="U128" s="2"/>
      <c r="V128" s="2"/>
      <c r="W128" s="2"/>
      <c r="X128" s="2"/>
      <c r="Y128" s="2"/>
      <c r="Z128" s="2"/>
    </row>
    <row r="129" ht="14.25" hidden="1" customHeight="1">
      <c r="B129" s="2"/>
      <c r="C129" s="3"/>
      <c r="D129" s="4"/>
      <c r="E129" s="2"/>
      <c r="F129" s="2"/>
      <c r="G129" s="2"/>
      <c r="H129" s="2"/>
      <c r="I129" s="2"/>
      <c r="J129" s="2"/>
      <c r="K129" s="2"/>
      <c r="L129" s="2"/>
      <c r="M129" s="2"/>
      <c r="N129" s="2"/>
      <c r="O129" s="2"/>
      <c r="P129" s="2"/>
      <c r="Q129" s="2"/>
      <c r="R129" s="2"/>
      <c r="S129" s="2"/>
      <c r="T129" s="2"/>
      <c r="U129" s="2"/>
      <c r="V129" s="2"/>
      <c r="W129" s="2"/>
      <c r="X129" s="2"/>
      <c r="Y129" s="2"/>
      <c r="Z129" s="2"/>
    </row>
    <row r="130" ht="14.25" hidden="1" customHeight="1">
      <c r="A130" s="13"/>
      <c r="B130" s="14" t="s">
        <v>15</v>
      </c>
      <c r="C130" s="15"/>
      <c r="D130" s="16">
        <v>0.0</v>
      </c>
      <c r="E130" s="16">
        <f t="shared" ref="E130:G130" si="69">SUM(E126:E128)</f>
        <v>0</v>
      </c>
      <c r="F130" s="16">
        <f t="shared" si="69"/>
        <v>0</v>
      </c>
      <c r="G130" s="16">
        <f t="shared" si="69"/>
        <v>0</v>
      </c>
      <c r="H130" s="14"/>
      <c r="I130" s="16"/>
      <c r="J130" s="17"/>
      <c r="K130" s="17"/>
      <c r="L130" s="1"/>
      <c r="M130" s="1"/>
      <c r="N130" s="1"/>
      <c r="O130" s="1"/>
      <c r="P130" s="1"/>
      <c r="Q130" s="1"/>
      <c r="R130" s="1"/>
      <c r="S130" s="1"/>
      <c r="T130" s="1"/>
      <c r="U130" s="1"/>
      <c r="V130" s="1"/>
      <c r="W130" s="1"/>
      <c r="X130" s="1"/>
      <c r="Y130" s="1"/>
      <c r="Z130" s="1"/>
    </row>
    <row r="131" ht="14.25" hidden="1" customHeight="1">
      <c r="A131" s="2"/>
      <c r="B131" s="2"/>
      <c r="C131" s="3"/>
      <c r="D131" s="4"/>
      <c r="E131" s="2"/>
      <c r="F131" s="2"/>
      <c r="G131" s="2"/>
      <c r="H131" s="2"/>
      <c r="I131" s="2"/>
      <c r="J131" s="2"/>
      <c r="K131" s="2"/>
      <c r="L131" s="2"/>
      <c r="M131" s="2"/>
      <c r="N131" s="2"/>
      <c r="O131" s="2"/>
      <c r="P131" s="2"/>
      <c r="Q131" s="2"/>
      <c r="R131" s="2"/>
      <c r="S131" s="2"/>
      <c r="T131" s="2"/>
      <c r="U131" s="2"/>
      <c r="V131" s="2"/>
      <c r="W131" s="2"/>
      <c r="X131" s="2"/>
      <c r="Y131" s="2"/>
      <c r="Z131" s="2"/>
    </row>
    <row r="132" ht="14.25" hidden="1" customHeight="1">
      <c r="A132" s="20" t="s">
        <v>32</v>
      </c>
      <c r="B132" s="6"/>
      <c r="C132" s="6" t="s">
        <v>2</v>
      </c>
      <c r="D132" s="7" t="s">
        <v>3</v>
      </c>
      <c r="E132" s="6" t="s">
        <v>4</v>
      </c>
      <c r="F132" s="6" t="s">
        <v>5</v>
      </c>
      <c r="G132" s="6" t="s">
        <v>6</v>
      </c>
      <c r="H132" s="6" t="s">
        <v>7</v>
      </c>
      <c r="I132" s="8" t="s">
        <v>8</v>
      </c>
      <c r="J132" s="9"/>
      <c r="K132" s="3"/>
      <c r="L132" s="3"/>
      <c r="M132" s="3"/>
      <c r="N132" s="3"/>
      <c r="O132" s="3"/>
      <c r="P132" s="3"/>
      <c r="Q132" s="3"/>
      <c r="R132" s="3"/>
      <c r="S132" s="3"/>
      <c r="T132" s="3"/>
      <c r="U132" s="3"/>
      <c r="V132" s="3"/>
      <c r="W132" s="3"/>
      <c r="X132" s="3"/>
      <c r="Y132" s="3"/>
      <c r="Z132" s="3"/>
    </row>
    <row r="133" ht="14.25" hidden="1" customHeight="1">
      <c r="B133" s="2" t="s">
        <v>10</v>
      </c>
      <c r="C133" s="3">
        <f>3*12</f>
        <v>36</v>
      </c>
      <c r="D133" s="4">
        <v>0.0</v>
      </c>
      <c r="E133" s="4">
        <f t="shared" ref="E133:E135" si="70">D133*0.12</f>
        <v>0</v>
      </c>
      <c r="F133" s="4">
        <f>E133</f>
        <v>0</v>
      </c>
      <c r="G133" s="4">
        <f t="shared" ref="G133:G135" si="71">E133-F133</f>
        <v>0</v>
      </c>
      <c r="H133" s="2"/>
      <c r="I133" s="4">
        <v>0.0</v>
      </c>
      <c r="J133" s="4"/>
      <c r="K133" s="2"/>
      <c r="L133" s="2"/>
      <c r="M133" s="2"/>
      <c r="N133" s="2"/>
      <c r="O133" s="2"/>
      <c r="P133" s="2"/>
      <c r="Q133" s="2"/>
      <c r="R133" s="2"/>
      <c r="S133" s="2"/>
      <c r="T133" s="2"/>
      <c r="U133" s="2"/>
      <c r="V133" s="2"/>
      <c r="W133" s="2"/>
      <c r="X133" s="2"/>
      <c r="Y133" s="2"/>
      <c r="Z133" s="2"/>
    </row>
    <row r="134" ht="14.25" hidden="1" customHeight="1">
      <c r="B134" s="2" t="s">
        <v>12</v>
      </c>
      <c r="C134" s="3">
        <f>5*12</f>
        <v>60</v>
      </c>
      <c r="D134" s="4">
        <v>0.0</v>
      </c>
      <c r="E134" s="4">
        <f t="shared" si="70"/>
        <v>0</v>
      </c>
      <c r="F134" s="4">
        <f>E134/C134</f>
        <v>0</v>
      </c>
      <c r="G134" s="4">
        <f t="shared" si="71"/>
        <v>0</v>
      </c>
      <c r="H134" s="2"/>
      <c r="I134" s="4">
        <f>F134</f>
        <v>0</v>
      </c>
      <c r="J134" s="4"/>
      <c r="K134" s="2"/>
      <c r="L134" s="2"/>
      <c r="M134" s="2"/>
      <c r="N134" s="2"/>
      <c r="O134" s="2"/>
      <c r="P134" s="2"/>
      <c r="Q134" s="2"/>
      <c r="R134" s="2"/>
      <c r="S134" s="2"/>
      <c r="T134" s="2"/>
      <c r="U134" s="2"/>
      <c r="V134" s="2"/>
      <c r="W134" s="2"/>
      <c r="X134" s="2"/>
      <c r="Y134" s="2"/>
      <c r="Z134" s="2"/>
    </row>
    <row r="135" ht="14.25" hidden="1" customHeight="1">
      <c r="B135" s="2" t="s">
        <v>14</v>
      </c>
      <c r="C135" s="3">
        <f>3*12</f>
        <v>36</v>
      </c>
      <c r="D135" s="4"/>
      <c r="E135" s="4">
        <f t="shared" si="70"/>
        <v>0</v>
      </c>
      <c r="F135" s="4">
        <f>E135</f>
        <v>0</v>
      </c>
      <c r="G135" s="4">
        <f t="shared" si="71"/>
        <v>0</v>
      </c>
      <c r="H135" s="2"/>
      <c r="I135" s="4"/>
      <c r="J135" s="4"/>
      <c r="K135" s="2"/>
      <c r="L135" s="2"/>
      <c r="M135" s="2"/>
      <c r="N135" s="2"/>
      <c r="O135" s="2"/>
      <c r="P135" s="2"/>
      <c r="Q135" s="2"/>
      <c r="R135" s="2"/>
      <c r="S135" s="2"/>
      <c r="T135" s="2"/>
      <c r="U135" s="2"/>
      <c r="V135" s="2"/>
      <c r="W135" s="2"/>
      <c r="X135" s="2"/>
      <c r="Y135" s="2"/>
      <c r="Z135" s="2"/>
    </row>
    <row r="136" ht="14.25" hidden="1" customHeight="1">
      <c r="B136" s="2"/>
      <c r="C136" s="3"/>
      <c r="D136" s="4"/>
      <c r="E136" s="2"/>
      <c r="F136" s="2"/>
      <c r="G136" s="2"/>
      <c r="H136" s="2"/>
      <c r="I136" s="2"/>
      <c r="J136" s="2"/>
      <c r="K136" s="2"/>
      <c r="L136" s="2"/>
      <c r="M136" s="2"/>
      <c r="N136" s="2"/>
      <c r="O136" s="2"/>
      <c r="P136" s="2"/>
      <c r="Q136" s="2"/>
      <c r="R136" s="2"/>
      <c r="S136" s="2"/>
      <c r="T136" s="2"/>
      <c r="U136" s="2"/>
      <c r="V136" s="2"/>
      <c r="W136" s="2"/>
      <c r="X136" s="2"/>
      <c r="Y136" s="2"/>
      <c r="Z136" s="2"/>
    </row>
    <row r="137" ht="14.25" hidden="1" customHeight="1">
      <c r="A137" s="13"/>
      <c r="B137" s="14" t="s">
        <v>15</v>
      </c>
      <c r="C137" s="15"/>
      <c r="D137" s="16">
        <v>0.0</v>
      </c>
      <c r="E137" s="16">
        <f t="shared" ref="E137:G137" si="72">SUM(E133:E135)</f>
        <v>0</v>
      </c>
      <c r="F137" s="16">
        <f t="shared" si="72"/>
        <v>0</v>
      </c>
      <c r="G137" s="16">
        <f t="shared" si="72"/>
        <v>0</v>
      </c>
      <c r="H137" s="14"/>
      <c r="I137" s="16"/>
      <c r="J137" s="17"/>
      <c r="K137" s="17"/>
      <c r="L137" s="1"/>
      <c r="M137" s="1"/>
      <c r="N137" s="1"/>
      <c r="O137" s="1"/>
      <c r="P137" s="1"/>
      <c r="Q137" s="1"/>
      <c r="R137" s="1"/>
      <c r="S137" s="1"/>
      <c r="T137" s="1"/>
      <c r="U137" s="1"/>
      <c r="V137" s="1"/>
      <c r="W137" s="1"/>
      <c r="X137" s="1"/>
      <c r="Y137" s="1"/>
      <c r="Z137" s="1"/>
    </row>
    <row r="138" ht="14.25" hidden="1" customHeight="1">
      <c r="A138" s="2"/>
      <c r="B138" s="2"/>
      <c r="C138" s="3"/>
      <c r="D138" s="4"/>
      <c r="E138" s="2"/>
      <c r="F138" s="2"/>
      <c r="G138" s="2"/>
      <c r="H138" s="2"/>
      <c r="I138" s="2"/>
      <c r="J138" s="2"/>
      <c r="K138" s="2"/>
      <c r="L138" s="2"/>
      <c r="M138" s="2"/>
      <c r="N138" s="2"/>
      <c r="O138" s="2"/>
      <c r="P138" s="2"/>
      <c r="Q138" s="2"/>
      <c r="R138" s="2"/>
      <c r="S138" s="2"/>
      <c r="T138" s="2"/>
      <c r="U138" s="2"/>
      <c r="V138" s="2"/>
      <c r="W138" s="2"/>
      <c r="X138" s="2"/>
      <c r="Y138" s="2"/>
      <c r="Z138" s="2"/>
    </row>
    <row r="139" ht="14.25" hidden="1" customHeight="1">
      <c r="A139" s="20" t="s">
        <v>33</v>
      </c>
      <c r="B139" s="6"/>
      <c r="C139" s="6" t="s">
        <v>2</v>
      </c>
      <c r="D139" s="7" t="s">
        <v>3</v>
      </c>
      <c r="E139" s="6" t="s">
        <v>4</v>
      </c>
      <c r="F139" s="6" t="s">
        <v>5</v>
      </c>
      <c r="G139" s="6" t="s">
        <v>6</v>
      </c>
      <c r="H139" s="6" t="s">
        <v>7</v>
      </c>
      <c r="I139" s="8" t="s">
        <v>8</v>
      </c>
      <c r="J139" s="9"/>
      <c r="K139" s="3"/>
      <c r="L139" s="3"/>
      <c r="M139" s="3"/>
      <c r="N139" s="3"/>
      <c r="O139" s="3"/>
      <c r="P139" s="3"/>
      <c r="Q139" s="3"/>
      <c r="R139" s="3"/>
      <c r="S139" s="3"/>
      <c r="T139" s="3"/>
      <c r="U139" s="3"/>
      <c r="V139" s="3"/>
      <c r="W139" s="3"/>
      <c r="X139" s="3"/>
      <c r="Y139" s="3"/>
      <c r="Z139" s="3"/>
    </row>
    <row r="140" ht="14.25" hidden="1" customHeight="1">
      <c r="B140" s="2" t="s">
        <v>10</v>
      </c>
      <c r="C140" s="3">
        <f>3*12</f>
        <v>36</v>
      </c>
      <c r="D140" s="4">
        <v>0.0</v>
      </c>
      <c r="E140" s="4">
        <f t="shared" ref="E140:E142" si="73">D140*0.12</f>
        <v>0</v>
      </c>
      <c r="F140" s="4">
        <f>E140</f>
        <v>0</v>
      </c>
      <c r="G140" s="4">
        <f t="shared" ref="G140:G142" si="74">E140-F140</f>
        <v>0</v>
      </c>
      <c r="H140" s="2"/>
      <c r="I140" s="4">
        <v>0.0</v>
      </c>
      <c r="J140" s="4"/>
      <c r="K140" s="2"/>
      <c r="L140" s="2"/>
      <c r="M140" s="2"/>
      <c r="N140" s="2"/>
      <c r="O140" s="2"/>
      <c r="P140" s="2"/>
      <c r="Q140" s="2"/>
      <c r="R140" s="2"/>
      <c r="S140" s="2"/>
      <c r="T140" s="2"/>
      <c r="U140" s="2"/>
      <c r="V140" s="2"/>
      <c r="W140" s="2"/>
      <c r="X140" s="2"/>
      <c r="Y140" s="2"/>
      <c r="Z140" s="2"/>
    </row>
    <row r="141" ht="14.25" hidden="1" customHeight="1">
      <c r="B141" s="2" t="s">
        <v>12</v>
      </c>
      <c r="C141" s="3">
        <f>5*12</f>
        <v>60</v>
      </c>
      <c r="D141" s="4">
        <v>0.0</v>
      </c>
      <c r="E141" s="4">
        <f t="shared" si="73"/>
        <v>0</v>
      </c>
      <c r="F141" s="4">
        <f>E141/C141</f>
        <v>0</v>
      </c>
      <c r="G141" s="4">
        <f t="shared" si="74"/>
        <v>0</v>
      </c>
      <c r="H141" s="2"/>
      <c r="I141" s="4">
        <f>F141</f>
        <v>0</v>
      </c>
      <c r="J141" s="4"/>
      <c r="K141" s="2"/>
      <c r="L141" s="2"/>
      <c r="M141" s="2"/>
      <c r="N141" s="2"/>
      <c r="O141" s="2"/>
      <c r="P141" s="2"/>
      <c r="Q141" s="2"/>
      <c r="R141" s="2"/>
      <c r="S141" s="2"/>
      <c r="T141" s="2"/>
      <c r="U141" s="2"/>
      <c r="V141" s="2"/>
      <c r="W141" s="2"/>
      <c r="X141" s="2"/>
      <c r="Y141" s="2"/>
      <c r="Z141" s="2"/>
    </row>
    <row r="142" ht="14.25" hidden="1" customHeight="1">
      <c r="B142" s="2" t="s">
        <v>14</v>
      </c>
      <c r="C142" s="3">
        <f>3*12</f>
        <v>36</v>
      </c>
      <c r="D142" s="4"/>
      <c r="E142" s="4">
        <f t="shared" si="73"/>
        <v>0</v>
      </c>
      <c r="F142" s="4">
        <f>E142</f>
        <v>0</v>
      </c>
      <c r="G142" s="4">
        <f t="shared" si="74"/>
        <v>0</v>
      </c>
      <c r="H142" s="2"/>
      <c r="I142" s="4"/>
      <c r="J142" s="4"/>
      <c r="K142" s="2"/>
      <c r="L142" s="2"/>
      <c r="M142" s="2"/>
      <c r="N142" s="2"/>
      <c r="O142" s="2"/>
      <c r="P142" s="2"/>
      <c r="Q142" s="2"/>
      <c r="R142" s="2"/>
      <c r="S142" s="2"/>
      <c r="T142" s="2"/>
      <c r="U142" s="2"/>
      <c r="V142" s="2"/>
      <c r="W142" s="2"/>
      <c r="X142" s="2"/>
      <c r="Y142" s="2"/>
      <c r="Z142" s="2"/>
    </row>
    <row r="143" ht="14.25" hidden="1" customHeight="1">
      <c r="B143" s="2"/>
      <c r="C143" s="3"/>
      <c r="D143" s="4"/>
      <c r="E143" s="2"/>
      <c r="F143" s="2"/>
      <c r="G143" s="2"/>
      <c r="H143" s="2"/>
      <c r="I143" s="2"/>
      <c r="J143" s="2"/>
      <c r="K143" s="2"/>
      <c r="L143" s="2"/>
      <c r="M143" s="2"/>
      <c r="N143" s="2"/>
      <c r="O143" s="2"/>
      <c r="P143" s="2"/>
      <c r="Q143" s="2"/>
      <c r="R143" s="2"/>
      <c r="S143" s="2"/>
      <c r="T143" s="2"/>
      <c r="U143" s="2"/>
      <c r="V143" s="2"/>
      <c r="W143" s="2"/>
      <c r="X143" s="2"/>
      <c r="Y143" s="2"/>
      <c r="Z143" s="2"/>
    </row>
    <row r="144" ht="14.25" hidden="1" customHeight="1">
      <c r="A144" s="13"/>
      <c r="B144" s="14" t="s">
        <v>15</v>
      </c>
      <c r="C144" s="15"/>
      <c r="D144" s="16">
        <v>0.0</v>
      </c>
      <c r="E144" s="16">
        <f t="shared" ref="E144:G144" si="75">SUM(E140:E142)</f>
        <v>0</v>
      </c>
      <c r="F144" s="16">
        <f t="shared" si="75"/>
        <v>0</v>
      </c>
      <c r="G144" s="16">
        <f t="shared" si="75"/>
        <v>0</v>
      </c>
      <c r="H144" s="14"/>
      <c r="I144" s="16"/>
      <c r="J144" s="17"/>
      <c r="K144" s="17"/>
      <c r="L144" s="1"/>
      <c r="M144" s="1"/>
      <c r="N144" s="1"/>
      <c r="O144" s="1"/>
      <c r="P144" s="1"/>
      <c r="Q144" s="1"/>
      <c r="R144" s="1"/>
      <c r="S144" s="1"/>
      <c r="T144" s="1"/>
      <c r="U144" s="1"/>
      <c r="V144" s="1"/>
      <c r="W144" s="1"/>
      <c r="X144" s="1"/>
      <c r="Y144" s="1"/>
      <c r="Z144" s="1"/>
    </row>
    <row r="145" ht="14.25" hidden="1" customHeight="1">
      <c r="A145" s="2"/>
      <c r="B145" s="2"/>
      <c r="C145" s="3"/>
      <c r="D145" s="4"/>
      <c r="E145" s="2"/>
      <c r="F145" s="2"/>
      <c r="G145" s="2"/>
      <c r="H145" s="2"/>
      <c r="I145" s="2"/>
      <c r="J145" s="2"/>
      <c r="K145" s="2"/>
      <c r="L145" s="2"/>
      <c r="M145" s="2"/>
      <c r="N145" s="2"/>
      <c r="O145" s="2"/>
      <c r="P145" s="2"/>
      <c r="Q145" s="2"/>
      <c r="R145" s="2"/>
      <c r="S145" s="2"/>
      <c r="T145" s="2"/>
      <c r="U145" s="2"/>
      <c r="V145" s="2"/>
      <c r="W145" s="2"/>
      <c r="X145" s="2"/>
      <c r="Y145" s="2"/>
      <c r="Z145" s="2"/>
    </row>
    <row r="146" ht="14.25" hidden="1" customHeight="1">
      <c r="A146" s="20" t="s">
        <v>34</v>
      </c>
      <c r="B146" s="6"/>
      <c r="C146" s="6" t="s">
        <v>2</v>
      </c>
      <c r="D146" s="7" t="s">
        <v>3</v>
      </c>
      <c r="E146" s="6" t="s">
        <v>4</v>
      </c>
      <c r="F146" s="6" t="s">
        <v>5</v>
      </c>
      <c r="G146" s="6" t="s">
        <v>6</v>
      </c>
      <c r="H146" s="6" t="s">
        <v>7</v>
      </c>
      <c r="I146" s="8" t="s">
        <v>8</v>
      </c>
      <c r="J146" s="9"/>
      <c r="K146" s="3"/>
      <c r="L146" s="3"/>
      <c r="M146" s="3"/>
      <c r="N146" s="3"/>
      <c r="O146" s="3"/>
      <c r="P146" s="3"/>
      <c r="Q146" s="3"/>
      <c r="R146" s="3"/>
      <c r="S146" s="3"/>
      <c r="T146" s="3"/>
      <c r="U146" s="3"/>
      <c r="V146" s="3"/>
      <c r="W146" s="3"/>
      <c r="X146" s="3"/>
      <c r="Y146" s="3"/>
      <c r="Z146" s="3"/>
    </row>
    <row r="147" ht="14.25" hidden="1" customHeight="1">
      <c r="B147" s="2" t="s">
        <v>10</v>
      </c>
      <c r="C147" s="3">
        <f>3*12</f>
        <v>36</v>
      </c>
      <c r="D147" s="4">
        <v>0.0</v>
      </c>
      <c r="E147" s="4">
        <f t="shared" ref="E147:E149" si="76">D147*0.12</f>
        <v>0</v>
      </c>
      <c r="F147" s="4">
        <f>E147</f>
        <v>0</v>
      </c>
      <c r="G147" s="4">
        <f t="shared" ref="G147:G149" si="77">E147-F147</f>
        <v>0</v>
      </c>
      <c r="H147" s="2"/>
      <c r="I147" s="4">
        <v>0.0</v>
      </c>
      <c r="J147" s="4"/>
      <c r="K147" s="2"/>
      <c r="L147" s="2"/>
      <c r="M147" s="2"/>
      <c r="N147" s="2"/>
      <c r="O147" s="2"/>
      <c r="P147" s="2"/>
      <c r="Q147" s="2"/>
      <c r="R147" s="2"/>
      <c r="S147" s="2"/>
      <c r="T147" s="2"/>
      <c r="U147" s="2"/>
      <c r="V147" s="2"/>
      <c r="W147" s="2"/>
      <c r="X147" s="2"/>
      <c r="Y147" s="2"/>
      <c r="Z147" s="2"/>
    </row>
    <row r="148" ht="14.25" hidden="1" customHeight="1">
      <c r="B148" s="2" t="s">
        <v>12</v>
      </c>
      <c r="C148" s="3">
        <f>5*12</f>
        <v>60</v>
      </c>
      <c r="D148" s="4">
        <v>0.0</v>
      </c>
      <c r="E148" s="4">
        <f t="shared" si="76"/>
        <v>0</v>
      </c>
      <c r="F148" s="4">
        <f>E148/C148</f>
        <v>0</v>
      </c>
      <c r="G148" s="4">
        <f t="shared" si="77"/>
        <v>0</v>
      </c>
      <c r="H148" s="2"/>
      <c r="I148" s="4">
        <f>F148</f>
        <v>0</v>
      </c>
      <c r="J148" s="4"/>
      <c r="K148" s="2"/>
      <c r="L148" s="2"/>
      <c r="M148" s="2"/>
      <c r="N148" s="2"/>
      <c r="O148" s="2"/>
      <c r="P148" s="2"/>
      <c r="Q148" s="2"/>
      <c r="R148" s="2"/>
      <c r="S148" s="2"/>
      <c r="T148" s="2"/>
      <c r="U148" s="2"/>
      <c r="V148" s="2"/>
      <c r="W148" s="2"/>
      <c r="X148" s="2"/>
      <c r="Y148" s="2"/>
      <c r="Z148" s="2"/>
    </row>
    <row r="149" ht="14.25" hidden="1" customHeight="1">
      <c r="B149" s="2" t="s">
        <v>14</v>
      </c>
      <c r="C149" s="3">
        <f>3*12</f>
        <v>36</v>
      </c>
      <c r="D149" s="4"/>
      <c r="E149" s="4">
        <f t="shared" si="76"/>
        <v>0</v>
      </c>
      <c r="F149" s="4">
        <f>E149</f>
        <v>0</v>
      </c>
      <c r="G149" s="4">
        <f t="shared" si="77"/>
        <v>0</v>
      </c>
      <c r="H149" s="2"/>
      <c r="I149" s="4"/>
      <c r="J149" s="4"/>
      <c r="K149" s="2"/>
      <c r="L149" s="2"/>
      <c r="M149" s="2"/>
      <c r="N149" s="2"/>
      <c r="O149" s="2"/>
      <c r="P149" s="2"/>
      <c r="Q149" s="2"/>
      <c r="R149" s="2"/>
      <c r="S149" s="2"/>
      <c r="T149" s="2"/>
      <c r="U149" s="2"/>
      <c r="V149" s="2"/>
      <c r="W149" s="2"/>
      <c r="X149" s="2"/>
      <c r="Y149" s="2"/>
      <c r="Z149" s="2"/>
    </row>
    <row r="150" ht="14.25" hidden="1" customHeight="1">
      <c r="B150" s="2"/>
      <c r="C150" s="3"/>
      <c r="D150" s="4"/>
      <c r="E150" s="2"/>
      <c r="F150" s="2"/>
      <c r="G150" s="2"/>
      <c r="H150" s="2"/>
      <c r="I150" s="2"/>
      <c r="J150" s="2"/>
      <c r="K150" s="2"/>
      <c r="L150" s="2"/>
      <c r="M150" s="2"/>
      <c r="N150" s="2"/>
      <c r="O150" s="2"/>
      <c r="P150" s="2"/>
      <c r="Q150" s="2"/>
      <c r="R150" s="2"/>
      <c r="S150" s="2"/>
      <c r="T150" s="2"/>
      <c r="U150" s="2"/>
      <c r="V150" s="2"/>
      <c r="W150" s="2"/>
      <c r="X150" s="2"/>
      <c r="Y150" s="2"/>
      <c r="Z150" s="2"/>
    </row>
    <row r="151" ht="14.25" hidden="1" customHeight="1">
      <c r="A151" s="13"/>
      <c r="B151" s="14" t="s">
        <v>15</v>
      </c>
      <c r="C151" s="15"/>
      <c r="D151" s="16">
        <v>0.0</v>
      </c>
      <c r="E151" s="16">
        <f t="shared" ref="E151:G151" si="78">SUM(E147:E149)</f>
        <v>0</v>
      </c>
      <c r="F151" s="16">
        <f t="shared" si="78"/>
        <v>0</v>
      </c>
      <c r="G151" s="16">
        <f t="shared" si="78"/>
        <v>0</v>
      </c>
      <c r="H151" s="14"/>
      <c r="I151" s="16"/>
      <c r="J151" s="17"/>
      <c r="K151" s="17"/>
      <c r="L151" s="1"/>
      <c r="M151" s="1"/>
      <c r="N151" s="1"/>
      <c r="O151" s="1"/>
      <c r="P151" s="1"/>
      <c r="Q151" s="1"/>
      <c r="R151" s="1"/>
      <c r="S151" s="1"/>
      <c r="T151" s="1"/>
      <c r="U151" s="1"/>
      <c r="V151" s="1"/>
      <c r="W151" s="1"/>
      <c r="X151" s="1"/>
      <c r="Y151" s="1"/>
      <c r="Z151" s="1"/>
    </row>
    <row r="152" ht="14.25" hidden="1" customHeight="1">
      <c r="A152" s="2"/>
      <c r="B152" s="2"/>
      <c r="C152" s="3"/>
      <c r="D152" s="4"/>
      <c r="E152" s="2"/>
      <c r="F152" s="2"/>
      <c r="G152" s="2"/>
      <c r="H152" s="2"/>
      <c r="I152" s="2"/>
      <c r="J152" s="2"/>
      <c r="K152" s="2"/>
      <c r="L152" s="2"/>
      <c r="M152" s="2"/>
      <c r="N152" s="2"/>
      <c r="O152" s="2"/>
      <c r="P152" s="2"/>
      <c r="Q152" s="2"/>
      <c r="R152" s="2"/>
      <c r="S152" s="2"/>
      <c r="T152" s="2"/>
      <c r="U152" s="2"/>
      <c r="V152" s="2"/>
      <c r="W152" s="2"/>
      <c r="X152" s="2"/>
      <c r="Y152" s="2"/>
      <c r="Z152" s="2"/>
    </row>
    <row r="153" ht="14.25" hidden="1" customHeight="1">
      <c r="A153" s="20" t="s">
        <v>35</v>
      </c>
      <c r="B153" s="6"/>
      <c r="C153" s="6" t="s">
        <v>2</v>
      </c>
      <c r="D153" s="7" t="s">
        <v>3</v>
      </c>
      <c r="E153" s="6" t="s">
        <v>4</v>
      </c>
      <c r="F153" s="6" t="s">
        <v>5</v>
      </c>
      <c r="G153" s="6" t="s">
        <v>6</v>
      </c>
      <c r="H153" s="6" t="s">
        <v>7</v>
      </c>
      <c r="I153" s="8" t="s">
        <v>8</v>
      </c>
      <c r="J153" s="9"/>
      <c r="K153" s="3"/>
      <c r="L153" s="3"/>
      <c r="M153" s="3"/>
      <c r="N153" s="3"/>
      <c r="O153" s="3"/>
      <c r="P153" s="3"/>
      <c r="Q153" s="3"/>
      <c r="R153" s="3"/>
      <c r="S153" s="3"/>
      <c r="T153" s="3"/>
      <c r="U153" s="3"/>
      <c r="V153" s="3"/>
      <c r="W153" s="3"/>
      <c r="X153" s="3"/>
      <c r="Y153" s="3"/>
      <c r="Z153" s="3"/>
    </row>
    <row r="154" ht="14.25" hidden="1" customHeight="1">
      <c r="B154" s="2" t="s">
        <v>10</v>
      </c>
      <c r="C154" s="3">
        <f>3*12</f>
        <v>36</v>
      </c>
      <c r="D154" s="4">
        <v>0.0</v>
      </c>
      <c r="E154" s="4">
        <f t="shared" ref="E154:E156" si="79">D154*0.12</f>
        <v>0</v>
      </c>
      <c r="F154" s="4">
        <f>E154</f>
        <v>0</v>
      </c>
      <c r="G154" s="4">
        <f t="shared" ref="G154:G156" si="80">E154-F154</f>
        <v>0</v>
      </c>
      <c r="H154" s="2"/>
      <c r="I154" s="4">
        <v>0.0</v>
      </c>
      <c r="J154" s="4"/>
      <c r="K154" s="2"/>
      <c r="L154" s="2"/>
      <c r="M154" s="2"/>
      <c r="N154" s="2"/>
      <c r="O154" s="2"/>
      <c r="P154" s="2"/>
      <c r="Q154" s="2"/>
      <c r="R154" s="2"/>
      <c r="S154" s="2"/>
      <c r="T154" s="2"/>
      <c r="U154" s="2"/>
      <c r="V154" s="2"/>
      <c r="W154" s="2"/>
      <c r="X154" s="2"/>
      <c r="Y154" s="2"/>
      <c r="Z154" s="2"/>
    </row>
    <row r="155" ht="14.25" hidden="1" customHeight="1">
      <c r="B155" s="2" t="s">
        <v>12</v>
      </c>
      <c r="C155" s="3">
        <f>5*12</f>
        <v>60</v>
      </c>
      <c r="D155" s="4">
        <v>0.0</v>
      </c>
      <c r="E155" s="4">
        <f t="shared" si="79"/>
        <v>0</v>
      </c>
      <c r="F155" s="4">
        <f>E155/C155</f>
        <v>0</v>
      </c>
      <c r="G155" s="4">
        <f t="shared" si="80"/>
        <v>0</v>
      </c>
      <c r="H155" s="2"/>
      <c r="I155" s="4">
        <f>F155</f>
        <v>0</v>
      </c>
      <c r="J155" s="4"/>
      <c r="K155" s="2"/>
      <c r="L155" s="2"/>
      <c r="M155" s="2"/>
      <c r="N155" s="2"/>
      <c r="O155" s="2"/>
      <c r="P155" s="2"/>
      <c r="Q155" s="2"/>
      <c r="R155" s="2"/>
      <c r="S155" s="2"/>
      <c r="T155" s="2"/>
      <c r="U155" s="2"/>
      <c r="V155" s="2"/>
      <c r="W155" s="2"/>
      <c r="X155" s="2"/>
      <c r="Y155" s="2"/>
      <c r="Z155" s="2"/>
    </row>
    <row r="156" ht="14.25" hidden="1" customHeight="1">
      <c r="B156" s="2" t="s">
        <v>14</v>
      </c>
      <c r="C156" s="3">
        <f>3*12</f>
        <v>36</v>
      </c>
      <c r="D156" s="4"/>
      <c r="E156" s="4">
        <f t="shared" si="79"/>
        <v>0</v>
      </c>
      <c r="F156" s="4">
        <f>E156</f>
        <v>0</v>
      </c>
      <c r="G156" s="4">
        <f t="shared" si="80"/>
        <v>0</v>
      </c>
      <c r="H156" s="2"/>
      <c r="I156" s="4"/>
      <c r="J156" s="4"/>
      <c r="K156" s="2"/>
      <c r="L156" s="2"/>
      <c r="M156" s="2"/>
      <c r="N156" s="2"/>
      <c r="O156" s="2"/>
      <c r="P156" s="2"/>
      <c r="Q156" s="2"/>
      <c r="R156" s="2"/>
      <c r="S156" s="2"/>
      <c r="T156" s="2"/>
      <c r="U156" s="2"/>
      <c r="V156" s="2"/>
      <c r="W156" s="2"/>
      <c r="X156" s="2"/>
      <c r="Y156" s="2"/>
      <c r="Z156" s="2"/>
    </row>
    <row r="157" ht="14.25" hidden="1" customHeight="1">
      <c r="B157" s="2"/>
      <c r="C157" s="3"/>
      <c r="D157" s="4"/>
      <c r="E157" s="2"/>
      <c r="F157" s="2"/>
      <c r="G157" s="2"/>
      <c r="H157" s="2"/>
      <c r="I157" s="2"/>
      <c r="J157" s="2"/>
      <c r="K157" s="2"/>
      <c r="L157" s="2"/>
      <c r="M157" s="2"/>
      <c r="N157" s="2"/>
      <c r="O157" s="2"/>
      <c r="P157" s="2"/>
      <c r="Q157" s="2"/>
      <c r="R157" s="2"/>
      <c r="S157" s="2"/>
      <c r="T157" s="2"/>
      <c r="U157" s="2"/>
      <c r="V157" s="2"/>
      <c r="W157" s="2"/>
      <c r="X157" s="2"/>
      <c r="Y157" s="2"/>
      <c r="Z157" s="2"/>
    </row>
    <row r="158" ht="14.25" hidden="1" customHeight="1">
      <c r="A158" s="13"/>
      <c r="B158" s="14" t="s">
        <v>15</v>
      </c>
      <c r="C158" s="15"/>
      <c r="D158" s="16">
        <v>0.0</v>
      </c>
      <c r="E158" s="16">
        <f t="shared" ref="E158:G158" si="81">SUM(E154:E156)</f>
        <v>0</v>
      </c>
      <c r="F158" s="16">
        <f t="shared" si="81"/>
        <v>0</v>
      </c>
      <c r="G158" s="16">
        <f t="shared" si="81"/>
        <v>0</v>
      </c>
      <c r="H158" s="14"/>
      <c r="I158" s="16"/>
      <c r="J158" s="17"/>
      <c r="K158" s="17"/>
      <c r="L158" s="1"/>
      <c r="M158" s="1"/>
      <c r="N158" s="1"/>
      <c r="O158" s="1"/>
      <c r="P158" s="1"/>
      <c r="Q158" s="1"/>
      <c r="R158" s="1"/>
      <c r="S158" s="1"/>
      <c r="T158" s="1"/>
      <c r="U158" s="1"/>
      <c r="V158" s="1"/>
      <c r="W158" s="1"/>
      <c r="X158" s="1"/>
      <c r="Y158" s="1"/>
      <c r="Z158" s="1"/>
    </row>
    <row r="159" ht="14.25" hidden="1" customHeight="1">
      <c r="A159" s="2"/>
      <c r="B159" s="2"/>
      <c r="C159" s="3"/>
      <c r="D159" s="4"/>
      <c r="E159" s="2"/>
      <c r="F159" s="2"/>
      <c r="G159" s="2"/>
      <c r="H159" s="2"/>
      <c r="I159" s="2"/>
      <c r="J159" s="2"/>
      <c r="K159" s="2"/>
      <c r="L159" s="2"/>
      <c r="M159" s="2"/>
      <c r="N159" s="2"/>
      <c r="O159" s="2"/>
      <c r="P159" s="2"/>
      <c r="Q159" s="2"/>
      <c r="R159" s="2"/>
      <c r="S159" s="2"/>
      <c r="T159" s="2"/>
      <c r="U159" s="2"/>
      <c r="V159" s="2"/>
      <c r="W159" s="2"/>
      <c r="X159" s="2"/>
      <c r="Y159" s="2"/>
      <c r="Z159" s="2"/>
    </row>
    <row r="160" ht="14.25" hidden="1" customHeight="1">
      <c r="A160" s="20" t="s">
        <v>36</v>
      </c>
      <c r="B160" s="6"/>
      <c r="C160" s="6" t="s">
        <v>2</v>
      </c>
      <c r="D160" s="7" t="s">
        <v>3</v>
      </c>
      <c r="E160" s="6" t="s">
        <v>4</v>
      </c>
      <c r="F160" s="6" t="s">
        <v>5</v>
      </c>
      <c r="G160" s="6" t="s">
        <v>6</v>
      </c>
      <c r="H160" s="6" t="s">
        <v>7</v>
      </c>
      <c r="I160" s="8" t="s">
        <v>8</v>
      </c>
      <c r="J160" s="9"/>
      <c r="K160" s="3"/>
      <c r="L160" s="3"/>
      <c r="M160" s="3"/>
      <c r="N160" s="3"/>
      <c r="O160" s="3"/>
      <c r="P160" s="3"/>
      <c r="Q160" s="3"/>
      <c r="R160" s="3"/>
      <c r="S160" s="3"/>
      <c r="T160" s="3"/>
      <c r="U160" s="3"/>
      <c r="V160" s="3"/>
      <c r="W160" s="3"/>
      <c r="X160" s="3"/>
      <c r="Y160" s="3"/>
      <c r="Z160" s="3"/>
    </row>
    <row r="161" ht="14.25" hidden="1" customHeight="1">
      <c r="B161" s="2" t="s">
        <v>10</v>
      </c>
      <c r="C161" s="3">
        <f>3*12</f>
        <v>36</v>
      </c>
      <c r="D161" s="4">
        <v>0.0</v>
      </c>
      <c r="E161" s="4">
        <f t="shared" ref="E161:E163" si="82">D161*0.12</f>
        <v>0</v>
      </c>
      <c r="F161" s="4">
        <f>E161</f>
        <v>0</v>
      </c>
      <c r="G161" s="4">
        <f t="shared" ref="G161:G163" si="83">E161-F161</f>
        <v>0</v>
      </c>
      <c r="H161" s="2"/>
      <c r="I161" s="4">
        <v>0.0</v>
      </c>
      <c r="J161" s="4"/>
      <c r="K161" s="2"/>
      <c r="L161" s="2"/>
      <c r="M161" s="2"/>
      <c r="N161" s="2"/>
      <c r="O161" s="2"/>
      <c r="P161" s="2"/>
      <c r="Q161" s="2"/>
      <c r="R161" s="2"/>
      <c r="S161" s="2"/>
      <c r="T161" s="2"/>
      <c r="U161" s="2"/>
      <c r="V161" s="2"/>
      <c r="W161" s="2"/>
      <c r="X161" s="2"/>
      <c r="Y161" s="2"/>
      <c r="Z161" s="2"/>
    </row>
    <row r="162" ht="14.25" hidden="1" customHeight="1">
      <c r="B162" s="2" t="s">
        <v>12</v>
      </c>
      <c r="C162" s="3">
        <f>5*12</f>
        <v>60</v>
      </c>
      <c r="D162" s="4">
        <v>0.0</v>
      </c>
      <c r="E162" s="4">
        <f t="shared" si="82"/>
        <v>0</v>
      </c>
      <c r="F162" s="4">
        <f>E162/C162</f>
        <v>0</v>
      </c>
      <c r="G162" s="4">
        <f t="shared" si="83"/>
        <v>0</v>
      </c>
      <c r="H162" s="2"/>
      <c r="I162" s="4">
        <f>F162</f>
        <v>0</v>
      </c>
      <c r="J162" s="4"/>
      <c r="K162" s="2"/>
      <c r="L162" s="2"/>
      <c r="M162" s="2"/>
      <c r="N162" s="2"/>
      <c r="O162" s="2"/>
      <c r="P162" s="2"/>
      <c r="Q162" s="2"/>
      <c r="R162" s="2"/>
      <c r="S162" s="2"/>
      <c r="T162" s="2"/>
      <c r="U162" s="2"/>
      <c r="V162" s="2"/>
      <c r="W162" s="2"/>
      <c r="X162" s="2"/>
      <c r="Y162" s="2"/>
      <c r="Z162" s="2"/>
    </row>
    <row r="163" ht="14.25" hidden="1" customHeight="1">
      <c r="B163" s="2" t="s">
        <v>14</v>
      </c>
      <c r="C163" s="3">
        <f>3*12</f>
        <v>36</v>
      </c>
      <c r="D163" s="4"/>
      <c r="E163" s="4">
        <f t="shared" si="82"/>
        <v>0</v>
      </c>
      <c r="F163" s="4">
        <f>E163</f>
        <v>0</v>
      </c>
      <c r="G163" s="4">
        <f t="shared" si="83"/>
        <v>0</v>
      </c>
      <c r="H163" s="2"/>
      <c r="I163" s="4"/>
      <c r="J163" s="4"/>
      <c r="K163" s="2"/>
      <c r="L163" s="2"/>
      <c r="M163" s="2"/>
      <c r="N163" s="2"/>
      <c r="O163" s="2"/>
      <c r="P163" s="2"/>
      <c r="Q163" s="2"/>
      <c r="R163" s="2"/>
      <c r="S163" s="2"/>
      <c r="T163" s="2"/>
      <c r="U163" s="2"/>
      <c r="V163" s="2"/>
      <c r="W163" s="2"/>
      <c r="X163" s="2"/>
      <c r="Y163" s="2"/>
      <c r="Z163" s="2"/>
    </row>
    <row r="164" ht="14.25" hidden="1" customHeight="1">
      <c r="B164" s="2"/>
      <c r="C164" s="3"/>
      <c r="D164" s="4"/>
      <c r="E164" s="2"/>
      <c r="F164" s="2"/>
      <c r="G164" s="2"/>
      <c r="H164" s="2"/>
      <c r="I164" s="2"/>
      <c r="J164" s="2"/>
      <c r="K164" s="2"/>
      <c r="L164" s="2"/>
      <c r="M164" s="2"/>
      <c r="N164" s="2"/>
      <c r="O164" s="2"/>
      <c r="P164" s="2"/>
      <c r="Q164" s="2"/>
      <c r="R164" s="2"/>
      <c r="S164" s="2"/>
      <c r="T164" s="2"/>
      <c r="U164" s="2"/>
      <c r="V164" s="2"/>
      <c r="W164" s="2"/>
      <c r="X164" s="2"/>
      <c r="Y164" s="2"/>
      <c r="Z164" s="2"/>
    </row>
    <row r="165" ht="14.25" hidden="1" customHeight="1">
      <c r="A165" s="13"/>
      <c r="B165" s="14" t="s">
        <v>15</v>
      </c>
      <c r="C165" s="15"/>
      <c r="D165" s="16">
        <v>0.0</v>
      </c>
      <c r="E165" s="16">
        <f t="shared" ref="E165:G165" si="84">SUM(E161:E163)</f>
        <v>0</v>
      </c>
      <c r="F165" s="16">
        <f t="shared" si="84"/>
        <v>0</v>
      </c>
      <c r="G165" s="16">
        <f t="shared" si="84"/>
        <v>0</v>
      </c>
      <c r="H165" s="14"/>
      <c r="I165" s="16"/>
      <c r="J165" s="17"/>
      <c r="K165" s="17"/>
      <c r="L165" s="1"/>
      <c r="M165" s="1"/>
      <c r="N165" s="1"/>
      <c r="O165" s="1"/>
      <c r="P165" s="1"/>
      <c r="Q165" s="1"/>
      <c r="R165" s="1"/>
      <c r="S165" s="1"/>
      <c r="T165" s="1"/>
      <c r="U165" s="1"/>
      <c r="V165" s="1"/>
      <c r="W165" s="1"/>
      <c r="X165" s="1"/>
      <c r="Y165" s="1"/>
      <c r="Z165" s="1"/>
    </row>
    <row r="166" ht="14.25" hidden="1" customHeight="1">
      <c r="A166" s="21"/>
      <c r="B166" s="1"/>
      <c r="C166" s="22"/>
      <c r="D166" s="17"/>
      <c r="E166" s="17"/>
      <c r="F166" s="17"/>
      <c r="G166" s="17"/>
      <c r="H166" s="1"/>
      <c r="I166" s="17"/>
      <c r="J166" s="17"/>
      <c r="K166" s="17"/>
      <c r="L166" s="1"/>
      <c r="M166" s="1"/>
      <c r="N166" s="1"/>
      <c r="O166" s="1"/>
      <c r="P166" s="1"/>
      <c r="Q166" s="1"/>
      <c r="R166" s="1"/>
      <c r="S166" s="1"/>
      <c r="T166" s="1"/>
      <c r="U166" s="1"/>
      <c r="V166" s="1"/>
      <c r="W166" s="1"/>
      <c r="X166" s="1"/>
      <c r="Y166" s="1"/>
      <c r="Z166" s="1"/>
    </row>
    <row r="167" ht="14.25" hidden="1" customHeight="1">
      <c r="A167" s="21"/>
      <c r="B167" s="2" t="s">
        <v>10</v>
      </c>
      <c r="C167" s="22"/>
      <c r="D167" s="17">
        <f t="shared" ref="D167:F167" si="85">SUMIF($B$6:$D$116,$B167,D$6:D$116)</f>
        <v>3253176.72</v>
      </c>
      <c r="E167" s="17">
        <f t="shared" si="85"/>
        <v>390381.2064</v>
      </c>
      <c r="F167" s="17">
        <f t="shared" si="85"/>
        <v>47987.09957</v>
      </c>
      <c r="G167" s="17"/>
      <c r="H167" s="1"/>
      <c r="I167" s="17"/>
      <c r="J167" s="17"/>
      <c r="K167" s="17"/>
      <c r="L167" s="1"/>
      <c r="M167" s="1"/>
      <c r="N167" s="1"/>
      <c r="O167" s="1"/>
      <c r="P167" s="1"/>
      <c r="Q167" s="1"/>
      <c r="R167" s="1"/>
      <c r="S167" s="1"/>
      <c r="T167" s="1"/>
      <c r="U167" s="1"/>
      <c r="V167" s="1"/>
      <c r="W167" s="1"/>
      <c r="X167" s="1"/>
      <c r="Y167" s="1"/>
      <c r="Z167" s="1"/>
    </row>
    <row r="168" ht="14.25" hidden="1" customHeight="1">
      <c r="A168" s="21"/>
      <c r="B168" s="2" t="s">
        <v>12</v>
      </c>
      <c r="C168" s="22"/>
      <c r="D168" s="17">
        <f t="shared" ref="D168:F168" si="86">SUMIF($B$6:$D$116,$B168,D$6:D$116)</f>
        <v>8316563.91</v>
      </c>
      <c r="E168" s="17">
        <f t="shared" si="86"/>
        <v>997987.6692</v>
      </c>
      <c r="F168" s="17">
        <f t="shared" si="86"/>
        <v>151775.8587</v>
      </c>
      <c r="G168" s="17"/>
      <c r="H168" s="1"/>
      <c r="I168" s="17"/>
      <c r="J168" s="17"/>
      <c r="K168" s="17"/>
      <c r="L168" s="1"/>
      <c r="M168" s="1"/>
      <c r="N168" s="1"/>
      <c r="O168" s="1"/>
      <c r="P168" s="1"/>
      <c r="Q168" s="1"/>
      <c r="R168" s="1"/>
      <c r="S168" s="1"/>
      <c r="T168" s="1"/>
      <c r="U168" s="1"/>
      <c r="V168" s="1"/>
      <c r="W168" s="1"/>
      <c r="X168" s="1"/>
      <c r="Y168" s="1"/>
      <c r="Z168" s="1"/>
    </row>
    <row r="169" ht="14.25" hidden="1" customHeight="1">
      <c r="A169" s="21"/>
      <c r="B169" s="2" t="s">
        <v>14</v>
      </c>
      <c r="C169" s="22"/>
      <c r="D169" s="17">
        <f t="shared" ref="D169:F169" si="87">SUMIF($B$6:$D$116,$B169,D$6:D$116)</f>
        <v>311478.32</v>
      </c>
      <c r="E169" s="17">
        <f t="shared" si="87"/>
        <v>37377.3984</v>
      </c>
      <c r="F169" s="17">
        <f t="shared" si="87"/>
        <v>37377.3984</v>
      </c>
      <c r="G169" s="17"/>
      <c r="H169" s="1"/>
      <c r="I169" s="17"/>
      <c r="J169" s="17"/>
      <c r="K169" s="17"/>
      <c r="L169" s="1"/>
      <c r="M169" s="1"/>
      <c r="N169" s="1"/>
      <c r="O169" s="1"/>
      <c r="P169" s="1"/>
      <c r="Q169" s="1"/>
      <c r="R169" s="1"/>
      <c r="S169" s="1"/>
      <c r="T169" s="1"/>
      <c r="U169" s="1"/>
      <c r="V169" s="1"/>
      <c r="W169" s="1"/>
      <c r="X169" s="1"/>
      <c r="Y169" s="1"/>
      <c r="Z169" s="1"/>
    </row>
    <row r="170" ht="14.25" hidden="1" customHeight="1">
      <c r="A170" s="21"/>
      <c r="B170" s="1"/>
      <c r="C170" s="22"/>
      <c r="D170" s="17"/>
      <c r="E170" s="17"/>
      <c r="F170" s="17"/>
      <c r="G170" s="17"/>
      <c r="H170" s="1"/>
      <c r="I170" s="17"/>
      <c r="J170" s="17"/>
      <c r="K170" s="17"/>
      <c r="L170" s="1"/>
      <c r="M170" s="1"/>
      <c r="N170" s="1"/>
      <c r="O170" s="1"/>
      <c r="P170" s="1"/>
      <c r="Q170" s="1"/>
      <c r="R170" s="1"/>
      <c r="S170" s="1"/>
      <c r="T170" s="1"/>
      <c r="U170" s="1"/>
      <c r="V170" s="1"/>
      <c r="W170" s="1"/>
      <c r="X170" s="1"/>
      <c r="Y170" s="1"/>
      <c r="Z170" s="1"/>
    </row>
    <row r="171" ht="14.25" hidden="1" customHeight="1">
      <c r="A171" s="2"/>
      <c r="B171" s="2"/>
      <c r="C171" s="3"/>
      <c r="D171" s="4"/>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3"/>
      <c r="D172" s="4"/>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3" t="s">
        <v>37</v>
      </c>
      <c r="B173" s="24"/>
      <c r="C173" s="25"/>
      <c r="D173" s="26"/>
      <c r="E173" s="24"/>
      <c r="F173" s="24"/>
      <c r="G173" s="2"/>
      <c r="H173" s="27" t="s">
        <v>38</v>
      </c>
      <c r="I173" s="28"/>
      <c r="J173" s="29"/>
      <c r="K173" s="30"/>
      <c r="L173" s="28"/>
      <c r="M173" s="28"/>
      <c r="N173" s="2"/>
      <c r="O173" s="31" t="s">
        <v>14</v>
      </c>
      <c r="P173" s="32"/>
      <c r="Q173" s="33"/>
      <c r="R173" s="34"/>
      <c r="S173" s="32"/>
      <c r="T173" s="32"/>
      <c r="U173" s="2"/>
      <c r="V173" s="2"/>
      <c r="W173" s="2"/>
      <c r="X173" s="2"/>
      <c r="Y173" s="2"/>
      <c r="Z173" s="2"/>
    </row>
    <row r="174" ht="14.25" customHeight="1">
      <c r="A174" s="2" t="s">
        <v>39</v>
      </c>
      <c r="B174" s="2"/>
      <c r="C174" s="3">
        <v>36.0</v>
      </c>
      <c r="D174" s="4"/>
      <c r="E174" s="2"/>
      <c r="F174" s="2"/>
      <c r="G174" s="2"/>
      <c r="H174" s="2" t="s">
        <v>39</v>
      </c>
      <c r="I174" s="2"/>
      <c r="J174" s="3">
        <v>60.0</v>
      </c>
      <c r="K174" s="4"/>
      <c r="L174" s="2"/>
      <c r="M174" s="2"/>
      <c r="N174" s="2"/>
      <c r="O174" s="2" t="s">
        <v>39</v>
      </c>
      <c r="P174" s="2"/>
      <c r="Q174" s="3">
        <v>36.0</v>
      </c>
      <c r="R174" s="4"/>
      <c r="S174" s="2"/>
      <c r="T174" s="2"/>
      <c r="U174" s="2"/>
      <c r="V174" s="2"/>
      <c r="W174" s="2"/>
      <c r="X174" s="2"/>
      <c r="Y174" s="2"/>
      <c r="Z174" s="2"/>
    </row>
    <row r="175" ht="14.25" customHeight="1">
      <c r="A175" s="2" t="s">
        <v>40</v>
      </c>
      <c r="B175" s="2"/>
      <c r="C175" s="35">
        <f>SUM(C179:C200)</f>
        <v>3253176.72</v>
      </c>
      <c r="D175" s="4">
        <f>C175-D167</f>
        <v>0</v>
      </c>
      <c r="E175" s="2"/>
      <c r="F175" s="2"/>
      <c r="G175" s="2"/>
      <c r="H175" s="2" t="s">
        <v>40</v>
      </c>
      <c r="I175" s="2"/>
      <c r="J175" s="35">
        <f>SUM(J179:J200)</f>
        <v>8316563.91</v>
      </c>
      <c r="K175" s="4">
        <f>J175-D168</f>
        <v>0</v>
      </c>
      <c r="L175" s="2"/>
      <c r="M175" s="2"/>
      <c r="N175" s="2"/>
      <c r="O175" s="2" t="s">
        <v>40</v>
      </c>
      <c r="P175" s="2"/>
      <c r="Q175" s="35">
        <f>SUM(Q179:Q200)</f>
        <v>311478.32</v>
      </c>
      <c r="R175" s="4">
        <f>Q175-D169</f>
        <v>0</v>
      </c>
      <c r="S175" s="2"/>
      <c r="T175" s="2"/>
      <c r="U175" s="2"/>
      <c r="V175" s="2"/>
      <c r="W175" s="2"/>
      <c r="X175" s="2"/>
      <c r="Y175" s="2"/>
      <c r="Z175" s="2"/>
    </row>
    <row r="176" ht="14.25" customHeight="1">
      <c r="A176" s="2"/>
      <c r="B176" s="2"/>
      <c r="C176" s="3"/>
      <c r="D176" s="4"/>
      <c r="E176" s="2"/>
      <c r="F176" s="2"/>
      <c r="G176" s="2"/>
      <c r="H176" s="2"/>
      <c r="I176" s="2"/>
      <c r="J176" s="3"/>
      <c r="K176" s="4"/>
      <c r="L176" s="2"/>
      <c r="M176" s="2"/>
      <c r="N176" s="2"/>
      <c r="O176" s="2"/>
      <c r="P176" s="2"/>
      <c r="Q176" s="3"/>
      <c r="R176" s="4"/>
      <c r="S176" s="2"/>
      <c r="T176" s="2"/>
      <c r="U176" s="2"/>
      <c r="V176" s="2"/>
      <c r="W176" s="2"/>
      <c r="X176" s="2"/>
      <c r="Y176" s="2"/>
      <c r="Z176" s="2"/>
    </row>
    <row r="177" ht="14.25" customHeight="1">
      <c r="A177" s="36" t="s">
        <v>41</v>
      </c>
      <c r="B177" s="36" t="s">
        <v>42</v>
      </c>
      <c r="C177" s="37" t="s">
        <v>43</v>
      </c>
      <c r="D177" s="36" t="s">
        <v>44</v>
      </c>
      <c r="E177" s="36" t="s">
        <v>45</v>
      </c>
      <c r="G177" s="36"/>
      <c r="H177" s="36" t="s">
        <v>41</v>
      </c>
      <c r="I177" s="36" t="s">
        <v>42</v>
      </c>
      <c r="J177" s="37" t="s">
        <v>43</v>
      </c>
      <c r="K177" s="36" t="s">
        <v>44</v>
      </c>
      <c r="L177" s="36" t="s">
        <v>45</v>
      </c>
      <c r="N177" s="38"/>
      <c r="O177" s="36" t="s">
        <v>41</v>
      </c>
      <c r="P177" s="36" t="s">
        <v>42</v>
      </c>
      <c r="Q177" s="37" t="s">
        <v>43</v>
      </c>
      <c r="R177" s="36" t="s">
        <v>44</v>
      </c>
      <c r="S177" s="36" t="s">
        <v>45</v>
      </c>
      <c r="U177" s="38"/>
      <c r="V177" s="38"/>
      <c r="W177" s="38"/>
      <c r="X177" s="38"/>
      <c r="Y177" s="38"/>
      <c r="Z177" s="38"/>
    </row>
    <row r="178" ht="14.25" customHeight="1">
      <c r="E178" s="36" t="s">
        <v>46</v>
      </c>
      <c r="F178" s="36" t="s">
        <v>47</v>
      </c>
      <c r="L178" s="36" t="s">
        <v>46</v>
      </c>
      <c r="M178" s="36" t="s">
        <v>47</v>
      </c>
      <c r="N178" s="38"/>
      <c r="S178" s="36" t="s">
        <v>46</v>
      </c>
      <c r="T178" s="36" t="s">
        <v>47</v>
      </c>
      <c r="U178" s="38"/>
      <c r="V178" s="38"/>
      <c r="W178" s="38"/>
      <c r="X178" s="38"/>
      <c r="Y178" s="38"/>
      <c r="Z178" s="38"/>
    </row>
    <row r="179" ht="14.25" customHeight="1">
      <c r="A179" s="2">
        <v>2019.0</v>
      </c>
      <c r="B179" s="2" t="s">
        <v>48</v>
      </c>
      <c r="C179" s="35">
        <f>D6</f>
        <v>2934806.63</v>
      </c>
      <c r="D179" s="4">
        <f t="shared" ref="D179:D214" si="88">C179*0.12</f>
        <v>352176.7956</v>
      </c>
      <c r="E179" s="4">
        <v>0.0</v>
      </c>
      <c r="F179" s="4">
        <f>D179/C174</f>
        <v>9782.688767</v>
      </c>
      <c r="G179" s="2"/>
      <c r="H179" s="2">
        <v>2019.0</v>
      </c>
      <c r="I179" s="2" t="s">
        <v>48</v>
      </c>
      <c r="J179" s="35">
        <f>D7</f>
        <v>5737496.48</v>
      </c>
      <c r="K179" s="4">
        <f t="shared" ref="K179:K214" si="89">J179*0.12</f>
        <v>688499.5776</v>
      </c>
      <c r="L179" s="4">
        <v>0.0</v>
      </c>
      <c r="M179" s="4">
        <f>K179/J174</f>
        <v>11474.99296</v>
      </c>
      <c r="N179" s="2"/>
      <c r="O179" s="2">
        <v>2019.0</v>
      </c>
      <c r="P179" s="2" t="s">
        <v>48</v>
      </c>
      <c r="Q179" s="35">
        <f>D8</f>
        <v>301766.26</v>
      </c>
      <c r="R179" s="4">
        <f t="shared" ref="R179:R214" si="90">Q179*0.12</f>
        <v>36211.9512</v>
      </c>
      <c r="S179" s="4">
        <f t="shared" ref="S179:S192" si="91">R179</f>
        <v>36211.9512</v>
      </c>
      <c r="T179" s="4">
        <v>0.0</v>
      </c>
      <c r="U179" s="2"/>
      <c r="V179" s="2"/>
      <c r="W179" s="2"/>
      <c r="X179" s="2"/>
      <c r="Y179" s="2"/>
      <c r="Z179" s="2"/>
    </row>
    <row r="180" ht="14.25" customHeight="1">
      <c r="A180" s="2"/>
      <c r="B180" s="2" t="s">
        <v>49</v>
      </c>
      <c r="C180" s="35">
        <v>0.0</v>
      </c>
      <c r="D180" s="4">
        <f t="shared" si="88"/>
        <v>0</v>
      </c>
      <c r="E180" s="4">
        <f>C180</f>
        <v>0</v>
      </c>
      <c r="F180" s="4">
        <v>0.0</v>
      </c>
      <c r="G180" s="2"/>
      <c r="H180" s="2"/>
      <c r="I180" s="2" t="s">
        <v>49</v>
      </c>
      <c r="J180" s="35">
        <f>D15</f>
        <v>597634.03</v>
      </c>
      <c r="K180" s="4">
        <f t="shared" si="89"/>
        <v>71716.0836</v>
      </c>
      <c r="L180" s="4">
        <f t="shared" ref="L180:L192" si="92">K180</f>
        <v>71716.0836</v>
      </c>
      <c r="M180" s="4">
        <v>0.0</v>
      </c>
      <c r="N180" s="2"/>
      <c r="O180" s="2"/>
      <c r="P180" s="2" t="s">
        <v>49</v>
      </c>
      <c r="Q180" s="35" t="str">
        <f>K15</f>
        <v/>
      </c>
      <c r="R180" s="4">
        <f t="shared" si="90"/>
        <v>0</v>
      </c>
      <c r="S180" s="4">
        <f t="shared" si="91"/>
        <v>0</v>
      </c>
      <c r="T180" s="4">
        <v>0.0</v>
      </c>
      <c r="U180" s="2"/>
      <c r="V180" s="2"/>
      <c r="W180" s="2"/>
      <c r="X180" s="2"/>
      <c r="Y180" s="2"/>
      <c r="Z180" s="2"/>
    </row>
    <row r="181" ht="14.25" customHeight="1">
      <c r="A181" s="2"/>
      <c r="B181" s="2" t="s">
        <v>50</v>
      </c>
      <c r="C181" s="35">
        <f>D22</f>
        <v>105000</v>
      </c>
      <c r="D181" s="4">
        <f t="shared" si="88"/>
        <v>12600</v>
      </c>
      <c r="E181" s="4">
        <f t="shared" ref="E181:E214" si="93">D181</f>
        <v>12600</v>
      </c>
      <c r="F181" s="4">
        <v>0.0</v>
      </c>
      <c r="G181" s="2"/>
      <c r="H181" s="2"/>
      <c r="I181" s="2" t="s">
        <v>50</v>
      </c>
      <c r="J181" s="35">
        <f>D23</f>
        <v>159618.7</v>
      </c>
      <c r="K181" s="4">
        <f t="shared" si="89"/>
        <v>19154.244</v>
      </c>
      <c r="L181" s="4">
        <f t="shared" si="92"/>
        <v>19154.244</v>
      </c>
      <c r="M181" s="4">
        <v>0.0</v>
      </c>
      <c r="N181" s="2"/>
      <c r="O181" s="2"/>
      <c r="P181" s="2" t="s">
        <v>50</v>
      </c>
      <c r="Q181" s="35">
        <f>D24</f>
        <v>1071.43</v>
      </c>
      <c r="R181" s="4">
        <f t="shared" si="90"/>
        <v>128.5716</v>
      </c>
      <c r="S181" s="4">
        <f t="shared" si="91"/>
        <v>128.5716</v>
      </c>
      <c r="T181" s="4">
        <v>0.0</v>
      </c>
      <c r="U181" s="2"/>
      <c r="V181" s="2"/>
      <c r="W181" s="2"/>
      <c r="X181" s="2"/>
      <c r="Y181" s="2"/>
      <c r="Z181" s="2"/>
    </row>
    <row r="182" ht="14.25" customHeight="1">
      <c r="A182" s="2"/>
      <c r="B182" s="2" t="s">
        <v>51</v>
      </c>
      <c r="C182" s="35">
        <v>0.0</v>
      </c>
      <c r="D182" s="4">
        <f t="shared" si="88"/>
        <v>0</v>
      </c>
      <c r="E182" s="4">
        <f t="shared" si="93"/>
        <v>0</v>
      </c>
      <c r="F182" s="4">
        <v>0.0</v>
      </c>
      <c r="G182" s="2"/>
      <c r="H182" s="2"/>
      <c r="I182" s="2" t="s">
        <v>51</v>
      </c>
      <c r="J182" s="35">
        <f>D31</f>
        <v>174808.8</v>
      </c>
      <c r="K182" s="4">
        <f t="shared" si="89"/>
        <v>20977.056</v>
      </c>
      <c r="L182" s="4">
        <f t="shared" si="92"/>
        <v>20977.056</v>
      </c>
      <c r="M182" s="4">
        <v>0.0</v>
      </c>
      <c r="N182" s="2"/>
      <c r="O182" s="2"/>
      <c r="P182" s="2" t="s">
        <v>51</v>
      </c>
      <c r="Q182" s="35" t="str">
        <f>K31</f>
        <v/>
      </c>
      <c r="R182" s="4">
        <f t="shared" si="90"/>
        <v>0</v>
      </c>
      <c r="S182" s="4">
        <f t="shared" si="91"/>
        <v>0</v>
      </c>
      <c r="T182" s="4">
        <v>0.0</v>
      </c>
      <c r="U182" s="2"/>
      <c r="V182" s="2"/>
      <c r="W182" s="2"/>
      <c r="X182" s="2"/>
      <c r="Y182" s="2"/>
      <c r="Z182" s="2"/>
    </row>
    <row r="183" ht="14.25" customHeight="1">
      <c r="A183" s="2"/>
      <c r="B183" s="2" t="s">
        <v>52</v>
      </c>
      <c r="C183" s="35">
        <v>0.0</v>
      </c>
      <c r="D183" s="4">
        <f t="shared" si="88"/>
        <v>0</v>
      </c>
      <c r="E183" s="4">
        <f t="shared" si="93"/>
        <v>0</v>
      </c>
      <c r="F183" s="4">
        <v>0.0</v>
      </c>
      <c r="G183" s="2"/>
      <c r="H183" s="2"/>
      <c r="I183" s="2" t="s">
        <v>52</v>
      </c>
      <c r="J183" s="35">
        <v>0.0</v>
      </c>
      <c r="K183" s="4">
        <f t="shared" si="89"/>
        <v>0</v>
      </c>
      <c r="L183" s="4">
        <f t="shared" si="92"/>
        <v>0</v>
      </c>
      <c r="M183" s="4">
        <v>0.0</v>
      </c>
      <c r="N183" s="2"/>
      <c r="O183" s="2"/>
      <c r="P183" s="2" t="s">
        <v>52</v>
      </c>
      <c r="Q183" s="35">
        <v>0.0</v>
      </c>
      <c r="R183" s="4">
        <f t="shared" si="90"/>
        <v>0</v>
      </c>
      <c r="S183" s="4">
        <f t="shared" si="91"/>
        <v>0</v>
      </c>
      <c r="T183" s="4">
        <v>0.0</v>
      </c>
      <c r="U183" s="2"/>
      <c r="V183" s="2"/>
      <c r="W183" s="2"/>
      <c r="X183" s="2"/>
      <c r="Y183" s="2"/>
      <c r="Z183" s="2"/>
    </row>
    <row r="184" ht="14.25" customHeight="1">
      <c r="A184" s="2"/>
      <c r="B184" s="2" t="s">
        <v>53</v>
      </c>
      <c r="C184" s="35">
        <f>D46</f>
        <v>135625</v>
      </c>
      <c r="D184" s="4">
        <f t="shared" si="88"/>
        <v>16275</v>
      </c>
      <c r="E184" s="4">
        <f t="shared" si="93"/>
        <v>16275</v>
      </c>
      <c r="F184" s="4">
        <v>0.0</v>
      </c>
      <c r="G184" s="2"/>
      <c r="H184" s="2"/>
      <c r="I184" s="2" t="s">
        <v>53</v>
      </c>
      <c r="J184" s="35">
        <f>D47</f>
        <v>93973.57</v>
      </c>
      <c r="K184" s="4">
        <f t="shared" si="89"/>
        <v>11276.8284</v>
      </c>
      <c r="L184" s="4">
        <f t="shared" si="92"/>
        <v>11276.8284</v>
      </c>
      <c r="M184" s="4">
        <v>0.0</v>
      </c>
      <c r="N184" s="2"/>
      <c r="O184" s="2"/>
      <c r="P184" s="2" t="s">
        <v>53</v>
      </c>
      <c r="Q184" s="35" t="str">
        <f>K47</f>
        <v/>
      </c>
      <c r="R184" s="4">
        <f t="shared" si="90"/>
        <v>0</v>
      </c>
      <c r="S184" s="4">
        <f t="shared" si="91"/>
        <v>0</v>
      </c>
      <c r="T184" s="4">
        <v>0.0</v>
      </c>
      <c r="U184" s="2"/>
      <c r="V184" s="2"/>
      <c r="W184" s="2"/>
      <c r="X184" s="2"/>
      <c r="Y184" s="2"/>
      <c r="Z184" s="2"/>
    </row>
    <row r="185" ht="14.25" customHeight="1">
      <c r="A185" s="2"/>
      <c r="B185" s="2" t="s">
        <v>54</v>
      </c>
      <c r="C185" s="35">
        <v>0.0</v>
      </c>
      <c r="D185" s="4">
        <f t="shared" si="88"/>
        <v>0</v>
      </c>
      <c r="E185" s="4">
        <f t="shared" si="93"/>
        <v>0</v>
      </c>
      <c r="F185" s="4">
        <v>0.0</v>
      </c>
      <c r="G185" s="2"/>
      <c r="H185" s="2"/>
      <c r="I185" s="2" t="s">
        <v>54</v>
      </c>
      <c r="J185" s="35">
        <v>0.0</v>
      </c>
      <c r="K185" s="4">
        <f t="shared" si="89"/>
        <v>0</v>
      </c>
      <c r="L185" s="4">
        <f t="shared" si="92"/>
        <v>0</v>
      </c>
      <c r="M185" s="4">
        <v>0.0</v>
      </c>
      <c r="N185" s="2"/>
      <c r="O185" s="2"/>
      <c r="P185" s="2" t="s">
        <v>54</v>
      </c>
      <c r="Q185" s="35">
        <v>0.0</v>
      </c>
      <c r="R185" s="4">
        <f t="shared" si="90"/>
        <v>0</v>
      </c>
      <c r="S185" s="4">
        <f t="shared" si="91"/>
        <v>0</v>
      </c>
      <c r="T185" s="4">
        <v>0.0</v>
      </c>
      <c r="U185" s="2"/>
      <c r="V185" s="2"/>
      <c r="W185" s="2"/>
      <c r="X185" s="2"/>
      <c r="Y185" s="2"/>
      <c r="Z185" s="2"/>
    </row>
    <row r="186" ht="14.25" customHeight="1">
      <c r="A186" s="2"/>
      <c r="B186" s="2" t="s">
        <v>55</v>
      </c>
      <c r="C186" s="35">
        <v>0.0</v>
      </c>
      <c r="D186" s="4">
        <f t="shared" si="88"/>
        <v>0</v>
      </c>
      <c r="E186" s="4">
        <f t="shared" si="93"/>
        <v>0</v>
      </c>
      <c r="F186" s="4">
        <v>0.0</v>
      </c>
      <c r="G186" s="2"/>
      <c r="H186" s="2"/>
      <c r="I186" s="2" t="s">
        <v>55</v>
      </c>
      <c r="J186" s="35">
        <f>D63</f>
        <v>4973.57</v>
      </c>
      <c r="K186" s="4">
        <f t="shared" si="89"/>
        <v>596.8284</v>
      </c>
      <c r="L186" s="4">
        <f t="shared" si="92"/>
        <v>596.8284</v>
      </c>
      <c r="M186" s="4">
        <v>0.0</v>
      </c>
      <c r="N186" s="2"/>
      <c r="O186" s="2"/>
      <c r="P186" s="2" t="s">
        <v>55</v>
      </c>
      <c r="Q186" s="35" t="str">
        <f>K63</f>
        <v/>
      </c>
      <c r="R186" s="4">
        <f t="shared" si="90"/>
        <v>0</v>
      </c>
      <c r="S186" s="4">
        <f t="shared" si="91"/>
        <v>0</v>
      </c>
      <c r="T186" s="4">
        <v>0.0</v>
      </c>
      <c r="U186" s="2"/>
      <c r="V186" s="2"/>
      <c r="W186" s="2"/>
      <c r="X186" s="2"/>
      <c r="Y186" s="2"/>
      <c r="Z186" s="2"/>
    </row>
    <row r="187" ht="14.25" customHeight="1">
      <c r="A187" s="2"/>
      <c r="B187" s="2" t="s">
        <v>56</v>
      </c>
      <c r="C187" s="35">
        <v>0.0</v>
      </c>
      <c r="D187" s="4">
        <f t="shared" si="88"/>
        <v>0</v>
      </c>
      <c r="E187" s="4">
        <f t="shared" si="93"/>
        <v>0</v>
      </c>
      <c r="F187" s="4">
        <v>0.0</v>
      </c>
      <c r="G187" s="2"/>
      <c r="H187" s="2"/>
      <c r="I187" s="2" t="s">
        <v>56</v>
      </c>
      <c r="J187" s="35">
        <v>0.0</v>
      </c>
      <c r="K187" s="4">
        <f t="shared" si="89"/>
        <v>0</v>
      </c>
      <c r="L187" s="4">
        <f t="shared" si="92"/>
        <v>0</v>
      </c>
      <c r="M187" s="4">
        <v>0.0</v>
      </c>
      <c r="N187" s="2"/>
      <c r="O187" s="2"/>
      <c r="P187" s="2" t="s">
        <v>56</v>
      </c>
      <c r="Q187" s="35">
        <v>0.0</v>
      </c>
      <c r="R187" s="4">
        <f t="shared" si="90"/>
        <v>0</v>
      </c>
      <c r="S187" s="4">
        <f t="shared" si="91"/>
        <v>0</v>
      </c>
      <c r="T187" s="4">
        <v>0.0</v>
      </c>
      <c r="U187" s="2"/>
      <c r="V187" s="2"/>
      <c r="W187" s="2"/>
      <c r="X187" s="2"/>
      <c r="Y187" s="2"/>
      <c r="Z187" s="2"/>
    </row>
    <row r="188" ht="14.25" customHeight="1">
      <c r="A188" s="2">
        <v>2020.0</v>
      </c>
      <c r="B188" s="2" t="s">
        <v>57</v>
      </c>
      <c r="C188" s="35">
        <f>D77</f>
        <v>23249.55</v>
      </c>
      <c r="D188" s="4">
        <f t="shared" si="88"/>
        <v>2789.946</v>
      </c>
      <c r="E188" s="4">
        <f t="shared" si="93"/>
        <v>2789.946</v>
      </c>
      <c r="F188" s="4">
        <v>0.0</v>
      </c>
      <c r="G188" s="2"/>
      <c r="H188" s="2">
        <v>2020.0</v>
      </c>
      <c r="I188" s="2" t="s">
        <v>57</v>
      </c>
      <c r="J188" s="35">
        <v>0.0</v>
      </c>
      <c r="K188" s="4">
        <f t="shared" si="89"/>
        <v>0</v>
      </c>
      <c r="L188" s="4">
        <f t="shared" si="92"/>
        <v>0</v>
      </c>
      <c r="M188" s="4">
        <v>0.0</v>
      </c>
      <c r="N188" s="2"/>
      <c r="O188" s="2">
        <v>2020.0</v>
      </c>
      <c r="P188" s="2" t="s">
        <v>57</v>
      </c>
      <c r="Q188" s="35">
        <f>D79</f>
        <v>8640.63</v>
      </c>
      <c r="R188" s="4">
        <f t="shared" si="90"/>
        <v>1036.8756</v>
      </c>
      <c r="S188" s="4">
        <f t="shared" si="91"/>
        <v>1036.8756</v>
      </c>
      <c r="T188" s="4">
        <v>0.0</v>
      </c>
      <c r="U188" s="2"/>
      <c r="V188" s="2"/>
      <c r="W188" s="2"/>
      <c r="X188" s="2"/>
      <c r="Y188" s="2"/>
      <c r="Z188" s="2"/>
    </row>
    <row r="189" ht="14.25" customHeight="1">
      <c r="A189" s="2"/>
      <c r="B189" s="2" t="s">
        <v>58</v>
      </c>
      <c r="C189" s="35">
        <v>0.0</v>
      </c>
      <c r="D189" s="4">
        <f t="shared" si="88"/>
        <v>0</v>
      </c>
      <c r="E189" s="4">
        <f t="shared" si="93"/>
        <v>0</v>
      </c>
      <c r="F189" s="4">
        <v>0.0</v>
      </c>
      <c r="G189" s="2"/>
      <c r="H189" s="2"/>
      <c r="I189" s="2" t="s">
        <v>58</v>
      </c>
      <c r="J189" s="35">
        <f>D85</f>
        <v>42268.71</v>
      </c>
      <c r="K189" s="4">
        <f t="shared" si="89"/>
        <v>5072.2452</v>
      </c>
      <c r="L189" s="4">
        <f t="shared" si="92"/>
        <v>5072.2452</v>
      </c>
      <c r="M189" s="4">
        <v>0.0</v>
      </c>
      <c r="N189" s="2"/>
      <c r="O189" s="2"/>
      <c r="P189" s="2" t="s">
        <v>58</v>
      </c>
      <c r="Q189" s="35" t="str">
        <f>K85</f>
        <v/>
      </c>
      <c r="R189" s="4">
        <f t="shared" si="90"/>
        <v>0</v>
      </c>
      <c r="S189" s="4">
        <f t="shared" si="91"/>
        <v>0</v>
      </c>
      <c r="T189" s="4">
        <v>0.0</v>
      </c>
      <c r="U189" s="2"/>
      <c r="V189" s="2"/>
      <c r="W189" s="2"/>
      <c r="X189" s="2"/>
      <c r="Y189" s="2"/>
      <c r="Z189" s="2"/>
    </row>
    <row r="190" ht="14.25" customHeight="1">
      <c r="A190" s="2"/>
      <c r="B190" s="2" t="s">
        <v>59</v>
      </c>
      <c r="C190" s="35">
        <f>D91</f>
        <v>37495.54</v>
      </c>
      <c r="D190" s="4">
        <f t="shared" si="88"/>
        <v>4499.4648</v>
      </c>
      <c r="E190" s="4">
        <f t="shared" si="93"/>
        <v>4499.4648</v>
      </c>
      <c r="F190" s="4">
        <v>0.0</v>
      </c>
      <c r="G190" s="2"/>
      <c r="H190" s="2"/>
      <c r="I190" s="2" t="s">
        <v>59</v>
      </c>
      <c r="J190" s="35">
        <f>D92</f>
        <v>72000</v>
      </c>
      <c r="K190" s="4">
        <f t="shared" si="89"/>
        <v>8640</v>
      </c>
      <c r="L190" s="4">
        <f t="shared" si="92"/>
        <v>8640</v>
      </c>
      <c r="M190" s="4">
        <v>0.0</v>
      </c>
      <c r="N190" s="2"/>
      <c r="O190" s="2"/>
      <c r="P190" s="2" t="s">
        <v>59</v>
      </c>
      <c r="Q190" s="35" t="str">
        <f>K92</f>
        <v/>
      </c>
      <c r="R190" s="4">
        <f t="shared" si="90"/>
        <v>0</v>
      </c>
      <c r="S190" s="4">
        <f t="shared" si="91"/>
        <v>0</v>
      </c>
      <c r="T190" s="4">
        <v>0.0</v>
      </c>
      <c r="U190" s="2"/>
      <c r="V190" s="2"/>
      <c r="W190" s="2"/>
      <c r="X190" s="2"/>
      <c r="Y190" s="2"/>
      <c r="Z190" s="2"/>
    </row>
    <row r="191" ht="14.25" customHeight="1">
      <c r="A191" s="2"/>
      <c r="B191" s="2" t="s">
        <v>48</v>
      </c>
      <c r="C191" s="35">
        <v>0.0</v>
      </c>
      <c r="D191" s="4">
        <f t="shared" si="88"/>
        <v>0</v>
      </c>
      <c r="E191" s="4">
        <f t="shared" si="93"/>
        <v>0</v>
      </c>
      <c r="F191" s="4">
        <v>0.0</v>
      </c>
      <c r="G191" s="2"/>
      <c r="H191" s="2"/>
      <c r="I191" s="2" t="s">
        <v>48</v>
      </c>
      <c r="J191" s="35">
        <v>0.0</v>
      </c>
      <c r="K191" s="4">
        <f t="shared" si="89"/>
        <v>0</v>
      </c>
      <c r="L191" s="4">
        <f t="shared" si="92"/>
        <v>0</v>
      </c>
      <c r="M191" s="4">
        <v>0.0</v>
      </c>
      <c r="N191" s="2"/>
      <c r="O191" s="2"/>
      <c r="P191" s="2" t="s">
        <v>48</v>
      </c>
      <c r="Q191" s="35">
        <v>0.0</v>
      </c>
      <c r="R191" s="4">
        <f t="shared" si="90"/>
        <v>0</v>
      </c>
      <c r="S191" s="4">
        <f t="shared" si="91"/>
        <v>0</v>
      </c>
      <c r="T191" s="4">
        <v>0.0</v>
      </c>
      <c r="U191" s="2"/>
      <c r="V191" s="2"/>
      <c r="W191" s="2"/>
      <c r="X191" s="2"/>
      <c r="Y191" s="2"/>
      <c r="Z191" s="2"/>
    </row>
    <row r="192" ht="14.25" customHeight="1">
      <c r="A192" s="2"/>
      <c r="B192" s="2" t="s">
        <v>49</v>
      </c>
      <c r="C192" s="35">
        <f>D105</f>
        <v>17000</v>
      </c>
      <c r="D192" s="4">
        <f t="shared" si="88"/>
        <v>2040</v>
      </c>
      <c r="E192" s="4">
        <f t="shared" si="93"/>
        <v>2040</v>
      </c>
      <c r="F192" s="4">
        <v>0.0</v>
      </c>
      <c r="G192" s="2"/>
      <c r="H192" s="2"/>
      <c r="I192" s="2" t="s">
        <v>49</v>
      </c>
      <c r="J192" s="35">
        <v>0.0</v>
      </c>
      <c r="K192" s="4">
        <f t="shared" si="89"/>
        <v>0</v>
      </c>
      <c r="L192" s="4">
        <f t="shared" si="92"/>
        <v>0</v>
      </c>
      <c r="M192" s="4">
        <v>0.0</v>
      </c>
      <c r="N192" s="2"/>
      <c r="O192" s="2"/>
      <c r="P192" s="2" t="s">
        <v>49</v>
      </c>
      <c r="Q192" s="35">
        <v>0.0</v>
      </c>
      <c r="R192" s="4">
        <f t="shared" si="90"/>
        <v>0</v>
      </c>
      <c r="S192" s="4">
        <f t="shared" si="91"/>
        <v>0</v>
      </c>
      <c r="T192" s="4">
        <v>0.0</v>
      </c>
      <c r="U192" s="2"/>
      <c r="V192" s="2"/>
      <c r="W192" s="2"/>
      <c r="X192" s="2"/>
      <c r="Y192" s="2"/>
      <c r="Z192" s="2"/>
    </row>
    <row r="193" ht="14.25" customHeight="1">
      <c r="A193" s="2"/>
      <c r="B193" s="2" t="s">
        <v>50</v>
      </c>
      <c r="C193" s="35">
        <v>0.0</v>
      </c>
      <c r="D193" s="4">
        <f t="shared" si="88"/>
        <v>0</v>
      </c>
      <c r="E193" s="4">
        <f t="shared" si="93"/>
        <v>0</v>
      </c>
      <c r="F193" s="4">
        <v>0.0</v>
      </c>
      <c r="G193" s="2"/>
      <c r="H193" s="39">
        <v>43985.0</v>
      </c>
      <c r="I193" s="2" t="s">
        <v>50</v>
      </c>
      <c r="J193" s="35">
        <f>D113</f>
        <v>1433790.05</v>
      </c>
      <c r="K193" s="4">
        <f t="shared" si="89"/>
        <v>172054.806</v>
      </c>
      <c r="L193" s="4">
        <v>0.0</v>
      </c>
      <c r="M193" s="4">
        <f>K193/J174</f>
        <v>2867.5801</v>
      </c>
      <c r="N193" s="2"/>
      <c r="O193" s="2"/>
      <c r="P193" s="2" t="s">
        <v>50</v>
      </c>
      <c r="Q193" s="35" t="str">
        <f>K113</f>
        <v/>
      </c>
      <c r="R193" s="4">
        <f t="shared" si="90"/>
        <v>0</v>
      </c>
      <c r="S193" s="4">
        <v>0.0</v>
      </c>
      <c r="T193" s="4">
        <f>R193/Q174</f>
        <v>0</v>
      </c>
      <c r="U193" s="2"/>
      <c r="V193" s="2"/>
      <c r="W193" s="2"/>
      <c r="X193" s="2"/>
      <c r="Y193" s="2"/>
      <c r="Z193" s="2"/>
    </row>
    <row r="194" ht="14.25" customHeight="1">
      <c r="A194" s="2"/>
      <c r="B194" s="2" t="s">
        <v>51</v>
      </c>
      <c r="C194" s="35">
        <v>0.0</v>
      </c>
      <c r="D194" s="4">
        <f t="shared" si="88"/>
        <v>0</v>
      </c>
      <c r="E194" s="4">
        <f t="shared" si="93"/>
        <v>0</v>
      </c>
      <c r="F194" s="4">
        <v>0.0</v>
      </c>
      <c r="G194" s="2"/>
      <c r="H194" s="2"/>
      <c r="I194" s="2" t="s">
        <v>51</v>
      </c>
      <c r="J194" s="35">
        <v>0.0</v>
      </c>
      <c r="K194" s="4">
        <f t="shared" si="89"/>
        <v>0</v>
      </c>
      <c r="L194" s="4">
        <f t="shared" ref="L194:L214" si="94">K194</f>
        <v>0</v>
      </c>
      <c r="M194" s="4">
        <v>0.0</v>
      </c>
      <c r="N194" s="2"/>
      <c r="O194" s="2"/>
      <c r="P194" s="2" t="s">
        <v>51</v>
      </c>
      <c r="Q194" s="35">
        <v>0.0</v>
      </c>
      <c r="R194" s="4">
        <f t="shared" si="90"/>
        <v>0</v>
      </c>
      <c r="S194" s="4">
        <f t="shared" ref="S194:S214" si="95">R194</f>
        <v>0</v>
      </c>
      <c r="T194" s="4">
        <v>0.0</v>
      </c>
      <c r="U194" s="2"/>
      <c r="V194" s="2"/>
      <c r="W194" s="2"/>
      <c r="X194" s="2"/>
      <c r="Y194" s="2"/>
      <c r="Z194" s="2"/>
    </row>
    <row r="195" ht="14.25" customHeight="1">
      <c r="A195" s="2"/>
      <c r="B195" s="2" t="s">
        <v>52</v>
      </c>
      <c r="C195" s="35">
        <v>0.0</v>
      </c>
      <c r="D195" s="4">
        <f t="shared" si="88"/>
        <v>0</v>
      </c>
      <c r="E195" s="4">
        <f t="shared" si="93"/>
        <v>0</v>
      </c>
      <c r="F195" s="4">
        <v>0.0</v>
      </c>
      <c r="G195" s="2"/>
      <c r="H195" s="2"/>
      <c r="I195" s="2" t="s">
        <v>52</v>
      </c>
      <c r="J195" s="35">
        <v>0.0</v>
      </c>
      <c r="K195" s="4">
        <f t="shared" si="89"/>
        <v>0</v>
      </c>
      <c r="L195" s="4">
        <f t="shared" si="94"/>
        <v>0</v>
      </c>
      <c r="M195" s="4">
        <v>0.0</v>
      </c>
      <c r="N195" s="2"/>
      <c r="O195" s="2"/>
      <c r="P195" s="2" t="s">
        <v>52</v>
      </c>
      <c r="Q195" s="35">
        <v>0.0</v>
      </c>
      <c r="R195" s="4">
        <f t="shared" si="90"/>
        <v>0</v>
      </c>
      <c r="S195" s="4">
        <f t="shared" si="95"/>
        <v>0</v>
      </c>
      <c r="T195" s="4">
        <v>0.0</v>
      </c>
      <c r="U195" s="2"/>
      <c r="V195" s="2"/>
      <c r="W195" s="2"/>
      <c r="X195" s="2"/>
      <c r="Y195" s="2"/>
      <c r="Z195" s="2"/>
    </row>
    <row r="196" ht="14.25" customHeight="1">
      <c r="A196" s="2"/>
      <c r="B196" s="2" t="s">
        <v>53</v>
      </c>
      <c r="C196" s="35">
        <v>0.0</v>
      </c>
      <c r="D196" s="4">
        <f t="shared" si="88"/>
        <v>0</v>
      </c>
      <c r="E196" s="4">
        <f t="shared" si="93"/>
        <v>0</v>
      </c>
      <c r="F196" s="4">
        <v>0.0</v>
      </c>
      <c r="G196" s="2"/>
      <c r="H196" s="2"/>
      <c r="I196" s="2" t="s">
        <v>53</v>
      </c>
      <c r="J196" s="35">
        <v>0.0</v>
      </c>
      <c r="K196" s="4">
        <f t="shared" si="89"/>
        <v>0</v>
      </c>
      <c r="L196" s="4">
        <f t="shared" si="94"/>
        <v>0</v>
      </c>
      <c r="M196" s="4">
        <v>0.0</v>
      </c>
      <c r="N196" s="2"/>
      <c r="O196" s="2"/>
      <c r="P196" s="2" t="s">
        <v>53</v>
      </c>
      <c r="Q196" s="35">
        <v>0.0</v>
      </c>
      <c r="R196" s="4">
        <f t="shared" si="90"/>
        <v>0</v>
      </c>
      <c r="S196" s="4">
        <f t="shared" si="95"/>
        <v>0</v>
      </c>
      <c r="T196" s="4">
        <v>0.0</v>
      </c>
      <c r="U196" s="2"/>
      <c r="V196" s="2"/>
      <c r="W196" s="2"/>
      <c r="X196" s="2"/>
      <c r="Y196" s="2"/>
      <c r="Z196" s="2"/>
    </row>
    <row r="197" ht="14.25" customHeight="1">
      <c r="A197" s="2"/>
      <c r="B197" s="2" t="s">
        <v>54</v>
      </c>
      <c r="C197" s="35">
        <v>0.0</v>
      </c>
      <c r="D197" s="4">
        <f t="shared" si="88"/>
        <v>0</v>
      </c>
      <c r="E197" s="4">
        <f t="shared" si="93"/>
        <v>0</v>
      </c>
      <c r="F197" s="4">
        <v>0.0</v>
      </c>
      <c r="G197" s="2"/>
      <c r="H197" s="2"/>
      <c r="I197" s="2" t="s">
        <v>54</v>
      </c>
      <c r="J197" s="35">
        <v>0.0</v>
      </c>
      <c r="K197" s="4">
        <f t="shared" si="89"/>
        <v>0</v>
      </c>
      <c r="L197" s="4">
        <f t="shared" si="94"/>
        <v>0</v>
      </c>
      <c r="M197" s="4">
        <v>0.0</v>
      </c>
      <c r="N197" s="2"/>
      <c r="O197" s="2"/>
      <c r="P197" s="2" t="s">
        <v>54</v>
      </c>
      <c r="Q197" s="35">
        <v>0.0</v>
      </c>
      <c r="R197" s="4">
        <f t="shared" si="90"/>
        <v>0</v>
      </c>
      <c r="S197" s="4">
        <f t="shared" si="95"/>
        <v>0</v>
      </c>
      <c r="T197" s="4">
        <v>0.0</v>
      </c>
      <c r="U197" s="2"/>
      <c r="V197" s="2"/>
      <c r="W197" s="2"/>
      <c r="X197" s="2"/>
      <c r="Y197" s="2"/>
      <c r="Z197" s="2"/>
    </row>
    <row r="198" ht="14.25" customHeight="1">
      <c r="A198" s="2"/>
      <c r="B198" s="2" t="s">
        <v>55</v>
      </c>
      <c r="C198" s="35">
        <v>0.0</v>
      </c>
      <c r="D198" s="4">
        <f t="shared" si="88"/>
        <v>0</v>
      </c>
      <c r="E198" s="4">
        <f t="shared" si="93"/>
        <v>0</v>
      </c>
      <c r="F198" s="4">
        <v>0.0</v>
      </c>
      <c r="G198" s="2"/>
      <c r="H198" s="2"/>
      <c r="I198" s="2" t="s">
        <v>55</v>
      </c>
      <c r="J198" s="35">
        <v>0.0</v>
      </c>
      <c r="K198" s="4">
        <f t="shared" si="89"/>
        <v>0</v>
      </c>
      <c r="L198" s="4">
        <f t="shared" si="94"/>
        <v>0</v>
      </c>
      <c r="M198" s="4">
        <v>0.0</v>
      </c>
      <c r="N198" s="2"/>
      <c r="O198" s="2"/>
      <c r="P198" s="2" t="s">
        <v>55</v>
      </c>
      <c r="Q198" s="35">
        <v>0.0</v>
      </c>
      <c r="R198" s="4">
        <f t="shared" si="90"/>
        <v>0</v>
      </c>
      <c r="S198" s="4">
        <f t="shared" si="95"/>
        <v>0</v>
      </c>
      <c r="T198" s="4">
        <v>0.0</v>
      </c>
      <c r="U198" s="2"/>
      <c r="V198" s="2"/>
      <c r="W198" s="2"/>
      <c r="X198" s="2"/>
      <c r="Y198" s="2"/>
      <c r="Z198" s="2"/>
    </row>
    <row r="199" ht="14.25" customHeight="1">
      <c r="A199" s="2"/>
      <c r="B199" s="2" t="s">
        <v>56</v>
      </c>
      <c r="C199" s="35">
        <v>0.0</v>
      </c>
      <c r="D199" s="4">
        <f t="shared" si="88"/>
        <v>0</v>
      </c>
      <c r="E199" s="4">
        <f t="shared" si="93"/>
        <v>0</v>
      </c>
      <c r="F199" s="4">
        <v>0.0</v>
      </c>
      <c r="G199" s="2"/>
      <c r="H199" s="2"/>
      <c r="I199" s="2" t="s">
        <v>56</v>
      </c>
      <c r="J199" s="35">
        <v>0.0</v>
      </c>
      <c r="K199" s="4">
        <f t="shared" si="89"/>
        <v>0</v>
      </c>
      <c r="L199" s="4">
        <f t="shared" si="94"/>
        <v>0</v>
      </c>
      <c r="M199" s="4">
        <v>0.0</v>
      </c>
      <c r="N199" s="2"/>
      <c r="O199" s="2"/>
      <c r="P199" s="2" t="s">
        <v>56</v>
      </c>
      <c r="Q199" s="35">
        <v>0.0</v>
      </c>
      <c r="R199" s="4">
        <f t="shared" si="90"/>
        <v>0</v>
      </c>
      <c r="S199" s="4">
        <f t="shared" si="95"/>
        <v>0</v>
      </c>
      <c r="T199" s="4">
        <v>0.0</v>
      </c>
      <c r="U199" s="2"/>
      <c r="V199" s="2"/>
      <c r="W199" s="2"/>
      <c r="X199" s="2"/>
      <c r="Y199" s="2"/>
      <c r="Z199" s="2"/>
    </row>
    <row r="200" ht="14.25" customHeight="1">
      <c r="A200" s="2">
        <v>2021.0</v>
      </c>
      <c r="B200" s="2" t="s">
        <v>57</v>
      </c>
      <c r="C200" s="35">
        <v>0.0</v>
      </c>
      <c r="D200" s="4">
        <f t="shared" si="88"/>
        <v>0</v>
      </c>
      <c r="E200" s="4">
        <f t="shared" si="93"/>
        <v>0</v>
      </c>
      <c r="F200" s="4">
        <v>0.0</v>
      </c>
      <c r="G200" s="2"/>
      <c r="H200" s="2">
        <v>2021.0</v>
      </c>
      <c r="I200" s="2" t="s">
        <v>57</v>
      </c>
      <c r="J200" s="35">
        <v>0.0</v>
      </c>
      <c r="K200" s="4">
        <f t="shared" si="89"/>
        <v>0</v>
      </c>
      <c r="L200" s="4">
        <f t="shared" si="94"/>
        <v>0</v>
      </c>
      <c r="M200" s="4">
        <v>0.0</v>
      </c>
      <c r="N200" s="2"/>
      <c r="O200" s="2">
        <v>2021.0</v>
      </c>
      <c r="P200" s="2" t="s">
        <v>57</v>
      </c>
      <c r="Q200" s="35">
        <v>0.0</v>
      </c>
      <c r="R200" s="4">
        <f t="shared" si="90"/>
        <v>0</v>
      </c>
      <c r="S200" s="4">
        <f t="shared" si="95"/>
        <v>0</v>
      </c>
      <c r="T200" s="4">
        <v>0.0</v>
      </c>
      <c r="U200" s="2"/>
      <c r="V200" s="2"/>
      <c r="W200" s="2"/>
      <c r="X200" s="2"/>
      <c r="Y200" s="2"/>
      <c r="Z200" s="2"/>
    </row>
    <row r="201" ht="14.25" customHeight="1">
      <c r="A201" s="2"/>
      <c r="B201" s="2" t="s">
        <v>58</v>
      </c>
      <c r="C201" s="35">
        <v>0.0</v>
      </c>
      <c r="D201" s="4">
        <f t="shared" si="88"/>
        <v>0</v>
      </c>
      <c r="E201" s="4">
        <f t="shared" si="93"/>
        <v>0</v>
      </c>
      <c r="F201" s="4">
        <v>0.0</v>
      </c>
      <c r="G201" s="2"/>
      <c r="H201" s="2"/>
      <c r="I201" s="2" t="s">
        <v>58</v>
      </c>
      <c r="J201" s="35">
        <v>0.0</v>
      </c>
      <c r="K201" s="4">
        <f t="shared" si="89"/>
        <v>0</v>
      </c>
      <c r="L201" s="4">
        <f t="shared" si="94"/>
        <v>0</v>
      </c>
      <c r="M201" s="4">
        <v>0.0</v>
      </c>
      <c r="N201" s="2"/>
      <c r="O201" s="2"/>
      <c r="P201" s="2" t="s">
        <v>58</v>
      </c>
      <c r="Q201" s="35">
        <v>0.0</v>
      </c>
      <c r="R201" s="4">
        <f t="shared" si="90"/>
        <v>0</v>
      </c>
      <c r="S201" s="4">
        <f t="shared" si="95"/>
        <v>0</v>
      </c>
      <c r="T201" s="4">
        <v>0.0</v>
      </c>
      <c r="U201" s="2"/>
      <c r="V201" s="2"/>
      <c r="W201" s="2"/>
      <c r="X201" s="2"/>
      <c r="Y201" s="2"/>
      <c r="Z201" s="2"/>
    </row>
    <row r="202" ht="14.25" customHeight="1">
      <c r="A202" s="2"/>
      <c r="B202" s="2" t="s">
        <v>59</v>
      </c>
      <c r="C202" s="35">
        <v>0.0</v>
      </c>
      <c r="D202" s="4">
        <f t="shared" si="88"/>
        <v>0</v>
      </c>
      <c r="E202" s="4">
        <f t="shared" si="93"/>
        <v>0</v>
      </c>
      <c r="F202" s="4">
        <v>0.0</v>
      </c>
      <c r="G202" s="2"/>
      <c r="H202" s="2"/>
      <c r="I202" s="2" t="s">
        <v>59</v>
      </c>
      <c r="J202" s="35">
        <v>0.0</v>
      </c>
      <c r="K202" s="4">
        <f t="shared" si="89"/>
        <v>0</v>
      </c>
      <c r="L202" s="4">
        <f t="shared" si="94"/>
        <v>0</v>
      </c>
      <c r="M202" s="4">
        <v>0.0</v>
      </c>
      <c r="N202" s="2"/>
      <c r="O202" s="2"/>
      <c r="P202" s="2" t="s">
        <v>59</v>
      </c>
      <c r="Q202" s="35">
        <v>0.0</v>
      </c>
      <c r="R202" s="4">
        <f t="shared" si="90"/>
        <v>0</v>
      </c>
      <c r="S202" s="4">
        <f t="shared" si="95"/>
        <v>0</v>
      </c>
      <c r="T202" s="4">
        <v>0.0</v>
      </c>
      <c r="U202" s="2"/>
      <c r="V202" s="2"/>
      <c r="W202" s="2"/>
      <c r="X202" s="2"/>
      <c r="Y202" s="2"/>
      <c r="Z202" s="2"/>
    </row>
    <row r="203" ht="14.25" customHeight="1">
      <c r="A203" s="2"/>
      <c r="B203" s="2" t="s">
        <v>48</v>
      </c>
      <c r="C203" s="35">
        <v>0.0</v>
      </c>
      <c r="D203" s="4">
        <f t="shared" si="88"/>
        <v>0</v>
      </c>
      <c r="E203" s="4">
        <f t="shared" si="93"/>
        <v>0</v>
      </c>
      <c r="F203" s="4">
        <v>0.0</v>
      </c>
      <c r="G203" s="2"/>
      <c r="H203" s="2"/>
      <c r="I203" s="2" t="s">
        <v>48</v>
      </c>
      <c r="J203" s="35">
        <v>0.0</v>
      </c>
      <c r="K203" s="4">
        <f t="shared" si="89"/>
        <v>0</v>
      </c>
      <c r="L203" s="4">
        <f t="shared" si="94"/>
        <v>0</v>
      </c>
      <c r="M203" s="4">
        <v>0.0</v>
      </c>
      <c r="N203" s="2"/>
      <c r="O203" s="2"/>
      <c r="P203" s="2" t="s">
        <v>48</v>
      </c>
      <c r="Q203" s="35">
        <v>0.0</v>
      </c>
      <c r="R203" s="4">
        <f t="shared" si="90"/>
        <v>0</v>
      </c>
      <c r="S203" s="4">
        <f t="shared" si="95"/>
        <v>0</v>
      </c>
      <c r="T203" s="4">
        <v>0.0</v>
      </c>
      <c r="U203" s="2"/>
      <c r="V203" s="2"/>
      <c r="W203" s="2"/>
      <c r="X203" s="2"/>
      <c r="Y203" s="2"/>
      <c r="Z203" s="2"/>
    </row>
    <row r="204" ht="14.25" customHeight="1">
      <c r="A204" s="2"/>
      <c r="B204" s="2" t="s">
        <v>49</v>
      </c>
      <c r="C204" s="35">
        <v>0.0</v>
      </c>
      <c r="D204" s="4">
        <f t="shared" si="88"/>
        <v>0</v>
      </c>
      <c r="E204" s="4">
        <f t="shared" si="93"/>
        <v>0</v>
      </c>
      <c r="F204" s="4">
        <v>0.0</v>
      </c>
      <c r="G204" s="2"/>
      <c r="H204" s="2"/>
      <c r="I204" s="2" t="s">
        <v>49</v>
      </c>
      <c r="J204" s="35">
        <v>0.0</v>
      </c>
      <c r="K204" s="4">
        <f t="shared" si="89"/>
        <v>0</v>
      </c>
      <c r="L204" s="4">
        <f t="shared" si="94"/>
        <v>0</v>
      </c>
      <c r="M204" s="4">
        <v>0.0</v>
      </c>
      <c r="N204" s="2"/>
      <c r="O204" s="2"/>
      <c r="P204" s="2" t="s">
        <v>49</v>
      </c>
      <c r="Q204" s="35">
        <v>0.0</v>
      </c>
      <c r="R204" s="4">
        <f t="shared" si="90"/>
        <v>0</v>
      </c>
      <c r="S204" s="4">
        <f t="shared" si="95"/>
        <v>0</v>
      </c>
      <c r="T204" s="4">
        <v>0.0</v>
      </c>
      <c r="U204" s="2"/>
      <c r="V204" s="2"/>
      <c r="W204" s="2"/>
      <c r="X204" s="2"/>
      <c r="Y204" s="2"/>
      <c r="Z204" s="2"/>
    </row>
    <row r="205" ht="14.25" customHeight="1">
      <c r="A205" s="2"/>
      <c r="B205" s="19" t="s">
        <v>50</v>
      </c>
      <c r="C205" s="35">
        <v>0.0</v>
      </c>
      <c r="D205" s="4">
        <f t="shared" si="88"/>
        <v>0</v>
      </c>
      <c r="E205" s="4">
        <f t="shared" si="93"/>
        <v>0</v>
      </c>
      <c r="F205" s="4">
        <v>0.0</v>
      </c>
      <c r="G205" s="2"/>
      <c r="H205" s="2"/>
      <c r="I205" s="19" t="s">
        <v>50</v>
      </c>
      <c r="J205" s="35">
        <v>0.0</v>
      </c>
      <c r="K205" s="4">
        <f t="shared" si="89"/>
        <v>0</v>
      </c>
      <c r="L205" s="4">
        <f t="shared" si="94"/>
        <v>0</v>
      </c>
      <c r="M205" s="4">
        <v>0.0</v>
      </c>
      <c r="N205" s="2"/>
      <c r="O205" s="2"/>
      <c r="P205" s="19" t="s">
        <v>50</v>
      </c>
      <c r="Q205" s="35">
        <v>0.0</v>
      </c>
      <c r="R205" s="4">
        <f t="shared" si="90"/>
        <v>0</v>
      </c>
      <c r="S205" s="4">
        <f t="shared" si="95"/>
        <v>0</v>
      </c>
      <c r="T205" s="4">
        <v>0.0</v>
      </c>
      <c r="U205" s="2"/>
      <c r="V205" s="2"/>
      <c r="W205" s="2"/>
      <c r="X205" s="2"/>
      <c r="Y205" s="2"/>
      <c r="Z205" s="2"/>
    </row>
    <row r="206" ht="14.25" customHeight="1">
      <c r="A206" s="2"/>
      <c r="B206" s="19" t="s">
        <v>51</v>
      </c>
      <c r="C206" s="35">
        <v>0.0</v>
      </c>
      <c r="D206" s="4">
        <f t="shared" si="88"/>
        <v>0</v>
      </c>
      <c r="E206" s="4">
        <f t="shared" si="93"/>
        <v>0</v>
      </c>
      <c r="F206" s="4">
        <v>0.0</v>
      </c>
      <c r="G206" s="2"/>
      <c r="H206" s="2"/>
      <c r="I206" s="2" t="s">
        <v>51</v>
      </c>
      <c r="J206" s="35">
        <v>0.0</v>
      </c>
      <c r="K206" s="4">
        <f t="shared" si="89"/>
        <v>0</v>
      </c>
      <c r="L206" s="4">
        <f t="shared" si="94"/>
        <v>0</v>
      </c>
      <c r="M206" s="4">
        <v>0.0</v>
      </c>
      <c r="N206" s="2"/>
      <c r="O206" s="2"/>
      <c r="P206" s="19" t="s">
        <v>51</v>
      </c>
      <c r="Q206" s="35">
        <v>0.0</v>
      </c>
      <c r="R206" s="4">
        <f t="shared" si="90"/>
        <v>0</v>
      </c>
      <c r="S206" s="4">
        <f t="shared" si="95"/>
        <v>0</v>
      </c>
      <c r="T206" s="2"/>
      <c r="U206" s="2"/>
      <c r="V206" s="2"/>
      <c r="W206" s="2"/>
      <c r="X206" s="2"/>
      <c r="Y206" s="2"/>
      <c r="Z206" s="2"/>
    </row>
    <row r="207" ht="14.25" customHeight="1">
      <c r="A207" s="2"/>
      <c r="B207" s="19" t="s">
        <v>52</v>
      </c>
      <c r="C207" s="35">
        <v>0.0</v>
      </c>
      <c r="D207" s="4">
        <f t="shared" si="88"/>
        <v>0</v>
      </c>
      <c r="E207" s="4">
        <f t="shared" si="93"/>
        <v>0</v>
      </c>
      <c r="F207" s="4">
        <v>0.0</v>
      </c>
      <c r="G207" s="2"/>
      <c r="H207" s="2"/>
      <c r="I207" s="2" t="s">
        <v>52</v>
      </c>
      <c r="J207" s="35">
        <v>0.0</v>
      </c>
      <c r="K207" s="4">
        <f t="shared" si="89"/>
        <v>0</v>
      </c>
      <c r="L207" s="4">
        <f t="shared" si="94"/>
        <v>0</v>
      </c>
      <c r="M207" s="4">
        <v>0.0</v>
      </c>
      <c r="N207" s="2"/>
      <c r="O207" s="2"/>
      <c r="P207" s="19" t="s">
        <v>52</v>
      </c>
      <c r="Q207" s="35">
        <v>0.0</v>
      </c>
      <c r="R207" s="4">
        <f t="shared" si="90"/>
        <v>0</v>
      </c>
      <c r="S207" s="4">
        <f t="shared" si="95"/>
        <v>0</v>
      </c>
      <c r="T207" s="4">
        <v>0.0</v>
      </c>
      <c r="U207" s="2"/>
      <c r="V207" s="2"/>
      <c r="W207" s="2"/>
      <c r="X207" s="2"/>
      <c r="Y207" s="2"/>
      <c r="Z207" s="2"/>
    </row>
    <row r="208" ht="14.25" customHeight="1">
      <c r="A208" s="2"/>
      <c r="B208" s="19" t="s">
        <v>53</v>
      </c>
      <c r="C208" s="35">
        <v>0.0</v>
      </c>
      <c r="D208" s="4">
        <f t="shared" si="88"/>
        <v>0</v>
      </c>
      <c r="E208" s="4">
        <f t="shared" si="93"/>
        <v>0</v>
      </c>
      <c r="F208" s="4">
        <v>0.0</v>
      </c>
      <c r="G208" s="2"/>
      <c r="H208" s="2"/>
      <c r="I208" s="2" t="s">
        <v>53</v>
      </c>
      <c r="J208" s="35">
        <v>0.0</v>
      </c>
      <c r="K208" s="4">
        <f t="shared" si="89"/>
        <v>0</v>
      </c>
      <c r="L208" s="4">
        <f t="shared" si="94"/>
        <v>0</v>
      </c>
      <c r="M208" s="4">
        <v>0.0</v>
      </c>
      <c r="N208" s="2"/>
      <c r="O208" s="2"/>
      <c r="P208" s="19" t="s">
        <v>53</v>
      </c>
      <c r="Q208" s="35">
        <v>0.0</v>
      </c>
      <c r="R208" s="4">
        <f t="shared" si="90"/>
        <v>0</v>
      </c>
      <c r="S208" s="4">
        <f t="shared" si="95"/>
        <v>0</v>
      </c>
      <c r="T208" s="4">
        <v>0.0</v>
      </c>
      <c r="U208" s="2"/>
      <c r="V208" s="2"/>
      <c r="W208" s="2"/>
      <c r="X208" s="2"/>
      <c r="Y208" s="2"/>
      <c r="Z208" s="2"/>
    </row>
    <row r="209" ht="14.25" customHeight="1">
      <c r="A209" s="2"/>
      <c r="B209" s="19" t="s">
        <v>54</v>
      </c>
      <c r="C209" s="35">
        <v>0.0</v>
      </c>
      <c r="D209" s="4">
        <f t="shared" si="88"/>
        <v>0</v>
      </c>
      <c r="E209" s="4">
        <f t="shared" si="93"/>
        <v>0</v>
      </c>
      <c r="F209" s="4">
        <v>0.0</v>
      </c>
      <c r="G209" s="2"/>
      <c r="H209" s="2"/>
      <c r="I209" s="2" t="s">
        <v>54</v>
      </c>
      <c r="J209" s="35">
        <v>0.0</v>
      </c>
      <c r="K209" s="4">
        <f t="shared" si="89"/>
        <v>0</v>
      </c>
      <c r="L209" s="4">
        <f t="shared" si="94"/>
        <v>0</v>
      </c>
      <c r="M209" s="4">
        <v>0.0</v>
      </c>
      <c r="N209" s="2"/>
      <c r="O209" s="2"/>
      <c r="P209" s="19" t="s">
        <v>54</v>
      </c>
      <c r="Q209" s="35">
        <v>0.0</v>
      </c>
      <c r="R209" s="4">
        <f t="shared" si="90"/>
        <v>0</v>
      </c>
      <c r="S209" s="4">
        <f t="shared" si="95"/>
        <v>0</v>
      </c>
      <c r="T209" s="4">
        <v>0.0</v>
      </c>
      <c r="U209" s="2"/>
      <c r="V209" s="2"/>
      <c r="W209" s="2"/>
      <c r="X209" s="2"/>
      <c r="Y209" s="2"/>
      <c r="Z209" s="2"/>
    </row>
    <row r="210" ht="14.25" customHeight="1">
      <c r="A210" s="2"/>
      <c r="B210" s="19" t="s">
        <v>55</v>
      </c>
      <c r="C210" s="35">
        <v>0.0</v>
      </c>
      <c r="D210" s="4">
        <f t="shared" si="88"/>
        <v>0</v>
      </c>
      <c r="E210" s="4">
        <f t="shared" si="93"/>
        <v>0</v>
      </c>
      <c r="F210" s="4">
        <v>0.0</v>
      </c>
      <c r="G210" s="2"/>
      <c r="H210" s="2"/>
      <c r="I210" s="2" t="s">
        <v>55</v>
      </c>
      <c r="J210" s="35">
        <v>0.0</v>
      </c>
      <c r="K210" s="4">
        <f t="shared" si="89"/>
        <v>0</v>
      </c>
      <c r="L210" s="4">
        <f t="shared" si="94"/>
        <v>0</v>
      </c>
      <c r="M210" s="4">
        <v>0.0</v>
      </c>
      <c r="N210" s="2"/>
      <c r="O210" s="2"/>
      <c r="P210" s="19" t="s">
        <v>55</v>
      </c>
      <c r="Q210" s="35">
        <v>0.0</v>
      </c>
      <c r="R210" s="4">
        <f t="shared" si="90"/>
        <v>0</v>
      </c>
      <c r="S210" s="4">
        <f t="shared" si="95"/>
        <v>0</v>
      </c>
      <c r="T210" s="4">
        <v>0.0</v>
      </c>
      <c r="U210" s="2"/>
      <c r="V210" s="2"/>
      <c r="W210" s="2"/>
      <c r="X210" s="2"/>
      <c r="Y210" s="2"/>
      <c r="Z210" s="2"/>
    </row>
    <row r="211" ht="14.25" customHeight="1">
      <c r="A211" s="2"/>
      <c r="B211" s="19" t="s">
        <v>56</v>
      </c>
      <c r="C211" s="35">
        <v>0.0</v>
      </c>
      <c r="D211" s="4">
        <f t="shared" si="88"/>
        <v>0</v>
      </c>
      <c r="E211" s="4">
        <f t="shared" si="93"/>
        <v>0</v>
      </c>
      <c r="F211" s="4">
        <v>0.0</v>
      </c>
      <c r="G211" s="2"/>
      <c r="H211" s="2"/>
      <c r="I211" s="2" t="s">
        <v>56</v>
      </c>
      <c r="J211" s="35">
        <v>0.0</v>
      </c>
      <c r="K211" s="4">
        <f t="shared" si="89"/>
        <v>0</v>
      </c>
      <c r="L211" s="4">
        <f t="shared" si="94"/>
        <v>0</v>
      </c>
      <c r="M211" s="4">
        <v>0.0</v>
      </c>
      <c r="N211" s="2"/>
      <c r="O211" s="2"/>
      <c r="P211" s="19" t="s">
        <v>56</v>
      </c>
      <c r="Q211" s="35">
        <v>0.0</v>
      </c>
      <c r="R211" s="4">
        <f t="shared" si="90"/>
        <v>0</v>
      </c>
      <c r="S211" s="4">
        <f t="shared" si="95"/>
        <v>0</v>
      </c>
      <c r="T211" s="4">
        <v>0.0</v>
      </c>
      <c r="U211" s="2"/>
      <c r="V211" s="2"/>
      <c r="W211" s="2"/>
      <c r="X211" s="2"/>
      <c r="Y211" s="2"/>
      <c r="Z211" s="2"/>
    </row>
    <row r="212" ht="14.25" customHeight="1">
      <c r="A212" s="2">
        <v>2022.0</v>
      </c>
      <c r="B212" s="2" t="s">
        <v>57</v>
      </c>
      <c r="C212" s="35">
        <v>0.0</v>
      </c>
      <c r="D212" s="4">
        <f t="shared" si="88"/>
        <v>0</v>
      </c>
      <c r="E212" s="4">
        <f t="shared" si="93"/>
        <v>0</v>
      </c>
      <c r="F212" s="4">
        <v>0.0</v>
      </c>
      <c r="G212" s="2"/>
      <c r="H212" s="2">
        <v>2022.0</v>
      </c>
      <c r="I212" s="2" t="s">
        <v>57</v>
      </c>
      <c r="J212" s="35">
        <v>0.0</v>
      </c>
      <c r="K212" s="4">
        <f t="shared" si="89"/>
        <v>0</v>
      </c>
      <c r="L212" s="4">
        <f t="shared" si="94"/>
        <v>0</v>
      </c>
      <c r="M212" s="4">
        <v>0.0</v>
      </c>
      <c r="N212" s="2"/>
      <c r="O212" s="2">
        <v>2022.0</v>
      </c>
      <c r="P212" s="2" t="s">
        <v>57</v>
      </c>
      <c r="Q212" s="35">
        <v>0.0</v>
      </c>
      <c r="R212" s="4">
        <f t="shared" si="90"/>
        <v>0</v>
      </c>
      <c r="S212" s="4">
        <f t="shared" si="95"/>
        <v>0</v>
      </c>
      <c r="T212" s="4">
        <v>0.0</v>
      </c>
      <c r="U212" s="2"/>
      <c r="V212" s="2"/>
      <c r="W212" s="2"/>
      <c r="X212" s="2"/>
      <c r="Y212" s="2"/>
      <c r="Z212" s="2"/>
    </row>
    <row r="213" ht="14.25" customHeight="1">
      <c r="A213" s="2"/>
      <c r="B213" s="2" t="s">
        <v>58</v>
      </c>
      <c r="C213" s="35">
        <v>0.0</v>
      </c>
      <c r="D213" s="4">
        <f t="shared" si="88"/>
        <v>0</v>
      </c>
      <c r="E213" s="4">
        <f t="shared" si="93"/>
        <v>0</v>
      </c>
      <c r="F213" s="4">
        <v>0.0</v>
      </c>
      <c r="G213" s="2"/>
      <c r="H213" s="2"/>
      <c r="I213" s="2" t="s">
        <v>58</v>
      </c>
      <c r="J213" s="35">
        <v>0.0</v>
      </c>
      <c r="K213" s="4">
        <f t="shared" si="89"/>
        <v>0</v>
      </c>
      <c r="L213" s="4">
        <f t="shared" si="94"/>
        <v>0</v>
      </c>
      <c r="M213" s="4">
        <v>0.0</v>
      </c>
      <c r="N213" s="2"/>
      <c r="O213" s="2"/>
      <c r="P213" s="2" t="s">
        <v>58</v>
      </c>
      <c r="Q213" s="35">
        <v>0.0</v>
      </c>
      <c r="R213" s="4">
        <f t="shared" si="90"/>
        <v>0</v>
      </c>
      <c r="S213" s="4">
        <f t="shared" si="95"/>
        <v>0</v>
      </c>
      <c r="T213" s="4">
        <v>0.0</v>
      </c>
      <c r="U213" s="2"/>
      <c r="V213" s="2"/>
      <c r="W213" s="2"/>
      <c r="X213" s="2"/>
      <c r="Y213" s="2"/>
      <c r="Z213" s="2"/>
    </row>
    <row r="214" ht="14.25" customHeight="1">
      <c r="A214" s="2"/>
      <c r="B214" s="2" t="s">
        <v>59</v>
      </c>
      <c r="C214" s="35">
        <v>0.0</v>
      </c>
      <c r="D214" s="4">
        <f t="shared" si="88"/>
        <v>0</v>
      </c>
      <c r="E214" s="4">
        <f t="shared" si="93"/>
        <v>0</v>
      </c>
      <c r="F214" s="4">
        <v>0.0</v>
      </c>
      <c r="G214" s="2"/>
      <c r="H214" s="2"/>
      <c r="I214" s="2" t="s">
        <v>59</v>
      </c>
      <c r="J214" s="35">
        <v>0.0</v>
      </c>
      <c r="K214" s="4">
        <f t="shared" si="89"/>
        <v>0</v>
      </c>
      <c r="L214" s="4">
        <f t="shared" si="94"/>
        <v>0</v>
      </c>
      <c r="M214" s="4">
        <v>0.0</v>
      </c>
      <c r="N214" s="2"/>
      <c r="O214" s="2"/>
      <c r="P214" s="2" t="s">
        <v>59</v>
      </c>
      <c r="Q214" s="35">
        <v>0.0</v>
      </c>
      <c r="R214" s="4">
        <f t="shared" si="90"/>
        <v>0</v>
      </c>
      <c r="S214" s="4">
        <f t="shared" si="95"/>
        <v>0</v>
      </c>
      <c r="T214" s="4">
        <v>0.0</v>
      </c>
      <c r="U214" s="2"/>
      <c r="V214" s="2"/>
      <c r="W214" s="2"/>
      <c r="X214" s="2"/>
      <c r="Y214" s="2"/>
      <c r="Z214" s="2"/>
    </row>
    <row r="215" ht="14.25" customHeight="1">
      <c r="A215" s="2"/>
      <c r="B215" s="2" t="s">
        <v>48</v>
      </c>
      <c r="C215" s="3"/>
      <c r="D215" s="4"/>
      <c r="E215" s="2"/>
      <c r="F215" s="2"/>
      <c r="G215" s="2"/>
      <c r="H215" s="2"/>
      <c r="I215" s="2" t="s">
        <v>48</v>
      </c>
      <c r="J215" s="2"/>
      <c r="K215" s="2"/>
      <c r="L215" s="2"/>
      <c r="M215" s="2"/>
      <c r="N215" s="2"/>
      <c r="O215" s="2"/>
      <c r="P215" s="2" t="s">
        <v>48</v>
      </c>
      <c r="Q215" s="2"/>
      <c r="R215" s="2"/>
      <c r="S215" s="2"/>
      <c r="T215" s="2"/>
      <c r="U215" s="2"/>
      <c r="V215" s="2"/>
      <c r="W215" s="2"/>
      <c r="X215" s="2"/>
      <c r="Y215" s="2"/>
      <c r="Z215" s="2"/>
    </row>
    <row r="216" ht="14.25" customHeight="1">
      <c r="A216" s="2"/>
      <c r="B216" s="2" t="s">
        <v>49</v>
      </c>
      <c r="C216" s="3"/>
      <c r="D216" s="4"/>
      <c r="E216" s="2"/>
      <c r="F216" s="2"/>
      <c r="G216" s="2"/>
      <c r="H216" s="2"/>
      <c r="I216" s="2" t="s">
        <v>49</v>
      </c>
      <c r="J216" s="2"/>
      <c r="K216" s="2"/>
      <c r="L216" s="2"/>
      <c r="M216" s="2"/>
      <c r="N216" s="2"/>
      <c r="O216" s="2"/>
      <c r="P216" s="2" t="s">
        <v>49</v>
      </c>
      <c r="Q216" s="2"/>
      <c r="R216" s="2"/>
      <c r="S216" s="2"/>
      <c r="T216" s="2"/>
      <c r="U216" s="2"/>
      <c r="V216" s="2"/>
      <c r="W216" s="2"/>
      <c r="X216" s="2"/>
      <c r="Y216" s="2"/>
      <c r="Z216" s="2"/>
    </row>
    <row r="217" ht="14.25" customHeight="1">
      <c r="A217" s="2"/>
      <c r="B217" s="19" t="s">
        <v>50</v>
      </c>
      <c r="C217" s="3"/>
      <c r="D217" s="4"/>
      <c r="E217" s="2"/>
      <c r="F217" s="2"/>
      <c r="G217" s="2"/>
      <c r="H217" s="2"/>
      <c r="I217" s="19" t="s">
        <v>50</v>
      </c>
      <c r="J217" s="2"/>
      <c r="K217" s="2"/>
      <c r="L217" s="2"/>
      <c r="M217" s="2"/>
      <c r="N217" s="2"/>
      <c r="O217" s="2"/>
      <c r="P217" s="19" t="s">
        <v>50</v>
      </c>
      <c r="Q217" s="2"/>
      <c r="R217" s="2"/>
      <c r="S217" s="2"/>
      <c r="T217" s="2"/>
      <c r="U217" s="2"/>
      <c r="V217" s="2"/>
      <c r="W217" s="2"/>
      <c r="X217" s="2"/>
      <c r="Y217" s="2"/>
      <c r="Z217" s="2"/>
    </row>
    <row r="218" ht="14.25" customHeight="1">
      <c r="A218" s="2"/>
      <c r="B218" s="19" t="s">
        <v>51</v>
      </c>
      <c r="C218" s="3"/>
      <c r="D218" s="4"/>
      <c r="E218" s="2"/>
      <c r="F218" s="2"/>
      <c r="G218" s="2"/>
      <c r="H218" s="2"/>
      <c r="I218" s="19" t="s">
        <v>51</v>
      </c>
      <c r="J218" s="2"/>
      <c r="K218" s="2"/>
      <c r="L218" s="2"/>
      <c r="M218" s="2"/>
      <c r="N218" s="2"/>
      <c r="O218" s="2"/>
      <c r="P218" s="19" t="s">
        <v>51</v>
      </c>
      <c r="Q218" s="2"/>
      <c r="R218" s="2"/>
      <c r="S218" s="2"/>
      <c r="T218" s="2"/>
      <c r="U218" s="2"/>
      <c r="V218" s="2"/>
      <c r="W218" s="2"/>
      <c r="X218" s="2"/>
      <c r="Y218" s="2"/>
      <c r="Z218" s="2"/>
    </row>
    <row r="219" ht="14.25" customHeight="1">
      <c r="A219" s="2"/>
      <c r="B219" s="19" t="s">
        <v>52</v>
      </c>
      <c r="C219" s="3"/>
      <c r="D219" s="4"/>
      <c r="E219" s="2"/>
      <c r="F219" s="2"/>
      <c r="G219" s="2"/>
      <c r="H219" s="2"/>
      <c r="I219" s="19" t="s">
        <v>52</v>
      </c>
      <c r="J219" s="2"/>
      <c r="K219" s="2"/>
      <c r="L219" s="2"/>
      <c r="M219" s="2"/>
      <c r="N219" s="2"/>
      <c r="O219" s="2"/>
      <c r="P219" s="19" t="s">
        <v>52</v>
      </c>
      <c r="Q219" s="2"/>
      <c r="R219" s="2"/>
      <c r="S219" s="2"/>
      <c r="T219" s="2"/>
      <c r="U219" s="2"/>
      <c r="V219" s="2"/>
      <c r="W219" s="2"/>
      <c r="X219" s="2"/>
      <c r="Y219" s="2"/>
      <c r="Z219" s="2"/>
    </row>
    <row r="220" ht="14.25" customHeight="1">
      <c r="A220" s="2"/>
      <c r="B220" s="19" t="s">
        <v>53</v>
      </c>
      <c r="C220" s="3"/>
      <c r="D220" s="4"/>
      <c r="E220" s="2"/>
      <c r="F220" s="2"/>
      <c r="G220" s="2"/>
      <c r="H220" s="2"/>
      <c r="I220" s="19" t="s">
        <v>53</v>
      </c>
      <c r="J220" s="2"/>
      <c r="K220" s="2"/>
      <c r="L220" s="2"/>
      <c r="M220" s="2"/>
      <c r="N220" s="2"/>
      <c r="O220" s="2"/>
      <c r="P220" s="19" t="s">
        <v>53</v>
      </c>
      <c r="Q220" s="2"/>
      <c r="R220" s="2"/>
      <c r="S220" s="2"/>
      <c r="T220" s="2"/>
      <c r="U220" s="2"/>
      <c r="V220" s="2"/>
      <c r="W220" s="2"/>
      <c r="X220" s="2"/>
      <c r="Y220" s="2"/>
      <c r="Z220" s="2"/>
    </row>
    <row r="221" ht="14.25" customHeight="1">
      <c r="A221" s="2"/>
      <c r="B221" s="19" t="s">
        <v>54</v>
      </c>
      <c r="C221" s="3"/>
      <c r="D221" s="4"/>
      <c r="E221" s="2"/>
      <c r="F221" s="2"/>
      <c r="G221" s="2"/>
      <c r="H221" s="2"/>
      <c r="I221" s="19" t="s">
        <v>54</v>
      </c>
      <c r="J221" s="2"/>
      <c r="K221" s="2"/>
      <c r="L221" s="2"/>
      <c r="M221" s="2"/>
      <c r="N221" s="2"/>
      <c r="O221" s="2"/>
      <c r="P221" s="19" t="s">
        <v>54</v>
      </c>
      <c r="Q221" s="2"/>
      <c r="R221" s="2"/>
      <c r="S221" s="2"/>
      <c r="T221" s="2"/>
      <c r="U221" s="2"/>
      <c r="V221" s="2"/>
      <c r="W221" s="2"/>
      <c r="X221" s="2"/>
      <c r="Y221" s="2"/>
      <c r="Z221" s="2"/>
    </row>
    <row r="222" ht="14.25" customHeight="1">
      <c r="A222" s="2"/>
      <c r="B222" s="19" t="s">
        <v>55</v>
      </c>
      <c r="C222" s="3"/>
      <c r="D222" s="4"/>
      <c r="E222" s="2"/>
      <c r="F222" s="2"/>
      <c r="G222" s="2"/>
      <c r="H222" s="2"/>
      <c r="I222" s="19" t="s">
        <v>55</v>
      </c>
      <c r="J222" s="2"/>
      <c r="K222" s="2"/>
      <c r="L222" s="2"/>
      <c r="M222" s="2"/>
      <c r="N222" s="2"/>
      <c r="O222" s="2"/>
      <c r="P222" s="19" t="s">
        <v>55</v>
      </c>
      <c r="Q222" s="2"/>
      <c r="R222" s="2"/>
      <c r="S222" s="2"/>
      <c r="T222" s="2"/>
      <c r="U222" s="2"/>
      <c r="V222" s="2"/>
      <c r="W222" s="2"/>
      <c r="X222" s="2"/>
      <c r="Y222" s="2"/>
      <c r="Z222" s="2"/>
    </row>
    <row r="223" ht="14.25" customHeight="1">
      <c r="A223" s="2"/>
      <c r="B223" s="19" t="s">
        <v>56</v>
      </c>
      <c r="C223" s="3"/>
      <c r="D223" s="4"/>
      <c r="E223" s="2"/>
      <c r="F223" s="2"/>
      <c r="G223" s="2"/>
      <c r="H223" s="2"/>
      <c r="I223" s="19" t="s">
        <v>56</v>
      </c>
      <c r="J223" s="2"/>
      <c r="K223" s="2"/>
      <c r="L223" s="2"/>
      <c r="M223" s="2"/>
      <c r="N223" s="2"/>
      <c r="O223" s="2"/>
      <c r="P223" s="19" t="s">
        <v>56</v>
      </c>
      <c r="Q223" s="2"/>
      <c r="R223" s="2"/>
      <c r="S223" s="2"/>
      <c r="T223" s="2"/>
      <c r="U223" s="2"/>
      <c r="V223" s="2"/>
      <c r="W223" s="2"/>
      <c r="X223" s="2"/>
      <c r="Y223" s="2"/>
      <c r="Z223" s="2"/>
    </row>
    <row r="224" ht="14.25" customHeight="1">
      <c r="A224" s="2"/>
      <c r="B224" s="2"/>
      <c r="C224" s="3"/>
      <c r="D224" s="4"/>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A225" s="2"/>
      <c r="B225" s="2"/>
      <c r="C225" s="3"/>
      <c r="D225" s="4"/>
      <c r="E225" s="2"/>
      <c r="F225" s="2"/>
      <c r="G225" s="2"/>
      <c r="H225" s="2"/>
      <c r="I225" s="2"/>
      <c r="J225" s="2"/>
      <c r="K225" s="2"/>
      <c r="L225" s="2"/>
      <c r="M225" s="2"/>
      <c r="N225" s="2"/>
      <c r="O225" s="2"/>
      <c r="P225" s="2"/>
      <c r="Q225" s="2"/>
      <c r="R225" s="2"/>
      <c r="S225" s="2"/>
      <c r="T225" s="2"/>
      <c r="U225" s="2"/>
      <c r="V225" s="2"/>
      <c r="W225" s="2"/>
      <c r="X225" s="2"/>
      <c r="Y225" s="2"/>
      <c r="Z225" s="2"/>
    </row>
    <row r="226" ht="14.25" customHeight="1">
      <c r="A226" s="2"/>
      <c r="B226" s="2"/>
      <c r="C226" s="3"/>
      <c r="D226" s="4"/>
      <c r="E226" s="2"/>
      <c r="F226" s="2"/>
      <c r="G226" s="2"/>
      <c r="H226" s="2"/>
      <c r="I226" s="2"/>
      <c r="J226" s="2"/>
      <c r="K226" s="2"/>
      <c r="L226" s="2"/>
      <c r="M226" s="2"/>
      <c r="N226" s="2"/>
      <c r="O226" s="2"/>
      <c r="P226" s="2"/>
      <c r="Q226" s="2"/>
      <c r="R226" s="2"/>
      <c r="S226" s="2"/>
      <c r="T226" s="2"/>
      <c r="U226" s="2"/>
      <c r="V226" s="2"/>
      <c r="W226" s="2"/>
      <c r="X226" s="2"/>
      <c r="Y226" s="2"/>
      <c r="Z226" s="2"/>
    </row>
    <row r="227" ht="14.25" customHeight="1">
      <c r="A227" s="2"/>
      <c r="B227" s="2"/>
      <c r="C227" s="3"/>
      <c r="D227" s="4"/>
      <c r="E227" s="2"/>
      <c r="F227" s="2"/>
      <c r="G227" s="2"/>
      <c r="H227" s="2"/>
      <c r="I227" s="2"/>
      <c r="J227" s="2"/>
      <c r="K227" s="2"/>
      <c r="L227" s="2"/>
      <c r="M227" s="2"/>
      <c r="N227" s="2"/>
      <c r="O227" s="2"/>
      <c r="P227" s="2"/>
      <c r="Q227" s="2"/>
      <c r="R227" s="2"/>
      <c r="S227" s="2"/>
      <c r="T227" s="2"/>
      <c r="U227" s="2"/>
      <c r="V227" s="2"/>
      <c r="W227" s="2"/>
      <c r="X227" s="2"/>
      <c r="Y227" s="2"/>
      <c r="Z227" s="2"/>
    </row>
    <row r="228" ht="14.25" customHeight="1">
      <c r="A228" s="2"/>
      <c r="B228" s="2"/>
      <c r="C228" s="3"/>
      <c r="D228" s="4"/>
      <c r="E228" s="2"/>
      <c r="F228" s="2"/>
      <c r="G228" s="2"/>
      <c r="H228" s="2"/>
      <c r="I228" s="2"/>
      <c r="J228" s="2"/>
      <c r="K228" s="2"/>
      <c r="L228" s="2"/>
      <c r="M228" s="2"/>
      <c r="N228" s="2"/>
      <c r="O228" s="2"/>
      <c r="P228" s="2"/>
      <c r="Q228" s="2"/>
      <c r="R228" s="2"/>
      <c r="S228" s="2"/>
      <c r="T228" s="2"/>
      <c r="U228" s="2"/>
      <c r="V228" s="2"/>
      <c r="W228" s="2"/>
      <c r="X228" s="2"/>
      <c r="Y228" s="2"/>
      <c r="Z228" s="2"/>
    </row>
    <row r="229" ht="14.25" customHeight="1">
      <c r="A229" s="2"/>
      <c r="B229" s="2"/>
      <c r="C229" s="3"/>
      <c r="D229" s="4"/>
      <c r="E229" s="2"/>
      <c r="F229" s="2"/>
      <c r="G229" s="2"/>
      <c r="H229" s="2"/>
      <c r="I229" s="2"/>
      <c r="J229" s="2"/>
      <c r="K229" s="2"/>
      <c r="L229" s="2"/>
      <c r="M229" s="2"/>
      <c r="N229" s="2"/>
      <c r="O229" s="2"/>
      <c r="P229" s="2"/>
      <c r="Q229" s="2"/>
      <c r="R229" s="2"/>
      <c r="S229" s="2"/>
      <c r="T229" s="2"/>
      <c r="U229" s="2"/>
      <c r="V229" s="2"/>
      <c r="W229" s="2"/>
      <c r="X229" s="2"/>
      <c r="Y229" s="2"/>
      <c r="Z229" s="2"/>
    </row>
    <row r="230" ht="14.25" customHeight="1">
      <c r="A230" s="2"/>
      <c r="B230" s="2"/>
      <c r="C230" s="3"/>
      <c r="D230" s="4"/>
      <c r="E230" s="2"/>
      <c r="F230" s="2"/>
      <c r="G230" s="2"/>
      <c r="H230" s="2"/>
      <c r="I230" s="2"/>
      <c r="J230" s="2"/>
      <c r="K230" s="2"/>
      <c r="L230" s="2"/>
      <c r="M230" s="2"/>
      <c r="N230" s="2"/>
      <c r="O230" s="2"/>
      <c r="P230" s="2"/>
      <c r="Q230" s="2"/>
      <c r="R230" s="2"/>
      <c r="S230" s="2"/>
      <c r="T230" s="2"/>
      <c r="U230" s="2"/>
      <c r="V230" s="2"/>
      <c r="W230" s="2"/>
      <c r="X230" s="2"/>
      <c r="Y230" s="2"/>
      <c r="Z230" s="2"/>
    </row>
    <row r="231" ht="14.25" customHeight="1">
      <c r="A231" s="2"/>
      <c r="B231" s="2"/>
      <c r="C231" s="3"/>
      <c r="D231" s="4"/>
      <c r="E231" s="2"/>
      <c r="F231" s="2"/>
      <c r="G231" s="2"/>
      <c r="H231" s="2"/>
      <c r="I231" s="2"/>
      <c r="J231" s="2"/>
      <c r="K231" s="2"/>
      <c r="L231" s="2"/>
      <c r="M231" s="2"/>
      <c r="N231" s="2"/>
      <c r="O231" s="2"/>
      <c r="P231" s="2"/>
      <c r="Q231" s="2"/>
      <c r="R231" s="2"/>
      <c r="S231" s="2"/>
      <c r="T231" s="2"/>
      <c r="U231" s="2"/>
      <c r="V231" s="2"/>
      <c r="W231" s="2"/>
      <c r="X231" s="2"/>
      <c r="Y231" s="2"/>
      <c r="Z231" s="2"/>
    </row>
    <row r="232" ht="14.25" customHeight="1">
      <c r="A232" s="2"/>
      <c r="B232" s="2"/>
      <c r="C232" s="3"/>
      <c r="D232" s="4"/>
      <c r="E232" s="2"/>
      <c r="F232" s="2"/>
      <c r="G232" s="2"/>
      <c r="H232" s="2"/>
      <c r="I232" s="2"/>
      <c r="J232" s="2"/>
      <c r="K232" s="2"/>
      <c r="L232" s="2"/>
      <c r="M232" s="2"/>
      <c r="N232" s="2"/>
      <c r="O232" s="2"/>
      <c r="P232" s="2"/>
      <c r="Q232" s="2"/>
      <c r="R232" s="2"/>
      <c r="S232" s="2"/>
      <c r="T232" s="2"/>
      <c r="U232" s="2"/>
      <c r="V232" s="2"/>
      <c r="W232" s="2"/>
      <c r="X232" s="2"/>
      <c r="Y232" s="2"/>
      <c r="Z232" s="2"/>
    </row>
    <row r="233" ht="14.25" customHeight="1">
      <c r="A233" s="2"/>
      <c r="B233" s="2"/>
      <c r="C233" s="3"/>
      <c r="D233" s="4"/>
      <c r="E233" s="2"/>
      <c r="F233" s="2"/>
      <c r="G233" s="2"/>
      <c r="H233" s="2"/>
      <c r="I233" s="2"/>
      <c r="J233" s="2"/>
      <c r="K233" s="2"/>
      <c r="L233" s="2"/>
      <c r="M233" s="2"/>
      <c r="N233" s="2"/>
      <c r="O233" s="2"/>
      <c r="P233" s="2"/>
      <c r="Q233" s="2"/>
      <c r="R233" s="2"/>
      <c r="S233" s="2"/>
      <c r="T233" s="2"/>
      <c r="U233" s="2"/>
      <c r="V233" s="2"/>
      <c r="W233" s="2"/>
      <c r="X233" s="2"/>
      <c r="Y233" s="2"/>
      <c r="Z233" s="2"/>
    </row>
    <row r="234" ht="14.25" customHeight="1">
      <c r="A234" s="2"/>
      <c r="B234" s="2"/>
      <c r="C234" s="3"/>
      <c r="D234" s="4"/>
      <c r="E234" s="2"/>
      <c r="F234" s="2"/>
      <c r="G234" s="2"/>
      <c r="H234" s="2"/>
      <c r="I234" s="2"/>
      <c r="J234" s="2"/>
      <c r="K234" s="2"/>
      <c r="L234" s="2"/>
      <c r="M234" s="2"/>
      <c r="N234" s="2"/>
      <c r="O234" s="2"/>
      <c r="P234" s="2"/>
      <c r="Q234" s="2"/>
      <c r="R234" s="2"/>
      <c r="S234" s="2"/>
      <c r="T234" s="2"/>
      <c r="U234" s="2"/>
      <c r="V234" s="2"/>
      <c r="W234" s="2"/>
      <c r="X234" s="2"/>
      <c r="Y234" s="2"/>
      <c r="Z234" s="2"/>
    </row>
    <row r="235" ht="14.25" customHeight="1">
      <c r="A235" s="2"/>
      <c r="B235" s="2"/>
      <c r="C235" s="3"/>
      <c r="D235" s="4"/>
      <c r="E235" s="2"/>
      <c r="F235" s="2"/>
      <c r="G235" s="2"/>
      <c r="H235" s="2"/>
      <c r="I235" s="2"/>
      <c r="J235" s="2"/>
      <c r="K235" s="2"/>
      <c r="L235" s="2"/>
      <c r="M235" s="2"/>
      <c r="N235" s="2"/>
      <c r="O235" s="2"/>
      <c r="P235" s="2"/>
      <c r="Q235" s="2"/>
      <c r="R235" s="2"/>
      <c r="S235" s="2"/>
      <c r="T235" s="2"/>
      <c r="U235" s="2"/>
      <c r="V235" s="2"/>
      <c r="W235" s="2"/>
      <c r="X235" s="2"/>
      <c r="Y235" s="2"/>
      <c r="Z235" s="2"/>
    </row>
    <row r="236" ht="14.25" customHeight="1">
      <c r="A236" s="2"/>
      <c r="B236" s="2"/>
      <c r="C236" s="3"/>
      <c r="D236" s="4"/>
      <c r="E236" s="2"/>
      <c r="F236" s="2"/>
      <c r="G236" s="2"/>
      <c r="H236" s="2"/>
      <c r="I236" s="2"/>
      <c r="J236" s="2"/>
      <c r="K236" s="2"/>
      <c r="L236" s="2"/>
      <c r="M236" s="2"/>
      <c r="N236" s="2"/>
      <c r="O236" s="2"/>
      <c r="P236" s="2"/>
      <c r="Q236" s="2"/>
      <c r="R236" s="2"/>
      <c r="S236" s="2"/>
      <c r="T236" s="2"/>
      <c r="U236" s="2"/>
      <c r="V236" s="2"/>
      <c r="W236" s="2"/>
      <c r="X236" s="2"/>
      <c r="Y236" s="2"/>
      <c r="Z236" s="2"/>
    </row>
    <row r="237" ht="14.25" customHeight="1">
      <c r="A237" s="2"/>
      <c r="B237" s="2"/>
      <c r="C237" s="3"/>
      <c r="D237" s="4"/>
      <c r="E237" s="2"/>
      <c r="F237" s="2"/>
      <c r="G237" s="2"/>
      <c r="H237" s="2"/>
      <c r="I237" s="2"/>
      <c r="J237" s="2"/>
      <c r="K237" s="2"/>
      <c r="L237" s="2"/>
      <c r="M237" s="2"/>
      <c r="N237" s="2"/>
      <c r="O237" s="2"/>
      <c r="P237" s="2"/>
      <c r="Q237" s="2"/>
      <c r="R237" s="2"/>
      <c r="S237" s="2"/>
      <c r="T237" s="2"/>
      <c r="U237" s="2"/>
      <c r="V237" s="2"/>
      <c r="W237" s="2"/>
      <c r="X237" s="2"/>
      <c r="Y237" s="2"/>
      <c r="Z237" s="2"/>
    </row>
    <row r="238" ht="14.25" customHeight="1">
      <c r="A238" s="2"/>
      <c r="B238" s="2"/>
      <c r="C238" s="3"/>
      <c r="D238" s="4"/>
      <c r="E238" s="2"/>
      <c r="F238" s="2"/>
      <c r="G238" s="2"/>
      <c r="H238" s="2"/>
      <c r="I238" s="2"/>
      <c r="J238" s="2"/>
      <c r="K238" s="2"/>
      <c r="L238" s="2"/>
      <c r="M238" s="2"/>
      <c r="N238" s="2"/>
      <c r="O238" s="2"/>
      <c r="P238" s="2"/>
      <c r="Q238" s="2"/>
      <c r="R238" s="2"/>
      <c r="S238" s="2"/>
      <c r="T238" s="2"/>
      <c r="U238" s="2"/>
      <c r="V238" s="2"/>
      <c r="W238" s="2"/>
      <c r="X238" s="2"/>
      <c r="Y238" s="2"/>
      <c r="Z238" s="2"/>
    </row>
    <row r="239" ht="14.25" customHeight="1">
      <c r="A239" s="2"/>
      <c r="B239" s="2"/>
      <c r="C239" s="3"/>
      <c r="D239" s="4"/>
      <c r="E239" s="2"/>
      <c r="F239" s="2"/>
      <c r="G239" s="2"/>
      <c r="H239" s="2"/>
      <c r="I239" s="2"/>
      <c r="J239" s="2"/>
      <c r="K239" s="2"/>
      <c r="L239" s="2"/>
      <c r="M239" s="2"/>
      <c r="N239" s="2"/>
      <c r="O239" s="2"/>
      <c r="P239" s="2"/>
      <c r="Q239" s="2"/>
      <c r="R239" s="2"/>
      <c r="S239" s="2"/>
      <c r="T239" s="2"/>
      <c r="U239" s="2"/>
      <c r="V239" s="2"/>
      <c r="W239" s="2"/>
      <c r="X239" s="2"/>
      <c r="Y239" s="2"/>
      <c r="Z239" s="2"/>
    </row>
    <row r="240" ht="14.25" customHeight="1">
      <c r="A240" s="2"/>
      <c r="B240" s="2"/>
      <c r="C240" s="3"/>
      <c r="D240" s="4"/>
      <c r="E240" s="2"/>
      <c r="F240" s="2"/>
      <c r="G240" s="2"/>
      <c r="H240" s="2"/>
      <c r="I240" s="2"/>
      <c r="J240" s="2"/>
      <c r="K240" s="2"/>
      <c r="L240" s="2"/>
      <c r="M240" s="2"/>
      <c r="N240" s="2"/>
      <c r="O240" s="2"/>
      <c r="P240" s="2"/>
      <c r="Q240" s="2"/>
      <c r="R240" s="2"/>
      <c r="S240" s="2"/>
      <c r="T240" s="2"/>
      <c r="U240" s="2"/>
      <c r="V240" s="2"/>
      <c r="W240" s="2"/>
      <c r="X240" s="2"/>
      <c r="Y240" s="2"/>
      <c r="Z240" s="2"/>
    </row>
    <row r="241" ht="14.25" customHeight="1">
      <c r="A241" s="2"/>
      <c r="B241" s="2"/>
      <c r="C241" s="3"/>
      <c r="D241" s="4"/>
      <c r="E241" s="2"/>
      <c r="F241" s="2"/>
      <c r="G241" s="2"/>
      <c r="H241" s="2"/>
      <c r="I241" s="2"/>
      <c r="J241" s="2"/>
      <c r="K241" s="2"/>
      <c r="L241" s="2"/>
      <c r="M241" s="2"/>
      <c r="N241" s="2"/>
      <c r="O241" s="2"/>
      <c r="P241" s="2"/>
      <c r="Q241" s="2"/>
      <c r="R241" s="2"/>
      <c r="S241" s="2"/>
      <c r="T241" s="2"/>
      <c r="U241" s="2"/>
      <c r="V241" s="2"/>
      <c r="W241" s="2"/>
      <c r="X241" s="2"/>
      <c r="Y241" s="2"/>
      <c r="Z241" s="2"/>
    </row>
    <row r="242" ht="14.25" customHeight="1">
      <c r="A242" s="2"/>
      <c r="B242" s="2"/>
      <c r="C242" s="3"/>
      <c r="D242" s="4"/>
      <c r="E242" s="2"/>
      <c r="F242" s="2"/>
      <c r="G242" s="2"/>
      <c r="H242" s="2"/>
      <c r="I242" s="2"/>
      <c r="J242" s="2"/>
      <c r="K242" s="2"/>
      <c r="L242" s="2"/>
      <c r="M242" s="2"/>
      <c r="N242" s="2"/>
      <c r="O242" s="2"/>
      <c r="P242" s="2"/>
      <c r="Q242" s="2"/>
      <c r="R242" s="2"/>
      <c r="S242" s="2"/>
      <c r="T242" s="2"/>
      <c r="U242" s="2"/>
      <c r="V242" s="2"/>
      <c r="W242" s="2"/>
      <c r="X242" s="2"/>
      <c r="Y242" s="2"/>
      <c r="Z242" s="2"/>
    </row>
    <row r="243" ht="14.25" customHeight="1">
      <c r="A243" s="2"/>
      <c r="B243" s="2"/>
      <c r="C243" s="3"/>
      <c r="D243" s="4"/>
      <c r="E243" s="2"/>
      <c r="F243" s="2"/>
      <c r="G243" s="2"/>
      <c r="H243" s="2"/>
      <c r="I243" s="2"/>
      <c r="J243" s="2"/>
      <c r="K243" s="2"/>
      <c r="L243" s="2"/>
      <c r="M243" s="2"/>
      <c r="N243" s="2"/>
      <c r="O243" s="2"/>
      <c r="P243" s="2"/>
      <c r="Q243" s="2"/>
      <c r="R243" s="2"/>
      <c r="S243" s="2"/>
      <c r="T243" s="2"/>
      <c r="U243" s="2"/>
      <c r="V243" s="2"/>
      <c r="W243" s="2"/>
      <c r="X243" s="2"/>
      <c r="Y243" s="2"/>
      <c r="Z243" s="2"/>
    </row>
    <row r="244" ht="14.25" customHeight="1">
      <c r="A244" s="2"/>
      <c r="B244" s="2"/>
      <c r="C244" s="3"/>
      <c r="D244" s="4"/>
      <c r="E244" s="2"/>
      <c r="F244" s="2"/>
      <c r="G244" s="2"/>
      <c r="H244" s="2"/>
      <c r="I244" s="2"/>
      <c r="J244" s="2"/>
      <c r="K244" s="2"/>
      <c r="L244" s="2"/>
      <c r="M244" s="2"/>
      <c r="N244" s="2"/>
      <c r="O244" s="2"/>
      <c r="P244" s="2"/>
      <c r="Q244" s="2"/>
      <c r="R244" s="2"/>
      <c r="S244" s="2"/>
      <c r="T244" s="2"/>
      <c r="U244" s="2"/>
      <c r="V244" s="2"/>
      <c r="W244" s="2"/>
      <c r="X244" s="2"/>
      <c r="Y244" s="2"/>
      <c r="Z244" s="2"/>
    </row>
    <row r="245" ht="14.25" customHeight="1">
      <c r="A245" s="2"/>
      <c r="B245" s="2"/>
      <c r="C245" s="3"/>
      <c r="D245" s="4"/>
      <c r="E245" s="2"/>
      <c r="F245" s="2"/>
      <c r="G245" s="2"/>
      <c r="H245" s="2"/>
      <c r="I245" s="2"/>
      <c r="J245" s="2"/>
      <c r="K245" s="2"/>
      <c r="L245" s="2"/>
      <c r="M245" s="2"/>
      <c r="N245" s="2"/>
      <c r="O245" s="2"/>
      <c r="P245" s="2"/>
      <c r="Q245" s="2"/>
      <c r="R245" s="2"/>
      <c r="S245" s="2"/>
      <c r="T245" s="2"/>
      <c r="U245" s="2"/>
      <c r="V245" s="2"/>
      <c r="W245" s="2"/>
      <c r="X245" s="2"/>
      <c r="Y245" s="2"/>
      <c r="Z245" s="2"/>
    </row>
    <row r="246" ht="14.25" customHeight="1">
      <c r="A246" s="2"/>
      <c r="B246" s="2"/>
      <c r="C246" s="3"/>
      <c r="D246" s="4"/>
      <c r="E246" s="2"/>
      <c r="F246" s="2"/>
      <c r="G246" s="2"/>
      <c r="H246" s="2"/>
      <c r="I246" s="2"/>
      <c r="J246" s="2"/>
      <c r="K246" s="2"/>
      <c r="L246" s="2"/>
      <c r="M246" s="2"/>
      <c r="N246" s="2"/>
      <c r="O246" s="2"/>
      <c r="P246" s="2"/>
      <c r="Q246" s="2"/>
      <c r="R246" s="2"/>
      <c r="S246" s="2"/>
      <c r="T246" s="2"/>
      <c r="U246" s="2"/>
      <c r="V246" s="2"/>
      <c r="W246" s="2"/>
      <c r="X246" s="2"/>
      <c r="Y246" s="2"/>
      <c r="Z246" s="2"/>
    </row>
    <row r="247" ht="14.25" customHeight="1">
      <c r="A247" s="2"/>
      <c r="B247" s="2"/>
      <c r="C247" s="3"/>
      <c r="D247" s="4"/>
      <c r="E247" s="2"/>
      <c r="F247" s="2"/>
      <c r="G247" s="2"/>
      <c r="H247" s="2"/>
      <c r="I247" s="2"/>
      <c r="J247" s="2"/>
      <c r="K247" s="2"/>
      <c r="L247" s="2"/>
      <c r="M247" s="2"/>
      <c r="N247" s="2"/>
      <c r="O247" s="2"/>
      <c r="P247" s="2"/>
      <c r="Q247" s="2"/>
      <c r="R247" s="2"/>
      <c r="S247" s="2"/>
      <c r="T247" s="2"/>
      <c r="U247" s="2"/>
      <c r="V247" s="2"/>
      <c r="W247" s="2"/>
      <c r="X247" s="2"/>
      <c r="Y247" s="2"/>
      <c r="Z247" s="2"/>
    </row>
    <row r="248" ht="14.25" customHeight="1">
      <c r="A248" s="2"/>
      <c r="B248" s="2"/>
      <c r="C248" s="3"/>
      <c r="D248" s="4"/>
      <c r="E248" s="2"/>
      <c r="F248" s="2"/>
      <c r="G248" s="2"/>
      <c r="H248" s="2"/>
      <c r="I248" s="2"/>
      <c r="J248" s="2"/>
      <c r="K248" s="2"/>
      <c r="L248" s="2"/>
      <c r="M248" s="2"/>
      <c r="N248" s="2"/>
      <c r="O248" s="2"/>
      <c r="P248" s="2"/>
      <c r="Q248" s="2"/>
      <c r="R248" s="2"/>
      <c r="S248" s="2"/>
      <c r="T248" s="2"/>
      <c r="U248" s="2"/>
      <c r="V248" s="2"/>
      <c r="W248" s="2"/>
      <c r="X248" s="2"/>
      <c r="Y248" s="2"/>
      <c r="Z248" s="2"/>
    </row>
    <row r="249" ht="14.25" customHeight="1">
      <c r="A249" s="2"/>
      <c r="B249" s="2"/>
      <c r="C249" s="3"/>
      <c r="D249" s="4"/>
      <c r="E249" s="2"/>
      <c r="F249" s="2"/>
      <c r="G249" s="2"/>
      <c r="H249" s="2"/>
      <c r="I249" s="2"/>
      <c r="J249" s="2"/>
      <c r="K249" s="2"/>
      <c r="L249" s="2"/>
      <c r="M249" s="2"/>
      <c r="N249" s="2"/>
      <c r="O249" s="2"/>
      <c r="P249" s="2"/>
      <c r="Q249" s="2"/>
      <c r="R249" s="2"/>
      <c r="S249" s="2"/>
      <c r="T249" s="2"/>
      <c r="U249" s="2"/>
      <c r="V249" s="2"/>
      <c r="W249" s="2"/>
      <c r="X249" s="2"/>
      <c r="Y249" s="2"/>
      <c r="Z249" s="2"/>
    </row>
    <row r="250" ht="14.25" customHeight="1">
      <c r="A250" s="2"/>
      <c r="B250" s="2"/>
      <c r="C250" s="3"/>
      <c r="D250" s="4"/>
      <c r="E250" s="2"/>
      <c r="F250" s="2"/>
      <c r="G250" s="2"/>
      <c r="H250" s="2"/>
      <c r="I250" s="2"/>
      <c r="J250" s="2"/>
      <c r="K250" s="2"/>
      <c r="L250" s="2"/>
      <c r="M250" s="2"/>
      <c r="N250" s="2"/>
      <c r="O250" s="2"/>
      <c r="P250" s="2"/>
      <c r="Q250" s="2"/>
      <c r="R250" s="2"/>
      <c r="S250" s="2"/>
      <c r="T250" s="2"/>
      <c r="U250" s="2"/>
      <c r="V250" s="2"/>
      <c r="W250" s="2"/>
      <c r="X250" s="2"/>
      <c r="Y250" s="2"/>
      <c r="Z250" s="2"/>
    </row>
    <row r="251" ht="14.25" customHeight="1">
      <c r="A251" s="2"/>
      <c r="B251" s="2"/>
      <c r="C251" s="3"/>
      <c r="D251" s="4"/>
      <c r="E251" s="2"/>
      <c r="F251" s="2"/>
      <c r="G251" s="2"/>
      <c r="H251" s="2"/>
      <c r="I251" s="2"/>
      <c r="J251" s="2"/>
      <c r="K251" s="2"/>
      <c r="L251" s="2"/>
      <c r="M251" s="2"/>
      <c r="N251" s="2"/>
      <c r="O251" s="2"/>
      <c r="P251" s="2"/>
      <c r="Q251" s="2"/>
      <c r="R251" s="2"/>
      <c r="S251" s="2"/>
      <c r="T251" s="2"/>
      <c r="U251" s="2"/>
      <c r="V251" s="2"/>
      <c r="W251" s="2"/>
      <c r="X251" s="2"/>
      <c r="Y251" s="2"/>
      <c r="Z251" s="2"/>
    </row>
    <row r="252" ht="14.25" customHeight="1">
      <c r="A252" s="2"/>
      <c r="B252" s="2"/>
      <c r="C252" s="3"/>
      <c r="D252" s="4"/>
      <c r="E252" s="2"/>
      <c r="F252" s="2"/>
      <c r="G252" s="2"/>
      <c r="H252" s="2"/>
      <c r="I252" s="2"/>
      <c r="J252" s="2"/>
      <c r="K252" s="2"/>
      <c r="L252" s="2"/>
      <c r="M252" s="2"/>
      <c r="N252" s="2"/>
      <c r="O252" s="2"/>
      <c r="P252" s="2"/>
      <c r="Q252" s="2"/>
      <c r="R252" s="2"/>
      <c r="S252" s="2"/>
      <c r="T252" s="2"/>
      <c r="U252" s="2"/>
      <c r="V252" s="2"/>
      <c r="W252" s="2"/>
      <c r="X252" s="2"/>
      <c r="Y252" s="2"/>
      <c r="Z252" s="2"/>
    </row>
    <row r="253" ht="14.25" customHeight="1">
      <c r="A253" s="2"/>
      <c r="B253" s="2"/>
      <c r="C253" s="3"/>
      <c r="D253" s="4"/>
      <c r="E253" s="2"/>
      <c r="F253" s="2"/>
      <c r="G253" s="2"/>
      <c r="H253" s="2"/>
      <c r="I253" s="2"/>
      <c r="J253" s="2"/>
      <c r="K253" s="2"/>
      <c r="L253" s="2"/>
      <c r="M253" s="2"/>
      <c r="N253" s="2"/>
      <c r="O253" s="2"/>
      <c r="P253" s="2"/>
      <c r="Q253" s="2"/>
      <c r="R253" s="2"/>
      <c r="S253" s="2"/>
      <c r="T253" s="2"/>
      <c r="U253" s="2"/>
      <c r="V253" s="2"/>
      <c r="W253" s="2"/>
      <c r="X253" s="2"/>
      <c r="Y253" s="2"/>
      <c r="Z253" s="2"/>
    </row>
    <row r="254" ht="14.25" customHeight="1">
      <c r="A254" s="2"/>
      <c r="B254" s="2"/>
      <c r="C254" s="3"/>
      <c r="D254" s="4"/>
      <c r="E254" s="2"/>
      <c r="F254" s="2"/>
      <c r="G254" s="2"/>
      <c r="H254" s="2"/>
      <c r="I254" s="2"/>
      <c r="J254" s="2"/>
      <c r="K254" s="2"/>
      <c r="L254" s="2"/>
      <c r="M254" s="2"/>
      <c r="N254" s="2"/>
      <c r="O254" s="2"/>
      <c r="P254" s="2"/>
      <c r="Q254" s="2"/>
      <c r="R254" s="2"/>
      <c r="S254" s="2"/>
      <c r="T254" s="2"/>
      <c r="U254" s="2"/>
      <c r="V254" s="2"/>
      <c r="W254" s="2"/>
      <c r="X254" s="2"/>
      <c r="Y254" s="2"/>
      <c r="Z254" s="2"/>
    </row>
    <row r="255" ht="14.25" customHeight="1">
      <c r="A255" s="2"/>
      <c r="B255" s="2"/>
      <c r="C255" s="3"/>
      <c r="D255" s="4"/>
      <c r="E255" s="2"/>
      <c r="F255" s="2"/>
      <c r="G255" s="2"/>
      <c r="H255" s="2"/>
      <c r="I255" s="2"/>
      <c r="J255" s="2"/>
      <c r="K255" s="2"/>
      <c r="L255" s="2"/>
      <c r="M255" s="2"/>
      <c r="N255" s="2"/>
      <c r="O255" s="2"/>
      <c r="P255" s="2"/>
      <c r="Q255" s="2"/>
      <c r="R255" s="2"/>
      <c r="S255" s="2"/>
      <c r="T255" s="2"/>
      <c r="U255" s="2"/>
      <c r="V255" s="2"/>
      <c r="W255" s="2"/>
      <c r="X255" s="2"/>
      <c r="Y255" s="2"/>
      <c r="Z255" s="2"/>
    </row>
    <row r="256" ht="14.25" customHeight="1">
      <c r="A256" s="2"/>
      <c r="B256" s="2"/>
      <c r="C256" s="3"/>
      <c r="D256" s="4"/>
      <c r="E256" s="2"/>
      <c r="F256" s="2"/>
      <c r="G256" s="2"/>
      <c r="H256" s="2"/>
      <c r="I256" s="2"/>
      <c r="J256" s="2"/>
      <c r="K256" s="2"/>
      <c r="L256" s="2"/>
      <c r="M256" s="2"/>
      <c r="N256" s="2"/>
      <c r="O256" s="2"/>
      <c r="P256" s="2"/>
      <c r="Q256" s="2"/>
      <c r="R256" s="2"/>
      <c r="S256" s="2"/>
      <c r="T256" s="2"/>
      <c r="U256" s="2"/>
      <c r="V256" s="2"/>
      <c r="W256" s="2"/>
      <c r="X256" s="2"/>
      <c r="Y256" s="2"/>
      <c r="Z256" s="2"/>
    </row>
    <row r="257" ht="14.25" customHeight="1">
      <c r="A257" s="2"/>
      <c r="B257" s="2"/>
      <c r="C257" s="3"/>
      <c r="D257" s="4"/>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2"/>
      <c r="C258" s="3"/>
      <c r="D258" s="4"/>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2"/>
      <c r="C259" s="3"/>
      <c r="D259" s="4"/>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3"/>
      <c r="D260" s="4"/>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3"/>
      <c r="D261" s="4"/>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3"/>
      <c r="D262" s="4"/>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3"/>
      <c r="D263" s="4"/>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3"/>
      <c r="D264" s="4"/>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3"/>
      <c r="D265" s="4"/>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3"/>
      <c r="D266" s="4"/>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3"/>
      <c r="D267" s="4"/>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3"/>
      <c r="D268" s="4"/>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3"/>
      <c r="D269" s="4"/>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3"/>
      <c r="D270" s="4"/>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3"/>
      <c r="D271" s="4"/>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3"/>
      <c r="D272" s="4"/>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3"/>
      <c r="D273" s="4"/>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3"/>
      <c r="D274" s="4"/>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3"/>
      <c r="D275" s="4"/>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3"/>
      <c r="D276" s="4"/>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3"/>
      <c r="D277" s="4"/>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3"/>
      <c r="D278" s="4"/>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3"/>
      <c r="D279" s="4"/>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3"/>
      <c r="D280" s="4"/>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3"/>
      <c r="D281" s="4"/>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3"/>
      <c r="D282" s="4"/>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3"/>
      <c r="D283" s="4"/>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3"/>
      <c r="D284" s="4"/>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3"/>
      <c r="D285" s="4"/>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3"/>
      <c r="D286" s="4"/>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3"/>
      <c r="D287" s="4"/>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3"/>
      <c r="D288" s="4"/>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3"/>
      <c r="D289" s="4"/>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3"/>
      <c r="D290" s="4"/>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3"/>
      <c r="D291" s="4"/>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3"/>
      <c r="D292" s="4"/>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3"/>
      <c r="D293" s="4"/>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3"/>
      <c r="D294" s="4"/>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3"/>
      <c r="D295" s="4"/>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3"/>
      <c r="D296" s="4"/>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3"/>
      <c r="D297" s="4"/>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3"/>
      <c r="D298" s="4"/>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3"/>
      <c r="D299" s="4"/>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3"/>
      <c r="D300" s="4"/>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3"/>
      <c r="D301" s="4"/>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3"/>
      <c r="D302" s="4"/>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3"/>
      <c r="D303" s="4"/>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3"/>
      <c r="D304" s="4"/>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3"/>
      <c r="D305" s="4"/>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3"/>
      <c r="D306" s="4"/>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3"/>
      <c r="D307" s="4"/>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3"/>
      <c r="D308" s="4"/>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3"/>
      <c r="D309" s="4"/>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3"/>
      <c r="D310" s="4"/>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3"/>
      <c r="D311" s="4"/>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3"/>
      <c r="D312" s="4"/>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3"/>
      <c r="D313" s="4"/>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3"/>
      <c r="D314" s="4"/>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3"/>
      <c r="D315" s="4"/>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3"/>
      <c r="D316" s="4"/>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3"/>
      <c r="D317" s="4"/>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3"/>
      <c r="D318" s="4"/>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3"/>
      <c r="D319" s="4"/>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3"/>
      <c r="D320" s="4"/>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3"/>
      <c r="D321" s="4"/>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3"/>
      <c r="D322" s="4"/>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3"/>
      <c r="D323" s="4"/>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3"/>
      <c r="D324" s="4"/>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3"/>
      <c r="D325" s="4"/>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3"/>
      <c r="D326" s="4"/>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3"/>
      <c r="D327" s="4"/>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3"/>
      <c r="D328" s="4"/>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3"/>
      <c r="D329" s="4"/>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3"/>
      <c r="D330" s="4"/>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3"/>
      <c r="D331" s="4"/>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3"/>
      <c r="D332" s="4"/>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3"/>
      <c r="D333" s="4"/>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3"/>
      <c r="D334" s="4"/>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3"/>
      <c r="D335" s="4"/>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3"/>
      <c r="D336" s="4"/>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3"/>
      <c r="D337" s="4"/>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3"/>
      <c r="D338" s="4"/>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3"/>
      <c r="D339" s="4"/>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3"/>
      <c r="D340" s="4"/>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3"/>
      <c r="D341" s="4"/>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3"/>
      <c r="D342" s="4"/>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3"/>
      <c r="D343" s="4"/>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3"/>
      <c r="D344" s="4"/>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3"/>
      <c r="D345" s="4"/>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3"/>
      <c r="D346" s="4"/>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3"/>
      <c r="D347" s="4"/>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3"/>
      <c r="D348" s="4"/>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3"/>
      <c r="D349" s="4"/>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3"/>
      <c r="D350" s="4"/>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3"/>
      <c r="D351" s="4"/>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3"/>
      <c r="D352" s="4"/>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3"/>
      <c r="D353" s="4"/>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3"/>
      <c r="D354" s="4"/>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3"/>
      <c r="D355" s="4"/>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3"/>
      <c r="D356" s="4"/>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3"/>
      <c r="D357" s="4"/>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3"/>
      <c r="D358" s="4"/>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3"/>
      <c r="D359" s="4"/>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3"/>
      <c r="D360" s="4"/>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3"/>
      <c r="D361" s="4"/>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3"/>
      <c r="D362" s="4"/>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3"/>
      <c r="D363" s="4"/>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3"/>
      <c r="D364" s="4"/>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3"/>
      <c r="D365" s="4"/>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3"/>
      <c r="D366" s="4"/>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3"/>
      <c r="D367" s="4"/>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3"/>
      <c r="D368" s="4"/>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3"/>
      <c r="D369" s="4"/>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3"/>
      <c r="D370" s="4"/>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3"/>
      <c r="D371" s="4"/>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3"/>
      <c r="D372" s="4"/>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3"/>
      <c r="D373" s="4"/>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3"/>
      <c r="D374" s="4"/>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3"/>
      <c r="D375" s="4"/>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3"/>
      <c r="D376" s="4"/>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3"/>
      <c r="D377" s="4"/>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3"/>
      <c r="D378" s="4"/>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3"/>
      <c r="D379" s="4"/>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3"/>
      <c r="D380" s="4"/>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3"/>
      <c r="D381" s="4"/>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3"/>
      <c r="D382" s="4"/>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3"/>
      <c r="D383" s="4"/>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3"/>
      <c r="D384" s="4"/>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3"/>
      <c r="D385" s="4"/>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3"/>
      <c r="D386" s="4"/>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3"/>
      <c r="D387" s="4"/>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3"/>
      <c r="D388" s="4"/>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3"/>
      <c r="D389" s="4"/>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3"/>
      <c r="D390" s="4"/>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3"/>
      <c r="D391" s="4"/>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3"/>
      <c r="D392" s="4"/>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3"/>
      <c r="D393" s="4"/>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3"/>
      <c r="D394" s="4"/>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3"/>
      <c r="D395" s="4"/>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3"/>
      <c r="D396" s="4"/>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3"/>
      <c r="D397" s="4"/>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3"/>
      <c r="D398" s="4"/>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3"/>
      <c r="D399" s="4"/>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3"/>
      <c r="D400" s="4"/>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3"/>
      <c r="D401" s="4"/>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3"/>
      <c r="D402" s="4"/>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3"/>
      <c r="D403" s="4"/>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3"/>
      <c r="D404" s="4"/>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3"/>
      <c r="D405" s="4"/>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3"/>
      <c r="D406" s="4"/>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3"/>
      <c r="D407" s="4"/>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3"/>
      <c r="D408" s="4"/>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3"/>
      <c r="D409" s="4"/>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3"/>
      <c r="D410" s="4"/>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3"/>
      <c r="D411" s="4"/>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3"/>
      <c r="D412" s="4"/>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3"/>
      <c r="D413" s="4"/>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3"/>
      <c r="D414" s="4"/>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3"/>
      <c r="D415" s="4"/>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3"/>
      <c r="D416" s="4"/>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3"/>
      <c r="D417" s="4"/>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3"/>
      <c r="D418" s="4"/>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3"/>
      <c r="D419" s="4"/>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3"/>
      <c r="D420" s="4"/>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3"/>
      <c r="D421" s="4"/>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3"/>
      <c r="D422" s="4"/>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3"/>
      <c r="D423" s="4"/>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8">
    <mergeCell ref="A5:A10"/>
    <mergeCell ref="A13:A18"/>
    <mergeCell ref="A21:A26"/>
    <mergeCell ref="A29:A34"/>
    <mergeCell ref="A37:A42"/>
    <mergeCell ref="A45:A50"/>
    <mergeCell ref="A53:A58"/>
    <mergeCell ref="A61:A66"/>
    <mergeCell ref="A69:A74"/>
    <mergeCell ref="A76:A81"/>
    <mergeCell ref="A83:A88"/>
    <mergeCell ref="A90:A95"/>
    <mergeCell ref="A97:A102"/>
    <mergeCell ref="A104:A109"/>
    <mergeCell ref="A111:A116"/>
    <mergeCell ref="A118:A123"/>
    <mergeCell ref="A125:A130"/>
    <mergeCell ref="A132:A137"/>
    <mergeCell ref="A139:A144"/>
    <mergeCell ref="A146:A151"/>
    <mergeCell ref="A153:A158"/>
    <mergeCell ref="A160:A165"/>
    <mergeCell ref="A177:A178"/>
    <mergeCell ref="B177:B178"/>
    <mergeCell ref="C177:C178"/>
    <mergeCell ref="D177:D178"/>
    <mergeCell ref="E177:F177"/>
    <mergeCell ref="G177:G178"/>
    <mergeCell ref="Q177:Q178"/>
    <mergeCell ref="R177:R178"/>
    <mergeCell ref="S177:T177"/>
    <mergeCell ref="H177:H178"/>
    <mergeCell ref="I177:I178"/>
    <mergeCell ref="J177:J178"/>
    <mergeCell ref="K177:K178"/>
    <mergeCell ref="L177:M177"/>
    <mergeCell ref="O177:O178"/>
    <mergeCell ref="P177:P178"/>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B083"/>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19.43"/>
    <col customWidth="1" min="2" max="4" width="17.86"/>
    <col customWidth="1" min="5" max="5" width="14.0"/>
    <col customWidth="1" min="6" max="8" width="17.86"/>
    <col customWidth="1" min="9" max="9" width="19.14"/>
    <col customWidth="1" min="10" max="12" width="20.29"/>
    <col customWidth="1" min="13" max="13" width="18.43"/>
    <col customWidth="1" min="14" max="15" width="17.86"/>
    <col customWidth="1" min="16" max="16" width="22.14"/>
    <col customWidth="1" min="17" max="17" width="18.71"/>
    <col customWidth="1" min="18" max="18" width="16.86"/>
    <col customWidth="1" min="19" max="20" width="11.57"/>
    <col customWidth="1" min="21" max="21" width="8.86"/>
    <col customWidth="1" min="22" max="22" width="11.14"/>
    <col customWidth="1" min="23" max="30" width="8.86"/>
  </cols>
  <sheetData>
    <row r="1" ht="12.0" customHeight="1">
      <c r="A1" s="40" t="s">
        <v>60</v>
      </c>
      <c r="B1" s="41"/>
      <c r="C1" s="41"/>
      <c r="D1" s="41"/>
      <c r="E1" s="41"/>
      <c r="F1" s="41"/>
      <c r="G1" s="41"/>
      <c r="H1" s="41"/>
      <c r="I1" s="41"/>
      <c r="J1" s="41"/>
      <c r="K1" s="41"/>
      <c r="L1" s="41"/>
      <c r="M1" s="41"/>
      <c r="N1" s="41"/>
      <c r="O1" s="41"/>
      <c r="P1" s="41"/>
      <c r="Q1" s="41"/>
      <c r="R1" s="41"/>
      <c r="S1" s="42"/>
      <c r="T1" s="43"/>
      <c r="U1" s="43"/>
      <c r="V1" s="41"/>
      <c r="W1" s="41"/>
      <c r="X1" s="41"/>
      <c r="Y1" s="41"/>
      <c r="Z1" s="41"/>
      <c r="AA1" s="41"/>
      <c r="AB1" s="41"/>
      <c r="AC1" s="41"/>
      <c r="AD1" s="41"/>
    </row>
    <row r="2" ht="12.0" customHeight="1">
      <c r="A2" s="40" t="s">
        <v>61</v>
      </c>
      <c r="B2" s="41"/>
      <c r="C2" s="41"/>
      <c r="D2" s="41"/>
      <c r="E2" s="41"/>
      <c r="F2" s="41"/>
      <c r="G2" s="41"/>
      <c r="H2" s="41"/>
      <c r="I2" s="41"/>
      <c r="J2" s="41"/>
      <c r="K2" s="41"/>
      <c r="L2" s="41"/>
      <c r="M2" s="41"/>
      <c r="N2" s="41"/>
      <c r="O2" s="41"/>
      <c r="P2" s="41"/>
      <c r="Q2" s="41"/>
      <c r="R2" s="41"/>
      <c r="S2" s="42"/>
      <c r="T2" s="43"/>
      <c r="U2" s="43"/>
      <c r="V2" s="41"/>
      <c r="W2" s="41"/>
      <c r="X2" s="41"/>
      <c r="Y2" s="41"/>
      <c r="Z2" s="41"/>
      <c r="AA2" s="41"/>
      <c r="AB2" s="41"/>
      <c r="AC2" s="41"/>
      <c r="AD2" s="41"/>
    </row>
    <row r="3" ht="12.0" customHeight="1">
      <c r="A3" s="44" t="s">
        <v>62</v>
      </c>
      <c r="B3" s="41"/>
      <c r="C3" s="41"/>
      <c r="D3" s="41"/>
      <c r="E3" s="41"/>
      <c r="F3" s="41"/>
      <c r="G3" s="41"/>
      <c r="H3" s="41"/>
      <c r="I3" s="41"/>
      <c r="J3" s="41"/>
      <c r="K3" s="41"/>
      <c r="L3" s="41"/>
      <c r="M3" s="41"/>
      <c r="N3" s="41"/>
      <c r="O3" s="41"/>
      <c r="P3" s="41"/>
      <c r="Q3" s="41"/>
      <c r="R3" s="41"/>
      <c r="S3" s="42"/>
      <c r="T3" s="43"/>
      <c r="U3" s="43"/>
      <c r="V3" s="41"/>
      <c r="W3" s="41"/>
      <c r="X3" s="41"/>
      <c r="Y3" s="41"/>
      <c r="Z3" s="41"/>
      <c r="AA3" s="41"/>
      <c r="AB3" s="41"/>
      <c r="AC3" s="41"/>
      <c r="AD3" s="41"/>
    </row>
    <row r="4" ht="50.25" customHeight="1">
      <c r="A4" s="45"/>
      <c r="B4" s="46" t="s">
        <v>63</v>
      </c>
      <c r="C4" s="46" t="s">
        <v>64</v>
      </c>
      <c r="D4" s="46" t="s">
        <v>65</v>
      </c>
      <c r="E4" s="46" t="s">
        <v>66</v>
      </c>
      <c r="F4" s="46" t="s">
        <v>67</v>
      </c>
      <c r="G4" s="46" t="s">
        <v>68</v>
      </c>
      <c r="H4" s="47" t="s">
        <v>69</v>
      </c>
      <c r="I4" s="46" t="s">
        <v>70</v>
      </c>
      <c r="J4" s="46" t="s">
        <v>71</v>
      </c>
      <c r="K4" s="47" t="s">
        <v>72</v>
      </c>
      <c r="L4" s="47" t="s">
        <v>73</v>
      </c>
      <c r="M4" s="46" t="s">
        <v>74</v>
      </c>
      <c r="N4" s="46" t="s">
        <v>75</v>
      </c>
      <c r="O4" s="46" t="s">
        <v>76</v>
      </c>
      <c r="P4" s="48" t="s">
        <v>77</v>
      </c>
      <c r="Q4" s="48" t="s">
        <v>78</v>
      </c>
      <c r="R4" s="48" t="s">
        <v>79</v>
      </c>
      <c r="S4" s="49" t="s">
        <v>80</v>
      </c>
      <c r="T4" s="50" t="s">
        <v>81</v>
      </c>
      <c r="U4" s="50" t="s">
        <v>82</v>
      </c>
      <c r="V4" s="50" t="s">
        <v>83</v>
      </c>
      <c r="W4" s="48"/>
      <c r="X4" s="48"/>
      <c r="Y4" s="48"/>
      <c r="Z4" s="48"/>
      <c r="AA4" s="48"/>
      <c r="AB4" s="48"/>
      <c r="AC4" s="48"/>
      <c r="AD4" s="48"/>
    </row>
    <row r="5" ht="12.0" customHeight="1">
      <c r="A5" s="51"/>
      <c r="B5" s="52"/>
      <c r="C5" s="52"/>
      <c r="D5" s="52"/>
      <c r="E5" s="52"/>
      <c r="F5" s="52"/>
      <c r="G5" s="52"/>
      <c r="H5" s="52"/>
      <c r="I5" s="52"/>
      <c r="J5" s="52"/>
      <c r="K5" s="52"/>
      <c r="L5" s="52"/>
      <c r="M5" s="52"/>
      <c r="N5" s="52"/>
      <c r="O5" s="52"/>
      <c r="P5" s="53"/>
      <c r="Q5" s="53"/>
      <c r="R5" s="53"/>
      <c r="S5" s="54"/>
      <c r="T5" s="55"/>
      <c r="U5" s="55"/>
      <c r="V5" s="55"/>
      <c r="W5" s="53"/>
      <c r="X5" s="53"/>
      <c r="Y5" s="53"/>
      <c r="Z5" s="53"/>
      <c r="AA5" s="53"/>
      <c r="AB5" s="53"/>
      <c r="AC5" s="53"/>
      <c r="AD5" s="53"/>
    </row>
    <row r="6" ht="12.0" customHeight="1">
      <c r="A6" s="56" t="s">
        <v>84</v>
      </c>
      <c r="B6" s="41"/>
      <c r="C6" s="41"/>
      <c r="D6" s="41"/>
      <c r="E6" s="41"/>
      <c r="F6" s="41"/>
      <c r="G6" s="41"/>
      <c r="H6" s="41"/>
      <c r="I6" s="41"/>
      <c r="J6" s="41"/>
      <c r="K6" s="41"/>
      <c r="L6" s="41"/>
      <c r="M6" s="41"/>
      <c r="N6" s="41"/>
      <c r="O6" s="42">
        <v>-3893209.38</v>
      </c>
      <c r="P6" s="41"/>
      <c r="Q6" s="41"/>
      <c r="R6" s="41"/>
      <c r="S6" s="54"/>
      <c r="T6" s="55"/>
      <c r="U6" s="55"/>
      <c r="V6" s="55"/>
      <c r="W6" s="41"/>
      <c r="X6" s="41"/>
      <c r="Y6" s="41"/>
      <c r="Z6" s="41"/>
      <c r="AA6" s="41"/>
      <c r="AB6" s="41"/>
      <c r="AC6" s="41"/>
      <c r="AD6" s="41"/>
    </row>
    <row r="7" ht="12.0" customHeight="1">
      <c r="A7" s="43" t="s">
        <v>57</v>
      </c>
      <c r="B7" s="57">
        <f>SI!S33+SI!S54</f>
        <v>3584965.32</v>
      </c>
      <c r="C7" s="57">
        <f>SUM(SI!T2:T56)</f>
        <v>469932.75</v>
      </c>
      <c r="D7" s="57">
        <f t="shared" ref="D7:D10" si="1">C7*0.12</f>
        <v>56391.93</v>
      </c>
      <c r="E7" s="57">
        <f t="shared" ref="E7:E9" si="2">O6</f>
        <v>-3893209.38</v>
      </c>
      <c r="F7" s="58" t="s">
        <v>85</v>
      </c>
      <c r="G7" s="58">
        <v>31021.02</v>
      </c>
      <c r="H7" s="58">
        <v>0.0</v>
      </c>
      <c r="I7" s="58">
        <v>25893.44</v>
      </c>
      <c r="J7" s="57">
        <v>1177215.4000000001</v>
      </c>
      <c r="K7" s="57">
        <f t="shared" ref="K7:K9" si="3">H7*0.12</f>
        <v>0</v>
      </c>
      <c r="L7" s="57">
        <f>'Schedule of CG Input Tax'!BZ144</f>
        <v>2867.5801</v>
      </c>
      <c r="M7" s="57">
        <f t="shared" ref="M7:M9" si="4">SUM(I7:J7)*0.12</f>
        <v>144373.0608</v>
      </c>
      <c r="N7" s="57">
        <f t="shared" ref="N7:N9" si="5">SUM(K7:M7)</f>
        <v>147240.6409</v>
      </c>
      <c r="O7" s="57">
        <f t="shared" ref="O7:O9" si="6">$D7+$E7-$N7</f>
        <v>-3984058.091</v>
      </c>
      <c r="P7" s="42"/>
      <c r="Q7" s="42"/>
      <c r="R7" s="41"/>
      <c r="S7" s="59"/>
      <c r="T7" s="60"/>
      <c r="U7" s="60"/>
      <c r="V7" s="60"/>
      <c r="W7" s="41"/>
      <c r="X7" s="41"/>
      <c r="Y7" s="41"/>
      <c r="Z7" s="41"/>
      <c r="AA7" s="41"/>
      <c r="AB7" s="41"/>
      <c r="AC7" s="41"/>
      <c r="AD7" s="41"/>
    </row>
    <row r="8" ht="12.0" customHeight="1">
      <c r="A8" s="43" t="s">
        <v>58</v>
      </c>
      <c r="B8" s="57">
        <f>SI!S86</f>
        <v>1792482.66</v>
      </c>
      <c r="C8" s="57">
        <f>SUM(SI!T58:T94)</f>
        <v>283831.8839</v>
      </c>
      <c r="D8" s="57">
        <f t="shared" si="1"/>
        <v>34059.82607</v>
      </c>
      <c r="E8" s="57">
        <f t="shared" si="2"/>
        <v>-3984058.091</v>
      </c>
      <c r="F8" s="58">
        <v>504.0</v>
      </c>
      <c r="G8" s="58">
        <v>10390.0</v>
      </c>
      <c r="H8" s="58">
        <v>0.0</v>
      </c>
      <c r="I8" s="58">
        <v>50742.38</v>
      </c>
      <c r="J8" s="57">
        <v>1199276.3099999998</v>
      </c>
      <c r="K8" s="57">
        <f t="shared" si="3"/>
        <v>0</v>
      </c>
      <c r="L8" s="57">
        <f>'Schedule of CG Input Tax'!CA144</f>
        <v>2867.5801</v>
      </c>
      <c r="M8" s="57">
        <f t="shared" si="4"/>
        <v>150002.2428</v>
      </c>
      <c r="N8" s="57">
        <f t="shared" si="5"/>
        <v>152869.8229</v>
      </c>
      <c r="O8" s="57">
        <f t="shared" si="6"/>
        <v>-4102868.088</v>
      </c>
      <c r="P8" s="42"/>
      <c r="Q8" s="42"/>
      <c r="R8" s="41"/>
      <c r="S8" s="59"/>
      <c r="T8" s="60"/>
      <c r="U8" s="60"/>
      <c r="V8" s="60"/>
      <c r="W8" s="41"/>
      <c r="X8" s="41"/>
      <c r="Y8" s="41"/>
      <c r="Z8" s="41"/>
      <c r="AA8" s="41"/>
      <c r="AB8" s="41"/>
      <c r="AC8" s="41"/>
      <c r="AD8" s="41"/>
    </row>
    <row r="9" ht="12.0" customHeight="1">
      <c r="A9" s="43" t="s">
        <v>59</v>
      </c>
      <c r="B9" s="57">
        <v>0.0</v>
      </c>
      <c r="C9" s="57">
        <f>SUM(SI!T96:T132)</f>
        <v>153426.4821</v>
      </c>
      <c r="D9" s="57">
        <f t="shared" si="1"/>
        <v>18411.17786</v>
      </c>
      <c r="E9" s="57">
        <f t="shared" si="2"/>
        <v>-4102868.088</v>
      </c>
      <c r="F9" s="58">
        <v>3270.0</v>
      </c>
      <c r="G9" s="58">
        <v>21317.0</v>
      </c>
      <c r="H9" s="58">
        <v>0.0</v>
      </c>
      <c r="I9" s="58">
        <v>34955.36</v>
      </c>
      <c r="J9" s="57">
        <v>1219543.7699999998</v>
      </c>
      <c r="K9" s="57">
        <f t="shared" si="3"/>
        <v>0</v>
      </c>
      <c r="L9" s="57">
        <f>'Schedule of CG Input Tax'!CB144</f>
        <v>2867.5801</v>
      </c>
      <c r="M9" s="57">
        <f t="shared" si="4"/>
        <v>150539.8956</v>
      </c>
      <c r="N9" s="57">
        <f t="shared" si="5"/>
        <v>153407.4757</v>
      </c>
      <c r="O9" s="57">
        <f t="shared" si="6"/>
        <v>-4237864.386</v>
      </c>
      <c r="P9" s="42"/>
      <c r="Q9" s="42"/>
      <c r="R9" s="41"/>
      <c r="S9" s="59"/>
      <c r="T9" s="60"/>
      <c r="U9" s="60"/>
      <c r="V9" s="60"/>
      <c r="W9" s="41"/>
      <c r="X9" s="41"/>
      <c r="Y9" s="41"/>
      <c r="Z9" s="41"/>
      <c r="AA9" s="41"/>
      <c r="AB9" s="41"/>
      <c r="AC9" s="41"/>
      <c r="AD9" s="41"/>
    </row>
    <row r="10" ht="12.0" customHeight="1">
      <c r="A10" s="61" t="s">
        <v>86</v>
      </c>
      <c r="B10" s="62">
        <f t="shared" ref="B10:C10" si="7">SUM(B7:B9)</f>
        <v>5377447.98</v>
      </c>
      <c r="C10" s="62">
        <f t="shared" si="7"/>
        <v>907191.1161</v>
      </c>
      <c r="D10" s="62">
        <f t="shared" si="1"/>
        <v>108862.9339</v>
      </c>
      <c r="E10" s="62">
        <f>O6</f>
        <v>-3893209.38</v>
      </c>
      <c r="F10" s="62">
        <f t="shared" ref="F10:N10" si="8">SUM(F7:F9)</f>
        <v>3774</v>
      </c>
      <c r="G10" s="62">
        <f t="shared" si="8"/>
        <v>62728.02</v>
      </c>
      <c r="H10" s="62">
        <f t="shared" si="8"/>
        <v>0</v>
      </c>
      <c r="I10" s="62">
        <f t="shared" si="8"/>
        <v>111591.18</v>
      </c>
      <c r="J10" s="62">
        <f t="shared" si="8"/>
        <v>3596035.48</v>
      </c>
      <c r="K10" s="62">
        <f t="shared" si="8"/>
        <v>0</v>
      </c>
      <c r="L10" s="62">
        <f t="shared" si="8"/>
        <v>8602.7403</v>
      </c>
      <c r="M10" s="62">
        <f t="shared" si="8"/>
        <v>444915.1992</v>
      </c>
      <c r="N10" s="62">
        <f t="shared" si="8"/>
        <v>453517.9395</v>
      </c>
      <c r="O10" s="62">
        <f>$D10+$E10-$N10-0.01</f>
        <v>-4237864.396</v>
      </c>
      <c r="P10" s="63">
        <v>-4225435.82</v>
      </c>
      <c r="Q10" s="42">
        <f>O10-P10</f>
        <v>-12428.57557</v>
      </c>
      <c r="R10" s="64"/>
      <c r="S10" s="59"/>
      <c r="T10" s="60"/>
      <c r="U10" s="60"/>
      <c r="V10" s="60"/>
      <c r="W10" s="41"/>
      <c r="X10" s="41"/>
      <c r="Y10" s="41"/>
      <c r="Z10" s="41"/>
      <c r="AA10" s="41"/>
      <c r="AB10" s="41"/>
      <c r="AC10" s="41"/>
      <c r="AD10" s="41"/>
    </row>
    <row r="11" ht="12.0" customHeight="1">
      <c r="A11" s="65"/>
      <c r="B11" s="66"/>
      <c r="C11" s="66"/>
      <c r="D11" s="66"/>
      <c r="E11" s="66"/>
      <c r="F11" s="66"/>
      <c r="G11" s="66"/>
      <c r="H11" s="66"/>
      <c r="I11" s="66"/>
      <c r="J11" s="66"/>
      <c r="K11" s="66">
        <f>K10-'Xero Purchases G 2025'!I143</f>
        <v>0</v>
      </c>
      <c r="L11" s="66"/>
      <c r="M11" s="66"/>
      <c r="N11" s="66"/>
      <c r="O11" s="66"/>
      <c r="P11" s="67"/>
      <c r="Q11" s="67"/>
      <c r="R11" s="67"/>
      <c r="S11" s="68"/>
      <c r="T11" s="69"/>
      <c r="U11" s="69"/>
      <c r="V11" s="69"/>
      <c r="W11" s="67"/>
      <c r="X11" s="67"/>
      <c r="Y11" s="67"/>
      <c r="Z11" s="67"/>
      <c r="AA11" s="67"/>
      <c r="AB11" s="67"/>
      <c r="AC11" s="67"/>
      <c r="AD11" s="67"/>
    </row>
    <row r="12" ht="12.0" customHeight="1">
      <c r="A12" s="70" t="s">
        <v>87</v>
      </c>
      <c r="B12" s="57"/>
      <c r="C12" s="57"/>
      <c r="D12" s="57"/>
      <c r="E12" s="57"/>
      <c r="F12" s="57"/>
      <c r="G12" s="57"/>
      <c r="H12" s="57"/>
      <c r="I12" s="57"/>
      <c r="J12" s="57"/>
      <c r="K12" s="57"/>
      <c r="L12" s="57"/>
      <c r="M12" s="57"/>
      <c r="N12" s="57"/>
      <c r="O12" s="57"/>
      <c r="P12" s="42"/>
      <c r="Q12" s="42"/>
      <c r="R12" s="42"/>
      <c r="S12" s="59"/>
      <c r="T12" s="60"/>
      <c r="U12" s="60"/>
      <c r="V12" s="60"/>
      <c r="W12" s="41"/>
      <c r="X12" s="41"/>
      <c r="Y12" s="41"/>
      <c r="Z12" s="41"/>
      <c r="AA12" s="41"/>
      <c r="AB12" s="41"/>
      <c r="AC12" s="41"/>
      <c r="AD12" s="41"/>
    </row>
    <row r="13" ht="12.0" customHeight="1">
      <c r="A13" s="56" t="s">
        <v>84</v>
      </c>
      <c r="B13" s="57"/>
      <c r="C13" s="57"/>
      <c r="D13" s="57"/>
      <c r="E13" s="57"/>
      <c r="F13" s="57"/>
      <c r="G13" s="57"/>
      <c r="H13" s="57"/>
      <c r="I13" s="57"/>
      <c r="J13" s="57"/>
      <c r="K13" s="57"/>
      <c r="L13" s="57"/>
      <c r="M13" s="57"/>
      <c r="N13" s="57"/>
      <c r="O13" s="57">
        <v>-3893209.38</v>
      </c>
      <c r="P13" s="41"/>
      <c r="Q13" s="41"/>
      <c r="R13" s="41"/>
      <c r="S13" s="54"/>
      <c r="T13" s="55"/>
      <c r="U13" s="55"/>
      <c r="V13" s="55"/>
      <c r="W13" s="41"/>
      <c r="X13" s="41"/>
      <c r="Y13" s="41"/>
      <c r="Z13" s="41"/>
      <c r="AA13" s="41"/>
      <c r="AB13" s="41"/>
      <c r="AC13" s="41"/>
      <c r="AD13" s="41"/>
    </row>
    <row r="14" ht="12.0" customHeight="1">
      <c r="A14" s="43" t="s">
        <v>57</v>
      </c>
      <c r="B14" s="57">
        <f>sum('Q1 Amendment'!H282:H295)</f>
        <v>1594105.14</v>
      </c>
      <c r="C14" s="57">
        <f>sum('Q1 Amendment'!G25:G30,'Q1 Amendment'!G32:G37,'Q1 Amendment'!G39:G100,'Q1 Amendment'!G261:G264)</f>
        <v>535735.0043</v>
      </c>
      <c r="D14" s="57">
        <f t="shared" ref="D14:D17" si="9">C14*0.12</f>
        <v>64288.20051</v>
      </c>
      <c r="E14" s="57">
        <f t="shared" ref="E14:E16" si="10">O13</f>
        <v>-3893209.38</v>
      </c>
      <c r="F14" s="57">
        <v>0.0</v>
      </c>
      <c r="G14" s="57">
        <f>SUM('Xero Purchases S 2025'!I20:I21)</f>
        <v>450</v>
      </c>
      <c r="H14" s="57">
        <f>SUM('Xero Purchases G 2025'!E148:E149)</f>
        <v>0</v>
      </c>
      <c r="I14" s="57">
        <f>SUM('Xero Purchases G 2025'!F34:F49)</f>
        <v>25893.44</v>
      </c>
      <c r="J14" s="57">
        <f>SUM('Xero Purchases S 2025'!I35:I49)</f>
        <v>1202218.42</v>
      </c>
      <c r="K14" s="57">
        <f t="shared" ref="K14:K16" si="11">H14*0.12</f>
        <v>0</v>
      </c>
      <c r="L14" s="57">
        <f>'Schedule of CG Input Tax'!BZ144</f>
        <v>2867.5801</v>
      </c>
      <c r="M14" s="57">
        <f t="shared" ref="M14:M16" si="12">SUM(I14:J14)*0.12</f>
        <v>147373.4232</v>
      </c>
      <c r="N14" s="57">
        <f t="shared" ref="N14:N16" si="13">SUM(K14:M14)</f>
        <v>150241.0033</v>
      </c>
      <c r="O14" s="57">
        <f t="shared" ref="O14:O17" si="14">$D14+$E14-$N14</f>
        <v>-3979162.183</v>
      </c>
      <c r="P14" s="42"/>
      <c r="Q14" s="42"/>
      <c r="R14" s="41"/>
      <c r="S14" s="59"/>
      <c r="T14" s="60"/>
      <c r="U14" s="60"/>
      <c r="V14" s="60"/>
      <c r="W14" s="41"/>
      <c r="X14" s="41"/>
      <c r="Y14" s="41"/>
      <c r="Z14" s="41"/>
      <c r="AA14" s="41"/>
      <c r="AB14" s="41"/>
      <c r="AC14" s="41"/>
      <c r="AD14" s="41"/>
    </row>
    <row r="15" ht="12.0" customHeight="1">
      <c r="A15" s="43" t="s">
        <v>58</v>
      </c>
      <c r="B15" s="57">
        <f>sum('Q1 Amendment'!H296:H309)</f>
        <v>1594105.14</v>
      </c>
      <c r="C15" s="57">
        <f>sum('Q1 Amendment'!G101:G102,'Q1 Amendment'!G104:G178)</f>
        <v>549685.9</v>
      </c>
      <c r="D15" s="57">
        <f t="shared" si="9"/>
        <v>65962.308</v>
      </c>
      <c r="E15" s="57">
        <f t="shared" si="10"/>
        <v>-3979162.183</v>
      </c>
      <c r="F15" s="57">
        <f>SUM('Xero Purchases G 2025'!F10:F12)</f>
        <v>504</v>
      </c>
      <c r="G15" s="57">
        <f>sum('Xero Purchases S 2025'!I23:I26)</f>
        <v>10390</v>
      </c>
      <c r="H15" s="57">
        <v>0.0</v>
      </c>
      <c r="I15" s="57">
        <f>sum('Xero Purchases G 2025'!F51:F73)</f>
        <v>50742.38</v>
      </c>
      <c r="J15" s="57">
        <f>sum('Xero Purchases S 2025'!I51:I65)</f>
        <v>1197826.5</v>
      </c>
      <c r="K15" s="57">
        <f t="shared" si="11"/>
        <v>0</v>
      </c>
      <c r="L15" s="57">
        <f>'Schedule of CG Input Tax'!CA144</f>
        <v>2867.5801</v>
      </c>
      <c r="M15" s="57">
        <f t="shared" si="12"/>
        <v>149828.2656</v>
      </c>
      <c r="N15" s="57">
        <f t="shared" si="13"/>
        <v>152695.8457</v>
      </c>
      <c r="O15" s="57">
        <f t="shared" si="14"/>
        <v>-4065895.72</v>
      </c>
      <c r="P15" s="42"/>
      <c r="Q15" s="42"/>
      <c r="R15" s="41"/>
      <c r="S15" s="59"/>
      <c r="T15" s="60"/>
      <c r="U15" s="60"/>
      <c r="V15" s="60"/>
      <c r="W15" s="41"/>
      <c r="X15" s="41"/>
      <c r="Y15" s="41"/>
      <c r="Z15" s="41"/>
      <c r="AA15" s="41"/>
      <c r="AB15" s="41"/>
      <c r="AC15" s="41"/>
      <c r="AD15" s="41"/>
    </row>
    <row r="16" ht="12.0" customHeight="1">
      <c r="A16" s="43" t="s">
        <v>59</v>
      </c>
      <c r="B16" s="57">
        <f>sum('Q1 Amendment'!H310:H323)</f>
        <v>1594105.14</v>
      </c>
      <c r="C16" s="57">
        <f>sum('Q1 Amendment'!G179:G248)</f>
        <v>360326.05</v>
      </c>
      <c r="D16" s="57">
        <f t="shared" si="9"/>
        <v>43239.126</v>
      </c>
      <c r="E16" s="57">
        <f t="shared" si="10"/>
        <v>-4065895.72</v>
      </c>
      <c r="F16" s="57">
        <f>SUM('Xero Purchases G 2025'!F14:F30)</f>
        <v>3270</v>
      </c>
      <c r="G16" s="57">
        <f>SUM('Xero Purchases S 2025'!I28:I31)</f>
        <v>2817</v>
      </c>
      <c r="H16" s="57">
        <v>0.0</v>
      </c>
      <c r="I16" s="57">
        <f>sum('Xero Purchases G 2025'!F75:F89)</f>
        <v>34955.36</v>
      </c>
      <c r="J16" s="57">
        <f>SUM('Xero Purchases S 2025'!I67:I82)</f>
        <v>1224259.29</v>
      </c>
      <c r="K16" s="57">
        <f t="shared" si="11"/>
        <v>0</v>
      </c>
      <c r="L16" s="57">
        <f>'Schedule of CG Input Tax'!CB144</f>
        <v>2867.5801</v>
      </c>
      <c r="M16" s="57">
        <f t="shared" si="12"/>
        <v>151105.758</v>
      </c>
      <c r="N16" s="57">
        <f t="shared" si="13"/>
        <v>153973.3381</v>
      </c>
      <c r="O16" s="57">
        <f t="shared" si="14"/>
        <v>-4176629.933</v>
      </c>
      <c r="P16" s="42"/>
      <c r="Q16" s="42"/>
      <c r="R16" s="41"/>
      <c r="S16" s="59"/>
      <c r="T16" s="60"/>
      <c r="U16" s="60"/>
      <c r="V16" s="60"/>
      <c r="W16" s="41"/>
      <c r="X16" s="41"/>
      <c r="Y16" s="41"/>
      <c r="Z16" s="41"/>
      <c r="AA16" s="41"/>
      <c r="AB16" s="41"/>
      <c r="AC16" s="41"/>
      <c r="AD16" s="41"/>
    </row>
    <row r="17" ht="12.0" customHeight="1">
      <c r="A17" s="71" t="s">
        <v>88</v>
      </c>
      <c r="B17" s="72">
        <f t="shared" ref="B17:C17" si="15">SUM(B14:B16)</f>
        <v>4782315.42</v>
      </c>
      <c r="C17" s="72">
        <f t="shared" si="15"/>
        <v>1445746.954</v>
      </c>
      <c r="D17" s="72">
        <f t="shared" si="9"/>
        <v>173489.6345</v>
      </c>
      <c r="E17" s="72">
        <f>O13</f>
        <v>-3893209.38</v>
      </c>
      <c r="F17" s="72">
        <f t="shared" ref="F17:N17" si="16">SUM(F14:F16)</f>
        <v>3774</v>
      </c>
      <c r="G17" s="72">
        <f t="shared" si="16"/>
        <v>13657</v>
      </c>
      <c r="H17" s="72">
        <f t="shared" si="16"/>
        <v>0</v>
      </c>
      <c r="I17" s="72">
        <f t="shared" si="16"/>
        <v>111591.18</v>
      </c>
      <c r="J17" s="72">
        <f t="shared" si="16"/>
        <v>3624304.21</v>
      </c>
      <c r="K17" s="72">
        <f t="shared" si="16"/>
        <v>0</v>
      </c>
      <c r="L17" s="72">
        <f t="shared" si="16"/>
        <v>8602.7403</v>
      </c>
      <c r="M17" s="72">
        <f t="shared" si="16"/>
        <v>448307.4468</v>
      </c>
      <c r="N17" s="72">
        <f t="shared" si="16"/>
        <v>456910.1871</v>
      </c>
      <c r="O17" s="72">
        <f t="shared" si="14"/>
        <v>-4176629.933</v>
      </c>
      <c r="P17" s="42"/>
      <c r="Q17" s="42">
        <f>O17-P17</f>
        <v>-4176629.933</v>
      </c>
      <c r="R17" s="64"/>
      <c r="S17" s="59"/>
      <c r="T17" s="60"/>
      <c r="U17" s="60"/>
      <c r="V17" s="60"/>
      <c r="W17" s="41"/>
      <c r="X17" s="41"/>
      <c r="Y17" s="41"/>
      <c r="Z17" s="41"/>
      <c r="AA17" s="41"/>
      <c r="AB17" s="41"/>
      <c r="AC17" s="41"/>
      <c r="AD17" s="41"/>
    </row>
    <row r="18" ht="12.0" customHeight="1">
      <c r="A18" s="65"/>
      <c r="B18" s="66">
        <f>B17-'Q1 Amendment'!G327</f>
        <v>0.0000000009313225746</v>
      </c>
      <c r="C18" s="66">
        <f>C17-'Q1 Amendment'!G268</f>
        <v>0.004285714356</v>
      </c>
      <c r="D18" s="66"/>
      <c r="E18" s="66"/>
      <c r="F18" s="66">
        <f>F17-'Xero Purchases G 2025'!F31</f>
        <v>0</v>
      </c>
      <c r="G18" s="66"/>
      <c r="H18" s="66">
        <f>H17-'Xero Purchases G 2025'!E150</f>
        <v>0</v>
      </c>
      <c r="I18" s="66">
        <f>I17-'Xero Purchases G 2025'!F90</f>
        <v>0</v>
      </c>
      <c r="J18" s="66">
        <f>J17-'Xero Purchases S 2025'!I83</f>
        <v>0</v>
      </c>
      <c r="K18" s="66">
        <f>K17-'Xero Purchases G 2025'!I150</f>
        <v>0</v>
      </c>
      <c r="L18" s="66"/>
      <c r="M18" s="66"/>
      <c r="N18" s="66"/>
      <c r="O18" s="66"/>
      <c r="P18" s="67"/>
      <c r="Q18" s="67"/>
      <c r="R18" s="67"/>
      <c r="S18" s="68"/>
      <c r="T18" s="69"/>
      <c r="U18" s="69"/>
      <c r="V18" s="69"/>
      <c r="W18" s="67"/>
      <c r="X18" s="67"/>
      <c r="Y18" s="67"/>
      <c r="Z18" s="67"/>
      <c r="AA18" s="67"/>
      <c r="AB18" s="67"/>
      <c r="AC18" s="67"/>
      <c r="AD18" s="67"/>
    </row>
    <row r="19" ht="12.0" customHeight="1">
      <c r="A19" s="43"/>
      <c r="B19" s="57"/>
      <c r="C19" s="57"/>
      <c r="D19" s="57"/>
      <c r="E19" s="57"/>
      <c r="F19" s="57"/>
      <c r="G19" s="57"/>
      <c r="H19" s="57"/>
      <c r="I19" s="57"/>
      <c r="J19" s="57"/>
      <c r="K19" s="57"/>
      <c r="L19" s="57"/>
      <c r="M19" s="57"/>
      <c r="N19" s="57"/>
      <c r="O19" s="57"/>
      <c r="P19" s="42"/>
      <c r="Q19" s="42"/>
      <c r="R19" s="42"/>
      <c r="S19" s="59"/>
      <c r="T19" s="60"/>
      <c r="U19" s="60"/>
      <c r="V19" s="60"/>
      <c r="W19" s="41"/>
      <c r="X19" s="41"/>
      <c r="Y19" s="41"/>
      <c r="Z19" s="41"/>
      <c r="AA19" s="41"/>
      <c r="AB19" s="41"/>
      <c r="AC19" s="41"/>
      <c r="AD19" s="41"/>
    </row>
    <row r="20" ht="12.0" customHeight="1">
      <c r="A20" s="43" t="s">
        <v>48</v>
      </c>
      <c r="B20" s="57"/>
      <c r="C20" s="57"/>
      <c r="D20" s="57"/>
      <c r="E20" s="57">
        <f>O10</f>
        <v>-4237864.396</v>
      </c>
      <c r="F20" s="57"/>
      <c r="G20" s="57"/>
      <c r="H20" s="57"/>
      <c r="I20" s="57"/>
      <c r="J20" s="57"/>
      <c r="K20" s="57"/>
      <c r="L20" s="57"/>
      <c r="M20" s="57"/>
      <c r="N20" s="57">
        <f t="shared" ref="N20:N23" si="17">SUM(K20:M20)</f>
        <v>0</v>
      </c>
      <c r="O20" s="57">
        <f t="shared" ref="O20:O22" si="18">$D20+$E20-$N20</f>
        <v>-4237864.396</v>
      </c>
      <c r="P20" s="42"/>
      <c r="Q20" s="42"/>
      <c r="R20" s="42"/>
      <c r="S20" s="59"/>
      <c r="T20" s="60"/>
      <c r="U20" s="60"/>
      <c r="V20" s="60"/>
      <c r="W20" s="41"/>
      <c r="X20" s="41"/>
      <c r="Y20" s="41"/>
      <c r="Z20" s="41"/>
      <c r="AA20" s="41"/>
      <c r="AB20" s="41"/>
      <c r="AC20" s="41"/>
      <c r="AD20" s="41"/>
    </row>
    <row r="21" ht="12.0" customHeight="1">
      <c r="A21" s="43" t="s">
        <v>49</v>
      </c>
      <c r="B21" s="57"/>
      <c r="C21" s="57"/>
      <c r="D21" s="57"/>
      <c r="E21" s="57">
        <f t="shared" ref="E21:E22" si="19">O20</f>
        <v>-4237864.396</v>
      </c>
      <c r="F21" s="57"/>
      <c r="G21" s="57"/>
      <c r="H21" s="57"/>
      <c r="I21" s="57"/>
      <c r="J21" s="57"/>
      <c r="K21" s="57"/>
      <c r="L21" s="57"/>
      <c r="M21" s="57"/>
      <c r="N21" s="57">
        <f t="shared" si="17"/>
        <v>0</v>
      </c>
      <c r="O21" s="57">
        <f t="shared" si="18"/>
        <v>-4237864.396</v>
      </c>
      <c r="P21" s="42"/>
      <c r="Q21" s="42"/>
      <c r="R21" s="41"/>
      <c r="S21" s="59"/>
      <c r="T21" s="60"/>
      <c r="U21" s="60"/>
      <c r="V21" s="60"/>
      <c r="W21" s="41"/>
      <c r="X21" s="41"/>
      <c r="Y21" s="41"/>
      <c r="Z21" s="41"/>
      <c r="AA21" s="41"/>
      <c r="AB21" s="41"/>
      <c r="AC21" s="41"/>
      <c r="AD21" s="41"/>
    </row>
    <row r="22" ht="12.0" customHeight="1">
      <c r="A22" s="43" t="s">
        <v>50</v>
      </c>
      <c r="B22" s="57"/>
      <c r="C22" s="57"/>
      <c r="D22" s="57"/>
      <c r="E22" s="57">
        <f t="shared" si="19"/>
        <v>-4237864.396</v>
      </c>
      <c r="F22" s="57"/>
      <c r="G22" s="57"/>
      <c r="H22" s="57"/>
      <c r="I22" s="57"/>
      <c r="J22" s="57"/>
      <c r="K22" s="57"/>
      <c r="L22" s="57"/>
      <c r="M22" s="57"/>
      <c r="N22" s="57">
        <f t="shared" si="17"/>
        <v>0</v>
      </c>
      <c r="O22" s="57">
        <f t="shared" si="18"/>
        <v>-4237864.396</v>
      </c>
      <c r="P22" s="42"/>
      <c r="Q22" s="42"/>
      <c r="R22" s="41"/>
      <c r="S22" s="59"/>
      <c r="T22" s="60"/>
      <c r="U22" s="60"/>
      <c r="V22" s="60"/>
      <c r="W22" s="41"/>
      <c r="X22" s="41"/>
      <c r="Y22" s="41"/>
      <c r="Z22" s="41"/>
      <c r="AA22" s="41"/>
      <c r="AB22" s="41"/>
      <c r="AC22" s="41"/>
      <c r="AD22" s="41"/>
    </row>
    <row r="23" ht="12.0" customHeight="1">
      <c r="A23" s="73" t="s">
        <v>89</v>
      </c>
      <c r="B23" s="62">
        <f t="shared" ref="B23:C23" si="20">SUM(B20:B22)</f>
        <v>0</v>
      </c>
      <c r="C23" s="62">
        <f t="shared" si="20"/>
        <v>0</v>
      </c>
      <c r="D23" s="62">
        <f>C23*0.12</f>
        <v>0</v>
      </c>
      <c r="E23" s="62">
        <f>E20</f>
        <v>-4237864.396</v>
      </c>
      <c r="F23" s="62"/>
      <c r="G23" s="62"/>
      <c r="H23" s="62"/>
      <c r="I23" s="62"/>
      <c r="J23" s="62"/>
      <c r="K23" s="62"/>
      <c r="L23" s="62"/>
      <c r="M23" s="62"/>
      <c r="N23" s="62">
        <f t="shared" si="17"/>
        <v>0</v>
      </c>
      <c r="O23" s="62">
        <f>D23+E23-N23</f>
        <v>-4237864.396</v>
      </c>
      <c r="P23" s="42"/>
      <c r="Q23" s="42">
        <f>O23-P23</f>
        <v>-4237864.396</v>
      </c>
      <c r="R23" s="42"/>
      <c r="S23" s="59"/>
      <c r="T23" s="74"/>
      <c r="U23" s="74"/>
      <c r="V23" s="74"/>
      <c r="W23" s="42"/>
      <c r="X23" s="42"/>
      <c r="Y23" s="42"/>
      <c r="Z23" s="42"/>
      <c r="AA23" s="42"/>
      <c r="AB23" s="42"/>
      <c r="AC23" s="42"/>
      <c r="AD23" s="42"/>
    </row>
    <row r="24" ht="12.0" customHeight="1">
      <c r="A24" s="75"/>
      <c r="B24" s="76"/>
      <c r="C24" s="76"/>
      <c r="D24" s="76"/>
      <c r="E24" s="76"/>
      <c r="F24" s="76"/>
      <c r="G24" s="76"/>
      <c r="H24" s="76"/>
      <c r="I24" s="76"/>
      <c r="J24" s="76"/>
      <c r="K24" s="76"/>
      <c r="L24" s="76"/>
      <c r="M24" s="76"/>
      <c r="N24" s="76"/>
      <c r="O24" s="76"/>
      <c r="P24" s="41"/>
      <c r="Q24" s="41"/>
      <c r="R24" s="41"/>
      <c r="S24" s="59"/>
      <c r="T24" s="60"/>
      <c r="U24" s="60"/>
      <c r="V24" s="60"/>
      <c r="W24" s="41"/>
      <c r="X24" s="41"/>
      <c r="Y24" s="41"/>
      <c r="Z24" s="41"/>
      <c r="AA24" s="41"/>
      <c r="AB24" s="41"/>
      <c r="AC24" s="41"/>
      <c r="AD24" s="41"/>
    </row>
    <row r="25" ht="12.0" customHeight="1">
      <c r="A25" s="43" t="s">
        <v>51</v>
      </c>
      <c r="B25" s="57"/>
      <c r="C25" s="57"/>
      <c r="D25" s="57"/>
      <c r="E25" s="57">
        <f>O23</f>
        <v>-4237864.396</v>
      </c>
      <c r="F25" s="57"/>
      <c r="G25" s="57"/>
      <c r="H25" s="57"/>
      <c r="I25" s="57"/>
      <c r="J25" s="57"/>
      <c r="K25" s="57"/>
      <c r="L25" s="57"/>
      <c r="M25" s="57"/>
      <c r="N25" s="57">
        <f t="shared" ref="N25:N27" si="21">SUM(K25:M25)</f>
        <v>0</v>
      </c>
      <c r="O25" s="57">
        <f t="shared" ref="O25:O27" si="22">$D25+$E25-$N25</f>
        <v>-4237864.396</v>
      </c>
      <c r="P25" s="42"/>
      <c r="Q25" s="42"/>
      <c r="R25" s="41"/>
      <c r="S25" s="59"/>
      <c r="T25" s="60"/>
      <c r="U25" s="60"/>
      <c r="V25" s="60"/>
      <c r="W25" s="41"/>
      <c r="X25" s="41"/>
      <c r="Y25" s="41"/>
      <c r="Z25" s="41"/>
      <c r="AA25" s="41"/>
      <c r="AB25" s="41"/>
      <c r="AC25" s="41"/>
      <c r="AD25" s="41"/>
    </row>
    <row r="26" ht="11.25" customHeight="1">
      <c r="A26" s="43" t="s">
        <v>52</v>
      </c>
      <c r="B26" s="57"/>
      <c r="C26" s="57"/>
      <c r="D26" s="57"/>
      <c r="E26" s="57">
        <f t="shared" ref="E26:E27" si="23">O25</f>
        <v>-4237864.396</v>
      </c>
      <c r="F26" s="57"/>
      <c r="G26" s="57"/>
      <c r="H26" s="57"/>
      <c r="I26" s="57"/>
      <c r="J26" s="57"/>
      <c r="K26" s="57"/>
      <c r="L26" s="57"/>
      <c r="M26" s="57"/>
      <c r="N26" s="57">
        <f t="shared" si="21"/>
        <v>0</v>
      </c>
      <c r="O26" s="57">
        <f t="shared" si="22"/>
        <v>-4237864.396</v>
      </c>
      <c r="P26" s="42"/>
      <c r="Q26" s="42"/>
      <c r="R26" s="41"/>
      <c r="S26" s="59"/>
      <c r="T26" s="60"/>
      <c r="U26" s="60"/>
      <c r="V26" s="60"/>
      <c r="W26" s="41"/>
      <c r="X26" s="41"/>
      <c r="Y26" s="41"/>
      <c r="Z26" s="41"/>
      <c r="AA26" s="41"/>
      <c r="AB26" s="41"/>
      <c r="AC26" s="41"/>
      <c r="AD26" s="41"/>
    </row>
    <row r="27" ht="12.0" customHeight="1">
      <c r="A27" s="43" t="s">
        <v>53</v>
      </c>
      <c r="B27" s="57"/>
      <c r="C27" s="57"/>
      <c r="D27" s="57"/>
      <c r="E27" s="57">
        <f t="shared" si="23"/>
        <v>-4237864.396</v>
      </c>
      <c r="F27" s="57"/>
      <c r="G27" s="57"/>
      <c r="H27" s="57"/>
      <c r="I27" s="57"/>
      <c r="J27" s="57"/>
      <c r="K27" s="57"/>
      <c r="L27" s="57"/>
      <c r="M27" s="57"/>
      <c r="N27" s="57">
        <f t="shared" si="21"/>
        <v>0</v>
      </c>
      <c r="O27" s="57">
        <f t="shared" si="22"/>
        <v>-4237864.396</v>
      </c>
      <c r="P27" s="42"/>
      <c r="Q27" s="42"/>
      <c r="R27" s="41"/>
      <c r="S27" s="59"/>
      <c r="T27" s="60"/>
      <c r="U27" s="60"/>
      <c r="V27" s="60"/>
      <c r="W27" s="41"/>
      <c r="X27" s="41"/>
      <c r="Y27" s="41"/>
      <c r="Z27" s="41"/>
      <c r="AA27" s="41"/>
      <c r="AB27" s="41"/>
      <c r="AC27" s="41"/>
      <c r="AD27" s="41"/>
    </row>
    <row r="28" ht="12.0" customHeight="1">
      <c r="A28" s="73" t="s">
        <v>90</v>
      </c>
      <c r="B28" s="62">
        <f t="shared" ref="B28:C28" si="24">SUM(B25:B27)</f>
        <v>0</v>
      </c>
      <c r="C28" s="62">
        <f t="shared" si="24"/>
        <v>0</v>
      </c>
      <c r="D28" s="62">
        <f>C28*0.12</f>
        <v>0</v>
      </c>
      <c r="E28" s="62">
        <f>E25</f>
        <v>-4237864.396</v>
      </c>
      <c r="F28" s="62">
        <f t="shared" ref="F28:K28" si="25">SUM(F25:F27)</f>
        <v>0</v>
      </c>
      <c r="G28" s="62">
        <f t="shared" si="25"/>
        <v>0</v>
      </c>
      <c r="H28" s="62">
        <f t="shared" si="25"/>
        <v>0</v>
      </c>
      <c r="I28" s="62">
        <f t="shared" si="25"/>
        <v>0</v>
      </c>
      <c r="J28" s="62">
        <f t="shared" si="25"/>
        <v>0</v>
      </c>
      <c r="K28" s="62">
        <f t="shared" si="25"/>
        <v>0</v>
      </c>
      <c r="L28" s="62"/>
      <c r="M28" s="62">
        <f>SUM(M25:M27)</f>
        <v>0</v>
      </c>
      <c r="N28" s="62">
        <f>SUM(L28:M28)</f>
        <v>0</v>
      </c>
      <c r="O28" s="62">
        <f>D28+E28-N28</f>
        <v>-4237864.396</v>
      </c>
      <c r="P28" s="42"/>
      <c r="Q28" s="42">
        <f>O28-P28</f>
        <v>-4237864.396</v>
      </c>
      <c r="R28" s="42"/>
      <c r="S28" s="59"/>
      <c r="T28" s="74"/>
      <c r="U28" s="74"/>
      <c r="V28" s="74"/>
      <c r="W28" s="42"/>
      <c r="X28" s="42"/>
      <c r="Y28" s="42"/>
      <c r="Z28" s="42"/>
      <c r="AA28" s="42"/>
      <c r="AB28" s="42"/>
      <c r="AC28" s="42"/>
      <c r="AD28" s="42"/>
    </row>
    <row r="29" ht="12.0" customHeight="1">
      <c r="A29" s="75"/>
      <c r="B29" s="76"/>
      <c r="C29" s="76"/>
      <c r="D29" s="76"/>
      <c r="E29" s="77"/>
      <c r="F29" s="77"/>
      <c r="G29" s="77"/>
      <c r="H29" s="77"/>
      <c r="I29" s="77"/>
      <c r="J29" s="77"/>
      <c r="K29" s="77"/>
      <c r="L29" s="77"/>
      <c r="M29" s="77"/>
      <c r="N29" s="77"/>
      <c r="O29" s="77"/>
      <c r="P29" s="41"/>
      <c r="Q29" s="41"/>
      <c r="R29" s="41"/>
      <c r="S29" s="78"/>
      <c r="T29" s="79"/>
      <c r="U29" s="79"/>
      <c r="V29" s="79"/>
      <c r="W29" s="41"/>
      <c r="X29" s="41"/>
      <c r="Y29" s="41"/>
      <c r="Z29" s="41"/>
      <c r="AA29" s="41"/>
      <c r="AB29" s="41"/>
      <c r="AC29" s="41"/>
      <c r="AD29" s="41"/>
    </row>
    <row r="30" ht="12.0" customHeight="1">
      <c r="A30" s="80" t="s">
        <v>91</v>
      </c>
      <c r="B30" s="81"/>
      <c r="C30" s="81">
        <v>0.0</v>
      </c>
      <c r="D30" s="81">
        <f t="shared" ref="D30:D32" si="26">C30*12%</f>
        <v>0</v>
      </c>
      <c r="E30" s="82">
        <f>O28</f>
        <v>-4237864.396</v>
      </c>
      <c r="F30" s="81"/>
      <c r="G30" s="81"/>
      <c r="H30" s="81"/>
      <c r="I30" s="81"/>
      <c r="J30" s="81"/>
      <c r="K30" s="81">
        <f t="shared" ref="K30:K32" si="27">H30*0.12</f>
        <v>0</v>
      </c>
      <c r="L30" s="81"/>
      <c r="M30" s="81">
        <f t="shared" ref="M30:M32" si="28">(SUM(I30:J30)*0.12)</f>
        <v>0</v>
      </c>
      <c r="N30" s="81">
        <f t="shared" ref="N30:N32" si="29">SUM(K30:M30)</f>
        <v>0</v>
      </c>
      <c r="O30" s="81">
        <f t="shared" ref="O30:O31" si="30">$D30+$E30-$N30</f>
        <v>-4237864.396</v>
      </c>
      <c r="P30" s="83"/>
      <c r="Q30" s="83"/>
      <c r="R30" s="84"/>
      <c r="S30" s="83"/>
      <c r="T30" s="80"/>
      <c r="U30" s="80"/>
      <c r="V30" s="80"/>
      <c r="W30" s="84"/>
      <c r="X30" s="84"/>
      <c r="Y30" s="84"/>
      <c r="Z30" s="84"/>
      <c r="AA30" s="84"/>
      <c r="AB30" s="84"/>
      <c r="AC30" s="84"/>
      <c r="AD30" s="84"/>
    </row>
    <row r="31" ht="12.0" customHeight="1">
      <c r="A31" s="80" t="s">
        <v>92</v>
      </c>
      <c r="B31" s="81"/>
      <c r="C31" s="81">
        <v>0.0</v>
      </c>
      <c r="D31" s="81">
        <f t="shared" si="26"/>
        <v>0</v>
      </c>
      <c r="E31" s="82">
        <f t="shared" ref="E31:E32" si="31">O30</f>
        <v>-4237864.396</v>
      </c>
      <c r="F31" s="85"/>
      <c r="G31" s="81"/>
      <c r="H31" s="81"/>
      <c r="I31" s="81"/>
      <c r="J31" s="81"/>
      <c r="K31" s="81">
        <f t="shared" si="27"/>
        <v>0</v>
      </c>
      <c r="L31" s="81"/>
      <c r="M31" s="81">
        <f t="shared" si="28"/>
        <v>0</v>
      </c>
      <c r="N31" s="81">
        <f t="shared" si="29"/>
        <v>0</v>
      </c>
      <c r="O31" s="81">
        <f t="shared" si="30"/>
        <v>-4237864.396</v>
      </c>
      <c r="P31" s="83"/>
      <c r="Q31" s="83"/>
      <c r="R31" s="84"/>
      <c r="S31" s="83"/>
      <c r="T31" s="80"/>
      <c r="U31" s="80"/>
      <c r="V31" s="80"/>
      <c r="W31" s="84"/>
      <c r="X31" s="84"/>
      <c r="Y31" s="84"/>
      <c r="Z31" s="84"/>
      <c r="AA31" s="84"/>
      <c r="AB31" s="84"/>
      <c r="AC31" s="84"/>
      <c r="AD31" s="84"/>
    </row>
    <row r="32" ht="12.0" customHeight="1">
      <c r="A32" s="43" t="s">
        <v>93</v>
      </c>
      <c r="B32" s="57"/>
      <c r="C32" s="81">
        <v>0.0</v>
      </c>
      <c r="D32" s="57">
        <f t="shared" si="26"/>
        <v>0</v>
      </c>
      <c r="E32" s="82">
        <f t="shared" si="31"/>
        <v>-4237864.396</v>
      </c>
      <c r="F32" s="57"/>
      <c r="G32" s="57"/>
      <c r="H32" s="57"/>
      <c r="I32" s="57"/>
      <c r="J32" s="57"/>
      <c r="K32" s="57">
        <f t="shared" si="27"/>
        <v>0</v>
      </c>
      <c r="L32" s="57"/>
      <c r="M32" s="81">
        <f t="shared" si="28"/>
        <v>0</v>
      </c>
      <c r="N32" s="57">
        <f t="shared" si="29"/>
        <v>0</v>
      </c>
      <c r="O32" s="57">
        <f>$D32+$E32-$N32-0.01</f>
        <v>-4237864.406</v>
      </c>
      <c r="P32" s="42"/>
      <c r="Q32" s="42"/>
      <c r="R32" s="41"/>
      <c r="S32" s="86"/>
      <c r="T32" s="87"/>
      <c r="U32" s="87"/>
      <c r="V32" s="87"/>
      <c r="W32" s="41"/>
      <c r="X32" s="41"/>
      <c r="Y32" s="41"/>
      <c r="Z32" s="41"/>
      <c r="AA32" s="41"/>
      <c r="AB32" s="41"/>
      <c r="AC32" s="41"/>
      <c r="AD32" s="41"/>
    </row>
    <row r="33" ht="12.0" customHeight="1">
      <c r="A33" s="88" t="s">
        <v>94</v>
      </c>
      <c r="B33" s="89">
        <f t="shared" ref="B33:C33" si="32">SUM(B30:B32)</f>
        <v>0</v>
      </c>
      <c r="C33" s="89">
        <f t="shared" si="32"/>
        <v>0</v>
      </c>
      <c r="D33" s="89">
        <f>C33*0.12</f>
        <v>0</v>
      </c>
      <c r="E33" s="89">
        <f>O28</f>
        <v>-4237864.396</v>
      </c>
      <c r="F33" s="89">
        <f t="shared" ref="F33:N33" si="33">SUM(F30:F32)</f>
        <v>0</v>
      </c>
      <c r="G33" s="89">
        <f t="shared" si="33"/>
        <v>0</v>
      </c>
      <c r="H33" s="89">
        <f t="shared" si="33"/>
        <v>0</v>
      </c>
      <c r="I33" s="89">
        <f t="shared" si="33"/>
        <v>0</v>
      </c>
      <c r="J33" s="89">
        <f t="shared" si="33"/>
        <v>0</v>
      </c>
      <c r="K33" s="89">
        <f t="shared" si="33"/>
        <v>0</v>
      </c>
      <c r="L33" s="89">
        <f t="shared" si="33"/>
        <v>0</v>
      </c>
      <c r="M33" s="89">
        <f t="shared" si="33"/>
        <v>0</v>
      </c>
      <c r="N33" s="89">
        <f t="shared" si="33"/>
        <v>0</v>
      </c>
      <c r="O33" s="89">
        <f>D33+E33-N33</f>
        <v>-4237864.396</v>
      </c>
      <c r="P33" s="41"/>
      <c r="Q33" s="41"/>
      <c r="R33" s="41"/>
      <c r="S33" s="90"/>
      <c r="T33" s="91"/>
      <c r="U33" s="92"/>
      <c r="V33" s="91"/>
      <c r="W33" s="41"/>
      <c r="X33" s="41"/>
      <c r="Y33" s="41"/>
      <c r="Z33" s="41"/>
      <c r="AA33" s="41"/>
      <c r="AB33" s="41"/>
      <c r="AC33" s="41"/>
      <c r="AD33" s="41"/>
    </row>
    <row r="34" ht="12.0" customHeight="1">
      <c r="A34" s="93"/>
      <c r="B34" s="57"/>
      <c r="C34" s="57">
        <f>C33</f>
        <v>0</v>
      </c>
      <c r="D34" s="57"/>
      <c r="E34" s="57"/>
      <c r="F34" s="57">
        <f>F33</f>
        <v>0</v>
      </c>
      <c r="G34" s="57"/>
      <c r="H34" s="57">
        <f t="shared" ref="H34:K34" si="34">H33</f>
        <v>0</v>
      </c>
      <c r="I34" s="57">
        <f t="shared" si="34"/>
        <v>0</v>
      </c>
      <c r="J34" s="57">
        <f t="shared" si="34"/>
        <v>0</v>
      </c>
      <c r="K34" s="57">
        <f t="shared" si="34"/>
        <v>0</v>
      </c>
      <c r="L34" s="57"/>
      <c r="M34" s="57"/>
      <c r="N34" s="57"/>
      <c r="O34" s="57"/>
      <c r="P34" s="41"/>
      <c r="Q34" s="41"/>
      <c r="R34" s="41"/>
      <c r="S34" s="59"/>
      <c r="T34" s="60"/>
      <c r="U34" s="60"/>
      <c r="V34" s="60"/>
      <c r="W34" s="41"/>
      <c r="X34" s="41"/>
      <c r="Y34" s="41"/>
      <c r="Z34" s="41"/>
      <c r="AA34" s="41"/>
      <c r="AB34" s="41"/>
      <c r="AC34" s="41"/>
      <c r="AD34" s="41"/>
    </row>
    <row r="35" ht="12.0" customHeight="1">
      <c r="A35" s="75" t="s">
        <v>95</v>
      </c>
      <c r="B35" s="94">
        <f t="shared" ref="B35:N35" si="35">B10+B23+B28+B33</f>
        <v>5377447.98</v>
      </c>
      <c r="C35" s="94">
        <f t="shared" si="35"/>
        <v>907191.1161</v>
      </c>
      <c r="D35" s="94">
        <f t="shared" si="35"/>
        <v>108862.9339</v>
      </c>
      <c r="E35" s="94">
        <f t="shared" si="35"/>
        <v>-16606802.57</v>
      </c>
      <c r="F35" s="94">
        <f t="shared" si="35"/>
        <v>3774</v>
      </c>
      <c r="G35" s="94">
        <f t="shared" si="35"/>
        <v>62728.02</v>
      </c>
      <c r="H35" s="94">
        <f t="shared" si="35"/>
        <v>0</v>
      </c>
      <c r="I35" s="94">
        <f t="shared" si="35"/>
        <v>111591.18</v>
      </c>
      <c r="J35" s="94">
        <f t="shared" si="35"/>
        <v>3596035.48</v>
      </c>
      <c r="K35" s="94">
        <f t="shared" si="35"/>
        <v>0</v>
      </c>
      <c r="L35" s="94">
        <f t="shared" si="35"/>
        <v>8602.7403</v>
      </c>
      <c r="M35" s="94">
        <f t="shared" si="35"/>
        <v>444915.1992</v>
      </c>
      <c r="N35" s="94">
        <f t="shared" si="35"/>
        <v>453517.9395</v>
      </c>
      <c r="O35" s="94">
        <f>O33</f>
        <v>-4237864.396</v>
      </c>
      <c r="P35" s="42"/>
      <c r="Q35" s="42"/>
      <c r="R35" s="41"/>
      <c r="S35" s="59"/>
      <c r="T35" s="60"/>
      <c r="U35" s="60"/>
      <c r="V35" s="60"/>
      <c r="W35" s="41"/>
      <c r="X35" s="41"/>
      <c r="Y35" s="41"/>
      <c r="Z35" s="41"/>
      <c r="AA35" s="41"/>
      <c r="AB35" s="41"/>
      <c r="AC35" s="41"/>
      <c r="AD35" s="41"/>
    </row>
    <row r="36" ht="12.0" customHeight="1">
      <c r="A36" s="41"/>
      <c r="B36" s="41"/>
      <c r="C36" s="41"/>
      <c r="D36" s="41"/>
      <c r="E36" s="41"/>
      <c r="F36" s="41"/>
      <c r="G36" s="41"/>
      <c r="H36" s="41"/>
      <c r="I36" s="41"/>
      <c r="J36" s="41"/>
      <c r="K36" s="41"/>
      <c r="L36" s="41"/>
      <c r="M36" s="41"/>
      <c r="N36" s="41"/>
      <c r="O36" s="41"/>
      <c r="P36" s="41"/>
      <c r="Q36" s="41"/>
      <c r="R36" s="41"/>
      <c r="S36" s="59"/>
      <c r="T36" s="60"/>
      <c r="U36" s="60"/>
      <c r="V36" s="60"/>
      <c r="W36" s="41"/>
      <c r="X36" s="41"/>
      <c r="Y36" s="41"/>
      <c r="Z36" s="41"/>
      <c r="AA36" s="41"/>
      <c r="AB36" s="41"/>
      <c r="AC36" s="41"/>
      <c r="AD36" s="41"/>
    </row>
    <row r="37" ht="12.0" customHeight="1">
      <c r="A37" s="41"/>
      <c r="B37" s="42"/>
      <c r="C37" s="42"/>
      <c r="D37" s="42"/>
      <c r="E37" s="42"/>
      <c r="F37" s="42"/>
      <c r="G37" s="42"/>
      <c r="H37" s="42"/>
      <c r="I37" s="42"/>
      <c r="J37" s="42"/>
      <c r="K37" s="42"/>
      <c r="L37" s="42"/>
      <c r="M37" s="42"/>
      <c r="N37" s="42"/>
      <c r="O37" s="42"/>
      <c r="P37" s="41"/>
      <c r="Q37" s="41"/>
      <c r="R37" s="41"/>
      <c r="S37" s="42"/>
      <c r="T37" s="43"/>
      <c r="U37" s="43"/>
      <c r="V37" s="41"/>
      <c r="W37" s="41"/>
      <c r="X37" s="41"/>
      <c r="Y37" s="41"/>
      <c r="Z37" s="41"/>
      <c r="AA37" s="41"/>
      <c r="AB37" s="41"/>
      <c r="AC37" s="41"/>
      <c r="AD37" s="41"/>
    </row>
    <row r="38" ht="12.0" customHeight="1">
      <c r="A38" s="41"/>
      <c r="B38" s="42"/>
      <c r="C38" s="42"/>
      <c r="D38" s="42"/>
      <c r="E38" s="42"/>
      <c r="F38" s="42"/>
      <c r="G38" s="42"/>
      <c r="H38" s="42"/>
      <c r="I38" s="42"/>
      <c r="J38" s="42"/>
      <c r="K38" s="42"/>
      <c r="L38" s="42"/>
      <c r="M38" s="42"/>
      <c r="N38" s="42"/>
      <c r="O38" s="42"/>
      <c r="P38" s="41"/>
      <c r="Q38" s="41"/>
      <c r="R38" s="41"/>
      <c r="S38" s="42"/>
      <c r="T38" s="43"/>
      <c r="U38" s="43"/>
      <c r="V38" s="41"/>
      <c r="W38" s="41"/>
      <c r="X38" s="41"/>
      <c r="Y38" s="41"/>
      <c r="Z38" s="41"/>
      <c r="AA38" s="41"/>
      <c r="AB38" s="41"/>
      <c r="AC38" s="41"/>
      <c r="AD38" s="41"/>
    </row>
    <row r="39" ht="12.0" customHeight="1">
      <c r="A39" s="41"/>
      <c r="B39" s="42"/>
      <c r="C39" s="42"/>
      <c r="D39" s="42"/>
      <c r="E39" s="42"/>
      <c r="F39" s="42"/>
      <c r="G39" s="42"/>
      <c r="H39" s="42"/>
      <c r="I39" s="42"/>
      <c r="J39" s="42"/>
      <c r="K39" s="42"/>
      <c r="L39" s="42"/>
      <c r="M39" s="42"/>
      <c r="N39" s="42"/>
      <c r="O39" s="42"/>
      <c r="P39" s="41"/>
      <c r="Q39" s="41"/>
      <c r="R39" s="41"/>
      <c r="S39" s="42"/>
      <c r="T39" s="43"/>
      <c r="U39" s="43"/>
      <c r="V39" s="41"/>
      <c r="W39" s="41"/>
      <c r="X39" s="41"/>
      <c r="Y39" s="41"/>
      <c r="Z39" s="41"/>
      <c r="AA39" s="41"/>
      <c r="AB39" s="41"/>
      <c r="AC39" s="41"/>
      <c r="AD39" s="41"/>
    </row>
    <row r="40" ht="12.0" customHeight="1">
      <c r="A40" s="41"/>
      <c r="B40" s="42"/>
      <c r="C40" s="42"/>
      <c r="D40" s="42"/>
      <c r="E40" s="42"/>
      <c r="F40" s="42"/>
      <c r="G40" s="42"/>
      <c r="H40" s="42"/>
      <c r="I40" s="42"/>
      <c r="J40" s="42"/>
      <c r="K40" s="42"/>
      <c r="L40" s="42"/>
      <c r="M40" s="42"/>
      <c r="N40" s="42"/>
      <c r="O40" s="42"/>
      <c r="P40" s="41"/>
      <c r="Q40" s="41"/>
      <c r="R40" s="41"/>
      <c r="S40" s="42"/>
      <c r="T40" s="43"/>
      <c r="U40" s="43"/>
      <c r="V40" s="41"/>
      <c r="W40" s="41"/>
      <c r="X40" s="41"/>
      <c r="Y40" s="41"/>
      <c r="Z40" s="41"/>
      <c r="AA40" s="41"/>
      <c r="AB40" s="41"/>
      <c r="AC40" s="41"/>
      <c r="AD40" s="41"/>
    </row>
    <row r="41" ht="12.0" customHeight="1">
      <c r="A41" s="95"/>
      <c r="B41" s="95"/>
      <c r="C41" s="95"/>
      <c r="D41" s="95"/>
      <c r="E41" s="95"/>
      <c r="F41" s="95"/>
      <c r="G41" s="95"/>
      <c r="H41" s="95"/>
      <c r="I41" s="95"/>
      <c r="J41" s="95"/>
      <c r="K41" s="95"/>
      <c r="L41" s="95"/>
      <c r="M41" s="95"/>
      <c r="N41" s="95"/>
      <c r="O41" s="95"/>
      <c r="P41" s="95"/>
      <c r="Q41" s="95"/>
      <c r="R41" s="95"/>
      <c r="S41" s="95"/>
      <c r="T41" s="96"/>
      <c r="U41" s="96"/>
      <c r="V41" s="95"/>
      <c r="W41" s="95"/>
      <c r="X41" s="95"/>
      <c r="Y41" s="95"/>
      <c r="Z41" s="95"/>
      <c r="AA41" s="95"/>
      <c r="AB41" s="95"/>
      <c r="AC41" s="95"/>
      <c r="AD41" s="95"/>
    </row>
    <row r="42" ht="12.0" customHeight="1">
      <c r="A42" s="41"/>
      <c r="B42" s="41"/>
      <c r="C42" s="41"/>
      <c r="D42" s="41"/>
      <c r="E42" s="41"/>
      <c r="F42" s="41"/>
      <c r="G42" s="41"/>
      <c r="H42" s="41"/>
      <c r="I42" s="97"/>
      <c r="J42" s="41"/>
      <c r="K42" s="98"/>
      <c r="L42" s="98"/>
      <c r="M42" s="41"/>
      <c r="N42" s="41"/>
      <c r="O42" s="41"/>
      <c r="P42" s="41"/>
      <c r="Q42" s="41"/>
      <c r="R42" s="41"/>
      <c r="S42" s="42"/>
      <c r="T42" s="43"/>
      <c r="U42" s="43"/>
      <c r="V42" s="41"/>
      <c r="W42" s="41"/>
      <c r="X42" s="41"/>
      <c r="Y42" s="41"/>
      <c r="Z42" s="41"/>
      <c r="AA42" s="41"/>
      <c r="AB42" s="41"/>
      <c r="AC42" s="41"/>
      <c r="AD42" s="41"/>
    </row>
    <row r="43" ht="12.0" customHeight="1">
      <c r="A43" s="41"/>
      <c r="B43" s="42"/>
      <c r="C43" s="42"/>
      <c r="D43" s="42"/>
      <c r="E43" s="42"/>
      <c r="F43" s="42"/>
      <c r="G43" s="42"/>
      <c r="H43" s="42"/>
      <c r="I43" s="42"/>
      <c r="J43" s="42"/>
      <c r="K43" s="42"/>
      <c r="L43" s="42"/>
      <c r="M43" s="42"/>
      <c r="N43" s="42"/>
      <c r="O43" s="42"/>
      <c r="P43" s="41"/>
      <c r="Q43" s="41"/>
      <c r="R43" s="41"/>
      <c r="S43" s="42"/>
      <c r="T43" s="43"/>
      <c r="U43" s="43"/>
      <c r="V43" s="41"/>
      <c r="W43" s="41"/>
      <c r="X43" s="41"/>
      <c r="Y43" s="41"/>
      <c r="Z43" s="41"/>
      <c r="AA43" s="41"/>
      <c r="AB43" s="41"/>
      <c r="AC43" s="41"/>
      <c r="AD43" s="41"/>
    </row>
    <row r="44" ht="12.0" customHeight="1">
      <c r="A44" s="41"/>
      <c r="B44" s="42"/>
      <c r="C44" s="42"/>
      <c r="D44" s="42"/>
      <c r="E44" s="42"/>
      <c r="F44" s="42"/>
      <c r="G44" s="42"/>
      <c r="H44" s="42"/>
      <c r="I44" s="42"/>
      <c r="J44" s="42"/>
      <c r="K44" s="42"/>
      <c r="L44" s="42"/>
      <c r="M44" s="42"/>
      <c r="N44" s="42"/>
      <c r="O44" s="42"/>
      <c r="P44" s="41"/>
      <c r="Q44" s="41"/>
      <c r="R44" s="41"/>
      <c r="S44" s="42"/>
      <c r="T44" s="43"/>
      <c r="U44" s="43"/>
      <c r="V44" s="41"/>
      <c r="W44" s="41"/>
      <c r="X44" s="41"/>
      <c r="Y44" s="41"/>
      <c r="Z44" s="41"/>
      <c r="AA44" s="41"/>
      <c r="AB44" s="41"/>
      <c r="AC44" s="41"/>
      <c r="AD44" s="41"/>
    </row>
    <row r="45" ht="12.0" customHeight="1">
      <c r="A45" s="41"/>
      <c r="B45" s="42"/>
      <c r="C45" s="42"/>
      <c r="D45" s="42"/>
      <c r="E45" s="42"/>
      <c r="F45" s="42"/>
      <c r="G45" s="42"/>
      <c r="H45" s="42"/>
      <c r="I45" s="42"/>
      <c r="J45" s="42"/>
      <c r="K45" s="42"/>
      <c r="L45" s="42"/>
      <c r="M45" s="42"/>
      <c r="N45" s="42"/>
      <c r="O45" s="42"/>
      <c r="P45" s="41"/>
      <c r="Q45" s="41"/>
      <c r="R45" s="41"/>
      <c r="S45" s="42"/>
      <c r="T45" s="43"/>
      <c r="U45" s="43"/>
      <c r="V45" s="41"/>
      <c r="W45" s="41"/>
      <c r="X45" s="41"/>
      <c r="Y45" s="41"/>
      <c r="Z45" s="41"/>
      <c r="AA45" s="41"/>
      <c r="AB45" s="41"/>
      <c r="AC45" s="41"/>
      <c r="AD45" s="41"/>
    </row>
    <row r="46" ht="12.0" customHeight="1">
      <c r="A46" s="95"/>
      <c r="B46" s="95"/>
      <c r="C46" s="95"/>
      <c r="D46" s="95"/>
      <c r="E46" s="95"/>
      <c r="F46" s="95"/>
      <c r="G46" s="95"/>
      <c r="H46" s="95"/>
      <c r="I46" s="95"/>
      <c r="J46" s="95"/>
      <c r="K46" s="95"/>
      <c r="L46" s="95"/>
      <c r="M46" s="95"/>
      <c r="N46" s="95"/>
      <c r="O46" s="95"/>
      <c r="P46" s="95"/>
      <c r="Q46" s="95"/>
      <c r="R46" s="95"/>
      <c r="S46" s="95"/>
      <c r="T46" s="96"/>
      <c r="U46" s="96"/>
      <c r="V46" s="95"/>
      <c r="W46" s="95"/>
      <c r="X46" s="95"/>
      <c r="Y46" s="95"/>
      <c r="Z46" s="95"/>
      <c r="AA46" s="95"/>
      <c r="AB46" s="95"/>
      <c r="AC46" s="95"/>
      <c r="AD46" s="95"/>
    </row>
    <row r="47" ht="12.0" customHeight="1">
      <c r="A47" s="41"/>
      <c r="B47" s="41"/>
      <c r="C47" s="41"/>
      <c r="D47" s="41"/>
      <c r="E47" s="41"/>
      <c r="F47" s="41"/>
      <c r="G47" s="41"/>
      <c r="H47" s="41"/>
      <c r="I47" s="41"/>
      <c r="J47" s="41"/>
      <c r="K47" s="41"/>
      <c r="L47" s="41"/>
      <c r="M47" s="41"/>
      <c r="N47" s="41"/>
      <c r="O47" s="41"/>
      <c r="P47" s="41"/>
      <c r="Q47" s="41"/>
      <c r="R47" s="41"/>
      <c r="S47" s="42"/>
      <c r="T47" s="43"/>
      <c r="U47" s="43"/>
      <c r="V47" s="41"/>
      <c r="W47" s="41"/>
      <c r="X47" s="41"/>
      <c r="Y47" s="41"/>
      <c r="Z47" s="41"/>
      <c r="AA47" s="41"/>
      <c r="AB47" s="41"/>
      <c r="AC47" s="41"/>
      <c r="AD47" s="41"/>
    </row>
    <row r="48" ht="12.0" customHeight="1">
      <c r="A48" s="41"/>
      <c r="B48" s="42"/>
      <c r="C48" s="42"/>
      <c r="D48" s="42"/>
      <c r="E48" s="42"/>
      <c r="F48" s="42"/>
      <c r="G48" s="42"/>
      <c r="H48" s="42"/>
      <c r="I48" s="42"/>
      <c r="J48" s="42"/>
      <c r="K48" s="42"/>
      <c r="L48" s="42"/>
      <c r="M48" s="42"/>
      <c r="N48" s="42"/>
      <c r="O48" s="42"/>
      <c r="P48" s="41"/>
      <c r="Q48" s="41"/>
      <c r="R48" s="41"/>
      <c r="S48" s="42"/>
      <c r="T48" s="43"/>
      <c r="U48" s="43"/>
      <c r="V48" s="41"/>
      <c r="W48" s="41"/>
      <c r="X48" s="41"/>
      <c r="Y48" s="41"/>
      <c r="Z48" s="41"/>
      <c r="AA48" s="41"/>
      <c r="AB48" s="41"/>
      <c r="AC48" s="41"/>
      <c r="AD48" s="41"/>
    </row>
    <row r="49" ht="12.0" customHeight="1">
      <c r="A49" s="41"/>
      <c r="B49" s="42"/>
      <c r="C49" s="42"/>
      <c r="D49" s="42"/>
      <c r="E49" s="42"/>
      <c r="F49" s="42"/>
      <c r="G49" s="42"/>
      <c r="H49" s="42"/>
      <c r="I49" s="42"/>
      <c r="J49" s="42"/>
      <c r="K49" s="42"/>
      <c r="L49" s="42"/>
      <c r="M49" s="42"/>
      <c r="N49" s="42"/>
      <c r="O49" s="42"/>
      <c r="P49" s="41"/>
      <c r="Q49" s="41"/>
      <c r="R49" s="41"/>
      <c r="S49" s="42"/>
      <c r="T49" s="43"/>
      <c r="U49" s="43"/>
      <c r="V49" s="41"/>
      <c r="W49" s="41"/>
      <c r="X49" s="41"/>
      <c r="Y49" s="41"/>
      <c r="Z49" s="41"/>
      <c r="AA49" s="41"/>
      <c r="AB49" s="41"/>
      <c r="AC49" s="41"/>
      <c r="AD49" s="41"/>
    </row>
    <row r="50" ht="12.0" customHeight="1">
      <c r="A50" s="41"/>
      <c r="B50" s="42"/>
      <c r="C50" s="42"/>
      <c r="D50" s="42"/>
      <c r="E50" s="42"/>
      <c r="F50" s="42"/>
      <c r="G50" s="42"/>
      <c r="H50" s="42"/>
      <c r="I50" s="42"/>
      <c r="J50" s="42"/>
      <c r="K50" s="42"/>
      <c r="L50" s="42"/>
      <c r="M50" s="42"/>
      <c r="N50" s="42"/>
      <c r="O50" s="42"/>
      <c r="P50" s="41"/>
      <c r="Q50" s="41"/>
      <c r="R50" s="41"/>
      <c r="S50" s="42"/>
      <c r="T50" s="43"/>
      <c r="U50" s="43"/>
      <c r="V50" s="41"/>
      <c r="W50" s="41"/>
      <c r="X50" s="41"/>
      <c r="Y50" s="41"/>
      <c r="Z50" s="41"/>
      <c r="AA50" s="41"/>
      <c r="AB50" s="41"/>
      <c r="AC50" s="41"/>
      <c r="AD50" s="41"/>
    </row>
    <row r="51" ht="12.0" customHeight="1">
      <c r="A51" s="95"/>
      <c r="B51" s="95"/>
      <c r="C51" s="95"/>
      <c r="D51" s="95"/>
      <c r="E51" s="95"/>
      <c r="F51" s="95"/>
      <c r="G51" s="95"/>
      <c r="H51" s="95"/>
      <c r="I51" s="95"/>
      <c r="J51" s="95"/>
      <c r="K51" s="95"/>
      <c r="L51" s="95"/>
      <c r="M51" s="95"/>
      <c r="N51" s="95"/>
      <c r="O51" s="95"/>
      <c r="P51" s="95"/>
      <c r="Q51" s="95"/>
      <c r="R51" s="95"/>
      <c r="S51" s="95"/>
      <c r="T51" s="96"/>
      <c r="U51" s="96"/>
      <c r="V51" s="95"/>
      <c r="W51" s="95"/>
      <c r="X51" s="95"/>
      <c r="Y51" s="95"/>
      <c r="Z51" s="95"/>
      <c r="AA51" s="95"/>
      <c r="AB51" s="95"/>
      <c r="AC51" s="95"/>
      <c r="AD51" s="95"/>
    </row>
    <row r="52" ht="12.0" customHeight="1">
      <c r="A52" s="41"/>
      <c r="B52" s="41"/>
      <c r="C52" s="41"/>
      <c r="D52" s="41"/>
      <c r="E52" s="41"/>
      <c r="F52" s="41"/>
      <c r="G52" s="41"/>
      <c r="H52" s="41"/>
      <c r="I52" s="41"/>
      <c r="J52" s="41"/>
      <c r="K52" s="41"/>
      <c r="L52" s="41"/>
      <c r="M52" s="41"/>
      <c r="N52" s="41"/>
      <c r="O52" s="41"/>
      <c r="P52" s="41"/>
      <c r="Q52" s="41"/>
      <c r="R52" s="41"/>
      <c r="S52" s="42"/>
      <c r="T52" s="43"/>
      <c r="U52" s="43"/>
      <c r="V52" s="41"/>
      <c r="W52" s="41"/>
      <c r="X52" s="41"/>
      <c r="Y52" s="41"/>
      <c r="Z52" s="41"/>
      <c r="AA52" s="41"/>
      <c r="AB52" s="41"/>
      <c r="AC52" s="41"/>
      <c r="AD52" s="41"/>
    </row>
    <row r="53" ht="12.0" customHeight="1">
      <c r="A53" s="41"/>
      <c r="B53" s="42"/>
      <c r="C53" s="42"/>
      <c r="D53" s="42"/>
      <c r="E53" s="42"/>
      <c r="F53" s="42"/>
      <c r="G53" s="42"/>
      <c r="H53" s="42"/>
      <c r="I53" s="42"/>
      <c r="J53" s="42"/>
      <c r="K53" s="42"/>
      <c r="L53" s="42"/>
      <c r="M53" s="42"/>
      <c r="N53" s="42"/>
      <c r="O53" s="42"/>
      <c r="P53" s="41"/>
      <c r="Q53" s="41"/>
      <c r="R53" s="41"/>
      <c r="S53" s="42"/>
      <c r="T53" s="43"/>
      <c r="U53" s="43"/>
      <c r="V53" s="41"/>
      <c r="W53" s="41"/>
      <c r="X53" s="41"/>
      <c r="Y53" s="41"/>
      <c r="Z53" s="41"/>
      <c r="AA53" s="41"/>
      <c r="AB53" s="41"/>
      <c r="AC53" s="41"/>
      <c r="AD53" s="41"/>
    </row>
    <row r="54" ht="12.0" customHeight="1">
      <c r="A54" s="41"/>
      <c r="B54" s="42"/>
      <c r="C54" s="42"/>
      <c r="D54" s="42"/>
      <c r="E54" s="42"/>
      <c r="F54" s="42"/>
      <c r="G54" s="42"/>
      <c r="H54" s="42"/>
      <c r="I54" s="42"/>
      <c r="J54" s="42"/>
      <c r="K54" s="42"/>
      <c r="L54" s="42"/>
      <c r="M54" s="42"/>
      <c r="N54" s="42"/>
      <c r="O54" s="42"/>
      <c r="P54" s="41"/>
      <c r="Q54" s="41"/>
      <c r="R54" s="41"/>
      <c r="S54" s="42"/>
      <c r="T54" s="43"/>
      <c r="U54" s="43"/>
      <c r="V54" s="41"/>
      <c r="W54" s="41"/>
      <c r="X54" s="41"/>
      <c r="Y54" s="41"/>
      <c r="Z54" s="41"/>
      <c r="AA54" s="41"/>
      <c r="AB54" s="41"/>
      <c r="AC54" s="41"/>
      <c r="AD54" s="41"/>
    </row>
    <row r="55" ht="12.0" customHeight="1">
      <c r="A55" s="41"/>
      <c r="B55" s="42"/>
      <c r="C55" s="42"/>
      <c r="D55" s="42"/>
      <c r="E55" s="42"/>
      <c r="F55" s="42"/>
      <c r="G55" s="42"/>
      <c r="H55" s="42"/>
      <c r="I55" s="42"/>
      <c r="J55" s="42"/>
      <c r="K55" s="42"/>
      <c r="L55" s="42"/>
      <c r="M55" s="42"/>
      <c r="N55" s="42"/>
      <c r="O55" s="42"/>
      <c r="P55" s="41"/>
      <c r="Q55" s="41"/>
      <c r="R55" s="41"/>
      <c r="S55" s="42"/>
      <c r="T55" s="43"/>
      <c r="U55" s="43"/>
      <c r="V55" s="41"/>
      <c r="W55" s="41"/>
      <c r="X55" s="41"/>
      <c r="Y55" s="41"/>
      <c r="Z55" s="41"/>
      <c r="AA55" s="41"/>
      <c r="AB55" s="41"/>
      <c r="AC55" s="41"/>
      <c r="AD55" s="41"/>
    </row>
    <row r="56" ht="12.0" customHeight="1">
      <c r="A56" s="95"/>
      <c r="B56" s="95"/>
      <c r="C56" s="95"/>
      <c r="D56" s="95"/>
      <c r="E56" s="95"/>
      <c r="F56" s="95"/>
      <c r="G56" s="95"/>
      <c r="H56" s="95"/>
      <c r="I56" s="95"/>
      <c r="J56" s="95"/>
      <c r="K56" s="95"/>
      <c r="L56" s="95"/>
      <c r="M56" s="95"/>
      <c r="N56" s="95"/>
      <c r="O56" s="95"/>
      <c r="P56" s="95"/>
      <c r="Q56" s="95"/>
      <c r="R56" s="95"/>
      <c r="S56" s="95"/>
      <c r="T56" s="96"/>
      <c r="U56" s="96"/>
      <c r="V56" s="95"/>
      <c r="W56" s="95"/>
      <c r="X56" s="95"/>
      <c r="Y56" s="95"/>
      <c r="Z56" s="95"/>
      <c r="AA56" s="95"/>
      <c r="AB56" s="95"/>
      <c r="AC56" s="95"/>
      <c r="AD56" s="95"/>
    </row>
    <row r="57" ht="12.0" customHeight="1">
      <c r="A57" s="41"/>
      <c r="B57" s="41"/>
      <c r="C57" s="41"/>
      <c r="D57" s="41"/>
      <c r="E57" s="41"/>
      <c r="F57" s="41"/>
      <c r="G57" s="41"/>
      <c r="H57" s="41"/>
      <c r="I57" s="41"/>
      <c r="J57" s="41"/>
      <c r="K57" s="41"/>
      <c r="L57" s="41"/>
      <c r="M57" s="41"/>
      <c r="N57" s="41"/>
      <c r="O57" s="41"/>
      <c r="P57" s="41"/>
      <c r="Q57" s="41"/>
      <c r="R57" s="41"/>
      <c r="S57" s="42"/>
      <c r="T57" s="43"/>
      <c r="U57" s="43"/>
      <c r="V57" s="41"/>
      <c r="W57" s="41"/>
      <c r="X57" s="41"/>
      <c r="Y57" s="41"/>
      <c r="Z57" s="41"/>
      <c r="AA57" s="41"/>
      <c r="AB57" s="41"/>
      <c r="AC57" s="41"/>
      <c r="AD57" s="41"/>
    </row>
    <row r="58" ht="12.0" customHeight="1">
      <c r="A58" s="41"/>
      <c r="B58" s="41"/>
      <c r="C58" s="41"/>
      <c r="D58" s="41"/>
      <c r="E58" s="41"/>
      <c r="F58" s="41"/>
      <c r="G58" s="41"/>
      <c r="H58" s="41"/>
      <c r="I58" s="41"/>
      <c r="J58" s="41"/>
      <c r="K58" s="41"/>
      <c r="L58" s="41"/>
      <c r="M58" s="41"/>
      <c r="N58" s="41"/>
      <c r="O58" s="41"/>
      <c r="P58" s="41"/>
      <c r="Q58" s="41"/>
      <c r="R58" s="41"/>
      <c r="S58" s="42"/>
      <c r="T58" s="43"/>
      <c r="U58" s="43"/>
      <c r="V58" s="41"/>
      <c r="W58" s="41"/>
      <c r="X58" s="41"/>
      <c r="Y58" s="41"/>
      <c r="Z58" s="41"/>
      <c r="AA58" s="41"/>
      <c r="AB58" s="41"/>
      <c r="AC58" s="41"/>
      <c r="AD58" s="41"/>
    </row>
    <row r="59" ht="12.0" customHeight="1">
      <c r="A59" s="41"/>
      <c r="B59" s="41"/>
      <c r="C59" s="41"/>
      <c r="D59" s="41"/>
      <c r="E59" s="41"/>
      <c r="F59" s="41"/>
      <c r="G59" s="41"/>
      <c r="H59" s="41"/>
      <c r="I59" s="41"/>
      <c r="J59" s="41"/>
      <c r="K59" s="41"/>
      <c r="L59" s="41"/>
      <c r="M59" s="41"/>
      <c r="N59" s="41"/>
      <c r="O59" s="41"/>
      <c r="P59" s="41"/>
      <c r="Q59" s="41"/>
      <c r="R59" s="41"/>
      <c r="S59" s="42"/>
      <c r="T59" s="43"/>
      <c r="U59" s="43"/>
      <c r="V59" s="41"/>
      <c r="W59" s="41"/>
      <c r="X59" s="41"/>
      <c r="Y59" s="41"/>
      <c r="Z59" s="41"/>
      <c r="AA59" s="41"/>
      <c r="AB59" s="41"/>
      <c r="AC59" s="41"/>
      <c r="AD59" s="41"/>
    </row>
    <row r="60" ht="12.0" customHeight="1">
      <c r="A60" s="41"/>
      <c r="B60" s="41"/>
      <c r="C60" s="41"/>
      <c r="D60" s="41"/>
      <c r="E60" s="41"/>
      <c r="F60" s="41"/>
      <c r="G60" s="41"/>
      <c r="H60" s="41"/>
      <c r="I60" s="41"/>
      <c r="J60" s="41"/>
      <c r="K60" s="41"/>
      <c r="L60" s="41"/>
      <c r="M60" s="41"/>
      <c r="N60" s="41"/>
      <c r="O60" s="41"/>
      <c r="P60" s="41"/>
      <c r="Q60" s="41"/>
      <c r="R60" s="41"/>
      <c r="S60" s="42"/>
      <c r="T60" s="43"/>
      <c r="U60" s="43"/>
      <c r="V60" s="41"/>
      <c r="W60" s="41"/>
      <c r="X60" s="41"/>
      <c r="Y60" s="41"/>
      <c r="Z60" s="41"/>
      <c r="AA60" s="41"/>
      <c r="AB60" s="41"/>
      <c r="AC60" s="41"/>
      <c r="AD60" s="41"/>
    </row>
    <row r="61" ht="12.0" customHeight="1">
      <c r="A61" s="41"/>
      <c r="B61" s="41"/>
      <c r="C61" s="41"/>
      <c r="D61" s="41"/>
      <c r="E61" s="41"/>
      <c r="F61" s="41"/>
      <c r="G61" s="41"/>
      <c r="H61" s="41"/>
      <c r="I61" s="41"/>
      <c r="J61" s="41"/>
      <c r="K61" s="41"/>
      <c r="L61" s="41"/>
      <c r="M61" s="41"/>
      <c r="N61" s="41"/>
      <c r="O61" s="41"/>
      <c r="P61" s="41"/>
      <c r="Q61" s="41"/>
      <c r="R61" s="41"/>
      <c r="S61" s="42"/>
      <c r="T61" s="43"/>
      <c r="U61" s="43"/>
      <c r="V61" s="41"/>
      <c r="W61" s="41"/>
      <c r="X61" s="41"/>
      <c r="Y61" s="41"/>
      <c r="Z61" s="41"/>
      <c r="AA61" s="41"/>
      <c r="AB61" s="41"/>
      <c r="AC61" s="41"/>
      <c r="AD61" s="41"/>
    </row>
    <row r="62" ht="12.0" customHeight="1">
      <c r="A62" s="41"/>
      <c r="B62" s="41"/>
      <c r="C62" s="41"/>
      <c r="D62" s="41"/>
      <c r="E62" s="41"/>
      <c r="F62" s="41"/>
      <c r="G62" s="41"/>
      <c r="H62" s="41"/>
      <c r="I62" s="41"/>
      <c r="J62" s="41"/>
      <c r="K62" s="41"/>
      <c r="L62" s="41"/>
      <c r="M62" s="41"/>
      <c r="N62" s="41"/>
      <c r="O62" s="41"/>
      <c r="P62" s="41"/>
      <c r="Q62" s="41"/>
      <c r="R62" s="41"/>
      <c r="S62" s="42"/>
      <c r="T62" s="43"/>
      <c r="U62" s="43"/>
      <c r="V62" s="41"/>
      <c r="W62" s="41"/>
      <c r="X62" s="41"/>
      <c r="Y62" s="41"/>
      <c r="Z62" s="41"/>
      <c r="AA62" s="41"/>
      <c r="AB62" s="41"/>
      <c r="AC62" s="41"/>
      <c r="AD62" s="41"/>
    </row>
    <row r="63" ht="12.0" customHeight="1">
      <c r="A63" s="41"/>
      <c r="B63" s="41"/>
      <c r="C63" s="41"/>
      <c r="D63" s="41"/>
      <c r="E63" s="41"/>
      <c r="F63" s="41"/>
      <c r="G63" s="41"/>
      <c r="H63" s="41"/>
      <c r="I63" s="41"/>
      <c r="J63" s="41"/>
      <c r="K63" s="41"/>
      <c r="L63" s="41"/>
      <c r="M63" s="41"/>
      <c r="N63" s="41"/>
      <c r="O63" s="41"/>
      <c r="P63" s="41"/>
      <c r="Q63" s="41"/>
      <c r="R63" s="41"/>
      <c r="S63" s="42"/>
      <c r="T63" s="43"/>
      <c r="U63" s="43"/>
      <c r="V63" s="41"/>
      <c r="W63" s="41"/>
      <c r="X63" s="41"/>
      <c r="Y63" s="41"/>
      <c r="Z63" s="41"/>
      <c r="AA63" s="41"/>
      <c r="AB63" s="41"/>
      <c r="AC63" s="41"/>
      <c r="AD63" s="41"/>
    </row>
    <row r="64" ht="12.0" customHeight="1">
      <c r="A64" s="41"/>
      <c r="B64" s="41"/>
      <c r="C64" s="41"/>
      <c r="D64" s="41"/>
      <c r="E64" s="41"/>
      <c r="F64" s="41"/>
      <c r="G64" s="41"/>
      <c r="H64" s="41"/>
      <c r="I64" s="41"/>
      <c r="J64" s="41"/>
      <c r="K64" s="41"/>
      <c r="L64" s="41"/>
      <c r="M64" s="41"/>
      <c r="N64" s="41"/>
      <c r="O64" s="41"/>
      <c r="P64" s="41"/>
      <c r="Q64" s="41"/>
      <c r="R64" s="41"/>
      <c r="S64" s="42"/>
      <c r="T64" s="43"/>
      <c r="U64" s="43"/>
      <c r="V64" s="41"/>
      <c r="W64" s="41"/>
      <c r="X64" s="41"/>
      <c r="Y64" s="41"/>
      <c r="Z64" s="41"/>
      <c r="AA64" s="41"/>
      <c r="AB64" s="41"/>
      <c r="AC64" s="41"/>
      <c r="AD64" s="41"/>
    </row>
    <row r="65" ht="12.0" customHeight="1">
      <c r="A65" s="41"/>
      <c r="B65" s="41"/>
      <c r="C65" s="41"/>
      <c r="D65" s="41"/>
      <c r="E65" s="41"/>
      <c r="F65" s="41"/>
      <c r="G65" s="41"/>
      <c r="H65" s="41"/>
      <c r="I65" s="41"/>
      <c r="J65" s="41"/>
      <c r="K65" s="41"/>
      <c r="L65" s="41"/>
      <c r="M65" s="41"/>
      <c r="N65" s="41"/>
      <c r="O65" s="41"/>
      <c r="P65" s="41"/>
      <c r="Q65" s="41"/>
      <c r="R65" s="41"/>
      <c r="S65" s="42"/>
      <c r="T65" s="43"/>
      <c r="U65" s="43"/>
      <c r="V65" s="41"/>
      <c r="W65" s="41"/>
      <c r="X65" s="41"/>
      <c r="Y65" s="41"/>
      <c r="Z65" s="41"/>
      <c r="AA65" s="41"/>
      <c r="AB65" s="41"/>
      <c r="AC65" s="41"/>
      <c r="AD65" s="41"/>
    </row>
    <row r="66" ht="12.0" customHeight="1">
      <c r="A66" s="41"/>
      <c r="B66" s="41"/>
      <c r="C66" s="41"/>
      <c r="D66" s="41"/>
      <c r="E66" s="41"/>
      <c r="F66" s="41"/>
      <c r="G66" s="41"/>
      <c r="H66" s="41"/>
      <c r="I66" s="41"/>
      <c r="J66" s="41"/>
      <c r="K66" s="41"/>
      <c r="L66" s="41"/>
      <c r="M66" s="41"/>
      <c r="N66" s="41"/>
      <c r="O66" s="41"/>
      <c r="P66" s="41"/>
      <c r="Q66" s="41"/>
      <c r="R66" s="41"/>
      <c r="S66" s="42"/>
      <c r="T66" s="43"/>
      <c r="U66" s="43"/>
      <c r="V66" s="41"/>
      <c r="W66" s="41"/>
      <c r="X66" s="41"/>
      <c r="Y66" s="41"/>
      <c r="Z66" s="41"/>
      <c r="AA66" s="41"/>
      <c r="AB66" s="41"/>
      <c r="AC66" s="41"/>
      <c r="AD66" s="41"/>
    </row>
    <row r="67" ht="12.0" customHeight="1">
      <c r="A67" s="41"/>
      <c r="B67" s="41"/>
      <c r="C67" s="41"/>
      <c r="D67" s="41"/>
      <c r="E67" s="41"/>
      <c r="F67" s="41"/>
      <c r="G67" s="41"/>
      <c r="H67" s="41"/>
      <c r="I67" s="41"/>
      <c r="J67" s="41"/>
      <c r="K67" s="41"/>
      <c r="L67" s="41"/>
      <c r="M67" s="41"/>
      <c r="N67" s="41"/>
      <c r="O67" s="41"/>
      <c r="P67" s="41"/>
      <c r="Q67" s="41"/>
      <c r="R67" s="41"/>
      <c r="S67" s="42"/>
      <c r="T67" s="43"/>
      <c r="U67" s="43"/>
      <c r="V67" s="41"/>
      <c r="W67" s="41"/>
      <c r="X67" s="41"/>
      <c r="Y67" s="41"/>
      <c r="Z67" s="41"/>
      <c r="AA67" s="41"/>
      <c r="AB67" s="41"/>
      <c r="AC67" s="41"/>
      <c r="AD67" s="41"/>
    </row>
    <row r="68" ht="12.0" customHeight="1">
      <c r="A68" s="41"/>
      <c r="B68" s="41"/>
      <c r="C68" s="41"/>
      <c r="D68" s="41"/>
      <c r="E68" s="41"/>
      <c r="F68" s="41"/>
      <c r="G68" s="41"/>
      <c r="H68" s="41"/>
      <c r="I68" s="41"/>
      <c r="J68" s="41"/>
      <c r="K68" s="41"/>
      <c r="L68" s="41"/>
      <c r="M68" s="41"/>
      <c r="N68" s="41"/>
      <c r="O68" s="41"/>
      <c r="P68" s="41"/>
      <c r="Q68" s="41"/>
      <c r="R68" s="41"/>
      <c r="S68" s="42"/>
      <c r="T68" s="43"/>
      <c r="U68" s="43"/>
      <c r="V68" s="41"/>
      <c r="W68" s="41"/>
      <c r="X68" s="41"/>
      <c r="Y68" s="41"/>
      <c r="Z68" s="41"/>
      <c r="AA68" s="41"/>
      <c r="AB68" s="41"/>
      <c r="AC68" s="41"/>
      <c r="AD68" s="41"/>
    </row>
    <row r="69" ht="12.0" customHeight="1">
      <c r="A69" s="41"/>
      <c r="B69" s="41"/>
      <c r="C69" s="41"/>
      <c r="D69" s="41"/>
      <c r="E69" s="41"/>
      <c r="F69" s="41"/>
      <c r="G69" s="41"/>
      <c r="H69" s="41"/>
      <c r="I69" s="41"/>
      <c r="J69" s="41"/>
      <c r="K69" s="41"/>
      <c r="L69" s="41"/>
      <c r="M69" s="41"/>
      <c r="N69" s="41"/>
      <c r="O69" s="41"/>
      <c r="P69" s="41"/>
      <c r="Q69" s="41"/>
      <c r="R69" s="41"/>
      <c r="S69" s="42"/>
      <c r="T69" s="43"/>
      <c r="U69" s="43"/>
      <c r="V69" s="41"/>
      <c r="W69" s="41"/>
      <c r="X69" s="41"/>
      <c r="Y69" s="41"/>
      <c r="Z69" s="41"/>
      <c r="AA69" s="41"/>
      <c r="AB69" s="41"/>
      <c r="AC69" s="41"/>
      <c r="AD69" s="41"/>
    </row>
    <row r="70" ht="12.0" customHeight="1">
      <c r="A70" s="41"/>
      <c r="B70" s="41"/>
      <c r="C70" s="41"/>
      <c r="D70" s="41"/>
      <c r="E70" s="41"/>
      <c r="F70" s="41"/>
      <c r="G70" s="41"/>
      <c r="H70" s="41"/>
      <c r="I70" s="41"/>
      <c r="J70" s="41"/>
      <c r="K70" s="41"/>
      <c r="L70" s="41"/>
      <c r="M70" s="41"/>
      <c r="N70" s="41"/>
      <c r="O70" s="41"/>
      <c r="P70" s="41"/>
      <c r="Q70" s="41"/>
      <c r="R70" s="41"/>
      <c r="S70" s="42"/>
      <c r="T70" s="43"/>
      <c r="U70" s="43"/>
      <c r="V70" s="41"/>
      <c r="W70" s="41"/>
      <c r="X70" s="41"/>
      <c r="Y70" s="41"/>
      <c r="Z70" s="41"/>
      <c r="AA70" s="41"/>
      <c r="AB70" s="41"/>
      <c r="AC70" s="41"/>
      <c r="AD70" s="41"/>
    </row>
    <row r="71" ht="12.0" customHeight="1">
      <c r="A71" s="41"/>
      <c r="B71" s="41"/>
      <c r="C71" s="41"/>
      <c r="D71" s="41"/>
      <c r="E71" s="41"/>
      <c r="F71" s="41"/>
      <c r="G71" s="41"/>
      <c r="H71" s="41"/>
      <c r="I71" s="41"/>
      <c r="J71" s="41"/>
      <c r="K71" s="41"/>
      <c r="L71" s="41"/>
      <c r="M71" s="41"/>
      <c r="N71" s="41"/>
      <c r="O71" s="41"/>
      <c r="P71" s="41"/>
      <c r="Q71" s="41"/>
      <c r="R71" s="41"/>
      <c r="S71" s="42"/>
      <c r="T71" s="43"/>
      <c r="U71" s="43"/>
      <c r="V71" s="41"/>
      <c r="W71" s="41"/>
      <c r="X71" s="41"/>
      <c r="Y71" s="41"/>
      <c r="Z71" s="41"/>
      <c r="AA71" s="41"/>
      <c r="AB71" s="41"/>
      <c r="AC71" s="41"/>
      <c r="AD71" s="41"/>
    </row>
    <row r="72" ht="12.0" customHeight="1">
      <c r="A72" s="41"/>
      <c r="B72" s="41"/>
      <c r="C72" s="41"/>
      <c r="D72" s="41"/>
      <c r="E72" s="41"/>
      <c r="F72" s="41"/>
      <c r="G72" s="41"/>
      <c r="H72" s="41"/>
      <c r="I72" s="41"/>
      <c r="J72" s="41"/>
      <c r="K72" s="41"/>
      <c r="L72" s="41"/>
      <c r="M72" s="41"/>
      <c r="N72" s="41"/>
      <c r="O72" s="41"/>
      <c r="P72" s="41"/>
      <c r="Q72" s="41"/>
      <c r="R72" s="41"/>
      <c r="S72" s="42"/>
      <c r="T72" s="43"/>
      <c r="U72" s="43"/>
      <c r="V72" s="41"/>
      <c r="W72" s="41"/>
      <c r="X72" s="41"/>
      <c r="Y72" s="41"/>
      <c r="Z72" s="41"/>
      <c r="AA72" s="41"/>
      <c r="AB72" s="41"/>
      <c r="AC72" s="41"/>
      <c r="AD72" s="41"/>
    </row>
    <row r="73" ht="12.0" customHeight="1">
      <c r="A73" s="41"/>
      <c r="B73" s="41"/>
      <c r="C73" s="41"/>
      <c r="D73" s="41"/>
      <c r="E73" s="41"/>
      <c r="F73" s="41"/>
      <c r="G73" s="41"/>
      <c r="H73" s="41"/>
      <c r="I73" s="41"/>
      <c r="J73" s="41"/>
      <c r="K73" s="41"/>
      <c r="L73" s="41"/>
      <c r="M73" s="41"/>
      <c r="N73" s="41"/>
      <c r="O73" s="41"/>
      <c r="P73" s="41"/>
      <c r="Q73" s="41"/>
      <c r="R73" s="41"/>
      <c r="S73" s="42"/>
      <c r="T73" s="43"/>
      <c r="U73" s="43"/>
      <c r="V73" s="41"/>
      <c r="W73" s="41"/>
      <c r="X73" s="41"/>
      <c r="Y73" s="41"/>
      <c r="Z73" s="41"/>
      <c r="AA73" s="41"/>
      <c r="AB73" s="41"/>
      <c r="AC73" s="41"/>
      <c r="AD73" s="41"/>
    </row>
    <row r="74" ht="12.0" customHeight="1">
      <c r="A74" s="41"/>
      <c r="B74" s="41"/>
      <c r="C74" s="41"/>
      <c r="D74" s="41"/>
      <c r="E74" s="41"/>
      <c r="F74" s="41"/>
      <c r="G74" s="41"/>
      <c r="H74" s="41"/>
      <c r="I74" s="41"/>
      <c r="J74" s="41"/>
      <c r="K74" s="41"/>
      <c r="L74" s="41"/>
      <c r="M74" s="41"/>
      <c r="N74" s="41"/>
      <c r="O74" s="41"/>
      <c r="P74" s="41"/>
      <c r="Q74" s="41"/>
      <c r="R74" s="41"/>
      <c r="S74" s="42"/>
      <c r="T74" s="43"/>
      <c r="U74" s="43"/>
      <c r="V74" s="41"/>
      <c r="W74" s="41"/>
      <c r="X74" s="41"/>
      <c r="Y74" s="41"/>
      <c r="Z74" s="41"/>
      <c r="AA74" s="41"/>
      <c r="AB74" s="41"/>
      <c r="AC74" s="41"/>
      <c r="AD74" s="41"/>
    </row>
    <row r="75" ht="12.0" customHeight="1">
      <c r="A75" s="41"/>
      <c r="B75" s="41"/>
      <c r="C75" s="41"/>
      <c r="D75" s="41"/>
      <c r="E75" s="41"/>
      <c r="F75" s="41"/>
      <c r="G75" s="41"/>
      <c r="H75" s="41"/>
      <c r="I75" s="41"/>
      <c r="J75" s="41"/>
      <c r="K75" s="41"/>
      <c r="L75" s="41"/>
      <c r="M75" s="41"/>
      <c r="N75" s="41"/>
      <c r="O75" s="41"/>
      <c r="P75" s="41"/>
      <c r="Q75" s="41"/>
      <c r="R75" s="41"/>
      <c r="S75" s="42"/>
      <c r="T75" s="43"/>
      <c r="U75" s="43"/>
      <c r="V75" s="41"/>
      <c r="W75" s="41"/>
      <c r="X75" s="41"/>
      <c r="Y75" s="41"/>
      <c r="Z75" s="41"/>
      <c r="AA75" s="41"/>
      <c r="AB75" s="41"/>
      <c r="AC75" s="41"/>
      <c r="AD75" s="41"/>
    </row>
    <row r="76" ht="12.0" customHeight="1">
      <c r="A76" s="41"/>
      <c r="B76" s="41"/>
      <c r="C76" s="41"/>
      <c r="D76" s="41"/>
      <c r="E76" s="41"/>
      <c r="F76" s="41"/>
      <c r="G76" s="41"/>
      <c r="H76" s="41"/>
      <c r="I76" s="41"/>
      <c r="J76" s="41"/>
      <c r="K76" s="41"/>
      <c r="L76" s="41"/>
      <c r="M76" s="41"/>
      <c r="N76" s="41"/>
      <c r="O76" s="41"/>
      <c r="P76" s="41"/>
      <c r="Q76" s="41"/>
      <c r="R76" s="41"/>
      <c r="S76" s="42"/>
      <c r="T76" s="43"/>
      <c r="U76" s="43"/>
      <c r="V76" s="41"/>
      <c r="W76" s="41"/>
      <c r="X76" s="41"/>
      <c r="Y76" s="41"/>
      <c r="Z76" s="41"/>
      <c r="AA76" s="41"/>
      <c r="AB76" s="41"/>
      <c r="AC76" s="41"/>
      <c r="AD76" s="41"/>
    </row>
    <row r="77" ht="12.0" customHeight="1">
      <c r="A77" s="41"/>
      <c r="B77" s="41"/>
      <c r="C77" s="41"/>
      <c r="D77" s="41"/>
      <c r="E77" s="41"/>
      <c r="F77" s="41"/>
      <c r="G77" s="41"/>
      <c r="H77" s="41"/>
      <c r="I77" s="41"/>
      <c r="J77" s="41"/>
      <c r="K77" s="41"/>
      <c r="L77" s="41"/>
      <c r="M77" s="41"/>
      <c r="N77" s="41"/>
      <c r="O77" s="41"/>
      <c r="P77" s="41"/>
      <c r="Q77" s="41"/>
      <c r="R77" s="41"/>
      <c r="S77" s="42"/>
      <c r="T77" s="43"/>
      <c r="U77" s="43"/>
      <c r="V77" s="41"/>
      <c r="W77" s="41"/>
      <c r="X77" s="41"/>
      <c r="Y77" s="41"/>
      <c r="Z77" s="41"/>
      <c r="AA77" s="41"/>
      <c r="AB77" s="41"/>
      <c r="AC77" s="41"/>
      <c r="AD77" s="41"/>
    </row>
    <row r="78" ht="12.0" customHeight="1">
      <c r="A78" s="41"/>
      <c r="B78" s="41"/>
      <c r="C78" s="41"/>
      <c r="D78" s="41"/>
      <c r="E78" s="41"/>
      <c r="F78" s="41"/>
      <c r="G78" s="41"/>
      <c r="H78" s="41"/>
      <c r="I78" s="41"/>
      <c r="J78" s="41"/>
      <c r="K78" s="41"/>
      <c r="L78" s="41"/>
      <c r="M78" s="41"/>
      <c r="N78" s="41"/>
      <c r="O78" s="41"/>
      <c r="P78" s="41"/>
      <c r="Q78" s="41"/>
      <c r="R78" s="41"/>
      <c r="S78" s="42"/>
      <c r="T78" s="43"/>
      <c r="U78" s="43"/>
      <c r="V78" s="41"/>
      <c r="W78" s="41"/>
      <c r="X78" s="41"/>
      <c r="Y78" s="41"/>
      <c r="Z78" s="41"/>
      <c r="AA78" s="41"/>
      <c r="AB78" s="41"/>
      <c r="AC78" s="41"/>
      <c r="AD78" s="41"/>
    </row>
    <row r="79" ht="12.0" customHeight="1">
      <c r="A79" s="41"/>
      <c r="B79" s="41"/>
      <c r="C79" s="41"/>
      <c r="D79" s="41"/>
      <c r="E79" s="41"/>
      <c r="F79" s="41"/>
      <c r="G79" s="41"/>
      <c r="H79" s="41"/>
      <c r="I79" s="41"/>
      <c r="J79" s="41"/>
      <c r="K79" s="41"/>
      <c r="L79" s="41"/>
      <c r="M79" s="41"/>
      <c r="N79" s="41"/>
      <c r="O79" s="41"/>
      <c r="P79" s="41"/>
      <c r="Q79" s="41"/>
      <c r="R79" s="41"/>
      <c r="S79" s="42"/>
      <c r="T79" s="43"/>
      <c r="U79" s="43"/>
      <c r="V79" s="41"/>
      <c r="W79" s="41"/>
      <c r="X79" s="41"/>
      <c r="Y79" s="41"/>
      <c r="Z79" s="41"/>
      <c r="AA79" s="41"/>
      <c r="AB79" s="41"/>
      <c r="AC79" s="41"/>
      <c r="AD79" s="41"/>
    </row>
    <row r="80" ht="12.0" customHeight="1">
      <c r="A80" s="41"/>
      <c r="B80" s="41"/>
      <c r="C80" s="41"/>
      <c r="D80" s="41"/>
      <c r="E80" s="41"/>
      <c r="F80" s="41"/>
      <c r="G80" s="41"/>
      <c r="H80" s="41"/>
      <c r="I80" s="41"/>
      <c r="J80" s="41"/>
      <c r="K80" s="41"/>
      <c r="L80" s="41"/>
      <c r="M80" s="41"/>
      <c r="N80" s="41"/>
      <c r="O80" s="41"/>
      <c r="P80" s="41"/>
      <c r="Q80" s="41"/>
      <c r="R80" s="41"/>
      <c r="S80" s="42"/>
      <c r="T80" s="43"/>
      <c r="U80" s="43"/>
      <c r="V80" s="41"/>
      <c r="W80" s="41"/>
      <c r="X80" s="41"/>
      <c r="Y80" s="41"/>
      <c r="Z80" s="41"/>
      <c r="AA80" s="41"/>
      <c r="AB80" s="41"/>
      <c r="AC80" s="41"/>
      <c r="AD80" s="41"/>
    </row>
    <row r="81" ht="12.0" customHeight="1">
      <c r="A81" s="41"/>
      <c r="B81" s="41"/>
      <c r="C81" s="41"/>
      <c r="D81" s="41"/>
      <c r="E81" s="41"/>
      <c r="F81" s="41"/>
      <c r="G81" s="41"/>
      <c r="H81" s="41"/>
      <c r="I81" s="41"/>
      <c r="J81" s="41"/>
      <c r="K81" s="41"/>
      <c r="L81" s="41"/>
      <c r="M81" s="41"/>
      <c r="N81" s="41"/>
      <c r="O81" s="41"/>
      <c r="P81" s="41"/>
      <c r="Q81" s="41"/>
      <c r="R81" s="41"/>
      <c r="S81" s="42"/>
      <c r="T81" s="43"/>
      <c r="U81" s="43"/>
      <c r="V81" s="41"/>
      <c r="W81" s="41"/>
      <c r="X81" s="41"/>
      <c r="Y81" s="41"/>
      <c r="Z81" s="41"/>
      <c r="AA81" s="41"/>
      <c r="AB81" s="41"/>
      <c r="AC81" s="41"/>
      <c r="AD81" s="41"/>
    </row>
    <row r="82" ht="12.0" customHeight="1">
      <c r="A82" s="41"/>
      <c r="B82" s="41"/>
      <c r="C82" s="41"/>
      <c r="D82" s="41"/>
      <c r="E82" s="41"/>
      <c r="F82" s="41"/>
      <c r="G82" s="41"/>
      <c r="H82" s="41"/>
      <c r="I82" s="41"/>
      <c r="J82" s="41"/>
      <c r="K82" s="41"/>
      <c r="L82" s="41"/>
      <c r="M82" s="41"/>
      <c r="N82" s="41"/>
      <c r="O82" s="41"/>
      <c r="P82" s="41"/>
      <c r="Q82" s="41"/>
      <c r="R82" s="41"/>
      <c r="S82" s="42"/>
      <c r="T82" s="43"/>
      <c r="U82" s="43"/>
      <c r="V82" s="41"/>
      <c r="W82" s="41"/>
      <c r="X82" s="41"/>
      <c r="Y82" s="41"/>
      <c r="Z82" s="41"/>
      <c r="AA82" s="41"/>
      <c r="AB82" s="41"/>
      <c r="AC82" s="41"/>
      <c r="AD82" s="41"/>
    </row>
    <row r="83" ht="12.0" customHeight="1">
      <c r="A83" s="41"/>
      <c r="B83" s="41"/>
      <c r="C83" s="41"/>
      <c r="D83" s="41"/>
      <c r="E83" s="41"/>
      <c r="F83" s="41"/>
      <c r="G83" s="41"/>
      <c r="H83" s="41"/>
      <c r="I83" s="41"/>
      <c r="J83" s="41"/>
      <c r="K83" s="41"/>
      <c r="L83" s="41"/>
      <c r="M83" s="41"/>
      <c r="N83" s="41"/>
      <c r="O83" s="41"/>
      <c r="P83" s="41"/>
      <c r="Q83" s="41"/>
      <c r="R83" s="41"/>
      <c r="S83" s="42"/>
      <c r="T83" s="43"/>
      <c r="U83" s="43"/>
      <c r="V83" s="41"/>
      <c r="W83" s="41"/>
      <c r="X83" s="41"/>
      <c r="Y83" s="41"/>
      <c r="Z83" s="41"/>
      <c r="AA83" s="41"/>
      <c r="AB83" s="41"/>
      <c r="AC83" s="41"/>
      <c r="AD83" s="41"/>
    </row>
    <row r="84" ht="12.0" customHeight="1">
      <c r="A84" s="41"/>
      <c r="B84" s="41"/>
      <c r="C84" s="41"/>
      <c r="D84" s="41"/>
      <c r="E84" s="41"/>
      <c r="F84" s="41"/>
      <c r="G84" s="41"/>
      <c r="H84" s="41"/>
      <c r="I84" s="41"/>
      <c r="J84" s="41"/>
      <c r="K84" s="41"/>
      <c r="L84" s="41"/>
      <c r="M84" s="41"/>
      <c r="N84" s="41"/>
      <c r="O84" s="41"/>
      <c r="P84" s="41"/>
      <c r="Q84" s="41"/>
      <c r="R84" s="41"/>
      <c r="S84" s="42"/>
      <c r="T84" s="43"/>
      <c r="U84" s="43"/>
      <c r="V84" s="41"/>
      <c r="W84" s="41"/>
      <c r="X84" s="41"/>
      <c r="Y84" s="41"/>
      <c r="Z84" s="41"/>
      <c r="AA84" s="41"/>
      <c r="AB84" s="41"/>
      <c r="AC84" s="41"/>
      <c r="AD84" s="41"/>
    </row>
    <row r="85" ht="12.0" customHeight="1">
      <c r="A85" s="41"/>
      <c r="B85" s="41"/>
      <c r="C85" s="41"/>
      <c r="D85" s="41"/>
      <c r="E85" s="41"/>
      <c r="F85" s="41"/>
      <c r="G85" s="41"/>
      <c r="H85" s="41"/>
      <c r="I85" s="41"/>
      <c r="J85" s="41"/>
      <c r="K85" s="41"/>
      <c r="L85" s="41"/>
      <c r="M85" s="41"/>
      <c r="N85" s="41"/>
      <c r="O85" s="41"/>
      <c r="P85" s="41"/>
      <c r="Q85" s="41"/>
      <c r="R85" s="41"/>
      <c r="S85" s="42"/>
      <c r="T85" s="43"/>
      <c r="U85" s="43"/>
      <c r="V85" s="41"/>
      <c r="W85" s="41"/>
      <c r="X85" s="41"/>
      <c r="Y85" s="41"/>
      <c r="Z85" s="41"/>
      <c r="AA85" s="41"/>
      <c r="AB85" s="41"/>
      <c r="AC85" s="41"/>
      <c r="AD85" s="41"/>
    </row>
    <row r="86" ht="12.0" customHeight="1">
      <c r="A86" s="41"/>
      <c r="B86" s="41"/>
      <c r="C86" s="41"/>
      <c r="D86" s="41"/>
      <c r="E86" s="41"/>
      <c r="F86" s="41"/>
      <c r="G86" s="41"/>
      <c r="H86" s="41"/>
      <c r="I86" s="41"/>
      <c r="J86" s="41"/>
      <c r="K86" s="41"/>
      <c r="L86" s="41"/>
      <c r="M86" s="41"/>
      <c r="N86" s="41"/>
      <c r="O86" s="41"/>
      <c r="P86" s="41"/>
      <c r="Q86" s="41"/>
      <c r="R86" s="41"/>
      <c r="S86" s="42"/>
      <c r="T86" s="43"/>
      <c r="U86" s="43"/>
      <c r="V86" s="41"/>
      <c r="W86" s="41"/>
      <c r="X86" s="41"/>
      <c r="Y86" s="41"/>
      <c r="Z86" s="41"/>
      <c r="AA86" s="41"/>
      <c r="AB86" s="41"/>
      <c r="AC86" s="41"/>
      <c r="AD86" s="41"/>
    </row>
    <row r="87" ht="12.0" customHeight="1">
      <c r="A87" s="41"/>
      <c r="B87" s="41"/>
      <c r="C87" s="41"/>
      <c r="D87" s="41"/>
      <c r="E87" s="41"/>
      <c r="F87" s="41"/>
      <c r="G87" s="41"/>
      <c r="H87" s="41"/>
      <c r="I87" s="41"/>
      <c r="J87" s="41"/>
      <c r="K87" s="41"/>
      <c r="L87" s="41"/>
      <c r="M87" s="41"/>
      <c r="N87" s="41"/>
      <c r="O87" s="41"/>
      <c r="P87" s="41"/>
      <c r="Q87" s="41"/>
      <c r="R87" s="41"/>
      <c r="S87" s="42"/>
      <c r="T87" s="43"/>
      <c r="U87" s="43"/>
      <c r="V87" s="41"/>
      <c r="W87" s="41"/>
      <c r="X87" s="41"/>
      <c r="Y87" s="41"/>
      <c r="Z87" s="41"/>
      <c r="AA87" s="41"/>
      <c r="AB87" s="41"/>
      <c r="AC87" s="41"/>
      <c r="AD87" s="41"/>
    </row>
    <row r="88" ht="12.0" customHeight="1">
      <c r="A88" s="41"/>
      <c r="B88" s="41"/>
      <c r="C88" s="41"/>
      <c r="D88" s="41"/>
      <c r="E88" s="41"/>
      <c r="F88" s="41"/>
      <c r="G88" s="41"/>
      <c r="H88" s="41"/>
      <c r="I88" s="41"/>
      <c r="J88" s="41"/>
      <c r="K88" s="41"/>
      <c r="L88" s="41"/>
      <c r="M88" s="41"/>
      <c r="N88" s="41"/>
      <c r="O88" s="41"/>
      <c r="P88" s="41"/>
      <c r="Q88" s="41"/>
      <c r="R88" s="41"/>
      <c r="S88" s="42"/>
      <c r="T88" s="43"/>
      <c r="U88" s="43"/>
      <c r="V88" s="41"/>
      <c r="W88" s="41"/>
      <c r="X88" s="41"/>
      <c r="Y88" s="41"/>
      <c r="Z88" s="41"/>
      <c r="AA88" s="41"/>
      <c r="AB88" s="41"/>
      <c r="AC88" s="41"/>
      <c r="AD88" s="41"/>
    </row>
    <row r="89" ht="12.0" customHeight="1">
      <c r="A89" s="41"/>
      <c r="B89" s="41"/>
      <c r="C89" s="41"/>
      <c r="D89" s="41"/>
      <c r="E89" s="41"/>
      <c r="F89" s="41"/>
      <c r="G89" s="41"/>
      <c r="H89" s="41"/>
      <c r="I89" s="41"/>
      <c r="J89" s="41"/>
      <c r="K89" s="41"/>
      <c r="L89" s="41"/>
      <c r="M89" s="41"/>
      <c r="N89" s="41"/>
      <c r="O89" s="41"/>
      <c r="P89" s="41"/>
      <c r="Q89" s="41"/>
      <c r="R89" s="41"/>
      <c r="S89" s="42"/>
      <c r="T89" s="43"/>
      <c r="U89" s="43"/>
      <c r="V89" s="41"/>
      <c r="W89" s="41"/>
      <c r="X89" s="41"/>
      <c r="Y89" s="41"/>
      <c r="Z89" s="41"/>
      <c r="AA89" s="41"/>
      <c r="AB89" s="41"/>
      <c r="AC89" s="41"/>
      <c r="AD89" s="41"/>
    </row>
    <row r="90" ht="12.0" customHeight="1">
      <c r="A90" s="41"/>
      <c r="B90" s="41"/>
      <c r="C90" s="41"/>
      <c r="D90" s="41"/>
      <c r="E90" s="41"/>
      <c r="F90" s="41"/>
      <c r="G90" s="41"/>
      <c r="H90" s="41"/>
      <c r="I90" s="41"/>
      <c r="J90" s="41"/>
      <c r="K90" s="41"/>
      <c r="L90" s="41"/>
      <c r="M90" s="41"/>
      <c r="N90" s="41"/>
      <c r="O90" s="41"/>
      <c r="P90" s="41"/>
      <c r="Q90" s="41"/>
      <c r="R90" s="41"/>
      <c r="S90" s="42"/>
      <c r="T90" s="43"/>
      <c r="U90" s="43"/>
      <c r="V90" s="41"/>
      <c r="W90" s="41"/>
      <c r="X90" s="41"/>
      <c r="Y90" s="41"/>
      <c r="Z90" s="41"/>
      <c r="AA90" s="41"/>
      <c r="AB90" s="41"/>
      <c r="AC90" s="41"/>
      <c r="AD90" s="41"/>
    </row>
    <row r="91" ht="12.0" customHeight="1">
      <c r="A91" s="41"/>
      <c r="B91" s="41"/>
      <c r="C91" s="41"/>
      <c r="D91" s="41"/>
      <c r="E91" s="41"/>
      <c r="F91" s="41"/>
      <c r="G91" s="41"/>
      <c r="H91" s="41"/>
      <c r="I91" s="41"/>
      <c r="J91" s="41"/>
      <c r="K91" s="41"/>
      <c r="L91" s="41"/>
      <c r="M91" s="41"/>
      <c r="N91" s="41"/>
      <c r="O91" s="41"/>
      <c r="P91" s="41"/>
      <c r="Q91" s="41"/>
      <c r="R91" s="41"/>
      <c r="S91" s="42"/>
      <c r="T91" s="43"/>
      <c r="U91" s="43"/>
      <c r="V91" s="41"/>
      <c r="W91" s="41"/>
      <c r="X91" s="41"/>
      <c r="Y91" s="41"/>
      <c r="Z91" s="41"/>
      <c r="AA91" s="41"/>
      <c r="AB91" s="41"/>
      <c r="AC91" s="41"/>
      <c r="AD91" s="41"/>
    </row>
    <row r="92" ht="12.0" customHeight="1">
      <c r="A92" s="41"/>
      <c r="B92" s="41"/>
      <c r="C92" s="41"/>
      <c r="D92" s="41"/>
      <c r="E92" s="41"/>
      <c r="F92" s="41"/>
      <c r="G92" s="41"/>
      <c r="H92" s="41"/>
      <c r="I92" s="41"/>
      <c r="J92" s="41"/>
      <c r="K92" s="41"/>
      <c r="L92" s="41"/>
      <c r="M92" s="41"/>
      <c r="N92" s="41"/>
      <c r="O92" s="41"/>
      <c r="P92" s="41"/>
      <c r="Q92" s="41"/>
      <c r="R92" s="41"/>
      <c r="S92" s="42"/>
      <c r="T92" s="43"/>
      <c r="U92" s="43"/>
      <c r="V92" s="41"/>
      <c r="W92" s="41"/>
      <c r="X92" s="41"/>
      <c r="Y92" s="41"/>
      <c r="Z92" s="41"/>
      <c r="AA92" s="41"/>
      <c r="AB92" s="41"/>
      <c r="AC92" s="41"/>
      <c r="AD92" s="41"/>
    </row>
    <row r="93" ht="12.0" customHeight="1">
      <c r="A93" s="41"/>
      <c r="B93" s="41"/>
      <c r="C93" s="41"/>
      <c r="D93" s="41"/>
      <c r="E93" s="41"/>
      <c r="F93" s="41"/>
      <c r="G93" s="41"/>
      <c r="H93" s="41"/>
      <c r="I93" s="41"/>
      <c r="J93" s="41"/>
      <c r="K93" s="41"/>
      <c r="L93" s="41"/>
      <c r="M93" s="41"/>
      <c r="N93" s="41"/>
      <c r="O93" s="41"/>
      <c r="P93" s="41"/>
      <c r="Q93" s="41"/>
      <c r="R93" s="41"/>
      <c r="S93" s="42"/>
      <c r="T93" s="43"/>
      <c r="U93" s="43"/>
      <c r="V93" s="41"/>
      <c r="W93" s="41"/>
      <c r="X93" s="41"/>
      <c r="Y93" s="41"/>
      <c r="Z93" s="41"/>
      <c r="AA93" s="41"/>
      <c r="AB93" s="41"/>
      <c r="AC93" s="41"/>
      <c r="AD93" s="41"/>
    </row>
    <row r="94" ht="12.0" customHeight="1">
      <c r="A94" s="41"/>
      <c r="B94" s="41"/>
      <c r="C94" s="41"/>
      <c r="D94" s="41"/>
      <c r="E94" s="41"/>
      <c r="F94" s="41"/>
      <c r="G94" s="41"/>
      <c r="H94" s="41"/>
      <c r="I94" s="41"/>
      <c r="J94" s="41"/>
      <c r="K94" s="41"/>
      <c r="L94" s="41"/>
      <c r="M94" s="41"/>
      <c r="N94" s="41"/>
      <c r="O94" s="41"/>
      <c r="P94" s="41"/>
      <c r="Q94" s="41"/>
      <c r="R94" s="41"/>
      <c r="S94" s="42"/>
      <c r="T94" s="43"/>
      <c r="U94" s="43"/>
      <c r="V94" s="41"/>
      <c r="W94" s="41"/>
      <c r="X94" s="41"/>
      <c r="Y94" s="41"/>
      <c r="Z94" s="41"/>
      <c r="AA94" s="41"/>
      <c r="AB94" s="41"/>
      <c r="AC94" s="41"/>
      <c r="AD94" s="41"/>
    </row>
    <row r="95" ht="12.0" customHeight="1">
      <c r="A95" s="41"/>
      <c r="B95" s="41"/>
      <c r="C95" s="41"/>
      <c r="D95" s="41"/>
      <c r="E95" s="41"/>
      <c r="F95" s="41"/>
      <c r="G95" s="41"/>
      <c r="H95" s="41"/>
      <c r="I95" s="41"/>
      <c r="J95" s="41"/>
      <c r="K95" s="41"/>
      <c r="L95" s="41"/>
      <c r="M95" s="41"/>
      <c r="N95" s="41"/>
      <c r="O95" s="41"/>
      <c r="P95" s="41"/>
      <c r="Q95" s="41"/>
      <c r="R95" s="41"/>
      <c r="S95" s="42"/>
      <c r="T95" s="43"/>
      <c r="U95" s="43"/>
      <c r="V95" s="41"/>
      <c r="W95" s="41"/>
      <c r="X95" s="41"/>
      <c r="Y95" s="41"/>
      <c r="Z95" s="41"/>
      <c r="AA95" s="41"/>
      <c r="AB95" s="41"/>
      <c r="AC95" s="41"/>
      <c r="AD95" s="41"/>
    </row>
    <row r="96" ht="12.0" customHeight="1">
      <c r="A96" s="41"/>
      <c r="B96" s="41"/>
      <c r="C96" s="41"/>
      <c r="D96" s="41"/>
      <c r="E96" s="41"/>
      <c r="F96" s="41"/>
      <c r="G96" s="41"/>
      <c r="H96" s="41"/>
      <c r="I96" s="41"/>
      <c r="J96" s="41"/>
      <c r="K96" s="41"/>
      <c r="L96" s="41"/>
      <c r="M96" s="41"/>
      <c r="N96" s="41"/>
      <c r="O96" s="41"/>
      <c r="P96" s="41"/>
      <c r="Q96" s="41"/>
      <c r="R96" s="41"/>
      <c r="S96" s="42"/>
      <c r="T96" s="43"/>
      <c r="U96" s="43"/>
      <c r="V96" s="41"/>
      <c r="W96" s="41"/>
      <c r="X96" s="41"/>
      <c r="Y96" s="41"/>
      <c r="Z96" s="41"/>
      <c r="AA96" s="41"/>
      <c r="AB96" s="41"/>
      <c r="AC96" s="41"/>
      <c r="AD96" s="41"/>
    </row>
    <row r="97" ht="12.0" customHeight="1">
      <c r="A97" s="41"/>
      <c r="B97" s="41"/>
      <c r="C97" s="41"/>
      <c r="D97" s="41"/>
      <c r="E97" s="41"/>
      <c r="F97" s="41"/>
      <c r="G97" s="41"/>
      <c r="H97" s="41"/>
      <c r="I97" s="41"/>
      <c r="J97" s="41"/>
      <c r="K97" s="41"/>
      <c r="L97" s="41"/>
      <c r="M97" s="41"/>
      <c r="N97" s="41"/>
      <c r="O97" s="41"/>
      <c r="P97" s="41"/>
      <c r="Q97" s="41"/>
      <c r="R97" s="41"/>
      <c r="S97" s="42"/>
      <c r="T97" s="43"/>
      <c r="U97" s="43"/>
      <c r="V97" s="41"/>
      <c r="W97" s="41"/>
      <c r="X97" s="41"/>
      <c r="Y97" s="41"/>
      <c r="Z97" s="41"/>
      <c r="AA97" s="41"/>
      <c r="AB97" s="41"/>
      <c r="AC97" s="41"/>
      <c r="AD97" s="41"/>
    </row>
    <row r="98" ht="12.0" customHeight="1">
      <c r="A98" s="41"/>
      <c r="B98" s="41"/>
      <c r="C98" s="41"/>
      <c r="D98" s="41"/>
      <c r="E98" s="41"/>
      <c r="F98" s="41"/>
      <c r="G98" s="41"/>
      <c r="H98" s="41"/>
      <c r="I98" s="41"/>
      <c r="J98" s="41"/>
      <c r="K98" s="41"/>
      <c r="L98" s="41"/>
      <c r="M98" s="41"/>
      <c r="N98" s="41"/>
      <c r="O98" s="41"/>
      <c r="P98" s="41"/>
      <c r="Q98" s="41"/>
      <c r="R98" s="41"/>
      <c r="S98" s="42"/>
      <c r="T98" s="43"/>
      <c r="U98" s="43"/>
      <c r="V98" s="41"/>
      <c r="W98" s="41"/>
      <c r="X98" s="41"/>
      <c r="Y98" s="41"/>
      <c r="Z98" s="41"/>
      <c r="AA98" s="41"/>
      <c r="AB98" s="41"/>
      <c r="AC98" s="41"/>
      <c r="AD98" s="41"/>
    </row>
    <row r="99" ht="12.0" customHeight="1">
      <c r="A99" s="41"/>
      <c r="B99" s="41"/>
      <c r="C99" s="41"/>
      <c r="D99" s="41"/>
      <c r="E99" s="41"/>
      <c r="F99" s="41"/>
      <c r="G99" s="41"/>
      <c r="H99" s="41"/>
      <c r="I99" s="41"/>
      <c r="J99" s="41"/>
      <c r="K99" s="41"/>
      <c r="L99" s="41"/>
      <c r="M99" s="41"/>
      <c r="N99" s="41"/>
      <c r="O99" s="41"/>
      <c r="P99" s="41"/>
      <c r="Q99" s="41"/>
      <c r="R99" s="41"/>
      <c r="S99" s="42"/>
      <c r="T99" s="43"/>
      <c r="U99" s="43"/>
      <c r="V99" s="41"/>
      <c r="W99" s="41"/>
      <c r="X99" s="41"/>
      <c r="Y99" s="41"/>
      <c r="Z99" s="41"/>
      <c r="AA99" s="41"/>
      <c r="AB99" s="41"/>
      <c r="AC99" s="41"/>
      <c r="AD99" s="41"/>
    </row>
    <row r="100" ht="12.0" customHeight="1">
      <c r="A100" s="41"/>
      <c r="B100" s="41"/>
      <c r="C100" s="41"/>
      <c r="D100" s="41"/>
      <c r="E100" s="41"/>
      <c r="F100" s="41"/>
      <c r="G100" s="41"/>
      <c r="H100" s="41"/>
      <c r="I100" s="41"/>
      <c r="J100" s="41"/>
      <c r="K100" s="41"/>
      <c r="L100" s="41"/>
      <c r="M100" s="41"/>
      <c r="N100" s="41"/>
      <c r="O100" s="41"/>
      <c r="P100" s="41"/>
      <c r="Q100" s="41"/>
      <c r="R100" s="41"/>
      <c r="S100" s="42"/>
      <c r="T100" s="43"/>
      <c r="U100" s="43"/>
      <c r="V100" s="41"/>
      <c r="W100" s="41"/>
      <c r="X100" s="41"/>
      <c r="Y100" s="41"/>
      <c r="Z100" s="41"/>
      <c r="AA100" s="41"/>
      <c r="AB100" s="41"/>
      <c r="AC100" s="41"/>
      <c r="AD100" s="41"/>
    </row>
    <row r="101" ht="12.0" customHeight="1">
      <c r="A101" s="41"/>
      <c r="B101" s="41"/>
      <c r="C101" s="41"/>
      <c r="D101" s="41"/>
      <c r="E101" s="41"/>
      <c r="F101" s="41"/>
      <c r="G101" s="41"/>
      <c r="H101" s="41"/>
      <c r="I101" s="41"/>
      <c r="J101" s="41"/>
      <c r="K101" s="41"/>
      <c r="L101" s="41"/>
      <c r="M101" s="41"/>
      <c r="N101" s="41"/>
      <c r="O101" s="41"/>
      <c r="P101" s="41"/>
      <c r="Q101" s="41"/>
      <c r="R101" s="41"/>
      <c r="S101" s="42"/>
      <c r="T101" s="43"/>
      <c r="U101" s="43"/>
      <c r="V101" s="41"/>
      <c r="W101" s="41"/>
      <c r="X101" s="41"/>
      <c r="Y101" s="41"/>
      <c r="Z101" s="41"/>
      <c r="AA101" s="41"/>
      <c r="AB101" s="41"/>
      <c r="AC101" s="41"/>
      <c r="AD101" s="41"/>
    </row>
    <row r="102" ht="12.0" customHeight="1">
      <c r="A102" s="41"/>
      <c r="B102" s="41"/>
      <c r="C102" s="41"/>
      <c r="D102" s="41"/>
      <c r="E102" s="41"/>
      <c r="F102" s="41"/>
      <c r="G102" s="41"/>
      <c r="H102" s="41"/>
      <c r="I102" s="41"/>
      <c r="J102" s="41"/>
      <c r="K102" s="41"/>
      <c r="L102" s="41"/>
      <c r="M102" s="41"/>
      <c r="N102" s="41"/>
      <c r="O102" s="41"/>
      <c r="P102" s="41"/>
      <c r="Q102" s="41"/>
      <c r="R102" s="41"/>
      <c r="S102" s="42"/>
      <c r="T102" s="43"/>
      <c r="U102" s="43"/>
      <c r="V102" s="41"/>
      <c r="W102" s="41"/>
      <c r="X102" s="41"/>
      <c r="Y102" s="41"/>
      <c r="Z102" s="41"/>
      <c r="AA102" s="41"/>
      <c r="AB102" s="41"/>
      <c r="AC102" s="41"/>
      <c r="AD102" s="41"/>
    </row>
    <row r="103" ht="12.0" customHeight="1">
      <c r="A103" s="41"/>
      <c r="B103" s="41"/>
      <c r="C103" s="41"/>
      <c r="D103" s="41"/>
      <c r="E103" s="41"/>
      <c r="F103" s="41"/>
      <c r="G103" s="41"/>
      <c r="H103" s="41"/>
      <c r="I103" s="41"/>
      <c r="J103" s="41"/>
      <c r="K103" s="41"/>
      <c r="L103" s="41"/>
      <c r="M103" s="41"/>
      <c r="N103" s="41"/>
      <c r="O103" s="41"/>
      <c r="P103" s="41"/>
      <c r="Q103" s="41"/>
      <c r="R103" s="41"/>
      <c r="S103" s="42"/>
      <c r="T103" s="43"/>
      <c r="U103" s="43"/>
      <c r="V103" s="41"/>
      <c r="W103" s="41"/>
      <c r="X103" s="41"/>
      <c r="Y103" s="41"/>
      <c r="Z103" s="41"/>
      <c r="AA103" s="41"/>
      <c r="AB103" s="41"/>
      <c r="AC103" s="41"/>
      <c r="AD103" s="41"/>
    </row>
    <row r="104" ht="12.0" customHeight="1">
      <c r="A104" s="41"/>
      <c r="B104" s="41"/>
      <c r="C104" s="41"/>
      <c r="D104" s="41"/>
      <c r="E104" s="41"/>
      <c r="F104" s="41"/>
      <c r="G104" s="41"/>
      <c r="H104" s="41"/>
      <c r="I104" s="41"/>
      <c r="J104" s="41"/>
      <c r="K104" s="41"/>
      <c r="L104" s="41"/>
      <c r="M104" s="41"/>
      <c r="N104" s="41"/>
      <c r="O104" s="41"/>
      <c r="P104" s="41"/>
      <c r="Q104" s="41"/>
      <c r="R104" s="41"/>
      <c r="S104" s="42"/>
      <c r="T104" s="43"/>
      <c r="U104" s="43"/>
      <c r="V104" s="41"/>
      <c r="W104" s="41"/>
      <c r="X104" s="41"/>
      <c r="Y104" s="41"/>
      <c r="Z104" s="41"/>
      <c r="AA104" s="41"/>
      <c r="AB104" s="41"/>
      <c r="AC104" s="41"/>
      <c r="AD104" s="41"/>
    </row>
    <row r="105" ht="12.0" customHeight="1">
      <c r="A105" s="41"/>
      <c r="B105" s="41"/>
      <c r="C105" s="41"/>
      <c r="D105" s="41"/>
      <c r="E105" s="41"/>
      <c r="F105" s="41"/>
      <c r="G105" s="41"/>
      <c r="H105" s="41"/>
      <c r="I105" s="41"/>
      <c r="J105" s="41"/>
      <c r="K105" s="41"/>
      <c r="L105" s="41"/>
      <c r="M105" s="41"/>
      <c r="N105" s="41"/>
      <c r="O105" s="41"/>
      <c r="P105" s="41"/>
      <c r="Q105" s="41"/>
      <c r="R105" s="41"/>
      <c r="S105" s="42"/>
      <c r="T105" s="43"/>
      <c r="U105" s="43"/>
      <c r="V105" s="41"/>
      <c r="W105" s="41"/>
      <c r="X105" s="41"/>
      <c r="Y105" s="41"/>
      <c r="Z105" s="41"/>
      <c r="AA105" s="41"/>
      <c r="AB105" s="41"/>
      <c r="AC105" s="41"/>
      <c r="AD105" s="41"/>
    </row>
    <row r="106" ht="12.0" customHeight="1">
      <c r="A106" s="41"/>
      <c r="B106" s="41"/>
      <c r="C106" s="41"/>
      <c r="D106" s="41"/>
      <c r="E106" s="41"/>
      <c r="F106" s="41"/>
      <c r="G106" s="41"/>
      <c r="H106" s="41"/>
      <c r="I106" s="41"/>
      <c r="J106" s="41"/>
      <c r="K106" s="41"/>
      <c r="L106" s="41"/>
      <c r="M106" s="41"/>
      <c r="N106" s="41"/>
      <c r="O106" s="41"/>
      <c r="P106" s="41"/>
      <c r="Q106" s="41"/>
      <c r="R106" s="41"/>
      <c r="S106" s="42"/>
      <c r="T106" s="43"/>
      <c r="U106" s="43"/>
      <c r="V106" s="41"/>
      <c r="W106" s="41"/>
      <c r="X106" s="41"/>
      <c r="Y106" s="41"/>
      <c r="Z106" s="41"/>
      <c r="AA106" s="41"/>
      <c r="AB106" s="41"/>
      <c r="AC106" s="41"/>
      <c r="AD106" s="41"/>
    </row>
    <row r="107" ht="12.0" customHeight="1">
      <c r="A107" s="41"/>
      <c r="B107" s="41"/>
      <c r="C107" s="41"/>
      <c r="D107" s="41"/>
      <c r="E107" s="41"/>
      <c r="F107" s="41"/>
      <c r="G107" s="41"/>
      <c r="H107" s="41"/>
      <c r="I107" s="41"/>
      <c r="J107" s="41"/>
      <c r="K107" s="41"/>
      <c r="L107" s="41"/>
      <c r="M107" s="41"/>
      <c r="N107" s="41"/>
      <c r="O107" s="41"/>
      <c r="P107" s="41"/>
      <c r="Q107" s="41"/>
      <c r="R107" s="41"/>
      <c r="S107" s="42"/>
      <c r="T107" s="43"/>
      <c r="U107" s="43"/>
      <c r="V107" s="41"/>
      <c r="W107" s="41"/>
      <c r="X107" s="41"/>
      <c r="Y107" s="41"/>
      <c r="Z107" s="41"/>
      <c r="AA107" s="41"/>
      <c r="AB107" s="41"/>
      <c r="AC107" s="41"/>
      <c r="AD107" s="41"/>
    </row>
    <row r="108" ht="12.0" customHeight="1">
      <c r="A108" s="41"/>
      <c r="B108" s="41"/>
      <c r="C108" s="41"/>
      <c r="D108" s="41"/>
      <c r="E108" s="41"/>
      <c r="F108" s="41"/>
      <c r="G108" s="41"/>
      <c r="H108" s="41"/>
      <c r="I108" s="41"/>
      <c r="J108" s="41"/>
      <c r="K108" s="41"/>
      <c r="L108" s="41"/>
      <c r="M108" s="41"/>
      <c r="N108" s="41"/>
      <c r="O108" s="41"/>
      <c r="P108" s="41"/>
      <c r="Q108" s="41"/>
      <c r="R108" s="41"/>
      <c r="S108" s="42"/>
      <c r="T108" s="43"/>
      <c r="U108" s="43"/>
      <c r="V108" s="41"/>
      <c r="W108" s="41"/>
      <c r="X108" s="41"/>
      <c r="Y108" s="41"/>
      <c r="Z108" s="41"/>
      <c r="AA108" s="41"/>
      <c r="AB108" s="41"/>
      <c r="AC108" s="41"/>
      <c r="AD108" s="41"/>
    </row>
    <row r="109" ht="12.0" customHeight="1">
      <c r="A109" s="41"/>
      <c r="B109" s="41"/>
      <c r="C109" s="41"/>
      <c r="D109" s="41"/>
      <c r="E109" s="41"/>
      <c r="F109" s="41"/>
      <c r="G109" s="41"/>
      <c r="H109" s="41"/>
      <c r="I109" s="41"/>
      <c r="J109" s="41"/>
      <c r="K109" s="41"/>
      <c r="L109" s="41"/>
      <c r="M109" s="41"/>
      <c r="N109" s="41"/>
      <c r="O109" s="41"/>
      <c r="P109" s="41"/>
      <c r="Q109" s="41"/>
      <c r="R109" s="41"/>
      <c r="S109" s="42"/>
      <c r="T109" s="43"/>
      <c r="U109" s="43"/>
      <c r="V109" s="41"/>
      <c r="W109" s="41"/>
      <c r="X109" s="41"/>
      <c r="Y109" s="41"/>
      <c r="Z109" s="41"/>
      <c r="AA109" s="41"/>
      <c r="AB109" s="41"/>
      <c r="AC109" s="41"/>
      <c r="AD109" s="41"/>
    </row>
    <row r="110" ht="12.0" customHeight="1">
      <c r="A110" s="41"/>
      <c r="B110" s="41"/>
      <c r="C110" s="41"/>
      <c r="D110" s="41"/>
      <c r="E110" s="41"/>
      <c r="F110" s="41"/>
      <c r="G110" s="41"/>
      <c r="H110" s="41"/>
      <c r="I110" s="41"/>
      <c r="J110" s="41"/>
      <c r="K110" s="41"/>
      <c r="L110" s="41"/>
      <c r="M110" s="41"/>
      <c r="N110" s="41"/>
      <c r="O110" s="41"/>
      <c r="P110" s="41"/>
      <c r="Q110" s="41"/>
      <c r="R110" s="41"/>
      <c r="S110" s="42"/>
      <c r="T110" s="43"/>
      <c r="U110" s="43"/>
      <c r="V110" s="41"/>
      <c r="W110" s="41"/>
      <c r="X110" s="41"/>
      <c r="Y110" s="41"/>
      <c r="Z110" s="41"/>
      <c r="AA110" s="41"/>
      <c r="AB110" s="41"/>
      <c r="AC110" s="41"/>
      <c r="AD110" s="41"/>
    </row>
    <row r="111" ht="12.0" customHeight="1">
      <c r="A111" s="41"/>
      <c r="B111" s="41"/>
      <c r="C111" s="41"/>
      <c r="D111" s="41"/>
      <c r="E111" s="41"/>
      <c r="F111" s="41"/>
      <c r="G111" s="41"/>
      <c r="H111" s="41"/>
      <c r="I111" s="41"/>
      <c r="J111" s="41"/>
      <c r="K111" s="41"/>
      <c r="L111" s="41"/>
      <c r="M111" s="41"/>
      <c r="N111" s="41"/>
      <c r="O111" s="41"/>
      <c r="P111" s="41"/>
      <c r="Q111" s="41"/>
      <c r="R111" s="41"/>
      <c r="S111" s="42"/>
      <c r="T111" s="43"/>
      <c r="U111" s="43"/>
      <c r="V111" s="41"/>
      <c r="W111" s="41"/>
      <c r="X111" s="41"/>
      <c r="Y111" s="41"/>
      <c r="Z111" s="41"/>
      <c r="AA111" s="41"/>
      <c r="AB111" s="41"/>
      <c r="AC111" s="41"/>
      <c r="AD111" s="41"/>
    </row>
    <row r="112" ht="12.0" customHeight="1">
      <c r="A112" s="41"/>
      <c r="B112" s="41"/>
      <c r="C112" s="41"/>
      <c r="D112" s="41"/>
      <c r="E112" s="41"/>
      <c r="F112" s="41"/>
      <c r="G112" s="41"/>
      <c r="H112" s="41"/>
      <c r="I112" s="41"/>
      <c r="J112" s="41"/>
      <c r="K112" s="41"/>
      <c r="L112" s="41"/>
      <c r="M112" s="41"/>
      <c r="N112" s="41"/>
      <c r="O112" s="41"/>
      <c r="P112" s="41"/>
      <c r="Q112" s="41"/>
      <c r="R112" s="41"/>
      <c r="S112" s="42"/>
      <c r="T112" s="43"/>
      <c r="U112" s="43"/>
      <c r="V112" s="41"/>
      <c r="W112" s="41"/>
      <c r="X112" s="41"/>
      <c r="Y112" s="41"/>
      <c r="Z112" s="41"/>
      <c r="AA112" s="41"/>
      <c r="AB112" s="41"/>
      <c r="AC112" s="41"/>
      <c r="AD112" s="41"/>
    </row>
    <row r="113" ht="12.0" customHeight="1">
      <c r="A113" s="41"/>
      <c r="B113" s="41"/>
      <c r="C113" s="41"/>
      <c r="D113" s="41"/>
      <c r="E113" s="41"/>
      <c r="F113" s="41"/>
      <c r="G113" s="41"/>
      <c r="H113" s="41"/>
      <c r="I113" s="41"/>
      <c r="J113" s="41"/>
      <c r="K113" s="41"/>
      <c r="L113" s="41"/>
      <c r="M113" s="41"/>
      <c r="N113" s="41"/>
      <c r="O113" s="41"/>
      <c r="P113" s="41"/>
      <c r="Q113" s="41"/>
      <c r="R113" s="41"/>
      <c r="S113" s="42"/>
      <c r="T113" s="43"/>
      <c r="U113" s="43"/>
      <c r="V113" s="41"/>
      <c r="W113" s="41"/>
      <c r="X113" s="41"/>
      <c r="Y113" s="41"/>
      <c r="Z113" s="41"/>
      <c r="AA113" s="41"/>
      <c r="AB113" s="41"/>
      <c r="AC113" s="41"/>
      <c r="AD113" s="41"/>
    </row>
    <row r="114" ht="12.0" customHeight="1">
      <c r="A114" s="41"/>
      <c r="B114" s="41"/>
      <c r="C114" s="41"/>
      <c r="D114" s="41"/>
      <c r="E114" s="41"/>
      <c r="F114" s="41"/>
      <c r="G114" s="41"/>
      <c r="H114" s="41"/>
      <c r="I114" s="41"/>
      <c r="J114" s="41"/>
      <c r="K114" s="41"/>
      <c r="L114" s="41"/>
      <c r="M114" s="41"/>
      <c r="N114" s="41"/>
      <c r="O114" s="41"/>
      <c r="P114" s="41"/>
      <c r="Q114" s="41"/>
      <c r="R114" s="41"/>
      <c r="S114" s="42"/>
      <c r="T114" s="43"/>
      <c r="U114" s="43"/>
      <c r="V114" s="41"/>
      <c r="W114" s="41"/>
      <c r="X114" s="41"/>
      <c r="Y114" s="41"/>
      <c r="Z114" s="41"/>
      <c r="AA114" s="41"/>
      <c r="AB114" s="41"/>
      <c r="AC114" s="41"/>
      <c r="AD114" s="41"/>
    </row>
    <row r="115" ht="12.0" customHeight="1">
      <c r="A115" s="41"/>
      <c r="B115" s="41"/>
      <c r="C115" s="41"/>
      <c r="D115" s="41"/>
      <c r="E115" s="41"/>
      <c r="F115" s="41"/>
      <c r="G115" s="41"/>
      <c r="H115" s="41"/>
      <c r="I115" s="41"/>
      <c r="J115" s="41"/>
      <c r="K115" s="41"/>
      <c r="L115" s="41"/>
      <c r="M115" s="41"/>
      <c r="N115" s="41"/>
      <c r="O115" s="41"/>
      <c r="P115" s="41"/>
      <c r="Q115" s="41"/>
      <c r="R115" s="41"/>
      <c r="S115" s="42"/>
      <c r="T115" s="43"/>
      <c r="U115" s="43"/>
      <c r="V115" s="41"/>
      <c r="W115" s="41"/>
      <c r="X115" s="41"/>
      <c r="Y115" s="41"/>
      <c r="Z115" s="41"/>
      <c r="AA115" s="41"/>
      <c r="AB115" s="41"/>
      <c r="AC115" s="41"/>
      <c r="AD115" s="41"/>
    </row>
    <row r="116" ht="12.0" customHeight="1">
      <c r="A116" s="41"/>
      <c r="B116" s="41"/>
      <c r="C116" s="41"/>
      <c r="D116" s="41"/>
      <c r="E116" s="41"/>
      <c r="F116" s="41"/>
      <c r="G116" s="41"/>
      <c r="H116" s="41"/>
      <c r="I116" s="41"/>
      <c r="J116" s="41"/>
      <c r="K116" s="41"/>
      <c r="L116" s="41"/>
      <c r="M116" s="41"/>
      <c r="N116" s="41"/>
      <c r="O116" s="41"/>
      <c r="P116" s="41"/>
      <c r="Q116" s="41"/>
      <c r="R116" s="41"/>
      <c r="S116" s="42"/>
      <c r="T116" s="43"/>
      <c r="U116" s="43"/>
      <c r="V116" s="41"/>
      <c r="W116" s="41"/>
      <c r="X116" s="41"/>
      <c r="Y116" s="41"/>
      <c r="Z116" s="41"/>
      <c r="AA116" s="41"/>
      <c r="AB116" s="41"/>
      <c r="AC116" s="41"/>
      <c r="AD116" s="41"/>
    </row>
    <row r="117" ht="12.0" customHeight="1">
      <c r="A117" s="41"/>
      <c r="B117" s="41"/>
      <c r="C117" s="41"/>
      <c r="D117" s="41"/>
      <c r="E117" s="41"/>
      <c r="F117" s="41"/>
      <c r="G117" s="41"/>
      <c r="H117" s="41"/>
      <c r="I117" s="41"/>
      <c r="J117" s="41"/>
      <c r="K117" s="41"/>
      <c r="L117" s="41"/>
      <c r="M117" s="41"/>
      <c r="N117" s="41"/>
      <c r="O117" s="41"/>
      <c r="P117" s="41"/>
      <c r="Q117" s="41"/>
      <c r="R117" s="41"/>
      <c r="S117" s="42"/>
      <c r="T117" s="43"/>
      <c r="U117" s="43"/>
      <c r="V117" s="41"/>
      <c r="W117" s="41"/>
      <c r="X117" s="41"/>
      <c r="Y117" s="41"/>
      <c r="Z117" s="41"/>
      <c r="AA117" s="41"/>
      <c r="AB117" s="41"/>
      <c r="AC117" s="41"/>
      <c r="AD117" s="41"/>
    </row>
    <row r="118" ht="12.0" customHeight="1">
      <c r="A118" s="41"/>
      <c r="B118" s="41"/>
      <c r="C118" s="41"/>
      <c r="D118" s="41"/>
      <c r="E118" s="41"/>
      <c r="F118" s="41"/>
      <c r="G118" s="41"/>
      <c r="H118" s="41"/>
      <c r="I118" s="41"/>
      <c r="J118" s="41"/>
      <c r="K118" s="41"/>
      <c r="L118" s="41"/>
      <c r="M118" s="41"/>
      <c r="N118" s="41"/>
      <c r="O118" s="41"/>
      <c r="P118" s="41"/>
      <c r="Q118" s="41"/>
      <c r="R118" s="41"/>
      <c r="S118" s="42"/>
      <c r="T118" s="43"/>
      <c r="U118" s="43"/>
      <c r="V118" s="41"/>
      <c r="W118" s="41"/>
      <c r="X118" s="41"/>
      <c r="Y118" s="41"/>
      <c r="Z118" s="41"/>
      <c r="AA118" s="41"/>
      <c r="AB118" s="41"/>
      <c r="AC118" s="41"/>
      <c r="AD118" s="41"/>
    </row>
    <row r="119" ht="12.0" customHeight="1">
      <c r="A119" s="41"/>
      <c r="B119" s="41"/>
      <c r="C119" s="41"/>
      <c r="D119" s="41"/>
      <c r="E119" s="41"/>
      <c r="F119" s="41"/>
      <c r="G119" s="41"/>
      <c r="H119" s="41"/>
      <c r="I119" s="41"/>
      <c r="J119" s="41"/>
      <c r="K119" s="41"/>
      <c r="L119" s="41"/>
      <c r="M119" s="41"/>
      <c r="N119" s="41"/>
      <c r="O119" s="41"/>
      <c r="P119" s="41"/>
      <c r="Q119" s="41"/>
      <c r="R119" s="41"/>
      <c r="S119" s="42"/>
      <c r="T119" s="43"/>
      <c r="U119" s="43"/>
      <c r="V119" s="41"/>
      <c r="W119" s="41"/>
      <c r="X119" s="41"/>
      <c r="Y119" s="41"/>
      <c r="Z119" s="41"/>
      <c r="AA119" s="41"/>
      <c r="AB119" s="41"/>
      <c r="AC119" s="41"/>
      <c r="AD119" s="41"/>
    </row>
    <row r="120" ht="12.0" customHeight="1">
      <c r="A120" s="41"/>
      <c r="B120" s="41"/>
      <c r="C120" s="41"/>
      <c r="D120" s="41"/>
      <c r="E120" s="41"/>
      <c r="F120" s="41"/>
      <c r="G120" s="41"/>
      <c r="H120" s="41"/>
      <c r="I120" s="41"/>
      <c r="J120" s="41"/>
      <c r="K120" s="41"/>
      <c r="L120" s="41"/>
      <c r="M120" s="41"/>
      <c r="N120" s="41"/>
      <c r="O120" s="41"/>
      <c r="P120" s="41"/>
      <c r="Q120" s="41"/>
      <c r="R120" s="41"/>
      <c r="S120" s="42"/>
      <c r="T120" s="43"/>
      <c r="U120" s="43"/>
      <c r="V120" s="41"/>
      <c r="W120" s="41"/>
      <c r="X120" s="41"/>
      <c r="Y120" s="41"/>
      <c r="Z120" s="41"/>
      <c r="AA120" s="41"/>
      <c r="AB120" s="41"/>
      <c r="AC120" s="41"/>
      <c r="AD120" s="41"/>
    </row>
    <row r="121" ht="12.0" customHeight="1">
      <c r="A121" s="41"/>
      <c r="B121" s="41"/>
      <c r="C121" s="41"/>
      <c r="D121" s="41"/>
      <c r="E121" s="41"/>
      <c r="F121" s="41"/>
      <c r="G121" s="41"/>
      <c r="H121" s="41"/>
      <c r="I121" s="41"/>
      <c r="J121" s="41"/>
      <c r="K121" s="41"/>
      <c r="L121" s="41"/>
      <c r="M121" s="41"/>
      <c r="N121" s="41"/>
      <c r="O121" s="41"/>
      <c r="P121" s="41"/>
      <c r="Q121" s="41"/>
      <c r="R121" s="41"/>
      <c r="S121" s="42"/>
      <c r="T121" s="43"/>
      <c r="U121" s="43"/>
      <c r="V121" s="41"/>
      <c r="W121" s="41"/>
      <c r="X121" s="41"/>
      <c r="Y121" s="41"/>
      <c r="Z121" s="41"/>
      <c r="AA121" s="41"/>
      <c r="AB121" s="41"/>
      <c r="AC121" s="41"/>
      <c r="AD121" s="41"/>
    </row>
    <row r="122" ht="12.0" customHeight="1">
      <c r="A122" s="41"/>
      <c r="B122" s="41"/>
      <c r="C122" s="41"/>
      <c r="D122" s="41"/>
      <c r="E122" s="41"/>
      <c r="F122" s="41"/>
      <c r="G122" s="41"/>
      <c r="H122" s="41"/>
      <c r="I122" s="41"/>
      <c r="J122" s="41"/>
      <c r="K122" s="41"/>
      <c r="L122" s="41"/>
      <c r="M122" s="41"/>
      <c r="N122" s="41"/>
      <c r="O122" s="41"/>
      <c r="P122" s="41"/>
      <c r="Q122" s="41"/>
      <c r="R122" s="41"/>
      <c r="S122" s="42"/>
      <c r="T122" s="43"/>
      <c r="U122" s="43"/>
      <c r="V122" s="41"/>
      <c r="W122" s="41"/>
      <c r="X122" s="41"/>
      <c r="Y122" s="41"/>
      <c r="Z122" s="41"/>
      <c r="AA122" s="41"/>
      <c r="AB122" s="41"/>
      <c r="AC122" s="41"/>
      <c r="AD122" s="41"/>
    </row>
    <row r="123" ht="12.0" customHeight="1">
      <c r="A123" s="41"/>
      <c r="B123" s="41"/>
      <c r="C123" s="41"/>
      <c r="D123" s="41"/>
      <c r="E123" s="41"/>
      <c r="F123" s="41"/>
      <c r="G123" s="41"/>
      <c r="H123" s="41"/>
      <c r="I123" s="41"/>
      <c r="J123" s="41"/>
      <c r="K123" s="41"/>
      <c r="L123" s="41"/>
      <c r="M123" s="41"/>
      <c r="N123" s="41"/>
      <c r="O123" s="41"/>
      <c r="P123" s="41"/>
      <c r="Q123" s="41"/>
      <c r="R123" s="41"/>
      <c r="S123" s="42"/>
      <c r="T123" s="43"/>
      <c r="U123" s="43"/>
      <c r="V123" s="41"/>
      <c r="W123" s="41"/>
      <c r="X123" s="41"/>
      <c r="Y123" s="41"/>
      <c r="Z123" s="41"/>
      <c r="AA123" s="41"/>
      <c r="AB123" s="41"/>
      <c r="AC123" s="41"/>
      <c r="AD123" s="41"/>
    </row>
    <row r="124" ht="12.0" customHeight="1">
      <c r="A124" s="41"/>
      <c r="B124" s="41"/>
      <c r="C124" s="41"/>
      <c r="D124" s="41"/>
      <c r="E124" s="41"/>
      <c r="F124" s="41"/>
      <c r="G124" s="41"/>
      <c r="H124" s="41"/>
      <c r="I124" s="41"/>
      <c r="J124" s="41"/>
      <c r="K124" s="41"/>
      <c r="L124" s="41"/>
      <c r="M124" s="41"/>
      <c r="N124" s="41"/>
      <c r="O124" s="41"/>
      <c r="P124" s="41"/>
      <c r="Q124" s="41"/>
      <c r="R124" s="41"/>
      <c r="S124" s="42"/>
      <c r="T124" s="43"/>
      <c r="U124" s="43"/>
      <c r="V124" s="41"/>
      <c r="W124" s="41"/>
      <c r="X124" s="41"/>
      <c r="Y124" s="41"/>
      <c r="Z124" s="41"/>
      <c r="AA124" s="41"/>
      <c r="AB124" s="41"/>
      <c r="AC124" s="41"/>
      <c r="AD124" s="41"/>
    </row>
    <row r="125" ht="12.0" customHeight="1">
      <c r="A125" s="41"/>
      <c r="B125" s="41"/>
      <c r="C125" s="41"/>
      <c r="D125" s="41"/>
      <c r="E125" s="41"/>
      <c r="F125" s="41"/>
      <c r="G125" s="41"/>
      <c r="H125" s="41"/>
      <c r="I125" s="41"/>
      <c r="J125" s="41"/>
      <c r="K125" s="41"/>
      <c r="L125" s="41"/>
      <c r="M125" s="41"/>
      <c r="N125" s="41"/>
      <c r="O125" s="41"/>
      <c r="P125" s="41"/>
      <c r="Q125" s="41"/>
      <c r="R125" s="41"/>
      <c r="S125" s="42"/>
      <c r="T125" s="43"/>
      <c r="U125" s="43"/>
      <c r="V125" s="41"/>
      <c r="W125" s="41"/>
      <c r="X125" s="41"/>
      <c r="Y125" s="41"/>
      <c r="Z125" s="41"/>
      <c r="AA125" s="41"/>
      <c r="AB125" s="41"/>
      <c r="AC125" s="41"/>
      <c r="AD125" s="41"/>
    </row>
    <row r="126" ht="12.0" customHeight="1">
      <c r="A126" s="41"/>
      <c r="B126" s="41"/>
      <c r="C126" s="41"/>
      <c r="D126" s="41"/>
      <c r="E126" s="41"/>
      <c r="F126" s="41"/>
      <c r="G126" s="41"/>
      <c r="H126" s="41"/>
      <c r="I126" s="41"/>
      <c r="J126" s="41"/>
      <c r="K126" s="41"/>
      <c r="L126" s="41"/>
      <c r="M126" s="41"/>
      <c r="N126" s="41"/>
      <c r="O126" s="41"/>
      <c r="P126" s="41"/>
      <c r="Q126" s="41"/>
      <c r="R126" s="41"/>
      <c r="S126" s="42"/>
      <c r="T126" s="43"/>
      <c r="U126" s="43"/>
      <c r="V126" s="41"/>
      <c r="W126" s="41"/>
      <c r="X126" s="41"/>
      <c r="Y126" s="41"/>
      <c r="Z126" s="41"/>
      <c r="AA126" s="41"/>
      <c r="AB126" s="41"/>
      <c r="AC126" s="41"/>
      <c r="AD126" s="41"/>
    </row>
    <row r="127" ht="12.0" customHeight="1">
      <c r="A127" s="41"/>
      <c r="B127" s="41"/>
      <c r="C127" s="41"/>
      <c r="D127" s="41"/>
      <c r="E127" s="41"/>
      <c r="F127" s="41"/>
      <c r="G127" s="41"/>
      <c r="H127" s="41"/>
      <c r="I127" s="41"/>
      <c r="J127" s="41"/>
      <c r="K127" s="41"/>
      <c r="L127" s="41"/>
      <c r="M127" s="41"/>
      <c r="N127" s="41"/>
      <c r="O127" s="41"/>
      <c r="P127" s="41"/>
      <c r="Q127" s="41"/>
      <c r="R127" s="41"/>
      <c r="S127" s="42"/>
      <c r="T127" s="43"/>
      <c r="U127" s="43"/>
      <c r="V127" s="41"/>
      <c r="W127" s="41"/>
      <c r="X127" s="41"/>
      <c r="Y127" s="41"/>
      <c r="Z127" s="41"/>
      <c r="AA127" s="41"/>
      <c r="AB127" s="41"/>
      <c r="AC127" s="41"/>
      <c r="AD127" s="41"/>
    </row>
    <row r="128" ht="12.0" customHeight="1">
      <c r="A128" s="41"/>
      <c r="B128" s="41"/>
      <c r="C128" s="41"/>
      <c r="D128" s="41"/>
      <c r="E128" s="41"/>
      <c r="F128" s="41"/>
      <c r="G128" s="41"/>
      <c r="H128" s="41"/>
      <c r="I128" s="41"/>
      <c r="J128" s="41"/>
      <c r="K128" s="41"/>
      <c r="L128" s="41"/>
      <c r="M128" s="41"/>
      <c r="N128" s="41"/>
      <c r="O128" s="41"/>
      <c r="P128" s="41"/>
      <c r="Q128" s="41"/>
      <c r="R128" s="41"/>
      <c r="S128" s="42"/>
      <c r="T128" s="43"/>
      <c r="U128" s="43"/>
      <c r="V128" s="41"/>
      <c r="W128" s="41"/>
      <c r="X128" s="41"/>
      <c r="Y128" s="41"/>
      <c r="Z128" s="41"/>
      <c r="AA128" s="41"/>
      <c r="AB128" s="41"/>
      <c r="AC128" s="41"/>
      <c r="AD128" s="41"/>
    </row>
    <row r="129" ht="12.0" customHeight="1">
      <c r="A129" s="41"/>
      <c r="B129" s="41"/>
      <c r="C129" s="41"/>
      <c r="D129" s="41"/>
      <c r="E129" s="41"/>
      <c r="F129" s="41"/>
      <c r="G129" s="41"/>
      <c r="H129" s="41"/>
      <c r="I129" s="41"/>
      <c r="J129" s="41"/>
      <c r="K129" s="41"/>
      <c r="L129" s="41"/>
      <c r="M129" s="41"/>
      <c r="N129" s="41"/>
      <c r="O129" s="41"/>
      <c r="P129" s="41"/>
      <c r="Q129" s="41"/>
      <c r="R129" s="41"/>
      <c r="S129" s="42"/>
      <c r="T129" s="43"/>
      <c r="U129" s="43"/>
      <c r="V129" s="41"/>
      <c r="W129" s="41"/>
      <c r="X129" s="41"/>
      <c r="Y129" s="41"/>
      <c r="Z129" s="41"/>
      <c r="AA129" s="41"/>
      <c r="AB129" s="41"/>
      <c r="AC129" s="41"/>
      <c r="AD129" s="41"/>
    </row>
    <row r="130" ht="12.0" customHeight="1">
      <c r="A130" s="41"/>
      <c r="B130" s="41"/>
      <c r="C130" s="41"/>
      <c r="D130" s="41"/>
      <c r="E130" s="41"/>
      <c r="F130" s="41"/>
      <c r="G130" s="41"/>
      <c r="H130" s="41"/>
      <c r="I130" s="41"/>
      <c r="J130" s="41"/>
      <c r="K130" s="41"/>
      <c r="L130" s="41"/>
      <c r="M130" s="41"/>
      <c r="N130" s="41"/>
      <c r="O130" s="41"/>
      <c r="P130" s="41"/>
      <c r="Q130" s="41"/>
      <c r="R130" s="41"/>
      <c r="S130" s="42"/>
      <c r="T130" s="43"/>
      <c r="U130" s="43"/>
      <c r="V130" s="41"/>
      <c r="W130" s="41"/>
      <c r="X130" s="41"/>
      <c r="Y130" s="41"/>
      <c r="Z130" s="41"/>
      <c r="AA130" s="41"/>
      <c r="AB130" s="41"/>
      <c r="AC130" s="41"/>
      <c r="AD130" s="41"/>
    </row>
    <row r="131" ht="12.0" customHeight="1">
      <c r="A131" s="41"/>
      <c r="B131" s="41"/>
      <c r="C131" s="41"/>
      <c r="D131" s="41"/>
      <c r="E131" s="41"/>
      <c r="F131" s="41"/>
      <c r="G131" s="41"/>
      <c r="H131" s="41"/>
      <c r="I131" s="41"/>
      <c r="J131" s="41"/>
      <c r="K131" s="41"/>
      <c r="L131" s="41"/>
      <c r="M131" s="41"/>
      <c r="N131" s="41"/>
      <c r="O131" s="41"/>
      <c r="P131" s="41"/>
      <c r="Q131" s="41"/>
      <c r="R131" s="41"/>
      <c r="S131" s="42"/>
      <c r="T131" s="43"/>
      <c r="U131" s="43"/>
      <c r="V131" s="41"/>
      <c r="W131" s="41"/>
      <c r="X131" s="41"/>
      <c r="Y131" s="41"/>
      <c r="Z131" s="41"/>
      <c r="AA131" s="41"/>
      <c r="AB131" s="41"/>
      <c r="AC131" s="41"/>
      <c r="AD131" s="41"/>
    </row>
    <row r="132" ht="12.0" customHeight="1">
      <c r="A132" s="41"/>
      <c r="B132" s="41"/>
      <c r="C132" s="41"/>
      <c r="D132" s="41"/>
      <c r="E132" s="41"/>
      <c r="F132" s="41"/>
      <c r="G132" s="41"/>
      <c r="H132" s="41"/>
      <c r="I132" s="41"/>
      <c r="J132" s="41"/>
      <c r="K132" s="41"/>
      <c r="L132" s="41"/>
      <c r="M132" s="41"/>
      <c r="N132" s="41"/>
      <c r="O132" s="41"/>
      <c r="P132" s="41"/>
      <c r="Q132" s="41"/>
      <c r="R132" s="41"/>
      <c r="S132" s="42"/>
      <c r="T132" s="43"/>
      <c r="U132" s="43"/>
      <c r="V132" s="41"/>
      <c r="W132" s="41"/>
      <c r="X132" s="41"/>
      <c r="Y132" s="41"/>
      <c r="Z132" s="41"/>
      <c r="AA132" s="41"/>
      <c r="AB132" s="41"/>
      <c r="AC132" s="41"/>
      <c r="AD132" s="41"/>
    </row>
    <row r="133" ht="12.0" customHeight="1">
      <c r="A133" s="41"/>
      <c r="B133" s="41"/>
      <c r="C133" s="41"/>
      <c r="D133" s="41"/>
      <c r="E133" s="41"/>
      <c r="F133" s="41"/>
      <c r="G133" s="41"/>
      <c r="H133" s="41"/>
      <c r="I133" s="41"/>
      <c r="J133" s="41"/>
      <c r="K133" s="41"/>
      <c r="L133" s="41"/>
      <c r="M133" s="41"/>
      <c r="N133" s="41"/>
      <c r="O133" s="41"/>
      <c r="P133" s="41"/>
      <c r="Q133" s="41"/>
      <c r="R133" s="41"/>
      <c r="S133" s="42"/>
      <c r="T133" s="43"/>
      <c r="U133" s="43"/>
      <c r="V133" s="41"/>
      <c r="W133" s="41"/>
      <c r="X133" s="41"/>
      <c r="Y133" s="41"/>
      <c r="Z133" s="41"/>
      <c r="AA133" s="41"/>
      <c r="AB133" s="41"/>
      <c r="AC133" s="41"/>
      <c r="AD133" s="41"/>
    </row>
    <row r="134" ht="12.0" customHeight="1">
      <c r="A134" s="41"/>
      <c r="B134" s="41"/>
      <c r="C134" s="41"/>
      <c r="D134" s="41"/>
      <c r="E134" s="41"/>
      <c r="F134" s="41"/>
      <c r="G134" s="41"/>
      <c r="H134" s="41"/>
      <c r="I134" s="41"/>
      <c r="J134" s="41"/>
      <c r="K134" s="41"/>
      <c r="L134" s="41"/>
      <c r="M134" s="41"/>
      <c r="N134" s="41"/>
      <c r="O134" s="41"/>
      <c r="P134" s="41"/>
      <c r="Q134" s="41"/>
      <c r="R134" s="41"/>
      <c r="S134" s="42"/>
      <c r="T134" s="43"/>
      <c r="U134" s="43"/>
      <c r="V134" s="41"/>
      <c r="W134" s="41"/>
      <c r="X134" s="41"/>
      <c r="Y134" s="41"/>
      <c r="Z134" s="41"/>
      <c r="AA134" s="41"/>
      <c r="AB134" s="41"/>
      <c r="AC134" s="41"/>
      <c r="AD134" s="41"/>
    </row>
    <row r="135" ht="12.0" customHeight="1">
      <c r="A135" s="41"/>
      <c r="B135" s="41"/>
      <c r="C135" s="41"/>
      <c r="D135" s="41"/>
      <c r="E135" s="41"/>
      <c r="F135" s="41"/>
      <c r="G135" s="41"/>
      <c r="H135" s="41"/>
      <c r="I135" s="41"/>
      <c r="J135" s="41"/>
      <c r="K135" s="41"/>
      <c r="L135" s="41"/>
      <c r="M135" s="41"/>
      <c r="N135" s="41"/>
      <c r="O135" s="41"/>
      <c r="P135" s="41"/>
      <c r="Q135" s="41"/>
      <c r="R135" s="41"/>
      <c r="S135" s="42"/>
      <c r="T135" s="43"/>
      <c r="U135" s="43"/>
      <c r="V135" s="41"/>
      <c r="W135" s="41"/>
      <c r="X135" s="41"/>
      <c r="Y135" s="41"/>
      <c r="Z135" s="41"/>
      <c r="AA135" s="41"/>
      <c r="AB135" s="41"/>
      <c r="AC135" s="41"/>
      <c r="AD135" s="41"/>
    </row>
    <row r="136" ht="12.0" customHeight="1">
      <c r="A136" s="41"/>
      <c r="B136" s="41"/>
      <c r="C136" s="41"/>
      <c r="D136" s="41"/>
      <c r="E136" s="41"/>
      <c r="F136" s="41"/>
      <c r="G136" s="41"/>
      <c r="H136" s="41"/>
      <c r="I136" s="41"/>
      <c r="J136" s="41"/>
      <c r="K136" s="41"/>
      <c r="L136" s="41"/>
      <c r="M136" s="41"/>
      <c r="N136" s="41"/>
      <c r="O136" s="41"/>
      <c r="P136" s="41"/>
      <c r="Q136" s="41"/>
      <c r="R136" s="41"/>
      <c r="S136" s="42"/>
      <c r="T136" s="43"/>
      <c r="U136" s="43"/>
      <c r="V136" s="41"/>
      <c r="W136" s="41"/>
      <c r="X136" s="41"/>
      <c r="Y136" s="41"/>
      <c r="Z136" s="41"/>
      <c r="AA136" s="41"/>
      <c r="AB136" s="41"/>
      <c r="AC136" s="41"/>
      <c r="AD136" s="41"/>
    </row>
    <row r="137" ht="12.0" customHeight="1">
      <c r="A137" s="41"/>
      <c r="B137" s="41"/>
      <c r="C137" s="41"/>
      <c r="D137" s="41"/>
      <c r="E137" s="41"/>
      <c r="F137" s="41"/>
      <c r="G137" s="41"/>
      <c r="H137" s="41"/>
      <c r="I137" s="41"/>
      <c r="J137" s="41"/>
      <c r="K137" s="41"/>
      <c r="L137" s="41"/>
      <c r="M137" s="41"/>
      <c r="N137" s="41"/>
      <c r="O137" s="41"/>
      <c r="P137" s="41"/>
      <c r="Q137" s="41"/>
      <c r="R137" s="41"/>
      <c r="S137" s="42"/>
      <c r="T137" s="43"/>
      <c r="U137" s="43"/>
      <c r="V137" s="41"/>
      <c r="W137" s="41"/>
      <c r="X137" s="41"/>
      <c r="Y137" s="41"/>
      <c r="Z137" s="41"/>
      <c r="AA137" s="41"/>
      <c r="AB137" s="41"/>
      <c r="AC137" s="41"/>
      <c r="AD137" s="41"/>
    </row>
    <row r="138" ht="12.0" customHeight="1">
      <c r="A138" s="41"/>
      <c r="B138" s="41"/>
      <c r="C138" s="41"/>
      <c r="D138" s="41"/>
      <c r="E138" s="41"/>
      <c r="F138" s="41"/>
      <c r="G138" s="41"/>
      <c r="H138" s="41"/>
      <c r="I138" s="41"/>
      <c r="J138" s="41"/>
      <c r="K138" s="41"/>
      <c r="L138" s="41"/>
      <c r="M138" s="41"/>
      <c r="N138" s="41"/>
      <c r="O138" s="41"/>
      <c r="P138" s="41"/>
      <c r="Q138" s="41"/>
      <c r="R138" s="41"/>
      <c r="S138" s="42"/>
      <c r="T138" s="43"/>
      <c r="U138" s="43"/>
      <c r="V138" s="41"/>
      <c r="W138" s="41"/>
      <c r="X138" s="41"/>
      <c r="Y138" s="41"/>
      <c r="Z138" s="41"/>
      <c r="AA138" s="41"/>
      <c r="AB138" s="41"/>
      <c r="AC138" s="41"/>
      <c r="AD138" s="41"/>
    </row>
    <row r="139" ht="12.0" customHeight="1">
      <c r="A139" s="41"/>
      <c r="B139" s="41"/>
      <c r="C139" s="41"/>
      <c r="D139" s="41"/>
      <c r="E139" s="41"/>
      <c r="F139" s="41"/>
      <c r="G139" s="41"/>
      <c r="H139" s="41"/>
      <c r="I139" s="41"/>
      <c r="J139" s="41"/>
      <c r="K139" s="41"/>
      <c r="L139" s="41"/>
      <c r="M139" s="41"/>
      <c r="N139" s="41"/>
      <c r="O139" s="41"/>
      <c r="P139" s="41"/>
      <c r="Q139" s="41"/>
      <c r="R139" s="41"/>
      <c r="S139" s="42"/>
      <c r="T139" s="43"/>
      <c r="U139" s="43"/>
      <c r="V139" s="41"/>
      <c r="W139" s="41"/>
      <c r="X139" s="41"/>
      <c r="Y139" s="41"/>
      <c r="Z139" s="41"/>
      <c r="AA139" s="41"/>
      <c r="AB139" s="41"/>
      <c r="AC139" s="41"/>
      <c r="AD139" s="41"/>
    </row>
    <row r="140" ht="12.0" customHeight="1">
      <c r="A140" s="41"/>
      <c r="B140" s="41"/>
      <c r="C140" s="41"/>
      <c r="D140" s="41"/>
      <c r="E140" s="41"/>
      <c r="F140" s="41"/>
      <c r="G140" s="41"/>
      <c r="H140" s="41"/>
      <c r="I140" s="41"/>
      <c r="J140" s="41"/>
      <c r="K140" s="41"/>
      <c r="L140" s="41"/>
      <c r="M140" s="41"/>
      <c r="N140" s="41"/>
      <c r="O140" s="41"/>
      <c r="P140" s="41"/>
      <c r="Q140" s="41"/>
      <c r="R140" s="41"/>
      <c r="S140" s="42"/>
      <c r="T140" s="43"/>
      <c r="U140" s="43"/>
      <c r="V140" s="41"/>
      <c r="W140" s="41"/>
      <c r="X140" s="41"/>
      <c r="Y140" s="41"/>
      <c r="Z140" s="41"/>
      <c r="AA140" s="41"/>
      <c r="AB140" s="41"/>
      <c r="AC140" s="41"/>
      <c r="AD140" s="41"/>
    </row>
    <row r="141" ht="12.0" customHeight="1">
      <c r="A141" s="41"/>
      <c r="B141" s="41"/>
      <c r="C141" s="41"/>
      <c r="D141" s="41"/>
      <c r="E141" s="41"/>
      <c r="F141" s="41"/>
      <c r="G141" s="41"/>
      <c r="H141" s="41"/>
      <c r="I141" s="41"/>
      <c r="J141" s="41"/>
      <c r="K141" s="41"/>
      <c r="L141" s="41"/>
      <c r="M141" s="41"/>
      <c r="N141" s="41"/>
      <c r="O141" s="41"/>
      <c r="P141" s="41"/>
      <c r="Q141" s="41"/>
      <c r="R141" s="41"/>
      <c r="S141" s="42"/>
      <c r="T141" s="43"/>
      <c r="U141" s="43"/>
      <c r="V141" s="41"/>
      <c r="W141" s="41"/>
      <c r="X141" s="41"/>
      <c r="Y141" s="41"/>
      <c r="Z141" s="41"/>
      <c r="AA141" s="41"/>
      <c r="AB141" s="41"/>
      <c r="AC141" s="41"/>
      <c r="AD141" s="41"/>
    </row>
    <row r="142" ht="12.0" customHeight="1">
      <c r="A142" s="41"/>
      <c r="B142" s="41"/>
      <c r="C142" s="41"/>
      <c r="D142" s="41"/>
      <c r="E142" s="41"/>
      <c r="F142" s="41"/>
      <c r="G142" s="41"/>
      <c r="H142" s="41"/>
      <c r="I142" s="41"/>
      <c r="J142" s="41"/>
      <c r="K142" s="41"/>
      <c r="L142" s="41"/>
      <c r="M142" s="41"/>
      <c r="N142" s="41"/>
      <c r="O142" s="41"/>
      <c r="P142" s="41"/>
      <c r="Q142" s="41"/>
      <c r="R142" s="41"/>
      <c r="S142" s="42"/>
      <c r="T142" s="43"/>
      <c r="U142" s="43"/>
      <c r="V142" s="41"/>
      <c r="W142" s="41"/>
      <c r="X142" s="41"/>
      <c r="Y142" s="41"/>
      <c r="Z142" s="41"/>
      <c r="AA142" s="41"/>
      <c r="AB142" s="41"/>
      <c r="AC142" s="41"/>
      <c r="AD142" s="41"/>
    </row>
    <row r="143" ht="12.0" customHeight="1">
      <c r="A143" s="41"/>
      <c r="B143" s="41"/>
      <c r="C143" s="41"/>
      <c r="D143" s="41"/>
      <c r="E143" s="41"/>
      <c r="F143" s="41"/>
      <c r="G143" s="41"/>
      <c r="H143" s="41"/>
      <c r="I143" s="41"/>
      <c r="J143" s="41"/>
      <c r="K143" s="41"/>
      <c r="L143" s="41"/>
      <c r="M143" s="41"/>
      <c r="N143" s="41"/>
      <c r="O143" s="41"/>
      <c r="P143" s="41"/>
      <c r="Q143" s="41"/>
      <c r="R143" s="41"/>
      <c r="S143" s="42"/>
      <c r="T143" s="43"/>
      <c r="U143" s="43"/>
      <c r="V143" s="41"/>
      <c r="W143" s="41"/>
      <c r="X143" s="41"/>
      <c r="Y143" s="41"/>
      <c r="Z143" s="41"/>
      <c r="AA143" s="41"/>
      <c r="AB143" s="41"/>
      <c r="AC143" s="41"/>
      <c r="AD143" s="41"/>
    </row>
    <row r="144" ht="12.0" customHeight="1">
      <c r="A144" s="41"/>
      <c r="B144" s="41"/>
      <c r="C144" s="41"/>
      <c r="D144" s="41"/>
      <c r="E144" s="41"/>
      <c r="F144" s="41"/>
      <c r="G144" s="41"/>
      <c r="H144" s="41"/>
      <c r="I144" s="41"/>
      <c r="J144" s="41"/>
      <c r="K144" s="41"/>
      <c r="L144" s="41"/>
      <c r="M144" s="41"/>
      <c r="N144" s="41"/>
      <c r="O144" s="41"/>
      <c r="P144" s="41"/>
      <c r="Q144" s="41"/>
      <c r="R144" s="41"/>
      <c r="S144" s="42"/>
      <c r="T144" s="43"/>
      <c r="U144" s="43"/>
      <c r="V144" s="41"/>
      <c r="W144" s="41"/>
      <c r="X144" s="41"/>
      <c r="Y144" s="41"/>
      <c r="Z144" s="41"/>
      <c r="AA144" s="41"/>
      <c r="AB144" s="41"/>
      <c r="AC144" s="41"/>
      <c r="AD144" s="41"/>
    </row>
    <row r="145" ht="12.0" customHeight="1">
      <c r="A145" s="41"/>
      <c r="B145" s="41"/>
      <c r="C145" s="41"/>
      <c r="D145" s="41"/>
      <c r="E145" s="41"/>
      <c r="F145" s="41"/>
      <c r="G145" s="41"/>
      <c r="H145" s="41"/>
      <c r="I145" s="41"/>
      <c r="J145" s="41"/>
      <c r="K145" s="41"/>
      <c r="L145" s="41"/>
      <c r="M145" s="41"/>
      <c r="N145" s="41"/>
      <c r="O145" s="41"/>
      <c r="P145" s="41"/>
      <c r="Q145" s="41"/>
      <c r="R145" s="41"/>
      <c r="S145" s="42"/>
      <c r="T145" s="43"/>
      <c r="U145" s="43"/>
      <c r="V145" s="41"/>
      <c r="W145" s="41"/>
      <c r="X145" s="41"/>
      <c r="Y145" s="41"/>
      <c r="Z145" s="41"/>
      <c r="AA145" s="41"/>
      <c r="AB145" s="41"/>
      <c r="AC145" s="41"/>
      <c r="AD145" s="41"/>
    </row>
    <row r="146" ht="12.0" customHeight="1">
      <c r="A146" s="41"/>
      <c r="B146" s="41"/>
      <c r="C146" s="41"/>
      <c r="D146" s="41"/>
      <c r="E146" s="41"/>
      <c r="F146" s="41"/>
      <c r="G146" s="41"/>
      <c r="H146" s="41"/>
      <c r="I146" s="41"/>
      <c r="J146" s="41"/>
      <c r="K146" s="41"/>
      <c r="L146" s="41"/>
      <c r="M146" s="41"/>
      <c r="N146" s="41"/>
      <c r="O146" s="41"/>
      <c r="P146" s="41"/>
      <c r="Q146" s="41"/>
      <c r="R146" s="41"/>
      <c r="S146" s="42"/>
      <c r="T146" s="43"/>
      <c r="U146" s="43"/>
      <c r="V146" s="41"/>
      <c r="W146" s="41"/>
      <c r="X146" s="41"/>
      <c r="Y146" s="41"/>
      <c r="Z146" s="41"/>
      <c r="AA146" s="41"/>
      <c r="AB146" s="41"/>
      <c r="AC146" s="41"/>
      <c r="AD146" s="41"/>
    </row>
    <row r="147" ht="12.0" customHeight="1">
      <c r="A147" s="41"/>
      <c r="B147" s="41"/>
      <c r="C147" s="41"/>
      <c r="D147" s="41"/>
      <c r="E147" s="41"/>
      <c r="F147" s="41"/>
      <c r="G147" s="41"/>
      <c r="H147" s="41"/>
      <c r="I147" s="41"/>
      <c r="J147" s="41"/>
      <c r="K147" s="41"/>
      <c r="L147" s="41"/>
      <c r="M147" s="41"/>
      <c r="N147" s="41"/>
      <c r="O147" s="41"/>
      <c r="P147" s="41"/>
      <c r="Q147" s="41"/>
      <c r="R147" s="41"/>
      <c r="S147" s="42"/>
      <c r="T147" s="43"/>
      <c r="U147" s="43"/>
      <c r="V147" s="41"/>
      <c r="W147" s="41"/>
      <c r="X147" s="41"/>
      <c r="Y147" s="41"/>
      <c r="Z147" s="41"/>
      <c r="AA147" s="41"/>
      <c r="AB147" s="41"/>
      <c r="AC147" s="41"/>
      <c r="AD147" s="41"/>
    </row>
    <row r="148" ht="12.0" customHeight="1">
      <c r="A148" s="41"/>
      <c r="B148" s="41"/>
      <c r="C148" s="41"/>
      <c r="D148" s="41"/>
      <c r="E148" s="41"/>
      <c r="F148" s="41"/>
      <c r="G148" s="41"/>
      <c r="H148" s="41"/>
      <c r="I148" s="41"/>
      <c r="J148" s="41"/>
      <c r="K148" s="41"/>
      <c r="L148" s="41"/>
      <c r="M148" s="41"/>
      <c r="N148" s="41"/>
      <c r="O148" s="41"/>
      <c r="P148" s="41"/>
      <c r="Q148" s="41"/>
      <c r="R148" s="41"/>
      <c r="S148" s="42"/>
      <c r="T148" s="43"/>
      <c r="U148" s="43"/>
      <c r="V148" s="41"/>
      <c r="W148" s="41"/>
      <c r="X148" s="41"/>
      <c r="Y148" s="41"/>
      <c r="Z148" s="41"/>
      <c r="AA148" s="41"/>
      <c r="AB148" s="41"/>
      <c r="AC148" s="41"/>
      <c r="AD148" s="41"/>
    </row>
    <row r="149" ht="12.0" customHeight="1">
      <c r="A149" s="41"/>
      <c r="B149" s="41"/>
      <c r="C149" s="41"/>
      <c r="D149" s="41"/>
      <c r="E149" s="41"/>
      <c r="F149" s="41"/>
      <c r="G149" s="41"/>
      <c r="H149" s="41"/>
      <c r="I149" s="41"/>
      <c r="J149" s="41"/>
      <c r="K149" s="41"/>
      <c r="L149" s="41"/>
      <c r="M149" s="41"/>
      <c r="N149" s="41"/>
      <c r="O149" s="41"/>
      <c r="P149" s="41"/>
      <c r="Q149" s="41"/>
      <c r="R149" s="41"/>
      <c r="S149" s="42"/>
      <c r="T149" s="43"/>
      <c r="U149" s="43"/>
      <c r="V149" s="41"/>
      <c r="W149" s="41"/>
      <c r="X149" s="41"/>
      <c r="Y149" s="41"/>
      <c r="Z149" s="41"/>
      <c r="AA149" s="41"/>
      <c r="AB149" s="41"/>
      <c r="AC149" s="41"/>
      <c r="AD149" s="41"/>
    </row>
    <row r="150" ht="12.0" customHeight="1">
      <c r="A150" s="41"/>
      <c r="B150" s="41"/>
      <c r="C150" s="41"/>
      <c r="D150" s="41"/>
      <c r="E150" s="41"/>
      <c r="F150" s="41"/>
      <c r="G150" s="41"/>
      <c r="H150" s="41"/>
      <c r="I150" s="41"/>
      <c r="J150" s="41"/>
      <c r="K150" s="41"/>
      <c r="L150" s="41"/>
      <c r="M150" s="41"/>
      <c r="N150" s="41"/>
      <c r="O150" s="41"/>
      <c r="P150" s="41"/>
      <c r="Q150" s="41"/>
      <c r="R150" s="41"/>
      <c r="S150" s="42"/>
      <c r="T150" s="43"/>
      <c r="U150" s="43"/>
      <c r="V150" s="41"/>
      <c r="W150" s="41"/>
      <c r="X150" s="41"/>
      <c r="Y150" s="41"/>
      <c r="Z150" s="41"/>
      <c r="AA150" s="41"/>
      <c r="AB150" s="41"/>
      <c r="AC150" s="41"/>
      <c r="AD150" s="41"/>
    </row>
    <row r="151" ht="12.0" customHeight="1">
      <c r="A151" s="41"/>
      <c r="B151" s="41"/>
      <c r="C151" s="41"/>
      <c r="D151" s="41"/>
      <c r="E151" s="41"/>
      <c r="F151" s="41"/>
      <c r="G151" s="41"/>
      <c r="H151" s="41"/>
      <c r="I151" s="41"/>
      <c r="J151" s="41"/>
      <c r="K151" s="41"/>
      <c r="L151" s="41"/>
      <c r="M151" s="41"/>
      <c r="N151" s="41"/>
      <c r="O151" s="41"/>
      <c r="P151" s="41"/>
      <c r="Q151" s="41"/>
      <c r="R151" s="41"/>
      <c r="S151" s="42"/>
      <c r="T151" s="43"/>
      <c r="U151" s="43"/>
      <c r="V151" s="41"/>
      <c r="W151" s="41"/>
      <c r="X151" s="41"/>
      <c r="Y151" s="41"/>
      <c r="Z151" s="41"/>
      <c r="AA151" s="41"/>
      <c r="AB151" s="41"/>
      <c r="AC151" s="41"/>
      <c r="AD151" s="41"/>
    </row>
    <row r="152" ht="12.0" customHeight="1">
      <c r="A152" s="41"/>
      <c r="B152" s="41"/>
      <c r="C152" s="41"/>
      <c r="D152" s="41"/>
      <c r="E152" s="41"/>
      <c r="F152" s="41"/>
      <c r="G152" s="41"/>
      <c r="H152" s="41"/>
      <c r="I152" s="41"/>
      <c r="J152" s="41"/>
      <c r="K152" s="41"/>
      <c r="L152" s="41"/>
      <c r="M152" s="41"/>
      <c r="N152" s="41"/>
      <c r="O152" s="41"/>
      <c r="P152" s="41"/>
      <c r="Q152" s="41"/>
      <c r="R152" s="41"/>
      <c r="S152" s="42"/>
      <c r="T152" s="43"/>
      <c r="U152" s="43"/>
      <c r="V152" s="41"/>
      <c r="W152" s="41"/>
      <c r="X152" s="41"/>
      <c r="Y152" s="41"/>
      <c r="Z152" s="41"/>
      <c r="AA152" s="41"/>
      <c r="AB152" s="41"/>
      <c r="AC152" s="41"/>
      <c r="AD152" s="41"/>
    </row>
    <row r="153" ht="12.0" customHeight="1">
      <c r="A153" s="41"/>
      <c r="B153" s="41"/>
      <c r="C153" s="41"/>
      <c r="D153" s="41"/>
      <c r="E153" s="41"/>
      <c r="F153" s="41"/>
      <c r="G153" s="41"/>
      <c r="H153" s="41"/>
      <c r="I153" s="41"/>
      <c r="J153" s="41"/>
      <c r="K153" s="41"/>
      <c r="L153" s="41"/>
      <c r="M153" s="41"/>
      <c r="N153" s="41"/>
      <c r="O153" s="41"/>
      <c r="P153" s="41"/>
      <c r="Q153" s="41"/>
      <c r="R153" s="41"/>
      <c r="S153" s="42"/>
      <c r="T153" s="43"/>
      <c r="U153" s="43"/>
      <c r="V153" s="41"/>
      <c r="W153" s="41"/>
      <c r="X153" s="41"/>
      <c r="Y153" s="41"/>
      <c r="Z153" s="41"/>
      <c r="AA153" s="41"/>
      <c r="AB153" s="41"/>
      <c r="AC153" s="41"/>
      <c r="AD153" s="41"/>
    </row>
    <row r="154" ht="12.0" customHeight="1">
      <c r="A154" s="41"/>
      <c r="B154" s="41"/>
      <c r="C154" s="41"/>
      <c r="D154" s="41"/>
      <c r="E154" s="41"/>
      <c r="F154" s="41"/>
      <c r="G154" s="41"/>
      <c r="H154" s="41"/>
      <c r="I154" s="41"/>
      <c r="J154" s="41"/>
      <c r="K154" s="41"/>
      <c r="L154" s="41"/>
      <c r="M154" s="41"/>
      <c r="N154" s="41"/>
      <c r="O154" s="41"/>
      <c r="P154" s="41"/>
      <c r="Q154" s="41"/>
      <c r="R154" s="41"/>
      <c r="S154" s="42"/>
      <c r="T154" s="43"/>
      <c r="U154" s="43"/>
      <c r="V154" s="41"/>
      <c r="W154" s="41"/>
      <c r="X154" s="41"/>
      <c r="Y154" s="41"/>
      <c r="Z154" s="41"/>
      <c r="AA154" s="41"/>
      <c r="AB154" s="41"/>
      <c r="AC154" s="41"/>
      <c r="AD154" s="41"/>
    </row>
    <row r="155" ht="12.0" customHeight="1">
      <c r="A155" s="41"/>
      <c r="B155" s="41"/>
      <c r="C155" s="41"/>
      <c r="D155" s="41"/>
      <c r="E155" s="41"/>
      <c r="F155" s="41"/>
      <c r="G155" s="41"/>
      <c r="H155" s="41"/>
      <c r="I155" s="41"/>
      <c r="J155" s="41"/>
      <c r="K155" s="41"/>
      <c r="L155" s="41"/>
      <c r="M155" s="41"/>
      <c r="N155" s="41"/>
      <c r="O155" s="41"/>
      <c r="P155" s="41"/>
      <c r="Q155" s="41"/>
      <c r="R155" s="41"/>
      <c r="S155" s="42"/>
      <c r="T155" s="43"/>
      <c r="U155" s="43"/>
      <c r="V155" s="41"/>
      <c r="W155" s="41"/>
      <c r="X155" s="41"/>
      <c r="Y155" s="41"/>
      <c r="Z155" s="41"/>
      <c r="AA155" s="41"/>
      <c r="AB155" s="41"/>
      <c r="AC155" s="41"/>
      <c r="AD155" s="41"/>
    </row>
    <row r="156" ht="12.0" customHeight="1">
      <c r="A156" s="41"/>
      <c r="B156" s="41"/>
      <c r="C156" s="41"/>
      <c r="D156" s="41"/>
      <c r="E156" s="41"/>
      <c r="F156" s="41"/>
      <c r="G156" s="41"/>
      <c r="H156" s="41"/>
      <c r="I156" s="41"/>
      <c r="J156" s="41"/>
      <c r="K156" s="41"/>
      <c r="L156" s="41"/>
      <c r="M156" s="41"/>
      <c r="N156" s="41"/>
      <c r="O156" s="41"/>
      <c r="P156" s="41"/>
      <c r="Q156" s="41"/>
      <c r="R156" s="41"/>
      <c r="S156" s="42"/>
      <c r="T156" s="43"/>
      <c r="U156" s="43"/>
      <c r="V156" s="41"/>
      <c r="W156" s="41"/>
      <c r="X156" s="41"/>
      <c r="Y156" s="41"/>
      <c r="Z156" s="41"/>
      <c r="AA156" s="41"/>
      <c r="AB156" s="41"/>
      <c r="AC156" s="41"/>
      <c r="AD156" s="41"/>
    </row>
    <row r="157" ht="12.0" customHeight="1">
      <c r="A157" s="41"/>
      <c r="B157" s="41"/>
      <c r="C157" s="41"/>
      <c r="D157" s="41"/>
      <c r="E157" s="41"/>
      <c r="F157" s="41"/>
      <c r="G157" s="41"/>
      <c r="H157" s="41"/>
      <c r="I157" s="41"/>
      <c r="J157" s="41"/>
      <c r="K157" s="41"/>
      <c r="L157" s="41"/>
      <c r="M157" s="41"/>
      <c r="N157" s="41"/>
      <c r="O157" s="41"/>
      <c r="P157" s="41"/>
      <c r="Q157" s="41"/>
      <c r="R157" s="41"/>
      <c r="S157" s="42"/>
      <c r="T157" s="43"/>
      <c r="U157" s="43"/>
      <c r="V157" s="41"/>
      <c r="W157" s="41"/>
      <c r="X157" s="41"/>
      <c r="Y157" s="41"/>
      <c r="Z157" s="41"/>
      <c r="AA157" s="41"/>
      <c r="AB157" s="41"/>
      <c r="AC157" s="41"/>
      <c r="AD157" s="41"/>
    </row>
    <row r="158" ht="12.0" customHeight="1">
      <c r="A158" s="41"/>
      <c r="B158" s="41"/>
      <c r="C158" s="41"/>
      <c r="D158" s="41"/>
      <c r="E158" s="41"/>
      <c r="F158" s="41"/>
      <c r="G158" s="41"/>
      <c r="H158" s="41"/>
      <c r="I158" s="41"/>
      <c r="J158" s="41"/>
      <c r="K158" s="41"/>
      <c r="L158" s="41"/>
      <c r="M158" s="41"/>
      <c r="N158" s="41"/>
      <c r="O158" s="41"/>
      <c r="P158" s="41"/>
      <c r="Q158" s="41"/>
      <c r="R158" s="41"/>
      <c r="S158" s="42"/>
      <c r="T158" s="43"/>
      <c r="U158" s="43"/>
      <c r="V158" s="41"/>
      <c r="W158" s="41"/>
      <c r="X158" s="41"/>
      <c r="Y158" s="41"/>
      <c r="Z158" s="41"/>
      <c r="AA158" s="41"/>
      <c r="AB158" s="41"/>
      <c r="AC158" s="41"/>
      <c r="AD158" s="41"/>
    </row>
    <row r="159" ht="12.0" customHeight="1">
      <c r="A159" s="41"/>
      <c r="B159" s="41"/>
      <c r="C159" s="41"/>
      <c r="D159" s="41"/>
      <c r="E159" s="41"/>
      <c r="F159" s="41"/>
      <c r="G159" s="41"/>
      <c r="H159" s="41"/>
      <c r="I159" s="41"/>
      <c r="J159" s="41"/>
      <c r="K159" s="41"/>
      <c r="L159" s="41"/>
      <c r="M159" s="41"/>
      <c r="N159" s="41"/>
      <c r="O159" s="41"/>
      <c r="P159" s="41"/>
      <c r="Q159" s="41"/>
      <c r="R159" s="41"/>
      <c r="S159" s="42"/>
      <c r="T159" s="43"/>
      <c r="U159" s="43"/>
      <c r="V159" s="41"/>
      <c r="W159" s="41"/>
      <c r="X159" s="41"/>
      <c r="Y159" s="41"/>
      <c r="Z159" s="41"/>
      <c r="AA159" s="41"/>
      <c r="AB159" s="41"/>
      <c r="AC159" s="41"/>
      <c r="AD159" s="41"/>
    </row>
    <row r="160" ht="12.0" customHeight="1">
      <c r="A160" s="41"/>
      <c r="B160" s="41"/>
      <c r="C160" s="41"/>
      <c r="D160" s="41"/>
      <c r="E160" s="41"/>
      <c r="F160" s="41"/>
      <c r="G160" s="41"/>
      <c r="H160" s="41"/>
      <c r="I160" s="41"/>
      <c r="J160" s="41"/>
      <c r="K160" s="41"/>
      <c r="L160" s="41"/>
      <c r="M160" s="41"/>
      <c r="N160" s="41"/>
      <c r="O160" s="41"/>
      <c r="P160" s="41"/>
      <c r="Q160" s="41"/>
      <c r="R160" s="41"/>
      <c r="S160" s="42"/>
      <c r="T160" s="43"/>
      <c r="U160" s="43"/>
      <c r="V160" s="41"/>
      <c r="W160" s="41"/>
      <c r="X160" s="41"/>
      <c r="Y160" s="41"/>
      <c r="Z160" s="41"/>
      <c r="AA160" s="41"/>
      <c r="AB160" s="41"/>
      <c r="AC160" s="41"/>
      <c r="AD160" s="41"/>
    </row>
    <row r="161" ht="12.0" customHeight="1">
      <c r="A161" s="41"/>
      <c r="B161" s="41"/>
      <c r="C161" s="41"/>
      <c r="D161" s="41"/>
      <c r="E161" s="41"/>
      <c r="F161" s="41"/>
      <c r="G161" s="41"/>
      <c r="H161" s="41"/>
      <c r="I161" s="41"/>
      <c r="J161" s="41"/>
      <c r="K161" s="41"/>
      <c r="L161" s="41"/>
      <c r="M161" s="41"/>
      <c r="N161" s="41"/>
      <c r="O161" s="41"/>
      <c r="P161" s="41"/>
      <c r="Q161" s="41"/>
      <c r="R161" s="41"/>
      <c r="S161" s="42"/>
      <c r="T161" s="43"/>
      <c r="U161" s="43"/>
      <c r="V161" s="41"/>
      <c r="W161" s="41"/>
      <c r="X161" s="41"/>
      <c r="Y161" s="41"/>
      <c r="Z161" s="41"/>
      <c r="AA161" s="41"/>
      <c r="AB161" s="41"/>
      <c r="AC161" s="41"/>
      <c r="AD161" s="41"/>
    </row>
    <row r="162" ht="12.0" customHeight="1">
      <c r="A162" s="41"/>
      <c r="B162" s="41"/>
      <c r="C162" s="41"/>
      <c r="D162" s="41"/>
      <c r="E162" s="41"/>
      <c r="F162" s="41"/>
      <c r="G162" s="41"/>
      <c r="H162" s="41"/>
      <c r="I162" s="41"/>
      <c r="J162" s="41"/>
      <c r="K162" s="41"/>
      <c r="L162" s="41"/>
      <c r="M162" s="41"/>
      <c r="N162" s="41"/>
      <c r="O162" s="41"/>
      <c r="P162" s="41"/>
      <c r="Q162" s="41"/>
      <c r="R162" s="41"/>
      <c r="S162" s="42"/>
      <c r="T162" s="43"/>
      <c r="U162" s="43"/>
      <c r="V162" s="41"/>
      <c r="W162" s="41"/>
      <c r="X162" s="41"/>
      <c r="Y162" s="41"/>
      <c r="Z162" s="41"/>
      <c r="AA162" s="41"/>
      <c r="AB162" s="41"/>
      <c r="AC162" s="41"/>
      <c r="AD162" s="41"/>
    </row>
    <row r="163" ht="12.0" customHeight="1">
      <c r="A163" s="41"/>
      <c r="B163" s="41"/>
      <c r="C163" s="41"/>
      <c r="D163" s="41"/>
      <c r="E163" s="41"/>
      <c r="F163" s="41"/>
      <c r="G163" s="41"/>
      <c r="H163" s="41"/>
      <c r="I163" s="41"/>
      <c r="J163" s="41"/>
      <c r="K163" s="41"/>
      <c r="L163" s="41"/>
      <c r="M163" s="41"/>
      <c r="N163" s="41"/>
      <c r="O163" s="41"/>
      <c r="P163" s="41"/>
      <c r="Q163" s="41"/>
      <c r="R163" s="41"/>
      <c r="S163" s="42"/>
      <c r="T163" s="43"/>
      <c r="U163" s="43"/>
      <c r="V163" s="41"/>
      <c r="W163" s="41"/>
      <c r="X163" s="41"/>
      <c r="Y163" s="41"/>
      <c r="Z163" s="41"/>
      <c r="AA163" s="41"/>
      <c r="AB163" s="41"/>
      <c r="AC163" s="41"/>
      <c r="AD163" s="41"/>
    </row>
    <row r="164" ht="12.0" customHeight="1">
      <c r="A164" s="41"/>
      <c r="B164" s="41"/>
      <c r="C164" s="41"/>
      <c r="D164" s="41"/>
      <c r="E164" s="41"/>
      <c r="F164" s="41"/>
      <c r="G164" s="41"/>
      <c r="H164" s="41"/>
      <c r="I164" s="41"/>
      <c r="J164" s="41"/>
      <c r="K164" s="41"/>
      <c r="L164" s="41"/>
      <c r="M164" s="41"/>
      <c r="N164" s="41"/>
      <c r="O164" s="41"/>
      <c r="P164" s="41"/>
      <c r="Q164" s="41"/>
      <c r="R164" s="41"/>
      <c r="S164" s="42"/>
      <c r="T164" s="43"/>
      <c r="U164" s="43"/>
      <c r="V164" s="41"/>
      <c r="W164" s="41"/>
      <c r="X164" s="41"/>
      <c r="Y164" s="41"/>
      <c r="Z164" s="41"/>
      <c r="AA164" s="41"/>
      <c r="AB164" s="41"/>
      <c r="AC164" s="41"/>
      <c r="AD164" s="41"/>
    </row>
    <row r="165" ht="12.0" customHeight="1">
      <c r="A165" s="41"/>
      <c r="B165" s="41"/>
      <c r="C165" s="41"/>
      <c r="D165" s="41"/>
      <c r="E165" s="41"/>
      <c r="F165" s="41"/>
      <c r="G165" s="41"/>
      <c r="H165" s="41"/>
      <c r="I165" s="41"/>
      <c r="J165" s="41"/>
      <c r="K165" s="41"/>
      <c r="L165" s="41"/>
      <c r="M165" s="41"/>
      <c r="N165" s="41"/>
      <c r="O165" s="41"/>
      <c r="P165" s="41"/>
      <c r="Q165" s="41"/>
      <c r="R165" s="41"/>
      <c r="S165" s="42"/>
      <c r="T165" s="43"/>
      <c r="U165" s="43"/>
      <c r="V165" s="41"/>
      <c r="W165" s="41"/>
      <c r="X165" s="41"/>
      <c r="Y165" s="41"/>
      <c r="Z165" s="41"/>
      <c r="AA165" s="41"/>
      <c r="AB165" s="41"/>
      <c r="AC165" s="41"/>
      <c r="AD165" s="41"/>
    </row>
    <row r="166" ht="12.0" customHeight="1">
      <c r="A166" s="41"/>
      <c r="B166" s="41"/>
      <c r="C166" s="41"/>
      <c r="D166" s="41"/>
      <c r="E166" s="41"/>
      <c r="F166" s="41"/>
      <c r="G166" s="41"/>
      <c r="H166" s="41"/>
      <c r="I166" s="41"/>
      <c r="J166" s="41"/>
      <c r="K166" s="41"/>
      <c r="L166" s="41"/>
      <c r="M166" s="41"/>
      <c r="N166" s="41"/>
      <c r="O166" s="41"/>
      <c r="P166" s="41"/>
      <c r="Q166" s="41"/>
      <c r="R166" s="41"/>
      <c r="S166" s="42"/>
      <c r="T166" s="43"/>
      <c r="U166" s="43"/>
      <c r="V166" s="41"/>
      <c r="W166" s="41"/>
      <c r="X166" s="41"/>
      <c r="Y166" s="41"/>
      <c r="Z166" s="41"/>
      <c r="AA166" s="41"/>
      <c r="AB166" s="41"/>
      <c r="AC166" s="41"/>
      <c r="AD166" s="41"/>
    </row>
    <row r="167" ht="12.0" customHeight="1">
      <c r="A167" s="41"/>
      <c r="B167" s="41"/>
      <c r="C167" s="41"/>
      <c r="D167" s="41"/>
      <c r="E167" s="41"/>
      <c r="F167" s="41"/>
      <c r="G167" s="41"/>
      <c r="H167" s="41"/>
      <c r="I167" s="41"/>
      <c r="J167" s="41"/>
      <c r="K167" s="41"/>
      <c r="L167" s="41"/>
      <c r="M167" s="41"/>
      <c r="N167" s="41"/>
      <c r="O167" s="41"/>
      <c r="P167" s="41"/>
      <c r="Q167" s="41"/>
      <c r="R167" s="41"/>
      <c r="S167" s="42"/>
      <c r="T167" s="43"/>
      <c r="U167" s="43"/>
      <c r="V167" s="41"/>
      <c r="W167" s="41"/>
      <c r="X167" s="41"/>
      <c r="Y167" s="41"/>
      <c r="Z167" s="41"/>
      <c r="AA167" s="41"/>
      <c r="AB167" s="41"/>
      <c r="AC167" s="41"/>
      <c r="AD167" s="41"/>
    </row>
    <row r="168" ht="12.0" customHeight="1">
      <c r="A168" s="41"/>
      <c r="B168" s="41"/>
      <c r="C168" s="41"/>
      <c r="D168" s="41"/>
      <c r="E168" s="41"/>
      <c r="F168" s="41"/>
      <c r="G168" s="41"/>
      <c r="H168" s="41"/>
      <c r="I168" s="41"/>
      <c r="J168" s="41"/>
      <c r="K168" s="41"/>
      <c r="L168" s="41"/>
      <c r="M168" s="41"/>
      <c r="N168" s="41"/>
      <c r="O168" s="41"/>
      <c r="P168" s="41"/>
      <c r="Q168" s="41"/>
      <c r="R168" s="41"/>
      <c r="S168" s="42"/>
      <c r="T168" s="43"/>
      <c r="U168" s="43"/>
      <c r="V168" s="41"/>
      <c r="W168" s="41"/>
      <c r="X168" s="41"/>
      <c r="Y168" s="41"/>
      <c r="Z168" s="41"/>
      <c r="AA168" s="41"/>
      <c r="AB168" s="41"/>
      <c r="AC168" s="41"/>
      <c r="AD168" s="41"/>
    </row>
    <row r="169" ht="12.0" customHeight="1">
      <c r="A169" s="41"/>
      <c r="B169" s="41"/>
      <c r="C169" s="41"/>
      <c r="D169" s="41"/>
      <c r="E169" s="41"/>
      <c r="F169" s="41"/>
      <c r="G169" s="41"/>
      <c r="H169" s="41"/>
      <c r="I169" s="41"/>
      <c r="J169" s="41"/>
      <c r="K169" s="41"/>
      <c r="L169" s="41"/>
      <c r="M169" s="41"/>
      <c r="N169" s="41"/>
      <c r="O169" s="41"/>
      <c r="P169" s="41"/>
      <c r="Q169" s="41"/>
      <c r="R169" s="41"/>
      <c r="S169" s="42"/>
      <c r="T169" s="43"/>
      <c r="U169" s="43"/>
      <c r="V169" s="41"/>
      <c r="W169" s="41"/>
      <c r="X169" s="41"/>
      <c r="Y169" s="41"/>
      <c r="Z169" s="41"/>
      <c r="AA169" s="41"/>
      <c r="AB169" s="41"/>
      <c r="AC169" s="41"/>
      <c r="AD169" s="41"/>
    </row>
    <row r="170" ht="12.0" customHeight="1">
      <c r="A170" s="41"/>
      <c r="B170" s="41"/>
      <c r="C170" s="41"/>
      <c r="D170" s="41"/>
      <c r="E170" s="41"/>
      <c r="F170" s="41"/>
      <c r="G170" s="41"/>
      <c r="H170" s="41"/>
      <c r="I170" s="41"/>
      <c r="J170" s="41"/>
      <c r="K170" s="41"/>
      <c r="L170" s="41"/>
      <c r="M170" s="41"/>
      <c r="N170" s="41"/>
      <c r="O170" s="41"/>
      <c r="P170" s="41"/>
      <c r="Q170" s="41"/>
      <c r="R170" s="41"/>
      <c r="S170" s="42"/>
      <c r="T170" s="43"/>
      <c r="U170" s="43"/>
      <c r="V170" s="41"/>
      <c r="W170" s="41"/>
      <c r="X170" s="41"/>
      <c r="Y170" s="41"/>
      <c r="Z170" s="41"/>
      <c r="AA170" s="41"/>
      <c r="AB170" s="41"/>
      <c r="AC170" s="41"/>
      <c r="AD170" s="41"/>
    </row>
    <row r="171" ht="12.0" customHeight="1">
      <c r="A171" s="41"/>
      <c r="B171" s="41"/>
      <c r="C171" s="41"/>
      <c r="D171" s="41"/>
      <c r="E171" s="41"/>
      <c r="F171" s="41"/>
      <c r="G171" s="41"/>
      <c r="H171" s="41"/>
      <c r="I171" s="41"/>
      <c r="J171" s="41"/>
      <c r="K171" s="41"/>
      <c r="L171" s="41"/>
      <c r="M171" s="41"/>
      <c r="N171" s="41"/>
      <c r="O171" s="41"/>
      <c r="P171" s="41"/>
      <c r="Q171" s="41"/>
      <c r="R171" s="41"/>
      <c r="S171" s="42"/>
      <c r="T171" s="43"/>
      <c r="U171" s="43"/>
      <c r="V171" s="41"/>
      <c r="W171" s="41"/>
      <c r="X171" s="41"/>
      <c r="Y171" s="41"/>
      <c r="Z171" s="41"/>
      <c r="AA171" s="41"/>
      <c r="AB171" s="41"/>
      <c r="AC171" s="41"/>
      <c r="AD171" s="41"/>
    </row>
    <row r="172" ht="12.0" customHeight="1">
      <c r="A172" s="41"/>
      <c r="B172" s="41"/>
      <c r="C172" s="41"/>
      <c r="D172" s="41"/>
      <c r="E172" s="41"/>
      <c r="F172" s="41"/>
      <c r="G172" s="41"/>
      <c r="H172" s="41"/>
      <c r="I172" s="41"/>
      <c r="J172" s="41"/>
      <c r="K172" s="41"/>
      <c r="L172" s="41"/>
      <c r="M172" s="41"/>
      <c r="N172" s="41"/>
      <c r="O172" s="41"/>
      <c r="P172" s="41"/>
      <c r="Q172" s="41"/>
      <c r="R172" s="41"/>
      <c r="S172" s="42"/>
      <c r="T172" s="43"/>
      <c r="U172" s="43"/>
      <c r="V172" s="41"/>
      <c r="W172" s="41"/>
      <c r="X172" s="41"/>
      <c r="Y172" s="41"/>
      <c r="Z172" s="41"/>
      <c r="AA172" s="41"/>
      <c r="AB172" s="41"/>
      <c r="AC172" s="41"/>
      <c r="AD172" s="41"/>
    </row>
    <row r="173" ht="12.0" customHeight="1">
      <c r="A173" s="41"/>
      <c r="B173" s="41"/>
      <c r="C173" s="41"/>
      <c r="D173" s="41"/>
      <c r="E173" s="41"/>
      <c r="F173" s="41"/>
      <c r="G173" s="41"/>
      <c r="H173" s="41"/>
      <c r="I173" s="41"/>
      <c r="J173" s="41"/>
      <c r="K173" s="41"/>
      <c r="L173" s="41"/>
      <c r="M173" s="41"/>
      <c r="N173" s="41"/>
      <c r="O173" s="41"/>
      <c r="P173" s="41"/>
      <c r="Q173" s="41"/>
      <c r="R173" s="41"/>
      <c r="S173" s="42"/>
      <c r="T173" s="43"/>
      <c r="U173" s="43"/>
      <c r="V173" s="41"/>
      <c r="W173" s="41"/>
      <c r="X173" s="41"/>
      <c r="Y173" s="41"/>
      <c r="Z173" s="41"/>
      <c r="AA173" s="41"/>
      <c r="AB173" s="41"/>
      <c r="AC173" s="41"/>
      <c r="AD173" s="41"/>
    </row>
    <row r="174" ht="12.0" customHeight="1">
      <c r="A174" s="41"/>
      <c r="B174" s="41"/>
      <c r="C174" s="41"/>
      <c r="D174" s="41"/>
      <c r="E174" s="41"/>
      <c r="F174" s="41"/>
      <c r="G174" s="41"/>
      <c r="H174" s="41"/>
      <c r="I174" s="41"/>
      <c r="J174" s="41"/>
      <c r="K174" s="41"/>
      <c r="L174" s="41"/>
      <c r="M174" s="41"/>
      <c r="N174" s="41"/>
      <c r="O174" s="41"/>
      <c r="P174" s="41"/>
      <c r="Q174" s="41"/>
      <c r="R174" s="41"/>
      <c r="S174" s="42"/>
      <c r="T174" s="43"/>
      <c r="U174" s="43"/>
      <c r="V174" s="41"/>
      <c r="W174" s="41"/>
      <c r="X174" s="41"/>
      <c r="Y174" s="41"/>
      <c r="Z174" s="41"/>
      <c r="AA174" s="41"/>
      <c r="AB174" s="41"/>
      <c r="AC174" s="41"/>
      <c r="AD174" s="41"/>
    </row>
    <row r="175" ht="12.0" customHeight="1">
      <c r="A175" s="41"/>
      <c r="B175" s="41"/>
      <c r="C175" s="41"/>
      <c r="D175" s="41"/>
      <c r="E175" s="41"/>
      <c r="F175" s="41"/>
      <c r="G175" s="41"/>
      <c r="H175" s="41"/>
      <c r="I175" s="41"/>
      <c r="J175" s="41"/>
      <c r="K175" s="41"/>
      <c r="L175" s="41"/>
      <c r="M175" s="41"/>
      <c r="N175" s="41"/>
      <c r="O175" s="41"/>
      <c r="P175" s="41"/>
      <c r="Q175" s="41"/>
      <c r="R175" s="41"/>
      <c r="S175" s="42"/>
      <c r="T175" s="43"/>
      <c r="U175" s="43"/>
      <c r="V175" s="41"/>
      <c r="W175" s="41"/>
      <c r="X175" s="41"/>
      <c r="Y175" s="41"/>
      <c r="Z175" s="41"/>
      <c r="AA175" s="41"/>
      <c r="AB175" s="41"/>
      <c r="AC175" s="41"/>
      <c r="AD175" s="41"/>
    </row>
    <row r="176" ht="12.0" customHeight="1">
      <c r="A176" s="41"/>
      <c r="B176" s="41"/>
      <c r="C176" s="41"/>
      <c r="D176" s="41"/>
      <c r="E176" s="41"/>
      <c r="F176" s="41"/>
      <c r="G176" s="41"/>
      <c r="H176" s="41"/>
      <c r="I176" s="41"/>
      <c r="J176" s="41"/>
      <c r="K176" s="41"/>
      <c r="L176" s="41"/>
      <c r="M176" s="41"/>
      <c r="N176" s="41"/>
      <c r="O176" s="41"/>
      <c r="P176" s="41"/>
      <c r="Q176" s="41"/>
      <c r="R176" s="41"/>
      <c r="S176" s="42"/>
      <c r="T176" s="43"/>
      <c r="U176" s="43"/>
      <c r="V176" s="41"/>
      <c r="W176" s="41"/>
      <c r="X176" s="41"/>
      <c r="Y176" s="41"/>
      <c r="Z176" s="41"/>
      <c r="AA176" s="41"/>
      <c r="AB176" s="41"/>
      <c r="AC176" s="41"/>
      <c r="AD176" s="41"/>
    </row>
    <row r="177" ht="12.0" customHeight="1">
      <c r="A177" s="41"/>
      <c r="B177" s="41"/>
      <c r="C177" s="41"/>
      <c r="D177" s="41"/>
      <c r="E177" s="41"/>
      <c r="F177" s="41"/>
      <c r="G177" s="41"/>
      <c r="H177" s="41"/>
      <c r="I177" s="41"/>
      <c r="J177" s="41"/>
      <c r="K177" s="41"/>
      <c r="L177" s="41"/>
      <c r="M177" s="41"/>
      <c r="N177" s="41"/>
      <c r="O177" s="41"/>
      <c r="P177" s="41"/>
      <c r="Q177" s="41"/>
      <c r="R177" s="41"/>
      <c r="S177" s="42"/>
      <c r="T177" s="43"/>
      <c r="U177" s="43"/>
      <c r="V177" s="41"/>
      <c r="W177" s="41"/>
      <c r="X177" s="41"/>
      <c r="Y177" s="41"/>
      <c r="Z177" s="41"/>
      <c r="AA177" s="41"/>
      <c r="AB177" s="41"/>
      <c r="AC177" s="41"/>
      <c r="AD177" s="41"/>
    </row>
    <row r="178" ht="12.0" customHeight="1">
      <c r="A178" s="41"/>
      <c r="B178" s="41"/>
      <c r="C178" s="41"/>
      <c r="D178" s="41"/>
      <c r="E178" s="41"/>
      <c r="F178" s="41"/>
      <c r="G178" s="41"/>
      <c r="H178" s="41"/>
      <c r="I178" s="41"/>
      <c r="J178" s="41"/>
      <c r="K178" s="41"/>
      <c r="L178" s="41"/>
      <c r="M178" s="41"/>
      <c r="N178" s="41"/>
      <c r="O178" s="41"/>
      <c r="P178" s="41"/>
      <c r="Q178" s="41"/>
      <c r="R178" s="41"/>
      <c r="S178" s="42"/>
      <c r="T178" s="43"/>
      <c r="U178" s="43"/>
      <c r="V178" s="41"/>
      <c r="W178" s="41"/>
      <c r="X178" s="41"/>
      <c r="Y178" s="41"/>
      <c r="Z178" s="41"/>
      <c r="AA178" s="41"/>
      <c r="AB178" s="41"/>
      <c r="AC178" s="41"/>
      <c r="AD178" s="41"/>
    </row>
    <row r="179" ht="12.0" customHeight="1">
      <c r="A179" s="41"/>
      <c r="B179" s="41"/>
      <c r="C179" s="41"/>
      <c r="D179" s="41"/>
      <c r="E179" s="41"/>
      <c r="F179" s="41"/>
      <c r="G179" s="41"/>
      <c r="H179" s="41"/>
      <c r="I179" s="41"/>
      <c r="J179" s="41"/>
      <c r="K179" s="41"/>
      <c r="L179" s="41"/>
      <c r="M179" s="41"/>
      <c r="N179" s="41"/>
      <c r="O179" s="41"/>
      <c r="P179" s="41"/>
      <c r="Q179" s="41"/>
      <c r="R179" s="41"/>
      <c r="S179" s="42"/>
      <c r="T179" s="43"/>
      <c r="U179" s="43"/>
      <c r="V179" s="41"/>
      <c r="W179" s="41"/>
      <c r="X179" s="41"/>
      <c r="Y179" s="41"/>
      <c r="Z179" s="41"/>
      <c r="AA179" s="41"/>
      <c r="AB179" s="41"/>
      <c r="AC179" s="41"/>
      <c r="AD179" s="41"/>
    </row>
    <row r="180" ht="12.0" customHeight="1">
      <c r="A180" s="41"/>
      <c r="B180" s="41"/>
      <c r="C180" s="41"/>
      <c r="D180" s="41"/>
      <c r="E180" s="41"/>
      <c r="F180" s="41"/>
      <c r="G180" s="41"/>
      <c r="H180" s="41"/>
      <c r="I180" s="41"/>
      <c r="J180" s="41"/>
      <c r="K180" s="41"/>
      <c r="L180" s="41"/>
      <c r="M180" s="41"/>
      <c r="N180" s="41"/>
      <c r="O180" s="41"/>
      <c r="P180" s="41"/>
      <c r="Q180" s="41"/>
      <c r="R180" s="41"/>
      <c r="S180" s="42"/>
      <c r="T180" s="43"/>
      <c r="U180" s="43"/>
      <c r="V180" s="41"/>
      <c r="W180" s="41"/>
      <c r="X180" s="41"/>
      <c r="Y180" s="41"/>
      <c r="Z180" s="41"/>
      <c r="AA180" s="41"/>
      <c r="AB180" s="41"/>
      <c r="AC180" s="41"/>
      <c r="AD180" s="41"/>
    </row>
    <row r="181" ht="12.0" customHeight="1">
      <c r="A181" s="41"/>
      <c r="B181" s="41"/>
      <c r="C181" s="41"/>
      <c r="D181" s="41"/>
      <c r="E181" s="41"/>
      <c r="F181" s="41"/>
      <c r="G181" s="41"/>
      <c r="H181" s="41"/>
      <c r="I181" s="41"/>
      <c r="J181" s="41"/>
      <c r="K181" s="41"/>
      <c r="L181" s="41"/>
      <c r="M181" s="41"/>
      <c r="N181" s="41"/>
      <c r="O181" s="41"/>
      <c r="P181" s="41"/>
      <c r="Q181" s="41"/>
      <c r="R181" s="41"/>
      <c r="S181" s="42"/>
      <c r="T181" s="43"/>
      <c r="U181" s="43"/>
      <c r="V181" s="41"/>
      <c r="W181" s="41"/>
      <c r="X181" s="41"/>
      <c r="Y181" s="41"/>
      <c r="Z181" s="41"/>
      <c r="AA181" s="41"/>
      <c r="AB181" s="41"/>
      <c r="AC181" s="41"/>
      <c r="AD181" s="41"/>
    </row>
    <row r="182" ht="12.0" customHeight="1">
      <c r="A182" s="41"/>
      <c r="B182" s="41"/>
      <c r="C182" s="41"/>
      <c r="D182" s="41"/>
      <c r="E182" s="41"/>
      <c r="F182" s="41"/>
      <c r="G182" s="41"/>
      <c r="H182" s="41"/>
      <c r="I182" s="41"/>
      <c r="J182" s="41"/>
      <c r="K182" s="41"/>
      <c r="L182" s="41"/>
      <c r="M182" s="41"/>
      <c r="N182" s="41"/>
      <c r="O182" s="41"/>
      <c r="P182" s="41"/>
      <c r="Q182" s="41"/>
      <c r="R182" s="41"/>
      <c r="S182" s="42"/>
      <c r="T182" s="43"/>
      <c r="U182" s="43"/>
      <c r="V182" s="41"/>
      <c r="W182" s="41"/>
      <c r="X182" s="41"/>
      <c r="Y182" s="41"/>
      <c r="Z182" s="41"/>
      <c r="AA182" s="41"/>
      <c r="AB182" s="41"/>
      <c r="AC182" s="41"/>
      <c r="AD182" s="41"/>
    </row>
    <row r="183" ht="12.0" customHeight="1">
      <c r="A183" s="41"/>
      <c r="B183" s="41"/>
      <c r="C183" s="41"/>
      <c r="D183" s="41"/>
      <c r="E183" s="41"/>
      <c r="F183" s="41"/>
      <c r="G183" s="41"/>
      <c r="H183" s="41"/>
      <c r="I183" s="41"/>
      <c r="J183" s="41"/>
      <c r="K183" s="41"/>
      <c r="L183" s="41"/>
      <c r="M183" s="41"/>
      <c r="N183" s="41"/>
      <c r="O183" s="41"/>
      <c r="P183" s="41"/>
      <c r="Q183" s="41"/>
      <c r="R183" s="41"/>
      <c r="S183" s="42"/>
      <c r="T183" s="43"/>
      <c r="U183" s="43"/>
      <c r="V183" s="41"/>
      <c r="W183" s="41"/>
      <c r="X183" s="41"/>
      <c r="Y183" s="41"/>
      <c r="Z183" s="41"/>
      <c r="AA183" s="41"/>
      <c r="AB183" s="41"/>
      <c r="AC183" s="41"/>
      <c r="AD183" s="41"/>
    </row>
    <row r="184" ht="12.0" customHeight="1">
      <c r="A184" s="41"/>
      <c r="B184" s="41"/>
      <c r="C184" s="41"/>
      <c r="D184" s="41"/>
      <c r="E184" s="41"/>
      <c r="F184" s="41"/>
      <c r="G184" s="41"/>
      <c r="H184" s="41"/>
      <c r="I184" s="41"/>
      <c r="J184" s="41"/>
      <c r="K184" s="41"/>
      <c r="L184" s="41"/>
      <c r="M184" s="41"/>
      <c r="N184" s="41"/>
      <c r="O184" s="41"/>
      <c r="P184" s="41"/>
      <c r="Q184" s="41"/>
      <c r="R184" s="41"/>
      <c r="S184" s="42"/>
      <c r="T184" s="43"/>
      <c r="U184" s="43"/>
      <c r="V184" s="41"/>
      <c r="W184" s="41"/>
      <c r="X184" s="41"/>
      <c r="Y184" s="41"/>
      <c r="Z184" s="41"/>
      <c r="AA184" s="41"/>
      <c r="AB184" s="41"/>
      <c r="AC184" s="41"/>
      <c r="AD184" s="41"/>
    </row>
    <row r="185" ht="12.0" customHeight="1">
      <c r="A185" s="41"/>
      <c r="B185" s="41"/>
      <c r="C185" s="41"/>
      <c r="D185" s="41"/>
      <c r="E185" s="41"/>
      <c r="F185" s="41"/>
      <c r="G185" s="41"/>
      <c r="H185" s="41"/>
      <c r="I185" s="41"/>
      <c r="J185" s="41"/>
      <c r="K185" s="41"/>
      <c r="L185" s="41"/>
      <c r="M185" s="41"/>
      <c r="N185" s="41"/>
      <c r="O185" s="41"/>
      <c r="P185" s="41"/>
      <c r="Q185" s="41"/>
      <c r="R185" s="41"/>
      <c r="S185" s="42"/>
      <c r="T185" s="43"/>
      <c r="U185" s="43"/>
      <c r="V185" s="41"/>
      <c r="W185" s="41"/>
      <c r="X185" s="41"/>
      <c r="Y185" s="41"/>
      <c r="Z185" s="41"/>
      <c r="AA185" s="41"/>
      <c r="AB185" s="41"/>
      <c r="AC185" s="41"/>
      <c r="AD185" s="41"/>
    </row>
    <row r="186" ht="12.0" customHeight="1">
      <c r="A186" s="41"/>
      <c r="B186" s="41"/>
      <c r="C186" s="41"/>
      <c r="D186" s="41"/>
      <c r="E186" s="41"/>
      <c r="F186" s="41"/>
      <c r="G186" s="41"/>
      <c r="H186" s="41"/>
      <c r="I186" s="41"/>
      <c r="J186" s="41"/>
      <c r="K186" s="41"/>
      <c r="L186" s="41"/>
      <c r="M186" s="41"/>
      <c r="N186" s="41"/>
      <c r="O186" s="41"/>
      <c r="P186" s="41"/>
      <c r="Q186" s="41"/>
      <c r="R186" s="41"/>
      <c r="S186" s="42"/>
      <c r="T186" s="43"/>
      <c r="U186" s="43"/>
      <c r="V186" s="41"/>
      <c r="W186" s="41"/>
      <c r="X186" s="41"/>
      <c r="Y186" s="41"/>
      <c r="Z186" s="41"/>
      <c r="AA186" s="41"/>
      <c r="AB186" s="41"/>
      <c r="AC186" s="41"/>
      <c r="AD186" s="41"/>
    </row>
    <row r="187" ht="12.0" customHeight="1">
      <c r="A187" s="41"/>
      <c r="B187" s="41"/>
      <c r="C187" s="41"/>
      <c r="D187" s="41"/>
      <c r="E187" s="41"/>
      <c r="F187" s="41"/>
      <c r="G187" s="41"/>
      <c r="H187" s="41"/>
      <c r="I187" s="41"/>
      <c r="J187" s="41"/>
      <c r="K187" s="41"/>
      <c r="L187" s="41"/>
      <c r="M187" s="41"/>
      <c r="N187" s="41"/>
      <c r="O187" s="41"/>
      <c r="P187" s="41"/>
      <c r="Q187" s="41"/>
      <c r="R187" s="41"/>
      <c r="S187" s="42"/>
      <c r="T187" s="43"/>
      <c r="U187" s="43"/>
      <c r="V187" s="41"/>
      <c r="W187" s="41"/>
      <c r="X187" s="41"/>
      <c r="Y187" s="41"/>
      <c r="Z187" s="41"/>
      <c r="AA187" s="41"/>
      <c r="AB187" s="41"/>
      <c r="AC187" s="41"/>
      <c r="AD187" s="41"/>
    </row>
    <row r="188" ht="12.0" customHeight="1">
      <c r="A188" s="41"/>
      <c r="B188" s="41"/>
      <c r="C188" s="41"/>
      <c r="D188" s="41"/>
      <c r="E188" s="41"/>
      <c r="F188" s="41"/>
      <c r="G188" s="41"/>
      <c r="H188" s="41"/>
      <c r="I188" s="41"/>
      <c r="J188" s="41"/>
      <c r="K188" s="41"/>
      <c r="L188" s="41"/>
      <c r="M188" s="41"/>
      <c r="N188" s="41"/>
      <c r="O188" s="41"/>
      <c r="P188" s="41"/>
      <c r="Q188" s="41"/>
      <c r="R188" s="41"/>
      <c r="S188" s="42"/>
      <c r="T188" s="43"/>
      <c r="U188" s="43"/>
      <c r="V188" s="41"/>
      <c r="W188" s="41"/>
      <c r="X188" s="41"/>
      <c r="Y188" s="41"/>
      <c r="Z188" s="41"/>
      <c r="AA188" s="41"/>
      <c r="AB188" s="41"/>
      <c r="AC188" s="41"/>
      <c r="AD188" s="41"/>
    </row>
    <row r="189" ht="12.0" customHeight="1">
      <c r="A189" s="41"/>
      <c r="B189" s="41"/>
      <c r="C189" s="41"/>
      <c r="D189" s="41"/>
      <c r="E189" s="41"/>
      <c r="F189" s="41"/>
      <c r="G189" s="41"/>
      <c r="H189" s="41"/>
      <c r="I189" s="41"/>
      <c r="J189" s="41"/>
      <c r="K189" s="41"/>
      <c r="L189" s="41"/>
      <c r="M189" s="41"/>
      <c r="N189" s="41"/>
      <c r="O189" s="41"/>
      <c r="P189" s="41"/>
      <c r="Q189" s="41"/>
      <c r="R189" s="41"/>
      <c r="S189" s="42"/>
      <c r="T189" s="43"/>
      <c r="U189" s="43"/>
      <c r="V189" s="41"/>
      <c r="W189" s="41"/>
      <c r="X189" s="41"/>
      <c r="Y189" s="41"/>
      <c r="Z189" s="41"/>
      <c r="AA189" s="41"/>
      <c r="AB189" s="41"/>
      <c r="AC189" s="41"/>
      <c r="AD189" s="41"/>
    </row>
    <row r="190" ht="12.0" customHeight="1">
      <c r="A190" s="41"/>
      <c r="B190" s="41"/>
      <c r="C190" s="41"/>
      <c r="D190" s="41"/>
      <c r="E190" s="41"/>
      <c r="F190" s="41"/>
      <c r="G190" s="41"/>
      <c r="H190" s="41"/>
      <c r="I190" s="41"/>
      <c r="J190" s="41"/>
      <c r="K190" s="41"/>
      <c r="L190" s="41"/>
      <c r="M190" s="41"/>
      <c r="N190" s="41"/>
      <c r="O190" s="41"/>
      <c r="P190" s="41"/>
      <c r="Q190" s="41"/>
      <c r="R190" s="41"/>
      <c r="S190" s="42"/>
      <c r="T190" s="43"/>
      <c r="U190" s="43"/>
      <c r="V190" s="41"/>
      <c r="W190" s="41"/>
      <c r="X190" s="41"/>
      <c r="Y190" s="41"/>
      <c r="Z190" s="41"/>
      <c r="AA190" s="41"/>
      <c r="AB190" s="41"/>
      <c r="AC190" s="41"/>
      <c r="AD190" s="41"/>
    </row>
    <row r="191" ht="12.0" customHeight="1">
      <c r="A191" s="41"/>
      <c r="B191" s="41"/>
      <c r="C191" s="41"/>
      <c r="D191" s="41"/>
      <c r="E191" s="41"/>
      <c r="F191" s="41"/>
      <c r="G191" s="41"/>
      <c r="H191" s="41"/>
      <c r="I191" s="41"/>
      <c r="J191" s="41"/>
      <c r="K191" s="41"/>
      <c r="L191" s="41"/>
      <c r="M191" s="41"/>
      <c r="N191" s="41"/>
      <c r="O191" s="41"/>
      <c r="P191" s="41"/>
      <c r="Q191" s="41"/>
      <c r="R191" s="41"/>
      <c r="S191" s="42"/>
      <c r="T191" s="43"/>
      <c r="U191" s="43"/>
      <c r="V191" s="41"/>
      <c r="W191" s="41"/>
      <c r="X191" s="41"/>
      <c r="Y191" s="41"/>
      <c r="Z191" s="41"/>
      <c r="AA191" s="41"/>
      <c r="AB191" s="41"/>
      <c r="AC191" s="41"/>
      <c r="AD191" s="41"/>
    </row>
    <row r="192" ht="12.0" customHeight="1">
      <c r="A192" s="41"/>
      <c r="B192" s="41"/>
      <c r="C192" s="41"/>
      <c r="D192" s="41"/>
      <c r="E192" s="41"/>
      <c r="F192" s="41"/>
      <c r="G192" s="41"/>
      <c r="H192" s="41"/>
      <c r="I192" s="41"/>
      <c r="J192" s="41"/>
      <c r="K192" s="41"/>
      <c r="L192" s="41"/>
      <c r="M192" s="41"/>
      <c r="N192" s="41"/>
      <c r="O192" s="41"/>
      <c r="P192" s="41"/>
      <c r="Q192" s="41"/>
      <c r="R192" s="41"/>
      <c r="S192" s="42"/>
      <c r="T192" s="43"/>
      <c r="U192" s="43"/>
      <c r="V192" s="41"/>
      <c r="W192" s="41"/>
      <c r="X192" s="41"/>
      <c r="Y192" s="41"/>
      <c r="Z192" s="41"/>
      <c r="AA192" s="41"/>
      <c r="AB192" s="41"/>
      <c r="AC192" s="41"/>
      <c r="AD192" s="41"/>
    </row>
    <row r="193" ht="12.0" customHeight="1">
      <c r="A193" s="41"/>
      <c r="B193" s="41"/>
      <c r="C193" s="41"/>
      <c r="D193" s="41"/>
      <c r="E193" s="41"/>
      <c r="F193" s="41"/>
      <c r="G193" s="41"/>
      <c r="H193" s="41"/>
      <c r="I193" s="41"/>
      <c r="J193" s="41"/>
      <c r="K193" s="41"/>
      <c r="L193" s="41"/>
      <c r="M193" s="41"/>
      <c r="N193" s="41"/>
      <c r="O193" s="41"/>
      <c r="P193" s="41"/>
      <c r="Q193" s="41"/>
      <c r="R193" s="41"/>
      <c r="S193" s="42"/>
      <c r="T193" s="43"/>
      <c r="U193" s="43"/>
      <c r="V193" s="41"/>
      <c r="W193" s="41"/>
      <c r="X193" s="41"/>
      <c r="Y193" s="41"/>
      <c r="Z193" s="41"/>
      <c r="AA193" s="41"/>
      <c r="AB193" s="41"/>
      <c r="AC193" s="41"/>
      <c r="AD193" s="41"/>
    </row>
    <row r="194" ht="12.0" customHeight="1">
      <c r="A194" s="41"/>
      <c r="B194" s="41"/>
      <c r="C194" s="41"/>
      <c r="D194" s="41"/>
      <c r="E194" s="41"/>
      <c r="F194" s="41"/>
      <c r="G194" s="41"/>
      <c r="H194" s="41"/>
      <c r="I194" s="41"/>
      <c r="J194" s="41"/>
      <c r="K194" s="41"/>
      <c r="L194" s="41"/>
      <c r="M194" s="41"/>
      <c r="N194" s="41"/>
      <c r="O194" s="41"/>
      <c r="P194" s="41"/>
      <c r="Q194" s="41"/>
      <c r="R194" s="41"/>
      <c r="S194" s="42"/>
      <c r="T194" s="43"/>
      <c r="U194" s="43"/>
      <c r="V194" s="41"/>
      <c r="W194" s="41"/>
      <c r="X194" s="41"/>
      <c r="Y194" s="41"/>
      <c r="Z194" s="41"/>
      <c r="AA194" s="41"/>
      <c r="AB194" s="41"/>
      <c r="AC194" s="41"/>
      <c r="AD194" s="41"/>
    </row>
    <row r="195" ht="12.0" customHeight="1">
      <c r="A195" s="41"/>
      <c r="B195" s="41"/>
      <c r="C195" s="41"/>
      <c r="D195" s="41"/>
      <c r="E195" s="41"/>
      <c r="F195" s="41"/>
      <c r="G195" s="41"/>
      <c r="H195" s="41"/>
      <c r="I195" s="41"/>
      <c r="J195" s="41"/>
      <c r="K195" s="41"/>
      <c r="L195" s="41"/>
      <c r="M195" s="41"/>
      <c r="N195" s="41"/>
      <c r="O195" s="41"/>
      <c r="P195" s="41"/>
      <c r="Q195" s="41"/>
      <c r="R195" s="41"/>
      <c r="S195" s="42"/>
      <c r="T195" s="43"/>
      <c r="U195" s="43"/>
      <c r="V195" s="41"/>
      <c r="W195" s="41"/>
      <c r="X195" s="41"/>
      <c r="Y195" s="41"/>
      <c r="Z195" s="41"/>
      <c r="AA195" s="41"/>
      <c r="AB195" s="41"/>
      <c r="AC195" s="41"/>
      <c r="AD195" s="41"/>
    </row>
    <row r="196" ht="12.0" customHeight="1">
      <c r="A196" s="41"/>
      <c r="B196" s="41"/>
      <c r="C196" s="41"/>
      <c r="D196" s="41"/>
      <c r="E196" s="41"/>
      <c r="F196" s="41"/>
      <c r="G196" s="41"/>
      <c r="H196" s="41"/>
      <c r="I196" s="41"/>
      <c r="J196" s="41"/>
      <c r="K196" s="41"/>
      <c r="L196" s="41"/>
      <c r="M196" s="41"/>
      <c r="N196" s="41"/>
      <c r="O196" s="41"/>
      <c r="P196" s="41"/>
      <c r="Q196" s="41"/>
      <c r="R196" s="41"/>
      <c r="S196" s="42"/>
      <c r="T196" s="43"/>
      <c r="U196" s="43"/>
      <c r="V196" s="41"/>
      <c r="W196" s="41"/>
      <c r="X196" s="41"/>
      <c r="Y196" s="41"/>
      <c r="Z196" s="41"/>
      <c r="AA196" s="41"/>
      <c r="AB196" s="41"/>
      <c r="AC196" s="41"/>
      <c r="AD196" s="41"/>
    </row>
    <row r="197" ht="12.0" customHeight="1">
      <c r="A197" s="41"/>
      <c r="B197" s="41"/>
      <c r="C197" s="41"/>
      <c r="D197" s="41"/>
      <c r="E197" s="41"/>
      <c r="F197" s="41"/>
      <c r="G197" s="41"/>
      <c r="H197" s="41"/>
      <c r="I197" s="41"/>
      <c r="J197" s="41"/>
      <c r="K197" s="41"/>
      <c r="L197" s="41"/>
      <c r="M197" s="41"/>
      <c r="N197" s="41"/>
      <c r="O197" s="41"/>
      <c r="P197" s="41"/>
      <c r="Q197" s="41"/>
      <c r="R197" s="41"/>
      <c r="S197" s="42"/>
      <c r="T197" s="43"/>
      <c r="U197" s="43"/>
      <c r="V197" s="41"/>
      <c r="W197" s="41"/>
      <c r="X197" s="41"/>
      <c r="Y197" s="41"/>
      <c r="Z197" s="41"/>
      <c r="AA197" s="41"/>
      <c r="AB197" s="41"/>
      <c r="AC197" s="41"/>
      <c r="AD197" s="41"/>
    </row>
    <row r="198" ht="12.0" customHeight="1">
      <c r="A198" s="41"/>
      <c r="B198" s="41"/>
      <c r="C198" s="41"/>
      <c r="D198" s="41"/>
      <c r="E198" s="41"/>
      <c r="F198" s="41"/>
      <c r="G198" s="41"/>
      <c r="H198" s="41"/>
      <c r="I198" s="41"/>
      <c r="J198" s="41"/>
      <c r="K198" s="41"/>
      <c r="L198" s="41"/>
      <c r="M198" s="41"/>
      <c r="N198" s="41"/>
      <c r="O198" s="41"/>
      <c r="P198" s="41"/>
      <c r="Q198" s="41"/>
      <c r="R198" s="41"/>
      <c r="S198" s="42"/>
      <c r="T198" s="43"/>
      <c r="U198" s="43"/>
      <c r="V198" s="41"/>
      <c r="W198" s="41"/>
      <c r="X198" s="41"/>
      <c r="Y198" s="41"/>
      <c r="Z198" s="41"/>
      <c r="AA198" s="41"/>
      <c r="AB198" s="41"/>
      <c r="AC198" s="41"/>
      <c r="AD198" s="41"/>
    </row>
    <row r="199" ht="12.0" customHeight="1">
      <c r="A199" s="41"/>
      <c r="B199" s="41"/>
      <c r="C199" s="41"/>
      <c r="D199" s="41"/>
      <c r="E199" s="41"/>
      <c r="F199" s="41"/>
      <c r="G199" s="41"/>
      <c r="H199" s="41"/>
      <c r="I199" s="41"/>
      <c r="J199" s="41"/>
      <c r="K199" s="41"/>
      <c r="L199" s="41"/>
      <c r="M199" s="41"/>
      <c r="N199" s="41"/>
      <c r="O199" s="41"/>
      <c r="P199" s="41"/>
      <c r="Q199" s="41"/>
      <c r="R199" s="41"/>
      <c r="S199" s="42"/>
      <c r="T199" s="43"/>
      <c r="U199" s="43"/>
      <c r="V199" s="41"/>
      <c r="W199" s="41"/>
      <c r="X199" s="41"/>
      <c r="Y199" s="41"/>
      <c r="Z199" s="41"/>
      <c r="AA199" s="41"/>
      <c r="AB199" s="41"/>
      <c r="AC199" s="41"/>
      <c r="AD199" s="41"/>
    </row>
    <row r="200" ht="12.0" customHeight="1">
      <c r="A200" s="41"/>
      <c r="B200" s="41"/>
      <c r="C200" s="41"/>
      <c r="D200" s="41"/>
      <c r="E200" s="41"/>
      <c r="F200" s="41"/>
      <c r="G200" s="41"/>
      <c r="H200" s="41"/>
      <c r="I200" s="41"/>
      <c r="J200" s="41"/>
      <c r="K200" s="41"/>
      <c r="L200" s="41"/>
      <c r="M200" s="41"/>
      <c r="N200" s="41"/>
      <c r="O200" s="41"/>
      <c r="P200" s="41"/>
      <c r="Q200" s="41"/>
      <c r="R200" s="41"/>
      <c r="S200" s="42"/>
      <c r="T200" s="43"/>
      <c r="U200" s="43"/>
      <c r="V200" s="41"/>
      <c r="W200" s="41"/>
      <c r="X200" s="41"/>
      <c r="Y200" s="41"/>
      <c r="Z200" s="41"/>
      <c r="AA200" s="41"/>
      <c r="AB200" s="41"/>
      <c r="AC200" s="41"/>
      <c r="AD200" s="41"/>
    </row>
    <row r="201" ht="12.0" customHeight="1">
      <c r="A201" s="41"/>
      <c r="B201" s="41"/>
      <c r="C201" s="41"/>
      <c r="D201" s="41"/>
      <c r="E201" s="41"/>
      <c r="F201" s="41"/>
      <c r="G201" s="41"/>
      <c r="H201" s="41"/>
      <c r="I201" s="41"/>
      <c r="J201" s="41"/>
      <c r="K201" s="41"/>
      <c r="L201" s="41"/>
      <c r="M201" s="41"/>
      <c r="N201" s="41"/>
      <c r="O201" s="41"/>
      <c r="P201" s="41"/>
      <c r="Q201" s="41"/>
      <c r="R201" s="41"/>
      <c r="S201" s="42"/>
      <c r="T201" s="43"/>
      <c r="U201" s="43"/>
      <c r="V201" s="41"/>
      <c r="W201" s="41"/>
      <c r="X201" s="41"/>
      <c r="Y201" s="41"/>
      <c r="Z201" s="41"/>
      <c r="AA201" s="41"/>
      <c r="AB201" s="41"/>
      <c r="AC201" s="41"/>
      <c r="AD201" s="41"/>
    </row>
    <row r="202" ht="12.0" customHeight="1">
      <c r="A202" s="41"/>
      <c r="B202" s="41"/>
      <c r="C202" s="41"/>
      <c r="D202" s="41"/>
      <c r="E202" s="41"/>
      <c r="F202" s="41"/>
      <c r="G202" s="41"/>
      <c r="H202" s="41"/>
      <c r="I202" s="41"/>
      <c r="J202" s="41"/>
      <c r="K202" s="41"/>
      <c r="L202" s="41"/>
      <c r="M202" s="41"/>
      <c r="N202" s="41"/>
      <c r="O202" s="41"/>
      <c r="P202" s="41"/>
      <c r="Q202" s="41"/>
      <c r="R202" s="41"/>
      <c r="S202" s="42"/>
      <c r="T202" s="43"/>
      <c r="U202" s="43"/>
      <c r="V202" s="41"/>
      <c r="W202" s="41"/>
      <c r="X202" s="41"/>
      <c r="Y202" s="41"/>
      <c r="Z202" s="41"/>
      <c r="AA202" s="41"/>
      <c r="AB202" s="41"/>
      <c r="AC202" s="41"/>
      <c r="AD202" s="41"/>
    </row>
    <row r="203" ht="12.0" customHeight="1">
      <c r="A203" s="41"/>
      <c r="B203" s="41"/>
      <c r="C203" s="41"/>
      <c r="D203" s="41"/>
      <c r="E203" s="41"/>
      <c r="F203" s="41"/>
      <c r="G203" s="41"/>
      <c r="H203" s="41"/>
      <c r="I203" s="41"/>
      <c r="J203" s="41"/>
      <c r="K203" s="41"/>
      <c r="L203" s="41"/>
      <c r="M203" s="41"/>
      <c r="N203" s="41"/>
      <c r="O203" s="41"/>
      <c r="P203" s="41"/>
      <c r="Q203" s="41"/>
      <c r="R203" s="41"/>
      <c r="S203" s="42"/>
      <c r="T203" s="43"/>
      <c r="U203" s="43"/>
      <c r="V203" s="41"/>
      <c r="W203" s="41"/>
      <c r="X203" s="41"/>
      <c r="Y203" s="41"/>
      <c r="Z203" s="41"/>
      <c r="AA203" s="41"/>
      <c r="AB203" s="41"/>
      <c r="AC203" s="41"/>
      <c r="AD203" s="41"/>
    </row>
    <row r="204" ht="12.0" customHeight="1">
      <c r="A204" s="41"/>
      <c r="B204" s="41"/>
      <c r="C204" s="41"/>
      <c r="D204" s="41"/>
      <c r="E204" s="41"/>
      <c r="F204" s="41"/>
      <c r="G204" s="41"/>
      <c r="H204" s="41"/>
      <c r="I204" s="41"/>
      <c r="J204" s="41"/>
      <c r="K204" s="41"/>
      <c r="L204" s="41"/>
      <c r="M204" s="41"/>
      <c r="N204" s="41"/>
      <c r="O204" s="41"/>
      <c r="P204" s="41"/>
      <c r="Q204" s="41"/>
      <c r="R204" s="41"/>
      <c r="S204" s="42"/>
      <c r="T204" s="43"/>
      <c r="U204" s="43"/>
      <c r="V204" s="41"/>
      <c r="W204" s="41"/>
      <c r="X204" s="41"/>
      <c r="Y204" s="41"/>
      <c r="Z204" s="41"/>
      <c r="AA204" s="41"/>
      <c r="AB204" s="41"/>
      <c r="AC204" s="41"/>
      <c r="AD204" s="41"/>
    </row>
    <row r="205" ht="12.0" customHeight="1">
      <c r="A205" s="41"/>
      <c r="B205" s="41"/>
      <c r="C205" s="41"/>
      <c r="D205" s="41"/>
      <c r="E205" s="41"/>
      <c r="F205" s="41"/>
      <c r="G205" s="41"/>
      <c r="H205" s="41"/>
      <c r="I205" s="41"/>
      <c r="J205" s="41"/>
      <c r="K205" s="41"/>
      <c r="L205" s="41"/>
      <c r="M205" s="41"/>
      <c r="N205" s="41"/>
      <c r="O205" s="41"/>
      <c r="P205" s="41"/>
      <c r="Q205" s="41"/>
      <c r="R205" s="41"/>
      <c r="S205" s="42"/>
      <c r="T205" s="43"/>
      <c r="U205" s="43"/>
      <c r="V205" s="41"/>
      <c r="W205" s="41"/>
      <c r="X205" s="41"/>
      <c r="Y205" s="41"/>
      <c r="Z205" s="41"/>
      <c r="AA205" s="41"/>
      <c r="AB205" s="41"/>
      <c r="AC205" s="41"/>
      <c r="AD205" s="41"/>
    </row>
    <row r="206" ht="12.0" customHeight="1">
      <c r="A206" s="41"/>
      <c r="B206" s="41"/>
      <c r="C206" s="41"/>
      <c r="D206" s="41"/>
      <c r="E206" s="41"/>
      <c r="F206" s="41"/>
      <c r="G206" s="41"/>
      <c r="H206" s="41"/>
      <c r="I206" s="41"/>
      <c r="J206" s="41"/>
      <c r="K206" s="41"/>
      <c r="L206" s="41"/>
      <c r="M206" s="41"/>
      <c r="N206" s="41"/>
      <c r="O206" s="41"/>
      <c r="P206" s="41"/>
      <c r="Q206" s="41"/>
      <c r="R206" s="41"/>
      <c r="S206" s="42"/>
      <c r="T206" s="43"/>
      <c r="U206" s="43"/>
      <c r="V206" s="41"/>
      <c r="W206" s="41"/>
      <c r="X206" s="41"/>
      <c r="Y206" s="41"/>
      <c r="Z206" s="41"/>
      <c r="AA206" s="41"/>
      <c r="AB206" s="41"/>
      <c r="AC206" s="41"/>
      <c r="AD206" s="41"/>
    </row>
    <row r="207" ht="12.0" customHeight="1">
      <c r="A207" s="41"/>
      <c r="B207" s="41"/>
      <c r="C207" s="41"/>
      <c r="D207" s="41"/>
      <c r="E207" s="41"/>
      <c r="F207" s="41"/>
      <c r="G207" s="41"/>
      <c r="H207" s="41"/>
      <c r="I207" s="41"/>
      <c r="J207" s="41"/>
      <c r="K207" s="41"/>
      <c r="L207" s="41"/>
      <c r="M207" s="41"/>
      <c r="N207" s="41"/>
      <c r="O207" s="41"/>
      <c r="P207" s="41"/>
      <c r="Q207" s="41"/>
      <c r="R207" s="41"/>
      <c r="S207" s="42"/>
      <c r="T207" s="43"/>
      <c r="U207" s="43"/>
      <c r="V207" s="41"/>
      <c r="W207" s="41"/>
      <c r="X207" s="41"/>
      <c r="Y207" s="41"/>
      <c r="Z207" s="41"/>
      <c r="AA207" s="41"/>
      <c r="AB207" s="41"/>
      <c r="AC207" s="41"/>
      <c r="AD207" s="41"/>
    </row>
    <row r="208" ht="12.0" customHeight="1">
      <c r="A208" s="41"/>
      <c r="B208" s="41"/>
      <c r="C208" s="41"/>
      <c r="D208" s="41"/>
      <c r="E208" s="41"/>
      <c r="F208" s="41"/>
      <c r="G208" s="41"/>
      <c r="H208" s="41"/>
      <c r="I208" s="41"/>
      <c r="J208" s="41"/>
      <c r="K208" s="41"/>
      <c r="L208" s="41"/>
      <c r="M208" s="41"/>
      <c r="N208" s="41"/>
      <c r="O208" s="41"/>
      <c r="P208" s="41"/>
      <c r="Q208" s="41"/>
      <c r="R208" s="41"/>
      <c r="S208" s="42"/>
      <c r="T208" s="43"/>
      <c r="U208" s="43"/>
      <c r="V208" s="41"/>
      <c r="W208" s="41"/>
      <c r="X208" s="41"/>
      <c r="Y208" s="41"/>
      <c r="Z208" s="41"/>
      <c r="AA208" s="41"/>
      <c r="AB208" s="41"/>
      <c r="AC208" s="41"/>
      <c r="AD208" s="41"/>
    </row>
    <row r="209" ht="12.0" customHeight="1">
      <c r="A209" s="41"/>
      <c r="B209" s="41"/>
      <c r="C209" s="41"/>
      <c r="D209" s="41"/>
      <c r="E209" s="41"/>
      <c r="F209" s="41"/>
      <c r="G209" s="41"/>
      <c r="H209" s="41"/>
      <c r="I209" s="41"/>
      <c r="J209" s="41"/>
      <c r="K209" s="41"/>
      <c r="L209" s="41"/>
      <c r="M209" s="41"/>
      <c r="N209" s="41"/>
      <c r="O209" s="41"/>
      <c r="P209" s="41"/>
      <c r="Q209" s="41"/>
      <c r="R209" s="41"/>
      <c r="S209" s="42"/>
      <c r="T209" s="43"/>
      <c r="U209" s="43"/>
      <c r="V209" s="41"/>
      <c r="W209" s="41"/>
      <c r="X209" s="41"/>
      <c r="Y209" s="41"/>
      <c r="Z209" s="41"/>
      <c r="AA209" s="41"/>
      <c r="AB209" s="41"/>
      <c r="AC209" s="41"/>
      <c r="AD209" s="41"/>
    </row>
    <row r="210" ht="12.0" customHeight="1">
      <c r="A210" s="41"/>
      <c r="B210" s="41"/>
      <c r="C210" s="41"/>
      <c r="D210" s="41"/>
      <c r="E210" s="41"/>
      <c r="F210" s="41"/>
      <c r="G210" s="41"/>
      <c r="H210" s="41"/>
      <c r="I210" s="41"/>
      <c r="J210" s="41"/>
      <c r="K210" s="41"/>
      <c r="L210" s="41"/>
      <c r="M210" s="41"/>
      <c r="N210" s="41"/>
      <c r="O210" s="41"/>
      <c r="P210" s="41"/>
      <c r="Q210" s="41"/>
      <c r="R210" s="41"/>
      <c r="S210" s="42"/>
      <c r="T210" s="43"/>
      <c r="U210" s="43"/>
      <c r="V210" s="41"/>
      <c r="W210" s="41"/>
      <c r="X210" s="41"/>
      <c r="Y210" s="41"/>
      <c r="Z210" s="41"/>
      <c r="AA210" s="41"/>
      <c r="AB210" s="41"/>
      <c r="AC210" s="41"/>
      <c r="AD210" s="41"/>
    </row>
    <row r="211" ht="12.0" customHeight="1">
      <c r="A211" s="41"/>
      <c r="B211" s="41"/>
      <c r="C211" s="41"/>
      <c r="D211" s="41"/>
      <c r="E211" s="41"/>
      <c r="F211" s="41"/>
      <c r="G211" s="41"/>
      <c r="H211" s="41"/>
      <c r="I211" s="41"/>
      <c r="J211" s="41"/>
      <c r="K211" s="41"/>
      <c r="L211" s="41"/>
      <c r="M211" s="41"/>
      <c r="N211" s="41"/>
      <c r="O211" s="41"/>
      <c r="P211" s="41"/>
      <c r="Q211" s="41"/>
      <c r="R211" s="41"/>
      <c r="S211" s="42"/>
      <c r="T211" s="43"/>
      <c r="U211" s="43"/>
      <c r="V211" s="41"/>
      <c r="W211" s="41"/>
      <c r="X211" s="41"/>
      <c r="Y211" s="41"/>
      <c r="Z211" s="41"/>
      <c r="AA211" s="41"/>
      <c r="AB211" s="41"/>
      <c r="AC211" s="41"/>
      <c r="AD211" s="41"/>
    </row>
    <row r="212" ht="12.0" customHeight="1">
      <c r="A212" s="41"/>
      <c r="B212" s="41"/>
      <c r="C212" s="41"/>
      <c r="D212" s="41"/>
      <c r="E212" s="41"/>
      <c r="F212" s="41"/>
      <c r="G212" s="41"/>
      <c r="H212" s="41"/>
      <c r="I212" s="41"/>
      <c r="J212" s="41"/>
      <c r="K212" s="41"/>
      <c r="L212" s="41"/>
      <c r="M212" s="41"/>
      <c r="N212" s="41"/>
      <c r="O212" s="41"/>
      <c r="P212" s="41"/>
      <c r="Q212" s="41"/>
      <c r="R212" s="41"/>
      <c r="S212" s="42"/>
      <c r="T212" s="43"/>
      <c r="U212" s="43"/>
      <c r="V212" s="41"/>
      <c r="W212" s="41"/>
      <c r="X212" s="41"/>
      <c r="Y212" s="41"/>
      <c r="Z212" s="41"/>
      <c r="AA212" s="41"/>
      <c r="AB212" s="41"/>
      <c r="AC212" s="41"/>
      <c r="AD212" s="41"/>
    </row>
    <row r="213" ht="12.0" customHeight="1">
      <c r="A213" s="41"/>
      <c r="B213" s="41"/>
      <c r="C213" s="41"/>
      <c r="D213" s="41"/>
      <c r="E213" s="41"/>
      <c r="F213" s="41"/>
      <c r="G213" s="41"/>
      <c r="H213" s="41"/>
      <c r="I213" s="41"/>
      <c r="J213" s="41"/>
      <c r="K213" s="41"/>
      <c r="L213" s="41"/>
      <c r="M213" s="41"/>
      <c r="N213" s="41"/>
      <c r="O213" s="41"/>
      <c r="P213" s="41"/>
      <c r="Q213" s="41"/>
      <c r="R213" s="41"/>
      <c r="S213" s="42"/>
      <c r="T213" s="43"/>
      <c r="U213" s="43"/>
      <c r="V213" s="41"/>
      <c r="W213" s="41"/>
      <c r="X213" s="41"/>
      <c r="Y213" s="41"/>
      <c r="Z213" s="41"/>
      <c r="AA213" s="41"/>
      <c r="AB213" s="41"/>
      <c r="AC213" s="41"/>
      <c r="AD213" s="41"/>
    </row>
    <row r="214" ht="12.0" customHeight="1">
      <c r="A214" s="41"/>
      <c r="B214" s="41"/>
      <c r="C214" s="41"/>
      <c r="D214" s="41"/>
      <c r="E214" s="41"/>
      <c r="F214" s="41"/>
      <c r="G214" s="41"/>
      <c r="H214" s="41"/>
      <c r="I214" s="41"/>
      <c r="J214" s="41"/>
      <c r="K214" s="41"/>
      <c r="L214" s="41"/>
      <c r="M214" s="41"/>
      <c r="N214" s="41"/>
      <c r="O214" s="41"/>
      <c r="P214" s="41"/>
      <c r="Q214" s="41"/>
      <c r="R214" s="41"/>
      <c r="S214" s="42"/>
      <c r="T214" s="43"/>
      <c r="U214" s="43"/>
      <c r="V214" s="41"/>
      <c r="W214" s="41"/>
      <c r="X214" s="41"/>
      <c r="Y214" s="41"/>
      <c r="Z214" s="41"/>
      <c r="AA214" s="41"/>
      <c r="AB214" s="41"/>
      <c r="AC214" s="41"/>
      <c r="AD214" s="41"/>
    </row>
    <row r="215" ht="12.0" customHeight="1">
      <c r="A215" s="41"/>
      <c r="B215" s="41"/>
      <c r="C215" s="41"/>
      <c r="D215" s="41"/>
      <c r="E215" s="41"/>
      <c r="F215" s="41"/>
      <c r="G215" s="41"/>
      <c r="H215" s="41"/>
      <c r="I215" s="41"/>
      <c r="J215" s="41"/>
      <c r="K215" s="41"/>
      <c r="L215" s="41"/>
      <c r="M215" s="41"/>
      <c r="N215" s="41"/>
      <c r="O215" s="41"/>
      <c r="P215" s="41"/>
      <c r="Q215" s="41"/>
      <c r="R215" s="41"/>
      <c r="S215" s="42"/>
      <c r="T215" s="43"/>
      <c r="U215" s="43"/>
      <c r="V215" s="41"/>
      <c r="W215" s="41"/>
      <c r="X215" s="41"/>
      <c r="Y215" s="41"/>
      <c r="Z215" s="41"/>
      <c r="AA215" s="41"/>
      <c r="AB215" s="41"/>
      <c r="AC215" s="41"/>
      <c r="AD215" s="41"/>
    </row>
    <row r="216" ht="12.0" customHeight="1">
      <c r="A216" s="41"/>
      <c r="B216" s="41"/>
      <c r="C216" s="41"/>
      <c r="D216" s="41"/>
      <c r="E216" s="41"/>
      <c r="F216" s="41"/>
      <c r="G216" s="41"/>
      <c r="H216" s="41"/>
      <c r="I216" s="41"/>
      <c r="J216" s="41"/>
      <c r="K216" s="41"/>
      <c r="L216" s="41"/>
      <c r="M216" s="41"/>
      <c r="N216" s="41"/>
      <c r="O216" s="41"/>
      <c r="P216" s="41"/>
      <c r="Q216" s="41"/>
      <c r="R216" s="41"/>
      <c r="S216" s="42"/>
      <c r="T216" s="43"/>
      <c r="U216" s="43"/>
      <c r="V216" s="41"/>
      <c r="W216" s="41"/>
      <c r="X216" s="41"/>
      <c r="Y216" s="41"/>
      <c r="Z216" s="41"/>
      <c r="AA216" s="41"/>
      <c r="AB216" s="41"/>
      <c r="AC216" s="41"/>
      <c r="AD216" s="41"/>
    </row>
    <row r="217" ht="12.0" customHeight="1">
      <c r="A217" s="41"/>
      <c r="B217" s="41"/>
      <c r="C217" s="41"/>
      <c r="D217" s="41"/>
      <c r="E217" s="41"/>
      <c r="F217" s="41"/>
      <c r="G217" s="41"/>
      <c r="H217" s="41"/>
      <c r="I217" s="41"/>
      <c r="J217" s="41"/>
      <c r="K217" s="41"/>
      <c r="L217" s="41"/>
      <c r="M217" s="41"/>
      <c r="N217" s="41"/>
      <c r="O217" s="41"/>
      <c r="P217" s="41"/>
      <c r="Q217" s="41"/>
      <c r="R217" s="41"/>
      <c r="S217" s="42"/>
      <c r="T217" s="43"/>
      <c r="U217" s="43"/>
      <c r="V217" s="41"/>
      <c r="W217" s="41"/>
      <c r="X217" s="41"/>
      <c r="Y217" s="41"/>
      <c r="Z217" s="41"/>
      <c r="AA217" s="41"/>
      <c r="AB217" s="41"/>
      <c r="AC217" s="41"/>
      <c r="AD217" s="41"/>
    </row>
    <row r="218" ht="12.0" customHeight="1">
      <c r="A218" s="41"/>
      <c r="B218" s="41"/>
      <c r="C218" s="41"/>
      <c r="D218" s="41"/>
      <c r="E218" s="41"/>
      <c r="F218" s="41"/>
      <c r="G218" s="41"/>
      <c r="H218" s="41"/>
      <c r="I218" s="41"/>
      <c r="J218" s="41"/>
      <c r="K218" s="41"/>
      <c r="L218" s="41"/>
      <c r="M218" s="41"/>
      <c r="N218" s="41"/>
      <c r="O218" s="41"/>
      <c r="P218" s="41"/>
      <c r="Q218" s="41"/>
      <c r="R218" s="41"/>
      <c r="S218" s="42"/>
      <c r="T218" s="43"/>
      <c r="U218" s="43"/>
      <c r="V218" s="41"/>
      <c r="W218" s="41"/>
      <c r="X218" s="41"/>
      <c r="Y218" s="41"/>
      <c r="Z218" s="41"/>
      <c r="AA218" s="41"/>
      <c r="AB218" s="41"/>
      <c r="AC218" s="41"/>
      <c r="AD218" s="41"/>
    </row>
    <row r="219" ht="12.0" customHeight="1">
      <c r="A219" s="41"/>
      <c r="B219" s="41"/>
      <c r="C219" s="41"/>
      <c r="D219" s="41"/>
      <c r="E219" s="41"/>
      <c r="F219" s="41"/>
      <c r="G219" s="41"/>
      <c r="H219" s="41"/>
      <c r="I219" s="41"/>
      <c r="J219" s="41"/>
      <c r="K219" s="41"/>
      <c r="L219" s="41"/>
      <c r="M219" s="41"/>
      <c r="N219" s="41"/>
      <c r="O219" s="41"/>
      <c r="P219" s="41"/>
      <c r="Q219" s="41"/>
      <c r="R219" s="41"/>
      <c r="S219" s="42"/>
      <c r="T219" s="43"/>
      <c r="U219" s="43"/>
      <c r="V219" s="41"/>
      <c r="W219" s="41"/>
      <c r="X219" s="41"/>
      <c r="Y219" s="41"/>
      <c r="Z219" s="41"/>
      <c r="AA219" s="41"/>
      <c r="AB219" s="41"/>
      <c r="AC219" s="41"/>
      <c r="AD219" s="41"/>
    </row>
    <row r="220" ht="12.0" customHeight="1">
      <c r="A220" s="41"/>
      <c r="B220" s="41"/>
      <c r="C220" s="41"/>
      <c r="D220" s="41"/>
      <c r="E220" s="41"/>
      <c r="F220" s="41"/>
      <c r="G220" s="41"/>
      <c r="H220" s="41"/>
      <c r="I220" s="41"/>
      <c r="J220" s="41"/>
      <c r="K220" s="41"/>
      <c r="L220" s="41"/>
      <c r="M220" s="41"/>
      <c r="N220" s="41"/>
      <c r="O220" s="41"/>
      <c r="P220" s="41"/>
      <c r="Q220" s="41"/>
      <c r="R220" s="41"/>
      <c r="S220" s="42"/>
      <c r="T220" s="43"/>
      <c r="U220" s="43"/>
      <c r="V220" s="41"/>
      <c r="W220" s="41"/>
      <c r="X220" s="41"/>
      <c r="Y220" s="41"/>
      <c r="Z220" s="41"/>
      <c r="AA220" s="41"/>
      <c r="AB220" s="41"/>
      <c r="AC220" s="41"/>
      <c r="AD220" s="41"/>
    </row>
    <row r="221" ht="12.0" customHeight="1">
      <c r="A221" s="41"/>
      <c r="B221" s="41"/>
      <c r="C221" s="41"/>
      <c r="D221" s="41"/>
      <c r="E221" s="41"/>
      <c r="F221" s="41"/>
      <c r="G221" s="41"/>
      <c r="H221" s="41"/>
      <c r="I221" s="41"/>
      <c r="J221" s="41"/>
      <c r="K221" s="41"/>
      <c r="L221" s="41"/>
      <c r="M221" s="41"/>
      <c r="N221" s="41"/>
      <c r="O221" s="41"/>
      <c r="P221" s="41"/>
      <c r="Q221" s="41"/>
      <c r="R221" s="41"/>
      <c r="S221" s="42"/>
      <c r="T221" s="43"/>
      <c r="U221" s="43"/>
      <c r="V221" s="41"/>
      <c r="W221" s="41"/>
      <c r="X221" s="41"/>
      <c r="Y221" s="41"/>
      <c r="Z221" s="41"/>
      <c r="AA221" s="41"/>
      <c r="AB221" s="41"/>
      <c r="AC221" s="41"/>
      <c r="AD221" s="41"/>
    </row>
    <row r="222" ht="12.0" customHeight="1">
      <c r="A222" s="41"/>
      <c r="B222" s="41"/>
      <c r="C222" s="41"/>
      <c r="D222" s="41"/>
      <c r="E222" s="41"/>
      <c r="F222" s="41"/>
      <c r="G222" s="41"/>
      <c r="H222" s="41"/>
      <c r="I222" s="41"/>
      <c r="J222" s="41"/>
      <c r="K222" s="41"/>
      <c r="L222" s="41"/>
      <c r="M222" s="41"/>
      <c r="N222" s="41"/>
      <c r="O222" s="41"/>
      <c r="P222" s="41"/>
      <c r="Q222" s="41"/>
      <c r="R222" s="41"/>
      <c r="S222" s="42"/>
      <c r="T222" s="43"/>
      <c r="U222" s="43"/>
      <c r="V222" s="41"/>
      <c r="W222" s="41"/>
      <c r="X222" s="41"/>
      <c r="Y222" s="41"/>
      <c r="Z222" s="41"/>
      <c r="AA222" s="41"/>
      <c r="AB222" s="41"/>
      <c r="AC222" s="41"/>
      <c r="AD222" s="41"/>
    </row>
    <row r="223" ht="12.0" customHeight="1">
      <c r="A223" s="41"/>
      <c r="B223" s="41"/>
      <c r="C223" s="41"/>
      <c r="D223" s="41"/>
      <c r="E223" s="41"/>
      <c r="F223" s="41"/>
      <c r="G223" s="41"/>
      <c r="H223" s="41"/>
      <c r="I223" s="41"/>
      <c r="J223" s="41"/>
      <c r="K223" s="41"/>
      <c r="L223" s="41"/>
      <c r="M223" s="41"/>
      <c r="N223" s="41"/>
      <c r="O223" s="41"/>
      <c r="P223" s="41"/>
      <c r="Q223" s="41"/>
      <c r="R223" s="41"/>
      <c r="S223" s="42"/>
      <c r="T223" s="43"/>
      <c r="U223" s="43"/>
      <c r="V223" s="41"/>
      <c r="W223" s="41"/>
      <c r="X223" s="41"/>
      <c r="Y223" s="41"/>
      <c r="Z223" s="41"/>
      <c r="AA223" s="41"/>
      <c r="AB223" s="41"/>
      <c r="AC223" s="41"/>
      <c r="AD223" s="41"/>
    </row>
    <row r="224" ht="12.0" customHeight="1">
      <c r="A224" s="41"/>
      <c r="B224" s="41"/>
      <c r="C224" s="41"/>
      <c r="D224" s="41"/>
      <c r="E224" s="41"/>
      <c r="F224" s="41"/>
      <c r="G224" s="41"/>
      <c r="H224" s="41"/>
      <c r="I224" s="41"/>
      <c r="J224" s="41"/>
      <c r="K224" s="41"/>
      <c r="L224" s="41"/>
      <c r="M224" s="41"/>
      <c r="N224" s="41"/>
      <c r="O224" s="41"/>
      <c r="P224" s="41"/>
      <c r="Q224" s="41"/>
      <c r="R224" s="41"/>
      <c r="S224" s="42"/>
      <c r="T224" s="43"/>
      <c r="U224" s="43"/>
      <c r="V224" s="41"/>
      <c r="W224" s="41"/>
      <c r="X224" s="41"/>
      <c r="Y224" s="41"/>
      <c r="Z224" s="41"/>
      <c r="AA224" s="41"/>
      <c r="AB224" s="41"/>
      <c r="AC224" s="41"/>
      <c r="AD224" s="41"/>
    </row>
    <row r="225" ht="12.0" customHeight="1">
      <c r="A225" s="41"/>
      <c r="B225" s="41"/>
      <c r="C225" s="41"/>
      <c r="D225" s="41"/>
      <c r="E225" s="41"/>
      <c r="F225" s="41"/>
      <c r="G225" s="41"/>
      <c r="H225" s="41"/>
      <c r="I225" s="41"/>
      <c r="J225" s="41"/>
      <c r="K225" s="41"/>
      <c r="L225" s="41"/>
      <c r="M225" s="41"/>
      <c r="N225" s="41"/>
      <c r="O225" s="41"/>
      <c r="P225" s="41"/>
      <c r="Q225" s="41"/>
      <c r="R225" s="41"/>
      <c r="S225" s="42"/>
      <c r="T225" s="43"/>
      <c r="U225" s="43"/>
      <c r="V225" s="41"/>
      <c r="W225" s="41"/>
      <c r="X225" s="41"/>
      <c r="Y225" s="41"/>
      <c r="Z225" s="41"/>
      <c r="AA225" s="41"/>
      <c r="AB225" s="41"/>
      <c r="AC225" s="41"/>
      <c r="AD225" s="41"/>
    </row>
    <row r="226" ht="12.0" customHeight="1">
      <c r="A226" s="41"/>
      <c r="B226" s="41"/>
      <c r="C226" s="41"/>
      <c r="D226" s="41"/>
      <c r="E226" s="41"/>
      <c r="F226" s="41"/>
      <c r="G226" s="41"/>
      <c r="H226" s="41"/>
      <c r="I226" s="41"/>
      <c r="J226" s="41"/>
      <c r="K226" s="41"/>
      <c r="L226" s="41"/>
      <c r="M226" s="41"/>
      <c r="N226" s="41"/>
      <c r="O226" s="41"/>
      <c r="P226" s="41"/>
      <c r="Q226" s="41"/>
      <c r="R226" s="41"/>
      <c r="S226" s="42"/>
      <c r="T226" s="43"/>
      <c r="U226" s="43"/>
      <c r="V226" s="41"/>
      <c r="W226" s="41"/>
      <c r="X226" s="41"/>
      <c r="Y226" s="41"/>
      <c r="Z226" s="41"/>
      <c r="AA226" s="41"/>
      <c r="AB226" s="41"/>
      <c r="AC226" s="41"/>
      <c r="AD226" s="41"/>
    </row>
    <row r="227" ht="12.0" customHeight="1">
      <c r="A227" s="41"/>
      <c r="B227" s="41"/>
      <c r="C227" s="41"/>
      <c r="D227" s="41"/>
      <c r="E227" s="41"/>
      <c r="F227" s="41"/>
      <c r="G227" s="41"/>
      <c r="H227" s="41"/>
      <c r="I227" s="41"/>
      <c r="J227" s="41"/>
      <c r="K227" s="41"/>
      <c r="L227" s="41"/>
      <c r="M227" s="41"/>
      <c r="N227" s="41"/>
      <c r="O227" s="41"/>
      <c r="P227" s="41"/>
      <c r="Q227" s="41"/>
      <c r="R227" s="41"/>
      <c r="S227" s="42"/>
      <c r="T227" s="43"/>
      <c r="U227" s="43"/>
      <c r="V227" s="41"/>
      <c r="W227" s="41"/>
      <c r="X227" s="41"/>
      <c r="Y227" s="41"/>
      <c r="Z227" s="41"/>
      <c r="AA227" s="41"/>
      <c r="AB227" s="41"/>
      <c r="AC227" s="41"/>
      <c r="AD227" s="41"/>
    </row>
    <row r="228" ht="12.0" customHeight="1">
      <c r="A228" s="41"/>
      <c r="B228" s="41"/>
      <c r="C228" s="41"/>
      <c r="D228" s="41"/>
      <c r="E228" s="41"/>
      <c r="F228" s="41"/>
      <c r="G228" s="41"/>
      <c r="H228" s="41"/>
      <c r="I228" s="41"/>
      <c r="J228" s="41"/>
      <c r="K228" s="41"/>
      <c r="L228" s="41"/>
      <c r="M228" s="41"/>
      <c r="N228" s="41"/>
      <c r="O228" s="41"/>
      <c r="P228" s="41"/>
      <c r="Q228" s="41"/>
      <c r="R228" s="41"/>
      <c r="S228" s="42"/>
      <c r="T228" s="43"/>
      <c r="U228" s="43"/>
      <c r="V228" s="41"/>
      <c r="W228" s="41"/>
      <c r="X228" s="41"/>
      <c r="Y228" s="41"/>
      <c r="Z228" s="41"/>
      <c r="AA228" s="41"/>
      <c r="AB228" s="41"/>
      <c r="AC228" s="41"/>
      <c r="AD228" s="41"/>
    </row>
    <row r="229" ht="12.0" customHeight="1">
      <c r="A229" s="41"/>
      <c r="B229" s="41"/>
      <c r="C229" s="41"/>
      <c r="D229" s="41"/>
      <c r="E229" s="41"/>
      <c r="F229" s="41"/>
      <c r="G229" s="41"/>
      <c r="H229" s="41"/>
      <c r="I229" s="41"/>
      <c r="J229" s="41"/>
      <c r="K229" s="41"/>
      <c r="L229" s="41"/>
      <c r="M229" s="41"/>
      <c r="N229" s="41"/>
      <c r="O229" s="41"/>
      <c r="P229" s="41"/>
      <c r="Q229" s="41"/>
      <c r="R229" s="41"/>
      <c r="S229" s="42"/>
      <c r="T229" s="43"/>
      <c r="U229" s="43"/>
      <c r="V229" s="41"/>
      <c r="W229" s="41"/>
      <c r="X229" s="41"/>
      <c r="Y229" s="41"/>
      <c r="Z229" s="41"/>
      <c r="AA229" s="41"/>
      <c r="AB229" s="41"/>
      <c r="AC229" s="41"/>
      <c r="AD229" s="41"/>
    </row>
    <row r="230" ht="12.0" customHeight="1">
      <c r="A230" s="41"/>
      <c r="B230" s="41"/>
      <c r="C230" s="41"/>
      <c r="D230" s="41"/>
      <c r="E230" s="41"/>
      <c r="F230" s="41"/>
      <c r="G230" s="41"/>
      <c r="H230" s="41"/>
      <c r="I230" s="41"/>
      <c r="J230" s="41"/>
      <c r="K230" s="41"/>
      <c r="L230" s="41"/>
      <c r="M230" s="41"/>
      <c r="N230" s="41"/>
      <c r="O230" s="41"/>
      <c r="P230" s="41"/>
      <c r="Q230" s="41"/>
      <c r="R230" s="41"/>
      <c r="S230" s="42"/>
      <c r="T230" s="43"/>
      <c r="U230" s="43"/>
      <c r="V230" s="41"/>
      <c r="W230" s="41"/>
      <c r="X230" s="41"/>
      <c r="Y230" s="41"/>
      <c r="Z230" s="41"/>
      <c r="AA230" s="41"/>
      <c r="AB230" s="41"/>
      <c r="AC230" s="41"/>
      <c r="AD230" s="41"/>
    </row>
    <row r="231" ht="12.0" customHeight="1">
      <c r="A231" s="41"/>
      <c r="B231" s="41"/>
      <c r="C231" s="41"/>
      <c r="D231" s="41"/>
      <c r="E231" s="41"/>
      <c r="F231" s="41"/>
      <c r="G231" s="41"/>
      <c r="H231" s="41"/>
      <c r="I231" s="41"/>
      <c r="J231" s="41"/>
      <c r="K231" s="41"/>
      <c r="L231" s="41"/>
      <c r="M231" s="41"/>
      <c r="N231" s="41"/>
      <c r="O231" s="41"/>
      <c r="P231" s="41"/>
      <c r="Q231" s="41"/>
      <c r="R231" s="41"/>
      <c r="S231" s="42"/>
      <c r="T231" s="43"/>
      <c r="U231" s="43"/>
      <c r="V231" s="41"/>
      <c r="W231" s="41"/>
      <c r="X231" s="41"/>
      <c r="Y231" s="41"/>
      <c r="Z231" s="41"/>
      <c r="AA231" s="41"/>
      <c r="AB231" s="41"/>
      <c r="AC231" s="41"/>
      <c r="AD231" s="41"/>
    </row>
    <row r="232" ht="12.0" customHeight="1">
      <c r="A232" s="41"/>
      <c r="B232" s="41"/>
      <c r="C232" s="41"/>
      <c r="D232" s="41"/>
      <c r="E232" s="41"/>
      <c r="F232" s="41"/>
      <c r="G232" s="41"/>
      <c r="H232" s="41"/>
      <c r="I232" s="41"/>
      <c r="J232" s="41"/>
      <c r="K232" s="41"/>
      <c r="L232" s="41"/>
      <c r="M232" s="41"/>
      <c r="N232" s="41"/>
      <c r="O232" s="41"/>
      <c r="P232" s="41"/>
      <c r="Q232" s="41"/>
      <c r="R232" s="41"/>
      <c r="S232" s="42"/>
      <c r="T232" s="43"/>
      <c r="U232" s="43"/>
      <c r="V232" s="41"/>
      <c r="W232" s="41"/>
      <c r="X232" s="41"/>
      <c r="Y232" s="41"/>
      <c r="Z232" s="41"/>
      <c r="AA232" s="41"/>
      <c r="AB232" s="41"/>
      <c r="AC232" s="41"/>
      <c r="AD232" s="41"/>
    </row>
    <row r="233" ht="12.0" customHeight="1">
      <c r="A233" s="41"/>
      <c r="B233" s="41"/>
      <c r="C233" s="41"/>
      <c r="D233" s="41"/>
      <c r="E233" s="41"/>
      <c r="F233" s="41"/>
      <c r="G233" s="41"/>
      <c r="H233" s="41"/>
      <c r="I233" s="41"/>
      <c r="J233" s="41"/>
      <c r="K233" s="41"/>
      <c r="L233" s="41"/>
      <c r="M233" s="41"/>
      <c r="N233" s="41"/>
      <c r="O233" s="41"/>
      <c r="P233" s="41"/>
      <c r="Q233" s="41"/>
      <c r="R233" s="41"/>
      <c r="S233" s="42"/>
      <c r="T233" s="43"/>
      <c r="U233" s="43"/>
      <c r="V233" s="41"/>
      <c r="W233" s="41"/>
      <c r="X233" s="41"/>
      <c r="Y233" s="41"/>
      <c r="Z233" s="41"/>
      <c r="AA233" s="41"/>
      <c r="AB233" s="41"/>
      <c r="AC233" s="41"/>
      <c r="AD233" s="41"/>
    </row>
    <row r="234" ht="12.0" customHeight="1">
      <c r="A234" s="41"/>
      <c r="B234" s="41"/>
      <c r="C234" s="41"/>
      <c r="D234" s="41"/>
      <c r="E234" s="41"/>
      <c r="F234" s="41"/>
      <c r="G234" s="41"/>
      <c r="H234" s="41"/>
      <c r="I234" s="41"/>
      <c r="J234" s="41"/>
      <c r="K234" s="41"/>
      <c r="L234" s="41"/>
      <c r="M234" s="41"/>
      <c r="N234" s="41"/>
      <c r="O234" s="41"/>
      <c r="P234" s="41"/>
      <c r="Q234" s="41"/>
      <c r="R234" s="41"/>
      <c r="S234" s="42"/>
      <c r="T234" s="43"/>
      <c r="U234" s="43"/>
      <c r="V234" s="41"/>
      <c r="W234" s="41"/>
      <c r="X234" s="41"/>
      <c r="Y234" s="41"/>
      <c r="Z234" s="41"/>
      <c r="AA234" s="41"/>
      <c r="AB234" s="41"/>
      <c r="AC234" s="41"/>
      <c r="AD234" s="41"/>
    </row>
    <row r="235" ht="12.0" customHeight="1">
      <c r="A235" s="41"/>
      <c r="B235" s="41"/>
      <c r="C235" s="41"/>
      <c r="D235" s="41"/>
      <c r="E235" s="41"/>
      <c r="F235" s="41"/>
      <c r="G235" s="41"/>
      <c r="H235" s="41"/>
      <c r="I235" s="41"/>
      <c r="J235" s="41"/>
      <c r="K235" s="41"/>
      <c r="L235" s="41"/>
      <c r="M235" s="41"/>
      <c r="N235" s="41"/>
      <c r="O235" s="41"/>
      <c r="P235" s="41"/>
      <c r="Q235" s="41"/>
      <c r="R235" s="41"/>
      <c r="S235" s="42"/>
      <c r="T235" s="43"/>
      <c r="U235" s="43"/>
      <c r="V235" s="41"/>
      <c r="W235" s="41"/>
      <c r="X235" s="41"/>
      <c r="Y235" s="41"/>
      <c r="Z235" s="41"/>
      <c r="AA235" s="41"/>
      <c r="AB235" s="41"/>
      <c r="AC235" s="41"/>
      <c r="AD235" s="41"/>
    </row>
    <row r="236" ht="15.75" customHeight="1">
      <c r="A236" s="97"/>
      <c r="B236" s="97"/>
      <c r="C236" s="97"/>
      <c r="D236" s="97"/>
      <c r="E236" s="97"/>
      <c r="F236" s="97"/>
      <c r="G236" s="97"/>
      <c r="H236" s="97"/>
      <c r="I236" s="97"/>
      <c r="J236" s="97"/>
      <c r="K236" s="97"/>
      <c r="L236" s="97"/>
      <c r="M236" s="97"/>
      <c r="N236" s="97"/>
      <c r="O236" s="97"/>
      <c r="P236" s="97"/>
      <c r="Q236" s="97"/>
      <c r="R236" s="97"/>
      <c r="S236" s="97"/>
      <c r="T236" s="97"/>
      <c r="U236" s="97"/>
      <c r="V236" s="97"/>
      <c r="W236" s="97"/>
      <c r="X236" s="97"/>
      <c r="Y236" s="97"/>
      <c r="Z236" s="97"/>
      <c r="AA236" s="97"/>
      <c r="AB236" s="97"/>
      <c r="AC236" s="97"/>
      <c r="AD236" s="97"/>
    </row>
    <row r="237" ht="15.75" customHeight="1">
      <c r="A237" s="97"/>
      <c r="B237" s="97"/>
      <c r="C237" s="97"/>
      <c r="D237" s="97"/>
      <c r="E237" s="97"/>
      <c r="F237" s="97"/>
      <c r="G237" s="97"/>
      <c r="H237" s="97"/>
      <c r="I237" s="97"/>
      <c r="J237" s="97"/>
      <c r="K237" s="97"/>
      <c r="L237" s="97"/>
      <c r="M237" s="97"/>
      <c r="N237" s="97"/>
      <c r="O237" s="97"/>
      <c r="P237" s="97"/>
      <c r="Q237" s="97"/>
      <c r="R237" s="97"/>
      <c r="S237" s="97"/>
      <c r="T237" s="97"/>
      <c r="U237" s="97"/>
      <c r="V237" s="97"/>
      <c r="W237" s="97"/>
      <c r="X237" s="97"/>
      <c r="Y237" s="97"/>
      <c r="Z237" s="97"/>
      <c r="AA237" s="97"/>
      <c r="AB237" s="97"/>
      <c r="AC237" s="97"/>
      <c r="AD237" s="97"/>
    </row>
    <row r="238" ht="15.75" customHeight="1">
      <c r="A238" s="97"/>
      <c r="B238" s="97"/>
      <c r="C238" s="97"/>
      <c r="D238" s="97"/>
      <c r="E238" s="97"/>
      <c r="F238" s="97"/>
      <c r="G238" s="97"/>
      <c r="H238" s="97"/>
      <c r="I238" s="97"/>
      <c r="J238" s="97"/>
      <c r="K238" s="97"/>
      <c r="L238" s="97"/>
      <c r="M238" s="97"/>
      <c r="N238" s="97"/>
      <c r="O238" s="97"/>
      <c r="P238" s="97"/>
      <c r="Q238" s="97"/>
      <c r="R238" s="97"/>
      <c r="S238" s="97"/>
      <c r="T238" s="97"/>
      <c r="U238" s="97"/>
      <c r="V238" s="97"/>
      <c r="W238" s="97"/>
      <c r="X238" s="97"/>
      <c r="Y238" s="97"/>
      <c r="Z238" s="97"/>
      <c r="AA238" s="97"/>
      <c r="AB238" s="97"/>
      <c r="AC238" s="97"/>
      <c r="AD238" s="97"/>
    </row>
    <row r="239" ht="15.75" customHeight="1">
      <c r="A239" s="97"/>
      <c r="B239" s="97"/>
      <c r="C239" s="97"/>
      <c r="D239" s="97"/>
      <c r="E239" s="97"/>
      <c r="F239" s="97"/>
      <c r="G239" s="97"/>
      <c r="H239" s="97"/>
      <c r="I239" s="97"/>
      <c r="J239" s="97"/>
      <c r="K239" s="97"/>
      <c r="L239" s="97"/>
      <c r="M239" s="97"/>
      <c r="N239" s="97"/>
      <c r="O239" s="97"/>
      <c r="P239" s="97"/>
      <c r="Q239" s="97"/>
      <c r="R239" s="97"/>
      <c r="S239" s="97"/>
      <c r="T239" s="97"/>
      <c r="U239" s="97"/>
      <c r="V239" s="97"/>
      <c r="W239" s="97"/>
      <c r="X239" s="97"/>
      <c r="Y239" s="97"/>
      <c r="Z239" s="97"/>
      <c r="AA239" s="97"/>
      <c r="AB239" s="97"/>
      <c r="AC239" s="97"/>
      <c r="AD239" s="97"/>
    </row>
    <row r="240" ht="15.75" customHeight="1">
      <c r="A240" s="97"/>
      <c r="B240" s="97"/>
      <c r="C240" s="97"/>
      <c r="D240" s="97"/>
      <c r="E240" s="97"/>
      <c r="F240" s="97"/>
      <c r="G240" s="97"/>
      <c r="H240" s="97"/>
      <c r="I240" s="97"/>
      <c r="J240" s="97"/>
      <c r="K240" s="97"/>
      <c r="L240" s="97"/>
      <c r="M240" s="97"/>
      <c r="N240" s="97"/>
      <c r="O240" s="97"/>
      <c r="P240" s="97"/>
      <c r="Q240" s="97"/>
      <c r="R240" s="97"/>
      <c r="S240" s="97"/>
      <c r="T240" s="97"/>
      <c r="U240" s="97"/>
      <c r="V240" s="97"/>
      <c r="W240" s="97"/>
      <c r="X240" s="97"/>
      <c r="Y240" s="97"/>
      <c r="Z240" s="97"/>
      <c r="AA240" s="97"/>
      <c r="AB240" s="97"/>
      <c r="AC240" s="97"/>
      <c r="AD240" s="97"/>
    </row>
    <row r="241" ht="15.75" customHeight="1">
      <c r="A241" s="97"/>
      <c r="B241" s="97"/>
      <c r="C241" s="97"/>
      <c r="D241" s="97"/>
      <c r="E241" s="97"/>
      <c r="F241" s="97"/>
      <c r="G241" s="97"/>
      <c r="H241" s="97"/>
      <c r="I241" s="97"/>
      <c r="J241" s="97"/>
      <c r="K241" s="97"/>
      <c r="L241" s="97"/>
      <c r="M241" s="97"/>
      <c r="N241" s="97"/>
      <c r="O241" s="97"/>
      <c r="P241" s="97"/>
      <c r="Q241" s="97"/>
      <c r="R241" s="97"/>
      <c r="S241" s="97"/>
      <c r="T241" s="97"/>
      <c r="U241" s="97"/>
      <c r="V241" s="97"/>
      <c r="W241" s="97"/>
      <c r="X241" s="97"/>
      <c r="Y241" s="97"/>
      <c r="Z241" s="97"/>
      <c r="AA241" s="97"/>
      <c r="AB241" s="97"/>
      <c r="AC241" s="97"/>
      <c r="AD241" s="97"/>
    </row>
    <row r="242" ht="15.75" customHeight="1">
      <c r="A242" s="97"/>
      <c r="B242" s="97"/>
      <c r="C242" s="97"/>
      <c r="D242" s="97"/>
      <c r="E242" s="97"/>
      <c r="F242" s="97"/>
      <c r="G242" s="97"/>
      <c r="H242" s="97"/>
      <c r="I242" s="97"/>
      <c r="J242" s="97"/>
      <c r="K242" s="97"/>
      <c r="L242" s="97"/>
      <c r="M242" s="97"/>
      <c r="N242" s="97"/>
      <c r="O242" s="97"/>
      <c r="P242" s="97"/>
      <c r="Q242" s="97"/>
      <c r="R242" s="97"/>
      <c r="S242" s="97"/>
      <c r="T242" s="97"/>
      <c r="U242" s="97"/>
      <c r="V242" s="97"/>
      <c r="W242" s="97"/>
      <c r="X242" s="97"/>
      <c r="Y242" s="97"/>
      <c r="Z242" s="97"/>
      <c r="AA242" s="97"/>
      <c r="AB242" s="97"/>
      <c r="AC242" s="97"/>
      <c r="AD242" s="97"/>
    </row>
    <row r="243" ht="15.75" customHeight="1">
      <c r="A243" s="97"/>
      <c r="B243" s="97"/>
      <c r="C243" s="97"/>
      <c r="D243" s="97"/>
      <c r="E243" s="97"/>
      <c r="F243" s="97"/>
      <c r="G243" s="97"/>
      <c r="H243" s="97"/>
      <c r="I243" s="97"/>
      <c r="J243" s="97"/>
      <c r="K243" s="97"/>
      <c r="L243" s="97"/>
      <c r="M243" s="97"/>
      <c r="N243" s="97"/>
      <c r="O243" s="97"/>
      <c r="P243" s="97"/>
      <c r="Q243" s="97"/>
      <c r="R243" s="97"/>
      <c r="S243" s="97"/>
      <c r="T243" s="97"/>
      <c r="U243" s="97"/>
      <c r="V243" s="97"/>
      <c r="W243" s="97"/>
      <c r="X243" s="97"/>
      <c r="Y243" s="97"/>
      <c r="Z243" s="97"/>
      <c r="AA243" s="97"/>
      <c r="AB243" s="97"/>
      <c r="AC243" s="97"/>
      <c r="AD243" s="97"/>
    </row>
    <row r="244" ht="15.75" customHeight="1">
      <c r="A244" s="97"/>
      <c r="B244" s="97"/>
      <c r="C244" s="97"/>
      <c r="D244" s="97"/>
      <c r="E244" s="97"/>
      <c r="F244" s="97"/>
      <c r="G244" s="97"/>
      <c r="H244" s="97"/>
      <c r="I244" s="97"/>
      <c r="J244" s="97"/>
      <c r="K244" s="97"/>
      <c r="L244" s="97"/>
      <c r="M244" s="97"/>
      <c r="N244" s="97"/>
      <c r="O244" s="97"/>
      <c r="P244" s="97"/>
      <c r="Q244" s="97"/>
      <c r="R244" s="97"/>
      <c r="S244" s="97"/>
      <c r="T244" s="97"/>
      <c r="U244" s="97"/>
      <c r="V244" s="97"/>
      <c r="W244" s="97"/>
      <c r="X244" s="97"/>
      <c r="Y244" s="97"/>
      <c r="Z244" s="97"/>
      <c r="AA244" s="97"/>
      <c r="AB244" s="97"/>
      <c r="AC244" s="97"/>
      <c r="AD244" s="97"/>
    </row>
    <row r="245" ht="15.75" customHeight="1">
      <c r="A245" s="97"/>
      <c r="B245" s="97"/>
      <c r="C245" s="97"/>
      <c r="D245" s="97"/>
      <c r="E245" s="97"/>
      <c r="F245" s="97"/>
      <c r="G245" s="97"/>
      <c r="H245" s="97"/>
      <c r="I245" s="97"/>
      <c r="J245" s="97"/>
      <c r="K245" s="97"/>
      <c r="L245" s="97"/>
      <c r="M245" s="97"/>
      <c r="N245" s="97"/>
      <c r="O245" s="97"/>
      <c r="P245" s="97"/>
      <c r="Q245" s="97"/>
      <c r="R245" s="97"/>
      <c r="S245" s="97"/>
      <c r="T245" s="97"/>
      <c r="U245" s="97"/>
      <c r="V245" s="97"/>
      <c r="W245" s="97"/>
      <c r="X245" s="97"/>
      <c r="Y245" s="97"/>
      <c r="Z245" s="97"/>
      <c r="AA245" s="97"/>
      <c r="AB245" s="97"/>
      <c r="AC245" s="97"/>
      <c r="AD245" s="97"/>
    </row>
    <row r="246" ht="15.75" customHeight="1">
      <c r="A246" s="97"/>
      <c r="B246" s="97"/>
      <c r="C246" s="97"/>
      <c r="D246" s="97"/>
      <c r="E246" s="97"/>
      <c r="F246" s="97"/>
      <c r="G246" s="97"/>
      <c r="H246" s="97"/>
      <c r="I246" s="97"/>
      <c r="J246" s="97"/>
      <c r="K246" s="97"/>
      <c r="L246" s="97"/>
      <c r="M246" s="97"/>
      <c r="N246" s="97"/>
      <c r="O246" s="97"/>
      <c r="P246" s="97"/>
      <c r="Q246" s="97"/>
      <c r="R246" s="97"/>
      <c r="S246" s="97"/>
      <c r="T246" s="97"/>
      <c r="U246" s="97"/>
      <c r="V246" s="97"/>
      <c r="W246" s="97"/>
      <c r="X246" s="97"/>
      <c r="Y246" s="97"/>
      <c r="Z246" s="97"/>
      <c r="AA246" s="97"/>
      <c r="AB246" s="97"/>
      <c r="AC246" s="97"/>
      <c r="AD246" s="97"/>
    </row>
    <row r="247" ht="15.75" customHeight="1">
      <c r="A247" s="97"/>
      <c r="B247" s="97"/>
      <c r="C247" s="97"/>
      <c r="D247" s="97"/>
      <c r="E247" s="97"/>
      <c r="F247" s="97"/>
      <c r="G247" s="97"/>
      <c r="H247" s="97"/>
      <c r="I247" s="97"/>
      <c r="J247" s="97"/>
      <c r="K247" s="97"/>
      <c r="L247" s="97"/>
      <c r="M247" s="97"/>
      <c r="N247" s="97"/>
      <c r="O247" s="97"/>
      <c r="P247" s="97"/>
      <c r="Q247" s="97"/>
      <c r="R247" s="97"/>
      <c r="S247" s="97"/>
      <c r="T247" s="97"/>
      <c r="U247" s="97"/>
      <c r="V247" s="97"/>
      <c r="W247" s="97"/>
      <c r="X247" s="97"/>
      <c r="Y247" s="97"/>
      <c r="Z247" s="97"/>
      <c r="AA247" s="97"/>
      <c r="AB247" s="97"/>
      <c r="AC247" s="97"/>
      <c r="AD247" s="97"/>
    </row>
    <row r="248" ht="15.75" customHeight="1">
      <c r="A248" s="97"/>
      <c r="B248" s="97"/>
      <c r="C248" s="97"/>
      <c r="D248" s="97"/>
      <c r="E248" s="97"/>
      <c r="F248" s="97"/>
      <c r="G248" s="97"/>
      <c r="H248" s="97"/>
      <c r="I248" s="97"/>
      <c r="J248" s="97"/>
      <c r="K248" s="97"/>
      <c r="L248" s="97"/>
      <c r="M248" s="97"/>
      <c r="N248" s="97"/>
      <c r="O248" s="97"/>
      <c r="P248" s="97"/>
      <c r="Q248" s="97"/>
      <c r="R248" s="97"/>
      <c r="S248" s="97"/>
      <c r="T248" s="97"/>
      <c r="U248" s="97"/>
      <c r="V248" s="97"/>
      <c r="W248" s="97"/>
      <c r="X248" s="97"/>
      <c r="Y248" s="97"/>
      <c r="Z248" s="97"/>
      <c r="AA248" s="97"/>
      <c r="AB248" s="97"/>
      <c r="AC248" s="97"/>
      <c r="AD248" s="97"/>
    </row>
    <row r="249" ht="15.75" customHeight="1">
      <c r="A249" s="97"/>
      <c r="B249" s="97"/>
      <c r="C249" s="97"/>
      <c r="D249" s="97"/>
      <c r="E249" s="97"/>
      <c r="F249" s="97"/>
      <c r="G249" s="97"/>
      <c r="H249" s="97"/>
      <c r="I249" s="97"/>
      <c r="J249" s="97"/>
      <c r="K249" s="97"/>
      <c r="L249" s="97"/>
      <c r="M249" s="97"/>
      <c r="N249" s="97"/>
      <c r="O249" s="97"/>
      <c r="P249" s="97"/>
      <c r="Q249" s="97"/>
      <c r="R249" s="97"/>
      <c r="S249" s="97"/>
      <c r="T249" s="97"/>
      <c r="U249" s="97"/>
      <c r="V249" s="97"/>
      <c r="W249" s="97"/>
      <c r="X249" s="97"/>
      <c r="Y249" s="97"/>
      <c r="Z249" s="97"/>
      <c r="AA249" s="97"/>
      <c r="AB249" s="97"/>
      <c r="AC249" s="97"/>
      <c r="AD249" s="97"/>
    </row>
    <row r="250" ht="15.75" customHeight="1">
      <c r="A250" s="97"/>
      <c r="B250" s="97"/>
      <c r="C250" s="97"/>
      <c r="D250" s="97"/>
      <c r="E250" s="97"/>
      <c r="F250" s="97"/>
      <c r="G250" s="97"/>
      <c r="H250" s="97"/>
      <c r="I250" s="97"/>
      <c r="J250" s="97"/>
      <c r="K250" s="97"/>
      <c r="L250" s="97"/>
      <c r="M250" s="97"/>
      <c r="N250" s="97"/>
      <c r="O250" s="97"/>
      <c r="P250" s="97"/>
      <c r="Q250" s="97"/>
      <c r="R250" s="97"/>
      <c r="S250" s="97"/>
      <c r="T250" s="97"/>
      <c r="U250" s="97"/>
      <c r="V250" s="97"/>
      <c r="W250" s="97"/>
      <c r="X250" s="97"/>
      <c r="Y250" s="97"/>
      <c r="Z250" s="97"/>
      <c r="AA250" s="97"/>
      <c r="AB250" s="97"/>
      <c r="AC250" s="97"/>
      <c r="AD250" s="97"/>
    </row>
    <row r="251" ht="15.75" customHeight="1">
      <c r="A251" s="97"/>
      <c r="B251" s="97"/>
      <c r="C251" s="97"/>
      <c r="D251" s="97"/>
      <c r="E251" s="97"/>
      <c r="F251" s="97"/>
      <c r="G251" s="97"/>
      <c r="H251" s="97"/>
      <c r="I251" s="97"/>
      <c r="J251" s="97"/>
      <c r="K251" s="97"/>
      <c r="L251" s="97"/>
      <c r="M251" s="97"/>
      <c r="N251" s="97"/>
      <c r="O251" s="97"/>
      <c r="P251" s="97"/>
      <c r="Q251" s="97"/>
      <c r="R251" s="97"/>
      <c r="S251" s="97"/>
      <c r="T251" s="97"/>
      <c r="U251" s="97"/>
      <c r="V251" s="97"/>
      <c r="W251" s="97"/>
      <c r="X251" s="97"/>
      <c r="Y251" s="97"/>
      <c r="Z251" s="97"/>
      <c r="AA251" s="97"/>
      <c r="AB251" s="97"/>
      <c r="AC251" s="97"/>
      <c r="AD251" s="97"/>
    </row>
    <row r="252" ht="15.75" customHeight="1">
      <c r="A252" s="97"/>
      <c r="B252" s="97"/>
      <c r="C252" s="97"/>
      <c r="D252" s="97"/>
      <c r="E252" s="97"/>
      <c r="F252" s="97"/>
      <c r="G252" s="97"/>
      <c r="H252" s="97"/>
      <c r="I252" s="97"/>
      <c r="J252" s="97"/>
      <c r="K252" s="97"/>
      <c r="L252" s="97"/>
      <c r="M252" s="97"/>
      <c r="N252" s="97"/>
      <c r="O252" s="97"/>
      <c r="P252" s="97"/>
      <c r="Q252" s="97"/>
      <c r="R252" s="97"/>
      <c r="S252" s="97"/>
      <c r="T252" s="97"/>
      <c r="U252" s="97"/>
      <c r="V252" s="97"/>
      <c r="W252" s="97"/>
      <c r="X252" s="97"/>
      <c r="Y252" s="97"/>
      <c r="Z252" s="97"/>
      <c r="AA252" s="97"/>
      <c r="AB252" s="97"/>
      <c r="AC252" s="97"/>
      <c r="AD252" s="97"/>
    </row>
    <row r="253" ht="15.75" customHeight="1">
      <c r="A253" s="97"/>
      <c r="B253" s="97"/>
      <c r="C253" s="97"/>
      <c r="D253" s="97"/>
      <c r="E253" s="97"/>
      <c r="F253" s="97"/>
      <c r="G253" s="97"/>
      <c r="H253" s="97"/>
      <c r="I253" s="97"/>
      <c r="J253" s="97"/>
      <c r="K253" s="97"/>
      <c r="L253" s="97"/>
      <c r="M253" s="97"/>
      <c r="N253" s="97"/>
      <c r="O253" s="97"/>
      <c r="P253" s="97"/>
      <c r="Q253" s="97"/>
      <c r="R253" s="97"/>
      <c r="S253" s="97"/>
      <c r="T253" s="97"/>
      <c r="U253" s="97"/>
      <c r="V253" s="97"/>
      <c r="W253" s="97"/>
      <c r="X253" s="97"/>
      <c r="Y253" s="97"/>
      <c r="Z253" s="97"/>
      <c r="AA253" s="97"/>
      <c r="AB253" s="97"/>
      <c r="AC253" s="97"/>
      <c r="AD253" s="97"/>
    </row>
    <row r="254" ht="15.75" customHeight="1">
      <c r="A254" s="97"/>
      <c r="B254" s="97"/>
      <c r="C254" s="97"/>
      <c r="D254" s="97"/>
      <c r="E254" s="97"/>
      <c r="F254" s="97"/>
      <c r="G254" s="97"/>
      <c r="H254" s="97"/>
      <c r="I254" s="97"/>
      <c r="J254" s="97"/>
      <c r="K254" s="97"/>
      <c r="L254" s="97"/>
      <c r="M254" s="97"/>
      <c r="N254" s="97"/>
      <c r="O254" s="97"/>
      <c r="P254" s="97"/>
      <c r="Q254" s="97"/>
      <c r="R254" s="97"/>
      <c r="S254" s="97"/>
      <c r="T254" s="97"/>
      <c r="U254" s="97"/>
      <c r="V254" s="97"/>
      <c r="W254" s="97"/>
      <c r="X254" s="97"/>
      <c r="Y254" s="97"/>
      <c r="Z254" s="97"/>
      <c r="AA254" s="97"/>
      <c r="AB254" s="97"/>
      <c r="AC254" s="97"/>
      <c r="AD254" s="97"/>
    </row>
    <row r="255" ht="15.75" customHeight="1">
      <c r="A255" s="97"/>
      <c r="B255" s="97"/>
      <c r="C255" s="97"/>
      <c r="D255" s="97"/>
      <c r="E255" s="97"/>
      <c r="F255" s="97"/>
      <c r="G255" s="97"/>
      <c r="H255" s="97"/>
      <c r="I255" s="97"/>
      <c r="J255" s="97"/>
      <c r="K255" s="97"/>
      <c r="L255" s="97"/>
      <c r="M255" s="97"/>
      <c r="N255" s="97"/>
      <c r="O255" s="97"/>
      <c r="P255" s="97"/>
      <c r="Q255" s="97"/>
      <c r="R255" s="97"/>
      <c r="S255" s="97"/>
      <c r="T255" s="97"/>
      <c r="U255" s="97"/>
      <c r="V255" s="97"/>
      <c r="W255" s="97"/>
      <c r="X255" s="97"/>
      <c r="Y255" s="97"/>
      <c r="Z255" s="97"/>
      <c r="AA255" s="97"/>
      <c r="AB255" s="97"/>
      <c r="AC255" s="97"/>
      <c r="AD255" s="97"/>
    </row>
    <row r="256" ht="15.75" customHeight="1">
      <c r="A256" s="97"/>
      <c r="B256" s="97"/>
      <c r="C256" s="97"/>
      <c r="D256" s="97"/>
      <c r="E256" s="97"/>
      <c r="F256" s="97"/>
      <c r="G256" s="97"/>
      <c r="H256" s="97"/>
      <c r="I256" s="97"/>
      <c r="J256" s="97"/>
      <c r="K256" s="97"/>
      <c r="L256" s="97"/>
      <c r="M256" s="97"/>
      <c r="N256" s="97"/>
      <c r="O256" s="97"/>
      <c r="P256" s="97"/>
      <c r="Q256" s="97"/>
      <c r="R256" s="97"/>
      <c r="S256" s="97"/>
      <c r="T256" s="97"/>
      <c r="U256" s="97"/>
      <c r="V256" s="97"/>
      <c r="W256" s="97"/>
      <c r="X256" s="97"/>
      <c r="Y256" s="97"/>
      <c r="Z256" s="97"/>
      <c r="AA256" s="97"/>
      <c r="AB256" s="97"/>
      <c r="AC256" s="97"/>
      <c r="AD256" s="97"/>
    </row>
    <row r="257" ht="15.75" customHeight="1">
      <c r="A257" s="97"/>
      <c r="B257" s="97"/>
      <c r="C257" s="97"/>
      <c r="D257" s="97"/>
      <c r="E257" s="97"/>
      <c r="F257" s="97"/>
      <c r="G257" s="97"/>
      <c r="H257" s="97"/>
      <c r="I257" s="97"/>
      <c r="J257" s="97"/>
      <c r="K257" s="97"/>
      <c r="L257" s="97"/>
      <c r="M257" s="97"/>
      <c r="N257" s="97"/>
      <c r="O257" s="97"/>
      <c r="P257" s="97"/>
      <c r="Q257" s="97"/>
      <c r="R257" s="97"/>
      <c r="S257" s="97"/>
      <c r="T257" s="97"/>
      <c r="U257" s="97"/>
      <c r="V257" s="97"/>
      <c r="W257" s="97"/>
      <c r="X257" s="97"/>
      <c r="Y257" s="97"/>
      <c r="Z257" s="97"/>
      <c r="AA257" s="97"/>
      <c r="AB257" s="97"/>
      <c r="AC257" s="97"/>
      <c r="AD257" s="97"/>
    </row>
    <row r="258" ht="15.75" customHeight="1">
      <c r="A258" s="97"/>
      <c r="B258" s="97"/>
      <c r="C258" s="97"/>
      <c r="D258" s="97"/>
      <c r="E258" s="97"/>
      <c r="F258" s="97"/>
      <c r="G258" s="97"/>
      <c r="H258" s="97"/>
      <c r="I258" s="97"/>
      <c r="J258" s="97"/>
      <c r="K258" s="97"/>
      <c r="L258" s="97"/>
      <c r="M258" s="97"/>
      <c r="N258" s="97"/>
      <c r="O258" s="97"/>
      <c r="P258" s="97"/>
      <c r="Q258" s="97"/>
      <c r="R258" s="97"/>
      <c r="S258" s="97"/>
      <c r="T258" s="97"/>
      <c r="U258" s="97"/>
      <c r="V258" s="97"/>
      <c r="W258" s="97"/>
      <c r="X258" s="97"/>
      <c r="Y258" s="97"/>
      <c r="Z258" s="97"/>
      <c r="AA258" s="97"/>
      <c r="AB258" s="97"/>
      <c r="AC258" s="97"/>
      <c r="AD258" s="97"/>
    </row>
    <row r="259" ht="15.75" customHeight="1">
      <c r="A259" s="97"/>
      <c r="B259" s="97"/>
      <c r="C259" s="97"/>
      <c r="D259" s="97"/>
      <c r="E259" s="97"/>
      <c r="F259" s="97"/>
      <c r="G259" s="97"/>
      <c r="H259" s="97"/>
      <c r="I259" s="97"/>
      <c r="J259" s="97"/>
      <c r="K259" s="97"/>
      <c r="L259" s="97"/>
      <c r="M259" s="97"/>
      <c r="N259" s="97"/>
      <c r="O259" s="97"/>
      <c r="P259" s="97"/>
      <c r="Q259" s="97"/>
      <c r="R259" s="97"/>
      <c r="S259" s="97"/>
      <c r="T259" s="97"/>
      <c r="U259" s="97"/>
      <c r="V259" s="97"/>
      <c r="W259" s="97"/>
      <c r="X259" s="97"/>
      <c r="Y259" s="97"/>
      <c r="Z259" s="97"/>
      <c r="AA259" s="97"/>
      <c r="AB259" s="97"/>
      <c r="AC259" s="97"/>
      <c r="AD259" s="97"/>
    </row>
    <row r="260" ht="15.75" customHeight="1">
      <c r="A260" s="97"/>
      <c r="B260" s="97"/>
      <c r="C260" s="97"/>
      <c r="D260" s="97"/>
      <c r="E260" s="97"/>
      <c r="F260" s="97"/>
      <c r="G260" s="97"/>
      <c r="H260" s="97"/>
      <c r="I260" s="97"/>
      <c r="J260" s="97"/>
      <c r="K260" s="97"/>
      <c r="L260" s="97"/>
      <c r="M260" s="97"/>
      <c r="N260" s="97"/>
      <c r="O260" s="97"/>
      <c r="P260" s="97"/>
      <c r="Q260" s="97"/>
      <c r="R260" s="97"/>
      <c r="S260" s="97"/>
      <c r="T260" s="97"/>
      <c r="U260" s="97"/>
      <c r="V260" s="97"/>
      <c r="W260" s="97"/>
      <c r="X260" s="97"/>
      <c r="Y260" s="97"/>
      <c r="Z260" s="97"/>
      <c r="AA260" s="97"/>
      <c r="AB260" s="97"/>
      <c r="AC260" s="97"/>
      <c r="AD260" s="97"/>
    </row>
    <row r="261" ht="15.75" customHeight="1">
      <c r="A261" s="97"/>
      <c r="B261" s="97"/>
      <c r="C261" s="97"/>
      <c r="D261" s="97"/>
      <c r="E261" s="97"/>
      <c r="F261" s="97"/>
      <c r="G261" s="97"/>
      <c r="H261" s="97"/>
      <c r="I261" s="97"/>
      <c r="J261" s="97"/>
      <c r="K261" s="97"/>
      <c r="L261" s="97"/>
      <c r="M261" s="97"/>
      <c r="N261" s="97"/>
      <c r="O261" s="97"/>
      <c r="P261" s="97"/>
      <c r="Q261" s="97"/>
      <c r="R261" s="97"/>
      <c r="S261" s="97"/>
      <c r="T261" s="97"/>
      <c r="U261" s="97"/>
      <c r="V261" s="97"/>
      <c r="W261" s="97"/>
      <c r="X261" s="97"/>
      <c r="Y261" s="97"/>
      <c r="Z261" s="97"/>
      <c r="AA261" s="97"/>
      <c r="AB261" s="97"/>
      <c r="AC261" s="97"/>
      <c r="AD261" s="97"/>
    </row>
    <row r="262" ht="15.75" customHeight="1">
      <c r="A262" s="97"/>
      <c r="B262" s="97"/>
      <c r="C262" s="97"/>
      <c r="D262" s="97"/>
      <c r="E262" s="97"/>
      <c r="F262" s="97"/>
      <c r="G262" s="97"/>
      <c r="H262" s="97"/>
      <c r="I262" s="97"/>
      <c r="J262" s="97"/>
      <c r="K262" s="97"/>
      <c r="L262" s="97"/>
      <c r="M262" s="97"/>
      <c r="N262" s="97"/>
      <c r="O262" s="97"/>
      <c r="P262" s="97"/>
      <c r="Q262" s="97"/>
      <c r="R262" s="97"/>
      <c r="S262" s="97"/>
      <c r="T262" s="97"/>
      <c r="U262" s="97"/>
      <c r="V262" s="97"/>
      <c r="W262" s="97"/>
      <c r="X262" s="97"/>
      <c r="Y262" s="97"/>
      <c r="Z262" s="97"/>
      <c r="AA262" s="97"/>
      <c r="AB262" s="97"/>
      <c r="AC262" s="97"/>
      <c r="AD262" s="97"/>
    </row>
    <row r="263" ht="15.75" customHeight="1">
      <c r="A263" s="97"/>
      <c r="B263" s="97"/>
      <c r="C263" s="97"/>
      <c r="D263" s="97"/>
      <c r="E263" s="97"/>
      <c r="F263" s="97"/>
      <c r="G263" s="97"/>
      <c r="H263" s="97"/>
      <c r="I263" s="97"/>
      <c r="J263" s="97"/>
      <c r="K263" s="97"/>
      <c r="L263" s="97"/>
      <c r="M263" s="97"/>
      <c r="N263" s="97"/>
      <c r="O263" s="97"/>
      <c r="P263" s="97"/>
      <c r="Q263" s="97"/>
      <c r="R263" s="97"/>
      <c r="S263" s="97"/>
      <c r="T263" s="97"/>
      <c r="U263" s="97"/>
      <c r="V263" s="97"/>
      <c r="W263" s="97"/>
      <c r="X263" s="97"/>
      <c r="Y263" s="97"/>
      <c r="Z263" s="97"/>
      <c r="AA263" s="97"/>
      <c r="AB263" s="97"/>
      <c r="AC263" s="97"/>
      <c r="AD263" s="97"/>
    </row>
    <row r="264" ht="15.75" customHeight="1">
      <c r="A264" s="97"/>
      <c r="B264" s="97"/>
      <c r="C264" s="97"/>
      <c r="D264" s="97"/>
      <c r="E264" s="97"/>
      <c r="F264" s="97"/>
      <c r="G264" s="97"/>
      <c r="H264" s="97"/>
      <c r="I264" s="97"/>
      <c r="J264" s="97"/>
      <c r="K264" s="97"/>
      <c r="L264" s="97"/>
      <c r="M264" s="97"/>
      <c r="N264" s="97"/>
      <c r="O264" s="97"/>
      <c r="P264" s="97"/>
      <c r="Q264" s="97"/>
      <c r="R264" s="97"/>
      <c r="S264" s="97"/>
      <c r="T264" s="97"/>
      <c r="U264" s="97"/>
      <c r="V264" s="97"/>
      <c r="W264" s="97"/>
      <c r="X264" s="97"/>
      <c r="Y264" s="97"/>
      <c r="Z264" s="97"/>
      <c r="AA264" s="97"/>
      <c r="AB264" s="97"/>
      <c r="AC264" s="97"/>
      <c r="AD264" s="97"/>
    </row>
    <row r="265" ht="15.75" customHeight="1">
      <c r="A265" s="97"/>
      <c r="B265" s="97"/>
      <c r="C265" s="97"/>
      <c r="D265" s="97"/>
      <c r="E265" s="97"/>
      <c r="F265" s="97"/>
      <c r="G265" s="97"/>
      <c r="H265" s="97"/>
      <c r="I265" s="97"/>
      <c r="J265" s="97"/>
      <c r="K265" s="97"/>
      <c r="L265" s="97"/>
      <c r="M265" s="97"/>
      <c r="N265" s="97"/>
      <c r="O265" s="97"/>
      <c r="P265" s="97"/>
      <c r="Q265" s="97"/>
      <c r="R265" s="97"/>
      <c r="S265" s="97"/>
      <c r="T265" s="97"/>
      <c r="U265" s="97"/>
      <c r="V265" s="97"/>
      <c r="W265" s="97"/>
      <c r="X265" s="97"/>
      <c r="Y265" s="97"/>
      <c r="Z265" s="97"/>
      <c r="AA265" s="97"/>
      <c r="AB265" s="97"/>
      <c r="AC265" s="97"/>
      <c r="AD265" s="97"/>
    </row>
    <row r="266" ht="15.75" customHeight="1">
      <c r="A266" s="97"/>
      <c r="B266" s="97"/>
      <c r="C266" s="97"/>
      <c r="D266" s="97"/>
      <c r="E266" s="97"/>
      <c r="F266" s="97"/>
      <c r="G266" s="97"/>
      <c r="H266" s="97"/>
      <c r="I266" s="97"/>
      <c r="J266" s="97"/>
      <c r="K266" s="97"/>
      <c r="L266" s="97"/>
      <c r="M266" s="97"/>
      <c r="N266" s="97"/>
      <c r="O266" s="97"/>
      <c r="P266" s="97"/>
      <c r="Q266" s="97"/>
      <c r="R266" s="97"/>
      <c r="S266" s="97"/>
      <c r="T266" s="97"/>
      <c r="U266" s="97"/>
      <c r="V266" s="97"/>
      <c r="W266" s="97"/>
      <c r="X266" s="97"/>
      <c r="Y266" s="97"/>
      <c r="Z266" s="97"/>
      <c r="AA266" s="97"/>
      <c r="AB266" s="97"/>
      <c r="AC266" s="97"/>
      <c r="AD266" s="97"/>
    </row>
    <row r="267" ht="15.75" customHeight="1">
      <c r="A267" s="97"/>
      <c r="B267" s="97"/>
      <c r="C267" s="97"/>
      <c r="D267" s="97"/>
      <c r="E267" s="97"/>
      <c r="F267" s="97"/>
      <c r="G267" s="97"/>
      <c r="H267" s="97"/>
      <c r="I267" s="97"/>
      <c r="J267" s="97"/>
      <c r="K267" s="97"/>
      <c r="L267" s="97"/>
      <c r="M267" s="97"/>
      <c r="N267" s="97"/>
      <c r="O267" s="97"/>
      <c r="P267" s="97"/>
      <c r="Q267" s="97"/>
      <c r="R267" s="97"/>
      <c r="S267" s="97"/>
      <c r="T267" s="97"/>
      <c r="U267" s="97"/>
      <c r="V267" s="97"/>
      <c r="W267" s="97"/>
      <c r="X267" s="97"/>
      <c r="Y267" s="97"/>
      <c r="Z267" s="97"/>
      <c r="AA267" s="97"/>
      <c r="AB267" s="97"/>
      <c r="AC267" s="97"/>
      <c r="AD267" s="97"/>
    </row>
    <row r="268" ht="15.75" customHeight="1">
      <c r="A268" s="97"/>
      <c r="B268" s="97"/>
      <c r="C268" s="97"/>
      <c r="D268" s="97"/>
      <c r="E268" s="97"/>
      <c r="F268" s="97"/>
      <c r="G268" s="97"/>
      <c r="H268" s="97"/>
      <c r="I268" s="97"/>
      <c r="J268" s="97"/>
      <c r="K268" s="97"/>
      <c r="L268" s="97"/>
      <c r="M268" s="97"/>
      <c r="N268" s="97"/>
      <c r="O268" s="97"/>
      <c r="P268" s="97"/>
      <c r="Q268" s="97"/>
      <c r="R268" s="97"/>
      <c r="S268" s="97"/>
      <c r="T268" s="97"/>
      <c r="U268" s="97"/>
      <c r="V268" s="97"/>
      <c r="W268" s="97"/>
      <c r="X268" s="97"/>
      <c r="Y268" s="97"/>
      <c r="Z268" s="97"/>
      <c r="AA268" s="97"/>
      <c r="AB268" s="97"/>
      <c r="AC268" s="97"/>
      <c r="AD268" s="97"/>
    </row>
    <row r="269" ht="15.75" customHeight="1">
      <c r="A269" s="97"/>
      <c r="B269" s="97"/>
      <c r="C269" s="97"/>
      <c r="D269" s="97"/>
      <c r="E269" s="97"/>
      <c r="F269" s="97"/>
      <c r="G269" s="97"/>
      <c r="H269" s="97"/>
      <c r="I269" s="97"/>
      <c r="J269" s="97"/>
      <c r="K269" s="97"/>
      <c r="L269" s="97"/>
      <c r="M269" s="97"/>
      <c r="N269" s="97"/>
      <c r="O269" s="97"/>
      <c r="P269" s="97"/>
      <c r="Q269" s="97"/>
      <c r="R269" s="97"/>
      <c r="S269" s="97"/>
      <c r="T269" s="97"/>
      <c r="U269" s="97"/>
      <c r="V269" s="97"/>
      <c r="W269" s="97"/>
      <c r="X269" s="97"/>
      <c r="Y269" s="97"/>
      <c r="Z269" s="97"/>
      <c r="AA269" s="97"/>
      <c r="AB269" s="97"/>
      <c r="AC269" s="97"/>
      <c r="AD269" s="97"/>
    </row>
    <row r="270" ht="15.75" customHeight="1">
      <c r="A270" s="97"/>
      <c r="B270" s="97"/>
      <c r="C270" s="97"/>
      <c r="D270" s="97"/>
      <c r="E270" s="97"/>
      <c r="F270" s="97"/>
      <c r="G270" s="97"/>
      <c r="H270" s="97"/>
      <c r="I270" s="97"/>
      <c r="J270" s="97"/>
      <c r="K270" s="97"/>
      <c r="L270" s="97"/>
      <c r="M270" s="97"/>
      <c r="N270" s="97"/>
      <c r="O270" s="97"/>
      <c r="P270" s="97"/>
      <c r="Q270" s="97"/>
      <c r="R270" s="97"/>
      <c r="S270" s="97"/>
      <c r="T270" s="97"/>
      <c r="U270" s="97"/>
      <c r="V270" s="97"/>
      <c r="W270" s="97"/>
      <c r="X270" s="97"/>
      <c r="Y270" s="97"/>
      <c r="Z270" s="97"/>
      <c r="AA270" s="97"/>
      <c r="AB270" s="97"/>
      <c r="AC270" s="97"/>
      <c r="AD270" s="97"/>
    </row>
    <row r="271" ht="15.75" customHeight="1">
      <c r="A271" s="97"/>
      <c r="B271" s="97"/>
      <c r="C271" s="97"/>
      <c r="D271" s="97"/>
      <c r="E271" s="97"/>
      <c r="F271" s="97"/>
      <c r="G271" s="97"/>
      <c r="H271" s="97"/>
      <c r="I271" s="97"/>
      <c r="J271" s="97"/>
      <c r="K271" s="97"/>
      <c r="L271" s="97"/>
      <c r="M271" s="97"/>
      <c r="N271" s="97"/>
      <c r="O271" s="97"/>
      <c r="P271" s="97"/>
      <c r="Q271" s="97"/>
      <c r="R271" s="97"/>
      <c r="S271" s="97"/>
      <c r="T271" s="97"/>
      <c r="U271" s="97"/>
      <c r="V271" s="97"/>
      <c r="W271" s="97"/>
      <c r="X271" s="97"/>
      <c r="Y271" s="97"/>
      <c r="Z271" s="97"/>
      <c r="AA271" s="97"/>
      <c r="AB271" s="97"/>
      <c r="AC271" s="97"/>
      <c r="AD271" s="97"/>
    </row>
    <row r="272" ht="15.75" customHeight="1">
      <c r="A272" s="97"/>
      <c r="B272" s="97"/>
      <c r="C272" s="97"/>
      <c r="D272" s="97"/>
      <c r="E272" s="97"/>
      <c r="F272" s="97"/>
      <c r="G272" s="97"/>
      <c r="H272" s="97"/>
      <c r="I272" s="97"/>
      <c r="J272" s="97"/>
      <c r="K272" s="97"/>
      <c r="L272" s="97"/>
      <c r="M272" s="97"/>
      <c r="N272" s="97"/>
      <c r="O272" s="97"/>
      <c r="P272" s="97"/>
      <c r="Q272" s="97"/>
      <c r="R272" s="97"/>
      <c r="S272" s="97"/>
      <c r="T272" s="97"/>
      <c r="U272" s="97"/>
      <c r="V272" s="97"/>
      <c r="W272" s="97"/>
      <c r="X272" s="97"/>
      <c r="Y272" s="97"/>
      <c r="Z272" s="97"/>
      <c r="AA272" s="97"/>
      <c r="AB272" s="97"/>
      <c r="AC272" s="97"/>
      <c r="AD272" s="97"/>
    </row>
    <row r="273" ht="15.75" customHeight="1">
      <c r="A273" s="97"/>
      <c r="B273" s="97"/>
      <c r="C273" s="97"/>
      <c r="D273" s="97"/>
      <c r="E273" s="97"/>
      <c r="F273" s="97"/>
      <c r="G273" s="97"/>
      <c r="H273" s="97"/>
      <c r="I273" s="97"/>
      <c r="J273" s="97"/>
      <c r="K273" s="97"/>
      <c r="L273" s="97"/>
      <c r="M273" s="97"/>
      <c r="N273" s="97"/>
      <c r="O273" s="97"/>
      <c r="P273" s="97"/>
      <c r="Q273" s="97"/>
      <c r="R273" s="97"/>
      <c r="S273" s="97"/>
      <c r="T273" s="97"/>
      <c r="U273" s="97"/>
      <c r="V273" s="97"/>
      <c r="W273" s="97"/>
      <c r="X273" s="97"/>
      <c r="Y273" s="97"/>
      <c r="Z273" s="97"/>
      <c r="AA273" s="97"/>
      <c r="AB273" s="97"/>
      <c r="AC273" s="97"/>
      <c r="AD273" s="97"/>
    </row>
    <row r="274" ht="15.75" customHeight="1">
      <c r="A274" s="97"/>
      <c r="B274" s="97"/>
      <c r="C274" s="97"/>
      <c r="D274" s="97"/>
      <c r="E274" s="97"/>
      <c r="F274" s="97"/>
      <c r="G274" s="97"/>
      <c r="H274" s="97"/>
      <c r="I274" s="97"/>
      <c r="J274" s="97"/>
      <c r="K274" s="97"/>
      <c r="L274" s="97"/>
      <c r="M274" s="97"/>
      <c r="N274" s="97"/>
      <c r="O274" s="97"/>
      <c r="P274" s="97"/>
      <c r="Q274" s="97"/>
      <c r="R274" s="97"/>
      <c r="S274" s="97"/>
      <c r="T274" s="97"/>
      <c r="U274" s="97"/>
      <c r="V274" s="97"/>
      <c r="W274" s="97"/>
      <c r="X274" s="97"/>
      <c r="Y274" s="97"/>
      <c r="Z274" s="97"/>
      <c r="AA274" s="97"/>
      <c r="AB274" s="97"/>
      <c r="AC274" s="97"/>
      <c r="AD274" s="97"/>
    </row>
    <row r="275" ht="15.75" customHeight="1">
      <c r="A275" s="97"/>
      <c r="B275" s="97"/>
      <c r="C275" s="97"/>
      <c r="D275" s="97"/>
      <c r="E275" s="97"/>
      <c r="F275" s="97"/>
      <c r="G275" s="97"/>
      <c r="H275" s="97"/>
      <c r="I275" s="97"/>
      <c r="J275" s="97"/>
      <c r="K275" s="97"/>
      <c r="L275" s="97"/>
      <c r="M275" s="97"/>
      <c r="N275" s="97"/>
      <c r="O275" s="97"/>
      <c r="P275" s="97"/>
      <c r="Q275" s="97"/>
      <c r="R275" s="97"/>
      <c r="S275" s="97"/>
      <c r="T275" s="97"/>
      <c r="U275" s="97"/>
      <c r="V275" s="97"/>
      <c r="W275" s="97"/>
      <c r="X275" s="97"/>
      <c r="Y275" s="97"/>
      <c r="Z275" s="97"/>
      <c r="AA275" s="97"/>
      <c r="AB275" s="97"/>
      <c r="AC275" s="97"/>
      <c r="AD275" s="97"/>
    </row>
    <row r="276" ht="15.75" customHeight="1">
      <c r="A276" s="97"/>
      <c r="B276" s="97"/>
      <c r="C276" s="97"/>
      <c r="D276" s="97"/>
      <c r="E276" s="97"/>
      <c r="F276" s="97"/>
      <c r="G276" s="97"/>
      <c r="H276" s="97"/>
      <c r="I276" s="97"/>
      <c r="J276" s="97"/>
      <c r="K276" s="97"/>
      <c r="L276" s="97"/>
      <c r="M276" s="97"/>
      <c r="N276" s="97"/>
      <c r="O276" s="97"/>
      <c r="P276" s="97"/>
      <c r="Q276" s="97"/>
      <c r="R276" s="97"/>
      <c r="S276" s="97"/>
      <c r="T276" s="97"/>
      <c r="U276" s="97"/>
      <c r="V276" s="97"/>
      <c r="W276" s="97"/>
      <c r="X276" s="97"/>
      <c r="Y276" s="97"/>
      <c r="Z276" s="97"/>
      <c r="AA276" s="97"/>
      <c r="AB276" s="97"/>
      <c r="AC276" s="97"/>
      <c r="AD276" s="97"/>
    </row>
    <row r="277" ht="15.75" customHeight="1">
      <c r="A277" s="97"/>
      <c r="B277" s="97"/>
      <c r="C277" s="97"/>
      <c r="D277" s="97"/>
      <c r="E277" s="97"/>
      <c r="F277" s="97"/>
      <c r="G277" s="97"/>
      <c r="H277" s="97"/>
      <c r="I277" s="97"/>
      <c r="J277" s="97"/>
      <c r="K277" s="97"/>
      <c r="L277" s="97"/>
      <c r="M277" s="97"/>
      <c r="N277" s="97"/>
      <c r="O277" s="97"/>
      <c r="P277" s="97"/>
      <c r="Q277" s="97"/>
      <c r="R277" s="97"/>
      <c r="S277" s="97"/>
      <c r="T277" s="97"/>
      <c r="U277" s="97"/>
      <c r="V277" s="97"/>
      <c r="W277" s="97"/>
      <c r="X277" s="97"/>
      <c r="Y277" s="97"/>
      <c r="Z277" s="97"/>
      <c r="AA277" s="97"/>
      <c r="AB277" s="97"/>
      <c r="AC277" s="97"/>
      <c r="AD277" s="97"/>
    </row>
    <row r="278" ht="15.75" customHeight="1">
      <c r="A278" s="97"/>
      <c r="B278" s="97"/>
      <c r="C278" s="97"/>
      <c r="D278" s="97"/>
      <c r="E278" s="97"/>
      <c r="F278" s="97"/>
      <c r="G278" s="97"/>
      <c r="H278" s="97"/>
      <c r="I278" s="97"/>
      <c r="J278" s="97"/>
      <c r="K278" s="97"/>
      <c r="L278" s="97"/>
      <c r="M278" s="97"/>
      <c r="N278" s="97"/>
      <c r="O278" s="97"/>
      <c r="P278" s="97"/>
      <c r="Q278" s="97"/>
      <c r="R278" s="97"/>
      <c r="S278" s="97"/>
      <c r="T278" s="97"/>
      <c r="U278" s="97"/>
      <c r="V278" s="97"/>
      <c r="W278" s="97"/>
      <c r="X278" s="97"/>
      <c r="Y278" s="97"/>
      <c r="Z278" s="97"/>
      <c r="AA278" s="97"/>
      <c r="AB278" s="97"/>
      <c r="AC278" s="97"/>
      <c r="AD278" s="97"/>
    </row>
    <row r="279" ht="15.75" customHeight="1">
      <c r="A279" s="97"/>
      <c r="B279" s="97"/>
      <c r="C279" s="97"/>
      <c r="D279" s="97"/>
      <c r="E279" s="97"/>
      <c r="F279" s="97"/>
      <c r="G279" s="97"/>
      <c r="H279" s="97"/>
      <c r="I279" s="97"/>
      <c r="J279" s="97"/>
      <c r="K279" s="97"/>
      <c r="L279" s="97"/>
      <c r="M279" s="97"/>
      <c r="N279" s="97"/>
      <c r="O279" s="97"/>
      <c r="P279" s="97"/>
      <c r="Q279" s="97"/>
      <c r="R279" s="97"/>
      <c r="S279" s="97"/>
      <c r="T279" s="97"/>
      <c r="U279" s="97"/>
      <c r="V279" s="97"/>
      <c r="W279" s="97"/>
      <c r="X279" s="97"/>
      <c r="Y279" s="97"/>
      <c r="Z279" s="97"/>
      <c r="AA279" s="97"/>
      <c r="AB279" s="97"/>
      <c r="AC279" s="97"/>
      <c r="AD279" s="97"/>
    </row>
    <row r="280" ht="15.75" customHeight="1">
      <c r="A280" s="97"/>
      <c r="B280" s="97"/>
      <c r="C280" s="97"/>
      <c r="D280" s="97"/>
      <c r="E280" s="97"/>
      <c r="F280" s="97"/>
      <c r="G280" s="97"/>
      <c r="H280" s="97"/>
      <c r="I280" s="97"/>
      <c r="J280" s="97"/>
      <c r="K280" s="97"/>
      <c r="L280" s="97"/>
      <c r="M280" s="97"/>
      <c r="N280" s="97"/>
      <c r="O280" s="97"/>
      <c r="P280" s="97"/>
      <c r="Q280" s="97"/>
      <c r="R280" s="97"/>
      <c r="S280" s="97"/>
      <c r="T280" s="97"/>
      <c r="U280" s="97"/>
      <c r="V280" s="97"/>
      <c r="W280" s="97"/>
      <c r="X280" s="97"/>
      <c r="Y280" s="97"/>
      <c r="Z280" s="97"/>
      <c r="AA280" s="97"/>
      <c r="AB280" s="97"/>
      <c r="AC280" s="97"/>
      <c r="AD280" s="97"/>
    </row>
    <row r="281" ht="15.75" customHeight="1">
      <c r="A281" s="97"/>
      <c r="B281" s="97"/>
      <c r="C281" s="97"/>
      <c r="D281" s="97"/>
      <c r="E281" s="97"/>
      <c r="F281" s="97"/>
      <c r="G281" s="97"/>
      <c r="H281" s="97"/>
      <c r="I281" s="97"/>
      <c r="J281" s="97"/>
      <c r="K281" s="97"/>
      <c r="L281" s="97"/>
      <c r="M281" s="97"/>
      <c r="N281" s="97"/>
      <c r="O281" s="97"/>
      <c r="P281" s="97"/>
      <c r="Q281" s="97"/>
      <c r="R281" s="97"/>
      <c r="S281" s="97"/>
      <c r="T281" s="97"/>
      <c r="U281" s="97"/>
      <c r="V281" s="97"/>
      <c r="W281" s="97"/>
      <c r="X281" s="97"/>
      <c r="Y281" s="97"/>
      <c r="Z281" s="97"/>
      <c r="AA281" s="97"/>
      <c r="AB281" s="97"/>
      <c r="AC281" s="97"/>
      <c r="AD281" s="97"/>
    </row>
    <row r="282" ht="15.75" customHeight="1">
      <c r="A282" s="97"/>
      <c r="B282" s="97"/>
      <c r="C282" s="97"/>
      <c r="D282" s="97"/>
      <c r="E282" s="97"/>
      <c r="F282" s="97"/>
      <c r="G282" s="97"/>
      <c r="H282" s="97"/>
      <c r="I282" s="97"/>
      <c r="J282" s="97"/>
      <c r="K282" s="97"/>
      <c r="L282" s="97"/>
      <c r="M282" s="97"/>
      <c r="N282" s="97"/>
      <c r="O282" s="97"/>
      <c r="P282" s="97"/>
      <c r="Q282" s="97"/>
      <c r="R282" s="97"/>
      <c r="S282" s="97"/>
      <c r="T282" s="97"/>
      <c r="U282" s="97"/>
      <c r="V282" s="97"/>
      <c r="W282" s="97"/>
      <c r="X282" s="97"/>
      <c r="Y282" s="97"/>
      <c r="Z282" s="97"/>
      <c r="AA282" s="97"/>
      <c r="AB282" s="97"/>
      <c r="AC282" s="97"/>
      <c r="AD282" s="97"/>
    </row>
    <row r="283" ht="15.75" customHeight="1">
      <c r="A283" s="97"/>
      <c r="B283" s="97"/>
      <c r="C283" s="97"/>
      <c r="D283" s="97"/>
      <c r="E283" s="97"/>
      <c r="F283" s="97"/>
      <c r="G283" s="97"/>
      <c r="H283" s="97"/>
      <c r="I283" s="97"/>
      <c r="J283" s="97"/>
      <c r="K283" s="97"/>
      <c r="L283" s="97"/>
      <c r="M283" s="97"/>
      <c r="N283" s="97"/>
      <c r="O283" s="97"/>
      <c r="P283" s="97"/>
      <c r="Q283" s="97"/>
      <c r="R283" s="97"/>
      <c r="S283" s="97"/>
      <c r="T283" s="97"/>
      <c r="U283" s="97"/>
      <c r="V283" s="97"/>
      <c r="W283" s="97"/>
      <c r="X283" s="97"/>
      <c r="Y283" s="97"/>
      <c r="Z283" s="97"/>
      <c r="AA283" s="97"/>
      <c r="AB283" s="97"/>
      <c r="AC283" s="97"/>
      <c r="AD283" s="97"/>
    </row>
    <row r="284" ht="15.75" customHeight="1">
      <c r="A284" s="97"/>
      <c r="B284" s="97"/>
      <c r="C284" s="97"/>
      <c r="D284" s="97"/>
      <c r="E284" s="97"/>
      <c r="F284" s="97"/>
      <c r="G284" s="97"/>
      <c r="H284" s="97"/>
      <c r="I284" s="97"/>
      <c r="J284" s="97"/>
      <c r="K284" s="97"/>
      <c r="L284" s="97"/>
      <c r="M284" s="97"/>
      <c r="N284" s="97"/>
      <c r="O284" s="97"/>
      <c r="P284" s="97"/>
      <c r="Q284" s="97"/>
      <c r="R284" s="97"/>
      <c r="S284" s="97"/>
      <c r="T284" s="97"/>
      <c r="U284" s="97"/>
      <c r="V284" s="97"/>
      <c r="W284" s="97"/>
      <c r="X284" s="97"/>
      <c r="Y284" s="97"/>
      <c r="Z284" s="97"/>
      <c r="AA284" s="97"/>
      <c r="AB284" s="97"/>
      <c r="AC284" s="97"/>
      <c r="AD284" s="97"/>
    </row>
    <row r="285" ht="15.75" customHeight="1">
      <c r="A285" s="97"/>
      <c r="B285" s="97"/>
      <c r="C285" s="97"/>
      <c r="D285" s="97"/>
      <c r="E285" s="97"/>
      <c r="F285" s="97"/>
      <c r="G285" s="97"/>
      <c r="H285" s="97"/>
      <c r="I285" s="97"/>
      <c r="J285" s="97"/>
      <c r="K285" s="97"/>
      <c r="L285" s="97"/>
      <c r="M285" s="97"/>
      <c r="N285" s="97"/>
      <c r="O285" s="97"/>
      <c r="P285" s="97"/>
      <c r="Q285" s="97"/>
      <c r="R285" s="97"/>
      <c r="S285" s="97"/>
      <c r="T285" s="97"/>
      <c r="U285" s="97"/>
      <c r="V285" s="97"/>
      <c r="W285" s="97"/>
      <c r="X285" s="97"/>
      <c r="Y285" s="97"/>
      <c r="Z285" s="97"/>
      <c r="AA285" s="97"/>
      <c r="AB285" s="97"/>
      <c r="AC285" s="97"/>
      <c r="AD285" s="97"/>
    </row>
    <row r="286" ht="15.75" customHeight="1">
      <c r="A286" s="97"/>
      <c r="B286" s="97"/>
      <c r="C286" s="97"/>
      <c r="D286" s="97"/>
      <c r="E286" s="97"/>
      <c r="F286" s="97"/>
      <c r="G286" s="97"/>
      <c r="H286" s="97"/>
      <c r="I286" s="97"/>
      <c r="J286" s="97"/>
      <c r="K286" s="97"/>
      <c r="L286" s="97"/>
      <c r="M286" s="97"/>
      <c r="N286" s="97"/>
      <c r="O286" s="97"/>
      <c r="P286" s="97"/>
      <c r="Q286" s="97"/>
      <c r="R286" s="97"/>
      <c r="S286" s="97"/>
      <c r="T286" s="97"/>
      <c r="U286" s="97"/>
      <c r="V286" s="97"/>
      <c r="W286" s="97"/>
      <c r="X286" s="97"/>
      <c r="Y286" s="97"/>
      <c r="Z286" s="97"/>
      <c r="AA286" s="97"/>
      <c r="AB286" s="97"/>
      <c r="AC286" s="97"/>
      <c r="AD286" s="97"/>
    </row>
    <row r="287" ht="15.75" customHeight="1">
      <c r="A287" s="97"/>
      <c r="B287" s="97"/>
      <c r="C287" s="97"/>
      <c r="D287" s="97"/>
      <c r="E287" s="97"/>
      <c r="F287" s="97"/>
      <c r="G287" s="97"/>
      <c r="H287" s="97"/>
      <c r="I287" s="97"/>
      <c r="J287" s="97"/>
      <c r="K287" s="97"/>
      <c r="L287" s="97"/>
      <c r="M287" s="97"/>
      <c r="N287" s="97"/>
      <c r="O287" s="97"/>
      <c r="P287" s="97"/>
      <c r="Q287" s="97"/>
      <c r="R287" s="97"/>
      <c r="S287" s="97"/>
      <c r="T287" s="97"/>
      <c r="U287" s="97"/>
      <c r="V287" s="97"/>
      <c r="W287" s="97"/>
      <c r="X287" s="97"/>
      <c r="Y287" s="97"/>
      <c r="Z287" s="97"/>
      <c r="AA287" s="97"/>
      <c r="AB287" s="97"/>
      <c r="AC287" s="97"/>
      <c r="AD287" s="97"/>
    </row>
    <row r="288" ht="15.75" customHeight="1">
      <c r="A288" s="97"/>
      <c r="B288" s="97"/>
      <c r="C288" s="97"/>
      <c r="D288" s="97"/>
      <c r="E288" s="97"/>
      <c r="F288" s="97"/>
      <c r="G288" s="97"/>
      <c r="H288" s="97"/>
      <c r="I288" s="97"/>
      <c r="J288" s="97"/>
      <c r="K288" s="97"/>
      <c r="L288" s="97"/>
      <c r="M288" s="97"/>
      <c r="N288" s="97"/>
      <c r="O288" s="97"/>
      <c r="P288" s="97"/>
      <c r="Q288" s="97"/>
      <c r="R288" s="97"/>
      <c r="S288" s="97"/>
      <c r="T288" s="97"/>
      <c r="U288" s="97"/>
      <c r="V288" s="97"/>
      <c r="W288" s="97"/>
      <c r="X288" s="97"/>
      <c r="Y288" s="97"/>
      <c r="Z288" s="97"/>
      <c r="AA288" s="97"/>
      <c r="AB288" s="97"/>
      <c r="AC288" s="97"/>
      <c r="AD288" s="97"/>
    </row>
    <row r="289" ht="15.75" customHeight="1">
      <c r="A289" s="97"/>
      <c r="B289" s="97"/>
      <c r="C289" s="97"/>
      <c r="D289" s="97"/>
      <c r="E289" s="97"/>
      <c r="F289" s="97"/>
      <c r="G289" s="97"/>
      <c r="H289" s="97"/>
      <c r="I289" s="97"/>
      <c r="J289" s="97"/>
      <c r="K289" s="97"/>
      <c r="L289" s="97"/>
      <c r="M289" s="97"/>
      <c r="N289" s="97"/>
      <c r="O289" s="97"/>
      <c r="P289" s="97"/>
      <c r="Q289" s="97"/>
      <c r="R289" s="97"/>
      <c r="S289" s="97"/>
      <c r="T289" s="97"/>
      <c r="U289" s="97"/>
      <c r="V289" s="97"/>
      <c r="W289" s="97"/>
      <c r="X289" s="97"/>
      <c r="Y289" s="97"/>
      <c r="Z289" s="97"/>
      <c r="AA289" s="97"/>
      <c r="AB289" s="97"/>
      <c r="AC289" s="97"/>
      <c r="AD289" s="97"/>
    </row>
    <row r="290" ht="15.75" customHeight="1">
      <c r="A290" s="97"/>
      <c r="B290" s="97"/>
      <c r="C290" s="97"/>
      <c r="D290" s="97"/>
      <c r="E290" s="97"/>
      <c r="F290" s="97"/>
      <c r="G290" s="97"/>
      <c r="H290" s="97"/>
      <c r="I290" s="97"/>
      <c r="J290" s="97"/>
      <c r="K290" s="97"/>
      <c r="L290" s="97"/>
      <c r="M290" s="97"/>
      <c r="N290" s="97"/>
      <c r="O290" s="97"/>
      <c r="P290" s="97"/>
      <c r="Q290" s="97"/>
      <c r="R290" s="97"/>
      <c r="S290" s="97"/>
      <c r="T290" s="97"/>
      <c r="U290" s="97"/>
      <c r="V290" s="97"/>
      <c r="W290" s="97"/>
      <c r="X290" s="97"/>
      <c r="Y290" s="97"/>
      <c r="Z290" s="97"/>
      <c r="AA290" s="97"/>
      <c r="AB290" s="97"/>
      <c r="AC290" s="97"/>
      <c r="AD290" s="97"/>
    </row>
    <row r="291" ht="15.75" customHeight="1">
      <c r="A291" s="97"/>
      <c r="B291" s="97"/>
      <c r="C291" s="97"/>
      <c r="D291" s="97"/>
      <c r="E291" s="97"/>
      <c r="F291" s="97"/>
      <c r="G291" s="97"/>
      <c r="H291" s="97"/>
      <c r="I291" s="97"/>
      <c r="J291" s="97"/>
      <c r="K291" s="97"/>
      <c r="L291" s="97"/>
      <c r="M291" s="97"/>
      <c r="N291" s="97"/>
      <c r="O291" s="97"/>
      <c r="P291" s="97"/>
      <c r="Q291" s="97"/>
      <c r="R291" s="97"/>
      <c r="S291" s="97"/>
      <c r="T291" s="97"/>
      <c r="U291" s="97"/>
      <c r="V291" s="97"/>
      <c r="W291" s="97"/>
      <c r="X291" s="97"/>
      <c r="Y291" s="97"/>
      <c r="Z291" s="97"/>
      <c r="AA291" s="97"/>
      <c r="AB291" s="97"/>
      <c r="AC291" s="97"/>
      <c r="AD291" s="97"/>
    </row>
    <row r="292" ht="15.75" customHeight="1">
      <c r="A292" s="97"/>
      <c r="B292" s="97"/>
      <c r="C292" s="97"/>
      <c r="D292" s="97"/>
      <c r="E292" s="97"/>
      <c r="F292" s="97"/>
      <c r="G292" s="97"/>
      <c r="H292" s="97"/>
      <c r="I292" s="97"/>
      <c r="J292" s="97"/>
      <c r="K292" s="97"/>
      <c r="L292" s="97"/>
      <c r="M292" s="97"/>
      <c r="N292" s="97"/>
      <c r="O292" s="97"/>
      <c r="P292" s="97"/>
      <c r="Q292" s="97"/>
      <c r="R292" s="97"/>
      <c r="S292" s="97"/>
      <c r="T292" s="97"/>
      <c r="U292" s="97"/>
      <c r="V292" s="97"/>
      <c r="W292" s="97"/>
      <c r="X292" s="97"/>
      <c r="Y292" s="97"/>
      <c r="Z292" s="97"/>
      <c r="AA292" s="97"/>
      <c r="AB292" s="97"/>
      <c r="AC292" s="97"/>
      <c r="AD292" s="97"/>
    </row>
    <row r="293" ht="15.75" customHeight="1">
      <c r="A293" s="97"/>
      <c r="B293" s="97"/>
      <c r="C293" s="97"/>
      <c r="D293" s="97"/>
      <c r="E293" s="97"/>
      <c r="F293" s="97"/>
      <c r="G293" s="97"/>
      <c r="H293" s="97"/>
      <c r="I293" s="97"/>
      <c r="J293" s="97"/>
      <c r="K293" s="97"/>
      <c r="L293" s="97"/>
      <c r="M293" s="97"/>
      <c r="N293" s="97"/>
      <c r="O293" s="97"/>
      <c r="P293" s="97"/>
      <c r="Q293" s="97"/>
      <c r="R293" s="97"/>
      <c r="S293" s="97"/>
      <c r="T293" s="97"/>
      <c r="U293" s="97"/>
      <c r="V293" s="97"/>
      <c r="W293" s="97"/>
      <c r="X293" s="97"/>
      <c r="Y293" s="97"/>
      <c r="Z293" s="97"/>
      <c r="AA293" s="97"/>
      <c r="AB293" s="97"/>
      <c r="AC293" s="97"/>
      <c r="AD293" s="97"/>
    </row>
    <row r="294" ht="15.75" customHeight="1">
      <c r="A294" s="97"/>
      <c r="B294" s="97"/>
      <c r="C294" s="97"/>
      <c r="D294" s="97"/>
      <c r="E294" s="97"/>
      <c r="F294" s="97"/>
      <c r="G294" s="97"/>
      <c r="H294" s="97"/>
      <c r="I294" s="97"/>
      <c r="J294" s="97"/>
      <c r="K294" s="97"/>
      <c r="L294" s="97"/>
      <c r="M294" s="97"/>
      <c r="N294" s="97"/>
      <c r="O294" s="97"/>
      <c r="P294" s="97"/>
      <c r="Q294" s="97"/>
      <c r="R294" s="97"/>
      <c r="S294" s="97"/>
      <c r="T294" s="97"/>
      <c r="U294" s="97"/>
      <c r="V294" s="97"/>
      <c r="W294" s="97"/>
      <c r="X294" s="97"/>
      <c r="Y294" s="97"/>
      <c r="Z294" s="97"/>
      <c r="AA294" s="97"/>
      <c r="AB294" s="97"/>
      <c r="AC294" s="97"/>
      <c r="AD294" s="97"/>
    </row>
    <row r="295" ht="15.75" customHeight="1">
      <c r="A295" s="97"/>
      <c r="B295" s="97"/>
      <c r="C295" s="97"/>
      <c r="D295" s="97"/>
      <c r="E295" s="97"/>
      <c r="F295" s="97"/>
      <c r="G295" s="97"/>
      <c r="H295" s="97"/>
      <c r="I295" s="97"/>
      <c r="J295" s="97"/>
      <c r="K295" s="97"/>
      <c r="L295" s="97"/>
      <c r="M295" s="97"/>
      <c r="N295" s="97"/>
      <c r="O295" s="97"/>
      <c r="P295" s="97"/>
      <c r="Q295" s="97"/>
      <c r="R295" s="97"/>
      <c r="S295" s="97"/>
      <c r="T295" s="97"/>
      <c r="U295" s="97"/>
      <c r="V295" s="97"/>
      <c r="W295" s="97"/>
      <c r="X295" s="97"/>
      <c r="Y295" s="97"/>
      <c r="Z295" s="97"/>
      <c r="AA295" s="97"/>
      <c r="AB295" s="97"/>
      <c r="AC295" s="97"/>
      <c r="AD295" s="97"/>
    </row>
    <row r="296" ht="15.75" customHeight="1">
      <c r="A296" s="97"/>
      <c r="B296" s="97"/>
      <c r="C296" s="97"/>
      <c r="D296" s="97"/>
      <c r="E296" s="97"/>
      <c r="F296" s="97"/>
      <c r="G296" s="97"/>
      <c r="H296" s="97"/>
      <c r="I296" s="97"/>
      <c r="J296" s="97"/>
      <c r="K296" s="97"/>
      <c r="L296" s="97"/>
      <c r="M296" s="97"/>
      <c r="N296" s="97"/>
      <c r="O296" s="97"/>
      <c r="P296" s="97"/>
      <c r="Q296" s="97"/>
      <c r="R296" s="97"/>
      <c r="S296" s="97"/>
      <c r="T296" s="97"/>
      <c r="U296" s="97"/>
      <c r="V296" s="97"/>
      <c r="W296" s="97"/>
      <c r="X296" s="97"/>
      <c r="Y296" s="97"/>
      <c r="Z296" s="97"/>
      <c r="AA296" s="97"/>
      <c r="AB296" s="97"/>
      <c r="AC296" s="97"/>
      <c r="AD296" s="97"/>
    </row>
    <row r="297" ht="15.75" customHeight="1">
      <c r="A297" s="97"/>
      <c r="B297" s="97"/>
      <c r="C297" s="97"/>
      <c r="D297" s="97"/>
      <c r="E297" s="97"/>
      <c r="F297" s="97"/>
      <c r="G297" s="97"/>
      <c r="H297" s="97"/>
      <c r="I297" s="97"/>
      <c r="J297" s="97"/>
      <c r="K297" s="97"/>
      <c r="L297" s="97"/>
      <c r="M297" s="97"/>
      <c r="N297" s="97"/>
      <c r="O297" s="97"/>
      <c r="P297" s="97"/>
      <c r="Q297" s="97"/>
      <c r="R297" s="97"/>
      <c r="S297" s="97"/>
      <c r="T297" s="97"/>
      <c r="U297" s="97"/>
      <c r="V297" s="97"/>
      <c r="W297" s="97"/>
      <c r="X297" s="97"/>
      <c r="Y297" s="97"/>
      <c r="Z297" s="97"/>
      <c r="AA297" s="97"/>
      <c r="AB297" s="97"/>
      <c r="AC297" s="97"/>
      <c r="AD297" s="97"/>
    </row>
    <row r="298" ht="15.75" customHeight="1">
      <c r="A298" s="97"/>
      <c r="B298" s="97"/>
      <c r="C298" s="97"/>
      <c r="D298" s="97"/>
      <c r="E298" s="97"/>
      <c r="F298" s="97"/>
      <c r="G298" s="97"/>
      <c r="H298" s="97"/>
      <c r="I298" s="97"/>
      <c r="J298" s="97"/>
      <c r="K298" s="97"/>
      <c r="L298" s="97"/>
      <c r="M298" s="97"/>
      <c r="N298" s="97"/>
      <c r="O298" s="97"/>
      <c r="P298" s="97"/>
      <c r="Q298" s="97"/>
      <c r="R298" s="97"/>
      <c r="S298" s="97"/>
      <c r="T298" s="97"/>
      <c r="U298" s="97"/>
      <c r="V298" s="97"/>
      <c r="W298" s="97"/>
      <c r="X298" s="97"/>
      <c r="Y298" s="97"/>
      <c r="Z298" s="97"/>
      <c r="AA298" s="97"/>
      <c r="AB298" s="97"/>
      <c r="AC298" s="97"/>
      <c r="AD298" s="97"/>
    </row>
    <row r="299" ht="15.75" customHeight="1">
      <c r="A299" s="97"/>
      <c r="B299" s="97"/>
      <c r="C299" s="97"/>
      <c r="D299" s="97"/>
      <c r="E299" s="97"/>
      <c r="F299" s="97"/>
      <c r="G299" s="97"/>
      <c r="H299" s="97"/>
      <c r="I299" s="97"/>
      <c r="J299" s="97"/>
      <c r="K299" s="97"/>
      <c r="L299" s="97"/>
      <c r="M299" s="97"/>
      <c r="N299" s="97"/>
      <c r="O299" s="97"/>
      <c r="P299" s="97"/>
      <c r="Q299" s="97"/>
      <c r="R299" s="97"/>
      <c r="S299" s="97"/>
      <c r="T299" s="97"/>
      <c r="U299" s="97"/>
      <c r="V299" s="97"/>
      <c r="W299" s="97"/>
      <c r="X299" s="97"/>
      <c r="Y299" s="97"/>
      <c r="Z299" s="97"/>
      <c r="AA299" s="97"/>
      <c r="AB299" s="97"/>
      <c r="AC299" s="97"/>
      <c r="AD299" s="97"/>
    </row>
    <row r="300" ht="15.75" customHeight="1">
      <c r="A300" s="97"/>
      <c r="B300" s="97"/>
      <c r="C300" s="97"/>
      <c r="D300" s="97"/>
      <c r="E300" s="97"/>
      <c r="F300" s="97"/>
      <c r="G300" s="97"/>
      <c r="H300" s="97"/>
      <c r="I300" s="97"/>
      <c r="J300" s="97"/>
      <c r="K300" s="97"/>
      <c r="L300" s="97"/>
      <c r="M300" s="97"/>
      <c r="N300" s="97"/>
      <c r="O300" s="97"/>
      <c r="P300" s="97"/>
      <c r="Q300" s="97"/>
      <c r="R300" s="97"/>
      <c r="S300" s="97"/>
      <c r="T300" s="97"/>
      <c r="U300" s="97"/>
      <c r="V300" s="97"/>
      <c r="W300" s="97"/>
      <c r="X300" s="97"/>
      <c r="Y300" s="97"/>
      <c r="Z300" s="97"/>
      <c r="AA300" s="97"/>
      <c r="AB300" s="97"/>
      <c r="AC300" s="97"/>
      <c r="AD300" s="97"/>
    </row>
    <row r="301" ht="15.75" customHeight="1">
      <c r="A301" s="97"/>
      <c r="B301" s="97"/>
      <c r="C301" s="97"/>
      <c r="D301" s="97"/>
      <c r="E301" s="97"/>
      <c r="F301" s="97"/>
      <c r="G301" s="97"/>
      <c r="H301" s="97"/>
      <c r="I301" s="97"/>
      <c r="J301" s="97"/>
      <c r="K301" s="97"/>
      <c r="L301" s="97"/>
      <c r="M301" s="97"/>
      <c r="N301" s="97"/>
      <c r="O301" s="97"/>
      <c r="P301" s="97"/>
      <c r="Q301" s="97"/>
      <c r="R301" s="97"/>
      <c r="S301" s="97"/>
      <c r="T301" s="97"/>
      <c r="U301" s="97"/>
      <c r="V301" s="97"/>
      <c r="W301" s="97"/>
      <c r="X301" s="97"/>
      <c r="Y301" s="97"/>
      <c r="Z301" s="97"/>
      <c r="AA301" s="97"/>
      <c r="AB301" s="97"/>
      <c r="AC301" s="97"/>
      <c r="AD301" s="97"/>
    </row>
    <row r="302" ht="15.75" customHeight="1">
      <c r="A302" s="97"/>
      <c r="B302" s="97"/>
      <c r="C302" s="97"/>
      <c r="D302" s="97"/>
      <c r="E302" s="97"/>
      <c r="F302" s="97"/>
      <c r="G302" s="97"/>
      <c r="H302" s="97"/>
      <c r="I302" s="97"/>
      <c r="J302" s="97"/>
      <c r="K302" s="97"/>
      <c r="L302" s="97"/>
      <c r="M302" s="97"/>
      <c r="N302" s="97"/>
      <c r="O302" s="97"/>
      <c r="P302" s="97"/>
      <c r="Q302" s="97"/>
      <c r="R302" s="97"/>
      <c r="S302" s="97"/>
      <c r="T302" s="97"/>
      <c r="U302" s="97"/>
      <c r="V302" s="97"/>
      <c r="W302" s="97"/>
      <c r="X302" s="97"/>
      <c r="Y302" s="97"/>
      <c r="Z302" s="97"/>
      <c r="AA302" s="97"/>
      <c r="AB302" s="97"/>
      <c r="AC302" s="97"/>
      <c r="AD302" s="97"/>
    </row>
    <row r="303" ht="15.75" customHeight="1">
      <c r="A303" s="97"/>
      <c r="B303" s="97"/>
      <c r="C303" s="97"/>
      <c r="D303" s="97"/>
      <c r="E303" s="97"/>
      <c r="F303" s="97"/>
      <c r="G303" s="97"/>
      <c r="H303" s="97"/>
      <c r="I303" s="97"/>
      <c r="J303" s="97"/>
      <c r="K303" s="97"/>
      <c r="L303" s="97"/>
      <c r="M303" s="97"/>
      <c r="N303" s="97"/>
      <c r="O303" s="97"/>
      <c r="P303" s="97"/>
      <c r="Q303" s="97"/>
      <c r="R303" s="97"/>
      <c r="S303" s="97"/>
      <c r="T303" s="97"/>
      <c r="U303" s="97"/>
      <c r="V303" s="97"/>
      <c r="W303" s="97"/>
      <c r="X303" s="97"/>
      <c r="Y303" s="97"/>
      <c r="Z303" s="97"/>
      <c r="AA303" s="97"/>
      <c r="AB303" s="97"/>
      <c r="AC303" s="97"/>
      <c r="AD303" s="97"/>
    </row>
    <row r="304" ht="15.75" customHeight="1">
      <c r="A304" s="97"/>
      <c r="B304" s="97"/>
      <c r="C304" s="97"/>
      <c r="D304" s="97"/>
      <c r="E304" s="97"/>
      <c r="F304" s="97"/>
      <c r="G304" s="97"/>
      <c r="H304" s="97"/>
      <c r="I304" s="97"/>
      <c r="J304" s="97"/>
      <c r="K304" s="97"/>
      <c r="L304" s="97"/>
      <c r="M304" s="97"/>
      <c r="N304" s="97"/>
      <c r="O304" s="97"/>
      <c r="P304" s="97"/>
      <c r="Q304" s="97"/>
      <c r="R304" s="97"/>
      <c r="S304" s="97"/>
      <c r="T304" s="97"/>
      <c r="U304" s="97"/>
      <c r="V304" s="97"/>
      <c r="W304" s="97"/>
      <c r="X304" s="97"/>
      <c r="Y304" s="97"/>
      <c r="Z304" s="97"/>
      <c r="AA304" s="97"/>
      <c r="AB304" s="97"/>
      <c r="AC304" s="97"/>
      <c r="AD304" s="97"/>
    </row>
    <row r="305" ht="15.75" customHeight="1">
      <c r="A305" s="97"/>
      <c r="B305" s="97"/>
      <c r="C305" s="97"/>
      <c r="D305" s="97"/>
      <c r="E305" s="97"/>
      <c r="F305" s="97"/>
      <c r="G305" s="97"/>
      <c r="H305" s="97"/>
      <c r="I305" s="97"/>
      <c r="J305" s="97"/>
      <c r="K305" s="97"/>
      <c r="L305" s="97"/>
      <c r="M305" s="97"/>
      <c r="N305" s="97"/>
      <c r="O305" s="97"/>
      <c r="P305" s="97"/>
      <c r="Q305" s="97"/>
      <c r="R305" s="97"/>
      <c r="S305" s="97"/>
      <c r="T305" s="97"/>
      <c r="U305" s="97"/>
      <c r="V305" s="97"/>
      <c r="W305" s="97"/>
      <c r="X305" s="97"/>
      <c r="Y305" s="97"/>
      <c r="Z305" s="97"/>
      <c r="AA305" s="97"/>
      <c r="AB305" s="97"/>
      <c r="AC305" s="97"/>
      <c r="AD305" s="97"/>
    </row>
    <row r="306" ht="15.75" customHeight="1">
      <c r="A306" s="97"/>
      <c r="B306" s="97"/>
      <c r="C306" s="97"/>
      <c r="D306" s="97"/>
      <c r="E306" s="97"/>
      <c r="F306" s="97"/>
      <c r="G306" s="97"/>
      <c r="H306" s="97"/>
      <c r="I306" s="97"/>
      <c r="J306" s="97"/>
      <c r="K306" s="97"/>
      <c r="L306" s="97"/>
      <c r="M306" s="97"/>
      <c r="N306" s="97"/>
      <c r="O306" s="97"/>
      <c r="P306" s="97"/>
      <c r="Q306" s="97"/>
      <c r="R306" s="97"/>
      <c r="S306" s="97"/>
      <c r="T306" s="97"/>
      <c r="U306" s="97"/>
      <c r="V306" s="97"/>
      <c r="W306" s="97"/>
      <c r="X306" s="97"/>
      <c r="Y306" s="97"/>
      <c r="Z306" s="97"/>
      <c r="AA306" s="97"/>
      <c r="AB306" s="97"/>
      <c r="AC306" s="97"/>
      <c r="AD306" s="97"/>
    </row>
    <row r="307" ht="15.75" customHeight="1">
      <c r="A307" s="97"/>
      <c r="B307" s="97"/>
      <c r="C307" s="97"/>
      <c r="D307" s="97"/>
      <c r="E307" s="97"/>
      <c r="F307" s="97"/>
      <c r="G307" s="97"/>
      <c r="H307" s="97"/>
      <c r="I307" s="97"/>
      <c r="J307" s="97"/>
      <c r="K307" s="97"/>
      <c r="L307" s="97"/>
      <c r="M307" s="97"/>
      <c r="N307" s="97"/>
      <c r="O307" s="97"/>
      <c r="P307" s="97"/>
      <c r="Q307" s="97"/>
      <c r="R307" s="97"/>
      <c r="S307" s="97"/>
      <c r="T307" s="97"/>
      <c r="U307" s="97"/>
      <c r="V307" s="97"/>
      <c r="W307" s="97"/>
      <c r="X307" s="97"/>
      <c r="Y307" s="97"/>
      <c r="Z307" s="97"/>
      <c r="AA307" s="97"/>
      <c r="AB307" s="97"/>
      <c r="AC307" s="97"/>
      <c r="AD307" s="97"/>
    </row>
    <row r="308" ht="15.75" customHeight="1">
      <c r="A308" s="97"/>
      <c r="B308" s="97"/>
      <c r="C308" s="97"/>
      <c r="D308" s="97"/>
      <c r="E308" s="97"/>
      <c r="F308" s="97"/>
      <c r="G308" s="97"/>
      <c r="H308" s="97"/>
      <c r="I308" s="97"/>
      <c r="J308" s="97"/>
      <c r="K308" s="97"/>
      <c r="L308" s="97"/>
      <c r="M308" s="97"/>
      <c r="N308" s="97"/>
      <c r="O308" s="97"/>
      <c r="P308" s="97"/>
      <c r="Q308" s="97"/>
      <c r="R308" s="97"/>
      <c r="S308" s="97"/>
      <c r="T308" s="97"/>
      <c r="U308" s="97"/>
      <c r="V308" s="97"/>
      <c r="W308" s="97"/>
      <c r="X308" s="97"/>
      <c r="Y308" s="97"/>
      <c r="Z308" s="97"/>
      <c r="AA308" s="97"/>
      <c r="AB308" s="97"/>
      <c r="AC308" s="97"/>
      <c r="AD308" s="97"/>
    </row>
    <row r="309" ht="15.75" customHeight="1">
      <c r="A309" s="97"/>
      <c r="B309" s="97"/>
      <c r="C309" s="97"/>
      <c r="D309" s="97"/>
      <c r="E309" s="97"/>
      <c r="F309" s="97"/>
      <c r="G309" s="97"/>
      <c r="H309" s="97"/>
      <c r="I309" s="97"/>
      <c r="J309" s="97"/>
      <c r="K309" s="97"/>
      <c r="L309" s="97"/>
      <c r="M309" s="97"/>
      <c r="N309" s="97"/>
      <c r="O309" s="97"/>
      <c r="P309" s="97"/>
      <c r="Q309" s="97"/>
      <c r="R309" s="97"/>
      <c r="S309" s="97"/>
      <c r="T309" s="97"/>
      <c r="U309" s="97"/>
      <c r="V309" s="97"/>
      <c r="W309" s="97"/>
      <c r="X309" s="97"/>
      <c r="Y309" s="97"/>
      <c r="Z309" s="97"/>
      <c r="AA309" s="97"/>
      <c r="AB309" s="97"/>
      <c r="AC309" s="97"/>
      <c r="AD309" s="97"/>
    </row>
    <row r="310" ht="15.75" customHeight="1">
      <c r="A310" s="97"/>
      <c r="B310" s="97"/>
      <c r="C310" s="97"/>
      <c r="D310" s="97"/>
      <c r="E310" s="97"/>
      <c r="F310" s="97"/>
      <c r="G310" s="97"/>
      <c r="H310" s="97"/>
      <c r="I310" s="97"/>
      <c r="J310" s="97"/>
      <c r="K310" s="97"/>
      <c r="L310" s="97"/>
      <c r="M310" s="97"/>
      <c r="N310" s="97"/>
      <c r="O310" s="97"/>
      <c r="P310" s="97"/>
      <c r="Q310" s="97"/>
      <c r="R310" s="97"/>
      <c r="S310" s="97"/>
      <c r="T310" s="97"/>
      <c r="U310" s="97"/>
      <c r="V310" s="97"/>
      <c r="W310" s="97"/>
      <c r="X310" s="97"/>
      <c r="Y310" s="97"/>
      <c r="Z310" s="97"/>
      <c r="AA310" s="97"/>
      <c r="AB310" s="97"/>
      <c r="AC310" s="97"/>
      <c r="AD310" s="97"/>
    </row>
    <row r="311" ht="15.75" customHeight="1">
      <c r="A311" s="97"/>
      <c r="B311" s="97"/>
      <c r="C311" s="97"/>
      <c r="D311" s="97"/>
      <c r="E311" s="97"/>
      <c r="F311" s="97"/>
      <c r="G311" s="97"/>
      <c r="H311" s="97"/>
      <c r="I311" s="97"/>
      <c r="J311" s="97"/>
      <c r="K311" s="97"/>
      <c r="L311" s="97"/>
      <c r="M311" s="97"/>
      <c r="N311" s="97"/>
      <c r="O311" s="97"/>
      <c r="P311" s="97"/>
      <c r="Q311" s="97"/>
      <c r="R311" s="97"/>
      <c r="S311" s="97"/>
      <c r="T311" s="97"/>
      <c r="U311" s="97"/>
      <c r="V311" s="97"/>
      <c r="W311" s="97"/>
      <c r="X311" s="97"/>
      <c r="Y311" s="97"/>
      <c r="Z311" s="97"/>
      <c r="AA311" s="97"/>
      <c r="AB311" s="97"/>
      <c r="AC311" s="97"/>
      <c r="AD311" s="97"/>
    </row>
    <row r="312" ht="15.75" customHeight="1">
      <c r="A312" s="97"/>
      <c r="B312" s="97"/>
      <c r="C312" s="97"/>
      <c r="D312" s="97"/>
      <c r="E312" s="97"/>
      <c r="F312" s="97"/>
      <c r="G312" s="97"/>
      <c r="H312" s="97"/>
      <c r="I312" s="97"/>
      <c r="J312" s="97"/>
      <c r="K312" s="97"/>
      <c r="L312" s="97"/>
      <c r="M312" s="97"/>
      <c r="N312" s="97"/>
      <c r="O312" s="97"/>
      <c r="P312" s="97"/>
      <c r="Q312" s="97"/>
      <c r="R312" s="97"/>
      <c r="S312" s="97"/>
      <c r="T312" s="97"/>
      <c r="U312" s="97"/>
      <c r="V312" s="97"/>
      <c r="W312" s="97"/>
      <c r="X312" s="97"/>
      <c r="Y312" s="97"/>
      <c r="Z312" s="97"/>
      <c r="AA312" s="97"/>
      <c r="AB312" s="97"/>
      <c r="AC312" s="97"/>
      <c r="AD312" s="97"/>
    </row>
    <row r="313" ht="15.75" customHeight="1">
      <c r="A313" s="97"/>
      <c r="B313" s="97"/>
      <c r="C313" s="97"/>
      <c r="D313" s="97"/>
      <c r="E313" s="97"/>
      <c r="F313" s="97"/>
      <c r="G313" s="97"/>
      <c r="H313" s="97"/>
      <c r="I313" s="97"/>
      <c r="J313" s="97"/>
      <c r="K313" s="97"/>
      <c r="L313" s="97"/>
      <c r="M313" s="97"/>
      <c r="N313" s="97"/>
      <c r="O313" s="97"/>
      <c r="P313" s="97"/>
      <c r="Q313" s="97"/>
      <c r="R313" s="97"/>
      <c r="S313" s="97"/>
      <c r="T313" s="97"/>
      <c r="U313" s="97"/>
      <c r="V313" s="97"/>
      <c r="W313" s="97"/>
      <c r="X313" s="97"/>
      <c r="Y313" s="97"/>
      <c r="Z313" s="97"/>
      <c r="AA313" s="97"/>
      <c r="AB313" s="97"/>
      <c r="AC313" s="97"/>
      <c r="AD313" s="97"/>
    </row>
    <row r="314" ht="15.75" customHeight="1">
      <c r="A314" s="97"/>
      <c r="B314" s="97"/>
      <c r="C314" s="97"/>
      <c r="D314" s="97"/>
      <c r="E314" s="97"/>
      <c r="F314" s="97"/>
      <c r="G314" s="97"/>
      <c r="H314" s="97"/>
      <c r="I314" s="97"/>
      <c r="J314" s="97"/>
      <c r="K314" s="97"/>
      <c r="L314" s="97"/>
      <c r="M314" s="97"/>
      <c r="N314" s="97"/>
      <c r="O314" s="97"/>
      <c r="P314" s="97"/>
      <c r="Q314" s="97"/>
      <c r="R314" s="97"/>
      <c r="S314" s="97"/>
      <c r="T314" s="97"/>
      <c r="U314" s="97"/>
      <c r="V314" s="97"/>
      <c r="W314" s="97"/>
      <c r="X314" s="97"/>
      <c r="Y314" s="97"/>
      <c r="Z314" s="97"/>
      <c r="AA314" s="97"/>
      <c r="AB314" s="97"/>
      <c r="AC314" s="97"/>
      <c r="AD314" s="97"/>
    </row>
    <row r="315" ht="15.75" customHeight="1">
      <c r="A315" s="97"/>
      <c r="B315" s="97"/>
      <c r="C315" s="97"/>
      <c r="D315" s="97"/>
      <c r="E315" s="97"/>
      <c r="F315" s="97"/>
      <c r="G315" s="97"/>
      <c r="H315" s="97"/>
      <c r="I315" s="97"/>
      <c r="J315" s="97"/>
      <c r="K315" s="97"/>
      <c r="L315" s="97"/>
      <c r="M315" s="97"/>
      <c r="N315" s="97"/>
      <c r="O315" s="97"/>
      <c r="P315" s="97"/>
      <c r="Q315" s="97"/>
      <c r="R315" s="97"/>
      <c r="S315" s="97"/>
      <c r="T315" s="97"/>
      <c r="U315" s="97"/>
      <c r="V315" s="97"/>
      <c r="W315" s="97"/>
      <c r="X315" s="97"/>
      <c r="Y315" s="97"/>
      <c r="Z315" s="97"/>
      <c r="AA315" s="97"/>
      <c r="AB315" s="97"/>
      <c r="AC315" s="97"/>
      <c r="AD315" s="97"/>
    </row>
    <row r="316" ht="15.75" customHeight="1">
      <c r="A316" s="97"/>
      <c r="B316" s="97"/>
      <c r="C316" s="97"/>
      <c r="D316" s="97"/>
      <c r="E316" s="97"/>
      <c r="F316" s="97"/>
      <c r="G316" s="97"/>
      <c r="H316" s="97"/>
      <c r="I316" s="97"/>
      <c r="J316" s="97"/>
      <c r="K316" s="97"/>
      <c r="L316" s="97"/>
      <c r="M316" s="97"/>
      <c r="N316" s="97"/>
      <c r="O316" s="97"/>
      <c r="P316" s="97"/>
      <c r="Q316" s="97"/>
      <c r="R316" s="97"/>
      <c r="S316" s="97"/>
      <c r="T316" s="97"/>
      <c r="U316" s="97"/>
      <c r="V316" s="97"/>
      <c r="W316" s="97"/>
      <c r="X316" s="97"/>
      <c r="Y316" s="97"/>
      <c r="Z316" s="97"/>
      <c r="AA316" s="97"/>
      <c r="AB316" s="97"/>
      <c r="AC316" s="97"/>
      <c r="AD316" s="97"/>
    </row>
    <row r="317" ht="15.75" customHeight="1">
      <c r="A317" s="97"/>
      <c r="B317" s="97"/>
      <c r="C317" s="97"/>
      <c r="D317" s="97"/>
      <c r="E317" s="97"/>
      <c r="F317" s="97"/>
      <c r="G317" s="97"/>
      <c r="H317" s="97"/>
      <c r="I317" s="97"/>
      <c r="J317" s="97"/>
      <c r="K317" s="97"/>
      <c r="L317" s="97"/>
      <c r="M317" s="97"/>
      <c r="N317" s="97"/>
      <c r="O317" s="97"/>
      <c r="P317" s="97"/>
      <c r="Q317" s="97"/>
      <c r="R317" s="97"/>
      <c r="S317" s="97"/>
      <c r="T317" s="97"/>
      <c r="U317" s="97"/>
      <c r="V317" s="97"/>
      <c r="W317" s="97"/>
      <c r="X317" s="97"/>
      <c r="Y317" s="97"/>
      <c r="Z317" s="97"/>
      <c r="AA317" s="97"/>
      <c r="AB317" s="97"/>
      <c r="AC317" s="97"/>
      <c r="AD317" s="97"/>
    </row>
    <row r="318" ht="15.75" customHeight="1">
      <c r="A318" s="97"/>
      <c r="B318" s="97"/>
      <c r="C318" s="97"/>
      <c r="D318" s="97"/>
      <c r="E318" s="97"/>
      <c r="F318" s="97"/>
      <c r="G318" s="97"/>
      <c r="H318" s="97"/>
      <c r="I318" s="97"/>
      <c r="J318" s="97"/>
      <c r="K318" s="97"/>
      <c r="L318" s="97"/>
      <c r="M318" s="97"/>
      <c r="N318" s="97"/>
      <c r="O318" s="97"/>
      <c r="P318" s="97"/>
      <c r="Q318" s="97"/>
      <c r="R318" s="97"/>
      <c r="S318" s="97"/>
      <c r="T318" s="97"/>
      <c r="U318" s="97"/>
      <c r="V318" s="97"/>
      <c r="W318" s="97"/>
      <c r="X318" s="97"/>
      <c r="Y318" s="97"/>
      <c r="Z318" s="97"/>
      <c r="AA318" s="97"/>
      <c r="AB318" s="97"/>
      <c r="AC318" s="97"/>
      <c r="AD318" s="97"/>
    </row>
    <row r="319" ht="15.75" customHeight="1">
      <c r="A319" s="97"/>
      <c r="B319" s="97"/>
      <c r="C319" s="97"/>
      <c r="D319" s="97"/>
      <c r="E319" s="97"/>
      <c r="F319" s="97"/>
      <c r="G319" s="97"/>
      <c r="H319" s="97"/>
      <c r="I319" s="97"/>
      <c r="J319" s="97"/>
      <c r="K319" s="97"/>
      <c r="L319" s="97"/>
      <c r="M319" s="97"/>
      <c r="N319" s="97"/>
      <c r="O319" s="97"/>
      <c r="P319" s="97"/>
      <c r="Q319" s="97"/>
      <c r="R319" s="97"/>
      <c r="S319" s="97"/>
      <c r="T319" s="97"/>
      <c r="U319" s="97"/>
      <c r="V319" s="97"/>
      <c r="W319" s="97"/>
      <c r="X319" s="97"/>
      <c r="Y319" s="97"/>
      <c r="Z319" s="97"/>
      <c r="AA319" s="97"/>
      <c r="AB319" s="97"/>
      <c r="AC319" s="97"/>
      <c r="AD319" s="97"/>
    </row>
    <row r="320" ht="15.75" customHeight="1">
      <c r="A320" s="97"/>
      <c r="B320" s="97"/>
      <c r="C320" s="97"/>
      <c r="D320" s="97"/>
      <c r="E320" s="97"/>
      <c r="F320" s="97"/>
      <c r="G320" s="97"/>
      <c r="H320" s="97"/>
      <c r="I320" s="97"/>
      <c r="J320" s="97"/>
      <c r="K320" s="97"/>
      <c r="L320" s="97"/>
      <c r="M320" s="97"/>
      <c r="N320" s="97"/>
      <c r="O320" s="97"/>
      <c r="P320" s="97"/>
      <c r="Q320" s="97"/>
      <c r="R320" s="97"/>
      <c r="S320" s="97"/>
      <c r="T320" s="97"/>
      <c r="U320" s="97"/>
      <c r="V320" s="97"/>
      <c r="W320" s="97"/>
      <c r="X320" s="97"/>
      <c r="Y320" s="97"/>
      <c r="Z320" s="97"/>
      <c r="AA320" s="97"/>
      <c r="AB320" s="97"/>
      <c r="AC320" s="97"/>
      <c r="AD320" s="97"/>
    </row>
    <row r="321" ht="15.75" customHeight="1">
      <c r="A321" s="97"/>
      <c r="B321" s="97"/>
      <c r="C321" s="97"/>
      <c r="D321" s="97"/>
      <c r="E321" s="97"/>
      <c r="F321" s="97"/>
      <c r="G321" s="97"/>
      <c r="H321" s="97"/>
      <c r="I321" s="97"/>
      <c r="J321" s="97"/>
      <c r="K321" s="97"/>
      <c r="L321" s="97"/>
      <c r="M321" s="97"/>
      <c r="N321" s="97"/>
      <c r="O321" s="97"/>
      <c r="P321" s="97"/>
      <c r="Q321" s="97"/>
      <c r="R321" s="97"/>
      <c r="S321" s="97"/>
      <c r="T321" s="97"/>
      <c r="U321" s="97"/>
      <c r="V321" s="97"/>
      <c r="W321" s="97"/>
      <c r="X321" s="97"/>
      <c r="Y321" s="97"/>
      <c r="Z321" s="97"/>
      <c r="AA321" s="97"/>
      <c r="AB321" s="97"/>
      <c r="AC321" s="97"/>
      <c r="AD321" s="97"/>
    </row>
    <row r="322" ht="15.75" customHeight="1">
      <c r="A322" s="97"/>
      <c r="B322" s="97"/>
      <c r="C322" s="97"/>
      <c r="D322" s="97"/>
      <c r="E322" s="97"/>
      <c r="F322" s="97"/>
      <c r="G322" s="97"/>
      <c r="H322" s="97"/>
      <c r="I322" s="97"/>
      <c r="J322" s="97"/>
      <c r="K322" s="97"/>
      <c r="L322" s="97"/>
      <c r="M322" s="97"/>
      <c r="N322" s="97"/>
      <c r="O322" s="97"/>
      <c r="P322" s="97"/>
      <c r="Q322" s="97"/>
      <c r="R322" s="97"/>
      <c r="S322" s="97"/>
      <c r="T322" s="97"/>
      <c r="U322" s="97"/>
      <c r="V322" s="97"/>
      <c r="W322" s="97"/>
      <c r="X322" s="97"/>
      <c r="Y322" s="97"/>
      <c r="Z322" s="97"/>
      <c r="AA322" s="97"/>
      <c r="AB322" s="97"/>
      <c r="AC322" s="97"/>
      <c r="AD322" s="97"/>
    </row>
    <row r="323" ht="15.75" customHeight="1">
      <c r="A323" s="97"/>
      <c r="B323" s="97"/>
      <c r="C323" s="97"/>
      <c r="D323" s="97"/>
      <c r="E323" s="97"/>
      <c r="F323" s="97"/>
      <c r="G323" s="97"/>
      <c r="H323" s="97"/>
      <c r="I323" s="97"/>
      <c r="J323" s="97"/>
      <c r="K323" s="97"/>
      <c r="L323" s="97"/>
      <c r="M323" s="97"/>
      <c r="N323" s="97"/>
      <c r="O323" s="97"/>
      <c r="P323" s="97"/>
      <c r="Q323" s="97"/>
      <c r="R323" s="97"/>
      <c r="S323" s="97"/>
      <c r="T323" s="97"/>
      <c r="U323" s="97"/>
      <c r="V323" s="97"/>
      <c r="W323" s="97"/>
      <c r="X323" s="97"/>
      <c r="Y323" s="97"/>
      <c r="Z323" s="97"/>
      <c r="AA323" s="97"/>
      <c r="AB323" s="97"/>
      <c r="AC323" s="97"/>
      <c r="AD323" s="97"/>
    </row>
    <row r="324" ht="15.75" customHeight="1">
      <c r="A324" s="97"/>
      <c r="B324" s="97"/>
      <c r="C324" s="97"/>
      <c r="D324" s="97"/>
      <c r="E324" s="97"/>
      <c r="F324" s="97"/>
      <c r="G324" s="97"/>
      <c r="H324" s="97"/>
      <c r="I324" s="97"/>
      <c r="J324" s="97"/>
      <c r="K324" s="97"/>
      <c r="L324" s="97"/>
      <c r="M324" s="97"/>
      <c r="N324" s="97"/>
      <c r="O324" s="97"/>
      <c r="P324" s="97"/>
      <c r="Q324" s="97"/>
      <c r="R324" s="97"/>
      <c r="S324" s="97"/>
      <c r="T324" s="97"/>
      <c r="U324" s="97"/>
      <c r="V324" s="97"/>
      <c r="W324" s="97"/>
      <c r="X324" s="97"/>
      <c r="Y324" s="97"/>
      <c r="Z324" s="97"/>
      <c r="AA324" s="97"/>
      <c r="AB324" s="97"/>
      <c r="AC324" s="97"/>
      <c r="AD324" s="97"/>
    </row>
    <row r="325" ht="15.75" customHeight="1">
      <c r="A325" s="97"/>
      <c r="B325" s="97"/>
      <c r="C325" s="97"/>
      <c r="D325" s="97"/>
      <c r="E325" s="97"/>
      <c r="F325" s="97"/>
      <c r="G325" s="97"/>
      <c r="H325" s="97"/>
      <c r="I325" s="97"/>
      <c r="J325" s="97"/>
      <c r="K325" s="97"/>
      <c r="L325" s="97"/>
      <c r="M325" s="97"/>
      <c r="N325" s="97"/>
      <c r="O325" s="97"/>
      <c r="P325" s="97"/>
      <c r="Q325" s="97"/>
      <c r="R325" s="97"/>
      <c r="S325" s="97"/>
      <c r="T325" s="97"/>
      <c r="U325" s="97"/>
      <c r="V325" s="97"/>
      <c r="W325" s="97"/>
      <c r="X325" s="97"/>
      <c r="Y325" s="97"/>
      <c r="Z325" s="97"/>
      <c r="AA325" s="97"/>
      <c r="AB325" s="97"/>
      <c r="AC325" s="97"/>
      <c r="AD325" s="97"/>
    </row>
    <row r="326" ht="15.75" customHeight="1">
      <c r="A326" s="97"/>
      <c r="B326" s="97"/>
      <c r="C326" s="97"/>
      <c r="D326" s="97"/>
      <c r="E326" s="97"/>
      <c r="F326" s="97"/>
      <c r="G326" s="97"/>
      <c r="H326" s="97"/>
      <c r="I326" s="97"/>
      <c r="J326" s="97"/>
      <c r="K326" s="97"/>
      <c r="L326" s="97"/>
      <c r="M326" s="97"/>
      <c r="N326" s="97"/>
      <c r="O326" s="97"/>
      <c r="P326" s="97"/>
      <c r="Q326" s="97"/>
      <c r="R326" s="97"/>
      <c r="S326" s="97"/>
      <c r="T326" s="97"/>
      <c r="U326" s="97"/>
      <c r="V326" s="97"/>
      <c r="W326" s="97"/>
      <c r="X326" s="97"/>
      <c r="Y326" s="97"/>
      <c r="Z326" s="97"/>
      <c r="AA326" s="97"/>
      <c r="AB326" s="97"/>
      <c r="AC326" s="97"/>
      <c r="AD326" s="97"/>
    </row>
    <row r="327" ht="15.75" customHeight="1">
      <c r="A327" s="97"/>
      <c r="B327" s="97"/>
      <c r="C327" s="97"/>
      <c r="D327" s="97"/>
      <c r="E327" s="97"/>
      <c r="F327" s="97"/>
      <c r="G327" s="97"/>
      <c r="H327" s="97"/>
      <c r="I327" s="97"/>
      <c r="J327" s="97"/>
      <c r="K327" s="97"/>
      <c r="L327" s="97"/>
      <c r="M327" s="97"/>
      <c r="N327" s="97"/>
      <c r="O327" s="97"/>
      <c r="P327" s="97"/>
      <c r="Q327" s="97"/>
      <c r="R327" s="97"/>
      <c r="S327" s="97"/>
      <c r="T327" s="97"/>
      <c r="U327" s="97"/>
      <c r="V327" s="97"/>
      <c r="W327" s="97"/>
      <c r="X327" s="97"/>
      <c r="Y327" s="97"/>
      <c r="Z327" s="97"/>
      <c r="AA327" s="97"/>
      <c r="AB327" s="97"/>
      <c r="AC327" s="97"/>
      <c r="AD327" s="97"/>
    </row>
    <row r="328" ht="15.75" customHeight="1">
      <c r="A328" s="97"/>
      <c r="B328" s="97"/>
      <c r="C328" s="97"/>
      <c r="D328" s="97"/>
      <c r="E328" s="97"/>
      <c r="F328" s="97"/>
      <c r="G328" s="97"/>
      <c r="H328" s="97"/>
      <c r="I328" s="97"/>
      <c r="J328" s="97"/>
      <c r="K328" s="97"/>
      <c r="L328" s="97"/>
      <c r="M328" s="97"/>
      <c r="N328" s="97"/>
      <c r="O328" s="97"/>
      <c r="P328" s="97"/>
      <c r="Q328" s="97"/>
      <c r="R328" s="97"/>
      <c r="S328" s="97"/>
      <c r="T328" s="97"/>
      <c r="U328" s="97"/>
      <c r="V328" s="97"/>
      <c r="W328" s="97"/>
      <c r="X328" s="97"/>
      <c r="Y328" s="97"/>
      <c r="Z328" s="97"/>
      <c r="AA328" s="97"/>
      <c r="AB328" s="97"/>
      <c r="AC328" s="97"/>
      <c r="AD328" s="97"/>
    </row>
    <row r="329" ht="15.75" customHeight="1">
      <c r="A329" s="97"/>
      <c r="B329" s="97"/>
      <c r="C329" s="97"/>
      <c r="D329" s="97"/>
      <c r="E329" s="97"/>
      <c r="F329" s="97"/>
      <c r="G329" s="97"/>
      <c r="H329" s="97"/>
      <c r="I329" s="97"/>
      <c r="J329" s="97"/>
      <c r="K329" s="97"/>
      <c r="L329" s="97"/>
      <c r="M329" s="97"/>
      <c r="N329" s="97"/>
      <c r="O329" s="97"/>
      <c r="P329" s="97"/>
      <c r="Q329" s="97"/>
      <c r="R329" s="97"/>
      <c r="S329" s="97"/>
      <c r="T329" s="97"/>
      <c r="U329" s="97"/>
      <c r="V329" s="97"/>
      <c r="W329" s="97"/>
      <c r="X329" s="97"/>
      <c r="Y329" s="97"/>
      <c r="Z329" s="97"/>
      <c r="AA329" s="97"/>
      <c r="AB329" s="97"/>
      <c r="AC329" s="97"/>
      <c r="AD329" s="97"/>
    </row>
    <row r="330" ht="15.75" customHeight="1">
      <c r="A330" s="97"/>
      <c r="B330" s="97"/>
      <c r="C330" s="97"/>
      <c r="D330" s="97"/>
      <c r="E330" s="97"/>
      <c r="F330" s="97"/>
      <c r="G330" s="97"/>
      <c r="H330" s="97"/>
      <c r="I330" s="97"/>
      <c r="J330" s="97"/>
      <c r="K330" s="97"/>
      <c r="L330" s="97"/>
      <c r="M330" s="97"/>
      <c r="N330" s="97"/>
      <c r="O330" s="97"/>
      <c r="P330" s="97"/>
      <c r="Q330" s="97"/>
      <c r="R330" s="97"/>
      <c r="S330" s="97"/>
      <c r="T330" s="97"/>
      <c r="U330" s="97"/>
      <c r="V330" s="97"/>
      <c r="W330" s="97"/>
      <c r="X330" s="97"/>
      <c r="Y330" s="97"/>
      <c r="Z330" s="97"/>
      <c r="AA330" s="97"/>
      <c r="AB330" s="97"/>
      <c r="AC330" s="97"/>
      <c r="AD330" s="97"/>
    </row>
    <row r="331" ht="15.75" customHeight="1">
      <c r="A331" s="97"/>
      <c r="B331" s="97"/>
      <c r="C331" s="97"/>
      <c r="D331" s="97"/>
      <c r="E331" s="97"/>
      <c r="F331" s="97"/>
      <c r="G331" s="97"/>
      <c r="H331" s="97"/>
      <c r="I331" s="97"/>
      <c r="J331" s="97"/>
      <c r="K331" s="97"/>
      <c r="L331" s="97"/>
      <c r="M331" s="97"/>
      <c r="N331" s="97"/>
      <c r="O331" s="97"/>
      <c r="P331" s="97"/>
      <c r="Q331" s="97"/>
      <c r="R331" s="97"/>
      <c r="S331" s="97"/>
      <c r="T331" s="97"/>
      <c r="U331" s="97"/>
      <c r="V331" s="97"/>
      <c r="W331" s="97"/>
      <c r="X331" s="97"/>
      <c r="Y331" s="97"/>
      <c r="Z331" s="97"/>
      <c r="AA331" s="97"/>
      <c r="AB331" s="97"/>
      <c r="AC331" s="97"/>
      <c r="AD331" s="97"/>
    </row>
    <row r="332" ht="15.75" customHeight="1">
      <c r="A332" s="97"/>
      <c r="B332" s="97"/>
      <c r="C332" s="97"/>
      <c r="D332" s="97"/>
      <c r="E332" s="97"/>
      <c r="F332" s="97"/>
      <c r="G332" s="97"/>
      <c r="H332" s="97"/>
      <c r="I332" s="97"/>
      <c r="J332" s="97"/>
      <c r="K332" s="97"/>
      <c r="L332" s="97"/>
      <c r="M332" s="97"/>
      <c r="N332" s="97"/>
      <c r="O332" s="97"/>
      <c r="P332" s="97"/>
      <c r="Q332" s="97"/>
      <c r="R332" s="97"/>
      <c r="S332" s="97"/>
      <c r="T332" s="97"/>
      <c r="U332" s="97"/>
      <c r="V332" s="97"/>
      <c r="W332" s="97"/>
      <c r="X332" s="97"/>
      <c r="Y332" s="97"/>
      <c r="Z332" s="97"/>
      <c r="AA332" s="97"/>
      <c r="AB332" s="97"/>
      <c r="AC332" s="97"/>
      <c r="AD332" s="97"/>
    </row>
    <row r="333" ht="15.75" customHeight="1">
      <c r="A333" s="97"/>
      <c r="B333" s="97"/>
      <c r="C333" s="97"/>
      <c r="D333" s="97"/>
      <c r="E333" s="97"/>
      <c r="F333" s="97"/>
      <c r="G333" s="97"/>
      <c r="H333" s="97"/>
      <c r="I333" s="97"/>
      <c r="J333" s="97"/>
      <c r="K333" s="97"/>
      <c r="L333" s="97"/>
      <c r="M333" s="97"/>
      <c r="N333" s="97"/>
      <c r="O333" s="97"/>
      <c r="P333" s="97"/>
      <c r="Q333" s="97"/>
      <c r="R333" s="97"/>
      <c r="S333" s="97"/>
      <c r="T333" s="97"/>
      <c r="U333" s="97"/>
      <c r="V333" s="97"/>
      <c r="W333" s="97"/>
      <c r="X333" s="97"/>
      <c r="Y333" s="97"/>
      <c r="Z333" s="97"/>
      <c r="AA333" s="97"/>
      <c r="AB333" s="97"/>
      <c r="AC333" s="97"/>
      <c r="AD333" s="97"/>
    </row>
    <row r="334" ht="15.75" customHeight="1">
      <c r="A334" s="97"/>
      <c r="B334" s="97"/>
      <c r="C334" s="97"/>
      <c r="D334" s="97"/>
      <c r="E334" s="97"/>
      <c r="F334" s="97"/>
      <c r="G334" s="97"/>
      <c r="H334" s="97"/>
      <c r="I334" s="97"/>
      <c r="J334" s="97"/>
      <c r="K334" s="97"/>
      <c r="L334" s="97"/>
      <c r="M334" s="97"/>
      <c r="N334" s="97"/>
      <c r="O334" s="97"/>
      <c r="P334" s="97"/>
      <c r="Q334" s="97"/>
      <c r="R334" s="97"/>
      <c r="S334" s="97"/>
      <c r="T334" s="97"/>
      <c r="U334" s="97"/>
      <c r="V334" s="97"/>
      <c r="W334" s="97"/>
      <c r="X334" s="97"/>
      <c r="Y334" s="97"/>
      <c r="Z334" s="97"/>
      <c r="AA334" s="97"/>
      <c r="AB334" s="97"/>
      <c r="AC334" s="97"/>
      <c r="AD334" s="97"/>
    </row>
    <row r="335" ht="15.75" customHeight="1">
      <c r="A335" s="97"/>
      <c r="B335" s="97"/>
      <c r="C335" s="97"/>
      <c r="D335" s="97"/>
      <c r="E335" s="97"/>
      <c r="F335" s="97"/>
      <c r="G335" s="97"/>
      <c r="H335" s="97"/>
      <c r="I335" s="97"/>
      <c r="J335" s="97"/>
      <c r="K335" s="97"/>
      <c r="L335" s="97"/>
      <c r="M335" s="97"/>
      <c r="N335" s="97"/>
      <c r="O335" s="97"/>
      <c r="P335" s="97"/>
      <c r="Q335" s="97"/>
      <c r="R335" s="97"/>
      <c r="S335" s="97"/>
      <c r="T335" s="97"/>
      <c r="U335" s="97"/>
      <c r="V335" s="97"/>
      <c r="W335" s="97"/>
      <c r="X335" s="97"/>
      <c r="Y335" s="97"/>
      <c r="Z335" s="97"/>
      <c r="AA335" s="97"/>
      <c r="AB335" s="97"/>
      <c r="AC335" s="97"/>
      <c r="AD335" s="97"/>
    </row>
    <row r="336" ht="15.75" customHeight="1">
      <c r="A336" s="97"/>
      <c r="B336" s="97"/>
      <c r="C336" s="97"/>
      <c r="D336" s="97"/>
      <c r="E336" s="97"/>
      <c r="F336" s="97"/>
      <c r="G336" s="97"/>
      <c r="H336" s="97"/>
      <c r="I336" s="97"/>
      <c r="J336" s="97"/>
      <c r="K336" s="97"/>
      <c r="L336" s="97"/>
      <c r="M336" s="97"/>
      <c r="N336" s="97"/>
      <c r="O336" s="97"/>
      <c r="P336" s="97"/>
      <c r="Q336" s="97"/>
      <c r="R336" s="97"/>
      <c r="S336" s="97"/>
      <c r="T336" s="97"/>
      <c r="U336" s="97"/>
      <c r="V336" s="97"/>
      <c r="W336" s="97"/>
      <c r="X336" s="97"/>
      <c r="Y336" s="97"/>
      <c r="Z336" s="97"/>
      <c r="AA336" s="97"/>
      <c r="AB336" s="97"/>
      <c r="AC336" s="97"/>
      <c r="AD336" s="97"/>
    </row>
    <row r="337" ht="15.75" customHeight="1">
      <c r="A337" s="97"/>
      <c r="B337" s="97"/>
      <c r="C337" s="97"/>
      <c r="D337" s="97"/>
      <c r="E337" s="97"/>
      <c r="F337" s="97"/>
      <c r="G337" s="97"/>
      <c r="H337" s="97"/>
      <c r="I337" s="97"/>
      <c r="J337" s="97"/>
      <c r="K337" s="97"/>
      <c r="L337" s="97"/>
      <c r="M337" s="97"/>
      <c r="N337" s="97"/>
      <c r="O337" s="97"/>
      <c r="P337" s="97"/>
      <c r="Q337" s="97"/>
      <c r="R337" s="97"/>
      <c r="S337" s="97"/>
      <c r="T337" s="97"/>
      <c r="U337" s="97"/>
      <c r="V337" s="97"/>
      <c r="W337" s="97"/>
      <c r="X337" s="97"/>
      <c r="Y337" s="97"/>
      <c r="Z337" s="97"/>
      <c r="AA337" s="97"/>
      <c r="AB337" s="97"/>
      <c r="AC337" s="97"/>
      <c r="AD337" s="97"/>
    </row>
    <row r="338" ht="15.75" customHeight="1">
      <c r="A338" s="97"/>
      <c r="B338" s="97"/>
      <c r="C338" s="97"/>
      <c r="D338" s="97"/>
      <c r="E338" s="97"/>
      <c r="F338" s="97"/>
      <c r="G338" s="97"/>
      <c r="H338" s="97"/>
      <c r="I338" s="97"/>
      <c r="J338" s="97"/>
      <c r="K338" s="97"/>
      <c r="L338" s="97"/>
      <c r="M338" s="97"/>
      <c r="N338" s="97"/>
      <c r="O338" s="97"/>
      <c r="P338" s="97"/>
      <c r="Q338" s="97"/>
      <c r="R338" s="97"/>
      <c r="S338" s="97"/>
      <c r="T338" s="97"/>
      <c r="U338" s="97"/>
      <c r="V338" s="97"/>
      <c r="W338" s="97"/>
      <c r="X338" s="97"/>
      <c r="Y338" s="97"/>
      <c r="Z338" s="97"/>
      <c r="AA338" s="97"/>
      <c r="AB338" s="97"/>
      <c r="AC338" s="97"/>
      <c r="AD338" s="97"/>
    </row>
    <row r="339" ht="15.75" customHeight="1">
      <c r="A339" s="97"/>
      <c r="B339" s="97"/>
      <c r="C339" s="97"/>
      <c r="D339" s="97"/>
      <c r="E339" s="97"/>
      <c r="F339" s="97"/>
      <c r="G339" s="97"/>
      <c r="H339" s="97"/>
      <c r="I339" s="97"/>
      <c r="J339" s="97"/>
      <c r="K339" s="97"/>
      <c r="L339" s="97"/>
      <c r="M339" s="97"/>
      <c r="N339" s="97"/>
      <c r="O339" s="97"/>
      <c r="P339" s="97"/>
      <c r="Q339" s="97"/>
      <c r="R339" s="97"/>
      <c r="S339" s="97"/>
      <c r="T339" s="97"/>
      <c r="U339" s="97"/>
      <c r="V339" s="97"/>
      <c r="W339" s="97"/>
      <c r="X339" s="97"/>
      <c r="Y339" s="97"/>
      <c r="Z339" s="97"/>
      <c r="AA339" s="97"/>
      <c r="AB339" s="97"/>
      <c r="AC339" s="97"/>
      <c r="AD339" s="97"/>
    </row>
    <row r="340" ht="15.75" customHeight="1">
      <c r="A340" s="97"/>
      <c r="B340" s="97"/>
      <c r="C340" s="97"/>
      <c r="D340" s="97"/>
      <c r="E340" s="97"/>
      <c r="F340" s="97"/>
      <c r="G340" s="97"/>
      <c r="H340" s="97"/>
      <c r="I340" s="97"/>
      <c r="J340" s="97"/>
      <c r="K340" s="97"/>
      <c r="L340" s="97"/>
      <c r="M340" s="97"/>
      <c r="N340" s="97"/>
      <c r="O340" s="97"/>
      <c r="P340" s="97"/>
      <c r="Q340" s="97"/>
      <c r="R340" s="97"/>
      <c r="S340" s="97"/>
      <c r="T340" s="97"/>
      <c r="U340" s="97"/>
      <c r="V340" s="97"/>
      <c r="W340" s="97"/>
      <c r="X340" s="97"/>
      <c r="Y340" s="97"/>
      <c r="Z340" s="97"/>
      <c r="AA340" s="97"/>
      <c r="AB340" s="97"/>
      <c r="AC340" s="97"/>
      <c r="AD340" s="97"/>
    </row>
    <row r="341" ht="15.75" customHeight="1">
      <c r="A341" s="97"/>
      <c r="B341" s="97"/>
      <c r="C341" s="97"/>
      <c r="D341" s="97"/>
      <c r="E341" s="97"/>
      <c r="F341" s="97"/>
      <c r="G341" s="97"/>
      <c r="H341" s="97"/>
      <c r="I341" s="97"/>
      <c r="J341" s="97"/>
      <c r="K341" s="97"/>
      <c r="L341" s="97"/>
      <c r="M341" s="97"/>
      <c r="N341" s="97"/>
      <c r="O341" s="97"/>
      <c r="P341" s="97"/>
      <c r="Q341" s="97"/>
      <c r="R341" s="97"/>
      <c r="S341" s="97"/>
      <c r="T341" s="97"/>
      <c r="U341" s="97"/>
      <c r="V341" s="97"/>
      <c r="W341" s="97"/>
      <c r="X341" s="97"/>
      <c r="Y341" s="97"/>
      <c r="Z341" s="97"/>
      <c r="AA341" s="97"/>
      <c r="AB341" s="97"/>
      <c r="AC341" s="97"/>
      <c r="AD341" s="97"/>
    </row>
    <row r="342" ht="15.75" customHeight="1">
      <c r="A342" s="97"/>
      <c r="B342" s="97"/>
      <c r="C342" s="97"/>
      <c r="D342" s="97"/>
      <c r="E342" s="97"/>
      <c r="F342" s="97"/>
      <c r="G342" s="97"/>
      <c r="H342" s="97"/>
      <c r="I342" s="97"/>
      <c r="J342" s="97"/>
      <c r="K342" s="97"/>
      <c r="L342" s="97"/>
      <c r="M342" s="97"/>
      <c r="N342" s="97"/>
      <c r="O342" s="97"/>
      <c r="P342" s="97"/>
      <c r="Q342" s="97"/>
      <c r="R342" s="97"/>
      <c r="S342" s="97"/>
      <c r="T342" s="97"/>
      <c r="U342" s="97"/>
      <c r="V342" s="97"/>
      <c r="W342" s="97"/>
      <c r="X342" s="97"/>
      <c r="Y342" s="97"/>
      <c r="Z342" s="97"/>
      <c r="AA342" s="97"/>
      <c r="AB342" s="97"/>
      <c r="AC342" s="97"/>
      <c r="AD342" s="97"/>
    </row>
    <row r="343" ht="15.75" customHeight="1">
      <c r="A343" s="97"/>
      <c r="B343" s="97"/>
      <c r="C343" s="97"/>
      <c r="D343" s="97"/>
      <c r="E343" s="97"/>
      <c r="F343" s="97"/>
      <c r="G343" s="97"/>
      <c r="H343" s="97"/>
      <c r="I343" s="97"/>
      <c r="J343" s="97"/>
      <c r="K343" s="97"/>
      <c r="L343" s="97"/>
      <c r="M343" s="97"/>
      <c r="N343" s="97"/>
      <c r="O343" s="97"/>
      <c r="P343" s="97"/>
      <c r="Q343" s="97"/>
      <c r="R343" s="97"/>
      <c r="S343" s="97"/>
      <c r="T343" s="97"/>
      <c r="U343" s="97"/>
      <c r="V343" s="97"/>
      <c r="W343" s="97"/>
      <c r="X343" s="97"/>
      <c r="Y343" s="97"/>
      <c r="Z343" s="97"/>
      <c r="AA343" s="97"/>
      <c r="AB343" s="97"/>
      <c r="AC343" s="97"/>
      <c r="AD343" s="97"/>
    </row>
    <row r="344" ht="15.75" customHeight="1">
      <c r="A344" s="97"/>
      <c r="B344" s="97"/>
      <c r="C344" s="97"/>
      <c r="D344" s="97"/>
      <c r="E344" s="97"/>
      <c r="F344" s="97"/>
      <c r="G344" s="97"/>
      <c r="H344" s="97"/>
      <c r="I344" s="97"/>
      <c r="J344" s="97"/>
      <c r="K344" s="97"/>
      <c r="L344" s="97"/>
      <c r="M344" s="97"/>
      <c r="N344" s="97"/>
      <c r="O344" s="97"/>
      <c r="P344" s="97"/>
      <c r="Q344" s="97"/>
      <c r="R344" s="97"/>
      <c r="S344" s="97"/>
      <c r="T344" s="97"/>
      <c r="U344" s="97"/>
      <c r="V344" s="97"/>
      <c r="W344" s="97"/>
      <c r="X344" s="97"/>
      <c r="Y344" s="97"/>
      <c r="Z344" s="97"/>
      <c r="AA344" s="97"/>
      <c r="AB344" s="97"/>
      <c r="AC344" s="97"/>
      <c r="AD344" s="97"/>
    </row>
    <row r="345" ht="15.75" customHeight="1">
      <c r="A345" s="97"/>
      <c r="B345" s="97"/>
      <c r="C345" s="97"/>
      <c r="D345" s="97"/>
      <c r="E345" s="97"/>
      <c r="F345" s="97"/>
      <c r="G345" s="97"/>
      <c r="H345" s="97"/>
      <c r="I345" s="97"/>
      <c r="J345" s="97"/>
      <c r="K345" s="97"/>
      <c r="L345" s="97"/>
      <c r="M345" s="97"/>
      <c r="N345" s="97"/>
      <c r="O345" s="97"/>
      <c r="P345" s="97"/>
      <c r="Q345" s="97"/>
      <c r="R345" s="97"/>
      <c r="S345" s="97"/>
      <c r="T345" s="97"/>
      <c r="U345" s="97"/>
      <c r="V345" s="97"/>
      <c r="W345" s="97"/>
      <c r="X345" s="97"/>
      <c r="Y345" s="97"/>
      <c r="Z345" s="97"/>
      <c r="AA345" s="97"/>
      <c r="AB345" s="97"/>
      <c r="AC345" s="97"/>
      <c r="AD345" s="97"/>
    </row>
    <row r="346" ht="15.75" customHeight="1">
      <c r="A346" s="97"/>
      <c r="B346" s="97"/>
      <c r="C346" s="97"/>
      <c r="D346" s="97"/>
      <c r="E346" s="97"/>
      <c r="F346" s="97"/>
      <c r="G346" s="97"/>
      <c r="H346" s="97"/>
      <c r="I346" s="97"/>
      <c r="J346" s="97"/>
      <c r="K346" s="97"/>
      <c r="L346" s="97"/>
      <c r="M346" s="97"/>
      <c r="N346" s="97"/>
      <c r="O346" s="97"/>
      <c r="P346" s="97"/>
      <c r="Q346" s="97"/>
      <c r="R346" s="97"/>
      <c r="S346" s="97"/>
      <c r="T346" s="97"/>
      <c r="U346" s="97"/>
      <c r="V346" s="97"/>
      <c r="W346" s="97"/>
      <c r="X346" s="97"/>
      <c r="Y346" s="97"/>
      <c r="Z346" s="97"/>
      <c r="AA346" s="97"/>
      <c r="AB346" s="97"/>
      <c r="AC346" s="97"/>
      <c r="AD346" s="97"/>
    </row>
    <row r="347" ht="15.75" customHeight="1">
      <c r="A347" s="97"/>
      <c r="B347" s="97"/>
      <c r="C347" s="97"/>
      <c r="D347" s="97"/>
      <c r="E347" s="97"/>
      <c r="F347" s="97"/>
      <c r="G347" s="97"/>
      <c r="H347" s="97"/>
      <c r="I347" s="97"/>
      <c r="J347" s="97"/>
      <c r="K347" s="97"/>
      <c r="L347" s="97"/>
      <c r="M347" s="97"/>
      <c r="N347" s="97"/>
      <c r="O347" s="97"/>
      <c r="P347" s="97"/>
      <c r="Q347" s="97"/>
      <c r="R347" s="97"/>
      <c r="S347" s="97"/>
      <c r="T347" s="97"/>
      <c r="U347" s="97"/>
      <c r="V347" s="97"/>
      <c r="W347" s="97"/>
      <c r="X347" s="97"/>
      <c r="Y347" s="97"/>
      <c r="Z347" s="97"/>
      <c r="AA347" s="97"/>
      <c r="AB347" s="97"/>
      <c r="AC347" s="97"/>
      <c r="AD347" s="97"/>
    </row>
    <row r="348" ht="15.75" customHeight="1">
      <c r="A348" s="97"/>
      <c r="B348" s="97"/>
      <c r="C348" s="97"/>
      <c r="D348" s="97"/>
      <c r="E348" s="97"/>
      <c r="F348" s="97"/>
      <c r="G348" s="97"/>
      <c r="H348" s="97"/>
      <c r="I348" s="97"/>
      <c r="J348" s="97"/>
      <c r="K348" s="97"/>
      <c r="L348" s="97"/>
      <c r="M348" s="97"/>
      <c r="N348" s="97"/>
      <c r="O348" s="97"/>
      <c r="P348" s="97"/>
      <c r="Q348" s="97"/>
      <c r="R348" s="97"/>
      <c r="S348" s="97"/>
      <c r="T348" s="97"/>
      <c r="U348" s="97"/>
      <c r="V348" s="97"/>
      <c r="W348" s="97"/>
      <c r="X348" s="97"/>
      <c r="Y348" s="97"/>
      <c r="Z348" s="97"/>
      <c r="AA348" s="97"/>
      <c r="AB348" s="97"/>
      <c r="AC348" s="97"/>
      <c r="AD348" s="97"/>
    </row>
    <row r="349" ht="15.75" customHeight="1">
      <c r="A349" s="97"/>
      <c r="B349" s="97"/>
      <c r="C349" s="97"/>
      <c r="D349" s="97"/>
      <c r="E349" s="97"/>
      <c r="F349" s="97"/>
      <c r="G349" s="97"/>
      <c r="H349" s="97"/>
      <c r="I349" s="97"/>
      <c r="J349" s="97"/>
      <c r="K349" s="97"/>
      <c r="L349" s="97"/>
      <c r="M349" s="97"/>
      <c r="N349" s="97"/>
      <c r="O349" s="97"/>
      <c r="P349" s="97"/>
      <c r="Q349" s="97"/>
      <c r="R349" s="97"/>
      <c r="S349" s="97"/>
      <c r="T349" s="97"/>
      <c r="U349" s="97"/>
      <c r="V349" s="97"/>
      <c r="W349" s="97"/>
      <c r="X349" s="97"/>
      <c r="Y349" s="97"/>
      <c r="Z349" s="97"/>
      <c r="AA349" s="97"/>
      <c r="AB349" s="97"/>
      <c r="AC349" s="97"/>
      <c r="AD349" s="97"/>
    </row>
    <row r="350" ht="15.75" customHeight="1">
      <c r="A350" s="97"/>
      <c r="B350" s="97"/>
      <c r="C350" s="97"/>
      <c r="D350" s="97"/>
      <c r="E350" s="97"/>
      <c r="F350" s="97"/>
      <c r="G350" s="97"/>
      <c r="H350" s="97"/>
      <c r="I350" s="97"/>
      <c r="J350" s="97"/>
      <c r="K350" s="97"/>
      <c r="L350" s="97"/>
      <c r="M350" s="97"/>
      <c r="N350" s="97"/>
      <c r="O350" s="97"/>
      <c r="P350" s="97"/>
      <c r="Q350" s="97"/>
      <c r="R350" s="97"/>
      <c r="S350" s="97"/>
      <c r="T350" s="97"/>
      <c r="U350" s="97"/>
      <c r="V350" s="97"/>
      <c r="W350" s="97"/>
      <c r="X350" s="97"/>
      <c r="Y350" s="97"/>
      <c r="Z350" s="97"/>
      <c r="AA350" s="97"/>
      <c r="AB350" s="97"/>
      <c r="AC350" s="97"/>
      <c r="AD350" s="97"/>
    </row>
    <row r="351" ht="15.75" customHeight="1">
      <c r="A351" s="97"/>
      <c r="B351" s="97"/>
      <c r="C351" s="97"/>
      <c r="D351" s="97"/>
      <c r="E351" s="97"/>
      <c r="F351" s="97"/>
      <c r="G351" s="97"/>
      <c r="H351" s="97"/>
      <c r="I351" s="97"/>
      <c r="J351" s="97"/>
      <c r="K351" s="97"/>
      <c r="L351" s="97"/>
      <c r="M351" s="97"/>
      <c r="N351" s="97"/>
      <c r="O351" s="97"/>
      <c r="P351" s="97"/>
      <c r="Q351" s="97"/>
      <c r="R351" s="97"/>
      <c r="S351" s="97"/>
      <c r="T351" s="97"/>
      <c r="U351" s="97"/>
      <c r="V351" s="97"/>
      <c r="W351" s="97"/>
      <c r="X351" s="97"/>
      <c r="Y351" s="97"/>
      <c r="Z351" s="97"/>
      <c r="AA351" s="97"/>
      <c r="AB351" s="97"/>
      <c r="AC351" s="97"/>
      <c r="AD351" s="97"/>
    </row>
    <row r="352" ht="15.75" customHeight="1">
      <c r="A352" s="97"/>
      <c r="B352" s="97"/>
      <c r="C352" s="97"/>
      <c r="D352" s="97"/>
      <c r="E352" s="97"/>
      <c r="F352" s="97"/>
      <c r="G352" s="97"/>
      <c r="H352" s="97"/>
      <c r="I352" s="97"/>
      <c r="J352" s="97"/>
      <c r="K352" s="97"/>
      <c r="L352" s="97"/>
      <c r="M352" s="97"/>
      <c r="N352" s="97"/>
      <c r="O352" s="97"/>
      <c r="P352" s="97"/>
      <c r="Q352" s="97"/>
      <c r="R352" s="97"/>
      <c r="S352" s="97"/>
      <c r="T352" s="97"/>
      <c r="U352" s="97"/>
      <c r="V352" s="97"/>
      <c r="W352" s="97"/>
      <c r="X352" s="97"/>
      <c r="Y352" s="97"/>
      <c r="Z352" s="97"/>
      <c r="AA352" s="97"/>
      <c r="AB352" s="97"/>
      <c r="AC352" s="97"/>
      <c r="AD352" s="97"/>
    </row>
    <row r="353" ht="15.75" customHeight="1">
      <c r="A353" s="97"/>
      <c r="B353" s="97"/>
      <c r="C353" s="97"/>
      <c r="D353" s="97"/>
      <c r="E353" s="97"/>
      <c r="F353" s="97"/>
      <c r="G353" s="97"/>
      <c r="H353" s="97"/>
      <c r="I353" s="97"/>
      <c r="J353" s="97"/>
      <c r="K353" s="97"/>
      <c r="L353" s="97"/>
      <c r="M353" s="97"/>
      <c r="N353" s="97"/>
      <c r="O353" s="97"/>
      <c r="P353" s="97"/>
      <c r="Q353" s="97"/>
      <c r="R353" s="97"/>
      <c r="S353" s="97"/>
      <c r="T353" s="97"/>
      <c r="U353" s="97"/>
      <c r="V353" s="97"/>
      <c r="W353" s="97"/>
      <c r="X353" s="97"/>
      <c r="Y353" s="97"/>
      <c r="Z353" s="97"/>
      <c r="AA353" s="97"/>
      <c r="AB353" s="97"/>
      <c r="AC353" s="97"/>
      <c r="AD353" s="97"/>
    </row>
    <row r="354" ht="15.75" customHeight="1">
      <c r="A354" s="97"/>
      <c r="B354" s="97"/>
      <c r="C354" s="97"/>
      <c r="D354" s="97"/>
      <c r="E354" s="97"/>
      <c r="F354" s="97"/>
      <c r="G354" s="97"/>
      <c r="H354" s="97"/>
      <c r="I354" s="97"/>
      <c r="J354" s="97"/>
      <c r="K354" s="97"/>
      <c r="L354" s="97"/>
      <c r="M354" s="97"/>
      <c r="N354" s="97"/>
      <c r="O354" s="97"/>
      <c r="P354" s="97"/>
      <c r="Q354" s="97"/>
      <c r="R354" s="97"/>
      <c r="S354" s="97"/>
      <c r="T354" s="97"/>
      <c r="U354" s="97"/>
      <c r="V354" s="97"/>
      <c r="W354" s="97"/>
      <c r="X354" s="97"/>
      <c r="Y354" s="97"/>
      <c r="Z354" s="97"/>
      <c r="AA354" s="97"/>
      <c r="AB354" s="97"/>
      <c r="AC354" s="97"/>
      <c r="AD354" s="97"/>
    </row>
    <row r="355" ht="15.75" customHeight="1">
      <c r="A355" s="97"/>
      <c r="B355" s="97"/>
      <c r="C355" s="97"/>
      <c r="D355" s="97"/>
      <c r="E355" s="97"/>
      <c r="F355" s="97"/>
      <c r="G355" s="97"/>
      <c r="H355" s="97"/>
      <c r="I355" s="97"/>
      <c r="J355" s="97"/>
      <c r="K355" s="97"/>
      <c r="L355" s="97"/>
      <c r="M355" s="97"/>
      <c r="N355" s="97"/>
      <c r="O355" s="97"/>
      <c r="P355" s="97"/>
      <c r="Q355" s="97"/>
      <c r="R355" s="97"/>
      <c r="S355" s="97"/>
      <c r="T355" s="97"/>
      <c r="U355" s="97"/>
      <c r="V355" s="97"/>
      <c r="W355" s="97"/>
      <c r="X355" s="97"/>
      <c r="Y355" s="97"/>
      <c r="Z355" s="97"/>
      <c r="AA355" s="97"/>
      <c r="AB355" s="97"/>
      <c r="AC355" s="97"/>
      <c r="AD355" s="97"/>
    </row>
    <row r="356" ht="15.75" customHeight="1">
      <c r="A356" s="97"/>
      <c r="B356" s="97"/>
      <c r="C356" s="97"/>
      <c r="D356" s="97"/>
      <c r="E356" s="97"/>
      <c r="F356" s="97"/>
      <c r="G356" s="97"/>
      <c r="H356" s="97"/>
      <c r="I356" s="97"/>
      <c r="J356" s="97"/>
      <c r="K356" s="97"/>
      <c r="L356" s="97"/>
      <c r="M356" s="97"/>
      <c r="N356" s="97"/>
      <c r="O356" s="97"/>
      <c r="P356" s="97"/>
      <c r="Q356" s="97"/>
      <c r="R356" s="97"/>
      <c r="S356" s="97"/>
      <c r="T356" s="97"/>
      <c r="U356" s="97"/>
      <c r="V356" s="97"/>
      <c r="W356" s="97"/>
      <c r="X356" s="97"/>
      <c r="Y356" s="97"/>
      <c r="Z356" s="97"/>
      <c r="AA356" s="97"/>
      <c r="AB356" s="97"/>
      <c r="AC356" s="97"/>
      <c r="AD356" s="97"/>
    </row>
    <row r="357" ht="15.75" customHeight="1">
      <c r="A357" s="97"/>
      <c r="B357" s="97"/>
      <c r="C357" s="97"/>
      <c r="D357" s="97"/>
      <c r="E357" s="97"/>
      <c r="F357" s="97"/>
      <c r="G357" s="97"/>
      <c r="H357" s="97"/>
      <c r="I357" s="97"/>
      <c r="J357" s="97"/>
      <c r="K357" s="97"/>
      <c r="L357" s="97"/>
      <c r="M357" s="97"/>
      <c r="N357" s="97"/>
      <c r="O357" s="97"/>
      <c r="P357" s="97"/>
      <c r="Q357" s="97"/>
      <c r="R357" s="97"/>
      <c r="S357" s="97"/>
      <c r="T357" s="97"/>
      <c r="U357" s="97"/>
      <c r="V357" s="97"/>
      <c r="W357" s="97"/>
      <c r="X357" s="97"/>
      <c r="Y357" s="97"/>
      <c r="Z357" s="97"/>
      <c r="AA357" s="97"/>
      <c r="AB357" s="97"/>
      <c r="AC357" s="97"/>
      <c r="AD357" s="97"/>
    </row>
    <row r="358" ht="15.75" customHeight="1">
      <c r="A358" s="97"/>
      <c r="B358" s="97"/>
      <c r="C358" s="97"/>
      <c r="D358" s="97"/>
      <c r="E358" s="97"/>
      <c r="F358" s="97"/>
      <c r="G358" s="97"/>
      <c r="H358" s="97"/>
      <c r="I358" s="97"/>
      <c r="J358" s="97"/>
      <c r="K358" s="97"/>
      <c r="L358" s="97"/>
      <c r="M358" s="97"/>
      <c r="N358" s="97"/>
      <c r="O358" s="97"/>
      <c r="P358" s="97"/>
      <c r="Q358" s="97"/>
      <c r="R358" s="97"/>
      <c r="S358" s="97"/>
      <c r="T358" s="97"/>
      <c r="U358" s="97"/>
      <c r="V358" s="97"/>
      <c r="W358" s="97"/>
      <c r="X358" s="97"/>
      <c r="Y358" s="97"/>
      <c r="Z358" s="97"/>
      <c r="AA358" s="97"/>
      <c r="AB358" s="97"/>
      <c r="AC358" s="97"/>
      <c r="AD358" s="97"/>
    </row>
    <row r="359" ht="15.75" customHeight="1">
      <c r="A359" s="97"/>
      <c r="B359" s="97"/>
      <c r="C359" s="97"/>
      <c r="D359" s="97"/>
      <c r="E359" s="97"/>
      <c r="F359" s="97"/>
      <c r="G359" s="97"/>
      <c r="H359" s="97"/>
      <c r="I359" s="97"/>
      <c r="J359" s="97"/>
      <c r="K359" s="97"/>
      <c r="L359" s="97"/>
      <c r="M359" s="97"/>
      <c r="N359" s="97"/>
      <c r="O359" s="97"/>
      <c r="P359" s="97"/>
      <c r="Q359" s="97"/>
      <c r="R359" s="97"/>
      <c r="S359" s="97"/>
      <c r="T359" s="97"/>
      <c r="U359" s="97"/>
      <c r="V359" s="97"/>
      <c r="W359" s="97"/>
      <c r="X359" s="97"/>
      <c r="Y359" s="97"/>
      <c r="Z359" s="97"/>
      <c r="AA359" s="97"/>
      <c r="AB359" s="97"/>
      <c r="AC359" s="97"/>
      <c r="AD359" s="97"/>
    </row>
    <row r="360" ht="15.75" customHeight="1">
      <c r="A360" s="97"/>
      <c r="B360" s="97"/>
      <c r="C360" s="97"/>
      <c r="D360" s="97"/>
      <c r="E360" s="97"/>
      <c r="F360" s="97"/>
      <c r="G360" s="97"/>
      <c r="H360" s="97"/>
      <c r="I360" s="97"/>
      <c r="J360" s="97"/>
      <c r="K360" s="97"/>
      <c r="L360" s="97"/>
      <c r="M360" s="97"/>
      <c r="N360" s="97"/>
      <c r="O360" s="97"/>
      <c r="P360" s="97"/>
      <c r="Q360" s="97"/>
      <c r="R360" s="97"/>
      <c r="S360" s="97"/>
      <c r="T360" s="97"/>
      <c r="U360" s="97"/>
      <c r="V360" s="97"/>
      <c r="W360" s="97"/>
      <c r="X360" s="97"/>
      <c r="Y360" s="97"/>
      <c r="Z360" s="97"/>
      <c r="AA360" s="97"/>
      <c r="AB360" s="97"/>
      <c r="AC360" s="97"/>
      <c r="AD360" s="97"/>
    </row>
    <row r="361" ht="15.75" customHeight="1">
      <c r="A361" s="97"/>
      <c r="B361" s="97"/>
      <c r="C361" s="97"/>
      <c r="D361" s="97"/>
      <c r="E361" s="97"/>
      <c r="F361" s="97"/>
      <c r="G361" s="97"/>
      <c r="H361" s="97"/>
      <c r="I361" s="97"/>
      <c r="J361" s="97"/>
      <c r="K361" s="97"/>
      <c r="L361" s="97"/>
      <c r="M361" s="97"/>
      <c r="N361" s="97"/>
      <c r="O361" s="97"/>
      <c r="P361" s="97"/>
      <c r="Q361" s="97"/>
      <c r="R361" s="97"/>
      <c r="S361" s="97"/>
      <c r="T361" s="97"/>
      <c r="U361" s="97"/>
      <c r="V361" s="97"/>
      <c r="W361" s="97"/>
      <c r="X361" s="97"/>
      <c r="Y361" s="97"/>
      <c r="Z361" s="97"/>
      <c r="AA361" s="97"/>
      <c r="AB361" s="97"/>
      <c r="AC361" s="97"/>
      <c r="AD361" s="97"/>
    </row>
    <row r="362" ht="15.75" customHeight="1">
      <c r="A362" s="97"/>
      <c r="B362" s="97"/>
      <c r="C362" s="97"/>
      <c r="D362" s="97"/>
      <c r="E362" s="97"/>
      <c r="F362" s="97"/>
      <c r="G362" s="97"/>
      <c r="H362" s="97"/>
      <c r="I362" s="97"/>
      <c r="J362" s="97"/>
      <c r="K362" s="97"/>
      <c r="L362" s="97"/>
      <c r="M362" s="97"/>
      <c r="N362" s="97"/>
      <c r="O362" s="97"/>
      <c r="P362" s="97"/>
      <c r="Q362" s="97"/>
      <c r="R362" s="97"/>
      <c r="S362" s="97"/>
      <c r="T362" s="97"/>
      <c r="U362" s="97"/>
      <c r="V362" s="97"/>
      <c r="W362" s="97"/>
      <c r="X362" s="97"/>
      <c r="Y362" s="97"/>
      <c r="Z362" s="97"/>
      <c r="AA362" s="97"/>
      <c r="AB362" s="97"/>
      <c r="AC362" s="97"/>
      <c r="AD362" s="97"/>
    </row>
    <row r="363" ht="15.75" customHeight="1">
      <c r="A363" s="97"/>
      <c r="B363" s="97"/>
      <c r="C363" s="97"/>
      <c r="D363" s="97"/>
      <c r="E363" s="97"/>
      <c r="F363" s="97"/>
      <c r="G363" s="97"/>
      <c r="H363" s="97"/>
      <c r="I363" s="97"/>
      <c r="J363" s="97"/>
      <c r="K363" s="97"/>
      <c r="L363" s="97"/>
      <c r="M363" s="97"/>
      <c r="N363" s="97"/>
      <c r="O363" s="97"/>
      <c r="P363" s="97"/>
      <c r="Q363" s="97"/>
      <c r="R363" s="97"/>
      <c r="S363" s="97"/>
      <c r="T363" s="97"/>
      <c r="U363" s="97"/>
      <c r="V363" s="97"/>
      <c r="W363" s="97"/>
      <c r="X363" s="97"/>
      <c r="Y363" s="97"/>
      <c r="Z363" s="97"/>
      <c r="AA363" s="97"/>
      <c r="AB363" s="97"/>
      <c r="AC363" s="97"/>
      <c r="AD363" s="97"/>
    </row>
    <row r="364" ht="15.75" customHeight="1">
      <c r="A364" s="97"/>
      <c r="B364" s="97"/>
      <c r="C364" s="97"/>
      <c r="D364" s="97"/>
      <c r="E364" s="97"/>
      <c r="F364" s="97"/>
      <c r="G364" s="97"/>
      <c r="H364" s="97"/>
      <c r="I364" s="97"/>
      <c r="J364" s="97"/>
      <c r="K364" s="97"/>
      <c r="L364" s="97"/>
      <c r="M364" s="97"/>
      <c r="N364" s="97"/>
      <c r="O364" s="97"/>
      <c r="P364" s="97"/>
      <c r="Q364" s="97"/>
      <c r="R364" s="97"/>
      <c r="S364" s="97"/>
      <c r="T364" s="97"/>
      <c r="U364" s="97"/>
      <c r="V364" s="97"/>
      <c r="W364" s="97"/>
      <c r="X364" s="97"/>
      <c r="Y364" s="97"/>
      <c r="Z364" s="97"/>
      <c r="AA364" s="97"/>
      <c r="AB364" s="97"/>
      <c r="AC364" s="97"/>
      <c r="AD364" s="97"/>
    </row>
    <row r="365" ht="15.75" customHeight="1">
      <c r="A365" s="97"/>
      <c r="B365" s="97"/>
      <c r="C365" s="97"/>
      <c r="D365" s="97"/>
      <c r="E365" s="97"/>
      <c r="F365" s="97"/>
      <c r="G365" s="97"/>
      <c r="H365" s="97"/>
      <c r="I365" s="97"/>
      <c r="J365" s="97"/>
      <c r="K365" s="97"/>
      <c r="L365" s="97"/>
      <c r="M365" s="97"/>
      <c r="N365" s="97"/>
      <c r="O365" s="97"/>
      <c r="P365" s="97"/>
      <c r="Q365" s="97"/>
      <c r="R365" s="97"/>
      <c r="S365" s="97"/>
      <c r="T365" s="97"/>
      <c r="U365" s="97"/>
      <c r="V365" s="97"/>
      <c r="W365" s="97"/>
      <c r="X365" s="97"/>
      <c r="Y365" s="97"/>
      <c r="Z365" s="97"/>
      <c r="AA365" s="97"/>
      <c r="AB365" s="97"/>
      <c r="AC365" s="97"/>
      <c r="AD365" s="97"/>
    </row>
    <row r="366" ht="15.75" customHeight="1">
      <c r="A366" s="97"/>
      <c r="B366" s="97"/>
      <c r="C366" s="97"/>
      <c r="D366" s="97"/>
      <c r="E366" s="97"/>
      <c r="F366" s="97"/>
      <c r="G366" s="97"/>
      <c r="H366" s="97"/>
      <c r="I366" s="97"/>
      <c r="J366" s="97"/>
      <c r="K366" s="97"/>
      <c r="L366" s="97"/>
      <c r="M366" s="97"/>
      <c r="N366" s="97"/>
      <c r="O366" s="97"/>
      <c r="P366" s="97"/>
      <c r="Q366" s="97"/>
      <c r="R366" s="97"/>
      <c r="S366" s="97"/>
      <c r="T366" s="97"/>
      <c r="U366" s="97"/>
      <c r="V366" s="97"/>
      <c r="W366" s="97"/>
      <c r="X366" s="97"/>
      <c r="Y366" s="97"/>
      <c r="Z366" s="97"/>
      <c r="AA366" s="97"/>
      <c r="AB366" s="97"/>
      <c r="AC366" s="97"/>
      <c r="AD366" s="97"/>
    </row>
    <row r="367" ht="15.75" customHeight="1">
      <c r="A367" s="97"/>
      <c r="B367" s="97"/>
      <c r="C367" s="97"/>
      <c r="D367" s="97"/>
      <c r="E367" s="97"/>
      <c r="F367" s="97"/>
      <c r="G367" s="97"/>
      <c r="H367" s="97"/>
      <c r="I367" s="97"/>
      <c r="J367" s="97"/>
      <c r="K367" s="97"/>
      <c r="L367" s="97"/>
      <c r="M367" s="97"/>
      <c r="N367" s="97"/>
      <c r="O367" s="97"/>
      <c r="P367" s="97"/>
      <c r="Q367" s="97"/>
      <c r="R367" s="97"/>
      <c r="S367" s="97"/>
      <c r="T367" s="97"/>
      <c r="U367" s="97"/>
      <c r="V367" s="97"/>
      <c r="W367" s="97"/>
      <c r="X367" s="97"/>
      <c r="Y367" s="97"/>
      <c r="Z367" s="97"/>
      <c r="AA367" s="97"/>
      <c r="AB367" s="97"/>
      <c r="AC367" s="97"/>
      <c r="AD367" s="97"/>
    </row>
    <row r="368" ht="15.75" customHeight="1">
      <c r="A368" s="97"/>
      <c r="B368" s="97"/>
      <c r="C368" s="97"/>
      <c r="D368" s="97"/>
      <c r="E368" s="97"/>
      <c r="F368" s="97"/>
      <c r="G368" s="97"/>
      <c r="H368" s="97"/>
      <c r="I368" s="97"/>
      <c r="J368" s="97"/>
      <c r="K368" s="97"/>
      <c r="L368" s="97"/>
      <c r="M368" s="97"/>
      <c r="N368" s="97"/>
      <c r="O368" s="97"/>
      <c r="P368" s="97"/>
      <c r="Q368" s="97"/>
      <c r="R368" s="97"/>
      <c r="S368" s="97"/>
      <c r="T368" s="97"/>
      <c r="U368" s="97"/>
      <c r="V368" s="97"/>
      <c r="W368" s="97"/>
      <c r="X368" s="97"/>
      <c r="Y368" s="97"/>
      <c r="Z368" s="97"/>
      <c r="AA368" s="97"/>
      <c r="AB368" s="97"/>
      <c r="AC368" s="97"/>
      <c r="AD368" s="97"/>
    </row>
    <row r="369" ht="15.75" customHeight="1">
      <c r="A369" s="97"/>
      <c r="B369" s="97"/>
      <c r="C369" s="97"/>
      <c r="D369" s="97"/>
      <c r="E369" s="97"/>
      <c r="F369" s="97"/>
      <c r="G369" s="97"/>
      <c r="H369" s="97"/>
      <c r="I369" s="97"/>
      <c r="J369" s="97"/>
      <c r="K369" s="97"/>
      <c r="L369" s="97"/>
      <c r="M369" s="97"/>
      <c r="N369" s="97"/>
      <c r="O369" s="97"/>
      <c r="P369" s="97"/>
      <c r="Q369" s="97"/>
      <c r="R369" s="97"/>
      <c r="S369" s="97"/>
      <c r="T369" s="97"/>
      <c r="U369" s="97"/>
      <c r="V369" s="97"/>
      <c r="W369" s="97"/>
      <c r="X369" s="97"/>
      <c r="Y369" s="97"/>
      <c r="Z369" s="97"/>
      <c r="AA369" s="97"/>
      <c r="AB369" s="97"/>
      <c r="AC369" s="97"/>
      <c r="AD369" s="97"/>
    </row>
    <row r="370" ht="15.75" customHeight="1">
      <c r="A370" s="97"/>
      <c r="B370" s="97"/>
      <c r="C370" s="97"/>
      <c r="D370" s="97"/>
      <c r="E370" s="97"/>
      <c r="F370" s="97"/>
      <c r="G370" s="97"/>
      <c r="H370" s="97"/>
      <c r="I370" s="97"/>
      <c r="J370" s="97"/>
      <c r="K370" s="97"/>
      <c r="L370" s="97"/>
      <c r="M370" s="97"/>
      <c r="N370" s="97"/>
      <c r="O370" s="97"/>
      <c r="P370" s="97"/>
      <c r="Q370" s="97"/>
      <c r="R370" s="97"/>
      <c r="S370" s="97"/>
      <c r="T370" s="97"/>
      <c r="U370" s="97"/>
      <c r="V370" s="97"/>
      <c r="W370" s="97"/>
      <c r="X370" s="97"/>
      <c r="Y370" s="97"/>
      <c r="Z370" s="97"/>
      <c r="AA370" s="97"/>
      <c r="AB370" s="97"/>
      <c r="AC370" s="97"/>
      <c r="AD370" s="97"/>
    </row>
    <row r="371" ht="15.75" customHeight="1">
      <c r="A371" s="97"/>
      <c r="B371" s="97"/>
      <c r="C371" s="97"/>
      <c r="D371" s="97"/>
      <c r="E371" s="97"/>
      <c r="F371" s="97"/>
      <c r="G371" s="97"/>
      <c r="H371" s="97"/>
      <c r="I371" s="97"/>
      <c r="J371" s="97"/>
      <c r="K371" s="97"/>
      <c r="L371" s="97"/>
      <c r="M371" s="97"/>
      <c r="N371" s="97"/>
      <c r="O371" s="97"/>
      <c r="P371" s="97"/>
      <c r="Q371" s="97"/>
      <c r="R371" s="97"/>
      <c r="S371" s="97"/>
      <c r="T371" s="97"/>
      <c r="U371" s="97"/>
      <c r="V371" s="97"/>
      <c r="W371" s="97"/>
      <c r="X371" s="97"/>
      <c r="Y371" s="97"/>
      <c r="Z371" s="97"/>
      <c r="AA371" s="97"/>
      <c r="AB371" s="97"/>
      <c r="AC371" s="97"/>
      <c r="AD371" s="97"/>
    </row>
    <row r="372" ht="15.75" customHeight="1">
      <c r="A372" s="97"/>
      <c r="B372" s="97"/>
      <c r="C372" s="97"/>
      <c r="D372" s="97"/>
      <c r="E372" s="97"/>
      <c r="F372" s="97"/>
      <c r="G372" s="97"/>
      <c r="H372" s="97"/>
      <c r="I372" s="97"/>
      <c r="J372" s="97"/>
      <c r="K372" s="97"/>
      <c r="L372" s="97"/>
      <c r="M372" s="97"/>
      <c r="N372" s="97"/>
      <c r="O372" s="97"/>
      <c r="P372" s="97"/>
      <c r="Q372" s="97"/>
      <c r="R372" s="97"/>
      <c r="S372" s="97"/>
      <c r="T372" s="97"/>
      <c r="U372" s="97"/>
      <c r="V372" s="97"/>
      <c r="W372" s="97"/>
      <c r="X372" s="97"/>
      <c r="Y372" s="97"/>
      <c r="Z372" s="97"/>
      <c r="AA372" s="97"/>
      <c r="AB372" s="97"/>
      <c r="AC372" s="97"/>
      <c r="AD372" s="97"/>
    </row>
    <row r="373" ht="15.75" customHeight="1">
      <c r="A373" s="97"/>
      <c r="B373" s="97"/>
      <c r="C373" s="97"/>
      <c r="D373" s="97"/>
      <c r="E373" s="97"/>
      <c r="F373" s="97"/>
      <c r="G373" s="97"/>
      <c r="H373" s="97"/>
      <c r="I373" s="97"/>
      <c r="J373" s="97"/>
      <c r="K373" s="97"/>
      <c r="L373" s="97"/>
      <c r="M373" s="97"/>
      <c r="N373" s="97"/>
      <c r="O373" s="97"/>
      <c r="P373" s="97"/>
      <c r="Q373" s="97"/>
      <c r="R373" s="97"/>
      <c r="S373" s="97"/>
      <c r="T373" s="97"/>
      <c r="U373" s="97"/>
      <c r="V373" s="97"/>
      <c r="W373" s="97"/>
      <c r="X373" s="97"/>
      <c r="Y373" s="97"/>
      <c r="Z373" s="97"/>
      <c r="AA373" s="97"/>
      <c r="AB373" s="97"/>
      <c r="AC373" s="97"/>
      <c r="AD373" s="97"/>
    </row>
    <row r="374" ht="15.75" customHeight="1">
      <c r="A374" s="97"/>
      <c r="B374" s="97"/>
      <c r="C374" s="97"/>
      <c r="D374" s="97"/>
      <c r="E374" s="97"/>
      <c r="F374" s="97"/>
      <c r="G374" s="97"/>
      <c r="H374" s="97"/>
      <c r="I374" s="97"/>
      <c r="J374" s="97"/>
      <c r="K374" s="97"/>
      <c r="L374" s="97"/>
      <c r="M374" s="97"/>
      <c r="N374" s="97"/>
      <c r="O374" s="97"/>
      <c r="P374" s="97"/>
      <c r="Q374" s="97"/>
      <c r="R374" s="97"/>
      <c r="S374" s="97"/>
      <c r="T374" s="97"/>
      <c r="U374" s="97"/>
      <c r="V374" s="97"/>
      <c r="W374" s="97"/>
      <c r="X374" s="97"/>
      <c r="Y374" s="97"/>
      <c r="Z374" s="97"/>
      <c r="AA374" s="97"/>
      <c r="AB374" s="97"/>
      <c r="AC374" s="97"/>
      <c r="AD374" s="97"/>
    </row>
    <row r="375" ht="15.75" customHeight="1">
      <c r="A375" s="97"/>
      <c r="B375" s="97"/>
      <c r="C375" s="97"/>
      <c r="D375" s="97"/>
      <c r="E375" s="97"/>
      <c r="F375" s="97"/>
      <c r="G375" s="97"/>
      <c r="H375" s="97"/>
      <c r="I375" s="97"/>
      <c r="J375" s="97"/>
      <c r="K375" s="97"/>
      <c r="L375" s="97"/>
      <c r="M375" s="97"/>
      <c r="N375" s="97"/>
      <c r="O375" s="97"/>
      <c r="P375" s="97"/>
      <c r="Q375" s="97"/>
      <c r="R375" s="97"/>
      <c r="S375" s="97"/>
      <c r="T375" s="97"/>
      <c r="U375" s="97"/>
      <c r="V375" s="97"/>
      <c r="W375" s="97"/>
      <c r="X375" s="97"/>
      <c r="Y375" s="97"/>
      <c r="Z375" s="97"/>
      <c r="AA375" s="97"/>
      <c r="AB375" s="97"/>
      <c r="AC375" s="97"/>
      <c r="AD375" s="97"/>
    </row>
    <row r="376" ht="15.75" customHeight="1">
      <c r="A376" s="97"/>
      <c r="B376" s="97"/>
      <c r="C376" s="97"/>
      <c r="D376" s="97"/>
      <c r="E376" s="97"/>
      <c r="F376" s="97"/>
      <c r="G376" s="97"/>
      <c r="H376" s="97"/>
      <c r="I376" s="97"/>
      <c r="J376" s="97"/>
      <c r="K376" s="97"/>
      <c r="L376" s="97"/>
      <c r="M376" s="97"/>
      <c r="N376" s="97"/>
      <c r="O376" s="97"/>
      <c r="P376" s="97"/>
      <c r="Q376" s="97"/>
      <c r="R376" s="97"/>
      <c r="S376" s="97"/>
      <c r="T376" s="97"/>
      <c r="U376" s="97"/>
      <c r="V376" s="97"/>
      <c r="W376" s="97"/>
      <c r="X376" s="97"/>
      <c r="Y376" s="97"/>
      <c r="Z376" s="97"/>
      <c r="AA376" s="97"/>
      <c r="AB376" s="97"/>
      <c r="AC376" s="97"/>
      <c r="AD376" s="97"/>
    </row>
    <row r="377" ht="15.75" customHeight="1">
      <c r="A377" s="97"/>
      <c r="B377" s="97"/>
      <c r="C377" s="97"/>
      <c r="D377" s="97"/>
      <c r="E377" s="97"/>
      <c r="F377" s="97"/>
      <c r="G377" s="97"/>
      <c r="H377" s="97"/>
      <c r="I377" s="97"/>
      <c r="J377" s="97"/>
      <c r="K377" s="97"/>
      <c r="L377" s="97"/>
      <c r="M377" s="97"/>
      <c r="N377" s="97"/>
      <c r="O377" s="97"/>
      <c r="P377" s="97"/>
      <c r="Q377" s="97"/>
      <c r="R377" s="97"/>
      <c r="S377" s="97"/>
      <c r="T377" s="97"/>
      <c r="U377" s="97"/>
      <c r="V377" s="97"/>
      <c r="W377" s="97"/>
      <c r="X377" s="97"/>
      <c r="Y377" s="97"/>
      <c r="Z377" s="97"/>
      <c r="AA377" s="97"/>
      <c r="AB377" s="97"/>
      <c r="AC377" s="97"/>
      <c r="AD377" s="97"/>
    </row>
    <row r="378" ht="15.75" customHeight="1">
      <c r="A378" s="97"/>
      <c r="B378" s="97"/>
      <c r="C378" s="97"/>
      <c r="D378" s="97"/>
      <c r="E378" s="97"/>
      <c r="F378" s="97"/>
      <c r="G378" s="97"/>
      <c r="H378" s="97"/>
      <c r="I378" s="97"/>
      <c r="J378" s="97"/>
      <c r="K378" s="97"/>
      <c r="L378" s="97"/>
      <c r="M378" s="97"/>
      <c r="N378" s="97"/>
      <c r="O378" s="97"/>
      <c r="P378" s="97"/>
      <c r="Q378" s="97"/>
      <c r="R378" s="97"/>
      <c r="S378" s="97"/>
      <c r="T378" s="97"/>
      <c r="U378" s="97"/>
      <c r="V378" s="97"/>
      <c r="W378" s="97"/>
      <c r="X378" s="97"/>
      <c r="Y378" s="97"/>
      <c r="Z378" s="97"/>
      <c r="AA378" s="97"/>
      <c r="AB378" s="97"/>
      <c r="AC378" s="97"/>
      <c r="AD378" s="97"/>
    </row>
    <row r="379" ht="15.75" customHeight="1">
      <c r="A379" s="97"/>
      <c r="B379" s="97"/>
      <c r="C379" s="97"/>
      <c r="D379" s="97"/>
      <c r="E379" s="97"/>
      <c r="F379" s="97"/>
      <c r="G379" s="97"/>
      <c r="H379" s="97"/>
      <c r="I379" s="97"/>
      <c r="J379" s="97"/>
      <c r="K379" s="97"/>
      <c r="L379" s="97"/>
      <c r="M379" s="97"/>
      <c r="N379" s="97"/>
      <c r="O379" s="97"/>
      <c r="P379" s="97"/>
      <c r="Q379" s="97"/>
      <c r="R379" s="97"/>
      <c r="S379" s="97"/>
      <c r="T379" s="97"/>
      <c r="U379" s="97"/>
      <c r="V379" s="97"/>
      <c r="W379" s="97"/>
      <c r="X379" s="97"/>
      <c r="Y379" s="97"/>
      <c r="Z379" s="97"/>
      <c r="AA379" s="97"/>
      <c r="AB379" s="97"/>
      <c r="AC379" s="97"/>
      <c r="AD379" s="97"/>
    </row>
    <row r="380" ht="15.75" customHeight="1">
      <c r="A380" s="97"/>
      <c r="B380" s="97"/>
      <c r="C380" s="97"/>
      <c r="D380" s="97"/>
      <c r="E380" s="97"/>
      <c r="F380" s="97"/>
      <c r="G380" s="97"/>
      <c r="H380" s="97"/>
      <c r="I380" s="97"/>
      <c r="J380" s="97"/>
      <c r="K380" s="97"/>
      <c r="L380" s="97"/>
      <c r="M380" s="97"/>
      <c r="N380" s="97"/>
      <c r="O380" s="97"/>
      <c r="P380" s="97"/>
      <c r="Q380" s="97"/>
      <c r="R380" s="97"/>
      <c r="S380" s="97"/>
      <c r="T380" s="97"/>
      <c r="U380" s="97"/>
      <c r="V380" s="97"/>
      <c r="W380" s="97"/>
      <c r="X380" s="97"/>
      <c r="Y380" s="97"/>
      <c r="Z380" s="97"/>
      <c r="AA380" s="97"/>
      <c r="AB380" s="97"/>
      <c r="AC380" s="97"/>
      <c r="AD380" s="97"/>
    </row>
    <row r="381" ht="15.75" customHeight="1">
      <c r="A381" s="97"/>
      <c r="B381" s="97"/>
      <c r="C381" s="97"/>
      <c r="D381" s="97"/>
      <c r="E381" s="97"/>
      <c r="F381" s="97"/>
      <c r="G381" s="97"/>
      <c r="H381" s="97"/>
      <c r="I381" s="97"/>
      <c r="J381" s="97"/>
      <c r="K381" s="97"/>
      <c r="L381" s="97"/>
      <c r="M381" s="97"/>
      <c r="N381" s="97"/>
      <c r="O381" s="97"/>
      <c r="P381" s="97"/>
      <c r="Q381" s="97"/>
      <c r="R381" s="97"/>
      <c r="S381" s="97"/>
      <c r="T381" s="97"/>
      <c r="U381" s="97"/>
      <c r="V381" s="97"/>
      <c r="W381" s="97"/>
      <c r="X381" s="97"/>
      <c r="Y381" s="97"/>
      <c r="Z381" s="97"/>
      <c r="AA381" s="97"/>
      <c r="AB381" s="97"/>
      <c r="AC381" s="97"/>
      <c r="AD381" s="97"/>
    </row>
    <row r="382" ht="15.75" customHeight="1">
      <c r="A382" s="97"/>
      <c r="B382" s="97"/>
      <c r="C382" s="97"/>
      <c r="D382" s="97"/>
      <c r="E382" s="97"/>
      <c r="F382" s="97"/>
      <c r="G382" s="97"/>
      <c r="H382" s="97"/>
      <c r="I382" s="97"/>
      <c r="J382" s="97"/>
      <c r="K382" s="97"/>
      <c r="L382" s="97"/>
      <c r="M382" s="97"/>
      <c r="N382" s="97"/>
      <c r="O382" s="97"/>
      <c r="P382" s="97"/>
      <c r="Q382" s="97"/>
      <c r="R382" s="97"/>
      <c r="S382" s="97"/>
      <c r="T382" s="97"/>
      <c r="U382" s="97"/>
      <c r="V382" s="97"/>
      <c r="W382" s="97"/>
      <c r="X382" s="97"/>
      <c r="Y382" s="97"/>
      <c r="Z382" s="97"/>
      <c r="AA382" s="97"/>
      <c r="AB382" s="97"/>
      <c r="AC382" s="97"/>
      <c r="AD382" s="97"/>
    </row>
    <row r="383" ht="15.75" customHeight="1">
      <c r="A383" s="97"/>
      <c r="B383" s="97"/>
      <c r="C383" s="97"/>
      <c r="D383" s="97"/>
      <c r="E383" s="97"/>
      <c r="F383" s="97"/>
      <c r="G383" s="97"/>
      <c r="H383" s="97"/>
      <c r="I383" s="97"/>
      <c r="J383" s="97"/>
      <c r="K383" s="97"/>
      <c r="L383" s="97"/>
      <c r="M383" s="97"/>
      <c r="N383" s="97"/>
      <c r="O383" s="97"/>
      <c r="P383" s="97"/>
      <c r="Q383" s="97"/>
      <c r="R383" s="97"/>
      <c r="S383" s="97"/>
      <c r="T383" s="97"/>
      <c r="U383" s="97"/>
      <c r="V383" s="97"/>
      <c r="W383" s="97"/>
      <c r="X383" s="97"/>
      <c r="Y383" s="97"/>
      <c r="Z383" s="97"/>
      <c r="AA383" s="97"/>
      <c r="AB383" s="97"/>
      <c r="AC383" s="97"/>
      <c r="AD383" s="97"/>
    </row>
    <row r="384" ht="15.75" customHeight="1">
      <c r="A384" s="97"/>
      <c r="B384" s="97"/>
      <c r="C384" s="97"/>
      <c r="D384" s="97"/>
      <c r="E384" s="97"/>
      <c r="F384" s="97"/>
      <c r="G384" s="97"/>
      <c r="H384" s="97"/>
      <c r="I384" s="97"/>
      <c r="J384" s="97"/>
      <c r="K384" s="97"/>
      <c r="L384" s="97"/>
      <c r="M384" s="97"/>
      <c r="N384" s="97"/>
      <c r="O384" s="97"/>
      <c r="P384" s="97"/>
      <c r="Q384" s="97"/>
      <c r="R384" s="97"/>
      <c r="S384" s="97"/>
      <c r="T384" s="97"/>
      <c r="U384" s="97"/>
      <c r="V384" s="97"/>
      <c r="W384" s="97"/>
      <c r="X384" s="97"/>
      <c r="Y384" s="97"/>
      <c r="Z384" s="97"/>
      <c r="AA384" s="97"/>
      <c r="AB384" s="97"/>
      <c r="AC384" s="97"/>
      <c r="AD384" s="97"/>
    </row>
    <row r="385" ht="15.75" customHeight="1">
      <c r="A385" s="97"/>
      <c r="B385" s="97"/>
      <c r="C385" s="97"/>
      <c r="D385" s="97"/>
      <c r="E385" s="97"/>
      <c r="F385" s="97"/>
      <c r="G385" s="97"/>
      <c r="H385" s="97"/>
      <c r="I385" s="97"/>
      <c r="J385" s="97"/>
      <c r="K385" s="97"/>
      <c r="L385" s="97"/>
      <c r="M385" s="97"/>
      <c r="N385" s="97"/>
      <c r="O385" s="97"/>
      <c r="P385" s="97"/>
      <c r="Q385" s="97"/>
      <c r="R385" s="97"/>
      <c r="S385" s="97"/>
      <c r="T385" s="97"/>
      <c r="U385" s="97"/>
      <c r="V385" s="97"/>
      <c r="W385" s="97"/>
      <c r="X385" s="97"/>
      <c r="Y385" s="97"/>
      <c r="Z385" s="97"/>
      <c r="AA385" s="97"/>
      <c r="AB385" s="97"/>
      <c r="AC385" s="97"/>
      <c r="AD385" s="97"/>
    </row>
    <row r="386" ht="15.75" customHeight="1">
      <c r="A386" s="97"/>
      <c r="B386" s="97"/>
      <c r="C386" s="97"/>
      <c r="D386" s="97"/>
      <c r="E386" s="97"/>
      <c r="F386" s="97"/>
      <c r="G386" s="97"/>
      <c r="H386" s="97"/>
      <c r="I386" s="97"/>
      <c r="J386" s="97"/>
      <c r="K386" s="97"/>
      <c r="L386" s="97"/>
      <c r="M386" s="97"/>
      <c r="N386" s="97"/>
      <c r="O386" s="97"/>
      <c r="P386" s="97"/>
      <c r="Q386" s="97"/>
      <c r="R386" s="97"/>
      <c r="S386" s="97"/>
      <c r="T386" s="97"/>
      <c r="U386" s="97"/>
      <c r="V386" s="97"/>
      <c r="W386" s="97"/>
      <c r="X386" s="97"/>
      <c r="Y386" s="97"/>
      <c r="Z386" s="97"/>
      <c r="AA386" s="97"/>
      <c r="AB386" s="97"/>
      <c r="AC386" s="97"/>
      <c r="AD386" s="97"/>
    </row>
    <row r="387" ht="15.75" customHeight="1">
      <c r="A387" s="97"/>
      <c r="B387" s="97"/>
      <c r="C387" s="97"/>
      <c r="D387" s="97"/>
      <c r="E387" s="97"/>
      <c r="F387" s="97"/>
      <c r="G387" s="97"/>
      <c r="H387" s="97"/>
      <c r="I387" s="97"/>
      <c r="J387" s="97"/>
      <c r="K387" s="97"/>
      <c r="L387" s="97"/>
      <c r="M387" s="97"/>
      <c r="N387" s="97"/>
      <c r="O387" s="97"/>
      <c r="P387" s="97"/>
      <c r="Q387" s="97"/>
      <c r="R387" s="97"/>
      <c r="S387" s="97"/>
      <c r="T387" s="97"/>
      <c r="U387" s="97"/>
      <c r="V387" s="97"/>
      <c r="W387" s="97"/>
      <c r="X387" s="97"/>
      <c r="Y387" s="97"/>
      <c r="Z387" s="97"/>
      <c r="AA387" s="97"/>
      <c r="AB387" s="97"/>
      <c r="AC387" s="97"/>
      <c r="AD387" s="97"/>
    </row>
    <row r="388" ht="15.75" customHeight="1">
      <c r="A388" s="97"/>
      <c r="B388" s="97"/>
      <c r="C388" s="97"/>
      <c r="D388" s="97"/>
      <c r="E388" s="97"/>
      <c r="F388" s="97"/>
      <c r="G388" s="97"/>
      <c r="H388" s="97"/>
      <c r="I388" s="97"/>
      <c r="J388" s="97"/>
      <c r="K388" s="97"/>
      <c r="L388" s="97"/>
      <c r="M388" s="97"/>
      <c r="N388" s="97"/>
      <c r="O388" s="97"/>
      <c r="P388" s="97"/>
      <c r="Q388" s="97"/>
      <c r="R388" s="97"/>
      <c r="S388" s="97"/>
      <c r="T388" s="97"/>
      <c r="U388" s="97"/>
      <c r="V388" s="97"/>
      <c r="W388" s="97"/>
      <c r="X388" s="97"/>
      <c r="Y388" s="97"/>
      <c r="Z388" s="97"/>
      <c r="AA388" s="97"/>
      <c r="AB388" s="97"/>
      <c r="AC388" s="97"/>
      <c r="AD388" s="97"/>
    </row>
    <row r="389" ht="15.75" customHeight="1">
      <c r="A389" s="97"/>
      <c r="B389" s="97"/>
      <c r="C389" s="97"/>
      <c r="D389" s="97"/>
      <c r="E389" s="97"/>
      <c r="F389" s="97"/>
      <c r="G389" s="97"/>
      <c r="H389" s="97"/>
      <c r="I389" s="97"/>
      <c r="J389" s="97"/>
      <c r="K389" s="97"/>
      <c r="L389" s="97"/>
      <c r="M389" s="97"/>
      <c r="N389" s="97"/>
      <c r="O389" s="97"/>
      <c r="P389" s="97"/>
      <c r="Q389" s="97"/>
      <c r="R389" s="97"/>
      <c r="S389" s="97"/>
      <c r="T389" s="97"/>
      <c r="U389" s="97"/>
      <c r="V389" s="97"/>
      <c r="W389" s="97"/>
      <c r="X389" s="97"/>
      <c r="Y389" s="97"/>
      <c r="Z389" s="97"/>
      <c r="AA389" s="97"/>
      <c r="AB389" s="97"/>
      <c r="AC389" s="97"/>
      <c r="AD389" s="97"/>
    </row>
    <row r="390" ht="15.75" customHeight="1">
      <c r="A390" s="97"/>
      <c r="B390" s="97"/>
      <c r="C390" s="97"/>
      <c r="D390" s="97"/>
      <c r="E390" s="97"/>
      <c r="F390" s="97"/>
      <c r="G390" s="97"/>
      <c r="H390" s="97"/>
      <c r="I390" s="97"/>
      <c r="J390" s="97"/>
      <c r="K390" s="97"/>
      <c r="L390" s="97"/>
      <c r="M390" s="97"/>
      <c r="N390" s="97"/>
      <c r="O390" s="97"/>
      <c r="P390" s="97"/>
      <c r="Q390" s="97"/>
      <c r="R390" s="97"/>
      <c r="S390" s="97"/>
      <c r="T390" s="97"/>
      <c r="U390" s="97"/>
      <c r="V390" s="97"/>
      <c r="W390" s="97"/>
      <c r="X390" s="97"/>
      <c r="Y390" s="97"/>
      <c r="Z390" s="97"/>
      <c r="AA390" s="97"/>
      <c r="AB390" s="97"/>
      <c r="AC390" s="97"/>
      <c r="AD390" s="97"/>
    </row>
    <row r="391" ht="15.75" customHeight="1">
      <c r="A391" s="97"/>
      <c r="B391" s="97"/>
      <c r="C391" s="97"/>
      <c r="D391" s="97"/>
      <c r="E391" s="97"/>
      <c r="F391" s="97"/>
      <c r="G391" s="97"/>
      <c r="H391" s="97"/>
      <c r="I391" s="97"/>
      <c r="J391" s="97"/>
      <c r="K391" s="97"/>
      <c r="L391" s="97"/>
      <c r="M391" s="97"/>
      <c r="N391" s="97"/>
      <c r="O391" s="97"/>
      <c r="P391" s="97"/>
      <c r="Q391" s="97"/>
      <c r="R391" s="97"/>
      <c r="S391" s="97"/>
      <c r="T391" s="97"/>
      <c r="U391" s="97"/>
      <c r="V391" s="97"/>
      <c r="W391" s="97"/>
      <c r="X391" s="97"/>
      <c r="Y391" s="97"/>
      <c r="Z391" s="97"/>
      <c r="AA391" s="97"/>
      <c r="AB391" s="97"/>
      <c r="AC391" s="97"/>
      <c r="AD391" s="97"/>
    </row>
    <row r="392" ht="15.75" customHeight="1">
      <c r="A392" s="97"/>
      <c r="B392" s="97"/>
      <c r="C392" s="97"/>
      <c r="D392" s="97"/>
      <c r="E392" s="97"/>
      <c r="F392" s="97"/>
      <c r="G392" s="97"/>
      <c r="H392" s="97"/>
      <c r="I392" s="97"/>
      <c r="J392" s="97"/>
      <c r="K392" s="97"/>
      <c r="L392" s="97"/>
      <c r="M392" s="97"/>
      <c r="N392" s="97"/>
      <c r="O392" s="97"/>
      <c r="P392" s="97"/>
      <c r="Q392" s="97"/>
      <c r="R392" s="97"/>
      <c r="S392" s="97"/>
      <c r="T392" s="97"/>
      <c r="U392" s="97"/>
      <c r="V392" s="97"/>
      <c r="W392" s="97"/>
      <c r="X392" s="97"/>
      <c r="Y392" s="97"/>
      <c r="Z392" s="97"/>
      <c r="AA392" s="97"/>
      <c r="AB392" s="97"/>
      <c r="AC392" s="97"/>
      <c r="AD392" s="97"/>
    </row>
    <row r="393" ht="15.75" customHeight="1">
      <c r="A393" s="97"/>
      <c r="B393" s="97"/>
      <c r="C393" s="97"/>
      <c r="D393" s="97"/>
      <c r="E393" s="97"/>
      <c r="F393" s="97"/>
      <c r="G393" s="97"/>
      <c r="H393" s="97"/>
      <c r="I393" s="97"/>
      <c r="J393" s="97"/>
      <c r="K393" s="97"/>
      <c r="L393" s="97"/>
      <c r="M393" s="97"/>
      <c r="N393" s="97"/>
      <c r="O393" s="97"/>
      <c r="P393" s="97"/>
      <c r="Q393" s="97"/>
      <c r="R393" s="97"/>
      <c r="S393" s="97"/>
      <c r="T393" s="97"/>
      <c r="U393" s="97"/>
      <c r="V393" s="97"/>
      <c r="W393" s="97"/>
      <c r="X393" s="97"/>
      <c r="Y393" s="97"/>
      <c r="Z393" s="97"/>
      <c r="AA393" s="97"/>
      <c r="AB393" s="97"/>
      <c r="AC393" s="97"/>
      <c r="AD393" s="97"/>
    </row>
    <row r="394" ht="15.75" customHeight="1">
      <c r="A394" s="97"/>
      <c r="B394" s="97"/>
      <c r="C394" s="97"/>
      <c r="D394" s="97"/>
      <c r="E394" s="97"/>
      <c r="F394" s="97"/>
      <c r="G394" s="97"/>
      <c r="H394" s="97"/>
      <c r="I394" s="97"/>
      <c r="J394" s="97"/>
      <c r="K394" s="97"/>
      <c r="L394" s="97"/>
      <c r="M394" s="97"/>
      <c r="N394" s="97"/>
      <c r="O394" s="97"/>
      <c r="P394" s="97"/>
      <c r="Q394" s="97"/>
      <c r="R394" s="97"/>
      <c r="S394" s="97"/>
      <c r="T394" s="97"/>
      <c r="U394" s="97"/>
      <c r="V394" s="97"/>
      <c r="W394" s="97"/>
      <c r="X394" s="97"/>
      <c r="Y394" s="97"/>
      <c r="Z394" s="97"/>
      <c r="AA394" s="97"/>
      <c r="AB394" s="97"/>
      <c r="AC394" s="97"/>
      <c r="AD394" s="97"/>
    </row>
    <row r="395" ht="15.75" customHeight="1">
      <c r="A395" s="97"/>
      <c r="B395" s="97"/>
      <c r="C395" s="97"/>
      <c r="D395" s="97"/>
      <c r="E395" s="97"/>
      <c r="F395" s="97"/>
      <c r="G395" s="97"/>
      <c r="H395" s="97"/>
      <c r="I395" s="97"/>
      <c r="J395" s="97"/>
      <c r="K395" s="97"/>
      <c r="L395" s="97"/>
      <c r="M395" s="97"/>
      <c r="N395" s="97"/>
      <c r="O395" s="97"/>
      <c r="P395" s="97"/>
      <c r="Q395" s="97"/>
      <c r="R395" s="97"/>
      <c r="S395" s="97"/>
      <c r="T395" s="97"/>
      <c r="U395" s="97"/>
      <c r="V395" s="97"/>
      <c r="W395" s="97"/>
      <c r="X395" s="97"/>
      <c r="Y395" s="97"/>
      <c r="Z395" s="97"/>
      <c r="AA395" s="97"/>
      <c r="AB395" s="97"/>
      <c r="AC395" s="97"/>
      <c r="AD395" s="97"/>
    </row>
    <row r="396" ht="15.75" customHeight="1">
      <c r="A396" s="97"/>
      <c r="B396" s="97"/>
      <c r="C396" s="97"/>
      <c r="D396" s="97"/>
      <c r="E396" s="97"/>
      <c r="F396" s="97"/>
      <c r="G396" s="97"/>
      <c r="H396" s="97"/>
      <c r="I396" s="97"/>
      <c r="J396" s="97"/>
      <c r="K396" s="97"/>
      <c r="L396" s="97"/>
      <c r="M396" s="97"/>
      <c r="N396" s="97"/>
      <c r="O396" s="97"/>
      <c r="P396" s="97"/>
      <c r="Q396" s="97"/>
      <c r="R396" s="97"/>
      <c r="S396" s="97"/>
      <c r="T396" s="97"/>
      <c r="U396" s="97"/>
      <c r="V396" s="97"/>
      <c r="W396" s="97"/>
      <c r="X396" s="97"/>
      <c r="Y396" s="97"/>
      <c r="Z396" s="97"/>
      <c r="AA396" s="97"/>
      <c r="AB396" s="97"/>
      <c r="AC396" s="97"/>
      <c r="AD396" s="97"/>
    </row>
    <row r="397" ht="15.75" customHeight="1">
      <c r="A397" s="97"/>
      <c r="B397" s="97"/>
      <c r="C397" s="97"/>
      <c r="D397" s="97"/>
      <c r="E397" s="97"/>
      <c r="F397" s="97"/>
      <c r="G397" s="97"/>
      <c r="H397" s="97"/>
      <c r="I397" s="97"/>
      <c r="J397" s="97"/>
      <c r="K397" s="97"/>
      <c r="L397" s="97"/>
      <c r="M397" s="97"/>
      <c r="N397" s="97"/>
      <c r="O397" s="97"/>
      <c r="P397" s="97"/>
      <c r="Q397" s="97"/>
      <c r="R397" s="97"/>
      <c r="S397" s="97"/>
      <c r="T397" s="97"/>
      <c r="U397" s="97"/>
      <c r="V397" s="97"/>
      <c r="W397" s="97"/>
      <c r="X397" s="97"/>
      <c r="Y397" s="97"/>
      <c r="Z397" s="97"/>
      <c r="AA397" s="97"/>
      <c r="AB397" s="97"/>
      <c r="AC397" s="97"/>
      <c r="AD397" s="97"/>
    </row>
    <row r="398" ht="15.75" customHeight="1">
      <c r="A398" s="97"/>
      <c r="B398" s="97"/>
      <c r="C398" s="97"/>
      <c r="D398" s="97"/>
      <c r="E398" s="97"/>
      <c r="F398" s="97"/>
      <c r="G398" s="97"/>
      <c r="H398" s="97"/>
      <c r="I398" s="97"/>
      <c r="J398" s="97"/>
      <c r="K398" s="97"/>
      <c r="L398" s="97"/>
      <c r="M398" s="97"/>
      <c r="N398" s="97"/>
      <c r="O398" s="97"/>
      <c r="P398" s="97"/>
      <c r="Q398" s="97"/>
      <c r="R398" s="97"/>
      <c r="S398" s="97"/>
      <c r="T398" s="97"/>
      <c r="U398" s="97"/>
      <c r="V398" s="97"/>
      <c r="W398" s="97"/>
      <c r="X398" s="97"/>
      <c r="Y398" s="97"/>
      <c r="Z398" s="97"/>
      <c r="AA398" s="97"/>
      <c r="AB398" s="97"/>
      <c r="AC398" s="97"/>
      <c r="AD398" s="97"/>
    </row>
    <row r="399" ht="15.75" customHeight="1">
      <c r="A399" s="97"/>
      <c r="B399" s="97"/>
      <c r="C399" s="97"/>
      <c r="D399" s="97"/>
      <c r="E399" s="97"/>
      <c r="F399" s="97"/>
      <c r="G399" s="97"/>
      <c r="H399" s="97"/>
      <c r="I399" s="97"/>
      <c r="J399" s="97"/>
      <c r="K399" s="97"/>
      <c r="L399" s="97"/>
      <c r="M399" s="97"/>
      <c r="N399" s="97"/>
      <c r="O399" s="97"/>
      <c r="P399" s="97"/>
      <c r="Q399" s="97"/>
      <c r="R399" s="97"/>
      <c r="S399" s="97"/>
      <c r="T399" s="97"/>
      <c r="U399" s="97"/>
      <c r="V399" s="97"/>
      <c r="W399" s="97"/>
      <c r="X399" s="97"/>
      <c r="Y399" s="97"/>
      <c r="Z399" s="97"/>
      <c r="AA399" s="97"/>
      <c r="AB399" s="97"/>
      <c r="AC399" s="97"/>
      <c r="AD399" s="97"/>
    </row>
    <row r="400" ht="15.75" customHeight="1">
      <c r="A400" s="97"/>
      <c r="B400" s="97"/>
      <c r="C400" s="97"/>
      <c r="D400" s="97"/>
      <c r="E400" s="97"/>
      <c r="F400" s="97"/>
      <c r="G400" s="97"/>
      <c r="H400" s="97"/>
      <c r="I400" s="97"/>
      <c r="J400" s="97"/>
      <c r="K400" s="97"/>
      <c r="L400" s="97"/>
      <c r="M400" s="97"/>
      <c r="N400" s="97"/>
      <c r="O400" s="97"/>
      <c r="P400" s="97"/>
      <c r="Q400" s="97"/>
      <c r="R400" s="97"/>
      <c r="S400" s="97"/>
      <c r="T400" s="97"/>
      <c r="U400" s="97"/>
      <c r="V400" s="97"/>
      <c r="W400" s="97"/>
      <c r="X400" s="97"/>
      <c r="Y400" s="97"/>
      <c r="Z400" s="97"/>
      <c r="AA400" s="97"/>
      <c r="AB400" s="97"/>
      <c r="AC400" s="97"/>
      <c r="AD400" s="97"/>
    </row>
    <row r="401" ht="15.75" customHeight="1">
      <c r="A401" s="97"/>
      <c r="B401" s="97"/>
      <c r="C401" s="97"/>
      <c r="D401" s="97"/>
      <c r="E401" s="97"/>
      <c r="F401" s="97"/>
      <c r="G401" s="97"/>
      <c r="H401" s="97"/>
      <c r="I401" s="97"/>
      <c r="J401" s="97"/>
      <c r="K401" s="97"/>
      <c r="L401" s="97"/>
      <c r="M401" s="97"/>
      <c r="N401" s="97"/>
      <c r="O401" s="97"/>
      <c r="P401" s="97"/>
      <c r="Q401" s="97"/>
      <c r="R401" s="97"/>
      <c r="S401" s="97"/>
      <c r="T401" s="97"/>
      <c r="U401" s="97"/>
      <c r="V401" s="97"/>
      <c r="W401" s="97"/>
      <c r="X401" s="97"/>
      <c r="Y401" s="97"/>
      <c r="Z401" s="97"/>
      <c r="AA401" s="97"/>
      <c r="AB401" s="97"/>
      <c r="AC401" s="97"/>
      <c r="AD401" s="97"/>
    </row>
    <row r="402" ht="15.75" customHeight="1">
      <c r="A402" s="97"/>
      <c r="B402" s="97"/>
      <c r="C402" s="97"/>
      <c r="D402" s="97"/>
      <c r="E402" s="97"/>
      <c r="F402" s="97"/>
      <c r="G402" s="97"/>
      <c r="H402" s="97"/>
      <c r="I402" s="97"/>
      <c r="J402" s="97"/>
      <c r="K402" s="97"/>
      <c r="L402" s="97"/>
      <c r="M402" s="97"/>
      <c r="N402" s="97"/>
      <c r="O402" s="97"/>
      <c r="P402" s="97"/>
      <c r="Q402" s="97"/>
      <c r="R402" s="97"/>
      <c r="S402" s="97"/>
      <c r="T402" s="97"/>
      <c r="U402" s="97"/>
      <c r="V402" s="97"/>
      <c r="W402" s="97"/>
      <c r="X402" s="97"/>
      <c r="Y402" s="97"/>
      <c r="Z402" s="97"/>
      <c r="AA402" s="97"/>
      <c r="AB402" s="97"/>
      <c r="AC402" s="97"/>
      <c r="AD402" s="97"/>
    </row>
    <row r="403" ht="15.75" customHeight="1">
      <c r="A403" s="97"/>
      <c r="B403" s="97"/>
      <c r="C403" s="97"/>
      <c r="D403" s="97"/>
      <c r="E403" s="97"/>
      <c r="F403" s="97"/>
      <c r="G403" s="97"/>
      <c r="H403" s="97"/>
      <c r="I403" s="97"/>
      <c r="J403" s="97"/>
      <c r="K403" s="97"/>
      <c r="L403" s="97"/>
      <c r="M403" s="97"/>
      <c r="N403" s="97"/>
      <c r="O403" s="97"/>
      <c r="P403" s="97"/>
      <c r="Q403" s="97"/>
      <c r="R403" s="97"/>
      <c r="S403" s="97"/>
      <c r="T403" s="97"/>
      <c r="U403" s="97"/>
      <c r="V403" s="97"/>
      <c r="W403" s="97"/>
      <c r="X403" s="97"/>
      <c r="Y403" s="97"/>
      <c r="Z403" s="97"/>
      <c r="AA403" s="97"/>
      <c r="AB403" s="97"/>
      <c r="AC403" s="97"/>
      <c r="AD403" s="97"/>
    </row>
    <row r="404" ht="15.75" customHeight="1">
      <c r="A404" s="97"/>
      <c r="B404" s="97"/>
      <c r="C404" s="97"/>
      <c r="D404" s="97"/>
      <c r="E404" s="97"/>
      <c r="F404" s="97"/>
      <c r="G404" s="97"/>
      <c r="H404" s="97"/>
      <c r="I404" s="97"/>
      <c r="J404" s="97"/>
      <c r="K404" s="97"/>
      <c r="L404" s="97"/>
      <c r="M404" s="97"/>
      <c r="N404" s="97"/>
      <c r="O404" s="97"/>
      <c r="P404" s="97"/>
      <c r="Q404" s="97"/>
      <c r="R404" s="97"/>
      <c r="S404" s="97"/>
      <c r="T404" s="97"/>
      <c r="U404" s="97"/>
      <c r="V404" s="97"/>
      <c r="W404" s="97"/>
      <c r="X404" s="97"/>
      <c r="Y404" s="97"/>
      <c r="Z404" s="97"/>
      <c r="AA404" s="97"/>
      <c r="AB404" s="97"/>
      <c r="AC404" s="97"/>
      <c r="AD404" s="97"/>
    </row>
    <row r="405" ht="15.75" customHeight="1">
      <c r="A405" s="97"/>
      <c r="B405" s="97"/>
      <c r="C405" s="97"/>
      <c r="D405" s="97"/>
      <c r="E405" s="97"/>
      <c r="F405" s="97"/>
      <c r="G405" s="97"/>
      <c r="H405" s="97"/>
      <c r="I405" s="97"/>
      <c r="J405" s="97"/>
      <c r="K405" s="97"/>
      <c r="L405" s="97"/>
      <c r="M405" s="97"/>
      <c r="N405" s="97"/>
      <c r="O405" s="97"/>
      <c r="P405" s="97"/>
      <c r="Q405" s="97"/>
      <c r="R405" s="97"/>
      <c r="S405" s="97"/>
      <c r="T405" s="97"/>
      <c r="U405" s="97"/>
      <c r="V405" s="97"/>
      <c r="W405" s="97"/>
      <c r="X405" s="97"/>
      <c r="Y405" s="97"/>
      <c r="Z405" s="97"/>
      <c r="AA405" s="97"/>
      <c r="AB405" s="97"/>
      <c r="AC405" s="97"/>
      <c r="AD405" s="97"/>
    </row>
    <row r="406" ht="15.75" customHeight="1">
      <c r="A406" s="97"/>
      <c r="B406" s="97"/>
      <c r="C406" s="97"/>
      <c r="D406" s="97"/>
      <c r="E406" s="97"/>
      <c r="F406" s="97"/>
      <c r="G406" s="97"/>
      <c r="H406" s="97"/>
      <c r="I406" s="97"/>
      <c r="J406" s="97"/>
      <c r="K406" s="97"/>
      <c r="L406" s="97"/>
      <c r="M406" s="97"/>
      <c r="N406" s="97"/>
      <c r="O406" s="97"/>
      <c r="P406" s="97"/>
      <c r="Q406" s="97"/>
      <c r="R406" s="97"/>
      <c r="S406" s="97"/>
      <c r="T406" s="97"/>
      <c r="U406" s="97"/>
      <c r="V406" s="97"/>
      <c r="W406" s="97"/>
      <c r="X406" s="97"/>
      <c r="Y406" s="97"/>
      <c r="Z406" s="97"/>
      <c r="AA406" s="97"/>
      <c r="AB406" s="97"/>
      <c r="AC406" s="97"/>
      <c r="AD406" s="97"/>
    </row>
    <row r="407" ht="15.75" customHeight="1">
      <c r="A407" s="97"/>
      <c r="B407" s="97"/>
      <c r="C407" s="97"/>
      <c r="D407" s="97"/>
      <c r="E407" s="97"/>
      <c r="F407" s="97"/>
      <c r="G407" s="97"/>
      <c r="H407" s="97"/>
      <c r="I407" s="97"/>
      <c r="J407" s="97"/>
      <c r="K407" s="97"/>
      <c r="L407" s="97"/>
      <c r="M407" s="97"/>
      <c r="N407" s="97"/>
      <c r="O407" s="97"/>
      <c r="P407" s="97"/>
      <c r="Q407" s="97"/>
      <c r="R407" s="97"/>
      <c r="S407" s="97"/>
      <c r="T407" s="97"/>
      <c r="U407" s="97"/>
      <c r="V407" s="97"/>
      <c r="W407" s="97"/>
      <c r="X407" s="97"/>
      <c r="Y407" s="97"/>
      <c r="Z407" s="97"/>
      <c r="AA407" s="97"/>
      <c r="AB407" s="97"/>
      <c r="AC407" s="97"/>
      <c r="AD407" s="97"/>
    </row>
    <row r="408" ht="15.75" customHeight="1">
      <c r="A408" s="97"/>
      <c r="B408" s="97"/>
      <c r="C408" s="97"/>
      <c r="D408" s="97"/>
      <c r="E408" s="97"/>
      <c r="F408" s="97"/>
      <c r="G408" s="97"/>
      <c r="H408" s="97"/>
      <c r="I408" s="97"/>
      <c r="J408" s="97"/>
      <c r="K408" s="97"/>
      <c r="L408" s="97"/>
      <c r="M408" s="97"/>
      <c r="N408" s="97"/>
      <c r="O408" s="97"/>
      <c r="P408" s="97"/>
      <c r="Q408" s="97"/>
      <c r="R408" s="97"/>
      <c r="S408" s="97"/>
      <c r="T408" s="97"/>
      <c r="U408" s="97"/>
      <c r="V408" s="97"/>
      <c r="W408" s="97"/>
      <c r="X408" s="97"/>
      <c r="Y408" s="97"/>
      <c r="Z408" s="97"/>
      <c r="AA408" s="97"/>
      <c r="AB408" s="97"/>
      <c r="AC408" s="97"/>
      <c r="AD408" s="97"/>
    </row>
    <row r="409" ht="15.75" customHeight="1">
      <c r="A409" s="97"/>
      <c r="B409" s="97"/>
      <c r="C409" s="97"/>
      <c r="D409" s="97"/>
      <c r="E409" s="97"/>
      <c r="F409" s="97"/>
      <c r="G409" s="97"/>
      <c r="H409" s="97"/>
      <c r="I409" s="97"/>
      <c r="J409" s="97"/>
      <c r="K409" s="97"/>
      <c r="L409" s="97"/>
      <c r="M409" s="97"/>
      <c r="N409" s="97"/>
      <c r="O409" s="97"/>
      <c r="P409" s="97"/>
      <c r="Q409" s="97"/>
      <c r="R409" s="97"/>
      <c r="S409" s="97"/>
      <c r="T409" s="97"/>
      <c r="U409" s="97"/>
      <c r="V409" s="97"/>
      <c r="W409" s="97"/>
      <c r="X409" s="97"/>
      <c r="Y409" s="97"/>
      <c r="Z409" s="97"/>
      <c r="AA409" s="97"/>
      <c r="AB409" s="97"/>
      <c r="AC409" s="97"/>
      <c r="AD409" s="97"/>
    </row>
    <row r="410" ht="15.75" customHeight="1">
      <c r="A410" s="97"/>
      <c r="B410" s="97"/>
      <c r="C410" s="97"/>
      <c r="D410" s="97"/>
      <c r="E410" s="97"/>
      <c r="F410" s="97"/>
      <c r="G410" s="97"/>
      <c r="H410" s="97"/>
      <c r="I410" s="97"/>
      <c r="J410" s="97"/>
      <c r="K410" s="97"/>
      <c r="L410" s="97"/>
      <c r="M410" s="97"/>
      <c r="N410" s="97"/>
      <c r="O410" s="97"/>
      <c r="P410" s="97"/>
      <c r="Q410" s="97"/>
      <c r="R410" s="97"/>
      <c r="S410" s="97"/>
      <c r="T410" s="97"/>
      <c r="U410" s="97"/>
      <c r="V410" s="97"/>
      <c r="W410" s="97"/>
      <c r="X410" s="97"/>
      <c r="Y410" s="97"/>
      <c r="Z410" s="97"/>
      <c r="AA410" s="97"/>
      <c r="AB410" s="97"/>
      <c r="AC410" s="97"/>
      <c r="AD410" s="97"/>
    </row>
    <row r="411" ht="15.75" customHeight="1">
      <c r="A411" s="97"/>
      <c r="B411" s="97"/>
      <c r="C411" s="97"/>
      <c r="D411" s="97"/>
      <c r="E411" s="97"/>
      <c r="F411" s="97"/>
      <c r="G411" s="97"/>
      <c r="H411" s="97"/>
      <c r="I411" s="97"/>
      <c r="J411" s="97"/>
      <c r="K411" s="97"/>
      <c r="L411" s="97"/>
      <c r="M411" s="97"/>
      <c r="N411" s="97"/>
      <c r="O411" s="97"/>
      <c r="P411" s="97"/>
      <c r="Q411" s="97"/>
      <c r="R411" s="97"/>
      <c r="S411" s="97"/>
      <c r="T411" s="97"/>
      <c r="U411" s="97"/>
      <c r="V411" s="97"/>
      <c r="W411" s="97"/>
      <c r="X411" s="97"/>
      <c r="Y411" s="97"/>
      <c r="Z411" s="97"/>
      <c r="AA411" s="97"/>
      <c r="AB411" s="97"/>
      <c r="AC411" s="97"/>
      <c r="AD411" s="97"/>
    </row>
    <row r="412" ht="15.75" customHeight="1">
      <c r="A412" s="97"/>
      <c r="B412" s="97"/>
      <c r="C412" s="97"/>
      <c r="D412" s="97"/>
      <c r="E412" s="97"/>
      <c r="F412" s="97"/>
      <c r="G412" s="97"/>
      <c r="H412" s="97"/>
      <c r="I412" s="97"/>
      <c r="J412" s="97"/>
      <c r="K412" s="97"/>
      <c r="L412" s="97"/>
      <c r="M412" s="97"/>
      <c r="N412" s="97"/>
      <c r="O412" s="97"/>
      <c r="P412" s="97"/>
      <c r="Q412" s="97"/>
      <c r="R412" s="97"/>
      <c r="S412" s="97"/>
      <c r="T412" s="97"/>
      <c r="U412" s="97"/>
      <c r="V412" s="97"/>
      <c r="W412" s="97"/>
      <c r="X412" s="97"/>
      <c r="Y412" s="97"/>
      <c r="Z412" s="97"/>
      <c r="AA412" s="97"/>
      <c r="AB412" s="97"/>
      <c r="AC412" s="97"/>
      <c r="AD412" s="97"/>
    </row>
    <row r="413" ht="15.75" customHeight="1">
      <c r="A413" s="97"/>
      <c r="B413" s="97"/>
      <c r="C413" s="97"/>
      <c r="D413" s="97"/>
      <c r="E413" s="97"/>
      <c r="F413" s="97"/>
      <c r="G413" s="97"/>
      <c r="H413" s="97"/>
      <c r="I413" s="97"/>
      <c r="J413" s="97"/>
      <c r="K413" s="97"/>
      <c r="L413" s="97"/>
      <c r="M413" s="97"/>
      <c r="N413" s="97"/>
      <c r="O413" s="97"/>
      <c r="P413" s="97"/>
      <c r="Q413" s="97"/>
      <c r="R413" s="97"/>
      <c r="S413" s="97"/>
      <c r="T413" s="97"/>
      <c r="U413" s="97"/>
      <c r="V413" s="97"/>
      <c r="W413" s="97"/>
      <c r="X413" s="97"/>
      <c r="Y413" s="97"/>
      <c r="Z413" s="97"/>
      <c r="AA413" s="97"/>
      <c r="AB413" s="97"/>
      <c r="AC413" s="97"/>
      <c r="AD413" s="97"/>
    </row>
    <row r="414" ht="15.75" customHeight="1">
      <c r="A414" s="97"/>
      <c r="B414" s="97"/>
      <c r="C414" s="97"/>
      <c r="D414" s="97"/>
      <c r="E414" s="97"/>
      <c r="F414" s="97"/>
      <c r="G414" s="97"/>
      <c r="H414" s="97"/>
      <c r="I414" s="97"/>
      <c r="J414" s="97"/>
      <c r="K414" s="97"/>
      <c r="L414" s="97"/>
      <c r="M414" s="97"/>
      <c r="N414" s="97"/>
      <c r="O414" s="97"/>
      <c r="P414" s="97"/>
      <c r="Q414" s="97"/>
      <c r="R414" s="97"/>
      <c r="S414" s="97"/>
      <c r="T414" s="97"/>
      <c r="U414" s="97"/>
      <c r="V414" s="97"/>
      <c r="W414" s="97"/>
      <c r="X414" s="97"/>
      <c r="Y414" s="97"/>
      <c r="Z414" s="97"/>
      <c r="AA414" s="97"/>
      <c r="AB414" s="97"/>
      <c r="AC414" s="97"/>
      <c r="AD414" s="97"/>
    </row>
    <row r="415" ht="15.75" customHeight="1">
      <c r="A415" s="97"/>
      <c r="B415" s="97"/>
      <c r="C415" s="97"/>
      <c r="D415" s="97"/>
      <c r="E415" s="97"/>
      <c r="F415" s="97"/>
      <c r="G415" s="97"/>
      <c r="H415" s="97"/>
      <c r="I415" s="97"/>
      <c r="J415" s="97"/>
      <c r="K415" s="97"/>
      <c r="L415" s="97"/>
      <c r="M415" s="97"/>
      <c r="N415" s="97"/>
      <c r="O415" s="97"/>
      <c r="P415" s="97"/>
      <c r="Q415" s="97"/>
      <c r="R415" s="97"/>
      <c r="S415" s="97"/>
      <c r="T415" s="97"/>
      <c r="U415" s="97"/>
      <c r="V415" s="97"/>
      <c r="W415" s="97"/>
      <c r="X415" s="97"/>
      <c r="Y415" s="97"/>
      <c r="Z415" s="97"/>
      <c r="AA415" s="97"/>
      <c r="AB415" s="97"/>
      <c r="AC415" s="97"/>
      <c r="AD415" s="97"/>
    </row>
    <row r="416" ht="15.75" customHeight="1">
      <c r="A416" s="97"/>
      <c r="B416" s="97"/>
      <c r="C416" s="97"/>
      <c r="D416" s="97"/>
      <c r="E416" s="97"/>
      <c r="F416" s="97"/>
      <c r="G416" s="97"/>
      <c r="H416" s="97"/>
      <c r="I416" s="97"/>
      <c r="J416" s="97"/>
      <c r="K416" s="97"/>
      <c r="L416" s="97"/>
      <c r="M416" s="97"/>
      <c r="N416" s="97"/>
      <c r="O416" s="97"/>
      <c r="P416" s="97"/>
      <c r="Q416" s="97"/>
      <c r="R416" s="97"/>
      <c r="S416" s="97"/>
      <c r="T416" s="97"/>
      <c r="U416" s="97"/>
      <c r="V416" s="97"/>
      <c r="W416" s="97"/>
      <c r="X416" s="97"/>
      <c r="Y416" s="97"/>
      <c r="Z416" s="97"/>
      <c r="AA416" s="97"/>
      <c r="AB416" s="97"/>
      <c r="AC416" s="97"/>
      <c r="AD416" s="97"/>
    </row>
    <row r="417" ht="15.75" customHeight="1">
      <c r="A417" s="97"/>
      <c r="B417" s="97"/>
      <c r="C417" s="97"/>
      <c r="D417" s="97"/>
      <c r="E417" s="97"/>
      <c r="F417" s="97"/>
      <c r="G417" s="97"/>
      <c r="H417" s="97"/>
      <c r="I417" s="97"/>
      <c r="J417" s="97"/>
      <c r="K417" s="97"/>
      <c r="L417" s="97"/>
      <c r="M417" s="97"/>
      <c r="N417" s="97"/>
      <c r="O417" s="97"/>
      <c r="P417" s="97"/>
      <c r="Q417" s="97"/>
      <c r="R417" s="97"/>
      <c r="S417" s="97"/>
      <c r="T417" s="97"/>
      <c r="U417" s="97"/>
      <c r="V417" s="97"/>
      <c r="W417" s="97"/>
      <c r="X417" s="97"/>
      <c r="Y417" s="97"/>
      <c r="Z417" s="97"/>
      <c r="AA417" s="97"/>
      <c r="AB417" s="97"/>
      <c r="AC417" s="97"/>
      <c r="AD417" s="97"/>
    </row>
    <row r="418" ht="15.75" customHeight="1">
      <c r="A418" s="97"/>
      <c r="B418" s="97"/>
      <c r="C418" s="97"/>
      <c r="D418" s="97"/>
      <c r="E418" s="97"/>
      <c r="F418" s="97"/>
      <c r="G418" s="97"/>
      <c r="H418" s="97"/>
      <c r="I418" s="97"/>
      <c r="J418" s="97"/>
      <c r="K418" s="97"/>
      <c r="L418" s="97"/>
      <c r="M418" s="97"/>
      <c r="N418" s="97"/>
      <c r="O418" s="97"/>
      <c r="P418" s="97"/>
      <c r="Q418" s="97"/>
      <c r="R418" s="97"/>
      <c r="S418" s="97"/>
      <c r="T418" s="97"/>
      <c r="U418" s="97"/>
      <c r="V418" s="97"/>
      <c r="W418" s="97"/>
      <c r="X418" s="97"/>
      <c r="Y418" s="97"/>
      <c r="Z418" s="97"/>
      <c r="AA418" s="97"/>
      <c r="AB418" s="97"/>
      <c r="AC418" s="97"/>
      <c r="AD418" s="97"/>
    </row>
    <row r="419" ht="15.75" customHeight="1">
      <c r="A419" s="97"/>
      <c r="B419" s="97"/>
      <c r="C419" s="97"/>
      <c r="D419" s="97"/>
      <c r="E419" s="97"/>
      <c r="F419" s="97"/>
      <c r="G419" s="97"/>
      <c r="H419" s="97"/>
      <c r="I419" s="97"/>
      <c r="J419" s="97"/>
      <c r="K419" s="97"/>
      <c r="L419" s="97"/>
      <c r="M419" s="97"/>
      <c r="N419" s="97"/>
      <c r="O419" s="97"/>
      <c r="P419" s="97"/>
      <c r="Q419" s="97"/>
      <c r="R419" s="97"/>
      <c r="S419" s="97"/>
      <c r="T419" s="97"/>
      <c r="U419" s="97"/>
      <c r="V419" s="97"/>
      <c r="W419" s="97"/>
      <c r="X419" s="97"/>
      <c r="Y419" s="97"/>
      <c r="Z419" s="97"/>
      <c r="AA419" s="97"/>
      <c r="AB419" s="97"/>
      <c r="AC419" s="97"/>
      <c r="AD419" s="97"/>
    </row>
    <row r="420" ht="15.75" customHeight="1">
      <c r="A420" s="97"/>
      <c r="B420" s="97"/>
      <c r="C420" s="97"/>
      <c r="D420" s="97"/>
      <c r="E420" s="97"/>
      <c r="F420" s="97"/>
      <c r="G420" s="97"/>
      <c r="H420" s="97"/>
      <c r="I420" s="97"/>
      <c r="J420" s="97"/>
      <c r="K420" s="97"/>
      <c r="L420" s="97"/>
      <c r="M420" s="97"/>
      <c r="N420" s="97"/>
      <c r="O420" s="97"/>
      <c r="P420" s="97"/>
      <c r="Q420" s="97"/>
      <c r="R420" s="97"/>
      <c r="S420" s="97"/>
      <c r="T420" s="97"/>
      <c r="U420" s="97"/>
      <c r="V420" s="97"/>
      <c r="W420" s="97"/>
      <c r="X420" s="97"/>
      <c r="Y420" s="97"/>
      <c r="Z420" s="97"/>
      <c r="AA420" s="97"/>
      <c r="AB420" s="97"/>
      <c r="AC420" s="97"/>
      <c r="AD420" s="97"/>
    </row>
    <row r="421" ht="15.75" customHeight="1">
      <c r="A421" s="97"/>
      <c r="B421" s="97"/>
      <c r="C421" s="97"/>
      <c r="D421" s="97"/>
      <c r="E421" s="97"/>
      <c r="F421" s="97"/>
      <c r="G421" s="97"/>
      <c r="H421" s="97"/>
      <c r="I421" s="97"/>
      <c r="J421" s="97"/>
      <c r="K421" s="97"/>
      <c r="L421" s="97"/>
      <c r="M421" s="97"/>
      <c r="N421" s="97"/>
      <c r="O421" s="97"/>
      <c r="P421" s="97"/>
      <c r="Q421" s="97"/>
      <c r="R421" s="97"/>
      <c r="S421" s="97"/>
      <c r="T421" s="97"/>
      <c r="U421" s="97"/>
      <c r="V421" s="97"/>
      <c r="W421" s="97"/>
      <c r="X421" s="97"/>
      <c r="Y421" s="97"/>
      <c r="Z421" s="97"/>
      <c r="AA421" s="97"/>
      <c r="AB421" s="97"/>
      <c r="AC421" s="97"/>
      <c r="AD421" s="97"/>
    </row>
    <row r="422" ht="15.75" customHeight="1">
      <c r="A422" s="97"/>
      <c r="B422" s="97"/>
      <c r="C422" s="97"/>
      <c r="D422" s="97"/>
      <c r="E422" s="97"/>
      <c r="F422" s="97"/>
      <c r="G422" s="97"/>
      <c r="H422" s="97"/>
      <c r="I422" s="97"/>
      <c r="J422" s="97"/>
      <c r="K422" s="97"/>
      <c r="L422" s="97"/>
      <c r="M422" s="97"/>
      <c r="N422" s="97"/>
      <c r="O422" s="97"/>
      <c r="P422" s="97"/>
      <c r="Q422" s="97"/>
      <c r="R422" s="97"/>
      <c r="S422" s="97"/>
      <c r="T422" s="97"/>
      <c r="U422" s="97"/>
      <c r="V422" s="97"/>
      <c r="W422" s="97"/>
      <c r="X422" s="97"/>
      <c r="Y422" s="97"/>
      <c r="Z422" s="97"/>
      <c r="AA422" s="97"/>
      <c r="AB422" s="97"/>
      <c r="AC422" s="97"/>
      <c r="AD422" s="97"/>
    </row>
    <row r="423" ht="15.75" customHeight="1">
      <c r="A423" s="97"/>
      <c r="B423" s="97"/>
      <c r="C423" s="97"/>
      <c r="D423" s="97"/>
      <c r="E423" s="97"/>
      <c r="F423" s="97"/>
      <c r="G423" s="97"/>
      <c r="H423" s="97"/>
      <c r="I423" s="97"/>
      <c r="J423" s="97"/>
      <c r="K423" s="97"/>
      <c r="L423" s="97"/>
      <c r="M423" s="97"/>
      <c r="N423" s="97"/>
      <c r="O423" s="97"/>
      <c r="P423" s="97"/>
      <c r="Q423" s="97"/>
      <c r="R423" s="97"/>
      <c r="S423" s="97"/>
      <c r="T423" s="97"/>
      <c r="U423" s="97"/>
      <c r="V423" s="97"/>
      <c r="W423" s="97"/>
      <c r="X423" s="97"/>
      <c r="Y423" s="97"/>
      <c r="Z423" s="97"/>
      <c r="AA423" s="97"/>
      <c r="AB423" s="97"/>
      <c r="AC423" s="97"/>
      <c r="AD423" s="97"/>
    </row>
    <row r="424" ht="15.75" customHeight="1">
      <c r="A424" s="97"/>
      <c r="B424" s="97"/>
      <c r="C424" s="97"/>
      <c r="D424" s="97"/>
      <c r="E424" s="97"/>
      <c r="F424" s="97"/>
      <c r="G424" s="97"/>
      <c r="H424" s="97"/>
      <c r="I424" s="97"/>
      <c r="J424" s="97"/>
      <c r="K424" s="97"/>
      <c r="L424" s="97"/>
      <c r="M424" s="97"/>
      <c r="N424" s="97"/>
      <c r="O424" s="97"/>
      <c r="P424" s="97"/>
      <c r="Q424" s="97"/>
      <c r="R424" s="97"/>
      <c r="S424" s="97"/>
      <c r="T424" s="97"/>
      <c r="U424" s="97"/>
      <c r="V424" s="97"/>
      <c r="W424" s="97"/>
      <c r="X424" s="97"/>
      <c r="Y424" s="97"/>
      <c r="Z424" s="97"/>
      <c r="AA424" s="97"/>
      <c r="AB424" s="97"/>
      <c r="AC424" s="97"/>
      <c r="AD424" s="97"/>
    </row>
    <row r="425" ht="15.75" customHeight="1">
      <c r="A425" s="97"/>
      <c r="B425" s="97"/>
      <c r="C425" s="97"/>
      <c r="D425" s="97"/>
      <c r="E425" s="97"/>
      <c r="F425" s="97"/>
      <c r="G425" s="97"/>
      <c r="H425" s="97"/>
      <c r="I425" s="97"/>
      <c r="J425" s="97"/>
      <c r="K425" s="97"/>
      <c r="L425" s="97"/>
      <c r="M425" s="97"/>
      <c r="N425" s="97"/>
      <c r="O425" s="97"/>
      <c r="P425" s="97"/>
      <c r="Q425" s="97"/>
      <c r="R425" s="97"/>
      <c r="S425" s="97"/>
      <c r="T425" s="97"/>
      <c r="U425" s="97"/>
      <c r="V425" s="97"/>
      <c r="W425" s="97"/>
      <c r="X425" s="97"/>
      <c r="Y425" s="97"/>
      <c r="Z425" s="97"/>
      <c r="AA425" s="97"/>
      <c r="AB425" s="97"/>
      <c r="AC425" s="97"/>
      <c r="AD425" s="97"/>
    </row>
    <row r="426" ht="15.75" customHeight="1">
      <c r="A426" s="97"/>
      <c r="B426" s="97"/>
      <c r="C426" s="97"/>
      <c r="D426" s="97"/>
      <c r="E426" s="97"/>
      <c r="F426" s="97"/>
      <c r="G426" s="97"/>
      <c r="H426" s="97"/>
      <c r="I426" s="97"/>
      <c r="J426" s="97"/>
      <c r="K426" s="97"/>
      <c r="L426" s="97"/>
      <c r="M426" s="97"/>
      <c r="N426" s="97"/>
      <c r="O426" s="97"/>
      <c r="P426" s="97"/>
      <c r="Q426" s="97"/>
      <c r="R426" s="97"/>
      <c r="S426" s="97"/>
      <c r="T426" s="97"/>
      <c r="U426" s="97"/>
      <c r="V426" s="97"/>
      <c r="W426" s="97"/>
      <c r="X426" s="97"/>
      <c r="Y426" s="97"/>
      <c r="Z426" s="97"/>
      <c r="AA426" s="97"/>
      <c r="AB426" s="97"/>
      <c r="AC426" s="97"/>
      <c r="AD426" s="97"/>
    </row>
    <row r="427" ht="15.75" customHeight="1">
      <c r="A427" s="97"/>
      <c r="B427" s="97"/>
      <c r="C427" s="97"/>
      <c r="D427" s="97"/>
      <c r="E427" s="97"/>
      <c r="F427" s="97"/>
      <c r="G427" s="97"/>
      <c r="H427" s="97"/>
      <c r="I427" s="97"/>
      <c r="J427" s="97"/>
      <c r="K427" s="97"/>
      <c r="L427" s="97"/>
      <c r="M427" s="97"/>
      <c r="N427" s="97"/>
      <c r="O427" s="97"/>
      <c r="P427" s="97"/>
      <c r="Q427" s="97"/>
      <c r="R427" s="97"/>
      <c r="S427" s="97"/>
      <c r="T427" s="97"/>
      <c r="U427" s="97"/>
      <c r="V427" s="97"/>
      <c r="W427" s="97"/>
      <c r="X427" s="97"/>
      <c r="Y427" s="97"/>
      <c r="Z427" s="97"/>
      <c r="AA427" s="97"/>
      <c r="AB427" s="97"/>
      <c r="AC427" s="97"/>
      <c r="AD427" s="97"/>
    </row>
    <row r="428" ht="15.75" customHeight="1">
      <c r="A428" s="97"/>
      <c r="B428" s="97"/>
      <c r="C428" s="97"/>
      <c r="D428" s="97"/>
      <c r="E428" s="97"/>
      <c r="F428" s="97"/>
      <c r="G428" s="97"/>
      <c r="H428" s="97"/>
      <c r="I428" s="97"/>
      <c r="J428" s="97"/>
      <c r="K428" s="97"/>
      <c r="L428" s="97"/>
      <c r="M428" s="97"/>
      <c r="N428" s="97"/>
      <c r="O428" s="97"/>
      <c r="P428" s="97"/>
      <c r="Q428" s="97"/>
      <c r="R428" s="97"/>
      <c r="S428" s="97"/>
      <c r="T428" s="97"/>
      <c r="U428" s="97"/>
      <c r="V428" s="97"/>
      <c r="W428" s="97"/>
      <c r="X428" s="97"/>
      <c r="Y428" s="97"/>
      <c r="Z428" s="97"/>
      <c r="AA428" s="97"/>
      <c r="AB428" s="97"/>
      <c r="AC428" s="97"/>
      <c r="AD428" s="97"/>
    </row>
    <row r="429" ht="15.75" customHeight="1">
      <c r="A429" s="97"/>
      <c r="B429" s="97"/>
      <c r="C429" s="97"/>
      <c r="D429" s="97"/>
      <c r="E429" s="97"/>
      <c r="F429" s="97"/>
      <c r="G429" s="97"/>
      <c r="H429" s="97"/>
      <c r="I429" s="97"/>
      <c r="J429" s="97"/>
      <c r="K429" s="97"/>
      <c r="L429" s="97"/>
      <c r="M429" s="97"/>
      <c r="N429" s="97"/>
      <c r="O429" s="97"/>
      <c r="P429" s="97"/>
      <c r="Q429" s="97"/>
      <c r="R429" s="97"/>
      <c r="S429" s="97"/>
      <c r="T429" s="97"/>
      <c r="U429" s="97"/>
      <c r="V429" s="97"/>
      <c r="W429" s="97"/>
      <c r="X429" s="97"/>
      <c r="Y429" s="97"/>
      <c r="Z429" s="97"/>
      <c r="AA429" s="97"/>
      <c r="AB429" s="97"/>
      <c r="AC429" s="97"/>
      <c r="AD429" s="97"/>
    </row>
    <row r="430" ht="15.75" customHeight="1">
      <c r="A430" s="97"/>
      <c r="B430" s="97"/>
      <c r="C430" s="97"/>
      <c r="D430" s="97"/>
      <c r="E430" s="97"/>
      <c r="F430" s="97"/>
      <c r="G430" s="97"/>
      <c r="H430" s="97"/>
      <c r="I430" s="97"/>
      <c r="J430" s="97"/>
      <c r="K430" s="97"/>
      <c r="L430" s="97"/>
      <c r="M430" s="97"/>
      <c r="N430" s="97"/>
      <c r="O430" s="97"/>
      <c r="P430" s="97"/>
      <c r="Q430" s="97"/>
      <c r="R430" s="97"/>
      <c r="S430" s="97"/>
      <c r="T430" s="97"/>
      <c r="U430" s="97"/>
      <c r="V430" s="97"/>
      <c r="W430" s="97"/>
      <c r="X430" s="97"/>
      <c r="Y430" s="97"/>
      <c r="Z430" s="97"/>
      <c r="AA430" s="97"/>
      <c r="AB430" s="97"/>
      <c r="AC430" s="97"/>
      <c r="AD430" s="97"/>
    </row>
    <row r="431" ht="15.75" customHeight="1">
      <c r="A431" s="97"/>
      <c r="B431" s="97"/>
      <c r="C431" s="97"/>
      <c r="D431" s="97"/>
      <c r="E431" s="97"/>
      <c r="F431" s="97"/>
      <c r="G431" s="97"/>
      <c r="H431" s="97"/>
      <c r="I431" s="97"/>
      <c r="J431" s="97"/>
      <c r="K431" s="97"/>
      <c r="L431" s="97"/>
      <c r="M431" s="97"/>
      <c r="N431" s="97"/>
      <c r="O431" s="97"/>
      <c r="P431" s="97"/>
      <c r="Q431" s="97"/>
      <c r="R431" s="97"/>
      <c r="S431" s="97"/>
      <c r="T431" s="97"/>
      <c r="U431" s="97"/>
      <c r="V431" s="97"/>
      <c r="W431" s="97"/>
      <c r="X431" s="97"/>
      <c r="Y431" s="97"/>
      <c r="Z431" s="97"/>
      <c r="AA431" s="97"/>
      <c r="AB431" s="97"/>
      <c r="AC431" s="97"/>
      <c r="AD431" s="97"/>
    </row>
    <row r="432" ht="15.75" customHeight="1">
      <c r="A432" s="97"/>
      <c r="B432" s="97"/>
      <c r="C432" s="97"/>
      <c r="D432" s="97"/>
      <c r="E432" s="97"/>
      <c r="F432" s="97"/>
      <c r="G432" s="97"/>
      <c r="H432" s="97"/>
      <c r="I432" s="97"/>
      <c r="J432" s="97"/>
      <c r="K432" s="97"/>
      <c r="L432" s="97"/>
      <c r="M432" s="97"/>
      <c r="N432" s="97"/>
      <c r="O432" s="97"/>
      <c r="P432" s="97"/>
      <c r="Q432" s="97"/>
      <c r="R432" s="97"/>
      <c r="S432" s="97"/>
      <c r="T432" s="97"/>
      <c r="U432" s="97"/>
      <c r="V432" s="97"/>
      <c r="W432" s="97"/>
      <c r="X432" s="97"/>
      <c r="Y432" s="97"/>
      <c r="Z432" s="97"/>
      <c r="AA432" s="97"/>
      <c r="AB432" s="97"/>
      <c r="AC432" s="97"/>
      <c r="AD432" s="97"/>
    </row>
    <row r="433" ht="15.75" customHeight="1">
      <c r="A433" s="97"/>
      <c r="B433" s="97"/>
      <c r="C433" s="97"/>
      <c r="D433" s="97"/>
      <c r="E433" s="97"/>
      <c r="F433" s="97"/>
      <c r="G433" s="97"/>
      <c r="H433" s="97"/>
      <c r="I433" s="97"/>
      <c r="J433" s="97"/>
      <c r="K433" s="97"/>
      <c r="L433" s="97"/>
      <c r="M433" s="97"/>
      <c r="N433" s="97"/>
      <c r="O433" s="97"/>
      <c r="P433" s="97"/>
      <c r="Q433" s="97"/>
      <c r="R433" s="97"/>
      <c r="S433" s="97"/>
      <c r="T433" s="97"/>
      <c r="U433" s="97"/>
      <c r="V433" s="97"/>
      <c r="W433" s="97"/>
      <c r="X433" s="97"/>
      <c r="Y433" s="97"/>
      <c r="Z433" s="97"/>
      <c r="AA433" s="97"/>
      <c r="AB433" s="97"/>
      <c r="AC433" s="97"/>
      <c r="AD433" s="97"/>
    </row>
    <row r="434" ht="15.75" customHeight="1">
      <c r="A434" s="97"/>
      <c r="B434" s="97"/>
      <c r="C434" s="97"/>
      <c r="D434" s="97"/>
      <c r="E434" s="97"/>
      <c r="F434" s="97"/>
      <c r="G434" s="97"/>
      <c r="H434" s="97"/>
      <c r="I434" s="97"/>
      <c r="J434" s="97"/>
      <c r="K434" s="97"/>
      <c r="L434" s="97"/>
      <c r="M434" s="97"/>
      <c r="N434" s="97"/>
      <c r="O434" s="97"/>
      <c r="P434" s="97"/>
      <c r="Q434" s="97"/>
      <c r="R434" s="97"/>
      <c r="S434" s="97"/>
      <c r="T434" s="97"/>
      <c r="U434" s="97"/>
      <c r="V434" s="97"/>
      <c r="W434" s="97"/>
      <c r="X434" s="97"/>
      <c r="Y434" s="97"/>
      <c r="Z434" s="97"/>
      <c r="AA434" s="97"/>
      <c r="AB434" s="97"/>
      <c r="AC434" s="97"/>
      <c r="AD434" s="97"/>
    </row>
    <row r="435" ht="15.75" customHeight="1">
      <c r="A435" s="97"/>
      <c r="B435" s="97"/>
      <c r="C435" s="97"/>
      <c r="D435" s="97"/>
      <c r="E435" s="97"/>
      <c r="F435" s="97"/>
      <c r="G435" s="97"/>
      <c r="H435" s="97"/>
      <c r="I435" s="97"/>
      <c r="J435" s="97"/>
      <c r="K435" s="97"/>
      <c r="L435" s="97"/>
      <c r="M435" s="97"/>
      <c r="N435" s="97"/>
      <c r="O435" s="97"/>
      <c r="P435" s="97"/>
      <c r="Q435" s="97"/>
      <c r="R435" s="97"/>
      <c r="S435" s="97"/>
      <c r="T435" s="97"/>
      <c r="U435" s="97"/>
      <c r="V435" s="97"/>
      <c r="W435" s="97"/>
      <c r="X435" s="97"/>
      <c r="Y435" s="97"/>
      <c r="Z435" s="97"/>
      <c r="AA435" s="97"/>
      <c r="AB435" s="97"/>
      <c r="AC435" s="97"/>
      <c r="AD435" s="97"/>
    </row>
    <row r="436" ht="15.75" customHeight="1">
      <c r="A436" s="97"/>
      <c r="B436" s="97"/>
      <c r="C436" s="97"/>
      <c r="D436" s="97"/>
      <c r="E436" s="97"/>
      <c r="F436" s="97"/>
      <c r="G436" s="97"/>
      <c r="H436" s="97"/>
      <c r="I436" s="97"/>
      <c r="J436" s="97"/>
      <c r="K436" s="97"/>
      <c r="L436" s="97"/>
      <c r="M436" s="97"/>
      <c r="N436" s="97"/>
      <c r="O436" s="97"/>
      <c r="P436" s="97"/>
      <c r="Q436" s="97"/>
      <c r="R436" s="97"/>
      <c r="S436" s="97"/>
      <c r="T436" s="97"/>
      <c r="U436" s="97"/>
      <c r="V436" s="97"/>
      <c r="W436" s="97"/>
      <c r="X436" s="97"/>
      <c r="Y436" s="97"/>
      <c r="Z436" s="97"/>
      <c r="AA436" s="97"/>
      <c r="AB436" s="97"/>
      <c r="AC436" s="97"/>
      <c r="AD436" s="97"/>
    </row>
    <row r="437" ht="15.75" customHeight="1">
      <c r="A437" s="97"/>
      <c r="B437" s="97"/>
      <c r="C437" s="97"/>
      <c r="D437" s="97"/>
      <c r="E437" s="97"/>
      <c r="F437" s="97"/>
      <c r="G437" s="97"/>
      <c r="H437" s="97"/>
      <c r="I437" s="97"/>
      <c r="J437" s="97"/>
      <c r="K437" s="97"/>
      <c r="L437" s="97"/>
      <c r="M437" s="97"/>
      <c r="N437" s="97"/>
      <c r="O437" s="97"/>
      <c r="P437" s="97"/>
      <c r="Q437" s="97"/>
      <c r="R437" s="97"/>
      <c r="S437" s="97"/>
      <c r="T437" s="97"/>
      <c r="U437" s="97"/>
      <c r="V437" s="97"/>
      <c r="W437" s="97"/>
      <c r="X437" s="97"/>
      <c r="Y437" s="97"/>
      <c r="Z437" s="97"/>
      <c r="AA437" s="97"/>
      <c r="AB437" s="97"/>
      <c r="AC437" s="97"/>
      <c r="AD437" s="97"/>
    </row>
    <row r="438" ht="15.75" customHeight="1">
      <c r="A438" s="97"/>
      <c r="B438" s="97"/>
      <c r="C438" s="97"/>
      <c r="D438" s="97"/>
      <c r="E438" s="97"/>
      <c r="F438" s="97"/>
      <c r="G438" s="97"/>
      <c r="H438" s="97"/>
      <c r="I438" s="97"/>
      <c r="J438" s="97"/>
      <c r="K438" s="97"/>
      <c r="L438" s="97"/>
      <c r="M438" s="97"/>
      <c r="N438" s="97"/>
      <c r="O438" s="97"/>
      <c r="P438" s="97"/>
      <c r="Q438" s="97"/>
      <c r="R438" s="97"/>
      <c r="S438" s="97"/>
      <c r="T438" s="97"/>
      <c r="U438" s="97"/>
      <c r="V438" s="97"/>
      <c r="W438" s="97"/>
      <c r="X438" s="97"/>
      <c r="Y438" s="97"/>
      <c r="Z438" s="97"/>
      <c r="AA438" s="97"/>
      <c r="AB438" s="97"/>
      <c r="AC438" s="97"/>
      <c r="AD438" s="97"/>
    </row>
    <row r="439" ht="15.75" customHeight="1">
      <c r="A439" s="97"/>
      <c r="B439" s="97"/>
      <c r="C439" s="97"/>
      <c r="D439" s="97"/>
      <c r="E439" s="97"/>
      <c r="F439" s="97"/>
      <c r="G439" s="97"/>
      <c r="H439" s="97"/>
      <c r="I439" s="97"/>
      <c r="J439" s="97"/>
      <c r="K439" s="97"/>
      <c r="L439" s="97"/>
      <c r="M439" s="97"/>
      <c r="N439" s="97"/>
      <c r="O439" s="97"/>
      <c r="P439" s="97"/>
      <c r="Q439" s="97"/>
      <c r="R439" s="97"/>
      <c r="S439" s="97"/>
      <c r="T439" s="97"/>
      <c r="U439" s="97"/>
      <c r="V439" s="97"/>
      <c r="W439" s="97"/>
      <c r="X439" s="97"/>
      <c r="Y439" s="97"/>
      <c r="Z439" s="97"/>
      <c r="AA439" s="97"/>
      <c r="AB439" s="97"/>
      <c r="AC439" s="97"/>
      <c r="AD439" s="97"/>
    </row>
    <row r="440" ht="15.75" customHeight="1">
      <c r="A440" s="97"/>
      <c r="B440" s="97"/>
      <c r="C440" s="97"/>
      <c r="D440" s="97"/>
      <c r="E440" s="97"/>
      <c r="F440" s="97"/>
      <c r="G440" s="97"/>
      <c r="H440" s="97"/>
      <c r="I440" s="97"/>
      <c r="J440" s="97"/>
      <c r="K440" s="97"/>
      <c r="L440" s="97"/>
      <c r="M440" s="97"/>
      <c r="N440" s="97"/>
      <c r="O440" s="97"/>
      <c r="P440" s="97"/>
      <c r="Q440" s="97"/>
      <c r="R440" s="97"/>
      <c r="S440" s="97"/>
      <c r="T440" s="97"/>
      <c r="U440" s="97"/>
      <c r="V440" s="97"/>
      <c r="W440" s="97"/>
      <c r="X440" s="97"/>
      <c r="Y440" s="97"/>
      <c r="Z440" s="97"/>
      <c r="AA440" s="97"/>
      <c r="AB440" s="97"/>
      <c r="AC440" s="97"/>
      <c r="AD440" s="97"/>
    </row>
    <row r="441" ht="15.75" customHeight="1">
      <c r="A441" s="97"/>
      <c r="B441" s="97"/>
      <c r="C441" s="97"/>
      <c r="D441" s="97"/>
      <c r="E441" s="97"/>
      <c r="F441" s="97"/>
      <c r="G441" s="97"/>
      <c r="H441" s="97"/>
      <c r="I441" s="97"/>
      <c r="J441" s="97"/>
      <c r="K441" s="97"/>
      <c r="L441" s="97"/>
      <c r="M441" s="97"/>
      <c r="N441" s="97"/>
      <c r="O441" s="97"/>
      <c r="P441" s="97"/>
      <c r="Q441" s="97"/>
      <c r="R441" s="97"/>
      <c r="S441" s="97"/>
      <c r="T441" s="97"/>
      <c r="U441" s="97"/>
      <c r="V441" s="97"/>
      <c r="W441" s="97"/>
      <c r="X441" s="97"/>
      <c r="Y441" s="97"/>
      <c r="Z441" s="97"/>
      <c r="AA441" s="97"/>
      <c r="AB441" s="97"/>
      <c r="AC441" s="97"/>
      <c r="AD441" s="97"/>
    </row>
    <row r="442" ht="15.75" customHeight="1">
      <c r="A442" s="97"/>
      <c r="B442" s="97"/>
      <c r="C442" s="97"/>
      <c r="D442" s="97"/>
      <c r="E442" s="97"/>
      <c r="F442" s="97"/>
      <c r="G442" s="97"/>
      <c r="H442" s="97"/>
      <c r="I442" s="97"/>
      <c r="J442" s="97"/>
      <c r="K442" s="97"/>
      <c r="L442" s="97"/>
      <c r="M442" s="97"/>
      <c r="N442" s="97"/>
      <c r="O442" s="97"/>
      <c r="P442" s="97"/>
      <c r="Q442" s="97"/>
      <c r="R442" s="97"/>
      <c r="S442" s="97"/>
      <c r="T442" s="97"/>
      <c r="U442" s="97"/>
      <c r="V442" s="97"/>
      <c r="W442" s="97"/>
      <c r="X442" s="97"/>
      <c r="Y442" s="97"/>
      <c r="Z442" s="97"/>
      <c r="AA442" s="97"/>
      <c r="AB442" s="97"/>
      <c r="AC442" s="97"/>
      <c r="AD442" s="97"/>
    </row>
    <row r="443" ht="15.75" customHeight="1">
      <c r="A443" s="97"/>
      <c r="B443" s="97"/>
      <c r="C443" s="97"/>
      <c r="D443" s="97"/>
      <c r="E443" s="97"/>
      <c r="F443" s="97"/>
      <c r="G443" s="97"/>
      <c r="H443" s="97"/>
      <c r="I443" s="97"/>
      <c r="J443" s="97"/>
      <c r="K443" s="97"/>
      <c r="L443" s="97"/>
      <c r="M443" s="97"/>
      <c r="N443" s="97"/>
      <c r="O443" s="97"/>
      <c r="P443" s="97"/>
      <c r="Q443" s="97"/>
      <c r="R443" s="97"/>
      <c r="S443" s="97"/>
      <c r="T443" s="97"/>
      <c r="U443" s="97"/>
      <c r="V443" s="97"/>
      <c r="W443" s="97"/>
      <c r="X443" s="97"/>
      <c r="Y443" s="97"/>
      <c r="Z443" s="97"/>
      <c r="AA443" s="97"/>
      <c r="AB443" s="97"/>
      <c r="AC443" s="97"/>
      <c r="AD443" s="97"/>
    </row>
    <row r="444" ht="15.75" customHeight="1">
      <c r="A444" s="97"/>
      <c r="B444" s="97"/>
      <c r="C444" s="97"/>
      <c r="D444" s="97"/>
      <c r="E444" s="97"/>
      <c r="F444" s="97"/>
      <c r="G444" s="97"/>
      <c r="H444" s="97"/>
      <c r="I444" s="97"/>
      <c r="J444" s="97"/>
      <c r="K444" s="97"/>
      <c r="L444" s="97"/>
      <c r="M444" s="97"/>
      <c r="N444" s="97"/>
      <c r="O444" s="97"/>
      <c r="P444" s="97"/>
      <c r="Q444" s="97"/>
      <c r="R444" s="97"/>
      <c r="S444" s="97"/>
      <c r="T444" s="97"/>
      <c r="U444" s="97"/>
      <c r="V444" s="97"/>
      <c r="W444" s="97"/>
      <c r="X444" s="97"/>
      <c r="Y444" s="97"/>
      <c r="Z444" s="97"/>
      <c r="AA444" s="97"/>
      <c r="AB444" s="97"/>
      <c r="AC444" s="97"/>
      <c r="AD444" s="97"/>
    </row>
    <row r="445" ht="15.75" customHeight="1">
      <c r="A445" s="97"/>
      <c r="B445" s="97"/>
      <c r="C445" s="97"/>
      <c r="D445" s="97"/>
      <c r="E445" s="97"/>
      <c r="F445" s="97"/>
      <c r="G445" s="97"/>
      <c r="H445" s="97"/>
      <c r="I445" s="97"/>
      <c r="J445" s="97"/>
      <c r="K445" s="97"/>
      <c r="L445" s="97"/>
      <c r="M445" s="97"/>
      <c r="N445" s="97"/>
      <c r="O445" s="97"/>
      <c r="P445" s="97"/>
      <c r="Q445" s="97"/>
      <c r="R445" s="97"/>
      <c r="S445" s="97"/>
      <c r="T445" s="97"/>
      <c r="U445" s="97"/>
      <c r="V445" s="97"/>
      <c r="W445" s="97"/>
      <c r="X445" s="97"/>
      <c r="Y445" s="97"/>
      <c r="Z445" s="97"/>
      <c r="AA445" s="97"/>
      <c r="AB445" s="97"/>
      <c r="AC445" s="97"/>
      <c r="AD445" s="97"/>
    </row>
    <row r="446" ht="15.75" customHeight="1">
      <c r="A446" s="97"/>
      <c r="B446" s="97"/>
      <c r="C446" s="97"/>
      <c r="D446" s="97"/>
      <c r="E446" s="97"/>
      <c r="F446" s="97"/>
      <c r="G446" s="97"/>
      <c r="H446" s="97"/>
      <c r="I446" s="97"/>
      <c r="J446" s="97"/>
      <c r="K446" s="97"/>
      <c r="L446" s="97"/>
      <c r="M446" s="97"/>
      <c r="N446" s="97"/>
      <c r="O446" s="97"/>
      <c r="P446" s="97"/>
      <c r="Q446" s="97"/>
      <c r="R446" s="97"/>
      <c r="S446" s="97"/>
      <c r="T446" s="97"/>
      <c r="U446" s="97"/>
      <c r="V446" s="97"/>
      <c r="W446" s="97"/>
      <c r="X446" s="97"/>
      <c r="Y446" s="97"/>
      <c r="Z446" s="97"/>
      <c r="AA446" s="97"/>
      <c r="AB446" s="97"/>
      <c r="AC446" s="97"/>
      <c r="AD446" s="97"/>
    </row>
    <row r="447" ht="15.75" customHeight="1">
      <c r="A447" s="97"/>
      <c r="B447" s="97"/>
      <c r="C447" s="97"/>
      <c r="D447" s="97"/>
      <c r="E447" s="97"/>
      <c r="F447" s="97"/>
      <c r="G447" s="97"/>
      <c r="H447" s="97"/>
      <c r="I447" s="97"/>
      <c r="J447" s="97"/>
      <c r="K447" s="97"/>
      <c r="L447" s="97"/>
      <c r="M447" s="97"/>
      <c r="N447" s="97"/>
      <c r="O447" s="97"/>
      <c r="P447" s="97"/>
      <c r="Q447" s="97"/>
      <c r="R447" s="97"/>
      <c r="S447" s="97"/>
      <c r="T447" s="97"/>
      <c r="U447" s="97"/>
      <c r="V447" s="97"/>
      <c r="W447" s="97"/>
      <c r="X447" s="97"/>
      <c r="Y447" s="97"/>
      <c r="Z447" s="97"/>
      <c r="AA447" s="97"/>
      <c r="AB447" s="97"/>
      <c r="AC447" s="97"/>
      <c r="AD447" s="97"/>
    </row>
    <row r="448" ht="15.75" customHeight="1">
      <c r="A448" s="97"/>
      <c r="B448" s="97"/>
      <c r="C448" s="97"/>
      <c r="D448" s="97"/>
      <c r="E448" s="97"/>
      <c r="F448" s="97"/>
      <c r="G448" s="97"/>
      <c r="H448" s="97"/>
      <c r="I448" s="97"/>
      <c r="J448" s="97"/>
      <c r="K448" s="97"/>
      <c r="L448" s="97"/>
      <c r="M448" s="97"/>
      <c r="N448" s="97"/>
      <c r="O448" s="97"/>
      <c r="P448" s="97"/>
      <c r="Q448" s="97"/>
      <c r="R448" s="97"/>
      <c r="S448" s="97"/>
      <c r="T448" s="97"/>
      <c r="U448" s="97"/>
      <c r="V448" s="97"/>
      <c r="W448" s="97"/>
      <c r="X448" s="97"/>
      <c r="Y448" s="97"/>
      <c r="Z448" s="97"/>
      <c r="AA448" s="97"/>
      <c r="AB448" s="97"/>
      <c r="AC448" s="97"/>
      <c r="AD448" s="97"/>
    </row>
    <row r="449" ht="15.75" customHeight="1">
      <c r="A449" s="97"/>
      <c r="B449" s="97"/>
      <c r="C449" s="97"/>
      <c r="D449" s="97"/>
      <c r="E449" s="97"/>
      <c r="F449" s="97"/>
      <c r="G449" s="97"/>
      <c r="H449" s="97"/>
      <c r="I449" s="97"/>
      <c r="J449" s="97"/>
      <c r="K449" s="97"/>
      <c r="L449" s="97"/>
      <c r="M449" s="97"/>
      <c r="N449" s="97"/>
      <c r="O449" s="97"/>
      <c r="P449" s="97"/>
      <c r="Q449" s="97"/>
      <c r="R449" s="97"/>
      <c r="S449" s="97"/>
      <c r="T449" s="97"/>
      <c r="U449" s="97"/>
      <c r="V449" s="97"/>
      <c r="W449" s="97"/>
      <c r="X449" s="97"/>
      <c r="Y449" s="97"/>
      <c r="Z449" s="97"/>
      <c r="AA449" s="97"/>
      <c r="AB449" s="97"/>
      <c r="AC449" s="97"/>
      <c r="AD449" s="97"/>
    </row>
    <row r="450" ht="15.75" customHeight="1">
      <c r="A450" s="97"/>
      <c r="B450" s="97"/>
      <c r="C450" s="97"/>
      <c r="D450" s="97"/>
      <c r="E450" s="97"/>
      <c r="F450" s="97"/>
      <c r="G450" s="97"/>
      <c r="H450" s="97"/>
      <c r="I450" s="97"/>
      <c r="J450" s="97"/>
      <c r="K450" s="97"/>
      <c r="L450" s="97"/>
      <c r="M450" s="97"/>
      <c r="N450" s="97"/>
      <c r="O450" s="97"/>
      <c r="P450" s="97"/>
      <c r="Q450" s="97"/>
      <c r="R450" s="97"/>
      <c r="S450" s="97"/>
      <c r="T450" s="97"/>
      <c r="U450" s="97"/>
      <c r="V450" s="97"/>
      <c r="W450" s="97"/>
      <c r="X450" s="97"/>
      <c r="Y450" s="97"/>
      <c r="Z450" s="97"/>
      <c r="AA450" s="97"/>
      <c r="AB450" s="97"/>
      <c r="AC450" s="97"/>
      <c r="AD450" s="97"/>
    </row>
    <row r="451" ht="15.75" customHeight="1">
      <c r="A451" s="97"/>
      <c r="B451" s="97"/>
      <c r="C451" s="97"/>
      <c r="D451" s="97"/>
      <c r="E451" s="97"/>
      <c r="F451" s="97"/>
      <c r="G451" s="97"/>
      <c r="H451" s="97"/>
      <c r="I451" s="97"/>
      <c r="J451" s="97"/>
      <c r="K451" s="97"/>
      <c r="L451" s="97"/>
      <c r="M451" s="97"/>
      <c r="N451" s="97"/>
      <c r="O451" s="97"/>
      <c r="P451" s="97"/>
      <c r="Q451" s="97"/>
      <c r="R451" s="97"/>
      <c r="S451" s="97"/>
      <c r="T451" s="97"/>
      <c r="U451" s="97"/>
      <c r="V451" s="97"/>
      <c r="W451" s="97"/>
      <c r="X451" s="97"/>
      <c r="Y451" s="97"/>
      <c r="Z451" s="97"/>
      <c r="AA451" s="97"/>
      <c r="AB451" s="97"/>
      <c r="AC451" s="97"/>
      <c r="AD451" s="97"/>
    </row>
    <row r="452" ht="15.75" customHeight="1">
      <c r="A452" s="97"/>
      <c r="B452" s="97"/>
      <c r="C452" s="97"/>
      <c r="D452" s="97"/>
      <c r="E452" s="97"/>
      <c r="F452" s="97"/>
      <c r="G452" s="97"/>
      <c r="H452" s="97"/>
      <c r="I452" s="97"/>
      <c r="J452" s="97"/>
      <c r="K452" s="97"/>
      <c r="L452" s="97"/>
      <c r="M452" s="97"/>
      <c r="N452" s="97"/>
      <c r="O452" s="97"/>
      <c r="P452" s="97"/>
      <c r="Q452" s="97"/>
      <c r="R452" s="97"/>
      <c r="S452" s="97"/>
      <c r="T452" s="97"/>
      <c r="U452" s="97"/>
      <c r="V452" s="97"/>
      <c r="W452" s="97"/>
      <c r="X452" s="97"/>
      <c r="Y452" s="97"/>
      <c r="Z452" s="97"/>
      <c r="AA452" s="97"/>
      <c r="AB452" s="97"/>
      <c r="AC452" s="97"/>
      <c r="AD452" s="97"/>
    </row>
    <row r="453" ht="15.75" customHeight="1">
      <c r="A453" s="97"/>
      <c r="B453" s="97"/>
      <c r="C453" s="97"/>
      <c r="D453" s="97"/>
      <c r="E453" s="97"/>
      <c r="F453" s="97"/>
      <c r="G453" s="97"/>
      <c r="H453" s="97"/>
      <c r="I453" s="97"/>
      <c r="J453" s="97"/>
      <c r="K453" s="97"/>
      <c r="L453" s="97"/>
      <c r="M453" s="97"/>
      <c r="N453" s="97"/>
      <c r="O453" s="97"/>
      <c r="P453" s="97"/>
      <c r="Q453" s="97"/>
      <c r="R453" s="97"/>
      <c r="S453" s="97"/>
      <c r="T453" s="97"/>
      <c r="U453" s="97"/>
      <c r="V453" s="97"/>
      <c r="W453" s="97"/>
      <c r="X453" s="97"/>
      <c r="Y453" s="97"/>
      <c r="Z453" s="97"/>
      <c r="AA453" s="97"/>
      <c r="AB453" s="97"/>
      <c r="AC453" s="97"/>
      <c r="AD453" s="97"/>
    </row>
    <row r="454" ht="15.75" customHeight="1">
      <c r="A454" s="97"/>
      <c r="B454" s="97"/>
      <c r="C454" s="97"/>
      <c r="D454" s="97"/>
      <c r="E454" s="97"/>
      <c r="F454" s="97"/>
      <c r="G454" s="97"/>
      <c r="H454" s="97"/>
      <c r="I454" s="97"/>
      <c r="J454" s="97"/>
      <c r="K454" s="97"/>
      <c r="L454" s="97"/>
      <c r="M454" s="97"/>
      <c r="N454" s="97"/>
      <c r="O454" s="97"/>
      <c r="P454" s="97"/>
      <c r="Q454" s="97"/>
      <c r="R454" s="97"/>
      <c r="S454" s="97"/>
      <c r="T454" s="97"/>
      <c r="U454" s="97"/>
      <c r="V454" s="97"/>
      <c r="W454" s="97"/>
      <c r="X454" s="97"/>
      <c r="Y454" s="97"/>
      <c r="Z454" s="97"/>
      <c r="AA454" s="97"/>
      <c r="AB454" s="97"/>
      <c r="AC454" s="97"/>
      <c r="AD454" s="97"/>
    </row>
    <row r="455" ht="15.75" customHeight="1">
      <c r="A455" s="97"/>
      <c r="B455" s="97"/>
      <c r="C455" s="97"/>
      <c r="D455" s="97"/>
      <c r="E455" s="97"/>
      <c r="F455" s="97"/>
      <c r="G455" s="97"/>
      <c r="H455" s="97"/>
      <c r="I455" s="97"/>
      <c r="J455" s="97"/>
      <c r="K455" s="97"/>
      <c r="L455" s="97"/>
      <c r="M455" s="97"/>
      <c r="N455" s="97"/>
      <c r="O455" s="97"/>
      <c r="P455" s="97"/>
      <c r="Q455" s="97"/>
      <c r="R455" s="97"/>
      <c r="S455" s="97"/>
      <c r="T455" s="97"/>
      <c r="U455" s="97"/>
      <c r="V455" s="97"/>
      <c r="W455" s="97"/>
      <c r="X455" s="97"/>
      <c r="Y455" s="97"/>
      <c r="Z455" s="97"/>
      <c r="AA455" s="97"/>
      <c r="AB455" s="97"/>
      <c r="AC455" s="97"/>
      <c r="AD455" s="97"/>
    </row>
    <row r="456" ht="15.75" customHeight="1">
      <c r="A456" s="97"/>
      <c r="B456" s="97"/>
      <c r="C456" s="97"/>
      <c r="D456" s="97"/>
      <c r="E456" s="97"/>
      <c r="F456" s="97"/>
      <c r="G456" s="97"/>
      <c r="H456" s="97"/>
      <c r="I456" s="97"/>
      <c r="J456" s="97"/>
      <c r="K456" s="97"/>
      <c r="L456" s="97"/>
      <c r="M456" s="97"/>
      <c r="N456" s="97"/>
      <c r="O456" s="97"/>
      <c r="P456" s="97"/>
      <c r="Q456" s="97"/>
      <c r="R456" s="97"/>
      <c r="S456" s="97"/>
      <c r="T456" s="97"/>
      <c r="U456" s="97"/>
      <c r="V456" s="97"/>
      <c r="W456" s="97"/>
      <c r="X456" s="97"/>
      <c r="Y456" s="97"/>
      <c r="Z456" s="97"/>
      <c r="AA456" s="97"/>
      <c r="AB456" s="97"/>
      <c r="AC456" s="97"/>
      <c r="AD456" s="97"/>
    </row>
    <row r="457" ht="15.75" customHeight="1">
      <c r="A457" s="97"/>
      <c r="B457" s="97"/>
      <c r="C457" s="97"/>
      <c r="D457" s="97"/>
      <c r="E457" s="97"/>
      <c r="F457" s="97"/>
      <c r="G457" s="97"/>
      <c r="H457" s="97"/>
      <c r="I457" s="97"/>
      <c r="J457" s="97"/>
      <c r="K457" s="97"/>
      <c r="L457" s="97"/>
      <c r="M457" s="97"/>
      <c r="N457" s="97"/>
      <c r="O457" s="97"/>
      <c r="P457" s="97"/>
      <c r="Q457" s="97"/>
      <c r="R457" s="97"/>
      <c r="S457" s="97"/>
      <c r="T457" s="97"/>
      <c r="U457" s="97"/>
      <c r="V457" s="97"/>
      <c r="W457" s="97"/>
      <c r="X457" s="97"/>
      <c r="Y457" s="97"/>
      <c r="Z457" s="97"/>
      <c r="AA457" s="97"/>
      <c r="AB457" s="97"/>
      <c r="AC457" s="97"/>
      <c r="AD457" s="97"/>
    </row>
    <row r="458" ht="15.75" customHeight="1">
      <c r="A458" s="97"/>
      <c r="B458" s="97"/>
      <c r="C458" s="97"/>
      <c r="D458" s="97"/>
      <c r="E458" s="97"/>
      <c r="F458" s="97"/>
      <c r="G458" s="97"/>
      <c r="H458" s="97"/>
      <c r="I458" s="97"/>
      <c r="J458" s="97"/>
      <c r="K458" s="97"/>
      <c r="L458" s="97"/>
      <c r="M458" s="97"/>
      <c r="N458" s="97"/>
      <c r="O458" s="97"/>
      <c r="P458" s="97"/>
      <c r="Q458" s="97"/>
      <c r="R458" s="97"/>
      <c r="S458" s="97"/>
      <c r="T458" s="97"/>
      <c r="U458" s="97"/>
      <c r="V458" s="97"/>
      <c r="W458" s="97"/>
      <c r="X458" s="97"/>
      <c r="Y458" s="97"/>
      <c r="Z458" s="97"/>
      <c r="AA458" s="97"/>
      <c r="AB458" s="97"/>
      <c r="AC458" s="97"/>
      <c r="AD458" s="97"/>
    </row>
    <row r="459" ht="15.75" customHeight="1">
      <c r="A459" s="97"/>
      <c r="B459" s="97"/>
      <c r="C459" s="97"/>
      <c r="D459" s="97"/>
      <c r="E459" s="97"/>
      <c r="F459" s="97"/>
      <c r="G459" s="97"/>
      <c r="H459" s="97"/>
      <c r="I459" s="97"/>
      <c r="J459" s="97"/>
      <c r="K459" s="97"/>
      <c r="L459" s="97"/>
      <c r="M459" s="97"/>
      <c r="N459" s="97"/>
      <c r="O459" s="97"/>
      <c r="P459" s="97"/>
      <c r="Q459" s="97"/>
      <c r="R459" s="97"/>
      <c r="S459" s="97"/>
      <c r="T459" s="97"/>
      <c r="U459" s="97"/>
      <c r="V459" s="97"/>
      <c r="W459" s="97"/>
      <c r="X459" s="97"/>
      <c r="Y459" s="97"/>
      <c r="Z459" s="97"/>
      <c r="AA459" s="97"/>
      <c r="AB459" s="97"/>
      <c r="AC459" s="97"/>
      <c r="AD459" s="97"/>
    </row>
    <row r="460" ht="15.75" customHeight="1">
      <c r="A460" s="97"/>
      <c r="B460" s="97"/>
      <c r="C460" s="97"/>
      <c r="D460" s="97"/>
      <c r="E460" s="97"/>
      <c r="F460" s="97"/>
      <c r="G460" s="97"/>
      <c r="H460" s="97"/>
      <c r="I460" s="97"/>
      <c r="J460" s="97"/>
      <c r="K460" s="97"/>
      <c r="L460" s="97"/>
      <c r="M460" s="97"/>
      <c r="N460" s="97"/>
      <c r="O460" s="97"/>
      <c r="P460" s="97"/>
      <c r="Q460" s="97"/>
      <c r="R460" s="97"/>
      <c r="S460" s="97"/>
      <c r="T460" s="97"/>
      <c r="U460" s="97"/>
      <c r="V460" s="97"/>
      <c r="W460" s="97"/>
      <c r="X460" s="97"/>
      <c r="Y460" s="97"/>
      <c r="Z460" s="97"/>
      <c r="AA460" s="97"/>
      <c r="AB460" s="97"/>
      <c r="AC460" s="97"/>
      <c r="AD460" s="97"/>
    </row>
    <row r="461" ht="15.75" customHeight="1">
      <c r="A461" s="97"/>
      <c r="B461" s="97"/>
      <c r="C461" s="97"/>
      <c r="D461" s="97"/>
      <c r="E461" s="97"/>
      <c r="F461" s="97"/>
      <c r="G461" s="97"/>
      <c r="H461" s="97"/>
      <c r="I461" s="97"/>
      <c r="J461" s="97"/>
      <c r="K461" s="97"/>
      <c r="L461" s="97"/>
      <c r="M461" s="97"/>
      <c r="N461" s="97"/>
      <c r="O461" s="97"/>
      <c r="P461" s="97"/>
      <c r="Q461" s="97"/>
      <c r="R461" s="97"/>
      <c r="S461" s="97"/>
      <c r="T461" s="97"/>
      <c r="U461" s="97"/>
      <c r="V461" s="97"/>
      <c r="W461" s="97"/>
      <c r="X461" s="97"/>
      <c r="Y461" s="97"/>
      <c r="Z461" s="97"/>
      <c r="AA461" s="97"/>
      <c r="AB461" s="97"/>
      <c r="AC461" s="97"/>
      <c r="AD461" s="97"/>
    </row>
    <row r="462" ht="15.75" customHeight="1">
      <c r="A462" s="97"/>
      <c r="B462" s="97"/>
      <c r="C462" s="97"/>
      <c r="D462" s="97"/>
      <c r="E462" s="97"/>
      <c r="F462" s="97"/>
      <c r="G462" s="97"/>
      <c r="H462" s="97"/>
      <c r="I462" s="97"/>
      <c r="J462" s="97"/>
      <c r="K462" s="97"/>
      <c r="L462" s="97"/>
      <c r="M462" s="97"/>
      <c r="N462" s="97"/>
      <c r="O462" s="97"/>
      <c r="P462" s="97"/>
      <c r="Q462" s="97"/>
      <c r="R462" s="97"/>
      <c r="S462" s="97"/>
      <c r="T462" s="97"/>
      <c r="U462" s="97"/>
      <c r="V462" s="97"/>
      <c r="W462" s="97"/>
      <c r="X462" s="97"/>
      <c r="Y462" s="97"/>
      <c r="Z462" s="97"/>
      <c r="AA462" s="97"/>
      <c r="AB462" s="97"/>
      <c r="AC462" s="97"/>
      <c r="AD462" s="97"/>
    </row>
    <row r="463" ht="15.75" customHeight="1">
      <c r="A463" s="97"/>
      <c r="B463" s="97"/>
      <c r="C463" s="97"/>
      <c r="D463" s="97"/>
      <c r="E463" s="97"/>
      <c r="F463" s="97"/>
      <c r="G463" s="97"/>
      <c r="H463" s="97"/>
      <c r="I463" s="97"/>
      <c r="J463" s="97"/>
      <c r="K463" s="97"/>
      <c r="L463" s="97"/>
      <c r="M463" s="97"/>
      <c r="N463" s="97"/>
      <c r="O463" s="97"/>
      <c r="P463" s="97"/>
      <c r="Q463" s="97"/>
      <c r="R463" s="97"/>
      <c r="S463" s="97"/>
      <c r="T463" s="97"/>
      <c r="U463" s="97"/>
      <c r="V463" s="97"/>
      <c r="W463" s="97"/>
      <c r="X463" s="97"/>
      <c r="Y463" s="97"/>
      <c r="Z463" s="97"/>
      <c r="AA463" s="97"/>
      <c r="AB463" s="97"/>
      <c r="AC463" s="97"/>
      <c r="AD463" s="97"/>
    </row>
    <row r="464" ht="15.75" customHeight="1">
      <c r="A464" s="97"/>
      <c r="B464" s="97"/>
      <c r="C464" s="97"/>
      <c r="D464" s="97"/>
      <c r="E464" s="97"/>
      <c r="F464" s="97"/>
      <c r="G464" s="97"/>
      <c r="H464" s="97"/>
      <c r="I464" s="97"/>
      <c r="J464" s="97"/>
      <c r="K464" s="97"/>
      <c r="L464" s="97"/>
      <c r="M464" s="97"/>
      <c r="N464" s="97"/>
      <c r="O464" s="97"/>
      <c r="P464" s="97"/>
      <c r="Q464" s="97"/>
      <c r="R464" s="97"/>
      <c r="S464" s="97"/>
      <c r="T464" s="97"/>
      <c r="U464" s="97"/>
      <c r="V464" s="97"/>
      <c r="W464" s="97"/>
      <c r="X464" s="97"/>
      <c r="Y464" s="97"/>
      <c r="Z464" s="97"/>
      <c r="AA464" s="97"/>
      <c r="AB464" s="97"/>
      <c r="AC464" s="97"/>
      <c r="AD464" s="97"/>
    </row>
    <row r="465" ht="15.75" customHeight="1">
      <c r="A465" s="97"/>
      <c r="B465" s="97"/>
      <c r="C465" s="97"/>
      <c r="D465" s="97"/>
      <c r="E465" s="97"/>
      <c r="F465" s="97"/>
      <c r="G465" s="97"/>
      <c r="H465" s="97"/>
      <c r="I465" s="97"/>
      <c r="J465" s="97"/>
      <c r="K465" s="97"/>
      <c r="L465" s="97"/>
      <c r="M465" s="97"/>
      <c r="N465" s="97"/>
      <c r="O465" s="97"/>
      <c r="P465" s="97"/>
      <c r="Q465" s="97"/>
      <c r="R465" s="97"/>
      <c r="S465" s="97"/>
      <c r="T465" s="97"/>
      <c r="U465" s="97"/>
      <c r="V465" s="97"/>
      <c r="W465" s="97"/>
      <c r="X465" s="97"/>
      <c r="Y465" s="97"/>
      <c r="Z465" s="97"/>
      <c r="AA465" s="97"/>
      <c r="AB465" s="97"/>
      <c r="AC465" s="97"/>
      <c r="AD465" s="97"/>
    </row>
    <row r="466" ht="15.75" customHeight="1">
      <c r="A466" s="97"/>
      <c r="B466" s="97"/>
      <c r="C466" s="97"/>
      <c r="D466" s="97"/>
      <c r="E466" s="97"/>
      <c r="F466" s="97"/>
      <c r="G466" s="97"/>
      <c r="H466" s="97"/>
      <c r="I466" s="97"/>
      <c r="J466" s="97"/>
      <c r="K466" s="97"/>
      <c r="L466" s="97"/>
      <c r="M466" s="97"/>
      <c r="N466" s="97"/>
      <c r="O466" s="97"/>
      <c r="P466" s="97"/>
      <c r="Q466" s="97"/>
      <c r="R466" s="97"/>
      <c r="S466" s="97"/>
      <c r="T466" s="97"/>
      <c r="U466" s="97"/>
      <c r="V466" s="97"/>
      <c r="W466" s="97"/>
      <c r="X466" s="97"/>
      <c r="Y466" s="97"/>
      <c r="Z466" s="97"/>
      <c r="AA466" s="97"/>
      <c r="AB466" s="97"/>
      <c r="AC466" s="97"/>
      <c r="AD466" s="97"/>
    </row>
    <row r="467" ht="15.75" customHeight="1">
      <c r="A467" s="97"/>
      <c r="B467" s="97"/>
      <c r="C467" s="97"/>
      <c r="D467" s="97"/>
      <c r="E467" s="97"/>
      <c r="F467" s="97"/>
      <c r="G467" s="97"/>
      <c r="H467" s="97"/>
      <c r="I467" s="97"/>
      <c r="J467" s="97"/>
      <c r="K467" s="97"/>
      <c r="L467" s="97"/>
      <c r="M467" s="97"/>
      <c r="N467" s="97"/>
      <c r="O467" s="97"/>
      <c r="P467" s="97"/>
      <c r="Q467" s="97"/>
      <c r="R467" s="97"/>
      <c r="S467" s="97"/>
      <c r="T467" s="97"/>
      <c r="U467" s="97"/>
      <c r="V467" s="97"/>
      <c r="W467" s="97"/>
      <c r="X467" s="97"/>
      <c r="Y467" s="97"/>
      <c r="Z467" s="97"/>
      <c r="AA467" s="97"/>
      <c r="AB467" s="97"/>
      <c r="AC467" s="97"/>
      <c r="AD467" s="97"/>
    </row>
    <row r="468" ht="15.75" customHeight="1">
      <c r="A468" s="97"/>
      <c r="B468" s="97"/>
      <c r="C468" s="97"/>
      <c r="D468" s="97"/>
      <c r="E468" s="97"/>
      <c r="F468" s="97"/>
      <c r="G468" s="97"/>
      <c r="H468" s="97"/>
      <c r="I468" s="97"/>
      <c r="J468" s="97"/>
      <c r="K468" s="97"/>
      <c r="L468" s="97"/>
      <c r="M468" s="97"/>
      <c r="N468" s="97"/>
      <c r="O468" s="97"/>
      <c r="P468" s="97"/>
      <c r="Q468" s="97"/>
      <c r="R468" s="97"/>
      <c r="S468" s="97"/>
      <c r="T468" s="97"/>
      <c r="U468" s="97"/>
      <c r="V468" s="97"/>
      <c r="W468" s="97"/>
      <c r="X468" s="97"/>
      <c r="Y468" s="97"/>
      <c r="Z468" s="97"/>
      <c r="AA468" s="97"/>
      <c r="AB468" s="97"/>
      <c r="AC468" s="97"/>
      <c r="AD468" s="97"/>
    </row>
    <row r="469" ht="15.75" customHeight="1">
      <c r="A469" s="97"/>
      <c r="B469" s="97"/>
      <c r="C469" s="97"/>
      <c r="D469" s="97"/>
      <c r="E469" s="97"/>
      <c r="F469" s="97"/>
      <c r="G469" s="97"/>
      <c r="H469" s="97"/>
      <c r="I469" s="97"/>
      <c r="J469" s="97"/>
      <c r="K469" s="97"/>
      <c r="L469" s="97"/>
      <c r="M469" s="97"/>
      <c r="N469" s="97"/>
      <c r="O469" s="97"/>
      <c r="P469" s="97"/>
      <c r="Q469" s="97"/>
      <c r="R469" s="97"/>
      <c r="S469" s="97"/>
      <c r="T469" s="97"/>
      <c r="U469" s="97"/>
      <c r="V469" s="97"/>
      <c r="W469" s="97"/>
      <c r="X469" s="97"/>
      <c r="Y469" s="97"/>
      <c r="Z469" s="97"/>
      <c r="AA469" s="97"/>
      <c r="AB469" s="97"/>
      <c r="AC469" s="97"/>
      <c r="AD469" s="97"/>
    </row>
    <row r="470" ht="15.75" customHeight="1">
      <c r="A470" s="97"/>
      <c r="B470" s="97"/>
      <c r="C470" s="97"/>
      <c r="D470" s="97"/>
      <c r="E470" s="97"/>
      <c r="F470" s="97"/>
      <c r="G470" s="97"/>
      <c r="H470" s="97"/>
      <c r="I470" s="97"/>
      <c r="J470" s="97"/>
      <c r="K470" s="97"/>
      <c r="L470" s="97"/>
      <c r="M470" s="97"/>
      <c r="N470" s="97"/>
      <c r="O470" s="97"/>
      <c r="P470" s="97"/>
      <c r="Q470" s="97"/>
      <c r="R470" s="97"/>
      <c r="S470" s="97"/>
      <c r="T470" s="97"/>
      <c r="U470" s="97"/>
      <c r="V470" s="97"/>
      <c r="W470" s="97"/>
      <c r="X470" s="97"/>
      <c r="Y470" s="97"/>
      <c r="Z470" s="97"/>
      <c r="AA470" s="97"/>
      <c r="AB470" s="97"/>
      <c r="AC470" s="97"/>
      <c r="AD470" s="97"/>
    </row>
    <row r="471" ht="15.75" customHeight="1">
      <c r="A471" s="97"/>
      <c r="B471" s="97"/>
      <c r="C471" s="97"/>
      <c r="D471" s="97"/>
      <c r="E471" s="97"/>
      <c r="F471" s="97"/>
      <c r="G471" s="97"/>
      <c r="H471" s="97"/>
      <c r="I471" s="97"/>
      <c r="J471" s="97"/>
      <c r="K471" s="97"/>
      <c r="L471" s="97"/>
      <c r="M471" s="97"/>
      <c r="N471" s="97"/>
      <c r="O471" s="97"/>
      <c r="P471" s="97"/>
      <c r="Q471" s="97"/>
      <c r="R471" s="97"/>
      <c r="S471" s="97"/>
      <c r="T471" s="97"/>
      <c r="U471" s="97"/>
      <c r="V471" s="97"/>
      <c r="W471" s="97"/>
      <c r="X471" s="97"/>
      <c r="Y471" s="97"/>
      <c r="Z471" s="97"/>
      <c r="AA471" s="97"/>
      <c r="AB471" s="97"/>
      <c r="AC471" s="97"/>
      <c r="AD471" s="97"/>
    </row>
    <row r="472" ht="15.75" customHeight="1">
      <c r="A472" s="97"/>
      <c r="B472" s="97"/>
      <c r="C472" s="97"/>
      <c r="D472" s="97"/>
      <c r="E472" s="97"/>
      <c r="F472" s="97"/>
      <c r="G472" s="97"/>
      <c r="H472" s="97"/>
      <c r="I472" s="97"/>
      <c r="J472" s="97"/>
      <c r="K472" s="97"/>
      <c r="L472" s="97"/>
      <c r="M472" s="97"/>
      <c r="N472" s="97"/>
      <c r="O472" s="97"/>
      <c r="P472" s="97"/>
      <c r="Q472" s="97"/>
      <c r="R472" s="97"/>
      <c r="S472" s="97"/>
      <c r="T472" s="97"/>
      <c r="U472" s="97"/>
      <c r="V472" s="97"/>
      <c r="W472" s="97"/>
      <c r="X472" s="97"/>
      <c r="Y472" s="97"/>
      <c r="Z472" s="97"/>
      <c r="AA472" s="97"/>
      <c r="AB472" s="97"/>
      <c r="AC472" s="97"/>
      <c r="AD472" s="97"/>
    </row>
    <row r="473" ht="15.75" customHeight="1">
      <c r="A473" s="97"/>
      <c r="B473" s="97"/>
      <c r="C473" s="97"/>
      <c r="D473" s="97"/>
      <c r="E473" s="97"/>
      <c r="F473" s="97"/>
      <c r="G473" s="97"/>
      <c r="H473" s="97"/>
      <c r="I473" s="97"/>
      <c r="J473" s="97"/>
      <c r="K473" s="97"/>
      <c r="L473" s="97"/>
      <c r="M473" s="97"/>
      <c r="N473" s="97"/>
      <c r="O473" s="97"/>
      <c r="P473" s="97"/>
      <c r="Q473" s="97"/>
      <c r="R473" s="97"/>
      <c r="S473" s="97"/>
      <c r="T473" s="97"/>
      <c r="U473" s="97"/>
      <c r="V473" s="97"/>
      <c r="W473" s="97"/>
      <c r="X473" s="97"/>
      <c r="Y473" s="97"/>
      <c r="Z473" s="97"/>
      <c r="AA473" s="97"/>
      <c r="AB473" s="97"/>
      <c r="AC473" s="97"/>
      <c r="AD473" s="97"/>
    </row>
    <row r="474" ht="15.75" customHeight="1">
      <c r="A474" s="97"/>
      <c r="B474" s="97"/>
      <c r="C474" s="97"/>
      <c r="D474" s="97"/>
      <c r="E474" s="97"/>
      <c r="F474" s="97"/>
      <c r="G474" s="97"/>
      <c r="H474" s="97"/>
      <c r="I474" s="97"/>
      <c r="J474" s="97"/>
      <c r="K474" s="97"/>
      <c r="L474" s="97"/>
      <c r="M474" s="97"/>
      <c r="N474" s="97"/>
      <c r="O474" s="97"/>
      <c r="P474" s="97"/>
      <c r="Q474" s="97"/>
      <c r="R474" s="97"/>
      <c r="S474" s="97"/>
      <c r="T474" s="97"/>
      <c r="U474" s="97"/>
      <c r="V474" s="97"/>
      <c r="W474" s="97"/>
      <c r="X474" s="97"/>
      <c r="Y474" s="97"/>
      <c r="Z474" s="97"/>
      <c r="AA474" s="97"/>
      <c r="AB474" s="97"/>
      <c r="AC474" s="97"/>
      <c r="AD474" s="97"/>
    </row>
    <row r="475" ht="15.75" customHeight="1">
      <c r="A475" s="97"/>
      <c r="B475" s="97"/>
      <c r="C475" s="97"/>
      <c r="D475" s="97"/>
      <c r="E475" s="97"/>
      <c r="F475" s="97"/>
      <c r="G475" s="97"/>
      <c r="H475" s="97"/>
      <c r="I475" s="97"/>
      <c r="J475" s="97"/>
      <c r="K475" s="97"/>
      <c r="L475" s="97"/>
      <c r="M475" s="97"/>
      <c r="N475" s="97"/>
      <c r="O475" s="97"/>
      <c r="P475" s="97"/>
      <c r="Q475" s="97"/>
      <c r="R475" s="97"/>
      <c r="S475" s="97"/>
      <c r="T475" s="97"/>
      <c r="U475" s="97"/>
      <c r="V475" s="97"/>
      <c r="W475" s="97"/>
      <c r="X475" s="97"/>
      <c r="Y475" s="97"/>
      <c r="Z475" s="97"/>
      <c r="AA475" s="97"/>
      <c r="AB475" s="97"/>
      <c r="AC475" s="97"/>
      <c r="AD475" s="97"/>
    </row>
    <row r="476" ht="15.75" customHeight="1">
      <c r="A476" s="97"/>
      <c r="B476" s="97"/>
      <c r="C476" s="97"/>
      <c r="D476" s="97"/>
      <c r="E476" s="97"/>
      <c r="F476" s="97"/>
      <c r="G476" s="97"/>
      <c r="H476" s="97"/>
      <c r="I476" s="97"/>
      <c r="J476" s="97"/>
      <c r="K476" s="97"/>
      <c r="L476" s="97"/>
      <c r="M476" s="97"/>
      <c r="N476" s="97"/>
      <c r="O476" s="97"/>
      <c r="P476" s="97"/>
      <c r="Q476" s="97"/>
      <c r="R476" s="97"/>
      <c r="S476" s="97"/>
      <c r="T476" s="97"/>
      <c r="U476" s="97"/>
      <c r="V476" s="97"/>
      <c r="W476" s="97"/>
      <c r="X476" s="97"/>
      <c r="Y476" s="97"/>
      <c r="Z476" s="97"/>
      <c r="AA476" s="97"/>
      <c r="AB476" s="97"/>
      <c r="AC476" s="97"/>
      <c r="AD476" s="97"/>
    </row>
    <row r="477" ht="15.75" customHeight="1">
      <c r="A477" s="97"/>
      <c r="B477" s="97"/>
      <c r="C477" s="97"/>
      <c r="D477" s="97"/>
      <c r="E477" s="97"/>
      <c r="F477" s="97"/>
      <c r="G477" s="97"/>
      <c r="H477" s="97"/>
      <c r="I477" s="97"/>
      <c r="J477" s="97"/>
      <c r="K477" s="97"/>
      <c r="L477" s="97"/>
      <c r="M477" s="97"/>
      <c r="N477" s="97"/>
      <c r="O477" s="97"/>
      <c r="P477" s="97"/>
      <c r="Q477" s="97"/>
      <c r="R477" s="97"/>
      <c r="S477" s="97"/>
      <c r="T477" s="97"/>
      <c r="U477" s="97"/>
      <c r="V477" s="97"/>
      <c r="W477" s="97"/>
      <c r="X477" s="97"/>
      <c r="Y477" s="97"/>
      <c r="Z477" s="97"/>
      <c r="AA477" s="97"/>
      <c r="AB477" s="97"/>
      <c r="AC477" s="97"/>
      <c r="AD477" s="97"/>
    </row>
    <row r="478" ht="15.75" customHeight="1">
      <c r="A478" s="97"/>
      <c r="B478" s="97"/>
      <c r="C478" s="97"/>
      <c r="D478" s="97"/>
      <c r="E478" s="97"/>
      <c r="F478" s="97"/>
      <c r="G478" s="97"/>
      <c r="H478" s="97"/>
      <c r="I478" s="97"/>
      <c r="J478" s="97"/>
      <c r="K478" s="97"/>
      <c r="L478" s="97"/>
      <c r="M478" s="97"/>
      <c r="N478" s="97"/>
      <c r="O478" s="97"/>
      <c r="P478" s="97"/>
      <c r="Q478" s="97"/>
      <c r="R478" s="97"/>
      <c r="S478" s="97"/>
      <c r="T478" s="97"/>
      <c r="U478" s="97"/>
      <c r="V478" s="97"/>
      <c r="W478" s="97"/>
      <c r="X478" s="97"/>
      <c r="Y478" s="97"/>
      <c r="Z478" s="97"/>
      <c r="AA478" s="97"/>
      <c r="AB478" s="97"/>
      <c r="AC478" s="97"/>
      <c r="AD478" s="97"/>
    </row>
    <row r="479" ht="15.75" customHeight="1">
      <c r="A479" s="97"/>
      <c r="B479" s="97"/>
      <c r="C479" s="97"/>
      <c r="D479" s="97"/>
      <c r="E479" s="97"/>
      <c r="F479" s="97"/>
      <c r="G479" s="97"/>
      <c r="H479" s="97"/>
      <c r="I479" s="97"/>
      <c r="J479" s="97"/>
      <c r="K479" s="97"/>
      <c r="L479" s="97"/>
      <c r="M479" s="97"/>
      <c r="N479" s="97"/>
      <c r="O479" s="97"/>
      <c r="P479" s="97"/>
      <c r="Q479" s="97"/>
      <c r="R479" s="97"/>
      <c r="S479" s="97"/>
      <c r="T479" s="97"/>
      <c r="U479" s="97"/>
      <c r="V479" s="97"/>
      <c r="W479" s="97"/>
      <c r="X479" s="97"/>
      <c r="Y479" s="97"/>
      <c r="Z479" s="97"/>
      <c r="AA479" s="97"/>
      <c r="AB479" s="97"/>
      <c r="AC479" s="97"/>
      <c r="AD479" s="97"/>
    </row>
    <row r="480" ht="15.75" customHeight="1">
      <c r="A480" s="97"/>
      <c r="B480" s="97"/>
      <c r="C480" s="97"/>
      <c r="D480" s="97"/>
      <c r="E480" s="97"/>
      <c r="F480" s="97"/>
      <c r="G480" s="97"/>
      <c r="H480" s="97"/>
      <c r="I480" s="97"/>
      <c r="J480" s="97"/>
      <c r="K480" s="97"/>
      <c r="L480" s="97"/>
      <c r="M480" s="97"/>
      <c r="N480" s="97"/>
      <c r="O480" s="97"/>
      <c r="P480" s="97"/>
      <c r="Q480" s="97"/>
      <c r="R480" s="97"/>
      <c r="S480" s="97"/>
      <c r="T480" s="97"/>
      <c r="U480" s="97"/>
      <c r="V480" s="97"/>
      <c r="W480" s="97"/>
      <c r="X480" s="97"/>
      <c r="Y480" s="97"/>
      <c r="Z480" s="97"/>
      <c r="AA480" s="97"/>
      <c r="AB480" s="97"/>
      <c r="AC480" s="97"/>
      <c r="AD480" s="97"/>
    </row>
    <row r="481" ht="15.75" customHeight="1">
      <c r="A481" s="97"/>
      <c r="B481" s="97"/>
      <c r="C481" s="97"/>
      <c r="D481" s="97"/>
      <c r="E481" s="97"/>
      <c r="F481" s="97"/>
      <c r="G481" s="97"/>
      <c r="H481" s="97"/>
      <c r="I481" s="97"/>
      <c r="J481" s="97"/>
      <c r="K481" s="97"/>
      <c r="L481" s="97"/>
      <c r="M481" s="97"/>
      <c r="N481" s="97"/>
      <c r="O481" s="97"/>
      <c r="P481" s="97"/>
      <c r="Q481" s="97"/>
      <c r="R481" s="97"/>
      <c r="S481" s="97"/>
      <c r="T481" s="97"/>
      <c r="U481" s="97"/>
      <c r="V481" s="97"/>
      <c r="W481" s="97"/>
      <c r="X481" s="97"/>
      <c r="Y481" s="97"/>
      <c r="Z481" s="97"/>
      <c r="AA481" s="97"/>
      <c r="AB481" s="97"/>
      <c r="AC481" s="97"/>
      <c r="AD481" s="97"/>
    </row>
    <row r="482" ht="15.75" customHeight="1">
      <c r="A482" s="97"/>
      <c r="B482" s="97"/>
      <c r="C482" s="97"/>
      <c r="D482" s="97"/>
      <c r="E482" s="97"/>
      <c r="F482" s="97"/>
      <c r="G482" s="97"/>
      <c r="H482" s="97"/>
      <c r="I482" s="97"/>
      <c r="J482" s="97"/>
      <c r="K482" s="97"/>
      <c r="L482" s="97"/>
      <c r="M482" s="97"/>
      <c r="N482" s="97"/>
      <c r="O482" s="97"/>
      <c r="P482" s="97"/>
      <c r="Q482" s="97"/>
      <c r="R482" s="97"/>
      <c r="S482" s="97"/>
      <c r="T482" s="97"/>
      <c r="U482" s="97"/>
      <c r="V482" s="97"/>
      <c r="W482" s="97"/>
      <c r="X482" s="97"/>
      <c r="Y482" s="97"/>
      <c r="Z482" s="97"/>
      <c r="AA482" s="97"/>
      <c r="AB482" s="97"/>
      <c r="AC482" s="97"/>
      <c r="AD482" s="97"/>
    </row>
    <row r="483" ht="15.75" customHeight="1">
      <c r="A483" s="97"/>
      <c r="B483" s="97"/>
      <c r="C483" s="97"/>
      <c r="D483" s="97"/>
      <c r="E483" s="97"/>
      <c r="F483" s="97"/>
      <c r="G483" s="97"/>
      <c r="H483" s="97"/>
      <c r="I483" s="97"/>
      <c r="J483" s="97"/>
      <c r="K483" s="97"/>
      <c r="L483" s="97"/>
      <c r="M483" s="97"/>
      <c r="N483" s="97"/>
      <c r="O483" s="97"/>
      <c r="P483" s="97"/>
      <c r="Q483" s="97"/>
      <c r="R483" s="97"/>
      <c r="S483" s="97"/>
      <c r="T483" s="97"/>
      <c r="U483" s="97"/>
      <c r="V483" s="97"/>
      <c r="W483" s="97"/>
      <c r="X483" s="97"/>
      <c r="Y483" s="97"/>
      <c r="Z483" s="97"/>
      <c r="AA483" s="97"/>
      <c r="AB483" s="97"/>
      <c r="AC483" s="97"/>
      <c r="AD483" s="97"/>
    </row>
    <row r="484" ht="15.75" customHeight="1">
      <c r="A484" s="97"/>
      <c r="B484" s="97"/>
      <c r="C484" s="97"/>
      <c r="D484" s="97"/>
      <c r="E484" s="97"/>
      <c r="F484" s="97"/>
      <c r="G484" s="97"/>
      <c r="H484" s="97"/>
      <c r="I484" s="97"/>
      <c r="J484" s="97"/>
      <c r="K484" s="97"/>
      <c r="L484" s="97"/>
      <c r="M484" s="97"/>
      <c r="N484" s="97"/>
      <c r="O484" s="97"/>
      <c r="P484" s="97"/>
      <c r="Q484" s="97"/>
      <c r="R484" s="97"/>
      <c r="S484" s="97"/>
      <c r="T484" s="97"/>
      <c r="U484" s="97"/>
      <c r="V484" s="97"/>
      <c r="W484" s="97"/>
      <c r="X484" s="97"/>
      <c r="Y484" s="97"/>
      <c r="Z484" s="97"/>
      <c r="AA484" s="97"/>
      <c r="AB484" s="97"/>
      <c r="AC484" s="97"/>
      <c r="AD484" s="97"/>
    </row>
    <row r="485" ht="15.75" customHeight="1">
      <c r="A485" s="97"/>
      <c r="B485" s="97"/>
      <c r="C485" s="97"/>
      <c r="D485" s="97"/>
      <c r="E485" s="97"/>
      <c r="F485" s="97"/>
      <c r="G485" s="97"/>
      <c r="H485" s="97"/>
      <c r="I485" s="97"/>
      <c r="J485" s="97"/>
      <c r="K485" s="97"/>
      <c r="L485" s="97"/>
      <c r="M485" s="97"/>
      <c r="N485" s="97"/>
      <c r="O485" s="97"/>
      <c r="P485" s="97"/>
      <c r="Q485" s="97"/>
      <c r="R485" s="97"/>
      <c r="S485" s="97"/>
      <c r="T485" s="97"/>
      <c r="U485" s="97"/>
      <c r="V485" s="97"/>
      <c r="W485" s="97"/>
      <c r="X485" s="97"/>
      <c r="Y485" s="97"/>
      <c r="Z485" s="97"/>
      <c r="AA485" s="97"/>
      <c r="AB485" s="97"/>
      <c r="AC485" s="97"/>
      <c r="AD485" s="97"/>
    </row>
    <row r="486" ht="15.75" customHeight="1">
      <c r="A486" s="97"/>
      <c r="B486" s="97"/>
      <c r="C486" s="97"/>
      <c r="D486" s="97"/>
      <c r="E486" s="97"/>
      <c r="F486" s="97"/>
      <c r="G486" s="97"/>
      <c r="H486" s="97"/>
      <c r="I486" s="97"/>
      <c r="J486" s="97"/>
      <c r="K486" s="97"/>
      <c r="L486" s="97"/>
      <c r="M486" s="97"/>
      <c r="N486" s="97"/>
      <c r="O486" s="97"/>
      <c r="P486" s="97"/>
      <c r="Q486" s="97"/>
      <c r="R486" s="97"/>
      <c r="S486" s="97"/>
      <c r="T486" s="97"/>
      <c r="U486" s="97"/>
      <c r="V486" s="97"/>
      <c r="W486" s="97"/>
      <c r="X486" s="97"/>
      <c r="Y486" s="97"/>
      <c r="Z486" s="97"/>
      <c r="AA486" s="97"/>
      <c r="AB486" s="97"/>
      <c r="AC486" s="97"/>
      <c r="AD486" s="97"/>
    </row>
    <row r="487" ht="15.75" customHeight="1">
      <c r="A487" s="97"/>
      <c r="B487" s="97"/>
      <c r="C487" s="97"/>
      <c r="D487" s="97"/>
      <c r="E487" s="97"/>
      <c r="F487" s="97"/>
      <c r="G487" s="97"/>
      <c r="H487" s="97"/>
      <c r="I487" s="97"/>
      <c r="J487" s="97"/>
      <c r="K487" s="97"/>
      <c r="L487" s="97"/>
      <c r="M487" s="97"/>
      <c r="N487" s="97"/>
      <c r="O487" s="97"/>
      <c r="P487" s="97"/>
      <c r="Q487" s="97"/>
      <c r="R487" s="97"/>
      <c r="S487" s="97"/>
      <c r="T487" s="97"/>
      <c r="U487" s="97"/>
      <c r="V487" s="97"/>
      <c r="W487" s="97"/>
      <c r="X487" s="97"/>
      <c r="Y487" s="97"/>
      <c r="Z487" s="97"/>
      <c r="AA487" s="97"/>
      <c r="AB487" s="97"/>
      <c r="AC487" s="97"/>
      <c r="AD487" s="97"/>
    </row>
    <row r="488" ht="15.75" customHeight="1">
      <c r="A488" s="97"/>
      <c r="B488" s="97"/>
      <c r="C488" s="97"/>
      <c r="D488" s="97"/>
      <c r="E488" s="97"/>
      <c r="F488" s="97"/>
      <c r="G488" s="97"/>
      <c r="H488" s="97"/>
      <c r="I488" s="97"/>
      <c r="J488" s="97"/>
      <c r="K488" s="97"/>
      <c r="L488" s="97"/>
      <c r="M488" s="97"/>
      <c r="N488" s="97"/>
      <c r="O488" s="97"/>
      <c r="P488" s="97"/>
      <c r="Q488" s="97"/>
      <c r="R488" s="97"/>
      <c r="S488" s="97"/>
      <c r="T488" s="97"/>
      <c r="U488" s="97"/>
      <c r="V488" s="97"/>
      <c r="W488" s="97"/>
      <c r="X488" s="97"/>
      <c r="Y488" s="97"/>
      <c r="Z488" s="97"/>
      <c r="AA488" s="97"/>
      <c r="AB488" s="97"/>
      <c r="AC488" s="97"/>
      <c r="AD488" s="97"/>
    </row>
    <row r="489" ht="15.75" customHeight="1">
      <c r="A489" s="97"/>
      <c r="B489" s="97"/>
      <c r="C489" s="97"/>
      <c r="D489" s="97"/>
      <c r="E489" s="97"/>
      <c r="F489" s="97"/>
      <c r="G489" s="97"/>
      <c r="H489" s="97"/>
      <c r="I489" s="97"/>
      <c r="J489" s="97"/>
      <c r="K489" s="97"/>
      <c r="L489" s="97"/>
      <c r="M489" s="97"/>
      <c r="N489" s="97"/>
      <c r="O489" s="97"/>
      <c r="P489" s="97"/>
      <c r="Q489" s="97"/>
      <c r="R489" s="97"/>
      <c r="S489" s="97"/>
      <c r="T489" s="97"/>
      <c r="U489" s="97"/>
      <c r="V489" s="97"/>
      <c r="W489" s="97"/>
      <c r="X489" s="97"/>
      <c r="Y489" s="97"/>
      <c r="Z489" s="97"/>
      <c r="AA489" s="97"/>
      <c r="AB489" s="97"/>
      <c r="AC489" s="97"/>
      <c r="AD489" s="97"/>
    </row>
    <row r="490" ht="15.75" customHeight="1">
      <c r="A490" s="97"/>
      <c r="B490" s="97"/>
      <c r="C490" s="97"/>
      <c r="D490" s="97"/>
      <c r="E490" s="97"/>
      <c r="F490" s="97"/>
      <c r="G490" s="97"/>
      <c r="H490" s="97"/>
      <c r="I490" s="97"/>
      <c r="J490" s="97"/>
      <c r="K490" s="97"/>
      <c r="L490" s="97"/>
      <c r="M490" s="97"/>
      <c r="N490" s="97"/>
      <c r="O490" s="97"/>
      <c r="P490" s="97"/>
      <c r="Q490" s="97"/>
      <c r="R490" s="97"/>
      <c r="S490" s="97"/>
      <c r="T490" s="97"/>
      <c r="U490" s="97"/>
      <c r="V490" s="97"/>
      <c r="W490" s="97"/>
      <c r="X490" s="97"/>
      <c r="Y490" s="97"/>
      <c r="Z490" s="97"/>
      <c r="AA490" s="97"/>
      <c r="AB490" s="97"/>
      <c r="AC490" s="97"/>
      <c r="AD490" s="97"/>
    </row>
    <row r="491" ht="15.75" customHeight="1">
      <c r="A491" s="97"/>
      <c r="B491" s="97"/>
      <c r="C491" s="97"/>
      <c r="D491" s="97"/>
      <c r="E491" s="97"/>
      <c r="F491" s="97"/>
      <c r="G491" s="97"/>
      <c r="H491" s="97"/>
      <c r="I491" s="97"/>
      <c r="J491" s="97"/>
      <c r="K491" s="97"/>
      <c r="L491" s="97"/>
      <c r="M491" s="97"/>
      <c r="N491" s="97"/>
      <c r="O491" s="97"/>
      <c r="P491" s="97"/>
      <c r="Q491" s="97"/>
      <c r="R491" s="97"/>
      <c r="S491" s="97"/>
      <c r="T491" s="97"/>
      <c r="U491" s="97"/>
      <c r="V491" s="97"/>
      <c r="W491" s="97"/>
      <c r="X491" s="97"/>
      <c r="Y491" s="97"/>
      <c r="Z491" s="97"/>
      <c r="AA491" s="97"/>
      <c r="AB491" s="97"/>
      <c r="AC491" s="97"/>
      <c r="AD491" s="97"/>
    </row>
    <row r="492" ht="15.75" customHeight="1">
      <c r="A492" s="97"/>
      <c r="B492" s="97"/>
      <c r="C492" s="97"/>
      <c r="D492" s="97"/>
      <c r="E492" s="97"/>
      <c r="F492" s="97"/>
      <c r="G492" s="97"/>
      <c r="H492" s="97"/>
      <c r="I492" s="97"/>
      <c r="J492" s="97"/>
      <c r="K492" s="97"/>
      <c r="L492" s="97"/>
      <c r="M492" s="97"/>
      <c r="N492" s="97"/>
      <c r="O492" s="97"/>
      <c r="P492" s="97"/>
      <c r="Q492" s="97"/>
      <c r="R492" s="97"/>
      <c r="S492" s="97"/>
      <c r="T492" s="97"/>
      <c r="U492" s="97"/>
      <c r="V492" s="97"/>
      <c r="W492" s="97"/>
      <c r="X492" s="97"/>
      <c r="Y492" s="97"/>
      <c r="Z492" s="97"/>
      <c r="AA492" s="97"/>
      <c r="AB492" s="97"/>
      <c r="AC492" s="97"/>
      <c r="AD492" s="97"/>
    </row>
    <row r="493" ht="15.75" customHeight="1">
      <c r="A493" s="97"/>
      <c r="B493" s="97"/>
      <c r="C493" s="97"/>
      <c r="D493" s="97"/>
      <c r="E493" s="97"/>
      <c r="F493" s="97"/>
      <c r="G493" s="97"/>
      <c r="H493" s="97"/>
      <c r="I493" s="97"/>
      <c r="J493" s="97"/>
      <c r="K493" s="97"/>
      <c r="L493" s="97"/>
      <c r="M493" s="97"/>
      <c r="N493" s="97"/>
      <c r="O493" s="97"/>
      <c r="P493" s="97"/>
      <c r="Q493" s="97"/>
      <c r="R493" s="97"/>
      <c r="S493" s="97"/>
      <c r="T493" s="97"/>
      <c r="U493" s="97"/>
      <c r="V493" s="97"/>
      <c r="W493" s="97"/>
      <c r="X493" s="97"/>
      <c r="Y493" s="97"/>
      <c r="Z493" s="97"/>
      <c r="AA493" s="97"/>
      <c r="AB493" s="97"/>
      <c r="AC493" s="97"/>
      <c r="AD493" s="97"/>
    </row>
    <row r="494" ht="15.75" customHeight="1">
      <c r="A494" s="97"/>
      <c r="B494" s="97"/>
      <c r="C494" s="97"/>
      <c r="D494" s="97"/>
      <c r="E494" s="97"/>
      <c r="F494" s="97"/>
      <c r="G494" s="97"/>
      <c r="H494" s="97"/>
      <c r="I494" s="97"/>
      <c r="J494" s="97"/>
      <c r="K494" s="97"/>
      <c r="L494" s="97"/>
      <c r="M494" s="97"/>
      <c r="N494" s="97"/>
      <c r="O494" s="97"/>
      <c r="P494" s="97"/>
      <c r="Q494" s="97"/>
      <c r="R494" s="97"/>
      <c r="S494" s="97"/>
      <c r="T494" s="97"/>
      <c r="U494" s="97"/>
      <c r="V494" s="97"/>
      <c r="W494" s="97"/>
      <c r="X494" s="97"/>
      <c r="Y494" s="97"/>
      <c r="Z494" s="97"/>
      <c r="AA494" s="97"/>
      <c r="AB494" s="97"/>
      <c r="AC494" s="97"/>
      <c r="AD494" s="97"/>
    </row>
    <row r="495" ht="15.75" customHeight="1">
      <c r="A495" s="97"/>
      <c r="B495" s="97"/>
      <c r="C495" s="97"/>
      <c r="D495" s="97"/>
      <c r="E495" s="97"/>
      <c r="F495" s="97"/>
      <c r="G495" s="97"/>
      <c r="H495" s="97"/>
      <c r="I495" s="97"/>
      <c r="J495" s="97"/>
      <c r="K495" s="97"/>
      <c r="L495" s="97"/>
      <c r="M495" s="97"/>
      <c r="N495" s="97"/>
      <c r="O495" s="97"/>
      <c r="P495" s="97"/>
      <c r="Q495" s="97"/>
      <c r="R495" s="97"/>
      <c r="S495" s="97"/>
      <c r="T495" s="97"/>
      <c r="U495" s="97"/>
      <c r="V495" s="97"/>
      <c r="W495" s="97"/>
      <c r="X495" s="97"/>
      <c r="Y495" s="97"/>
      <c r="Z495" s="97"/>
      <c r="AA495" s="97"/>
      <c r="AB495" s="97"/>
      <c r="AC495" s="97"/>
      <c r="AD495" s="97"/>
    </row>
    <row r="496" ht="15.75" customHeight="1">
      <c r="A496" s="97"/>
      <c r="B496" s="97"/>
      <c r="C496" s="97"/>
      <c r="D496" s="97"/>
      <c r="E496" s="97"/>
      <c r="F496" s="97"/>
      <c r="G496" s="97"/>
      <c r="H496" s="97"/>
      <c r="I496" s="97"/>
      <c r="J496" s="97"/>
      <c r="K496" s="97"/>
      <c r="L496" s="97"/>
      <c r="M496" s="97"/>
      <c r="N496" s="97"/>
      <c r="O496" s="97"/>
      <c r="P496" s="97"/>
      <c r="Q496" s="97"/>
      <c r="R496" s="97"/>
      <c r="S496" s="97"/>
      <c r="T496" s="97"/>
      <c r="U496" s="97"/>
      <c r="V496" s="97"/>
      <c r="W496" s="97"/>
      <c r="X496" s="97"/>
      <c r="Y496" s="97"/>
      <c r="Z496" s="97"/>
      <c r="AA496" s="97"/>
      <c r="AB496" s="97"/>
      <c r="AC496" s="97"/>
      <c r="AD496" s="97"/>
    </row>
    <row r="497" ht="15.75" customHeight="1">
      <c r="A497" s="97"/>
      <c r="B497" s="97"/>
      <c r="C497" s="97"/>
      <c r="D497" s="97"/>
      <c r="E497" s="97"/>
      <c r="F497" s="97"/>
      <c r="G497" s="97"/>
      <c r="H497" s="97"/>
      <c r="I497" s="97"/>
      <c r="J497" s="97"/>
      <c r="K497" s="97"/>
      <c r="L497" s="97"/>
      <c r="M497" s="97"/>
      <c r="N497" s="97"/>
      <c r="O497" s="97"/>
      <c r="P497" s="97"/>
      <c r="Q497" s="97"/>
      <c r="R497" s="97"/>
      <c r="S497" s="97"/>
      <c r="T497" s="97"/>
      <c r="U497" s="97"/>
      <c r="V497" s="97"/>
      <c r="W497" s="97"/>
      <c r="X497" s="97"/>
      <c r="Y497" s="97"/>
      <c r="Z497" s="97"/>
      <c r="AA497" s="97"/>
      <c r="AB497" s="97"/>
      <c r="AC497" s="97"/>
      <c r="AD497" s="97"/>
    </row>
    <row r="498" ht="15.75" customHeight="1">
      <c r="A498" s="97"/>
      <c r="B498" s="97"/>
      <c r="C498" s="97"/>
      <c r="D498" s="97"/>
      <c r="E498" s="97"/>
      <c r="F498" s="97"/>
      <c r="G498" s="97"/>
      <c r="H498" s="97"/>
      <c r="I498" s="97"/>
      <c r="J498" s="97"/>
      <c r="K498" s="97"/>
      <c r="L498" s="97"/>
      <c r="M498" s="97"/>
      <c r="N498" s="97"/>
      <c r="O498" s="97"/>
      <c r="P498" s="97"/>
      <c r="Q498" s="97"/>
      <c r="R498" s="97"/>
      <c r="S498" s="97"/>
      <c r="T498" s="97"/>
      <c r="U498" s="97"/>
      <c r="V498" s="97"/>
      <c r="W498" s="97"/>
      <c r="X498" s="97"/>
      <c r="Y498" s="97"/>
      <c r="Z498" s="97"/>
      <c r="AA498" s="97"/>
      <c r="AB498" s="97"/>
      <c r="AC498" s="97"/>
      <c r="AD498" s="97"/>
    </row>
    <row r="499" ht="15.75" customHeight="1">
      <c r="A499" s="97"/>
      <c r="B499" s="97"/>
      <c r="C499" s="97"/>
      <c r="D499" s="97"/>
      <c r="E499" s="97"/>
      <c r="F499" s="97"/>
      <c r="G499" s="97"/>
      <c r="H499" s="97"/>
      <c r="I499" s="97"/>
      <c r="J499" s="97"/>
      <c r="K499" s="97"/>
      <c r="L499" s="97"/>
      <c r="M499" s="97"/>
      <c r="N499" s="97"/>
      <c r="O499" s="97"/>
      <c r="P499" s="97"/>
      <c r="Q499" s="97"/>
      <c r="R499" s="97"/>
      <c r="S499" s="97"/>
      <c r="T499" s="97"/>
      <c r="U499" s="97"/>
      <c r="V499" s="97"/>
      <c r="W499" s="97"/>
      <c r="X499" s="97"/>
      <c r="Y499" s="97"/>
      <c r="Z499" s="97"/>
      <c r="AA499" s="97"/>
      <c r="AB499" s="97"/>
      <c r="AC499" s="97"/>
      <c r="AD499" s="97"/>
    </row>
    <row r="500" ht="15.75" customHeight="1">
      <c r="A500" s="97"/>
      <c r="B500" s="97"/>
      <c r="C500" s="97"/>
      <c r="D500" s="97"/>
      <c r="E500" s="97"/>
      <c r="F500" s="97"/>
      <c r="G500" s="97"/>
      <c r="H500" s="97"/>
      <c r="I500" s="97"/>
      <c r="J500" s="97"/>
      <c r="K500" s="97"/>
      <c r="L500" s="97"/>
      <c r="M500" s="97"/>
      <c r="N500" s="97"/>
      <c r="O500" s="97"/>
      <c r="P500" s="97"/>
      <c r="Q500" s="97"/>
      <c r="R500" s="97"/>
      <c r="S500" s="97"/>
      <c r="T500" s="97"/>
      <c r="U500" s="97"/>
      <c r="V500" s="97"/>
      <c r="W500" s="97"/>
      <c r="X500" s="97"/>
      <c r="Y500" s="97"/>
      <c r="Z500" s="97"/>
      <c r="AA500" s="97"/>
      <c r="AB500" s="97"/>
      <c r="AC500" s="97"/>
      <c r="AD500" s="97"/>
    </row>
    <row r="501" ht="15.75" customHeight="1">
      <c r="A501" s="97"/>
      <c r="B501" s="97"/>
      <c r="C501" s="97"/>
      <c r="D501" s="97"/>
      <c r="E501" s="97"/>
      <c r="F501" s="97"/>
      <c r="G501" s="97"/>
      <c r="H501" s="97"/>
      <c r="I501" s="97"/>
      <c r="J501" s="97"/>
      <c r="K501" s="97"/>
      <c r="L501" s="97"/>
      <c r="M501" s="97"/>
      <c r="N501" s="97"/>
      <c r="O501" s="97"/>
      <c r="P501" s="97"/>
      <c r="Q501" s="97"/>
      <c r="R501" s="97"/>
      <c r="S501" s="97"/>
      <c r="T501" s="97"/>
      <c r="U501" s="97"/>
      <c r="V501" s="97"/>
      <c r="W501" s="97"/>
      <c r="X501" s="97"/>
      <c r="Y501" s="97"/>
      <c r="Z501" s="97"/>
      <c r="AA501" s="97"/>
      <c r="AB501" s="97"/>
      <c r="AC501" s="97"/>
      <c r="AD501" s="97"/>
    </row>
    <row r="502" ht="15.75" customHeight="1">
      <c r="A502" s="97"/>
      <c r="B502" s="97"/>
      <c r="C502" s="97"/>
      <c r="D502" s="97"/>
      <c r="E502" s="97"/>
      <c r="F502" s="97"/>
      <c r="G502" s="97"/>
      <c r="H502" s="97"/>
      <c r="I502" s="97"/>
      <c r="J502" s="97"/>
      <c r="K502" s="97"/>
      <c r="L502" s="97"/>
      <c r="M502" s="97"/>
      <c r="N502" s="97"/>
      <c r="O502" s="97"/>
      <c r="P502" s="97"/>
      <c r="Q502" s="97"/>
      <c r="R502" s="97"/>
      <c r="S502" s="97"/>
      <c r="T502" s="97"/>
      <c r="U502" s="97"/>
      <c r="V502" s="97"/>
      <c r="W502" s="97"/>
      <c r="X502" s="97"/>
      <c r="Y502" s="97"/>
      <c r="Z502" s="97"/>
      <c r="AA502" s="97"/>
      <c r="AB502" s="97"/>
      <c r="AC502" s="97"/>
      <c r="AD502" s="97"/>
    </row>
    <row r="503" ht="15.75" customHeight="1">
      <c r="A503" s="97"/>
      <c r="B503" s="97"/>
      <c r="C503" s="97"/>
      <c r="D503" s="97"/>
      <c r="E503" s="97"/>
      <c r="F503" s="97"/>
      <c r="G503" s="97"/>
      <c r="H503" s="97"/>
      <c r="I503" s="97"/>
      <c r="J503" s="97"/>
      <c r="K503" s="97"/>
      <c r="L503" s="97"/>
      <c r="M503" s="97"/>
      <c r="N503" s="97"/>
      <c r="O503" s="97"/>
      <c r="P503" s="97"/>
      <c r="Q503" s="97"/>
      <c r="R503" s="97"/>
      <c r="S503" s="97"/>
      <c r="T503" s="97"/>
      <c r="U503" s="97"/>
      <c r="V503" s="97"/>
      <c r="W503" s="97"/>
      <c r="X503" s="97"/>
      <c r="Y503" s="97"/>
      <c r="Z503" s="97"/>
      <c r="AA503" s="97"/>
      <c r="AB503" s="97"/>
      <c r="AC503" s="97"/>
      <c r="AD503" s="97"/>
    </row>
    <row r="504" ht="15.75" customHeight="1">
      <c r="A504" s="97"/>
      <c r="B504" s="97"/>
      <c r="C504" s="97"/>
      <c r="D504" s="97"/>
      <c r="E504" s="97"/>
      <c r="F504" s="97"/>
      <c r="G504" s="97"/>
      <c r="H504" s="97"/>
      <c r="I504" s="97"/>
      <c r="J504" s="97"/>
      <c r="K504" s="97"/>
      <c r="L504" s="97"/>
      <c r="M504" s="97"/>
      <c r="N504" s="97"/>
      <c r="O504" s="97"/>
      <c r="P504" s="97"/>
      <c r="Q504" s="97"/>
      <c r="R504" s="97"/>
      <c r="S504" s="97"/>
      <c r="T504" s="97"/>
      <c r="U504" s="97"/>
      <c r="V504" s="97"/>
      <c r="W504" s="97"/>
      <c r="X504" s="97"/>
      <c r="Y504" s="97"/>
      <c r="Z504" s="97"/>
      <c r="AA504" s="97"/>
      <c r="AB504" s="97"/>
      <c r="AC504" s="97"/>
      <c r="AD504" s="97"/>
    </row>
    <row r="505" ht="15.75" customHeight="1">
      <c r="A505" s="97"/>
      <c r="B505" s="97"/>
      <c r="C505" s="97"/>
      <c r="D505" s="97"/>
      <c r="E505" s="97"/>
      <c r="F505" s="97"/>
      <c r="G505" s="97"/>
      <c r="H505" s="97"/>
      <c r="I505" s="97"/>
      <c r="J505" s="97"/>
      <c r="K505" s="97"/>
      <c r="L505" s="97"/>
      <c r="M505" s="97"/>
      <c r="N505" s="97"/>
      <c r="O505" s="97"/>
      <c r="P505" s="97"/>
      <c r="Q505" s="97"/>
      <c r="R505" s="97"/>
      <c r="S505" s="97"/>
      <c r="T505" s="97"/>
      <c r="U505" s="97"/>
      <c r="V505" s="97"/>
      <c r="W505" s="97"/>
      <c r="X505" s="97"/>
      <c r="Y505" s="97"/>
      <c r="Z505" s="97"/>
      <c r="AA505" s="97"/>
      <c r="AB505" s="97"/>
      <c r="AC505" s="97"/>
      <c r="AD505" s="97"/>
    </row>
    <row r="506" ht="15.75" customHeight="1">
      <c r="A506" s="97"/>
      <c r="B506" s="97"/>
      <c r="C506" s="97"/>
      <c r="D506" s="97"/>
      <c r="E506" s="97"/>
      <c r="F506" s="97"/>
      <c r="G506" s="97"/>
      <c r="H506" s="97"/>
      <c r="I506" s="97"/>
      <c r="J506" s="97"/>
      <c r="K506" s="97"/>
      <c r="L506" s="97"/>
      <c r="M506" s="97"/>
      <c r="N506" s="97"/>
      <c r="O506" s="97"/>
      <c r="P506" s="97"/>
      <c r="Q506" s="97"/>
      <c r="R506" s="97"/>
      <c r="S506" s="97"/>
      <c r="T506" s="97"/>
      <c r="U506" s="97"/>
      <c r="V506" s="97"/>
      <c r="W506" s="97"/>
      <c r="X506" s="97"/>
      <c r="Y506" s="97"/>
      <c r="Z506" s="97"/>
      <c r="AA506" s="97"/>
      <c r="AB506" s="97"/>
      <c r="AC506" s="97"/>
      <c r="AD506" s="97"/>
    </row>
    <row r="507" ht="15.75" customHeight="1">
      <c r="A507" s="97"/>
      <c r="B507" s="97"/>
      <c r="C507" s="97"/>
      <c r="D507" s="97"/>
      <c r="E507" s="97"/>
      <c r="F507" s="97"/>
      <c r="G507" s="97"/>
      <c r="H507" s="97"/>
      <c r="I507" s="97"/>
      <c r="J507" s="97"/>
      <c r="K507" s="97"/>
      <c r="L507" s="97"/>
      <c r="M507" s="97"/>
      <c r="N507" s="97"/>
      <c r="O507" s="97"/>
      <c r="P507" s="97"/>
      <c r="Q507" s="97"/>
      <c r="R507" s="97"/>
      <c r="S507" s="97"/>
      <c r="T507" s="97"/>
      <c r="U507" s="97"/>
      <c r="V507" s="97"/>
      <c r="W507" s="97"/>
      <c r="X507" s="97"/>
      <c r="Y507" s="97"/>
      <c r="Z507" s="97"/>
      <c r="AA507" s="97"/>
      <c r="AB507" s="97"/>
      <c r="AC507" s="97"/>
      <c r="AD507" s="97"/>
    </row>
    <row r="508" ht="15.75" customHeight="1">
      <c r="A508" s="97"/>
      <c r="B508" s="97"/>
      <c r="C508" s="97"/>
      <c r="D508" s="97"/>
      <c r="E508" s="97"/>
      <c r="F508" s="97"/>
      <c r="G508" s="97"/>
      <c r="H508" s="97"/>
      <c r="I508" s="97"/>
      <c r="J508" s="97"/>
      <c r="K508" s="97"/>
      <c r="L508" s="97"/>
      <c r="M508" s="97"/>
      <c r="N508" s="97"/>
      <c r="O508" s="97"/>
      <c r="P508" s="97"/>
      <c r="Q508" s="97"/>
      <c r="R508" s="97"/>
      <c r="S508" s="97"/>
      <c r="T508" s="97"/>
      <c r="U508" s="97"/>
      <c r="V508" s="97"/>
      <c r="W508" s="97"/>
      <c r="X508" s="97"/>
      <c r="Y508" s="97"/>
      <c r="Z508" s="97"/>
      <c r="AA508" s="97"/>
      <c r="AB508" s="97"/>
      <c r="AC508" s="97"/>
      <c r="AD508" s="97"/>
    </row>
    <row r="509" ht="15.75" customHeight="1">
      <c r="A509" s="97"/>
      <c r="B509" s="97"/>
      <c r="C509" s="97"/>
      <c r="D509" s="97"/>
      <c r="E509" s="97"/>
      <c r="F509" s="97"/>
      <c r="G509" s="97"/>
      <c r="H509" s="97"/>
      <c r="I509" s="97"/>
      <c r="J509" s="97"/>
      <c r="K509" s="97"/>
      <c r="L509" s="97"/>
      <c r="M509" s="97"/>
      <c r="N509" s="97"/>
      <c r="O509" s="97"/>
      <c r="P509" s="97"/>
      <c r="Q509" s="97"/>
      <c r="R509" s="97"/>
      <c r="S509" s="97"/>
      <c r="T509" s="97"/>
      <c r="U509" s="97"/>
      <c r="V509" s="97"/>
      <c r="W509" s="97"/>
      <c r="X509" s="97"/>
      <c r="Y509" s="97"/>
      <c r="Z509" s="97"/>
      <c r="AA509" s="97"/>
      <c r="AB509" s="97"/>
      <c r="AC509" s="97"/>
      <c r="AD509" s="97"/>
    </row>
    <row r="510" ht="15.75" customHeight="1">
      <c r="A510" s="97"/>
      <c r="B510" s="97"/>
      <c r="C510" s="97"/>
      <c r="D510" s="97"/>
      <c r="E510" s="97"/>
      <c r="F510" s="97"/>
      <c r="G510" s="97"/>
      <c r="H510" s="97"/>
      <c r="I510" s="97"/>
      <c r="J510" s="97"/>
      <c r="K510" s="97"/>
      <c r="L510" s="97"/>
      <c r="M510" s="97"/>
      <c r="N510" s="97"/>
      <c r="O510" s="97"/>
      <c r="P510" s="97"/>
      <c r="Q510" s="97"/>
      <c r="R510" s="97"/>
      <c r="S510" s="97"/>
      <c r="T510" s="97"/>
      <c r="U510" s="97"/>
      <c r="V510" s="97"/>
      <c r="W510" s="97"/>
      <c r="X510" s="97"/>
      <c r="Y510" s="97"/>
      <c r="Z510" s="97"/>
      <c r="AA510" s="97"/>
      <c r="AB510" s="97"/>
      <c r="AC510" s="97"/>
      <c r="AD510" s="97"/>
    </row>
    <row r="511" ht="15.75" customHeight="1">
      <c r="A511" s="97"/>
      <c r="B511" s="97"/>
      <c r="C511" s="97"/>
      <c r="D511" s="97"/>
      <c r="E511" s="97"/>
      <c r="F511" s="97"/>
      <c r="G511" s="97"/>
      <c r="H511" s="97"/>
      <c r="I511" s="97"/>
      <c r="J511" s="97"/>
      <c r="K511" s="97"/>
      <c r="L511" s="97"/>
      <c r="M511" s="97"/>
      <c r="N511" s="97"/>
      <c r="O511" s="97"/>
      <c r="P511" s="97"/>
      <c r="Q511" s="97"/>
      <c r="R511" s="97"/>
      <c r="S511" s="97"/>
      <c r="T511" s="97"/>
      <c r="U511" s="97"/>
      <c r="V511" s="97"/>
      <c r="W511" s="97"/>
      <c r="X511" s="97"/>
      <c r="Y511" s="97"/>
      <c r="Z511" s="97"/>
      <c r="AA511" s="97"/>
      <c r="AB511" s="97"/>
      <c r="AC511" s="97"/>
      <c r="AD511" s="97"/>
    </row>
    <row r="512" ht="15.75" customHeight="1">
      <c r="A512" s="97"/>
      <c r="B512" s="97"/>
      <c r="C512" s="97"/>
      <c r="D512" s="97"/>
      <c r="E512" s="97"/>
      <c r="F512" s="97"/>
      <c r="G512" s="97"/>
      <c r="H512" s="97"/>
      <c r="I512" s="97"/>
      <c r="J512" s="97"/>
      <c r="K512" s="97"/>
      <c r="L512" s="97"/>
      <c r="M512" s="97"/>
      <c r="N512" s="97"/>
      <c r="O512" s="97"/>
      <c r="P512" s="97"/>
      <c r="Q512" s="97"/>
      <c r="R512" s="97"/>
      <c r="S512" s="97"/>
      <c r="T512" s="97"/>
      <c r="U512" s="97"/>
      <c r="V512" s="97"/>
      <c r="W512" s="97"/>
      <c r="X512" s="97"/>
      <c r="Y512" s="97"/>
      <c r="Z512" s="97"/>
      <c r="AA512" s="97"/>
      <c r="AB512" s="97"/>
      <c r="AC512" s="97"/>
      <c r="AD512" s="97"/>
    </row>
    <row r="513" ht="15.75" customHeight="1">
      <c r="A513" s="97"/>
      <c r="B513" s="97"/>
      <c r="C513" s="97"/>
      <c r="D513" s="97"/>
      <c r="E513" s="97"/>
      <c r="F513" s="97"/>
      <c r="G513" s="97"/>
      <c r="H513" s="97"/>
      <c r="I513" s="97"/>
      <c r="J513" s="97"/>
      <c r="K513" s="97"/>
      <c r="L513" s="97"/>
      <c r="M513" s="97"/>
      <c r="N513" s="97"/>
      <c r="O513" s="97"/>
      <c r="P513" s="97"/>
      <c r="Q513" s="97"/>
      <c r="R513" s="97"/>
      <c r="S513" s="97"/>
      <c r="T513" s="97"/>
      <c r="U513" s="97"/>
      <c r="V513" s="97"/>
      <c r="W513" s="97"/>
      <c r="X513" s="97"/>
      <c r="Y513" s="97"/>
      <c r="Z513" s="97"/>
      <c r="AA513" s="97"/>
      <c r="AB513" s="97"/>
      <c r="AC513" s="97"/>
      <c r="AD513" s="97"/>
    </row>
    <row r="514" ht="15.75" customHeight="1">
      <c r="A514" s="97"/>
      <c r="B514" s="97"/>
      <c r="C514" s="97"/>
      <c r="D514" s="97"/>
      <c r="E514" s="97"/>
      <c r="F514" s="97"/>
      <c r="G514" s="97"/>
      <c r="H514" s="97"/>
      <c r="I514" s="97"/>
      <c r="J514" s="97"/>
      <c r="K514" s="97"/>
      <c r="L514" s="97"/>
      <c r="M514" s="97"/>
      <c r="N514" s="97"/>
      <c r="O514" s="97"/>
      <c r="P514" s="97"/>
      <c r="Q514" s="97"/>
      <c r="R514" s="97"/>
      <c r="S514" s="97"/>
      <c r="T514" s="97"/>
      <c r="U514" s="97"/>
      <c r="V514" s="97"/>
      <c r="W514" s="97"/>
      <c r="X514" s="97"/>
      <c r="Y514" s="97"/>
      <c r="Z514" s="97"/>
      <c r="AA514" s="97"/>
      <c r="AB514" s="97"/>
      <c r="AC514" s="97"/>
      <c r="AD514" s="97"/>
    </row>
    <row r="515" ht="15.75" customHeight="1">
      <c r="A515" s="97"/>
      <c r="B515" s="97"/>
      <c r="C515" s="97"/>
      <c r="D515" s="97"/>
      <c r="E515" s="97"/>
      <c r="F515" s="97"/>
      <c r="G515" s="97"/>
      <c r="H515" s="97"/>
      <c r="I515" s="97"/>
      <c r="J515" s="97"/>
      <c r="K515" s="97"/>
      <c r="L515" s="97"/>
      <c r="M515" s="97"/>
      <c r="N515" s="97"/>
      <c r="O515" s="97"/>
      <c r="P515" s="97"/>
      <c r="Q515" s="97"/>
      <c r="R515" s="97"/>
      <c r="S515" s="97"/>
      <c r="T515" s="97"/>
      <c r="U515" s="97"/>
      <c r="V515" s="97"/>
      <c r="W515" s="97"/>
      <c r="X515" s="97"/>
      <c r="Y515" s="97"/>
      <c r="Z515" s="97"/>
      <c r="AA515" s="97"/>
      <c r="AB515" s="97"/>
      <c r="AC515" s="97"/>
      <c r="AD515" s="97"/>
    </row>
    <row r="516" ht="15.75" customHeight="1">
      <c r="A516" s="97"/>
      <c r="B516" s="97"/>
      <c r="C516" s="97"/>
      <c r="D516" s="97"/>
      <c r="E516" s="97"/>
      <c r="F516" s="97"/>
      <c r="G516" s="97"/>
      <c r="H516" s="97"/>
      <c r="I516" s="97"/>
      <c r="J516" s="97"/>
      <c r="K516" s="97"/>
      <c r="L516" s="97"/>
      <c r="M516" s="97"/>
      <c r="N516" s="97"/>
      <c r="O516" s="97"/>
      <c r="P516" s="97"/>
      <c r="Q516" s="97"/>
      <c r="R516" s="97"/>
      <c r="S516" s="97"/>
      <c r="T516" s="97"/>
      <c r="U516" s="97"/>
      <c r="V516" s="97"/>
      <c r="W516" s="97"/>
      <c r="X516" s="97"/>
      <c r="Y516" s="97"/>
      <c r="Z516" s="97"/>
      <c r="AA516" s="97"/>
      <c r="AB516" s="97"/>
      <c r="AC516" s="97"/>
      <c r="AD516" s="97"/>
    </row>
    <row r="517" ht="15.75" customHeight="1">
      <c r="A517" s="97"/>
      <c r="B517" s="97"/>
      <c r="C517" s="97"/>
      <c r="D517" s="97"/>
      <c r="E517" s="97"/>
      <c r="F517" s="97"/>
      <c r="G517" s="97"/>
      <c r="H517" s="97"/>
      <c r="I517" s="97"/>
      <c r="J517" s="97"/>
      <c r="K517" s="97"/>
      <c r="L517" s="97"/>
      <c r="M517" s="97"/>
      <c r="N517" s="97"/>
      <c r="O517" s="97"/>
      <c r="P517" s="97"/>
      <c r="Q517" s="97"/>
      <c r="R517" s="97"/>
      <c r="S517" s="97"/>
      <c r="T517" s="97"/>
      <c r="U517" s="97"/>
      <c r="V517" s="97"/>
      <c r="W517" s="97"/>
      <c r="X517" s="97"/>
      <c r="Y517" s="97"/>
      <c r="Z517" s="97"/>
      <c r="AA517" s="97"/>
      <c r="AB517" s="97"/>
      <c r="AC517" s="97"/>
      <c r="AD517" s="97"/>
    </row>
    <row r="518" ht="15.75" customHeight="1">
      <c r="A518" s="97"/>
      <c r="B518" s="97"/>
      <c r="C518" s="97"/>
      <c r="D518" s="97"/>
      <c r="E518" s="97"/>
      <c r="F518" s="97"/>
      <c r="G518" s="97"/>
      <c r="H518" s="97"/>
      <c r="I518" s="97"/>
      <c r="J518" s="97"/>
      <c r="K518" s="97"/>
      <c r="L518" s="97"/>
      <c r="M518" s="97"/>
      <c r="N518" s="97"/>
      <c r="O518" s="97"/>
      <c r="P518" s="97"/>
      <c r="Q518" s="97"/>
      <c r="R518" s="97"/>
      <c r="S518" s="97"/>
      <c r="T518" s="97"/>
      <c r="U518" s="97"/>
      <c r="V518" s="97"/>
      <c r="W518" s="97"/>
      <c r="X518" s="97"/>
      <c r="Y518" s="97"/>
      <c r="Z518" s="97"/>
      <c r="AA518" s="97"/>
      <c r="AB518" s="97"/>
      <c r="AC518" s="97"/>
      <c r="AD518" s="97"/>
    </row>
    <row r="519" ht="15.75" customHeight="1">
      <c r="A519" s="97"/>
      <c r="B519" s="97"/>
      <c r="C519" s="97"/>
      <c r="D519" s="97"/>
      <c r="E519" s="97"/>
      <c r="F519" s="97"/>
      <c r="G519" s="97"/>
      <c r="H519" s="97"/>
      <c r="I519" s="97"/>
      <c r="J519" s="97"/>
      <c r="K519" s="97"/>
      <c r="L519" s="97"/>
      <c r="M519" s="97"/>
      <c r="N519" s="97"/>
      <c r="O519" s="97"/>
      <c r="P519" s="97"/>
      <c r="Q519" s="97"/>
      <c r="R519" s="97"/>
      <c r="S519" s="97"/>
      <c r="T519" s="97"/>
      <c r="U519" s="97"/>
      <c r="V519" s="97"/>
      <c r="W519" s="97"/>
      <c r="X519" s="97"/>
      <c r="Y519" s="97"/>
      <c r="Z519" s="97"/>
      <c r="AA519" s="97"/>
      <c r="AB519" s="97"/>
      <c r="AC519" s="97"/>
      <c r="AD519" s="97"/>
    </row>
    <row r="520" ht="15.75" customHeight="1">
      <c r="A520" s="97"/>
      <c r="B520" s="97"/>
      <c r="C520" s="97"/>
      <c r="D520" s="97"/>
      <c r="E520" s="97"/>
      <c r="F520" s="97"/>
      <c r="G520" s="97"/>
      <c r="H520" s="97"/>
      <c r="I520" s="97"/>
      <c r="J520" s="97"/>
      <c r="K520" s="97"/>
      <c r="L520" s="97"/>
      <c r="M520" s="97"/>
      <c r="N520" s="97"/>
      <c r="O520" s="97"/>
      <c r="P520" s="97"/>
      <c r="Q520" s="97"/>
      <c r="R520" s="97"/>
      <c r="S520" s="97"/>
      <c r="T520" s="97"/>
      <c r="U520" s="97"/>
      <c r="V520" s="97"/>
      <c r="W520" s="97"/>
      <c r="X520" s="97"/>
      <c r="Y520" s="97"/>
      <c r="Z520" s="97"/>
      <c r="AA520" s="97"/>
      <c r="AB520" s="97"/>
      <c r="AC520" s="97"/>
      <c r="AD520" s="97"/>
    </row>
    <row r="521" ht="15.75" customHeight="1">
      <c r="A521" s="97"/>
      <c r="B521" s="97"/>
      <c r="C521" s="97"/>
      <c r="D521" s="97"/>
      <c r="E521" s="97"/>
      <c r="F521" s="97"/>
      <c r="G521" s="97"/>
      <c r="H521" s="97"/>
      <c r="I521" s="97"/>
      <c r="J521" s="97"/>
      <c r="K521" s="97"/>
      <c r="L521" s="97"/>
      <c r="M521" s="97"/>
      <c r="N521" s="97"/>
      <c r="O521" s="97"/>
      <c r="P521" s="97"/>
      <c r="Q521" s="97"/>
      <c r="R521" s="97"/>
      <c r="S521" s="97"/>
      <c r="T521" s="97"/>
      <c r="U521" s="97"/>
      <c r="V521" s="97"/>
      <c r="W521" s="97"/>
      <c r="X521" s="97"/>
      <c r="Y521" s="97"/>
      <c r="Z521" s="97"/>
      <c r="AA521" s="97"/>
      <c r="AB521" s="97"/>
      <c r="AC521" s="97"/>
      <c r="AD521" s="97"/>
    </row>
    <row r="522" ht="15.75" customHeight="1">
      <c r="A522" s="97"/>
      <c r="B522" s="97"/>
      <c r="C522" s="97"/>
      <c r="D522" s="97"/>
      <c r="E522" s="97"/>
      <c r="F522" s="97"/>
      <c r="G522" s="97"/>
      <c r="H522" s="97"/>
      <c r="I522" s="97"/>
      <c r="J522" s="97"/>
      <c r="K522" s="97"/>
      <c r="L522" s="97"/>
      <c r="M522" s="97"/>
      <c r="N522" s="97"/>
      <c r="O522" s="97"/>
      <c r="P522" s="97"/>
      <c r="Q522" s="97"/>
      <c r="R522" s="97"/>
      <c r="S522" s="97"/>
      <c r="T522" s="97"/>
      <c r="U522" s="97"/>
      <c r="V522" s="97"/>
      <c r="W522" s="97"/>
      <c r="X522" s="97"/>
      <c r="Y522" s="97"/>
      <c r="Z522" s="97"/>
      <c r="AA522" s="97"/>
      <c r="AB522" s="97"/>
      <c r="AC522" s="97"/>
      <c r="AD522" s="97"/>
    </row>
    <row r="523" ht="15.75" customHeight="1">
      <c r="A523" s="97"/>
      <c r="B523" s="97"/>
      <c r="C523" s="97"/>
      <c r="D523" s="97"/>
      <c r="E523" s="97"/>
      <c r="F523" s="97"/>
      <c r="G523" s="97"/>
      <c r="H523" s="97"/>
      <c r="I523" s="97"/>
      <c r="J523" s="97"/>
      <c r="K523" s="97"/>
      <c r="L523" s="97"/>
      <c r="M523" s="97"/>
      <c r="N523" s="97"/>
      <c r="O523" s="97"/>
      <c r="P523" s="97"/>
      <c r="Q523" s="97"/>
      <c r="R523" s="97"/>
      <c r="S523" s="97"/>
      <c r="T523" s="97"/>
      <c r="U523" s="97"/>
      <c r="V523" s="97"/>
      <c r="W523" s="97"/>
      <c r="X523" s="97"/>
      <c r="Y523" s="97"/>
      <c r="Z523" s="97"/>
      <c r="AA523" s="97"/>
      <c r="AB523" s="97"/>
      <c r="AC523" s="97"/>
      <c r="AD523" s="97"/>
    </row>
    <row r="524" ht="15.75" customHeight="1">
      <c r="A524" s="97"/>
      <c r="B524" s="97"/>
      <c r="C524" s="97"/>
      <c r="D524" s="97"/>
      <c r="E524" s="97"/>
      <c r="F524" s="97"/>
      <c r="G524" s="97"/>
      <c r="H524" s="97"/>
      <c r="I524" s="97"/>
      <c r="J524" s="97"/>
      <c r="K524" s="97"/>
      <c r="L524" s="97"/>
      <c r="M524" s="97"/>
      <c r="N524" s="97"/>
      <c r="O524" s="97"/>
      <c r="P524" s="97"/>
      <c r="Q524" s="97"/>
      <c r="R524" s="97"/>
      <c r="S524" s="97"/>
      <c r="T524" s="97"/>
      <c r="U524" s="97"/>
      <c r="V524" s="97"/>
      <c r="W524" s="97"/>
      <c r="X524" s="97"/>
      <c r="Y524" s="97"/>
      <c r="Z524" s="97"/>
      <c r="AA524" s="97"/>
      <c r="AB524" s="97"/>
      <c r="AC524" s="97"/>
      <c r="AD524" s="97"/>
    </row>
    <row r="525" ht="15.75" customHeight="1">
      <c r="A525" s="97"/>
      <c r="B525" s="97"/>
      <c r="C525" s="97"/>
      <c r="D525" s="97"/>
      <c r="E525" s="97"/>
      <c r="F525" s="97"/>
      <c r="G525" s="97"/>
      <c r="H525" s="97"/>
      <c r="I525" s="97"/>
      <c r="J525" s="97"/>
      <c r="K525" s="97"/>
      <c r="L525" s="97"/>
      <c r="M525" s="97"/>
      <c r="N525" s="97"/>
      <c r="O525" s="97"/>
      <c r="P525" s="97"/>
      <c r="Q525" s="97"/>
      <c r="R525" s="97"/>
      <c r="S525" s="97"/>
      <c r="T525" s="97"/>
      <c r="U525" s="97"/>
      <c r="V525" s="97"/>
      <c r="W525" s="97"/>
      <c r="X525" s="97"/>
      <c r="Y525" s="97"/>
      <c r="Z525" s="97"/>
      <c r="AA525" s="97"/>
      <c r="AB525" s="97"/>
      <c r="AC525" s="97"/>
      <c r="AD525" s="97"/>
    </row>
    <row r="526" ht="15.75" customHeight="1">
      <c r="A526" s="97"/>
      <c r="B526" s="97"/>
      <c r="C526" s="97"/>
      <c r="D526" s="97"/>
      <c r="E526" s="97"/>
      <c r="F526" s="97"/>
      <c r="G526" s="97"/>
      <c r="H526" s="97"/>
      <c r="I526" s="97"/>
      <c r="J526" s="97"/>
      <c r="K526" s="97"/>
      <c r="L526" s="97"/>
      <c r="M526" s="97"/>
      <c r="N526" s="97"/>
      <c r="O526" s="97"/>
      <c r="P526" s="97"/>
      <c r="Q526" s="97"/>
      <c r="R526" s="97"/>
      <c r="S526" s="97"/>
      <c r="T526" s="97"/>
      <c r="U526" s="97"/>
      <c r="V526" s="97"/>
      <c r="W526" s="97"/>
      <c r="X526" s="97"/>
      <c r="Y526" s="97"/>
      <c r="Z526" s="97"/>
      <c r="AA526" s="97"/>
      <c r="AB526" s="97"/>
      <c r="AC526" s="97"/>
      <c r="AD526" s="97"/>
    </row>
    <row r="527" ht="15.75" customHeight="1">
      <c r="A527" s="97"/>
      <c r="B527" s="97"/>
      <c r="C527" s="97"/>
      <c r="D527" s="97"/>
      <c r="E527" s="97"/>
      <c r="F527" s="97"/>
      <c r="G527" s="97"/>
      <c r="H527" s="97"/>
      <c r="I527" s="97"/>
      <c r="J527" s="97"/>
      <c r="K527" s="97"/>
      <c r="L527" s="97"/>
      <c r="M527" s="97"/>
      <c r="N527" s="97"/>
      <c r="O527" s="97"/>
      <c r="P527" s="97"/>
      <c r="Q527" s="97"/>
      <c r="R527" s="97"/>
      <c r="S527" s="97"/>
      <c r="T527" s="97"/>
      <c r="U527" s="97"/>
      <c r="V527" s="97"/>
      <c r="W527" s="97"/>
      <c r="X527" s="97"/>
      <c r="Y527" s="97"/>
      <c r="Z527" s="97"/>
      <c r="AA527" s="97"/>
      <c r="AB527" s="97"/>
      <c r="AC527" s="97"/>
      <c r="AD527" s="97"/>
    </row>
    <row r="528" ht="15.75" customHeight="1">
      <c r="A528" s="97"/>
      <c r="B528" s="97"/>
      <c r="C528" s="97"/>
      <c r="D528" s="97"/>
      <c r="E528" s="97"/>
      <c r="F528" s="97"/>
      <c r="G528" s="97"/>
      <c r="H528" s="97"/>
      <c r="I528" s="97"/>
      <c r="J528" s="97"/>
      <c r="K528" s="97"/>
      <c r="L528" s="97"/>
      <c r="M528" s="97"/>
      <c r="N528" s="97"/>
      <c r="O528" s="97"/>
      <c r="P528" s="97"/>
      <c r="Q528" s="97"/>
      <c r="R528" s="97"/>
      <c r="S528" s="97"/>
      <c r="T528" s="97"/>
      <c r="U528" s="97"/>
      <c r="V528" s="97"/>
      <c r="W528" s="97"/>
      <c r="X528" s="97"/>
      <c r="Y528" s="97"/>
      <c r="Z528" s="97"/>
      <c r="AA528" s="97"/>
      <c r="AB528" s="97"/>
      <c r="AC528" s="97"/>
      <c r="AD528" s="97"/>
    </row>
    <row r="529" ht="15.75" customHeight="1">
      <c r="A529" s="97"/>
      <c r="B529" s="97"/>
      <c r="C529" s="97"/>
      <c r="D529" s="97"/>
      <c r="E529" s="97"/>
      <c r="F529" s="97"/>
      <c r="G529" s="97"/>
      <c r="H529" s="97"/>
      <c r="I529" s="97"/>
      <c r="J529" s="97"/>
      <c r="K529" s="97"/>
      <c r="L529" s="97"/>
      <c r="M529" s="97"/>
      <c r="N529" s="97"/>
      <c r="O529" s="97"/>
      <c r="P529" s="97"/>
      <c r="Q529" s="97"/>
      <c r="R529" s="97"/>
      <c r="S529" s="97"/>
      <c r="T529" s="97"/>
      <c r="U529" s="97"/>
      <c r="V529" s="97"/>
      <c r="W529" s="97"/>
      <c r="X529" s="97"/>
      <c r="Y529" s="97"/>
      <c r="Z529" s="97"/>
      <c r="AA529" s="97"/>
      <c r="AB529" s="97"/>
      <c r="AC529" s="97"/>
      <c r="AD529" s="97"/>
    </row>
    <row r="530" ht="15.75" customHeight="1">
      <c r="A530" s="97"/>
      <c r="B530" s="97"/>
      <c r="C530" s="97"/>
      <c r="D530" s="97"/>
      <c r="E530" s="97"/>
      <c r="F530" s="97"/>
      <c r="G530" s="97"/>
      <c r="H530" s="97"/>
      <c r="I530" s="97"/>
      <c r="J530" s="97"/>
      <c r="K530" s="97"/>
      <c r="L530" s="97"/>
      <c r="M530" s="97"/>
      <c r="N530" s="97"/>
      <c r="O530" s="97"/>
      <c r="P530" s="97"/>
      <c r="Q530" s="97"/>
      <c r="R530" s="97"/>
      <c r="S530" s="97"/>
      <c r="T530" s="97"/>
      <c r="U530" s="97"/>
      <c r="V530" s="97"/>
      <c r="W530" s="97"/>
      <c r="X530" s="97"/>
      <c r="Y530" s="97"/>
      <c r="Z530" s="97"/>
      <c r="AA530" s="97"/>
      <c r="AB530" s="97"/>
      <c r="AC530" s="97"/>
      <c r="AD530" s="97"/>
    </row>
    <row r="531" ht="15.75" customHeight="1">
      <c r="A531" s="97"/>
      <c r="B531" s="97"/>
      <c r="C531" s="97"/>
      <c r="D531" s="97"/>
      <c r="E531" s="97"/>
      <c r="F531" s="97"/>
      <c r="G531" s="97"/>
      <c r="H531" s="97"/>
      <c r="I531" s="97"/>
      <c r="J531" s="97"/>
      <c r="K531" s="97"/>
      <c r="L531" s="97"/>
      <c r="M531" s="97"/>
      <c r="N531" s="97"/>
      <c r="O531" s="97"/>
      <c r="P531" s="97"/>
      <c r="Q531" s="97"/>
      <c r="R531" s="97"/>
      <c r="S531" s="97"/>
      <c r="T531" s="97"/>
      <c r="U531" s="97"/>
      <c r="V531" s="97"/>
      <c r="W531" s="97"/>
      <c r="X531" s="97"/>
      <c r="Y531" s="97"/>
      <c r="Z531" s="97"/>
      <c r="AA531" s="97"/>
      <c r="AB531" s="97"/>
      <c r="AC531" s="97"/>
      <c r="AD531" s="97"/>
    </row>
    <row r="532" ht="15.75" customHeight="1">
      <c r="A532" s="97"/>
      <c r="B532" s="97"/>
      <c r="C532" s="97"/>
      <c r="D532" s="97"/>
      <c r="E532" s="97"/>
      <c r="F532" s="97"/>
      <c r="G532" s="97"/>
      <c r="H532" s="97"/>
      <c r="I532" s="97"/>
      <c r="J532" s="97"/>
      <c r="K532" s="97"/>
      <c r="L532" s="97"/>
      <c r="M532" s="97"/>
      <c r="N532" s="97"/>
      <c r="O532" s="97"/>
      <c r="P532" s="97"/>
      <c r="Q532" s="97"/>
      <c r="R532" s="97"/>
      <c r="S532" s="97"/>
      <c r="T532" s="97"/>
      <c r="U532" s="97"/>
      <c r="V532" s="97"/>
      <c r="W532" s="97"/>
      <c r="X532" s="97"/>
      <c r="Y532" s="97"/>
      <c r="Z532" s="97"/>
      <c r="AA532" s="97"/>
      <c r="AB532" s="97"/>
      <c r="AC532" s="97"/>
      <c r="AD532" s="97"/>
    </row>
    <row r="533" ht="15.75" customHeight="1">
      <c r="A533" s="97"/>
      <c r="B533" s="97"/>
      <c r="C533" s="97"/>
      <c r="D533" s="97"/>
      <c r="E533" s="97"/>
      <c r="F533" s="97"/>
      <c r="G533" s="97"/>
      <c r="H533" s="97"/>
      <c r="I533" s="97"/>
      <c r="J533" s="97"/>
      <c r="K533" s="97"/>
      <c r="L533" s="97"/>
      <c r="M533" s="97"/>
      <c r="N533" s="97"/>
      <c r="O533" s="97"/>
      <c r="P533" s="97"/>
      <c r="Q533" s="97"/>
      <c r="R533" s="97"/>
      <c r="S533" s="97"/>
      <c r="T533" s="97"/>
      <c r="U533" s="97"/>
      <c r="V533" s="97"/>
      <c r="W533" s="97"/>
      <c r="X533" s="97"/>
      <c r="Y533" s="97"/>
      <c r="Z533" s="97"/>
      <c r="AA533" s="97"/>
      <c r="AB533" s="97"/>
      <c r="AC533" s="97"/>
      <c r="AD533" s="97"/>
    </row>
    <row r="534" ht="15.75" customHeight="1">
      <c r="A534" s="97"/>
      <c r="B534" s="97"/>
      <c r="C534" s="97"/>
      <c r="D534" s="97"/>
      <c r="E534" s="97"/>
      <c r="F534" s="97"/>
      <c r="G534" s="97"/>
      <c r="H534" s="97"/>
      <c r="I534" s="97"/>
      <c r="J534" s="97"/>
      <c r="K534" s="97"/>
      <c r="L534" s="97"/>
      <c r="M534" s="97"/>
      <c r="N534" s="97"/>
      <c r="O534" s="97"/>
      <c r="P534" s="97"/>
      <c r="Q534" s="97"/>
      <c r="R534" s="97"/>
      <c r="S534" s="97"/>
      <c r="T534" s="97"/>
      <c r="U534" s="97"/>
      <c r="V534" s="97"/>
      <c r="W534" s="97"/>
      <c r="X534" s="97"/>
      <c r="Y534" s="97"/>
      <c r="Z534" s="97"/>
      <c r="AA534" s="97"/>
      <c r="AB534" s="97"/>
      <c r="AC534" s="97"/>
      <c r="AD534" s="97"/>
    </row>
    <row r="535" ht="15.75" customHeight="1">
      <c r="A535" s="97"/>
      <c r="B535" s="97"/>
      <c r="C535" s="97"/>
      <c r="D535" s="97"/>
      <c r="E535" s="97"/>
      <c r="F535" s="97"/>
      <c r="G535" s="97"/>
      <c r="H535" s="97"/>
      <c r="I535" s="97"/>
      <c r="J535" s="97"/>
      <c r="K535" s="97"/>
      <c r="L535" s="97"/>
      <c r="M535" s="97"/>
      <c r="N535" s="97"/>
      <c r="O535" s="97"/>
      <c r="P535" s="97"/>
      <c r="Q535" s="97"/>
      <c r="R535" s="97"/>
      <c r="S535" s="97"/>
      <c r="T535" s="97"/>
      <c r="U535" s="97"/>
      <c r="V535" s="97"/>
      <c r="W535" s="97"/>
      <c r="X535" s="97"/>
      <c r="Y535" s="97"/>
      <c r="Z535" s="97"/>
      <c r="AA535" s="97"/>
      <c r="AB535" s="97"/>
      <c r="AC535" s="97"/>
      <c r="AD535" s="97"/>
    </row>
    <row r="536" ht="15.75" customHeight="1">
      <c r="A536" s="97"/>
      <c r="B536" s="97"/>
      <c r="C536" s="97"/>
      <c r="D536" s="97"/>
      <c r="E536" s="97"/>
      <c r="F536" s="97"/>
      <c r="G536" s="97"/>
      <c r="H536" s="97"/>
      <c r="I536" s="97"/>
      <c r="J536" s="97"/>
      <c r="K536" s="97"/>
      <c r="L536" s="97"/>
      <c r="M536" s="97"/>
      <c r="N536" s="97"/>
      <c r="O536" s="97"/>
      <c r="P536" s="97"/>
      <c r="Q536" s="97"/>
      <c r="R536" s="97"/>
      <c r="S536" s="97"/>
      <c r="T536" s="97"/>
      <c r="U536" s="97"/>
      <c r="V536" s="97"/>
      <c r="W536" s="97"/>
      <c r="X536" s="97"/>
      <c r="Y536" s="97"/>
      <c r="Z536" s="97"/>
      <c r="AA536" s="97"/>
      <c r="AB536" s="97"/>
      <c r="AC536" s="97"/>
      <c r="AD536" s="97"/>
    </row>
    <row r="537" ht="15.75" customHeight="1">
      <c r="A537" s="97"/>
      <c r="B537" s="97"/>
      <c r="C537" s="97"/>
      <c r="D537" s="97"/>
      <c r="E537" s="97"/>
      <c r="F537" s="97"/>
      <c r="G537" s="97"/>
      <c r="H537" s="97"/>
      <c r="I537" s="97"/>
      <c r="J537" s="97"/>
      <c r="K537" s="97"/>
      <c r="L537" s="97"/>
      <c r="M537" s="97"/>
      <c r="N537" s="97"/>
      <c r="O537" s="97"/>
      <c r="P537" s="97"/>
      <c r="Q537" s="97"/>
      <c r="R537" s="97"/>
      <c r="S537" s="97"/>
      <c r="T537" s="97"/>
      <c r="U537" s="97"/>
      <c r="V537" s="97"/>
      <c r="W537" s="97"/>
      <c r="X537" s="97"/>
      <c r="Y537" s="97"/>
      <c r="Z537" s="97"/>
      <c r="AA537" s="97"/>
      <c r="AB537" s="97"/>
      <c r="AC537" s="97"/>
      <c r="AD537" s="97"/>
    </row>
    <row r="538" ht="15.75" customHeight="1">
      <c r="A538" s="97"/>
      <c r="B538" s="97"/>
      <c r="C538" s="97"/>
      <c r="D538" s="97"/>
      <c r="E538" s="97"/>
      <c r="F538" s="97"/>
      <c r="G538" s="97"/>
      <c r="H538" s="97"/>
      <c r="I538" s="97"/>
      <c r="J538" s="97"/>
      <c r="K538" s="97"/>
      <c r="L538" s="97"/>
      <c r="M538" s="97"/>
      <c r="N538" s="97"/>
      <c r="O538" s="97"/>
      <c r="P538" s="97"/>
      <c r="Q538" s="97"/>
      <c r="R538" s="97"/>
      <c r="S538" s="97"/>
      <c r="T538" s="97"/>
      <c r="U538" s="97"/>
      <c r="V538" s="97"/>
      <c r="W538" s="97"/>
      <c r="X538" s="97"/>
      <c r="Y538" s="97"/>
      <c r="Z538" s="97"/>
      <c r="AA538" s="97"/>
      <c r="AB538" s="97"/>
      <c r="AC538" s="97"/>
      <c r="AD538" s="97"/>
    </row>
    <row r="539" ht="15.75" customHeight="1">
      <c r="A539" s="97"/>
      <c r="B539" s="97"/>
      <c r="C539" s="97"/>
      <c r="D539" s="97"/>
      <c r="E539" s="97"/>
      <c r="F539" s="97"/>
      <c r="G539" s="97"/>
      <c r="H539" s="97"/>
      <c r="I539" s="97"/>
      <c r="J539" s="97"/>
      <c r="K539" s="97"/>
      <c r="L539" s="97"/>
      <c r="M539" s="97"/>
      <c r="N539" s="97"/>
      <c r="O539" s="97"/>
      <c r="P539" s="97"/>
      <c r="Q539" s="97"/>
      <c r="R539" s="97"/>
      <c r="S539" s="97"/>
      <c r="T539" s="97"/>
      <c r="U539" s="97"/>
      <c r="V539" s="97"/>
      <c r="W539" s="97"/>
      <c r="X539" s="97"/>
      <c r="Y539" s="97"/>
      <c r="Z539" s="97"/>
      <c r="AA539" s="97"/>
      <c r="AB539" s="97"/>
      <c r="AC539" s="97"/>
      <c r="AD539" s="97"/>
    </row>
    <row r="540" ht="15.75" customHeight="1">
      <c r="A540" s="97"/>
      <c r="B540" s="97"/>
      <c r="C540" s="97"/>
      <c r="D540" s="97"/>
      <c r="E540" s="97"/>
      <c r="F540" s="97"/>
      <c r="G540" s="97"/>
      <c r="H540" s="97"/>
      <c r="I540" s="97"/>
      <c r="J540" s="97"/>
      <c r="K540" s="97"/>
      <c r="L540" s="97"/>
      <c r="M540" s="97"/>
      <c r="N540" s="97"/>
      <c r="O540" s="97"/>
      <c r="P540" s="97"/>
      <c r="Q540" s="97"/>
      <c r="R540" s="97"/>
      <c r="S540" s="97"/>
      <c r="T540" s="97"/>
      <c r="U540" s="97"/>
      <c r="V540" s="97"/>
      <c r="W540" s="97"/>
      <c r="X540" s="97"/>
      <c r="Y540" s="97"/>
      <c r="Z540" s="97"/>
      <c r="AA540" s="97"/>
      <c r="AB540" s="97"/>
      <c r="AC540" s="97"/>
      <c r="AD540" s="97"/>
    </row>
    <row r="541" ht="15.75" customHeight="1">
      <c r="A541" s="97"/>
      <c r="B541" s="97"/>
      <c r="C541" s="97"/>
      <c r="D541" s="97"/>
      <c r="E541" s="97"/>
      <c r="F541" s="97"/>
      <c r="G541" s="97"/>
      <c r="H541" s="97"/>
      <c r="I541" s="97"/>
      <c r="J541" s="97"/>
      <c r="K541" s="97"/>
      <c r="L541" s="97"/>
      <c r="M541" s="97"/>
      <c r="N541" s="97"/>
      <c r="O541" s="97"/>
      <c r="P541" s="97"/>
      <c r="Q541" s="97"/>
      <c r="R541" s="97"/>
      <c r="S541" s="97"/>
      <c r="T541" s="97"/>
      <c r="U541" s="97"/>
      <c r="V541" s="97"/>
      <c r="W541" s="97"/>
      <c r="X541" s="97"/>
      <c r="Y541" s="97"/>
      <c r="Z541" s="97"/>
      <c r="AA541" s="97"/>
      <c r="AB541" s="97"/>
      <c r="AC541" s="97"/>
      <c r="AD541" s="97"/>
    </row>
    <row r="542" ht="15.75" customHeight="1">
      <c r="A542" s="97"/>
      <c r="B542" s="97"/>
      <c r="C542" s="97"/>
      <c r="D542" s="97"/>
      <c r="E542" s="97"/>
      <c r="F542" s="97"/>
      <c r="G542" s="97"/>
      <c r="H542" s="97"/>
      <c r="I542" s="97"/>
      <c r="J542" s="97"/>
      <c r="K542" s="97"/>
      <c r="L542" s="97"/>
      <c r="M542" s="97"/>
      <c r="N542" s="97"/>
      <c r="O542" s="97"/>
      <c r="P542" s="97"/>
      <c r="Q542" s="97"/>
      <c r="R542" s="97"/>
      <c r="S542" s="97"/>
      <c r="T542" s="97"/>
      <c r="U542" s="97"/>
      <c r="V542" s="97"/>
      <c r="W542" s="97"/>
      <c r="X542" s="97"/>
      <c r="Y542" s="97"/>
      <c r="Z542" s="97"/>
      <c r="AA542" s="97"/>
      <c r="AB542" s="97"/>
      <c r="AC542" s="97"/>
      <c r="AD542" s="97"/>
    </row>
    <row r="543" ht="15.75" customHeight="1">
      <c r="A543" s="97"/>
      <c r="B543" s="97"/>
      <c r="C543" s="97"/>
      <c r="D543" s="97"/>
      <c r="E543" s="97"/>
      <c r="F543" s="97"/>
      <c r="G543" s="97"/>
      <c r="H543" s="97"/>
      <c r="I543" s="97"/>
      <c r="J543" s="97"/>
      <c r="K543" s="97"/>
      <c r="L543" s="97"/>
      <c r="M543" s="97"/>
      <c r="N543" s="97"/>
      <c r="O543" s="97"/>
      <c r="P543" s="97"/>
      <c r="Q543" s="97"/>
      <c r="R543" s="97"/>
      <c r="S543" s="97"/>
      <c r="T543" s="97"/>
      <c r="U543" s="97"/>
      <c r="V543" s="97"/>
      <c r="W543" s="97"/>
      <c r="X543" s="97"/>
      <c r="Y543" s="97"/>
      <c r="Z543" s="97"/>
      <c r="AA543" s="97"/>
      <c r="AB543" s="97"/>
      <c r="AC543" s="97"/>
      <c r="AD543" s="97"/>
    </row>
    <row r="544" ht="15.75" customHeight="1">
      <c r="A544" s="97"/>
      <c r="B544" s="97"/>
      <c r="C544" s="97"/>
      <c r="D544" s="97"/>
      <c r="E544" s="97"/>
      <c r="F544" s="97"/>
      <c r="G544" s="97"/>
      <c r="H544" s="97"/>
      <c r="I544" s="97"/>
      <c r="J544" s="97"/>
      <c r="K544" s="97"/>
      <c r="L544" s="97"/>
      <c r="M544" s="97"/>
      <c r="N544" s="97"/>
      <c r="O544" s="97"/>
      <c r="P544" s="97"/>
      <c r="Q544" s="97"/>
      <c r="R544" s="97"/>
      <c r="S544" s="97"/>
      <c r="T544" s="97"/>
      <c r="U544" s="97"/>
      <c r="V544" s="97"/>
      <c r="W544" s="97"/>
      <c r="X544" s="97"/>
      <c r="Y544" s="97"/>
      <c r="Z544" s="97"/>
      <c r="AA544" s="97"/>
      <c r="AB544" s="97"/>
      <c r="AC544" s="97"/>
      <c r="AD544" s="97"/>
    </row>
    <row r="545" ht="15.75" customHeight="1">
      <c r="A545" s="97"/>
      <c r="B545" s="97"/>
      <c r="C545" s="97"/>
      <c r="D545" s="97"/>
      <c r="E545" s="97"/>
      <c r="F545" s="97"/>
      <c r="G545" s="97"/>
      <c r="H545" s="97"/>
      <c r="I545" s="97"/>
      <c r="J545" s="97"/>
      <c r="K545" s="97"/>
      <c r="L545" s="97"/>
      <c r="M545" s="97"/>
      <c r="N545" s="97"/>
      <c r="O545" s="97"/>
      <c r="P545" s="97"/>
      <c r="Q545" s="97"/>
      <c r="R545" s="97"/>
      <c r="S545" s="97"/>
      <c r="T545" s="97"/>
      <c r="U545" s="97"/>
      <c r="V545" s="97"/>
      <c r="W545" s="97"/>
      <c r="X545" s="97"/>
      <c r="Y545" s="97"/>
      <c r="Z545" s="97"/>
      <c r="AA545" s="97"/>
      <c r="AB545" s="97"/>
      <c r="AC545" s="97"/>
      <c r="AD545" s="97"/>
    </row>
    <row r="546" ht="15.75" customHeight="1">
      <c r="A546" s="97"/>
      <c r="B546" s="97"/>
      <c r="C546" s="97"/>
      <c r="D546" s="97"/>
      <c r="E546" s="97"/>
      <c r="F546" s="97"/>
      <c r="G546" s="97"/>
      <c r="H546" s="97"/>
      <c r="I546" s="97"/>
      <c r="J546" s="97"/>
      <c r="K546" s="97"/>
      <c r="L546" s="97"/>
      <c r="M546" s="97"/>
      <c r="N546" s="97"/>
      <c r="O546" s="97"/>
      <c r="P546" s="97"/>
      <c r="Q546" s="97"/>
      <c r="R546" s="97"/>
      <c r="S546" s="97"/>
      <c r="T546" s="97"/>
      <c r="U546" s="97"/>
      <c r="V546" s="97"/>
      <c r="W546" s="97"/>
      <c r="X546" s="97"/>
      <c r="Y546" s="97"/>
      <c r="Z546" s="97"/>
      <c r="AA546" s="97"/>
      <c r="AB546" s="97"/>
      <c r="AC546" s="97"/>
      <c r="AD546" s="97"/>
    </row>
    <row r="547" ht="15.75" customHeight="1">
      <c r="A547" s="97"/>
      <c r="B547" s="97"/>
      <c r="C547" s="97"/>
      <c r="D547" s="97"/>
      <c r="E547" s="97"/>
      <c r="F547" s="97"/>
      <c r="G547" s="97"/>
      <c r="H547" s="97"/>
      <c r="I547" s="97"/>
      <c r="J547" s="97"/>
      <c r="K547" s="97"/>
      <c r="L547" s="97"/>
      <c r="M547" s="97"/>
      <c r="N547" s="97"/>
      <c r="O547" s="97"/>
      <c r="P547" s="97"/>
      <c r="Q547" s="97"/>
      <c r="R547" s="97"/>
      <c r="S547" s="97"/>
      <c r="T547" s="97"/>
      <c r="U547" s="97"/>
      <c r="V547" s="97"/>
      <c r="W547" s="97"/>
      <c r="X547" s="97"/>
      <c r="Y547" s="97"/>
      <c r="Z547" s="97"/>
      <c r="AA547" s="97"/>
      <c r="AB547" s="97"/>
      <c r="AC547" s="97"/>
      <c r="AD547" s="97"/>
    </row>
    <row r="548" ht="15.75" customHeight="1">
      <c r="A548" s="97"/>
      <c r="B548" s="97"/>
      <c r="C548" s="97"/>
      <c r="D548" s="97"/>
      <c r="E548" s="97"/>
      <c r="F548" s="97"/>
      <c r="G548" s="97"/>
      <c r="H548" s="97"/>
      <c r="I548" s="97"/>
      <c r="J548" s="97"/>
      <c r="K548" s="97"/>
      <c r="L548" s="97"/>
      <c r="M548" s="97"/>
      <c r="N548" s="97"/>
      <c r="O548" s="97"/>
      <c r="P548" s="97"/>
      <c r="Q548" s="97"/>
      <c r="R548" s="97"/>
      <c r="S548" s="97"/>
      <c r="T548" s="97"/>
      <c r="U548" s="97"/>
      <c r="V548" s="97"/>
      <c r="W548" s="97"/>
      <c r="X548" s="97"/>
      <c r="Y548" s="97"/>
      <c r="Z548" s="97"/>
      <c r="AA548" s="97"/>
      <c r="AB548" s="97"/>
      <c r="AC548" s="97"/>
      <c r="AD548" s="97"/>
    </row>
    <row r="549" ht="15.75" customHeight="1">
      <c r="A549" s="97"/>
      <c r="B549" s="97"/>
      <c r="C549" s="97"/>
      <c r="D549" s="97"/>
      <c r="E549" s="97"/>
      <c r="F549" s="97"/>
      <c r="G549" s="97"/>
      <c r="H549" s="97"/>
      <c r="I549" s="97"/>
      <c r="J549" s="97"/>
      <c r="K549" s="97"/>
      <c r="L549" s="97"/>
      <c r="M549" s="97"/>
      <c r="N549" s="97"/>
      <c r="O549" s="97"/>
      <c r="P549" s="97"/>
      <c r="Q549" s="97"/>
      <c r="R549" s="97"/>
      <c r="S549" s="97"/>
      <c r="T549" s="97"/>
      <c r="U549" s="97"/>
      <c r="V549" s="97"/>
      <c r="W549" s="97"/>
      <c r="X549" s="97"/>
      <c r="Y549" s="97"/>
      <c r="Z549" s="97"/>
      <c r="AA549" s="97"/>
      <c r="AB549" s="97"/>
      <c r="AC549" s="97"/>
      <c r="AD549" s="97"/>
    </row>
    <row r="550" ht="15.75" customHeight="1">
      <c r="A550" s="97"/>
      <c r="B550" s="97"/>
      <c r="C550" s="97"/>
      <c r="D550" s="97"/>
      <c r="E550" s="97"/>
      <c r="F550" s="97"/>
      <c r="G550" s="97"/>
      <c r="H550" s="97"/>
      <c r="I550" s="97"/>
      <c r="J550" s="97"/>
      <c r="K550" s="97"/>
      <c r="L550" s="97"/>
      <c r="M550" s="97"/>
      <c r="N550" s="97"/>
      <c r="O550" s="97"/>
      <c r="P550" s="97"/>
      <c r="Q550" s="97"/>
      <c r="R550" s="97"/>
      <c r="S550" s="97"/>
      <c r="T550" s="97"/>
      <c r="U550" s="97"/>
      <c r="V550" s="97"/>
      <c r="W550" s="97"/>
      <c r="X550" s="97"/>
      <c r="Y550" s="97"/>
      <c r="Z550" s="97"/>
      <c r="AA550" s="97"/>
      <c r="AB550" s="97"/>
      <c r="AC550" s="97"/>
      <c r="AD550" s="97"/>
    </row>
    <row r="551" ht="15.75" customHeight="1">
      <c r="A551" s="97"/>
      <c r="B551" s="97"/>
      <c r="C551" s="97"/>
      <c r="D551" s="97"/>
      <c r="E551" s="97"/>
      <c r="F551" s="97"/>
      <c r="G551" s="97"/>
      <c r="H551" s="97"/>
      <c r="I551" s="97"/>
      <c r="J551" s="97"/>
      <c r="K551" s="97"/>
      <c r="L551" s="97"/>
      <c r="M551" s="97"/>
      <c r="N551" s="97"/>
      <c r="O551" s="97"/>
      <c r="P551" s="97"/>
      <c r="Q551" s="97"/>
      <c r="R551" s="97"/>
      <c r="S551" s="97"/>
      <c r="T551" s="97"/>
      <c r="U551" s="97"/>
      <c r="V551" s="97"/>
      <c r="W551" s="97"/>
      <c r="X551" s="97"/>
      <c r="Y551" s="97"/>
      <c r="Z551" s="97"/>
      <c r="AA551" s="97"/>
      <c r="AB551" s="97"/>
      <c r="AC551" s="97"/>
      <c r="AD551" s="97"/>
    </row>
    <row r="552" ht="15.75" customHeight="1">
      <c r="A552" s="97"/>
      <c r="B552" s="97"/>
      <c r="C552" s="97"/>
      <c r="D552" s="97"/>
      <c r="E552" s="97"/>
      <c r="F552" s="97"/>
      <c r="G552" s="97"/>
      <c r="H552" s="97"/>
      <c r="I552" s="97"/>
      <c r="J552" s="97"/>
      <c r="K552" s="97"/>
      <c r="L552" s="97"/>
      <c r="M552" s="97"/>
      <c r="N552" s="97"/>
      <c r="O552" s="97"/>
      <c r="P552" s="97"/>
      <c r="Q552" s="97"/>
      <c r="R552" s="97"/>
      <c r="S552" s="97"/>
      <c r="T552" s="97"/>
      <c r="U552" s="97"/>
      <c r="V552" s="97"/>
      <c r="W552" s="97"/>
      <c r="X552" s="97"/>
      <c r="Y552" s="97"/>
      <c r="Z552" s="97"/>
      <c r="AA552" s="97"/>
      <c r="AB552" s="97"/>
      <c r="AC552" s="97"/>
      <c r="AD552" s="97"/>
    </row>
    <row r="553" ht="15.75" customHeight="1">
      <c r="A553" s="97"/>
      <c r="B553" s="97"/>
      <c r="C553" s="97"/>
      <c r="D553" s="97"/>
      <c r="E553" s="97"/>
      <c r="F553" s="97"/>
      <c r="G553" s="97"/>
      <c r="H553" s="97"/>
      <c r="I553" s="97"/>
      <c r="J553" s="97"/>
      <c r="K553" s="97"/>
      <c r="L553" s="97"/>
      <c r="M553" s="97"/>
      <c r="N553" s="97"/>
      <c r="O553" s="97"/>
      <c r="P553" s="97"/>
      <c r="Q553" s="97"/>
      <c r="R553" s="97"/>
      <c r="S553" s="97"/>
      <c r="T553" s="97"/>
      <c r="U553" s="97"/>
      <c r="V553" s="97"/>
      <c r="W553" s="97"/>
      <c r="X553" s="97"/>
      <c r="Y553" s="97"/>
      <c r="Z553" s="97"/>
      <c r="AA553" s="97"/>
      <c r="AB553" s="97"/>
      <c r="AC553" s="97"/>
      <c r="AD553" s="97"/>
    </row>
    <row r="554" ht="15.75" customHeight="1">
      <c r="A554" s="97"/>
      <c r="B554" s="97"/>
      <c r="C554" s="97"/>
      <c r="D554" s="97"/>
      <c r="E554" s="97"/>
      <c r="F554" s="97"/>
      <c r="G554" s="97"/>
      <c r="H554" s="97"/>
      <c r="I554" s="97"/>
      <c r="J554" s="97"/>
      <c r="K554" s="97"/>
      <c r="L554" s="97"/>
      <c r="M554" s="97"/>
      <c r="N554" s="97"/>
      <c r="O554" s="97"/>
      <c r="P554" s="97"/>
      <c r="Q554" s="97"/>
      <c r="R554" s="97"/>
      <c r="S554" s="97"/>
      <c r="T554" s="97"/>
      <c r="U554" s="97"/>
      <c r="V554" s="97"/>
      <c r="W554" s="97"/>
      <c r="X554" s="97"/>
      <c r="Y554" s="97"/>
      <c r="Z554" s="97"/>
      <c r="AA554" s="97"/>
      <c r="AB554" s="97"/>
      <c r="AC554" s="97"/>
      <c r="AD554" s="97"/>
    </row>
    <row r="555" ht="15.75" customHeight="1">
      <c r="A555" s="97"/>
      <c r="B555" s="97"/>
      <c r="C555" s="97"/>
      <c r="D555" s="97"/>
      <c r="E555" s="97"/>
      <c r="F555" s="97"/>
      <c r="G555" s="97"/>
      <c r="H555" s="97"/>
      <c r="I555" s="97"/>
      <c r="J555" s="97"/>
      <c r="K555" s="97"/>
      <c r="L555" s="97"/>
      <c r="M555" s="97"/>
      <c r="N555" s="97"/>
      <c r="O555" s="97"/>
      <c r="P555" s="97"/>
      <c r="Q555" s="97"/>
      <c r="R555" s="97"/>
      <c r="S555" s="97"/>
      <c r="T555" s="97"/>
      <c r="U555" s="97"/>
      <c r="V555" s="97"/>
      <c r="W555" s="97"/>
      <c r="X555" s="97"/>
      <c r="Y555" s="97"/>
      <c r="Z555" s="97"/>
      <c r="AA555" s="97"/>
      <c r="AB555" s="97"/>
      <c r="AC555" s="97"/>
      <c r="AD555" s="97"/>
    </row>
    <row r="556" ht="15.75" customHeight="1">
      <c r="A556" s="97"/>
      <c r="B556" s="97"/>
      <c r="C556" s="97"/>
      <c r="D556" s="97"/>
      <c r="E556" s="97"/>
      <c r="F556" s="97"/>
      <c r="G556" s="97"/>
      <c r="H556" s="97"/>
      <c r="I556" s="97"/>
      <c r="J556" s="97"/>
      <c r="K556" s="97"/>
      <c r="L556" s="97"/>
      <c r="M556" s="97"/>
      <c r="N556" s="97"/>
      <c r="O556" s="97"/>
      <c r="P556" s="97"/>
      <c r="Q556" s="97"/>
      <c r="R556" s="97"/>
      <c r="S556" s="97"/>
      <c r="T556" s="97"/>
      <c r="U556" s="97"/>
      <c r="V556" s="97"/>
      <c r="W556" s="97"/>
      <c r="X556" s="97"/>
      <c r="Y556" s="97"/>
      <c r="Z556" s="97"/>
      <c r="AA556" s="97"/>
      <c r="AB556" s="97"/>
      <c r="AC556" s="97"/>
      <c r="AD556" s="97"/>
    </row>
    <row r="557" ht="15.75" customHeight="1">
      <c r="A557" s="97"/>
      <c r="B557" s="97"/>
      <c r="C557" s="97"/>
      <c r="D557" s="97"/>
      <c r="E557" s="97"/>
      <c r="F557" s="97"/>
      <c r="G557" s="97"/>
      <c r="H557" s="97"/>
      <c r="I557" s="97"/>
      <c r="J557" s="97"/>
      <c r="K557" s="97"/>
      <c r="L557" s="97"/>
      <c r="M557" s="97"/>
      <c r="N557" s="97"/>
      <c r="O557" s="97"/>
      <c r="P557" s="97"/>
      <c r="Q557" s="97"/>
      <c r="R557" s="97"/>
      <c r="S557" s="97"/>
      <c r="T557" s="97"/>
      <c r="U557" s="97"/>
      <c r="V557" s="97"/>
      <c r="W557" s="97"/>
      <c r="X557" s="97"/>
      <c r="Y557" s="97"/>
      <c r="Z557" s="97"/>
      <c r="AA557" s="97"/>
      <c r="AB557" s="97"/>
      <c r="AC557" s="97"/>
      <c r="AD557" s="97"/>
    </row>
    <row r="558" ht="15.75" customHeight="1">
      <c r="A558" s="97"/>
      <c r="B558" s="97"/>
      <c r="C558" s="97"/>
      <c r="D558" s="97"/>
      <c r="E558" s="97"/>
      <c r="F558" s="97"/>
      <c r="G558" s="97"/>
      <c r="H558" s="97"/>
      <c r="I558" s="97"/>
      <c r="J558" s="97"/>
      <c r="K558" s="97"/>
      <c r="L558" s="97"/>
      <c r="M558" s="97"/>
      <c r="N558" s="97"/>
      <c r="O558" s="97"/>
      <c r="P558" s="97"/>
      <c r="Q558" s="97"/>
      <c r="R558" s="97"/>
      <c r="S558" s="97"/>
      <c r="T558" s="97"/>
      <c r="U558" s="97"/>
      <c r="V558" s="97"/>
      <c r="W558" s="97"/>
      <c r="X558" s="97"/>
      <c r="Y558" s="97"/>
      <c r="Z558" s="97"/>
      <c r="AA558" s="97"/>
      <c r="AB558" s="97"/>
      <c r="AC558" s="97"/>
      <c r="AD558" s="97"/>
    </row>
    <row r="559" ht="15.75" customHeight="1">
      <c r="A559" s="97"/>
      <c r="B559" s="97"/>
      <c r="C559" s="97"/>
      <c r="D559" s="97"/>
      <c r="E559" s="97"/>
      <c r="F559" s="97"/>
      <c r="G559" s="97"/>
      <c r="H559" s="97"/>
      <c r="I559" s="97"/>
      <c r="J559" s="97"/>
      <c r="K559" s="97"/>
      <c r="L559" s="97"/>
      <c r="M559" s="97"/>
      <c r="N559" s="97"/>
      <c r="O559" s="97"/>
      <c r="P559" s="97"/>
      <c r="Q559" s="97"/>
      <c r="R559" s="97"/>
      <c r="S559" s="97"/>
      <c r="T559" s="97"/>
      <c r="U559" s="97"/>
      <c r="V559" s="97"/>
      <c r="W559" s="97"/>
      <c r="X559" s="97"/>
      <c r="Y559" s="97"/>
      <c r="Z559" s="97"/>
      <c r="AA559" s="97"/>
      <c r="AB559" s="97"/>
      <c r="AC559" s="97"/>
      <c r="AD559" s="97"/>
    </row>
    <row r="560" ht="15.75" customHeight="1">
      <c r="A560" s="97"/>
      <c r="B560" s="97"/>
      <c r="C560" s="97"/>
      <c r="D560" s="97"/>
      <c r="E560" s="97"/>
      <c r="F560" s="97"/>
      <c r="G560" s="97"/>
      <c r="H560" s="97"/>
      <c r="I560" s="97"/>
      <c r="J560" s="97"/>
      <c r="K560" s="97"/>
      <c r="L560" s="97"/>
      <c r="M560" s="97"/>
      <c r="N560" s="97"/>
      <c r="O560" s="97"/>
      <c r="P560" s="97"/>
      <c r="Q560" s="97"/>
      <c r="R560" s="97"/>
      <c r="S560" s="97"/>
      <c r="T560" s="97"/>
      <c r="U560" s="97"/>
      <c r="V560" s="97"/>
      <c r="W560" s="97"/>
      <c r="X560" s="97"/>
      <c r="Y560" s="97"/>
      <c r="Z560" s="97"/>
      <c r="AA560" s="97"/>
      <c r="AB560" s="97"/>
      <c r="AC560" s="97"/>
      <c r="AD560" s="97"/>
    </row>
    <row r="561" ht="15.75" customHeight="1">
      <c r="A561" s="97"/>
      <c r="B561" s="97"/>
      <c r="C561" s="97"/>
      <c r="D561" s="97"/>
      <c r="E561" s="97"/>
      <c r="F561" s="97"/>
      <c r="G561" s="97"/>
      <c r="H561" s="97"/>
      <c r="I561" s="97"/>
      <c r="J561" s="97"/>
      <c r="K561" s="97"/>
      <c r="L561" s="97"/>
      <c r="M561" s="97"/>
      <c r="N561" s="97"/>
      <c r="O561" s="97"/>
      <c r="P561" s="97"/>
      <c r="Q561" s="97"/>
      <c r="R561" s="97"/>
      <c r="S561" s="97"/>
      <c r="T561" s="97"/>
      <c r="U561" s="97"/>
      <c r="V561" s="97"/>
      <c r="W561" s="97"/>
      <c r="X561" s="97"/>
      <c r="Y561" s="97"/>
      <c r="Z561" s="97"/>
      <c r="AA561" s="97"/>
      <c r="AB561" s="97"/>
      <c r="AC561" s="97"/>
      <c r="AD561" s="97"/>
    </row>
    <row r="562" ht="15.75" customHeight="1">
      <c r="A562" s="97"/>
      <c r="B562" s="97"/>
      <c r="C562" s="97"/>
      <c r="D562" s="97"/>
      <c r="E562" s="97"/>
      <c r="F562" s="97"/>
      <c r="G562" s="97"/>
      <c r="H562" s="97"/>
      <c r="I562" s="97"/>
      <c r="J562" s="97"/>
      <c r="K562" s="97"/>
      <c r="L562" s="97"/>
      <c r="M562" s="97"/>
      <c r="N562" s="97"/>
      <c r="O562" s="97"/>
      <c r="P562" s="97"/>
      <c r="Q562" s="97"/>
      <c r="R562" s="97"/>
      <c r="S562" s="97"/>
      <c r="T562" s="97"/>
      <c r="U562" s="97"/>
      <c r="V562" s="97"/>
      <c r="W562" s="97"/>
      <c r="X562" s="97"/>
      <c r="Y562" s="97"/>
      <c r="Z562" s="97"/>
      <c r="AA562" s="97"/>
      <c r="AB562" s="97"/>
      <c r="AC562" s="97"/>
      <c r="AD562" s="97"/>
    </row>
    <row r="563" ht="15.75" customHeight="1">
      <c r="A563" s="97"/>
      <c r="B563" s="97"/>
      <c r="C563" s="97"/>
      <c r="D563" s="97"/>
      <c r="E563" s="97"/>
      <c r="F563" s="97"/>
      <c r="G563" s="97"/>
      <c r="H563" s="97"/>
      <c r="I563" s="97"/>
      <c r="J563" s="97"/>
      <c r="K563" s="97"/>
      <c r="L563" s="97"/>
      <c r="M563" s="97"/>
      <c r="N563" s="97"/>
      <c r="O563" s="97"/>
      <c r="P563" s="97"/>
      <c r="Q563" s="97"/>
      <c r="R563" s="97"/>
      <c r="S563" s="97"/>
      <c r="T563" s="97"/>
      <c r="U563" s="97"/>
      <c r="V563" s="97"/>
      <c r="W563" s="97"/>
      <c r="X563" s="97"/>
      <c r="Y563" s="97"/>
      <c r="Z563" s="97"/>
      <c r="AA563" s="97"/>
      <c r="AB563" s="97"/>
      <c r="AC563" s="97"/>
      <c r="AD563" s="97"/>
    </row>
    <row r="564" ht="15.75" customHeight="1">
      <c r="A564" s="97"/>
      <c r="B564" s="97"/>
      <c r="C564" s="97"/>
      <c r="D564" s="97"/>
      <c r="E564" s="97"/>
      <c r="F564" s="97"/>
      <c r="G564" s="97"/>
      <c r="H564" s="97"/>
      <c r="I564" s="97"/>
      <c r="J564" s="97"/>
      <c r="K564" s="97"/>
      <c r="L564" s="97"/>
      <c r="M564" s="97"/>
      <c r="N564" s="97"/>
      <c r="O564" s="97"/>
      <c r="P564" s="97"/>
      <c r="Q564" s="97"/>
      <c r="R564" s="97"/>
      <c r="S564" s="97"/>
      <c r="T564" s="97"/>
      <c r="U564" s="97"/>
      <c r="V564" s="97"/>
      <c r="W564" s="97"/>
      <c r="X564" s="97"/>
      <c r="Y564" s="97"/>
      <c r="Z564" s="97"/>
      <c r="AA564" s="97"/>
      <c r="AB564" s="97"/>
      <c r="AC564" s="97"/>
      <c r="AD564" s="97"/>
    </row>
    <row r="565" ht="15.75" customHeight="1">
      <c r="A565" s="97"/>
      <c r="B565" s="97"/>
      <c r="C565" s="97"/>
      <c r="D565" s="97"/>
      <c r="E565" s="97"/>
      <c r="F565" s="97"/>
      <c r="G565" s="97"/>
      <c r="H565" s="97"/>
      <c r="I565" s="97"/>
      <c r="J565" s="97"/>
      <c r="K565" s="97"/>
      <c r="L565" s="97"/>
      <c r="M565" s="97"/>
      <c r="N565" s="97"/>
      <c r="O565" s="97"/>
      <c r="P565" s="97"/>
      <c r="Q565" s="97"/>
      <c r="R565" s="97"/>
      <c r="S565" s="97"/>
      <c r="T565" s="97"/>
      <c r="U565" s="97"/>
      <c r="V565" s="97"/>
      <c r="W565" s="97"/>
      <c r="X565" s="97"/>
      <c r="Y565" s="97"/>
      <c r="Z565" s="97"/>
      <c r="AA565" s="97"/>
      <c r="AB565" s="97"/>
      <c r="AC565" s="97"/>
      <c r="AD565" s="97"/>
    </row>
    <row r="566" ht="15.75" customHeight="1">
      <c r="A566" s="97"/>
      <c r="B566" s="97"/>
      <c r="C566" s="97"/>
      <c r="D566" s="97"/>
      <c r="E566" s="97"/>
      <c r="F566" s="97"/>
      <c r="G566" s="97"/>
      <c r="H566" s="97"/>
      <c r="I566" s="97"/>
      <c r="J566" s="97"/>
      <c r="K566" s="97"/>
      <c r="L566" s="97"/>
      <c r="M566" s="97"/>
      <c r="N566" s="97"/>
      <c r="O566" s="97"/>
      <c r="P566" s="97"/>
      <c r="Q566" s="97"/>
      <c r="R566" s="97"/>
      <c r="S566" s="97"/>
      <c r="T566" s="97"/>
      <c r="U566" s="97"/>
      <c r="V566" s="97"/>
      <c r="W566" s="97"/>
      <c r="X566" s="97"/>
      <c r="Y566" s="97"/>
      <c r="Z566" s="97"/>
      <c r="AA566" s="97"/>
      <c r="AB566" s="97"/>
      <c r="AC566" s="97"/>
      <c r="AD566" s="97"/>
    </row>
    <row r="567" ht="15.75" customHeight="1">
      <c r="A567" s="97"/>
      <c r="B567" s="97"/>
      <c r="C567" s="97"/>
      <c r="D567" s="97"/>
      <c r="E567" s="97"/>
      <c r="F567" s="97"/>
      <c r="G567" s="97"/>
      <c r="H567" s="97"/>
      <c r="I567" s="97"/>
      <c r="J567" s="97"/>
      <c r="K567" s="97"/>
      <c r="L567" s="97"/>
      <c r="M567" s="97"/>
      <c r="N567" s="97"/>
      <c r="O567" s="97"/>
      <c r="P567" s="97"/>
      <c r="Q567" s="97"/>
      <c r="R567" s="97"/>
      <c r="S567" s="97"/>
      <c r="T567" s="97"/>
      <c r="U567" s="97"/>
      <c r="V567" s="97"/>
      <c r="W567" s="97"/>
      <c r="X567" s="97"/>
      <c r="Y567" s="97"/>
      <c r="Z567" s="97"/>
      <c r="AA567" s="97"/>
      <c r="AB567" s="97"/>
      <c r="AC567" s="97"/>
      <c r="AD567" s="97"/>
    </row>
    <row r="568" ht="15.75" customHeight="1">
      <c r="A568" s="97"/>
      <c r="B568" s="97"/>
      <c r="C568" s="97"/>
      <c r="D568" s="97"/>
      <c r="E568" s="97"/>
      <c r="F568" s="97"/>
      <c r="G568" s="97"/>
      <c r="H568" s="97"/>
      <c r="I568" s="97"/>
      <c r="J568" s="97"/>
      <c r="K568" s="97"/>
      <c r="L568" s="97"/>
      <c r="M568" s="97"/>
      <c r="N568" s="97"/>
      <c r="O568" s="97"/>
      <c r="P568" s="97"/>
      <c r="Q568" s="97"/>
      <c r="R568" s="97"/>
      <c r="S568" s="97"/>
      <c r="T568" s="97"/>
      <c r="U568" s="97"/>
      <c r="V568" s="97"/>
      <c r="W568" s="97"/>
      <c r="X568" s="97"/>
      <c r="Y568" s="97"/>
      <c r="Z568" s="97"/>
      <c r="AA568" s="97"/>
      <c r="AB568" s="97"/>
      <c r="AC568" s="97"/>
      <c r="AD568" s="97"/>
    </row>
    <row r="569" ht="15.75" customHeight="1">
      <c r="A569" s="97"/>
      <c r="B569" s="97"/>
      <c r="C569" s="97"/>
      <c r="D569" s="97"/>
      <c r="E569" s="97"/>
      <c r="F569" s="97"/>
      <c r="G569" s="97"/>
      <c r="H569" s="97"/>
      <c r="I569" s="97"/>
      <c r="J569" s="97"/>
      <c r="K569" s="97"/>
      <c r="L569" s="97"/>
      <c r="M569" s="97"/>
      <c r="N569" s="97"/>
      <c r="O569" s="97"/>
      <c r="P569" s="97"/>
      <c r="Q569" s="97"/>
      <c r="R569" s="97"/>
      <c r="S569" s="97"/>
      <c r="T569" s="97"/>
      <c r="U569" s="97"/>
      <c r="V569" s="97"/>
      <c r="W569" s="97"/>
      <c r="X569" s="97"/>
      <c r="Y569" s="97"/>
      <c r="Z569" s="97"/>
      <c r="AA569" s="97"/>
      <c r="AB569" s="97"/>
      <c r="AC569" s="97"/>
      <c r="AD569" s="97"/>
    </row>
    <row r="570" ht="15.75" customHeight="1">
      <c r="A570" s="97"/>
      <c r="B570" s="97"/>
      <c r="C570" s="97"/>
      <c r="D570" s="97"/>
      <c r="E570" s="97"/>
      <c r="F570" s="97"/>
      <c r="G570" s="97"/>
      <c r="H570" s="97"/>
      <c r="I570" s="97"/>
      <c r="J570" s="97"/>
      <c r="K570" s="97"/>
      <c r="L570" s="97"/>
      <c r="M570" s="97"/>
      <c r="N570" s="97"/>
      <c r="O570" s="97"/>
      <c r="P570" s="97"/>
      <c r="Q570" s="97"/>
      <c r="R570" s="97"/>
      <c r="S570" s="97"/>
      <c r="T570" s="97"/>
      <c r="U570" s="97"/>
      <c r="V570" s="97"/>
      <c r="W570" s="97"/>
      <c r="X570" s="97"/>
      <c r="Y570" s="97"/>
      <c r="Z570" s="97"/>
      <c r="AA570" s="97"/>
      <c r="AB570" s="97"/>
      <c r="AC570" s="97"/>
      <c r="AD570" s="97"/>
    </row>
    <row r="571" ht="15.75" customHeight="1">
      <c r="A571" s="97"/>
      <c r="B571" s="97"/>
      <c r="C571" s="97"/>
      <c r="D571" s="97"/>
      <c r="E571" s="97"/>
      <c r="F571" s="97"/>
      <c r="G571" s="97"/>
      <c r="H571" s="97"/>
      <c r="I571" s="97"/>
      <c r="J571" s="97"/>
      <c r="K571" s="97"/>
      <c r="L571" s="97"/>
      <c r="M571" s="97"/>
      <c r="N571" s="97"/>
      <c r="O571" s="97"/>
      <c r="P571" s="97"/>
      <c r="Q571" s="97"/>
      <c r="R571" s="97"/>
      <c r="S571" s="97"/>
      <c r="T571" s="97"/>
      <c r="U571" s="97"/>
      <c r="V571" s="97"/>
      <c r="W571" s="97"/>
      <c r="X571" s="97"/>
      <c r="Y571" s="97"/>
      <c r="Z571" s="97"/>
      <c r="AA571" s="97"/>
      <c r="AB571" s="97"/>
      <c r="AC571" s="97"/>
      <c r="AD571" s="97"/>
    </row>
    <row r="572" ht="15.75" customHeight="1">
      <c r="A572" s="97"/>
      <c r="B572" s="97"/>
      <c r="C572" s="97"/>
      <c r="D572" s="97"/>
      <c r="E572" s="97"/>
      <c r="F572" s="97"/>
      <c r="G572" s="97"/>
      <c r="H572" s="97"/>
      <c r="I572" s="97"/>
      <c r="J572" s="97"/>
      <c r="K572" s="97"/>
      <c r="L572" s="97"/>
      <c r="M572" s="97"/>
      <c r="N572" s="97"/>
      <c r="O572" s="97"/>
      <c r="P572" s="97"/>
      <c r="Q572" s="97"/>
      <c r="R572" s="97"/>
      <c r="S572" s="97"/>
      <c r="T572" s="97"/>
      <c r="U572" s="97"/>
      <c r="V572" s="97"/>
      <c r="W572" s="97"/>
      <c r="X572" s="97"/>
      <c r="Y572" s="97"/>
      <c r="Z572" s="97"/>
      <c r="AA572" s="97"/>
      <c r="AB572" s="97"/>
      <c r="AC572" s="97"/>
      <c r="AD572" s="97"/>
    </row>
    <row r="573" ht="15.75" customHeight="1">
      <c r="A573" s="97"/>
      <c r="B573" s="97"/>
      <c r="C573" s="97"/>
      <c r="D573" s="97"/>
      <c r="E573" s="97"/>
      <c r="F573" s="97"/>
      <c r="G573" s="97"/>
      <c r="H573" s="97"/>
      <c r="I573" s="97"/>
      <c r="J573" s="97"/>
      <c r="K573" s="97"/>
      <c r="L573" s="97"/>
      <c r="M573" s="97"/>
      <c r="N573" s="97"/>
      <c r="O573" s="97"/>
      <c r="P573" s="97"/>
      <c r="Q573" s="97"/>
      <c r="R573" s="97"/>
      <c r="S573" s="97"/>
      <c r="T573" s="97"/>
      <c r="U573" s="97"/>
      <c r="V573" s="97"/>
      <c r="W573" s="97"/>
      <c r="X573" s="97"/>
      <c r="Y573" s="97"/>
      <c r="Z573" s="97"/>
      <c r="AA573" s="97"/>
      <c r="AB573" s="97"/>
      <c r="AC573" s="97"/>
      <c r="AD573" s="97"/>
    </row>
    <row r="574" ht="15.75" customHeight="1">
      <c r="A574" s="97"/>
      <c r="B574" s="97"/>
      <c r="C574" s="97"/>
      <c r="D574" s="97"/>
      <c r="E574" s="97"/>
      <c r="F574" s="97"/>
      <c r="G574" s="97"/>
      <c r="H574" s="97"/>
      <c r="I574" s="97"/>
      <c r="J574" s="97"/>
      <c r="K574" s="97"/>
      <c r="L574" s="97"/>
      <c r="M574" s="97"/>
      <c r="N574" s="97"/>
      <c r="O574" s="97"/>
      <c r="P574" s="97"/>
      <c r="Q574" s="97"/>
      <c r="R574" s="97"/>
      <c r="S574" s="97"/>
      <c r="T574" s="97"/>
      <c r="U574" s="97"/>
      <c r="V574" s="97"/>
      <c r="W574" s="97"/>
      <c r="X574" s="97"/>
      <c r="Y574" s="97"/>
      <c r="Z574" s="97"/>
      <c r="AA574" s="97"/>
      <c r="AB574" s="97"/>
      <c r="AC574" s="97"/>
      <c r="AD574" s="97"/>
    </row>
    <row r="575" ht="15.75" customHeight="1">
      <c r="A575" s="97"/>
      <c r="B575" s="97"/>
      <c r="C575" s="97"/>
      <c r="D575" s="97"/>
      <c r="E575" s="97"/>
      <c r="F575" s="97"/>
      <c r="G575" s="97"/>
      <c r="H575" s="97"/>
      <c r="I575" s="97"/>
      <c r="J575" s="97"/>
      <c r="K575" s="97"/>
      <c r="L575" s="97"/>
      <c r="M575" s="97"/>
      <c r="N575" s="97"/>
      <c r="O575" s="97"/>
      <c r="P575" s="97"/>
      <c r="Q575" s="97"/>
      <c r="R575" s="97"/>
      <c r="S575" s="97"/>
      <c r="T575" s="97"/>
      <c r="U575" s="97"/>
      <c r="V575" s="97"/>
      <c r="W575" s="97"/>
      <c r="X575" s="97"/>
      <c r="Y575" s="97"/>
      <c r="Z575" s="97"/>
      <c r="AA575" s="97"/>
      <c r="AB575" s="97"/>
      <c r="AC575" s="97"/>
      <c r="AD575" s="97"/>
    </row>
    <row r="576" ht="15.75" customHeight="1">
      <c r="A576" s="97"/>
      <c r="B576" s="97"/>
      <c r="C576" s="97"/>
      <c r="D576" s="97"/>
      <c r="E576" s="97"/>
      <c r="F576" s="97"/>
      <c r="G576" s="97"/>
      <c r="H576" s="97"/>
      <c r="I576" s="97"/>
      <c r="J576" s="97"/>
      <c r="K576" s="97"/>
      <c r="L576" s="97"/>
      <c r="M576" s="97"/>
      <c r="N576" s="97"/>
      <c r="O576" s="97"/>
      <c r="P576" s="97"/>
      <c r="Q576" s="97"/>
      <c r="R576" s="97"/>
      <c r="S576" s="97"/>
      <c r="T576" s="97"/>
      <c r="U576" s="97"/>
      <c r="V576" s="97"/>
      <c r="W576" s="97"/>
      <c r="X576" s="97"/>
      <c r="Y576" s="97"/>
      <c r="Z576" s="97"/>
      <c r="AA576" s="97"/>
      <c r="AB576" s="97"/>
      <c r="AC576" s="97"/>
      <c r="AD576" s="97"/>
    </row>
    <row r="577" ht="15.75" customHeight="1">
      <c r="A577" s="97"/>
      <c r="B577" s="97"/>
      <c r="C577" s="97"/>
      <c r="D577" s="97"/>
      <c r="E577" s="97"/>
      <c r="F577" s="97"/>
      <c r="G577" s="97"/>
      <c r="H577" s="97"/>
      <c r="I577" s="97"/>
      <c r="J577" s="97"/>
      <c r="K577" s="97"/>
      <c r="L577" s="97"/>
      <c r="M577" s="97"/>
      <c r="N577" s="97"/>
      <c r="O577" s="97"/>
      <c r="P577" s="97"/>
      <c r="Q577" s="97"/>
      <c r="R577" s="97"/>
      <c r="S577" s="97"/>
      <c r="T577" s="97"/>
      <c r="U577" s="97"/>
      <c r="V577" s="97"/>
      <c r="W577" s="97"/>
      <c r="X577" s="97"/>
      <c r="Y577" s="97"/>
      <c r="Z577" s="97"/>
      <c r="AA577" s="97"/>
      <c r="AB577" s="97"/>
      <c r="AC577" s="97"/>
      <c r="AD577" s="97"/>
    </row>
    <row r="578" ht="15.75" customHeight="1">
      <c r="A578" s="97"/>
      <c r="B578" s="97"/>
      <c r="C578" s="97"/>
      <c r="D578" s="97"/>
      <c r="E578" s="97"/>
      <c r="F578" s="97"/>
      <c r="G578" s="97"/>
      <c r="H578" s="97"/>
      <c r="I578" s="97"/>
      <c r="J578" s="97"/>
      <c r="K578" s="97"/>
      <c r="L578" s="97"/>
      <c r="M578" s="97"/>
      <c r="N578" s="97"/>
      <c r="O578" s="97"/>
      <c r="P578" s="97"/>
      <c r="Q578" s="97"/>
      <c r="R578" s="97"/>
      <c r="S578" s="97"/>
      <c r="T578" s="97"/>
      <c r="U578" s="97"/>
      <c r="V578" s="97"/>
      <c r="W578" s="97"/>
      <c r="X578" s="97"/>
      <c r="Y578" s="97"/>
      <c r="Z578" s="97"/>
      <c r="AA578" s="97"/>
      <c r="AB578" s="97"/>
      <c r="AC578" s="97"/>
      <c r="AD578" s="97"/>
    </row>
    <row r="579" ht="15.75" customHeight="1">
      <c r="A579" s="97"/>
      <c r="B579" s="97"/>
      <c r="C579" s="97"/>
      <c r="D579" s="97"/>
      <c r="E579" s="97"/>
      <c r="F579" s="97"/>
      <c r="G579" s="97"/>
      <c r="H579" s="97"/>
      <c r="I579" s="97"/>
      <c r="J579" s="97"/>
      <c r="K579" s="97"/>
      <c r="L579" s="97"/>
      <c r="M579" s="97"/>
      <c r="N579" s="97"/>
      <c r="O579" s="97"/>
      <c r="P579" s="97"/>
      <c r="Q579" s="97"/>
      <c r="R579" s="97"/>
      <c r="S579" s="97"/>
      <c r="T579" s="97"/>
      <c r="U579" s="97"/>
      <c r="V579" s="97"/>
      <c r="W579" s="97"/>
      <c r="X579" s="97"/>
      <c r="Y579" s="97"/>
      <c r="Z579" s="97"/>
      <c r="AA579" s="97"/>
      <c r="AB579" s="97"/>
      <c r="AC579" s="97"/>
      <c r="AD579" s="97"/>
    </row>
    <row r="580" ht="15.75" customHeight="1">
      <c r="A580" s="97"/>
      <c r="B580" s="97"/>
      <c r="C580" s="97"/>
      <c r="D580" s="97"/>
      <c r="E580" s="97"/>
      <c r="F580" s="97"/>
      <c r="G580" s="97"/>
      <c r="H580" s="97"/>
      <c r="I580" s="97"/>
      <c r="J580" s="97"/>
      <c r="K580" s="97"/>
      <c r="L580" s="97"/>
      <c r="M580" s="97"/>
      <c r="N580" s="97"/>
      <c r="O580" s="97"/>
      <c r="P580" s="97"/>
      <c r="Q580" s="97"/>
      <c r="R580" s="97"/>
      <c r="S580" s="97"/>
      <c r="T580" s="97"/>
      <c r="U580" s="97"/>
      <c r="V580" s="97"/>
      <c r="W580" s="97"/>
      <c r="X580" s="97"/>
      <c r="Y580" s="97"/>
      <c r="Z580" s="97"/>
      <c r="AA580" s="97"/>
      <c r="AB580" s="97"/>
      <c r="AC580" s="97"/>
      <c r="AD580" s="97"/>
    </row>
    <row r="581" ht="15.75" customHeight="1">
      <c r="A581" s="97"/>
      <c r="B581" s="97"/>
      <c r="C581" s="97"/>
      <c r="D581" s="97"/>
      <c r="E581" s="97"/>
      <c r="F581" s="97"/>
      <c r="G581" s="97"/>
      <c r="H581" s="97"/>
      <c r="I581" s="97"/>
      <c r="J581" s="97"/>
      <c r="K581" s="97"/>
      <c r="L581" s="97"/>
      <c r="M581" s="97"/>
      <c r="N581" s="97"/>
      <c r="O581" s="97"/>
      <c r="P581" s="97"/>
      <c r="Q581" s="97"/>
      <c r="R581" s="97"/>
      <c r="S581" s="97"/>
      <c r="T581" s="97"/>
      <c r="U581" s="97"/>
      <c r="V581" s="97"/>
      <c r="W581" s="97"/>
      <c r="X581" s="97"/>
      <c r="Y581" s="97"/>
      <c r="Z581" s="97"/>
      <c r="AA581" s="97"/>
      <c r="AB581" s="97"/>
      <c r="AC581" s="97"/>
      <c r="AD581" s="97"/>
    </row>
    <row r="582" ht="15.75" customHeight="1">
      <c r="A582" s="97"/>
      <c r="B582" s="97"/>
      <c r="C582" s="97"/>
      <c r="D582" s="97"/>
      <c r="E582" s="97"/>
      <c r="F582" s="97"/>
      <c r="G582" s="97"/>
      <c r="H582" s="97"/>
      <c r="I582" s="97"/>
      <c r="J582" s="97"/>
      <c r="K582" s="97"/>
      <c r="L582" s="97"/>
      <c r="M582" s="97"/>
      <c r="N582" s="97"/>
      <c r="O582" s="97"/>
      <c r="P582" s="97"/>
      <c r="Q582" s="97"/>
      <c r="R582" s="97"/>
      <c r="S582" s="97"/>
      <c r="T582" s="97"/>
      <c r="U582" s="97"/>
      <c r="V582" s="97"/>
      <c r="W582" s="97"/>
      <c r="X582" s="97"/>
      <c r="Y582" s="97"/>
      <c r="Z582" s="97"/>
      <c r="AA582" s="97"/>
      <c r="AB582" s="97"/>
      <c r="AC582" s="97"/>
      <c r="AD582" s="97"/>
    </row>
    <row r="583" ht="15.75" customHeight="1">
      <c r="A583" s="97"/>
      <c r="B583" s="97"/>
      <c r="C583" s="97"/>
      <c r="D583" s="97"/>
      <c r="E583" s="97"/>
      <c r="F583" s="97"/>
      <c r="G583" s="97"/>
      <c r="H583" s="97"/>
      <c r="I583" s="97"/>
      <c r="J583" s="97"/>
      <c r="K583" s="97"/>
      <c r="L583" s="97"/>
      <c r="M583" s="97"/>
      <c r="N583" s="97"/>
      <c r="O583" s="97"/>
      <c r="P583" s="97"/>
      <c r="Q583" s="97"/>
      <c r="R583" s="97"/>
      <c r="S583" s="97"/>
      <c r="T583" s="97"/>
      <c r="U583" s="97"/>
      <c r="V583" s="97"/>
      <c r="W583" s="97"/>
      <c r="X583" s="97"/>
      <c r="Y583" s="97"/>
      <c r="Z583" s="97"/>
      <c r="AA583" s="97"/>
      <c r="AB583" s="97"/>
      <c r="AC583" s="97"/>
      <c r="AD583" s="97"/>
    </row>
    <row r="584" ht="15.75" customHeight="1">
      <c r="A584" s="97"/>
      <c r="B584" s="97"/>
      <c r="C584" s="97"/>
      <c r="D584" s="97"/>
      <c r="E584" s="97"/>
      <c r="F584" s="97"/>
      <c r="G584" s="97"/>
      <c r="H584" s="97"/>
      <c r="I584" s="97"/>
      <c r="J584" s="97"/>
      <c r="K584" s="97"/>
      <c r="L584" s="97"/>
      <c r="M584" s="97"/>
      <c r="N584" s="97"/>
      <c r="O584" s="97"/>
      <c r="P584" s="97"/>
      <c r="Q584" s="97"/>
      <c r="R584" s="97"/>
      <c r="S584" s="97"/>
      <c r="T584" s="97"/>
      <c r="U584" s="97"/>
      <c r="V584" s="97"/>
      <c r="W584" s="97"/>
      <c r="X584" s="97"/>
      <c r="Y584" s="97"/>
      <c r="Z584" s="97"/>
      <c r="AA584" s="97"/>
      <c r="AB584" s="97"/>
      <c r="AC584" s="97"/>
      <c r="AD584" s="97"/>
    </row>
    <row r="585" ht="15.75" customHeight="1">
      <c r="A585" s="97"/>
      <c r="B585" s="97"/>
      <c r="C585" s="97"/>
      <c r="D585" s="97"/>
      <c r="E585" s="97"/>
      <c r="F585" s="97"/>
      <c r="G585" s="97"/>
      <c r="H585" s="97"/>
      <c r="I585" s="97"/>
      <c r="J585" s="97"/>
      <c r="K585" s="97"/>
      <c r="L585" s="97"/>
      <c r="M585" s="97"/>
      <c r="N585" s="97"/>
      <c r="O585" s="97"/>
      <c r="P585" s="97"/>
      <c r="Q585" s="97"/>
      <c r="R585" s="97"/>
      <c r="S585" s="97"/>
      <c r="T585" s="97"/>
      <c r="U585" s="97"/>
      <c r="V585" s="97"/>
      <c r="W585" s="97"/>
      <c r="X585" s="97"/>
      <c r="Y585" s="97"/>
      <c r="Z585" s="97"/>
      <c r="AA585" s="97"/>
      <c r="AB585" s="97"/>
      <c r="AC585" s="97"/>
      <c r="AD585" s="97"/>
    </row>
    <row r="586" ht="15.75" customHeight="1">
      <c r="A586" s="97"/>
      <c r="B586" s="97"/>
      <c r="C586" s="97"/>
      <c r="D586" s="97"/>
      <c r="E586" s="97"/>
      <c r="F586" s="97"/>
      <c r="G586" s="97"/>
      <c r="H586" s="97"/>
      <c r="I586" s="97"/>
      <c r="J586" s="97"/>
      <c r="K586" s="97"/>
      <c r="L586" s="97"/>
      <c r="M586" s="97"/>
      <c r="N586" s="97"/>
      <c r="O586" s="97"/>
      <c r="P586" s="97"/>
      <c r="Q586" s="97"/>
      <c r="R586" s="97"/>
      <c r="S586" s="97"/>
      <c r="T586" s="97"/>
      <c r="U586" s="97"/>
      <c r="V586" s="97"/>
      <c r="W586" s="97"/>
      <c r="X586" s="97"/>
      <c r="Y586" s="97"/>
      <c r="Z586" s="97"/>
      <c r="AA586" s="97"/>
      <c r="AB586" s="97"/>
      <c r="AC586" s="97"/>
      <c r="AD586" s="97"/>
    </row>
    <row r="587" ht="15.75" customHeight="1">
      <c r="A587" s="97"/>
      <c r="B587" s="97"/>
      <c r="C587" s="97"/>
      <c r="D587" s="97"/>
      <c r="E587" s="97"/>
      <c r="F587" s="97"/>
      <c r="G587" s="97"/>
      <c r="H587" s="97"/>
      <c r="I587" s="97"/>
      <c r="J587" s="97"/>
      <c r="K587" s="97"/>
      <c r="L587" s="97"/>
      <c r="M587" s="97"/>
      <c r="N587" s="97"/>
      <c r="O587" s="97"/>
      <c r="P587" s="97"/>
      <c r="Q587" s="97"/>
      <c r="R587" s="97"/>
      <c r="S587" s="97"/>
      <c r="T587" s="97"/>
      <c r="U587" s="97"/>
      <c r="V587" s="97"/>
      <c r="W587" s="97"/>
      <c r="X587" s="97"/>
      <c r="Y587" s="97"/>
      <c r="Z587" s="97"/>
      <c r="AA587" s="97"/>
      <c r="AB587" s="97"/>
      <c r="AC587" s="97"/>
      <c r="AD587" s="97"/>
    </row>
    <row r="588" ht="15.75" customHeight="1">
      <c r="A588" s="97"/>
      <c r="B588" s="97"/>
      <c r="C588" s="97"/>
      <c r="D588" s="97"/>
      <c r="E588" s="97"/>
      <c r="F588" s="97"/>
      <c r="G588" s="97"/>
      <c r="H588" s="97"/>
      <c r="I588" s="97"/>
      <c r="J588" s="97"/>
      <c r="K588" s="97"/>
      <c r="L588" s="97"/>
      <c r="M588" s="97"/>
      <c r="N588" s="97"/>
      <c r="O588" s="97"/>
      <c r="P588" s="97"/>
      <c r="Q588" s="97"/>
      <c r="R588" s="97"/>
      <c r="S588" s="97"/>
      <c r="T588" s="97"/>
      <c r="U588" s="97"/>
      <c r="V588" s="97"/>
      <c r="W588" s="97"/>
      <c r="X588" s="97"/>
      <c r="Y588" s="97"/>
      <c r="Z588" s="97"/>
      <c r="AA588" s="97"/>
      <c r="AB588" s="97"/>
      <c r="AC588" s="97"/>
      <c r="AD588" s="97"/>
    </row>
    <row r="589" ht="15.75" customHeight="1">
      <c r="A589" s="97"/>
      <c r="B589" s="97"/>
      <c r="C589" s="97"/>
      <c r="D589" s="97"/>
      <c r="E589" s="97"/>
      <c r="F589" s="97"/>
      <c r="G589" s="97"/>
      <c r="H589" s="97"/>
      <c r="I589" s="97"/>
      <c r="J589" s="97"/>
      <c r="K589" s="97"/>
      <c r="L589" s="97"/>
      <c r="M589" s="97"/>
      <c r="N589" s="97"/>
      <c r="O589" s="97"/>
      <c r="P589" s="97"/>
      <c r="Q589" s="97"/>
      <c r="R589" s="97"/>
      <c r="S589" s="97"/>
      <c r="T589" s="97"/>
      <c r="U589" s="97"/>
      <c r="V589" s="97"/>
      <c r="W589" s="97"/>
      <c r="X589" s="97"/>
      <c r="Y589" s="97"/>
      <c r="Z589" s="97"/>
      <c r="AA589" s="97"/>
      <c r="AB589" s="97"/>
      <c r="AC589" s="97"/>
      <c r="AD589" s="97"/>
    </row>
    <row r="590" ht="15.75" customHeight="1">
      <c r="A590" s="97"/>
      <c r="B590" s="97"/>
      <c r="C590" s="97"/>
      <c r="D590" s="97"/>
      <c r="E590" s="97"/>
      <c r="F590" s="97"/>
      <c r="G590" s="97"/>
      <c r="H590" s="97"/>
      <c r="I590" s="97"/>
      <c r="J590" s="97"/>
      <c r="K590" s="97"/>
      <c r="L590" s="97"/>
      <c r="M590" s="97"/>
      <c r="N590" s="97"/>
      <c r="O590" s="97"/>
      <c r="P590" s="97"/>
      <c r="Q590" s="97"/>
      <c r="R590" s="97"/>
      <c r="S590" s="97"/>
      <c r="T590" s="97"/>
      <c r="U590" s="97"/>
      <c r="V590" s="97"/>
      <c r="W590" s="97"/>
      <c r="X590" s="97"/>
      <c r="Y590" s="97"/>
      <c r="Z590" s="97"/>
      <c r="AA590" s="97"/>
      <c r="AB590" s="97"/>
      <c r="AC590" s="97"/>
      <c r="AD590" s="97"/>
    </row>
    <row r="591" ht="15.75" customHeight="1">
      <c r="A591" s="97"/>
      <c r="B591" s="97"/>
      <c r="C591" s="97"/>
      <c r="D591" s="97"/>
      <c r="E591" s="97"/>
      <c r="F591" s="97"/>
      <c r="G591" s="97"/>
      <c r="H591" s="97"/>
      <c r="I591" s="97"/>
      <c r="J591" s="97"/>
      <c r="K591" s="97"/>
      <c r="L591" s="97"/>
      <c r="M591" s="97"/>
      <c r="N591" s="97"/>
      <c r="O591" s="97"/>
      <c r="P591" s="97"/>
      <c r="Q591" s="97"/>
      <c r="R591" s="97"/>
      <c r="S591" s="97"/>
      <c r="T591" s="97"/>
      <c r="U591" s="97"/>
      <c r="V591" s="97"/>
      <c r="W591" s="97"/>
      <c r="X591" s="97"/>
      <c r="Y591" s="97"/>
      <c r="Z591" s="97"/>
      <c r="AA591" s="97"/>
      <c r="AB591" s="97"/>
      <c r="AC591" s="97"/>
      <c r="AD591" s="97"/>
    </row>
    <row r="592" ht="15.75" customHeight="1">
      <c r="A592" s="97"/>
      <c r="B592" s="97"/>
      <c r="C592" s="97"/>
      <c r="D592" s="97"/>
      <c r="E592" s="97"/>
      <c r="F592" s="97"/>
      <c r="G592" s="97"/>
      <c r="H592" s="97"/>
      <c r="I592" s="97"/>
      <c r="J592" s="97"/>
      <c r="K592" s="97"/>
      <c r="L592" s="97"/>
      <c r="M592" s="97"/>
      <c r="N592" s="97"/>
      <c r="O592" s="97"/>
      <c r="P592" s="97"/>
      <c r="Q592" s="97"/>
      <c r="R592" s="97"/>
      <c r="S592" s="97"/>
      <c r="T592" s="97"/>
      <c r="U592" s="97"/>
      <c r="V592" s="97"/>
      <c r="W592" s="97"/>
      <c r="X592" s="97"/>
      <c r="Y592" s="97"/>
      <c r="Z592" s="97"/>
      <c r="AA592" s="97"/>
      <c r="AB592" s="97"/>
      <c r="AC592" s="97"/>
      <c r="AD592" s="97"/>
    </row>
    <row r="593" ht="15.75" customHeight="1">
      <c r="A593" s="97"/>
      <c r="B593" s="97"/>
      <c r="C593" s="97"/>
      <c r="D593" s="97"/>
      <c r="E593" s="97"/>
      <c r="F593" s="97"/>
      <c r="G593" s="97"/>
      <c r="H593" s="97"/>
      <c r="I593" s="97"/>
      <c r="J593" s="97"/>
      <c r="K593" s="97"/>
      <c r="L593" s="97"/>
      <c r="M593" s="97"/>
      <c r="N593" s="97"/>
      <c r="O593" s="97"/>
      <c r="P593" s="97"/>
      <c r="Q593" s="97"/>
      <c r="R593" s="97"/>
      <c r="S593" s="97"/>
      <c r="T593" s="97"/>
      <c r="U593" s="97"/>
      <c r="V593" s="97"/>
      <c r="W593" s="97"/>
      <c r="X593" s="97"/>
      <c r="Y593" s="97"/>
      <c r="Z593" s="97"/>
      <c r="AA593" s="97"/>
      <c r="AB593" s="97"/>
      <c r="AC593" s="97"/>
      <c r="AD593" s="97"/>
    </row>
    <row r="594" ht="15.75" customHeight="1">
      <c r="A594" s="97"/>
      <c r="B594" s="97"/>
      <c r="C594" s="97"/>
      <c r="D594" s="97"/>
      <c r="E594" s="97"/>
      <c r="F594" s="97"/>
      <c r="G594" s="97"/>
      <c r="H594" s="97"/>
      <c r="I594" s="97"/>
      <c r="J594" s="97"/>
      <c r="K594" s="97"/>
      <c r="L594" s="97"/>
      <c r="M594" s="97"/>
      <c r="N594" s="97"/>
      <c r="O594" s="97"/>
      <c r="P594" s="97"/>
      <c r="Q594" s="97"/>
      <c r="R594" s="97"/>
      <c r="S594" s="97"/>
      <c r="T594" s="97"/>
      <c r="U594" s="97"/>
      <c r="V594" s="97"/>
      <c r="W594" s="97"/>
      <c r="X594" s="97"/>
      <c r="Y594" s="97"/>
      <c r="Z594" s="97"/>
      <c r="AA594" s="97"/>
      <c r="AB594" s="97"/>
      <c r="AC594" s="97"/>
      <c r="AD594" s="97"/>
    </row>
    <row r="595" ht="15.75" customHeight="1">
      <c r="A595" s="97"/>
      <c r="B595" s="97"/>
      <c r="C595" s="97"/>
      <c r="D595" s="97"/>
      <c r="E595" s="97"/>
      <c r="F595" s="97"/>
      <c r="G595" s="97"/>
      <c r="H595" s="97"/>
      <c r="I595" s="97"/>
      <c r="J595" s="97"/>
      <c r="K595" s="97"/>
      <c r="L595" s="97"/>
      <c r="M595" s="97"/>
      <c r="N595" s="97"/>
      <c r="O595" s="97"/>
      <c r="P595" s="97"/>
      <c r="Q595" s="97"/>
      <c r="R595" s="97"/>
      <c r="S595" s="97"/>
      <c r="T595" s="97"/>
      <c r="U595" s="97"/>
      <c r="V595" s="97"/>
      <c r="W595" s="97"/>
      <c r="X595" s="97"/>
      <c r="Y595" s="97"/>
      <c r="Z595" s="97"/>
      <c r="AA595" s="97"/>
      <c r="AB595" s="97"/>
      <c r="AC595" s="97"/>
      <c r="AD595" s="97"/>
    </row>
    <row r="596" ht="15.75" customHeight="1">
      <c r="A596" s="97"/>
      <c r="B596" s="97"/>
      <c r="C596" s="97"/>
      <c r="D596" s="97"/>
      <c r="E596" s="97"/>
      <c r="F596" s="97"/>
      <c r="G596" s="97"/>
      <c r="H596" s="97"/>
      <c r="I596" s="97"/>
      <c r="J596" s="97"/>
      <c r="K596" s="97"/>
      <c r="L596" s="97"/>
      <c r="M596" s="97"/>
      <c r="N596" s="97"/>
      <c r="O596" s="97"/>
      <c r="P596" s="97"/>
      <c r="Q596" s="97"/>
      <c r="R596" s="97"/>
      <c r="S596" s="97"/>
      <c r="T596" s="97"/>
      <c r="U596" s="97"/>
      <c r="V596" s="97"/>
      <c r="W596" s="97"/>
      <c r="X596" s="97"/>
      <c r="Y596" s="97"/>
      <c r="Z596" s="97"/>
      <c r="AA596" s="97"/>
      <c r="AB596" s="97"/>
      <c r="AC596" s="97"/>
      <c r="AD596" s="97"/>
    </row>
    <row r="597" ht="15.75" customHeight="1">
      <c r="A597" s="97"/>
      <c r="B597" s="97"/>
      <c r="C597" s="97"/>
      <c r="D597" s="97"/>
      <c r="E597" s="97"/>
      <c r="F597" s="97"/>
      <c r="G597" s="97"/>
      <c r="H597" s="97"/>
      <c r="I597" s="97"/>
      <c r="J597" s="97"/>
      <c r="K597" s="97"/>
      <c r="L597" s="97"/>
      <c r="M597" s="97"/>
      <c r="N597" s="97"/>
      <c r="O597" s="97"/>
      <c r="P597" s="97"/>
      <c r="Q597" s="97"/>
      <c r="R597" s="97"/>
      <c r="S597" s="97"/>
      <c r="T597" s="97"/>
      <c r="U597" s="97"/>
      <c r="V597" s="97"/>
      <c r="W597" s="97"/>
      <c r="X597" s="97"/>
      <c r="Y597" s="97"/>
      <c r="Z597" s="97"/>
      <c r="AA597" s="97"/>
      <c r="AB597" s="97"/>
      <c r="AC597" s="97"/>
      <c r="AD597" s="97"/>
    </row>
    <row r="598" ht="15.75" customHeight="1">
      <c r="A598" s="97"/>
      <c r="B598" s="97"/>
      <c r="C598" s="97"/>
      <c r="D598" s="97"/>
      <c r="E598" s="97"/>
      <c r="F598" s="97"/>
      <c r="G598" s="97"/>
      <c r="H598" s="97"/>
      <c r="I598" s="97"/>
      <c r="J598" s="97"/>
      <c r="K598" s="97"/>
      <c r="L598" s="97"/>
      <c r="M598" s="97"/>
      <c r="N598" s="97"/>
      <c r="O598" s="97"/>
      <c r="P598" s="97"/>
      <c r="Q598" s="97"/>
      <c r="R598" s="97"/>
      <c r="S598" s="97"/>
      <c r="T598" s="97"/>
      <c r="U598" s="97"/>
      <c r="V598" s="97"/>
      <c r="W598" s="97"/>
      <c r="X598" s="97"/>
      <c r="Y598" s="97"/>
      <c r="Z598" s="97"/>
      <c r="AA598" s="97"/>
      <c r="AB598" s="97"/>
      <c r="AC598" s="97"/>
      <c r="AD598" s="97"/>
    </row>
    <row r="599" ht="15.75" customHeight="1">
      <c r="A599" s="97"/>
      <c r="B599" s="97"/>
      <c r="C599" s="97"/>
      <c r="D599" s="97"/>
      <c r="E599" s="97"/>
      <c r="F599" s="97"/>
      <c r="G599" s="97"/>
      <c r="H599" s="97"/>
      <c r="I599" s="97"/>
      <c r="J599" s="97"/>
      <c r="K599" s="97"/>
      <c r="L599" s="97"/>
      <c r="M599" s="97"/>
      <c r="N599" s="97"/>
      <c r="O599" s="97"/>
      <c r="P599" s="97"/>
      <c r="Q599" s="97"/>
      <c r="R599" s="97"/>
      <c r="S599" s="97"/>
      <c r="T599" s="97"/>
      <c r="U599" s="97"/>
      <c r="V599" s="97"/>
      <c r="W599" s="97"/>
      <c r="X599" s="97"/>
      <c r="Y599" s="97"/>
      <c r="Z599" s="97"/>
      <c r="AA599" s="97"/>
      <c r="AB599" s="97"/>
      <c r="AC599" s="97"/>
      <c r="AD599" s="97"/>
    </row>
    <row r="600" ht="15.75" customHeight="1">
      <c r="A600" s="97"/>
      <c r="B600" s="97"/>
      <c r="C600" s="97"/>
      <c r="D600" s="97"/>
      <c r="E600" s="97"/>
      <c r="F600" s="97"/>
      <c r="G600" s="97"/>
      <c r="H600" s="97"/>
      <c r="I600" s="97"/>
      <c r="J600" s="97"/>
      <c r="K600" s="97"/>
      <c r="L600" s="97"/>
      <c r="M600" s="97"/>
      <c r="N600" s="97"/>
      <c r="O600" s="97"/>
      <c r="P600" s="97"/>
      <c r="Q600" s="97"/>
      <c r="R600" s="97"/>
      <c r="S600" s="97"/>
      <c r="T600" s="97"/>
      <c r="U600" s="97"/>
      <c r="V600" s="97"/>
      <c r="W600" s="97"/>
      <c r="X600" s="97"/>
      <c r="Y600" s="97"/>
      <c r="Z600" s="97"/>
      <c r="AA600" s="97"/>
      <c r="AB600" s="97"/>
      <c r="AC600" s="97"/>
      <c r="AD600" s="97"/>
    </row>
    <row r="601" ht="15.75" customHeight="1">
      <c r="A601" s="97"/>
      <c r="B601" s="97"/>
      <c r="C601" s="97"/>
      <c r="D601" s="97"/>
      <c r="E601" s="97"/>
      <c r="F601" s="97"/>
      <c r="G601" s="97"/>
      <c r="H601" s="97"/>
      <c r="I601" s="97"/>
      <c r="J601" s="97"/>
      <c r="K601" s="97"/>
      <c r="L601" s="97"/>
      <c r="M601" s="97"/>
      <c r="N601" s="97"/>
      <c r="O601" s="97"/>
      <c r="P601" s="97"/>
      <c r="Q601" s="97"/>
      <c r="R601" s="97"/>
      <c r="S601" s="97"/>
      <c r="T601" s="97"/>
      <c r="U601" s="97"/>
      <c r="V601" s="97"/>
      <c r="W601" s="97"/>
      <c r="X601" s="97"/>
      <c r="Y601" s="97"/>
      <c r="Z601" s="97"/>
      <c r="AA601" s="97"/>
      <c r="AB601" s="97"/>
      <c r="AC601" s="97"/>
      <c r="AD601" s="97"/>
    </row>
    <row r="602" ht="15.75" customHeight="1">
      <c r="A602" s="97"/>
      <c r="B602" s="97"/>
      <c r="C602" s="97"/>
      <c r="D602" s="97"/>
      <c r="E602" s="97"/>
      <c r="F602" s="97"/>
      <c r="G602" s="97"/>
      <c r="H602" s="97"/>
      <c r="I602" s="97"/>
      <c r="J602" s="97"/>
      <c r="K602" s="97"/>
      <c r="L602" s="97"/>
      <c r="M602" s="97"/>
      <c r="N602" s="97"/>
      <c r="O602" s="97"/>
      <c r="P602" s="97"/>
      <c r="Q602" s="97"/>
      <c r="R602" s="97"/>
      <c r="S602" s="97"/>
      <c r="T602" s="97"/>
      <c r="U602" s="97"/>
      <c r="V602" s="97"/>
      <c r="W602" s="97"/>
      <c r="X602" s="97"/>
      <c r="Y602" s="97"/>
      <c r="Z602" s="97"/>
      <c r="AA602" s="97"/>
      <c r="AB602" s="97"/>
      <c r="AC602" s="97"/>
      <c r="AD602" s="97"/>
    </row>
    <row r="603" ht="15.75" customHeight="1">
      <c r="A603" s="97"/>
      <c r="B603" s="97"/>
      <c r="C603" s="97"/>
      <c r="D603" s="97"/>
      <c r="E603" s="97"/>
      <c r="F603" s="97"/>
      <c r="G603" s="97"/>
      <c r="H603" s="97"/>
      <c r="I603" s="97"/>
      <c r="J603" s="97"/>
      <c r="K603" s="97"/>
      <c r="L603" s="97"/>
      <c r="M603" s="97"/>
      <c r="N603" s="97"/>
      <c r="O603" s="97"/>
      <c r="P603" s="97"/>
      <c r="Q603" s="97"/>
      <c r="R603" s="97"/>
      <c r="S603" s="97"/>
      <c r="T603" s="97"/>
      <c r="U603" s="97"/>
      <c r="V603" s="97"/>
      <c r="W603" s="97"/>
      <c r="X603" s="97"/>
      <c r="Y603" s="97"/>
      <c r="Z603" s="97"/>
      <c r="AA603" s="97"/>
      <c r="AB603" s="97"/>
      <c r="AC603" s="97"/>
      <c r="AD603" s="97"/>
    </row>
    <row r="604" ht="15.75" customHeight="1">
      <c r="A604" s="97"/>
      <c r="B604" s="97"/>
      <c r="C604" s="97"/>
      <c r="D604" s="97"/>
      <c r="E604" s="97"/>
      <c r="F604" s="97"/>
      <c r="G604" s="97"/>
      <c r="H604" s="97"/>
      <c r="I604" s="97"/>
      <c r="J604" s="97"/>
      <c r="K604" s="97"/>
      <c r="L604" s="97"/>
      <c r="M604" s="97"/>
      <c r="N604" s="97"/>
      <c r="O604" s="97"/>
      <c r="P604" s="97"/>
      <c r="Q604" s="97"/>
      <c r="R604" s="97"/>
      <c r="S604" s="97"/>
      <c r="T604" s="97"/>
      <c r="U604" s="97"/>
      <c r="V604" s="97"/>
      <c r="W604" s="97"/>
      <c r="X604" s="97"/>
      <c r="Y604" s="97"/>
      <c r="Z604" s="97"/>
      <c r="AA604" s="97"/>
      <c r="AB604" s="97"/>
      <c r="AC604" s="97"/>
      <c r="AD604" s="97"/>
    </row>
    <row r="605" ht="15.75" customHeight="1">
      <c r="A605" s="97"/>
      <c r="B605" s="97"/>
      <c r="C605" s="97"/>
      <c r="D605" s="97"/>
      <c r="E605" s="97"/>
      <c r="F605" s="97"/>
      <c r="G605" s="97"/>
      <c r="H605" s="97"/>
      <c r="I605" s="97"/>
      <c r="J605" s="97"/>
      <c r="K605" s="97"/>
      <c r="L605" s="97"/>
      <c r="M605" s="97"/>
      <c r="N605" s="97"/>
      <c r="O605" s="97"/>
      <c r="P605" s="97"/>
      <c r="Q605" s="97"/>
      <c r="R605" s="97"/>
      <c r="S605" s="97"/>
      <c r="T605" s="97"/>
      <c r="U605" s="97"/>
      <c r="V605" s="97"/>
      <c r="W605" s="97"/>
      <c r="X605" s="97"/>
      <c r="Y605" s="97"/>
      <c r="Z605" s="97"/>
      <c r="AA605" s="97"/>
      <c r="AB605" s="97"/>
      <c r="AC605" s="97"/>
      <c r="AD605" s="97"/>
    </row>
    <row r="606" ht="15.75" customHeight="1">
      <c r="A606" s="97"/>
      <c r="B606" s="97"/>
      <c r="C606" s="97"/>
      <c r="D606" s="97"/>
      <c r="E606" s="97"/>
      <c r="F606" s="97"/>
      <c r="G606" s="97"/>
      <c r="H606" s="97"/>
      <c r="I606" s="97"/>
      <c r="J606" s="97"/>
      <c r="K606" s="97"/>
      <c r="L606" s="97"/>
      <c r="M606" s="97"/>
      <c r="N606" s="97"/>
      <c r="O606" s="97"/>
      <c r="P606" s="97"/>
      <c r="Q606" s="97"/>
      <c r="R606" s="97"/>
      <c r="S606" s="97"/>
      <c r="T606" s="97"/>
      <c r="U606" s="97"/>
      <c r="V606" s="97"/>
      <c r="W606" s="97"/>
      <c r="X606" s="97"/>
      <c r="Y606" s="97"/>
      <c r="Z606" s="97"/>
      <c r="AA606" s="97"/>
      <c r="AB606" s="97"/>
      <c r="AC606" s="97"/>
      <c r="AD606" s="97"/>
    </row>
    <row r="607" ht="15.75" customHeight="1">
      <c r="A607" s="97"/>
      <c r="B607" s="97"/>
      <c r="C607" s="97"/>
      <c r="D607" s="97"/>
      <c r="E607" s="97"/>
      <c r="F607" s="97"/>
      <c r="G607" s="97"/>
      <c r="H607" s="97"/>
      <c r="I607" s="97"/>
      <c r="J607" s="97"/>
      <c r="K607" s="97"/>
      <c r="L607" s="97"/>
      <c r="M607" s="97"/>
      <c r="N607" s="97"/>
      <c r="O607" s="97"/>
      <c r="P607" s="97"/>
      <c r="Q607" s="97"/>
      <c r="R607" s="97"/>
      <c r="S607" s="97"/>
      <c r="T607" s="97"/>
      <c r="U607" s="97"/>
      <c r="V607" s="97"/>
      <c r="W607" s="97"/>
      <c r="X607" s="97"/>
      <c r="Y607" s="97"/>
      <c r="Z607" s="97"/>
      <c r="AA607" s="97"/>
      <c r="AB607" s="97"/>
      <c r="AC607" s="97"/>
      <c r="AD607" s="97"/>
    </row>
    <row r="608" ht="15.75" customHeight="1">
      <c r="A608" s="97"/>
      <c r="B608" s="97"/>
      <c r="C608" s="97"/>
      <c r="D608" s="97"/>
      <c r="E608" s="97"/>
      <c r="F608" s="97"/>
      <c r="G608" s="97"/>
      <c r="H608" s="97"/>
      <c r="I608" s="97"/>
      <c r="J608" s="97"/>
      <c r="K608" s="97"/>
      <c r="L608" s="97"/>
      <c r="M608" s="97"/>
      <c r="N608" s="97"/>
      <c r="O608" s="97"/>
      <c r="P608" s="97"/>
      <c r="Q608" s="97"/>
      <c r="R608" s="97"/>
      <c r="S608" s="97"/>
      <c r="T608" s="97"/>
      <c r="U608" s="97"/>
      <c r="V608" s="97"/>
      <c r="W608" s="97"/>
      <c r="X608" s="97"/>
      <c r="Y608" s="97"/>
      <c r="Z608" s="97"/>
      <c r="AA608" s="97"/>
      <c r="AB608" s="97"/>
      <c r="AC608" s="97"/>
      <c r="AD608" s="97"/>
    </row>
    <row r="609" ht="15.75" customHeight="1">
      <c r="A609" s="97"/>
      <c r="B609" s="97"/>
      <c r="C609" s="97"/>
      <c r="D609" s="97"/>
      <c r="E609" s="97"/>
      <c r="F609" s="97"/>
      <c r="G609" s="97"/>
      <c r="H609" s="97"/>
      <c r="I609" s="97"/>
      <c r="J609" s="97"/>
      <c r="K609" s="97"/>
      <c r="L609" s="97"/>
      <c r="M609" s="97"/>
      <c r="N609" s="97"/>
      <c r="O609" s="97"/>
      <c r="P609" s="97"/>
      <c r="Q609" s="97"/>
      <c r="R609" s="97"/>
      <c r="S609" s="97"/>
      <c r="T609" s="97"/>
      <c r="U609" s="97"/>
      <c r="V609" s="97"/>
      <c r="W609" s="97"/>
      <c r="X609" s="97"/>
      <c r="Y609" s="97"/>
      <c r="Z609" s="97"/>
      <c r="AA609" s="97"/>
      <c r="AB609" s="97"/>
      <c r="AC609" s="97"/>
      <c r="AD609" s="97"/>
    </row>
    <row r="610" ht="15.75" customHeight="1">
      <c r="A610" s="97"/>
      <c r="B610" s="97"/>
      <c r="C610" s="97"/>
      <c r="D610" s="97"/>
      <c r="E610" s="97"/>
      <c r="F610" s="97"/>
      <c r="G610" s="97"/>
      <c r="H610" s="97"/>
      <c r="I610" s="97"/>
      <c r="J610" s="97"/>
      <c r="K610" s="97"/>
      <c r="L610" s="97"/>
      <c r="M610" s="97"/>
      <c r="N610" s="97"/>
      <c r="O610" s="97"/>
      <c r="P610" s="97"/>
      <c r="Q610" s="97"/>
      <c r="R610" s="97"/>
      <c r="S610" s="97"/>
      <c r="T610" s="97"/>
      <c r="U610" s="97"/>
      <c r="V610" s="97"/>
      <c r="W610" s="97"/>
      <c r="X610" s="97"/>
      <c r="Y610" s="97"/>
      <c r="Z610" s="97"/>
      <c r="AA610" s="97"/>
      <c r="AB610" s="97"/>
      <c r="AC610" s="97"/>
      <c r="AD610" s="97"/>
    </row>
    <row r="611" ht="15.75" customHeight="1">
      <c r="A611" s="97"/>
      <c r="B611" s="97"/>
      <c r="C611" s="97"/>
      <c r="D611" s="97"/>
      <c r="E611" s="97"/>
      <c r="F611" s="97"/>
      <c r="G611" s="97"/>
      <c r="H611" s="97"/>
      <c r="I611" s="97"/>
      <c r="J611" s="97"/>
      <c r="K611" s="97"/>
      <c r="L611" s="97"/>
      <c r="M611" s="97"/>
      <c r="N611" s="97"/>
      <c r="O611" s="97"/>
      <c r="P611" s="97"/>
      <c r="Q611" s="97"/>
      <c r="R611" s="97"/>
      <c r="S611" s="97"/>
      <c r="T611" s="97"/>
      <c r="U611" s="97"/>
      <c r="V611" s="97"/>
      <c r="W611" s="97"/>
      <c r="X611" s="97"/>
      <c r="Y611" s="97"/>
      <c r="Z611" s="97"/>
      <c r="AA611" s="97"/>
      <c r="AB611" s="97"/>
      <c r="AC611" s="97"/>
      <c r="AD611" s="97"/>
    </row>
    <row r="612" ht="15.75" customHeight="1">
      <c r="A612" s="97"/>
      <c r="B612" s="97"/>
      <c r="C612" s="97"/>
      <c r="D612" s="97"/>
      <c r="E612" s="97"/>
      <c r="F612" s="97"/>
      <c r="G612" s="97"/>
      <c r="H612" s="97"/>
      <c r="I612" s="97"/>
      <c r="J612" s="97"/>
      <c r="K612" s="97"/>
      <c r="L612" s="97"/>
      <c r="M612" s="97"/>
      <c r="N612" s="97"/>
      <c r="O612" s="97"/>
      <c r="P612" s="97"/>
      <c r="Q612" s="97"/>
      <c r="R612" s="97"/>
      <c r="S612" s="97"/>
      <c r="T612" s="97"/>
      <c r="U612" s="97"/>
      <c r="V612" s="97"/>
      <c r="W612" s="97"/>
      <c r="X612" s="97"/>
      <c r="Y612" s="97"/>
      <c r="Z612" s="97"/>
      <c r="AA612" s="97"/>
      <c r="AB612" s="97"/>
      <c r="AC612" s="97"/>
      <c r="AD612" s="97"/>
    </row>
    <row r="613" ht="15.75" customHeight="1">
      <c r="A613" s="97"/>
      <c r="B613" s="97"/>
      <c r="C613" s="97"/>
      <c r="D613" s="97"/>
      <c r="E613" s="97"/>
      <c r="F613" s="97"/>
      <c r="G613" s="97"/>
      <c r="H613" s="97"/>
      <c r="I613" s="97"/>
      <c r="J613" s="97"/>
      <c r="K613" s="97"/>
      <c r="L613" s="97"/>
      <c r="M613" s="97"/>
      <c r="N613" s="97"/>
      <c r="O613" s="97"/>
      <c r="P613" s="97"/>
      <c r="Q613" s="97"/>
      <c r="R613" s="97"/>
      <c r="S613" s="97"/>
      <c r="T613" s="97"/>
      <c r="U613" s="97"/>
      <c r="V613" s="97"/>
      <c r="W613" s="97"/>
      <c r="X613" s="97"/>
      <c r="Y613" s="97"/>
      <c r="Z613" s="97"/>
      <c r="AA613" s="97"/>
      <c r="AB613" s="97"/>
      <c r="AC613" s="97"/>
      <c r="AD613" s="97"/>
    </row>
    <row r="614" ht="15.75" customHeight="1">
      <c r="A614" s="97"/>
      <c r="B614" s="97"/>
      <c r="C614" s="97"/>
      <c r="D614" s="97"/>
      <c r="E614" s="97"/>
      <c r="F614" s="97"/>
      <c r="G614" s="97"/>
      <c r="H614" s="97"/>
      <c r="I614" s="97"/>
      <c r="J614" s="97"/>
      <c r="K614" s="97"/>
      <c r="L614" s="97"/>
      <c r="M614" s="97"/>
      <c r="N614" s="97"/>
      <c r="O614" s="97"/>
      <c r="P614" s="97"/>
      <c r="Q614" s="97"/>
      <c r="R614" s="97"/>
      <c r="S614" s="97"/>
      <c r="T614" s="97"/>
      <c r="U614" s="97"/>
      <c r="V614" s="97"/>
      <c r="W614" s="97"/>
      <c r="X614" s="97"/>
      <c r="Y614" s="97"/>
      <c r="Z614" s="97"/>
      <c r="AA614" s="97"/>
      <c r="AB614" s="97"/>
      <c r="AC614" s="97"/>
      <c r="AD614" s="97"/>
    </row>
    <row r="615" ht="15.75" customHeight="1">
      <c r="A615" s="97"/>
      <c r="B615" s="97"/>
      <c r="C615" s="97"/>
      <c r="D615" s="97"/>
      <c r="E615" s="97"/>
      <c r="F615" s="97"/>
      <c r="G615" s="97"/>
      <c r="H615" s="97"/>
      <c r="I615" s="97"/>
      <c r="J615" s="97"/>
      <c r="K615" s="97"/>
      <c r="L615" s="97"/>
      <c r="M615" s="97"/>
      <c r="N615" s="97"/>
      <c r="O615" s="97"/>
      <c r="P615" s="97"/>
      <c r="Q615" s="97"/>
      <c r="R615" s="97"/>
      <c r="S615" s="97"/>
      <c r="T615" s="97"/>
      <c r="U615" s="97"/>
      <c r="V615" s="97"/>
      <c r="W615" s="97"/>
      <c r="X615" s="97"/>
      <c r="Y615" s="97"/>
      <c r="Z615" s="97"/>
      <c r="AA615" s="97"/>
      <c r="AB615" s="97"/>
      <c r="AC615" s="97"/>
      <c r="AD615" s="97"/>
    </row>
    <row r="616" ht="15.75" customHeight="1">
      <c r="A616" s="97"/>
      <c r="B616" s="97"/>
      <c r="C616" s="97"/>
      <c r="D616" s="97"/>
      <c r="E616" s="97"/>
      <c r="F616" s="97"/>
      <c r="G616" s="97"/>
      <c r="H616" s="97"/>
      <c r="I616" s="97"/>
      <c r="J616" s="97"/>
      <c r="K616" s="97"/>
      <c r="L616" s="97"/>
      <c r="M616" s="97"/>
      <c r="N616" s="97"/>
      <c r="O616" s="97"/>
      <c r="P616" s="97"/>
      <c r="Q616" s="97"/>
      <c r="R616" s="97"/>
      <c r="S616" s="97"/>
      <c r="T616" s="97"/>
      <c r="U616" s="97"/>
      <c r="V616" s="97"/>
      <c r="W616" s="97"/>
      <c r="X616" s="97"/>
      <c r="Y616" s="97"/>
      <c r="Z616" s="97"/>
      <c r="AA616" s="97"/>
      <c r="AB616" s="97"/>
      <c r="AC616" s="97"/>
      <c r="AD616" s="97"/>
    </row>
    <row r="617" ht="15.75" customHeight="1">
      <c r="A617" s="97"/>
      <c r="B617" s="97"/>
      <c r="C617" s="97"/>
      <c r="D617" s="97"/>
      <c r="E617" s="97"/>
      <c r="F617" s="97"/>
      <c r="G617" s="97"/>
      <c r="H617" s="97"/>
      <c r="I617" s="97"/>
      <c r="J617" s="97"/>
      <c r="K617" s="97"/>
      <c r="L617" s="97"/>
      <c r="M617" s="97"/>
      <c r="N617" s="97"/>
      <c r="O617" s="97"/>
      <c r="P617" s="97"/>
      <c r="Q617" s="97"/>
      <c r="R617" s="97"/>
      <c r="S617" s="97"/>
      <c r="T617" s="97"/>
      <c r="U617" s="97"/>
      <c r="V617" s="97"/>
      <c r="W617" s="97"/>
      <c r="X617" s="97"/>
      <c r="Y617" s="97"/>
      <c r="Z617" s="97"/>
      <c r="AA617" s="97"/>
      <c r="AB617" s="97"/>
      <c r="AC617" s="97"/>
      <c r="AD617" s="97"/>
    </row>
    <row r="618" ht="15.75" customHeight="1">
      <c r="A618" s="97"/>
      <c r="B618" s="97"/>
      <c r="C618" s="97"/>
      <c r="D618" s="97"/>
      <c r="E618" s="97"/>
      <c r="F618" s="97"/>
      <c r="G618" s="97"/>
      <c r="H618" s="97"/>
      <c r="I618" s="97"/>
      <c r="J618" s="97"/>
      <c r="K618" s="97"/>
      <c r="L618" s="97"/>
      <c r="M618" s="97"/>
      <c r="N618" s="97"/>
      <c r="O618" s="97"/>
      <c r="P618" s="97"/>
      <c r="Q618" s="97"/>
      <c r="R618" s="97"/>
      <c r="S618" s="97"/>
      <c r="T618" s="97"/>
      <c r="U618" s="97"/>
      <c r="V618" s="97"/>
      <c r="W618" s="97"/>
      <c r="X618" s="97"/>
      <c r="Y618" s="97"/>
      <c r="Z618" s="97"/>
      <c r="AA618" s="97"/>
      <c r="AB618" s="97"/>
      <c r="AC618" s="97"/>
      <c r="AD618" s="97"/>
    </row>
    <row r="619" ht="15.75" customHeight="1">
      <c r="A619" s="97"/>
      <c r="B619" s="97"/>
      <c r="C619" s="97"/>
      <c r="D619" s="97"/>
      <c r="E619" s="97"/>
      <c r="F619" s="97"/>
      <c r="G619" s="97"/>
      <c r="H619" s="97"/>
      <c r="I619" s="97"/>
      <c r="J619" s="97"/>
      <c r="K619" s="97"/>
      <c r="L619" s="97"/>
      <c r="M619" s="97"/>
      <c r="N619" s="97"/>
      <c r="O619" s="97"/>
      <c r="P619" s="97"/>
      <c r="Q619" s="97"/>
      <c r="R619" s="97"/>
      <c r="S619" s="97"/>
      <c r="T619" s="97"/>
      <c r="U619" s="97"/>
      <c r="V619" s="97"/>
      <c r="W619" s="97"/>
      <c r="X619" s="97"/>
      <c r="Y619" s="97"/>
      <c r="Z619" s="97"/>
      <c r="AA619" s="97"/>
      <c r="AB619" s="97"/>
      <c r="AC619" s="97"/>
      <c r="AD619" s="97"/>
    </row>
    <row r="620" ht="15.75" customHeight="1">
      <c r="A620" s="97"/>
      <c r="B620" s="97"/>
      <c r="C620" s="97"/>
      <c r="D620" s="97"/>
      <c r="E620" s="97"/>
      <c r="F620" s="97"/>
      <c r="G620" s="97"/>
      <c r="H620" s="97"/>
      <c r="I620" s="97"/>
      <c r="J620" s="97"/>
      <c r="K620" s="97"/>
      <c r="L620" s="97"/>
      <c r="M620" s="97"/>
      <c r="N620" s="97"/>
      <c r="O620" s="97"/>
      <c r="P620" s="97"/>
      <c r="Q620" s="97"/>
      <c r="R620" s="97"/>
      <c r="S620" s="97"/>
      <c r="T620" s="97"/>
      <c r="U620" s="97"/>
      <c r="V620" s="97"/>
      <c r="W620" s="97"/>
      <c r="X620" s="97"/>
      <c r="Y620" s="97"/>
      <c r="Z620" s="97"/>
      <c r="AA620" s="97"/>
      <c r="AB620" s="97"/>
      <c r="AC620" s="97"/>
      <c r="AD620" s="97"/>
    </row>
    <row r="621" ht="15.75" customHeight="1">
      <c r="A621" s="97"/>
      <c r="B621" s="97"/>
      <c r="C621" s="97"/>
      <c r="D621" s="97"/>
      <c r="E621" s="97"/>
      <c r="F621" s="97"/>
      <c r="G621" s="97"/>
      <c r="H621" s="97"/>
      <c r="I621" s="97"/>
      <c r="J621" s="97"/>
      <c r="K621" s="97"/>
      <c r="L621" s="97"/>
      <c r="M621" s="97"/>
      <c r="N621" s="97"/>
      <c r="O621" s="97"/>
      <c r="P621" s="97"/>
      <c r="Q621" s="97"/>
      <c r="R621" s="97"/>
      <c r="S621" s="97"/>
      <c r="T621" s="97"/>
      <c r="U621" s="97"/>
      <c r="V621" s="97"/>
      <c r="W621" s="97"/>
      <c r="X621" s="97"/>
      <c r="Y621" s="97"/>
      <c r="Z621" s="97"/>
      <c r="AA621" s="97"/>
      <c r="AB621" s="97"/>
      <c r="AC621" s="97"/>
      <c r="AD621" s="97"/>
    </row>
    <row r="622" ht="15.75" customHeight="1">
      <c r="A622" s="97"/>
      <c r="B622" s="97"/>
      <c r="C622" s="97"/>
      <c r="D622" s="97"/>
      <c r="E622" s="97"/>
      <c r="F622" s="97"/>
      <c r="G622" s="97"/>
      <c r="H622" s="97"/>
      <c r="I622" s="97"/>
      <c r="J622" s="97"/>
      <c r="K622" s="97"/>
      <c r="L622" s="97"/>
      <c r="M622" s="97"/>
      <c r="N622" s="97"/>
      <c r="O622" s="97"/>
      <c r="P622" s="97"/>
      <c r="Q622" s="97"/>
      <c r="R622" s="97"/>
      <c r="S622" s="97"/>
      <c r="T622" s="97"/>
      <c r="U622" s="97"/>
      <c r="V622" s="97"/>
      <c r="W622" s="97"/>
      <c r="X622" s="97"/>
      <c r="Y622" s="97"/>
      <c r="Z622" s="97"/>
      <c r="AA622" s="97"/>
      <c r="AB622" s="97"/>
      <c r="AC622" s="97"/>
      <c r="AD622" s="97"/>
    </row>
    <row r="623" ht="15.75" customHeight="1">
      <c r="A623" s="97"/>
      <c r="B623" s="97"/>
      <c r="C623" s="97"/>
      <c r="D623" s="97"/>
      <c r="E623" s="97"/>
      <c r="F623" s="97"/>
      <c r="G623" s="97"/>
      <c r="H623" s="97"/>
      <c r="I623" s="97"/>
      <c r="J623" s="97"/>
      <c r="K623" s="97"/>
      <c r="L623" s="97"/>
      <c r="M623" s="97"/>
      <c r="N623" s="97"/>
      <c r="O623" s="97"/>
      <c r="P623" s="97"/>
      <c r="Q623" s="97"/>
      <c r="R623" s="97"/>
      <c r="S623" s="97"/>
      <c r="T623" s="97"/>
      <c r="U623" s="97"/>
      <c r="V623" s="97"/>
      <c r="W623" s="97"/>
      <c r="X623" s="97"/>
      <c r="Y623" s="97"/>
      <c r="Z623" s="97"/>
      <c r="AA623" s="97"/>
      <c r="AB623" s="97"/>
      <c r="AC623" s="97"/>
      <c r="AD623" s="97"/>
    </row>
    <row r="624" ht="15.75" customHeight="1">
      <c r="A624" s="97"/>
      <c r="B624" s="97"/>
      <c r="C624" s="97"/>
      <c r="D624" s="97"/>
      <c r="E624" s="97"/>
      <c r="F624" s="97"/>
      <c r="G624" s="97"/>
      <c r="H624" s="97"/>
      <c r="I624" s="97"/>
      <c r="J624" s="97"/>
      <c r="K624" s="97"/>
      <c r="L624" s="97"/>
      <c r="M624" s="97"/>
      <c r="N624" s="97"/>
      <c r="O624" s="97"/>
      <c r="P624" s="97"/>
      <c r="Q624" s="97"/>
      <c r="R624" s="97"/>
      <c r="S624" s="97"/>
      <c r="T624" s="97"/>
      <c r="U624" s="97"/>
      <c r="V624" s="97"/>
      <c r="W624" s="97"/>
      <c r="X624" s="97"/>
      <c r="Y624" s="97"/>
      <c r="Z624" s="97"/>
      <c r="AA624" s="97"/>
      <c r="AB624" s="97"/>
      <c r="AC624" s="97"/>
      <c r="AD624" s="97"/>
    </row>
    <row r="625" ht="15.75" customHeight="1">
      <c r="A625" s="97"/>
      <c r="B625" s="97"/>
      <c r="C625" s="97"/>
      <c r="D625" s="97"/>
      <c r="E625" s="97"/>
      <c r="F625" s="97"/>
      <c r="G625" s="97"/>
      <c r="H625" s="97"/>
      <c r="I625" s="97"/>
      <c r="J625" s="97"/>
      <c r="K625" s="97"/>
      <c r="L625" s="97"/>
      <c r="M625" s="97"/>
      <c r="N625" s="97"/>
      <c r="O625" s="97"/>
      <c r="P625" s="97"/>
      <c r="Q625" s="97"/>
      <c r="R625" s="97"/>
      <c r="S625" s="97"/>
      <c r="T625" s="97"/>
      <c r="U625" s="97"/>
      <c r="V625" s="97"/>
      <c r="W625" s="97"/>
      <c r="X625" s="97"/>
      <c r="Y625" s="97"/>
      <c r="Z625" s="97"/>
      <c r="AA625" s="97"/>
      <c r="AB625" s="97"/>
      <c r="AC625" s="97"/>
      <c r="AD625" s="97"/>
    </row>
    <row r="626" ht="15.75" customHeight="1">
      <c r="A626" s="97"/>
      <c r="B626" s="97"/>
      <c r="C626" s="97"/>
      <c r="D626" s="97"/>
      <c r="E626" s="97"/>
      <c r="F626" s="97"/>
      <c r="G626" s="97"/>
      <c r="H626" s="97"/>
      <c r="I626" s="97"/>
      <c r="J626" s="97"/>
      <c r="K626" s="97"/>
      <c r="L626" s="97"/>
      <c r="M626" s="97"/>
      <c r="N626" s="97"/>
      <c r="O626" s="97"/>
      <c r="P626" s="97"/>
      <c r="Q626" s="97"/>
      <c r="R626" s="97"/>
      <c r="S626" s="97"/>
      <c r="T626" s="97"/>
      <c r="U626" s="97"/>
      <c r="V626" s="97"/>
      <c r="W626" s="97"/>
      <c r="X626" s="97"/>
      <c r="Y626" s="97"/>
      <c r="Z626" s="97"/>
      <c r="AA626" s="97"/>
      <c r="AB626" s="97"/>
      <c r="AC626" s="97"/>
      <c r="AD626" s="97"/>
    </row>
    <row r="627" ht="15.75" customHeight="1">
      <c r="A627" s="97"/>
      <c r="B627" s="97"/>
      <c r="C627" s="97"/>
      <c r="D627" s="97"/>
      <c r="E627" s="97"/>
      <c r="F627" s="97"/>
      <c r="G627" s="97"/>
      <c r="H627" s="97"/>
      <c r="I627" s="97"/>
      <c r="J627" s="97"/>
      <c r="K627" s="97"/>
      <c r="L627" s="97"/>
      <c r="M627" s="97"/>
      <c r="N627" s="97"/>
      <c r="O627" s="97"/>
      <c r="P627" s="97"/>
      <c r="Q627" s="97"/>
      <c r="R627" s="97"/>
      <c r="S627" s="97"/>
      <c r="T627" s="97"/>
      <c r="U627" s="97"/>
      <c r="V627" s="97"/>
      <c r="W627" s="97"/>
      <c r="X627" s="97"/>
      <c r="Y627" s="97"/>
      <c r="Z627" s="97"/>
      <c r="AA627" s="97"/>
      <c r="AB627" s="97"/>
      <c r="AC627" s="97"/>
      <c r="AD627" s="97"/>
    </row>
    <row r="628" ht="15.75" customHeight="1">
      <c r="A628" s="97"/>
      <c r="B628" s="97"/>
      <c r="C628" s="97"/>
      <c r="D628" s="97"/>
      <c r="E628" s="97"/>
      <c r="F628" s="97"/>
      <c r="G628" s="97"/>
      <c r="H628" s="97"/>
      <c r="I628" s="97"/>
      <c r="J628" s="97"/>
      <c r="K628" s="97"/>
      <c r="L628" s="97"/>
      <c r="M628" s="97"/>
      <c r="N628" s="97"/>
      <c r="O628" s="97"/>
      <c r="P628" s="97"/>
      <c r="Q628" s="97"/>
      <c r="R628" s="97"/>
      <c r="S628" s="97"/>
      <c r="T628" s="97"/>
      <c r="U628" s="97"/>
      <c r="V628" s="97"/>
      <c r="W628" s="97"/>
      <c r="X628" s="97"/>
      <c r="Y628" s="97"/>
      <c r="Z628" s="97"/>
      <c r="AA628" s="97"/>
      <c r="AB628" s="97"/>
      <c r="AC628" s="97"/>
      <c r="AD628" s="97"/>
    </row>
    <row r="629" ht="15.75" customHeight="1">
      <c r="A629" s="97"/>
      <c r="B629" s="97"/>
      <c r="C629" s="97"/>
      <c r="D629" s="97"/>
      <c r="E629" s="97"/>
      <c r="F629" s="97"/>
      <c r="G629" s="97"/>
      <c r="H629" s="97"/>
      <c r="I629" s="97"/>
      <c r="J629" s="97"/>
      <c r="K629" s="97"/>
      <c r="L629" s="97"/>
      <c r="M629" s="97"/>
      <c r="N629" s="97"/>
      <c r="O629" s="97"/>
      <c r="P629" s="97"/>
      <c r="Q629" s="97"/>
      <c r="R629" s="97"/>
      <c r="S629" s="97"/>
      <c r="T629" s="97"/>
      <c r="U629" s="97"/>
      <c r="V629" s="97"/>
      <c r="W629" s="97"/>
      <c r="X629" s="97"/>
      <c r="Y629" s="97"/>
      <c r="Z629" s="97"/>
      <c r="AA629" s="97"/>
      <c r="AB629" s="97"/>
      <c r="AC629" s="97"/>
      <c r="AD629" s="97"/>
    </row>
    <row r="630" ht="15.75" customHeight="1">
      <c r="A630" s="97"/>
      <c r="B630" s="97"/>
      <c r="C630" s="97"/>
      <c r="D630" s="97"/>
      <c r="E630" s="97"/>
      <c r="F630" s="97"/>
      <c r="G630" s="97"/>
      <c r="H630" s="97"/>
      <c r="I630" s="97"/>
      <c r="J630" s="97"/>
      <c r="K630" s="97"/>
      <c r="L630" s="97"/>
      <c r="M630" s="97"/>
      <c r="N630" s="97"/>
      <c r="O630" s="97"/>
      <c r="P630" s="97"/>
      <c r="Q630" s="97"/>
      <c r="R630" s="97"/>
      <c r="S630" s="97"/>
      <c r="T630" s="97"/>
      <c r="U630" s="97"/>
      <c r="V630" s="97"/>
      <c r="W630" s="97"/>
      <c r="X630" s="97"/>
      <c r="Y630" s="97"/>
      <c r="Z630" s="97"/>
      <c r="AA630" s="97"/>
      <c r="AB630" s="97"/>
      <c r="AC630" s="97"/>
      <c r="AD630" s="97"/>
    </row>
    <row r="631" ht="15.75" customHeight="1">
      <c r="A631" s="97"/>
      <c r="B631" s="97"/>
      <c r="C631" s="97"/>
      <c r="D631" s="97"/>
      <c r="E631" s="97"/>
      <c r="F631" s="97"/>
      <c r="G631" s="97"/>
      <c r="H631" s="97"/>
      <c r="I631" s="97"/>
      <c r="J631" s="97"/>
      <c r="K631" s="97"/>
      <c r="L631" s="97"/>
      <c r="M631" s="97"/>
      <c r="N631" s="97"/>
      <c r="O631" s="97"/>
      <c r="P631" s="97"/>
      <c r="Q631" s="97"/>
      <c r="R631" s="97"/>
      <c r="S631" s="97"/>
      <c r="T631" s="97"/>
      <c r="U631" s="97"/>
      <c r="V631" s="97"/>
      <c r="W631" s="97"/>
      <c r="X631" s="97"/>
      <c r="Y631" s="97"/>
      <c r="Z631" s="97"/>
      <c r="AA631" s="97"/>
      <c r="AB631" s="97"/>
      <c r="AC631" s="97"/>
      <c r="AD631" s="97"/>
    </row>
    <row r="632" ht="15.75" customHeight="1">
      <c r="A632" s="97"/>
      <c r="B632" s="97"/>
      <c r="C632" s="97"/>
      <c r="D632" s="97"/>
      <c r="E632" s="97"/>
      <c r="F632" s="97"/>
      <c r="G632" s="97"/>
      <c r="H632" s="97"/>
      <c r="I632" s="97"/>
      <c r="J632" s="97"/>
      <c r="K632" s="97"/>
      <c r="L632" s="97"/>
      <c r="M632" s="97"/>
      <c r="N632" s="97"/>
      <c r="O632" s="97"/>
      <c r="P632" s="97"/>
      <c r="Q632" s="97"/>
      <c r="R632" s="97"/>
      <c r="S632" s="97"/>
      <c r="T632" s="97"/>
      <c r="U632" s="97"/>
      <c r="V632" s="97"/>
      <c r="W632" s="97"/>
      <c r="X632" s="97"/>
      <c r="Y632" s="97"/>
      <c r="Z632" s="97"/>
      <c r="AA632" s="97"/>
      <c r="AB632" s="97"/>
      <c r="AC632" s="97"/>
      <c r="AD632" s="97"/>
    </row>
    <row r="633" ht="15.75" customHeight="1">
      <c r="A633" s="97"/>
      <c r="B633" s="97"/>
      <c r="C633" s="97"/>
      <c r="D633" s="97"/>
      <c r="E633" s="97"/>
      <c r="F633" s="97"/>
      <c r="G633" s="97"/>
      <c r="H633" s="97"/>
      <c r="I633" s="97"/>
      <c r="J633" s="97"/>
      <c r="K633" s="97"/>
      <c r="L633" s="97"/>
      <c r="M633" s="97"/>
      <c r="N633" s="97"/>
      <c r="O633" s="97"/>
      <c r="P633" s="97"/>
      <c r="Q633" s="97"/>
      <c r="R633" s="97"/>
      <c r="S633" s="97"/>
      <c r="T633" s="97"/>
      <c r="U633" s="97"/>
      <c r="V633" s="97"/>
      <c r="W633" s="97"/>
      <c r="X633" s="97"/>
      <c r="Y633" s="97"/>
      <c r="Z633" s="97"/>
      <c r="AA633" s="97"/>
      <c r="AB633" s="97"/>
      <c r="AC633" s="97"/>
      <c r="AD633" s="97"/>
    </row>
    <row r="634" ht="15.75" customHeight="1">
      <c r="A634" s="97"/>
      <c r="B634" s="97"/>
      <c r="C634" s="97"/>
      <c r="D634" s="97"/>
      <c r="E634" s="97"/>
      <c r="F634" s="97"/>
      <c r="G634" s="97"/>
      <c r="H634" s="97"/>
      <c r="I634" s="97"/>
      <c r="J634" s="97"/>
      <c r="K634" s="97"/>
      <c r="L634" s="97"/>
      <c r="M634" s="97"/>
      <c r="N634" s="97"/>
      <c r="O634" s="97"/>
      <c r="P634" s="97"/>
      <c r="Q634" s="97"/>
      <c r="R634" s="97"/>
      <c r="S634" s="97"/>
      <c r="T634" s="97"/>
      <c r="U634" s="97"/>
      <c r="V634" s="97"/>
      <c r="W634" s="97"/>
      <c r="X634" s="97"/>
      <c r="Y634" s="97"/>
      <c r="Z634" s="97"/>
      <c r="AA634" s="97"/>
      <c r="AB634" s="97"/>
      <c r="AC634" s="97"/>
      <c r="AD634" s="97"/>
    </row>
    <row r="635" ht="15.75" customHeight="1">
      <c r="A635" s="97"/>
      <c r="B635" s="97"/>
      <c r="C635" s="97"/>
      <c r="D635" s="97"/>
      <c r="E635" s="97"/>
      <c r="F635" s="97"/>
      <c r="G635" s="97"/>
      <c r="H635" s="97"/>
      <c r="I635" s="97"/>
      <c r="J635" s="97"/>
      <c r="K635" s="97"/>
      <c r="L635" s="97"/>
      <c r="M635" s="97"/>
      <c r="N635" s="97"/>
      <c r="O635" s="97"/>
      <c r="P635" s="97"/>
      <c r="Q635" s="97"/>
      <c r="R635" s="97"/>
      <c r="S635" s="97"/>
      <c r="T635" s="97"/>
      <c r="U635" s="97"/>
      <c r="V635" s="97"/>
      <c r="W635" s="97"/>
      <c r="X635" s="97"/>
      <c r="Y635" s="97"/>
      <c r="Z635" s="97"/>
      <c r="AA635" s="97"/>
      <c r="AB635" s="97"/>
      <c r="AC635" s="97"/>
      <c r="AD635" s="97"/>
    </row>
    <row r="636" ht="15.75" customHeight="1">
      <c r="A636" s="97"/>
      <c r="B636" s="97"/>
      <c r="C636" s="97"/>
      <c r="D636" s="97"/>
      <c r="E636" s="97"/>
      <c r="F636" s="97"/>
      <c r="G636" s="97"/>
      <c r="H636" s="97"/>
      <c r="I636" s="97"/>
      <c r="J636" s="97"/>
      <c r="K636" s="97"/>
      <c r="L636" s="97"/>
      <c r="M636" s="97"/>
      <c r="N636" s="97"/>
      <c r="O636" s="97"/>
      <c r="P636" s="97"/>
      <c r="Q636" s="97"/>
      <c r="R636" s="97"/>
      <c r="S636" s="97"/>
      <c r="T636" s="97"/>
      <c r="U636" s="97"/>
      <c r="V636" s="97"/>
      <c r="W636" s="97"/>
      <c r="X636" s="97"/>
      <c r="Y636" s="97"/>
      <c r="Z636" s="97"/>
      <c r="AA636" s="97"/>
      <c r="AB636" s="97"/>
      <c r="AC636" s="97"/>
      <c r="AD636" s="97"/>
    </row>
    <row r="637" ht="15.75" customHeight="1">
      <c r="A637" s="97"/>
      <c r="B637" s="97"/>
      <c r="C637" s="97"/>
      <c r="D637" s="97"/>
      <c r="E637" s="97"/>
      <c r="F637" s="97"/>
      <c r="G637" s="97"/>
      <c r="H637" s="97"/>
      <c r="I637" s="97"/>
      <c r="J637" s="97"/>
      <c r="K637" s="97"/>
      <c r="L637" s="97"/>
      <c r="M637" s="97"/>
      <c r="N637" s="97"/>
      <c r="O637" s="97"/>
      <c r="P637" s="97"/>
      <c r="Q637" s="97"/>
      <c r="R637" s="97"/>
      <c r="S637" s="97"/>
      <c r="T637" s="97"/>
      <c r="U637" s="97"/>
      <c r="V637" s="97"/>
      <c r="W637" s="97"/>
      <c r="X637" s="97"/>
      <c r="Y637" s="97"/>
      <c r="Z637" s="97"/>
      <c r="AA637" s="97"/>
      <c r="AB637" s="97"/>
      <c r="AC637" s="97"/>
      <c r="AD637" s="97"/>
    </row>
    <row r="638" ht="15.75" customHeight="1">
      <c r="A638" s="97"/>
      <c r="B638" s="97"/>
      <c r="C638" s="97"/>
      <c r="D638" s="97"/>
      <c r="E638" s="97"/>
      <c r="F638" s="97"/>
      <c r="G638" s="97"/>
      <c r="H638" s="97"/>
      <c r="I638" s="97"/>
      <c r="J638" s="97"/>
      <c r="K638" s="97"/>
      <c r="L638" s="97"/>
      <c r="M638" s="97"/>
      <c r="N638" s="97"/>
      <c r="O638" s="97"/>
      <c r="P638" s="97"/>
      <c r="Q638" s="97"/>
      <c r="R638" s="97"/>
      <c r="S638" s="97"/>
      <c r="T638" s="97"/>
      <c r="U638" s="97"/>
      <c r="V638" s="97"/>
      <c r="W638" s="97"/>
      <c r="X638" s="97"/>
      <c r="Y638" s="97"/>
      <c r="Z638" s="97"/>
      <c r="AA638" s="97"/>
      <c r="AB638" s="97"/>
      <c r="AC638" s="97"/>
      <c r="AD638" s="97"/>
    </row>
    <row r="639" ht="15.75" customHeight="1">
      <c r="A639" s="97"/>
      <c r="B639" s="97"/>
      <c r="C639" s="97"/>
      <c r="D639" s="97"/>
      <c r="E639" s="97"/>
      <c r="F639" s="97"/>
      <c r="G639" s="97"/>
      <c r="H639" s="97"/>
      <c r="I639" s="97"/>
      <c r="J639" s="97"/>
      <c r="K639" s="97"/>
      <c r="L639" s="97"/>
      <c r="M639" s="97"/>
      <c r="N639" s="97"/>
      <c r="O639" s="97"/>
      <c r="P639" s="97"/>
      <c r="Q639" s="97"/>
      <c r="R639" s="97"/>
      <c r="S639" s="97"/>
      <c r="T639" s="97"/>
      <c r="U639" s="97"/>
      <c r="V639" s="97"/>
      <c r="W639" s="97"/>
      <c r="X639" s="97"/>
      <c r="Y639" s="97"/>
      <c r="Z639" s="97"/>
      <c r="AA639" s="97"/>
      <c r="AB639" s="97"/>
      <c r="AC639" s="97"/>
      <c r="AD639" s="97"/>
    </row>
    <row r="640" ht="15.75" customHeight="1">
      <c r="A640" s="97"/>
      <c r="B640" s="97"/>
      <c r="C640" s="97"/>
      <c r="D640" s="97"/>
      <c r="E640" s="97"/>
      <c r="F640" s="97"/>
      <c r="G640" s="97"/>
      <c r="H640" s="97"/>
      <c r="I640" s="97"/>
      <c r="J640" s="97"/>
      <c r="K640" s="97"/>
      <c r="L640" s="97"/>
      <c r="M640" s="97"/>
      <c r="N640" s="97"/>
      <c r="O640" s="97"/>
      <c r="P640" s="97"/>
      <c r="Q640" s="97"/>
      <c r="R640" s="97"/>
      <c r="S640" s="97"/>
      <c r="T640" s="97"/>
      <c r="U640" s="97"/>
      <c r="V640" s="97"/>
      <c r="W640" s="97"/>
      <c r="X640" s="97"/>
      <c r="Y640" s="97"/>
      <c r="Z640" s="97"/>
      <c r="AA640" s="97"/>
      <c r="AB640" s="97"/>
      <c r="AC640" s="97"/>
      <c r="AD640" s="97"/>
    </row>
    <row r="641" ht="15.75" customHeight="1">
      <c r="A641" s="97"/>
      <c r="B641" s="97"/>
      <c r="C641" s="97"/>
      <c r="D641" s="97"/>
      <c r="E641" s="97"/>
      <c r="F641" s="97"/>
      <c r="G641" s="97"/>
      <c r="H641" s="97"/>
      <c r="I641" s="97"/>
      <c r="J641" s="97"/>
      <c r="K641" s="97"/>
      <c r="L641" s="97"/>
      <c r="M641" s="97"/>
      <c r="N641" s="97"/>
      <c r="O641" s="97"/>
      <c r="P641" s="97"/>
      <c r="Q641" s="97"/>
      <c r="R641" s="97"/>
      <c r="S641" s="97"/>
      <c r="T641" s="97"/>
      <c r="U641" s="97"/>
      <c r="V641" s="97"/>
      <c r="W641" s="97"/>
      <c r="X641" s="97"/>
      <c r="Y641" s="97"/>
      <c r="Z641" s="97"/>
      <c r="AA641" s="97"/>
      <c r="AB641" s="97"/>
      <c r="AC641" s="97"/>
      <c r="AD641" s="97"/>
    </row>
    <row r="642" ht="15.75" customHeight="1">
      <c r="A642" s="97"/>
      <c r="B642" s="97"/>
      <c r="C642" s="97"/>
      <c r="D642" s="97"/>
      <c r="E642" s="97"/>
      <c r="F642" s="97"/>
      <c r="G642" s="97"/>
      <c r="H642" s="97"/>
      <c r="I642" s="97"/>
      <c r="J642" s="97"/>
      <c r="K642" s="97"/>
      <c r="L642" s="97"/>
      <c r="M642" s="97"/>
      <c r="N642" s="97"/>
      <c r="O642" s="97"/>
      <c r="P642" s="97"/>
      <c r="Q642" s="97"/>
      <c r="R642" s="97"/>
      <c r="S642" s="97"/>
      <c r="T642" s="97"/>
      <c r="U642" s="97"/>
      <c r="V642" s="97"/>
      <c r="W642" s="97"/>
      <c r="X642" s="97"/>
      <c r="Y642" s="97"/>
      <c r="Z642" s="97"/>
      <c r="AA642" s="97"/>
      <c r="AB642" s="97"/>
      <c r="AC642" s="97"/>
      <c r="AD642" s="97"/>
    </row>
    <row r="643" ht="15.75" customHeight="1">
      <c r="A643" s="97"/>
      <c r="B643" s="97"/>
      <c r="C643" s="97"/>
      <c r="D643" s="97"/>
      <c r="E643" s="97"/>
      <c r="F643" s="97"/>
      <c r="G643" s="97"/>
      <c r="H643" s="97"/>
      <c r="I643" s="97"/>
      <c r="J643" s="97"/>
      <c r="K643" s="97"/>
      <c r="L643" s="97"/>
      <c r="M643" s="97"/>
      <c r="N643" s="97"/>
      <c r="O643" s="97"/>
      <c r="P643" s="97"/>
      <c r="Q643" s="97"/>
      <c r="R643" s="97"/>
      <c r="S643" s="97"/>
      <c r="T643" s="97"/>
      <c r="U643" s="97"/>
      <c r="V643" s="97"/>
      <c r="W643" s="97"/>
      <c r="X643" s="97"/>
      <c r="Y643" s="97"/>
      <c r="Z643" s="97"/>
      <c r="AA643" s="97"/>
      <c r="AB643" s="97"/>
      <c r="AC643" s="97"/>
      <c r="AD643" s="97"/>
    </row>
    <row r="644" ht="15.75" customHeight="1">
      <c r="A644" s="97"/>
      <c r="B644" s="97"/>
      <c r="C644" s="97"/>
      <c r="D644" s="97"/>
      <c r="E644" s="97"/>
      <c r="F644" s="97"/>
      <c r="G644" s="97"/>
      <c r="H644" s="97"/>
      <c r="I644" s="97"/>
      <c r="J644" s="97"/>
      <c r="K644" s="97"/>
      <c r="L644" s="97"/>
      <c r="M644" s="97"/>
      <c r="N644" s="97"/>
      <c r="O644" s="97"/>
      <c r="P644" s="97"/>
      <c r="Q644" s="97"/>
      <c r="R644" s="97"/>
      <c r="S644" s="97"/>
      <c r="T644" s="97"/>
      <c r="U644" s="97"/>
      <c r="V644" s="97"/>
      <c r="W644" s="97"/>
      <c r="X644" s="97"/>
      <c r="Y644" s="97"/>
      <c r="Z644" s="97"/>
      <c r="AA644" s="97"/>
      <c r="AB644" s="97"/>
      <c r="AC644" s="97"/>
      <c r="AD644" s="97"/>
    </row>
    <row r="645" ht="15.75" customHeight="1">
      <c r="A645" s="97"/>
      <c r="B645" s="97"/>
      <c r="C645" s="97"/>
      <c r="D645" s="97"/>
      <c r="E645" s="97"/>
      <c r="F645" s="97"/>
      <c r="G645" s="97"/>
      <c r="H645" s="97"/>
      <c r="I645" s="97"/>
      <c r="J645" s="97"/>
      <c r="K645" s="97"/>
      <c r="L645" s="97"/>
      <c r="M645" s="97"/>
      <c r="N645" s="97"/>
      <c r="O645" s="97"/>
      <c r="P645" s="97"/>
      <c r="Q645" s="97"/>
      <c r="R645" s="97"/>
      <c r="S645" s="97"/>
      <c r="T645" s="97"/>
      <c r="U645" s="97"/>
      <c r="V645" s="97"/>
      <c r="W645" s="97"/>
      <c r="X645" s="97"/>
      <c r="Y645" s="97"/>
      <c r="Z645" s="97"/>
      <c r="AA645" s="97"/>
      <c r="AB645" s="97"/>
      <c r="AC645" s="97"/>
      <c r="AD645" s="97"/>
    </row>
    <row r="646" ht="15.75" customHeight="1">
      <c r="A646" s="97"/>
      <c r="B646" s="97"/>
      <c r="C646" s="97"/>
      <c r="D646" s="97"/>
      <c r="E646" s="97"/>
      <c r="F646" s="97"/>
      <c r="G646" s="97"/>
      <c r="H646" s="97"/>
      <c r="I646" s="97"/>
      <c r="J646" s="97"/>
      <c r="K646" s="97"/>
      <c r="L646" s="97"/>
      <c r="M646" s="97"/>
      <c r="N646" s="97"/>
      <c r="O646" s="97"/>
      <c r="P646" s="97"/>
      <c r="Q646" s="97"/>
      <c r="R646" s="97"/>
      <c r="S646" s="97"/>
      <c r="T646" s="97"/>
      <c r="U646" s="97"/>
      <c r="V646" s="97"/>
      <c r="W646" s="97"/>
      <c r="X646" s="97"/>
      <c r="Y646" s="97"/>
      <c r="Z646" s="97"/>
      <c r="AA646" s="97"/>
      <c r="AB646" s="97"/>
      <c r="AC646" s="97"/>
      <c r="AD646" s="97"/>
    </row>
    <row r="647" ht="15.75" customHeight="1">
      <c r="A647" s="97"/>
      <c r="B647" s="97"/>
      <c r="C647" s="97"/>
      <c r="D647" s="97"/>
      <c r="E647" s="97"/>
      <c r="F647" s="97"/>
      <c r="G647" s="97"/>
      <c r="H647" s="97"/>
      <c r="I647" s="97"/>
      <c r="J647" s="97"/>
      <c r="K647" s="97"/>
      <c r="L647" s="97"/>
      <c r="M647" s="97"/>
      <c r="N647" s="97"/>
      <c r="O647" s="97"/>
      <c r="P647" s="97"/>
      <c r="Q647" s="97"/>
      <c r="R647" s="97"/>
      <c r="S647" s="97"/>
      <c r="T647" s="97"/>
      <c r="U647" s="97"/>
      <c r="V647" s="97"/>
      <c r="W647" s="97"/>
      <c r="X647" s="97"/>
      <c r="Y647" s="97"/>
      <c r="Z647" s="97"/>
      <c r="AA647" s="97"/>
      <c r="AB647" s="97"/>
      <c r="AC647" s="97"/>
      <c r="AD647" s="97"/>
    </row>
    <row r="648" ht="15.75" customHeight="1">
      <c r="A648" s="97"/>
      <c r="B648" s="97"/>
      <c r="C648" s="97"/>
      <c r="D648" s="97"/>
      <c r="E648" s="97"/>
      <c r="F648" s="97"/>
      <c r="G648" s="97"/>
      <c r="H648" s="97"/>
      <c r="I648" s="97"/>
      <c r="J648" s="97"/>
      <c r="K648" s="97"/>
      <c r="L648" s="97"/>
      <c r="M648" s="97"/>
      <c r="N648" s="97"/>
      <c r="O648" s="97"/>
      <c r="P648" s="97"/>
      <c r="Q648" s="97"/>
      <c r="R648" s="97"/>
      <c r="S648" s="97"/>
      <c r="T648" s="97"/>
      <c r="U648" s="97"/>
      <c r="V648" s="97"/>
      <c r="W648" s="97"/>
      <c r="X648" s="97"/>
      <c r="Y648" s="97"/>
      <c r="Z648" s="97"/>
      <c r="AA648" s="97"/>
      <c r="AB648" s="97"/>
      <c r="AC648" s="97"/>
      <c r="AD648" s="97"/>
    </row>
    <row r="649" ht="15.75" customHeight="1">
      <c r="A649" s="97"/>
      <c r="B649" s="97"/>
      <c r="C649" s="97"/>
      <c r="D649" s="97"/>
      <c r="E649" s="97"/>
      <c r="F649" s="97"/>
      <c r="G649" s="97"/>
      <c r="H649" s="97"/>
      <c r="I649" s="97"/>
      <c r="J649" s="97"/>
      <c r="K649" s="97"/>
      <c r="L649" s="97"/>
      <c r="M649" s="97"/>
      <c r="N649" s="97"/>
      <c r="O649" s="97"/>
      <c r="P649" s="97"/>
      <c r="Q649" s="97"/>
      <c r="R649" s="97"/>
      <c r="S649" s="97"/>
      <c r="T649" s="97"/>
      <c r="U649" s="97"/>
      <c r="V649" s="97"/>
      <c r="W649" s="97"/>
      <c r="X649" s="97"/>
      <c r="Y649" s="97"/>
      <c r="Z649" s="97"/>
      <c r="AA649" s="97"/>
      <c r="AB649" s="97"/>
      <c r="AC649" s="97"/>
      <c r="AD649" s="97"/>
    </row>
    <row r="650" ht="15.75" customHeight="1">
      <c r="A650" s="97"/>
      <c r="B650" s="97"/>
      <c r="C650" s="97"/>
      <c r="D650" s="97"/>
      <c r="E650" s="97"/>
      <c r="F650" s="97"/>
      <c r="G650" s="97"/>
      <c r="H650" s="97"/>
      <c r="I650" s="97"/>
      <c r="J650" s="97"/>
      <c r="K650" s="97"/>
      <c r="L650" s="97"/>
      <c r="M650" s="97"/>
      <c r="N650" s="97"/>
      <c r="O650" s="97"/>
      <c r="P650" s="97"/>
      <c r="Q650" s="97"/>
      <c r="R650" s="97"/>
      <c r="S650" s="97"/>
      <c r="T650" s="97"/>
      <c r="U650" s="97"/>
      <c r="V650" s="97"/>
      <c r="W650" s="97"/>
      <c r="X650" s="97"/>
      <c r="Y650" s="97"/>
      <c r="Z650" s="97"/>
      <c r="AA650" s="97"/>
      <c r="AB650" s="97"/>
      <c r="AC650" s="97"/>
      <c r="AD650" s="97"/>
    </row>
    <row r="651" ht="15.75" customHeight="1">
      <c r="A651" s="97"/>
      <c r="B651" s="97"/>
      <c r="C651" s="97"/>
      <c r="D651" s="97"/>
      <c r="E651" s="97"/>
      <c r="F651" s="97"/>
      <c r="G651" s="97"/>
      <c r="H651" s="97"/>
      <c r="I651" s="97"/>
      <c r="J651" s="97"/>
      <c r="K651" s="97"/>
      <c r="L651" s="97"/>
      <c r="M651" s="97"/>
      <c r="N651" s="97"/>
      <c r="O651" s="97"/>
      <c r="P651" s="97"/>
      <c r="Q651" s="97"/>
      <c r="R651" s="97"/>
      <c r="S651" s="97"/>
      <c r="T651" s="97"/>
      <c r="U651" s="97"/>
      <c r="V651" s="97"/>
      <c r="W651" s="97"/>
      <c r="X651" s="97"/>
      <c r="Y651" s="97"/>
      <c r="Z651" s="97"/>
      <c r="AA651" s="97"/>
      <c r="AB651" s="97"/>
      <c r="AC651" s="97"/>
      <c r="AD651" s="97"/>
    </row>
    <row r="652" ht="15.75" customHeight="1">
      <c r="A652" s="97"/>
      <c r="B652" s="97"/>
      <c r="C652" s="97"/>
      <c r="D652" s="97"/>
      <c r="E652" s="97"/>
      <c r="F652" s="97"/>
      <c r="G652" s="97"/>
      <c r="H652" s="97"/>
      <c r="I652" s="97"/>
      <c r="J652" s="97"/>
      <c r="K652" s="97"/>
      <c r="L652" s="97"/>
      <c r="M652" s="97"/>
      <c r="N652" s="97"/>
      <c r="O652" s="97"/>
      <c r="P652" s="97"/>
      <c r="Q652" s="97"/>
      <c r="R652" s="97"/>
      <c r="S652" s="97"/>
      <c r="T652" s="97"/>
      <c r="U652" s="97"/>
      <c r="V652" s="97"/>
      <c r="W652" s="97"/>
      <c r="X652" s="97"/>
      <c r="Y652" s="97"/>
      <c r="Z652" s="97"/>
      <c r="AA652" s="97"/>
      <c r="AB652" s="97"/>
      <c r="AC652" s="97"/>
      <c r="AD652" s="97"/>
    </row>
    <row r="653" ht="15.75" customHeight="1">
      <c r="A653" s="97"/>
      <c r="B653" s="97"/>
      <c r="C653" s="97"/>
      <c r="D653" s="97"/>
      <c r="E653" s="97"/>
      <c r="F653" s="97"/>
      <c r="G653" s="97"/>
      <c r="H653" s="97"/>
      <c r="I653" s="97"/>
      <c r="J653" s="97"/>
      <c r="K653" s="97"/>
      <c r="L653" s="97"/>
      <c r="M653" s="97"/>
      <c r="N653" s="97"/>
      <c r="O653" s="97"/>
      <c r="P653" s="97"/>
      <c r="Q653" s="97"/>
      <c r="R653" s="97"/>
      <c r="S653" s="97"/>
      <c r="T653" s="97"/>
      <c r="U653" s="97"/>
      <c r="V653" s="97"/>
      <c r="W653" s="97"/>
      <c r="X653" s="97"/>
      <c r="Y653" s="97"/>
      <c r="Z653" s="97"/>
      <c r="AA653" s="97"/>
      <c r="AB653" s="97"/>
      <c r="AC653" s="97"/>
      <c r="AD653" s="97"/>
    </row>
    <row r="654" ht="15.75" customHeight="1">
      <c r="A654" s="97"/>
      <c r="B654" s="97"/>
      <c r="C654" s="97"/>
      <c r="D654" s="97"/>
      <c r="E654" s="97"/>
      <c r="F654" s="97"/>
      <c r="G654" s="97"/>
      <c r="H654" s="97"/>
      <c r="I654" s="97"/>
      <c r="J654" s="97"/>
      <c r="K654" s="97"/>
      <c r="L654" s="97"/>
      <c r="M654" s="97"/>
      <c r="N654" s="97"/>
      <c r="O654" s="97"/>
      <c r="P654" s="97"/>
      <c r="Q654" s="97"/>
      <c r="R654" s="97"/>
      <c r="S654" s="97"/>
      <c r="T654" s="97"/>
      <c r="U654" s="97"/>
      <c r="V654" s="97"/>
      <c r="W654" s="97"/>
      <c r="X654" s="97"/>
      <c r="Y654" s="97"/>
      <c r="Z654" s="97"/>
      <c r="AA654" s="97"/>
      <c r="AB654" s="97"/>
      <c r="AC654" s="97"/>
      <c r="AD654" s="97"/>
    </row>
    <row r="655" ht="15.75" customHeight="1">
      <c r="A655" s="97"/>
      <c r="B655" s="97"/>
      <c r="C655" s="97"/>
      <c r="D655" s="97"/>
      <c r="E655" s="97"/>
      <c r="F655" s="97"/>
      <c r="G655" s="97"/>
      <c r="H655" s="97"/>
      <c r="I655" s="97"/>
      <c r="J655" s="97"/>
      <c r="K655" s="97"/>
      <c r="L655" s="97"/>
      <c r="M655" s="97"/>
      <c r="N655" s="97"/>
      <c r="O655" s="97"/>
      <c r="P655" s="97"/>
      <c r="Q655" s="97"/>
      <c r="R655" s="97"/>
      <c r="S655" s="97"/>
      <c r="T655" s="97"/>
      <c r="U655" s="97"/>
      <c r="V655" s="97"/>
      <c r="W655" s="97"/>
      <c r="X655" s="97"/>
      <c r="Y655" s="97"/>
      <c r="Z655" s="97"/>
      <c r="AA655" s="97"/>
      <c r="AB655" s="97"/>
      <c r="AC655" s="97"/>
      <c r="AD655" s="97"/>
    </row>
    <row r="656" ht="15.75" customHeight="1">
      <c r="A656" s="97"/>
      <c r="B656" s="97"/>
      <c r="C656" s="97"/>
      <c r="D656" s="97"/>
      <c r="E656" s="97"/>
      <c r="F656" s="97"/>
      <c r="G656" s="97"/>
      <c r="H656" s="97"/>
      <c r="I656" s="97"/>
      <c r="J656" s="97"/>
      <c r="K656" s="97"/>
      <c r="L656" s="97"/>
      <c r="M656" s="97"/>
      <c r="N656" s="97"/>
      <c r="O656" s="97"/>
      <c r="P656" s="97"/>
      <c r="Q656" s="97"/>
      <c r="R656" s="97"/>
      <c r="S656" s="97"/>
      <c r="T656" s="97"/>
      <c r="U656" s="97"/>
      <c r="V656" s="97"/>
      <c r="W656" s="97"/>
      <c r="X656" s="97"/>
      <c r="Y656" s="97"/>
      <c r="Z656" s="97"/>
      <c r="AA656" s="97"/>
      <c r="AB656" s="97"/>
      <c r="AC656" s="97"/>
      <c r="AD656" s="97"/>
    </row>
    <row r="657" ht="15.75" customHeight="1">
      <c r="A657" s="97"/>
      <c r="B657" s="97"/>
      <c r="C657" s="97"/>
      <c r="D657" s="97"/>
      <c r="E657" s="97"/>
      <c r="F657" s="97"/>
      <c r="G657" s="97"/>
      <c r="H657" s="97"/>
      <c r="I657" s="97"/>
      <c r="J657" s="97"/>
      <c r="K657" s="97"/>
      <c r="L657" s="97"/>
      <c r="M657" s="97"/>
      <c r="N657" s="97"/>
      <c r="O657" s="97"/>
      <c r="P657" s="97"/>
      <c r="Q657" s="97"/>
      <c r="R657" s="97"/>
      <c r="S657" s="97"/>
      <c r="T657" s="97"/>
      <c r="U657" s="97"/>
      <c r="V657" s="97"/>
      <c r="W657" s="97"/>
      <c r="X657" s="97"/>
      <c r="Y657" s="97"/>
      <c r="Z657" s="97"/>
      <c r="AA657" s="97"/>
      <c r="AB657" s="97"/>
      <c r="AC657" s="97"/>
      <c r="AD657" s="97"/>
    </row>
    <row r="658" ht="15.75" customHeight="1">
      <c r="A658" s="97"/>
      <c r="B658" s="97"/>
      <c r="C658" s="97"/>
      <c r="D658" s="97"/>
      <c r="E658" s="97"/>
      <c r="F658" s="97"/>
      <c r="G658" s="97"/>
      <c r="H658" s="97"/>
      <c r="I658" s="97"/>
      <c r="J658" s="97"/>
      <c r="K658" s="97"/>
      <c r="L658" s="97"/>
      <c r="M658" s="97"/>
      <c r="N658" s="97"/>
      <c r="O658" s="97"/>
      <c r="P658" s="97"/>
      <c r="Q658" s="97"/>
      <c r="R658" s="97"/>
      <c r="S658" s="97"/>
      <c r="T658" s="97"/>
      <c r="U658" s="97"/>
      <c r="V658" s="97"/>
      <c r="W658" s="97"/>
      <c r="X658" s="97"/>
      <c r="Y658" s="97"/>
      <c r="Z658" s="97"/>
      <c r="AA658" s="97"/>
      <c r="AB658" s="97"/>
      <c r="AC658" s="97"/>
      <c r="AD658" s="97"/>
    </row>
    <row r="659" ht="15.75" customHeight="1">
      <c r="A659" s="97"/>
      <c r="B659" s="97"/>
      <c r="C659" s="97"/>
      <c r="D659" s="97"/>
      <c r="E659" s="97"/>
      <c r="F659" s="97"/>
      <c r="G659" s="97"/>
      <c r="H659" s="97"/>
      <c r="I659" s="97"/>
      <c r="J659" s="97"/>
      <c r="K659" s="97"/>
      <c r="L659" s="97"/>
      <c r="M659" s="97"/>
      <c r="N659" s="97"/>
      <c r="O659" s="97"/>
      <c r="P659" s="97"/>
      <c r="Q659" s="97"/>
      <c r="R659" s="97"/>
      <c r="S659" s="97"/>
      <c r="T659" s="97"/>
      <c r="U659" s="97"/>
      <c r="V659" s="97"/>
      <c r="W659" s="97"/>
      <c r="X659" s="97"/>
      <c r="Y659" s="97"/>
      <c r="Z659" s="97"/>
      <c r="AA659" s="97"/>
      <c r="AB659" s="97"/>
      <c r="AC659" s="97"/>
      <c r="AD659" s="97"/>
    </row>
    <row r="660" ht="15.75" customHeight="1">
      <c r="A660" s="97"/>
      <c r="B660" s="97"/>
      <c r="C660" s="97"/>
      <c r="D660" s="97"/>
      <c r="E660" s="97"/>
      <c r="F660" s="97"/>
      <c r="G660" s="97"/>
      <c r="H660" s="97"/>
      <c r="I660" s="97"/>
      <c r="J660" s="97"/>
      <c r="K660" s="97"/>
      <c r="L660" s="97"/>
      <c r="M660" s="97"/>
      <c r="N660" s="97"/>
      <c r="O660" s="97"/>
      <c r="P660" s="97"/>
      <c r="Q660" s="97"/>
      <c r="R660" s="97"/>
      <c r="S660" s="97"/>
      <c r="T660" s="97"/>
      <c r="U660" s="97"/>
      <c r="V660" s="97"/>
      <c r="W660" s="97"/>
      <c r="X660" s="97"/>
      <c r="Y660" s="97"/>
      <c r="Z660" s="97"/>
      <c r="AA660" s="97"/>
      <c r="AB660" s="97"/>
      <c r="AC660" s="97"/>
      <c r="AD660" s="97"/>
    </row>
    <row r="661" ht="15.75" customHeight="1">
      <c r="A661" s="97"/>
      <c r="B661" s="97"/>
      <c r="C661" s="97"/>
      <c r="D661" s="97"/>
      <c r="E661" s="97"/>
      <c r="F661" s="97"/>
      <c r="G661" s="97"/>
      <c r="H661" s="97"/>
      <c r="I661" s="97"/>
      <c r="J661" s="97"/>
      <c r="K661" s="97"/>
      <c r="L661" s="97"/>
      <c r="M661" s="97"/>
      <c r="N661" s="97"/>
      <c r="O661" s="97"/>
      <c r="P661" s="97"/>
      <c r="Q661" s="97"/>
      <c r="R661" s="97"/>
      <c r="S661" s="97"/>
      <c r="T661" s="97"/>
      <c r="U661" s="97"/>
      <c r="V661" s="97"/>
      <c r="W661" s="97"/>
      <c r="X661" s="97"/>
      <c r="Y661" s="97"/>
      <c r="Z661" s="97"/>
      <c r="AA661" s="97"/>
      <c r="AB661" s="97"/>
      <c r="AC661" s="97"/>
      <c r="AD661" s="97"/>
    </row>
    <row r="662" ht="15.75" customHeight="1">
      <c r="A662" s="97"/>
      <c r="B662" s="97"/>
      <c r="C662" s="97"/>
      <c r="D662" s="97"/>
      <c r="E662" s="97"/>
      <c r="F662" s="97"/>
      <c r="G662" s="97"/>
      <c r="H662" s="97"/>
      <c r="I662" s="97"/>
      <c r="J662" s="97"/>
      <c r="K662" s="97"/>
      <c r="L662" s="97"/>
      <c r="M662" s="97"/>
      <c r="N662" s="97"/>
      <c r="O662" s="97"/>
      <c r="P662" s="97"/>
      <c r="Q662" s="97"/>
      <c r="R662" s="97"/>
      <c r="S662" s="97"/>
      <c r="T662" s="97"/>
      <c r="U662" s="97"/>
      <c r="V662" s="97"/>
      <c r="W662" s="97"/>
      <c r="X662" s="97"/>
      <c r="Y662" s="97"/>
      <c r="Z662" s="97"/>
      <c r="AA662" s="97"/>
      <c r="AB662" s="97"/>
      <c r="AC662" s="97"/>
      <c r="AD662" s="97"/>
    </row>
    <row r="663" ht="15.75" customHeight="1">
      <c r="A663" s="97"/>
      <c r="B663" s="97"/>
      <c r="C663" s="97"/>
      <c r="D663" s="97"/>
      <c r="E663" s="97"/>
      <c r="F663" s="97"/>
      <c r="G663" s="97"/>
      <c r="H663" s="97"/>
      <c r="I663" s="97"/>
      <c r="J663" s="97"/>
      <c r="K663" s="97"/>
      <c r="L663" s="97"/>
      <c r="M663" s="97"/>
      <c r="N663" s="97"/>
      <c r="O663" s="97"/>
      <c r="P663" s="97"/>
      <c r="Q663" s="97"/>
      <c r="R663" s="97"/>
      <c r="S663" s="97"/>
      <c r="T663" s="97"/>
      <c r="U663" s="97"/>
      <c r="V663" s="97"/>
      <c r="W663" s="97"/>
      <c r="X663" s="97"/>
      <c r="Y663" s="97"/>
      <c r="Z663" s="97"/>
      <c r="AA663" s="97"/>
      <c r="AB663" s="97"/>
      <c r="AC663" s="97"/>
      <c r="AD663" s="97"/>
    </row>
    <row r="664" ht="15.75" customHeight="1">
      <c r="A664" s="97"/>
      <c r="B664" s="97"/>
      <c r="C664" s="97"/>
      <c r="D664" s="97"/>
      <c r="E664" s="97"/>
      <c r="F664" s="97"/>
      <c r="G664" s="97"/>
      <c r="H664" s="97"/>
      <c r="I664" s="97"/>
      <c r="J664" s="97"/>
      <c r="K664" s="97"/>
      <c r="L664" s="97"/>
      <c r="M664" s="97"/>
      <c r="N664" s="97"/>
      <c r="O664" s="97"/>
      <c r="P664" s="97"/>
      <c r="Q664" s="97"/>
      <c r="R664" s="97"/>
      <c r="S664" s="97"/>
      <c r="T664" s="97"/>
      <c r="U664" s="97"/>
      <c r="V664" s="97"/>
      <c r="W664" s="97"/>
      <c r="X664" s="97"/>
      <c r="Y664" s="97"/>
      <c r="Z664" s="97"/>
      <c r="AA664" s="97"/>
      <c r="AB664" s="97"/>
      <c r="AC664" s="97"/>
      <c r="AD664" s="97"/>
    </row>
    <row r="665" ht="15.75" customHeight="1">
      <c r="A665" s="97"/>
      <c r="B665" s="97"/>
      <c r="C665" s="97"/>
      <c r="D665" s="97"/>
      <c r="E665" s="97"/>
      <c r="F665" s="97"/>
      <c r="G665" s="97"/>
      <c r="H665" s="97"/>
      <c r="I665" s="97"/>
      <c r="J665" s="97"/>
      <c r="K665" s="97"/>
      <c r="L665" s="97"/>
      <c r="M665" s="97"/>
      <c r="N665" s="97"/>
      <c r="O665" s="97"/>
      <c r="P665" s="97"/>
      <c r="Q665" s="97"/>
      <c r="R665" s="97"/>
      <c r="S665" s="97"/>
      <c r="T665" s="97"/>
      <c r="U665" s="97"/>
      <c r="V665" s="97"/>
      <c r="W665" s="97"/>
      <c r="X665" s="97"/>
      <c r="Y665" s="97"/>
      <c r="Z665" s="97"/>
      <c r="AA665" s="97"/>
      <c r="AB665" s="97"/>
      <c r="AC665" s="97"/>
      <c r="AD665" s="97"/>
    </row>
    <row r="666" ht="15.75" customHeight="1">
      <c r="A666" s="97"/>
      <c r="B666" s="97"/>
      <c r="C666" s="97"/>
      <c r="D666" s="97"/>
      <c r="E666" s="97"/>
      <c r="F666" s="97"/>
      <c r="G666" s="97"/>
      <c r="H666" s="97"/>
      <c r="I666" s="97"/>
      <c r="J666" s="97"/>
      <c r="K666" s="97"/>
      <c r="L666" s="97"/>
      <c r="M666" s="97"/>
      <c r="N666" s="97"/>
      <c r="O666" s="97"/>
      <c r="P666" s="97"/>
      <c r="Q666" s="97"/>
      <c r="R666" s="97"/>
      <c r="S666" s="97"/>
      <c r="T666" s="97"/>
      <c r="U666" s="97"/>
      <c r="V666" s="97"/>
      <c r="W666" s="97"/>
      <c r="X666" s="97"/>
      <c r="Y666" s="97"/>
      <c r="Z666" s="97"/>
      <c r="AA666" s="97"/>
      <c r="AB666" s="97"/>
      <c r="AC666" s="97"/>
      <c r="AD666" s="97"/>
    </row>
    <row r="667" ht="15.75" customHeight="1">
      <c r="A667" s="97"/>
      <c r="B667" s="97"/>
      <c r="C667" s="97"/>
      <c r="D667" s="97"/>
      <c r="E667" s="97"/>
      <c r="F667" s="97"/>
      <c r="G667" s="97"/>
      <c r="H667" s="97"/>
      <c r="I667" s="97"/>
      <c r="J667" s="97"/>
      <c r="K667" s="97"/>
      <c r="L667" s="97"/>
      <c r="M667" s="97"/>
      <c r="N667" s="97"/>
      <c r="O667" s="97"/>
      <c r="P667" s="97"/>
      <c r="Q667" s="97"/>
      <c r="R667" s="97"/>
      <c r="S667" s="97"/>
      <c r="T667" s="97"/>
      <c r="U667" s="97"/>
      <c r="V667" s="97"/>
      <c r="W667" s="97"/>
      <c r="X667" s="97"/>
      <c r="Y667" s="97"/>
      <c r="Z667" s="97"/>
      <c r="AA667" s="97"/>
      <c r="AB667" s="97"/>
      <c r="AC667" s="97"/>
      <c r="AD667" s="97"/>
    </row>
    <row r="668" ht="15.75" customHeight="1">
      <c r="A668" s="97"/>
      <c r="B668" s="97"/>
      <c r="C668" s="97"/>
      <c r="D668" s="97"/>
      <c r="E668" s="97"/>
      <c r="F668" s="97"/>
      <c r="G668" s="97"/>
      <c r="H668" s="97"/>
      <c r="I668" s="97"/>
      <c r="J668" s="97"/>
      <c r="K668" s="97"/>
      <c r="L668" s="97"/>
      <c r="M668" s="97"/>
      <c r="N668" s="97"/>
      <c r="O668" s="97"/>
      <c r="P668" s="97"/>
      <c r="Q668" s="97"/>
      <c r="R668" s="97"/>
      <c r="S668" s="97"/>
      <c r="T668" s="97"/>
      <c r="U668" s="97"/>
      <c r="V668" s="97"/>
      <c r="W668" s="97"/>
      <c r="X668" s="97"/>
      <c r="Y668" s="97"/>
      <c r="Z668" s="97"/>
      <c r="AA668" s="97"/>
      <c r="AB668" s="97"/>
      <c r="AC668" s="97"/>
      <c r="AD668" s="97"/>
    </row>
    <row r="669" ht="15.75" customHeight="1">
      <c r="A669" s="97"/>
      <c r="B669" s="97"/>
      <c r="C669" s="97"/>
      <c r="D669" s="97"/>
      <c r="E669" s="97"/>
      <c r="F669" s="97"/>
      <c r="G669" s="97"/>
      <c r="H669" s="97"/>
      <c r="I669" s="97"/>
      <c r="J669" s="97"/>
      <c r="K669" s="97"/>
      <c r="L669" s="97"/>
      <c r="M669" s="97"/>
      <c r="N669" s="97"/>
      <c r="O669" s="97"/>
      <c r="P669" s="97"/>
      <c r="Q669" s="97"/>
      <c r="R669" s="97"/>
      <c r="S669" s="97"/>
      <c r="T669" s="97"/>
      <c r="U669" s="97"/>
      <c r="V669" s="97"/>
      <c r="W669" s="97"/>
      <c r="X669" s="97"/>
      <c r="Y669" s="97"/>
      <c r="Z669" s="97"/>
      <c r="AA669" s="97"/>
      <c r="AB669" s="97"/>
      <c r="AC669" s="97"/>
      <c r="AD669" s="97"/>
    </row>
    <row r="670" ht="15.75" customHeight="1">
      <c r="A670" s="97"/>
      <c r="B670" s="97"/>
      <c r="C670" s="97"/>
      <c r="D670" s="97"/>
      <c r="E670" s="97"/>
      <c r="F670" s="97"/>
      <c r="G670" s="97"/>
      <c r="H670" s="97"/>
      <c r="I670" s="97"/>
      <c r="J670" s="97"/>
      <c r="K670" s="97"/>
      <c r="L670" s="97"/>
      <c r="M670" s="97"/>
      <c r="N670" s="97"/>
      <c r="O670" s="97"/>
      <c r="P670" s="97"/>
      <c r="Q670" s="97"/>
      <c r="R670" s="97"/>
      <c r="S670" s="97"/>
      <c r="T670" s="97"/>
      <c r="U670" s="97"/>
      <c r="V670" s="97"/>
      <c r="W670" s="97"/>
      <c r="X670" s="97"/>
      <c r="Y670" s="97"/>
      <c r="Z670" s="97"/>
      <c r="AA670" s="97"/>
      <c r="AB670" s="97"/>
      <c r="AC670" s="97"/>
      <c r="AD670" s="97"/>
    </row>
    <row r="671" ht="15.75" customHeight="1">
      <c r="A671" s="97"/>
      <c r="B671" s="97"/>
      <c r="C671" s="97"/>
      <c r="D671" s="97"/>
      <c r="E671" s="97"/>
      <c r="F671" s="97"/>
      <c r="G671" s="97"/>
      <c r="H671" s="97"/>
      <c r="I671" s="97"/>
      <c r="J671" s="97"/>
      <c r="K671" s="97"/>
      <c r="L671" s="97"/>
      <c r="M671" s="97"/>
      <c r="N671" s="97"/>
      <c r="O671" s="97"/>
      <c r="P671" s="97"/>
      <c r="Q671" s="97"/>
      <c r="R671" s="97"/>
      <c r="S671" s="97"/>
      <c r="T671" s="97"/>
      <c r="U671" s="97"/>
      <c r="V671" s="97"/>
      <c r="W671" s="97"/>
      <c r="X671" s="97"/>
      <c r="Y671" s="97"/>
      <c r="Z671" s="97"/>
      <c r="AA671" s="97"/>
      <c r="AB671" s="97"/>
      <c r="AC671" s="97"/>
      <c r="AD671" s="97"/>
    </row>
    <row r="672" ht="15.75" customHeight="1">
      <c r="A672" s="97"/>
      <c r="B672" s="97"/>
      <c r="C672" s="97"/>
      <c r="D672" s="97"/>
      <c r="E672" s="97"/>
      <c r="F672" s="97"/>
      <c r="G672" s="97"/>
      <c r="H672" s="97"/>
      <c r="I672" s="97"/>
      <c r="J672" s="97"/>
      <c r="K672" s="97"/>
      <c r="L672" s="97"/>
      <c r="M672" s="97"/>
      <c r="N672" s="97"/>
      <c r="O672" s="97"/>
      <c r="P672" s="97"/>
      <c r="Q672" s="97"/>
      <c r="R672" s="97"/>
      <c r="S672" s="97"/>
      <c r="T672" s="97"/>
      <c r="U672" s="97"/>
      <c r="V672" s="97"/>
      <c r="W672" s="97"/>
      <c r="X672" s="97"/>
      <c r="Y672" s="97"/>
      <c r="Z672" s="97"/>
      <c r="AA672" s="97"/>
      <c r="AB672" s="97"/>
      <c r="AC672" s="97"/>
      <c r="AD672" s="97"/>
    </row>
    <row r="673" ht="15.75" customHeight="1">
      <c r="A673" s="97"/>
      <c r="B673" s="97"/>
      <c r="C673" s="97"/>
      <c r="D673" s="97"/>
      <c r="E673" s="97"/>
      <c r="F673" s="97"/>
      <c r="G673" s="97"/>
      <c r="H673" s="97"/>
      <c r="I673" s="97"/>
      <c r="J673" s="97"/>
      <c r="K673" s="97"/>
      <c r="L673" s="97"/>
      <c r="M673" s="97"/>
      <c r="N673" s="97"/>
      <c r="O673" s="97"/>
      <c r="P673" s="97"/>
      <c r="Q673" s="97"/>
      <c r="R673" s="97"/>
      <c r="S673" s="97"/>
      <c r="T673" s="97"/>
      <c r="U673" s="97"/>
      <c r="V673" s="97"/>
      <c r="W673" s="97"/>
      <c r="X673" s="97"/>
      <c r="Y673" s="97"/>
      <c r="Z673" s="97"/>
      <c r="AA673" s="97"/>
      <c r="AB673" s="97"/>
      <c r="AC673" s="97"/>
      <c r="AD673" s="97"/>
    </row>
    <row r="674" ht="15.75" customHeight="1">
      <c r="A674" s="97"/>
      <c r="B674" s="97"/>
      <c r="C674" s="97"/>
      <c r="D674" s="97"/>
      <c r="E674" s="97"/>
      <c r="F674" s="97"/>
      <c r="G674" s="97"/>
      <c r="H674" s="97"/>
      <c r="I674" s="97"/>
      <c r="J674" s="97"/>
      <c r="K674" s="97"/>
      <c r="L674" s="97"/>
      <c r="M674" s="97"/>
      <c r="N674" s="97"/>
      <c r="O674" s="97"/>
      <c r="P674" s="97"/>
      <c r="Q674" s="97"/>
      <c r="R674" s="97"/>
      <c r="S674" s="97"/>
      <c r="T674" s="97"/>
      <c r="U674" s="97"/>
      <c r="V674" s="97"/>
      <c r="W674" s="97"/>
      <c r="X674" s="97"/>
      <c r="Y674" s="97"/>
      <c r="Z674" s="97"/>
      <c r="AA674" s="97"/>
      <c r="AB674" s="97"/>
      <c r="AC674" s="97"/>
      <c r="AD674" s="97"/>
    </row>
    <row r="675" ht="15.75" customHeight="1">
      <c r="A675" s="97"/>
      <c r="B675" s="97"/>
      <c r="C675" s="97"/>
      <c r="D675" s="97"/>
      <c r="E675" s="97"/>
      <c r="F675" s="97"/>
      <c r="G675" s="97"/>
      <c r="H675" s="97"/>
      <c r="I675" s="97"/>
      <c r="J675" s="97"/>
      <c r="K675" s="97"/>
      <c r="L675" s="97"/>
      <c r="M675" s="97"/>
      <c r="N675" s="97"/>
      <c r="O675" s="97"/>
      <c r="P675" s="97"/>
      <c r="Q675" s="97"/>
      <c r="R675" s="97"/>
      <c r="S675" s="97"/>
      <c r="T675" s="97"/>
      <c r="U675" s="97"/>
      <c r="V675" s="97"/>
      <c r="W675" s="97"/>
      <c r="X675" s="97"/>
      <c r="Y675" s="97"/>
      <c r="Z675" s="97"/>
      <c r="AA675" s="97"/>
      <c r="AB675" s="97"/>
      <c r="AC675" s="97"/>
      <c r="AD675" s="97"/>
    </row>
    <row r="676" ht="15.75" customHeight="1">
      <c r="A676" s="97"/>
      <c r="B676" s="97"/>
      <c r="C676" s="97"/>
      <c r="D676" s="97"/>
      <c r="E676" s="97"/>
      <c r="F676" s="97"/>
      <c r="G676" s="97"/>
      <c r="H676" s="97"/>
      <c r="I676" s="97"/>
      <c r="J676" s="97"/>
      <c r="K676" s="97"/>
      <c r="L676" s="97"/>
      <c r="M676" s="97"/>
      <c r="N676" s="97"/>
      <c r="O676" s="97"/>
      <c r="P676" s="97"/>
      <c r="Q676" s="97"/>
      <c r="R676" s="97"/>
      <c r="S676" s="97"/>
      <c r="T676" s="97"/>
      <c r="U676" s="97"/>
      <c r="V676" s="97"/>
      <c r="W676" s="97"/>
      <c r="X676" s="97"/>
      <c r="Y676" s="97"/>
      <c r="Z676" s="97"/>
      <c r="AA676" s="97"/>
      <c r="AB676" s="97"/>
      <c r="AC676" s="97"/>
      <c r="AD676" s="97"/>
    </row>
    <row r="677" ht="15.75" customHeight="1">
      <c r="A677" s="97"/>
      <c r="B677" s="97"/>
      <c r="C677" s="97"/>
      <c r="D677" s="97"/>
      <c r="E677" s="97"/>
      <c r="F677" s="97"/>
      <c r="G677" s="97"/>
      <c r="H677" s="97"/>
      <c r="I677" s="97"/>
      <c r="J677" s="97"/>
      <c r="K677" s="97"/>
      <c r="L677" s="97"/>
      <c r="M677" s="97"/>
      <c r="N677" s="97"/>
      <c r="O677" s="97"/>
      <c r="P677" s="97"/>
      <c r="Q677" s="97"/>
      <c r="R677" s="97"/>
      <c r="S677" s="97"/>
      <c r="T677" s="97"/>
      <c r="U677" s="97"/>
      <c r="V677" s="97"/>
      <c r="W677" s="97"/>
      <c r="X677" s="97"/>
      <c r="Y677" s="97"/>
      <c r="Z677" s="97"/>
      <c r="AA677" s="97"/>
      <c r="AB677" s="97"/>
      <c r="AC677" s="97"/>
      <c r="AD677" s="97"/>
    </row>
    <row r="678" ht="15.75" customHeight="1">
      <c r="A678" s="97"/>
      <c r="B678" s="97"/>
      <c r="C678" s="97"/>
      <c r="D678" s="97"/>
      <c r="E678" s="97"/>
      <c r="F678" s="97"/>
      <c r="G678" s="97"/>
      <c r="H678" s="97"/>
      <c r="I678" s="97"/>
      <c r="J678" s="97"/>
      <c r="K678" s="97"/>
      <c r="L678" s="97"/>
      <c r="M678" s="97"/>
      <c r="N678" s="97"/>
      <c r="O678" s="97"/>
      <c r="P678" s="97"/>
      <c r="Q678" s="97"/>
      <c r="R678" s="97"/>
      <c r="S678" s="97"/>
      <c r="T678" s="97"/>
      <c r="U678" s="97"/>
      <c r="V678" s="97"/>
      <c r="W678" s="97"/>
      <c r="X678" s="97"/>
      <c r="Y678" s="97"/>
      <c r="Z678" s="97"/>
      <c r="AA678" s="97"/>
      <c r="AB678" s="97"/>
      <c r="AC678" s="97"/>
      <c r="AD678" s="97"/>
    </row>
    <row r="679" ht="15.75" customHeight="1">
      <c r="A679" s="97"/>
      <c r="B679" s="97"/>
      <c r="C679" s="97"/>
      <c r="D679" s="97"/>
      <c r="E679" s="97"/>
      <c r="F679" s="97"/>
      <c r="G679" s="97"/>
      <c r="H679" s="97"/>
      <c r="I679" s="97"/>
      <c r="J679" s="97"/>
      <c r="K679" s="97"/>
      <c r="L679" s="97"/>
      <c r="M679" s="97"/>
      <c r="N679" s="97"/>
      <c r="O679" s="97"/>
      <c r="P679" s="97"/>
      <c r="Q679" s="97"/>
      <c r="R679" s="97"/>
      <c r="S679" s="97"/>
      <c r="T679" s="97"/>
      <c r="U679" s="97"/>
      <c r="V679" s="97"/>
      <c r="W679" s="97"/>
      <c r="X679" s="97"/>
      <c r="Y679" s="97"/>
      <c r="Z679" s="97"/>
      <c r="AA679" s="97"/>
      <c r="AB679" s="97"/>
      <c r="AC679" s="97"/>
      <c r="AD679" s="97"/>
    </row>
    <row r="680" ht="15.75" customHeight="1">
      <c r="A680" s="97"/>
      <c r="B680" s="97"/>
      <c r="C680" s="97"/>
      <c r="D680" s="97"/>
      <c r="E680" s="97"/>
      <c r="F680" s="97"/>
      <c r="G680" s="97"/>
      <c r="H680" s="97"/>
      <c r="I680" s="97"/>
      <c r="J680" s="97"/>
      <c r="K680" s="97"/>
      <c r="L680" s="97"/>
      <c r="M680" s="97"/>
      <c r="N680" s="97"/>
      <c r="O680" s="97"/>
      <c r="P680" s="97"/>
      <c r="Q680" s="97"/>
      <c r="R680" s="97"/>
      <c r="S680" s="97"/>
      <c r="T680" s="97"/>
      <c r="U680" s="97"/>
      <c r="V680" s="97"/>
      <c r="W680" s="97"/>
      <c r="X680" s="97"/>
      <c r="Y680" s="97"/>
      <c r="Z680" s="97"/>
      <c r="AA680" s="97"/>
      <c r="AB680" s="97"/>
      <c r="AC680" s="97"/>
      <c r="AD680" s="97"/>
    </row>
    <row r="681" ht="15.75" customHeight="1">
      <c r="A681" s="97"/>
      <c r="B681" s="97"/>
      <c r="C681" s="97"/>
      <c r="D681" s="97"/>
      <c r="E681" s="97"/>
      <c r="F681" s="97"/>
      <c r="G681" s="97"/>
      <c r="H681" s="97"/>
      <c r="I681" s="97"/>
      <c r="J681" s="97"/>
      <c r="K681" s="97"/>
      <c r="L681" s="97"/>
      <c r="M681" s="97"/>
      <c r="N681" s="97"/>
      <c r="O681" s="97"/>
      <c r="P681" s="97"/>
      <c r="Q681" s="97"/>
      <c r="R681" s="97"/>
      <c r="S681" s="97"/>
      <c r="T681" s="97"/>
      <c r="U681" s="97"/>
      <c r="V681" s="97"/>
      <c r="W681" s="97"/>
      <c r="X681" s="97"/>
      <c r="Y681" s="97"/>
      <c r="Z681" s="97"/>
      <c r="AA681" s="97"/>
      <c r="AB681" s="97"/>
      <c r="AC681" s="97"/>
      <c r="AD681" s="97"/>
    </row>
    <row r="682" ht="15.75" customHeight="1">
      <c r="A682" s="97"/>
      <c r="B682" s="97"/>
      <c r="C682" s="97"/>
      <c r="D682" s="97"/>
      <c r="E682" s="97"/>
      <c r="F682" s="97"/>
      <c r="G682" s="97"/>
      <c r="H682" s="97"/>
      <c r="I682" s="97"/>
      <c r="J682" s="97"/>
      <c r="K682" s="97"/>
      <c r="L682" s="97"/>
      <c r="M682" s="97"/>
      <c r="N682" s="97"/>
      <c r="O682" s="97"/>
      <c r="P682" s="97"/>
      <c r="Q682" s="97"/>
      <c r="R682" s="97"/>
      <c r="S682" s="97"/>
      <c r="T682" s="97"/>
      <c r="U682" s="97"/>
      <c r="V682" s="97"/>
      <c r="W682" s="97"/>
      <c r="X682" s="97"/>
      <c r="Y682" s="97"/>
      <c r="Z682" s="97"/>
      <c r="AA682" s="97"/>
      <c r="AB682" s="97"/>
      <c r="AC682" s="97"/>
      <c r="AD682" s="97"/>
    </row>
    <row r="683" ht="15.75" customHeight="1">
      <c r="A683" s="97"/>
      <c r="B683" s="97"/>
      <c r="C683" s="97"/>
      <c r="D683" s="97"/>
      <c r="E683" s="97"/>
      <c r="F683" s="97"/>
      <c r="G683" s="97"/>
      <c r="H683" s="97"/>
      <c r="I683" s="97"/>
      <c r="J683" s="97"/>
      <c r="K683" s="97"/>
      <c r="L683" s="97"/>
      <c r="M683" s="97"/>
      <c r="N683" s="97"/>
      <c r="O683" s="97"/>
      <c r="P683" s="97"/>
      <c r="Q683" s="97"/>
      <c r="R683" s="97"/>
      <c r="S683" s="97"/>
      <c r="T683" s="97"/>
      <c r="U683" s="97"/>
      <c r="V683" s="97"/>
      <c r="W683" s="97"/>
      <c r="X683" s="97"/>
      <c r="Y683" s="97"/>
      <c r="Z683" s="97"/>
      <c r="AA683" s="97"/>
      <c r="AB683" s="97"/>
      <c r="AC683" s="97"/>
      <c r="AD683" s="97"/>
    </row>
    <row r="684" ht="15.75" customHeight="1">
      <c r="A684" s="97"/>
      <c r="B684" s="97"/>
      <c r="C684" s="97"/>
      <c r="D684" s="97"/>
      <c r="E684" s="97"/>
      <c r="F684" s="97"/>
      <c r="G684" s="97"/>
      <c r="H684" s="97"/>
      <c r="I684" s="97"/>
      <c r="J684" s="97"/>
      <c r="K684" s="97"/>
      <c r="L684" s="97"/>
      <c r="M684" s="97"/>
      <c r="N684" s="97"/>
      <c r="O684" s="97"/>
      <c r="P684" s="97"/>
      <c r="Q684" s="97"/>
      <c r="R684" s="97"/>
      <c r="S684" s="97"/>
      <c r="T684" s="97"/>
      <c r="U684" s="97"/>
      <c r="V684" s="97"/>
      <c r="W684" s="97"/>
      <c r="X684" s="97"/>
      <c r="Y684" s="97"/>
      <c r="Z684" s="97"/>
      <c r="AA684" s="97"/>
      <c r="AB684" s="97"/>
      <c r="AC684" s="97"/>
      <c r="AD684" s="97"/>
    </row>
    <row r="685" ht="15.75" customHeight="1">
      <c r="A685" s="97"/>
      <c r="B685" s="97"/>
      <c r="C685" s="97"/>
      <c r="D685" s="97"/>
      <c r="E685" s="97"/>
      <c r="F685" s="97"/>
      <c r="G685" s="97"/>
      <c r="H685" s="97"/>
      <c r="I685" s="97"/>
      <c r="J685" s="97"/>
      <c r="K685" s="97"/>
      <c r="L685" s="97"/>
      <c r="M685" s="97"/>
      <c r="N685" s="97"/>
      <c r="O685" s="97"/>
      <c r="P685" s="97"/>
      <c r="Q685" s="97"/>
      <c r="R685" s="97"/>
      <c r="S685" s="97"/>
      <c r="T685" s="97"/>
      <c r="U685" s="97"/>
      <c r="V685" s="97"/>
      <c r="W685" s="97"/>
      <c r="X685" s="97"/>
      <c r="Y685" s="97"/>
      <c r="Z685" s="97"/>
      <c r="AA685" s="97"/>
      <c r="AB685" s="97"/>
      <c r="AC685" s="97"/>
      <c r="AD685" s="97"/>
    </row>
    <row r="686" ht="15.75" customHeight="1">
      <c r="A686" s="97"/>
      <c r="B686" s="97"/>
      <c r="C686" s="97"/>
      <c r="D686" s="97"/>
      <c r="E686" s="97"/>
      <c r="F686" s="97"/>
      <c r="G686" s="97"/>
      <c r="H686" s="97"/>
      <c r="I686" s="97"/>
      <c r="J686" s="97"/>
      <c r="K686" s="97"/>
      <c r="L686" s="97"/>
      <c r="M686" s="97"/>
      <c r="N686" s="97"/>
      <c r="O686" s="97"/>
      <c r="P686" s="97"/>
      <c r="Q686" s="97"/>
      <c r="R686" s="97"/>
      <c r="S686" s="97"/>
      <c r="T686" s="97"/>
      <c r="U686" s="97"/>
      <c r="V686" s="97"/>
      <c r="W686" s="97"/>
      <c r="X686" s="97"/>
      <c r="Y686" s="97"/>
      <c r="Z686" s="97"/>
      <c r="AA686" s="97"/>
      <c r="AB686" s="97"/>
      <c r="AC686" s="97"/>
      <c r="AD686" s="97"/>
    </row>
    <row r="687" ht="15.75" customHeight="1">
      <c r="A687" s="97"/>
      <c r="B687" s="97"/>
      <c r="C687" s="97"/>
      <c r="D687" s="97"/>
      <c r="E687" s="97"/>
      <c r="F687" s="97"/>
      <c r="G687" s="97"/>
      <c r="H687" s="97"/>
      <c r="I687" s="97"/>
      <c r="J687" s="97"/>
      <c r="K687" s="97"/>
      <c r="L687" s="97"/>
      <c r="M687" s="97"/>
      <c r="N687" s="97"/>
      <c r="O687" s="97"/>
      <c r="P687" s="97"/>
      <c r="Q687" s="97"/>
      <c r="R687" s="97"/>
      <c r="S687" s="97"/>
      <c r="T687" s="97"/>
      <c r="U687" s="97"/>
      <c r="V687" s="97"/>
      <c r="W687" s="97"/>
      <c r="X687" s="97"/>
      <c r="Y687" s="97"/>
      <c r="Z687" s="97"/>
      <c r="AA687" s="97"/>
      <c r="AB687" s="97"/>
      <c r="AC687" s="97"/>
      <c r="AD687" s="97"/>
    </row>
    <row r="688" ht="15.75" customHeight="1">
      <c r="A688" s="97"/>
      <c r="B688" s="97"/>
      <c r="C688" s="97"/>
      <c r="D688" s="97"/>
      <c r="E688" s="97"/>
      <c r="F688" s="97"/>
      <c r="G688" s="97"/>
      <c r="H688" s="97"/>
      <c r="I688" s="97"/>
      <c r="J688" s="97"/>
      <c r="K688" s="97"/>
      <c r="L688" s="97"/>
      <c r="M688" s="97"/>
      <c r="N688" s="97"/>
      <c r="O688" s="97"/>
      <c r="P688" s="97"/>
      <c r="Q688" s="97"/>
      <c r="R688" s="97"/>
      <c r="S688" s="97"/>
      <c r="T688" s="97"/>
      <c r="U688" s="97"/>
      <c r="V688" s="97"/>
      <c r="W688" s="97"/>
      <c r="X688" s="97"/>
      <c r="Y688" s="97"/>
      <c r="Z688" s="97"/>
      <c r="AA688" s="97"/>
      <c r="AB688" s="97"/>
      <c r="AC688" s="97"/>
      <c r="AD688" s="97"/>
    </row>
    <row r="689" ht="15.75" customHeight="1">
      <c r="A689" s="97"/>
      <c r="B689" s="97"/>
      <c r="C689" s="97"/>
      <c r="D689" s="97"/>
      <c r="E689" s="97"/>
      <c r="F689" s="97"/>
      <c r="G689" s="97"/>
      <c r="H689" s="97"/>
      <c r="I689" s="97"/>
      <c r="J689" s="97"/>
      <c r="K689" s="97"/>
      <c r="L689" s="97"/>
      <c r="M689" s="97"/>
      <c r="N689" s="97"/>
      <c r="O689" s="97"/>
      <c r="P689" s="97"/>
      <c r="Q689" s="97"/>
      <c r="R689" s="97"/>
      <c r="S689" s="97"/>
      <c r="T689" s="97"/>
      <c r="U689" s="97"/>
      <c r="V689" s="97"/>
      <c r="W689" s="97"/>
      <c r="X689" s="97"/>
      <c r="Y689" s="97"/>
      <c r="Z689" s="97"/>
      <c r="AA689" s="97"/>
      <c r="AB689" s="97"/>
      <c r="AC689" s="97"/>
      <c r="AD689" s="97"/>
    </row>
    <row r="690" ht="15.75" customHeight="1">
      <c r="A690" s="97"/>
      <c r="B690" s="97"/>
      <c r="C690" s="97"/>
      <c r="D690" s="97"/>
      <c r="E690" s="97"/>
      <c r="F690" s="97"/>
      <c r="G690" s="97"/>
      <c r="H690" s="97"/>
      <c r="I690" s="97"/>
      <c r="J690" s="97"/>
      <c r="K690" s="97"/>
      <c r="L690" s="97"/>
      <c r="M690" s="97"/>
      <c r="N690" s="97"/>
      <c r="O690" s="97"/>
      <c r="P690" s="97"/>
      <c r="Q690" s="97"/>
      <c r="R690" s="97"/>
      <c r="S690" s="97"/>
      <c r="T690" s="97"/>
      <c r="U690" s="97"/>
      <c r="V690" s="97"/>
      <c r="W690" s="97"/>
      <c r="X690" s="97"/>
      <c r="Y690" s="97"/>
      <c r="Z690" s="97"/>
      <c r="AA690" s="97"/>
      <c r="AB690" s="97"/>
      <c r="AC690" s="97"/>
      <c r="AD690" s="97"/>
    </row>
    <row r="691" ht="15.75" customHeight="1">
      <c r="A691" s="97"/>
      <c r="B691" s="97"/>
      <c r="C691" s="97"/>
      <c r="D691" s="97"/>
      <c r="E691" s="97"/>
      <c r="F691" s="97"/>
      <c r="G691" s="97"/>
      <c r="H691" s="97"/>
      <c r="I691" s="97"/>
      <c r="J691" s="97"/>
      <c r="K691" s="97"/>
      <c r="L691" s="97"/>
      <c r="M691" s="97"/>
      <c r="N691" s="97"/>
      <c r="O691" s="97"/>
      <c r="P691" s="97"/>
      <c r="Q691" s="97"/>
      <c r="R691" s="97"/>
      <c r="S691" s="97"/>
      <c r="T691" s="97"/>
      <c r="U691" s="97"/>
      <c r="V691" s="97"/>
      <c r="W691" s="97"/>
      <c r="X691" s="97"/>
      <c r="Y691" s="97"/>
      <c r="Z691" s="97"/>
      <c r="AA691" s="97"/>
      <c r="AB691" s="97"/>
      <c r="AC691" s="97"/>
      <c r="AD691" s="97"/>
    </row>
    <row r="692" ht="15.75" customHeight="1">
      <c r="A692" s="97"/>
      <c r="B692" s="97"/>
      <c r="C692" s="97"/>
      <c r="D692" s="97"/>
      <c r="E692" s="97"/>
      <c r="F692" s="97"/>
      <c r="G692" s="97"/>
      <c r="H692" s="97"/>
      <c r="I692" s="97"/>
      <c r="J692" s="97"/>
      <c r="K692" s="97"/>
      <c r="L692" s="97"/>
      <c r="M692" s="97"/>
      <c r="N692" s="97"/>
      <c r="O692" s="97"/>
      <c r="P692" s="97"/>
      <c r="Q692" s="97"/>
      <c r="R692" s="97"/>
      <c r="S692" s="97"/>
      <c r="T692" s="97"/>
      <c r="U692" s="97"/>
      <c r="V692" s="97"/>
      <c r="W692" s="97"/>
      <c r="X692" s="97"/>
      <c r="Y692" s="97"/>
      <c r="Z692" s="97"/>
      <c r="AA692" s="97"/>
      <c r="AB692" s="97"/>
      <c r="AC692" s="97"/>
      <c r="AD692" s="97"/>
    </row>
    <row r="693" ht="15.75" customHeight="1">
      <c r="A693" s="97"/>
      <c r="B693" s="97"/>
      <c r="C693" s="97"/>
      <c r="D693" s="97"/>
      <c r="E693" s="97"/>
      <c r="F693" s="97"/>
      <c r="G693" s="97"/>
      <c r="H693" s="97"/>
      <c r="I693" s="97"/>
      <c r="J693" s="97"/>
      <c r="K693" s="97"/>
      <c r="L693" s="97"/>
      <c r="M693" s="97"/>
      <c r="N693" s="97"/>
      <c r="O693" s="97"/>
      <c r="P693" s="97"/>
      <c r="Q693" s="97"/>
      <c r="R693" s="97"/>
      <c r="S693" s="97"/>
      <c r="T693" s="97"/>
      <c r="U693" s="97"/>
      <c r="V693" s="97"/>
      <c r="W693" s="97"/>
      <c r="X693" s="97"/>
      <c r="Y693" s="97"/>
      <c r="Z693" s="97"/>
      <c r="AA693" s="97"/>
      <c r="AB693" s="97"/>
      <c r="AC693" s="97"/>
      <c r="AD693" s="97"/>
    </row>
    <row r="694" ht="15.75" customHeight="1">
      <c r="A694" s="97"/>
      <c r="B694" s="97"/>
      <c r="C694" s="97"/>
      <c r="D694" s="97"/>
      <c r="E694" s="97"/>
      <c r="F694" s="97"/>
      <c r="G694" s="97"/>
      <c r="H694" s="97"/>
      <c r="I694" s="97"/>
      <c r="J694" s="97"/>
      <c r="K694" s="97"/>
      <c r="L694" s="97"/>
      <c r="M694" s="97"/>
      <c r="N694" s="97"/>
      <c r="O694" s="97"/>
      <c r="P694" s="97"/>
      <c r="Q694" s="97"/>
      <c r="R694" s="97"/>
      <c r="S694" s="97"/>
      <c r="T694" s="97"/>
      <c r="U694" s="97"/>
      <c r="V694" s="97"/>
      <c r="W694" s="97"/>
      <c r="X694" s="97"/>
      <c r="Y694" s="97"/>
      <c r="Z694" s="97"/>
      <c r="AA694" s="97"/>
      <c r="AB694" s="97"/>
      <c r="AC694" s="97"/>
      <c r="AD694" s="97"/>
    </row>
    <row r="695" ht="15.75" customHeight="1">
      <c r="A695" s="97"/>
      <c r="B695" s="97"/>
      <c r="C695" s="97"/>
      <c r="D695" s="97"/>
      <c r="E695" s="97"/>
      <c r="F695" s="97"/>
      <c r="G695" s="97"/>
      <c r="H695" s="97"/>
      <c r="I695" s="97"/>
      <c r="J695" s="97"/>
      <c r="K695" s="97"/>
      <c r="L695" s="97"/>
      <c r="M695" s="97"/>
      <c r="N695" s="97"/>
      <c r="O695" s="97"/>
      <c r="P695" s="97"/>
      <c r="Q695" s="97"/>
      <c r="R695" s="97"/>
      <c r="S695" s="97"/>
      <c r="T695" s="97"/>
      <c r="U695" s="97"/>
      <c r="V695" s="97"/>
      <c r="W695" s="97"/>
      <c r="X695" s="97"/>
      <c r="Y695" s="97"/>
      <c r="Z695" s="97"/>
      <c r="AA695" s="97"/>
      <c r="AB695" s="97"/>
      <c r="AC695" s="97"/>
      <c r="AD695" s="97"/>
    </row>
    <row r="696" ht="15.75" customHeight="1">
      <c r="A696" s="97"/>
      <c r="B696" s="97"/>
      <c r="C696" s="97"/>
      <c r="D696" s="97"/>
      <c r="E696" s="97"/>
      <c r="F696" s="97"/>
      <c r="G696" s="97"/>
      <c r="H696" s="97"/>
      <c r="I696" s="97"/>
      <c r="J696" s="97"/>
      <c r="K696" s="97"/>
      <c r="L696" s="97"/>
      <c r="M696" s="97"/>
      <c r="N696" s="97"/>
      <c r="O696" s="97"/>
      <c r="P696" s="97"/>
      <c r="Q696" s="97"/>
      <c r="R696" s="97"/>
      <c r="S696" s="97"/>
      <c r="T696" s="97"/>
      <c r="U696" s="97"/>
      <c r="V696" s="97"/>
      <c r="W696" s="97"/>
      <c r="X696" s="97"/>
      <c r="Y696" s="97"/>
      <c r="Z696" s="97"/>
      <c r="AA696" s="97"/>
      <c r="AB696" s="97"/>
      <c r="AC696" s="97"/>
      <c r="AD696" s="97"/>
    </row>
    <row r="697" ht="15.75" customHeight="1">
      <c r="A697" s="97"/>
      <c r="B697" s="97"/>
      <c r="C697" s="97"/>
      <c r="D697" s="97"/>
      <c r="E697" s="97"/>
      <c r="F697" s="97"/>
      <c r="G697" s="97"/>
      <c r="H697" s="97"/>
      <c r="I697" s="97"/>
      <c r="J697" s="97"/>
      <c r="K697" s="97"/>
      <c r="L697" s="97"/>
      <c r="M697" s="97"/>
      <c r="N697" s="97"/>
      <c r="O697" s="97"/>
      <c r="P697" s="97"/>
      <c r="Q697" s="97"/>
      <c r="R697" s="97"/>
      <c r="S697" s="97"/>
      <c r="T697" s="97"/>
      <c r="U697" s="97"/>
      <c r="V697" s="97"/>
      <c r="W697" s="97"/>
      <c r="X697" s="97"/>
      <c r="Y697" s="97"/>
      <c r="Z697" s="97"/>
      <c r="AA697" s="97"/>
      <c r="AB697" s="97"/>
      <c r="AC697" s="97"/>
      <c r="AD697" s="97"/>
    </row>
    <row r="698" ht="15.75" customHeight="1">
      <c r="A698" s="97"/>
      <c r="B698" s="97"/>
      <c r="C698" s="97"/>
      <c r="D698" s="97"/>
      <c r="E698" s="97"/>
      <c r="F698" s="97"/>
      <c r="G698" s="97"/>
      <c r="H698" s="97"/>
      <c r="I698" s="97"/>
      <c r="J698" s="97"/>
      <c r="K698" s="97"/>
      <c r="L698" s="97"/>
      <c r="M698" s="97"/>
      <c r="N698" s="97"/>
      <c r="O698" s="97"/>
      <c r="P698" s="97"/>
      <c r="Q698" s="97"/>
      <c r="R698" s="97"/>
      <c r="S698" s="97"/>
      <c r="T698" s="97"/>
      <c r="U698" s="97"/>
      <c r="V698" s="97"/>
      <c r="W698" s="97"/>
      <c r="X698" s="97"/>
      <c r="Y698" s="97"/>
      <c r="Z698" s="97"/>
      <c r="AA698" s="97"/>
      <c r="AB698" s="97"/>
      <c r="AC698" s="97"/>
      <c r="AD698" s="97"/>
    </row>
    <row r="699" ht="15.75" customHeight="1">
      <c r="A699" s="97"/>
      <c r="B699" s="97"/>
      <c r="C699" s="97"/>
      <c r="D699" s="97"/>
      <c r="E699" s="97"/>
      <c r="F699" s="97"/>
      <c r="G699" s="97"/>
      <c r="H699" s="97"/>
      <c r="I699" s="97"/>
      <c r="J699" s="97"/>
      <c r="K699" s="97"/>
      <c r="L699" s="97"/>
      <c r="M699" s="97"/>
      <c r="N699" s="97"/>
      <c r="O699" s="97"/>
      <c r="P699" s="97"/>
      <c r="Q699" s="97"/>
      <c r="R699" s="97"/>
      <c r="S699" s="97"/>
      <c r="T699" s="97"/>
      <c r="U699" s="97"/>
      <c r="V699" s="97"/>
      <c r="W699" s="97"/>
      <c r="X699" s="97"/>
      <c r="Y699" s="97"/>
      <c r="Z699" s="97"/>
      <c r="AA699" s="97"/>
      <c r="AB699" s="97"/>
      <c r="AC699" s="97"/>
      <c r="AD699" s="97"/>
    </row>
    <row r="700" ht="15.75" customHeight="1">
      <c r="A700" s="97"/>
      <c r="B700" s="97"/>
      <c r="C700" s="97"/>
      <c r="D700" s="97"/>
      <c r="E700" s="97"/>
      <c r="F700" s="97"/>
      <c r="G700" s="97"/>
      <c r="H700" s="97"/>
      <c r="I700" s="97"/>
      <c r="J700" s="97"/>
      <c r="K700" s="97"/>
      <c r="L700" s="97"/>
      <c r="M700" s="97"/>
      <c r="N700" s="97"/>
      <c r="O700" s="97"/>
      <c r="P700" s="97"/>
      <c r="Q700" s="97"/>
      <c r="R700" s="97"/>
      <c r="S700" s="97"/>
      <c r="T700" s="97"/>
      <c r="U700" s="97"/>
      <c r="V700" s="97"/>
      <c r="W700" s="97"/>
      <c r="X700" s="97"/>
      <c r="Y700" s="97"/>
      <c r="Z700" s="97"/>
      <c r="AA700" s="97"/>
      <c r="AB700" s="97"/>
      <c r="AC700" s="97"/>
      <c r="AD700" s="97"/>
    </row>
    <row r="701" ht="15.75" customHeight="1">
      <c r="A701" s="97"/>
      <c r="B701" s="97"/>
      <c r="C701" s="97"/>
      <c r="D701" s="97"/>
      <c r="E701" s="97"/>
      <c r="F701" s="97"/>
      <c r="G701" s="97"/>
      <c r="H701" s="97"/>
      <c r="I701" s="97"/>
      <c r="J701" s="97"/>
      <c r="K701" s="97"/>
      <c r="L701" s="97"/>
      <c r="M701" s="97"/>
      <c r="N701" s="97"/>
      <c r="O701" s="97"/>
      <c r="P701" s="97"/>
      <c r="Q701" s="97"/>
      <c r="R701" s="97"/>
      <c r="S701" s="97"/>
      <c r="T701" s="97"/>
      <c r="U701" s="97"/>
      <c r="V701" s="97"/>
      <c r="W701" s="97"/>
      <c r="X701" s="97"/>
      <c r="Y701" s="97"/>
      <c r="Z701" s="97"/>
      <c r="AA701" s="97"/>
      <c r="AB701" s="97"/>
      <c r="AC701" s="97"/>
      <c r="AD701" s="97"/>
    </row>
    <row r="702" ht="15.75" customHeight="1">
      <c r="A702" s="97"/>
      <c r="B702" s="97"/>
      <c r="C702" s="97"/>
      <c r="D702" s="97"/>
      <c r="E702" s="97"/>
      <c r="F702" s="97"/>
      <c r="G702" s="97"/>
      <c r="H702" s="97"/>
      <c r="I702" s="97"/>
      <c r="J702" s="97"/>
      <c r="K702" s="97"/>
      <c r="L702" s="97"/>
      <c r="M702" s="97"/>
      <c r="N702" s="97"/>
      <c r="O702" s="97"/>
      <c r="P702" s="97"/>
      <c r="Q702" s="97"/>
      <c r="R702" s="97"/>
      <c r="S702" s="97"/>
      <c r="T702" s="97"/>
      <c r="U702" s="97"/>
      <c r="V702" s="97"/>
      <c r="W702" s="97"/>
      <c r="X702" s="97"/>
      <c r="Y702" s="97"/>
      <c r="Z702" s="97"/>
      <c r="AA702" s="97"/>
      <c r="AB702" s="97"/>
      <c r="AC702" s="97"/>
      <c r="AD702" s="97"/>
    </row>
    <row r="703" ht="15.75" customHeight="1">
      <c r="A703" s="97"/>
      <c r="B703" s="97"/>
      <c r="C703" s="97"/>
      <c r="D703" s="97"/>
      <c r="E703" s="97"/>
      <c r="F703" s="97"/>
      <c r="G703" s="97"/>
      <c r="H703" s="97"/>
      <c r="I703" s="97"/>
      <c r="J703" s="97"/>
      <c r="K703" s="97"/>
      <c r="L703" s="97"/>
      <c r="M703" s="97"/>
      <c r="N703" s="97"/>
      <c r="O703" s="97"/>
      <c r="P703" s="97"/>
      <c r="Q703" s="97"/>
      <c r="R703" s="97"/>
      <c r="S703" s="97"/>
      <c r="T703" s="97"/>
      <c r="U703" s="97"/>
      <c r="V703" s="97"/>
      <c r="W703" s="97"/>
      <c r="X703" s="97"/>
      <c r="Y703" s="97"/>
      <c r="Z703" s="97"/>
      <c r="AA703" s="97"/>
      <c r="AB703" s="97"/>
      <c r="AC703" s="97"/>
      <c r="AD703" s="97"/>
    </row>
    <row r="704" ht="15.75" customHeight="1">
      <c r="A704" s="97"/>
      <c r="B704" s="97"/>
      <c r="C704" s="97"/>
      <c r="D704" s="97"/>
      <c r="E704" s="97"/>
      <c r="F704" s="97"/>
      <c r="G704" s="97"/>
      <c r="H704" s="97"/>
      <c r="I704" s="97"/>
      <c r="J704" s="97"/>
      <c r="K704" s="97"/>
      <c r="L704" s="97"/>
      <c r="M704" s="97"/>
      <c r="N704" s="97"/>
      <c r="O704" s="97"/>
      <c r="P704" s="97"/>
      <c r="Q704" s="97"/>
      <c r="R704" s="97"/>
      <c r="S704" s="97"/>
      <c r="T704" s="97"/>
      <c r="U704" s="97"/>
      <c r="V704" s="97"/>
      <c r="W704" s="97"/>
      <c r="X704" s="97"/>
      <c r="Y704" s="97"/>
      <c r="Z704" s="97"/>
      <c r="AA704" s="97"/>
      <c r="AB704" s="97"/>
      <c r="AC704" s="97"/>
      <c r="AD704" s="97"/>
    </row>
    <row r="705" ht="15.75" customHeight="1">
      <c r="A705" s="97"/>
      <c r="B705" s="97"/>
      <c r="C705" s="97"/>
      <c r="D705" s="97"/>
      <c r="E705" s="97"/>
      <c r="F705" s="97"/>
      <c r="G705" s="97"/>
      <c r="H705" s="97"/>
      <c r="I705" s="97"/>
      <c r="J705" s="97"/>
      <c r="K705" s="97"/>
      <c r="L705" s="97"/>
      <c r="M705" s="97"/>
      <c r="N705" s="97"/>
      <c r="O705" s="97"/>
      <c r="P705" s="97"/>
      <c r="Q705" s="97"/>
      <c r="R705" s="97"/>
      <c r="S705" s="97"/>
      <c r="T705" s="97"/>
      <c r="U705" s="97"/>
      <c r="V705" s="97"/>
      <c r="W705" s="97"/>
      <c r="X705" s="97"/>
      <c r="Y705" s="97"/>
      <c r="Z705" s="97"/>
      <c r="AA705" s="97"/>
      <c r="AB705" s="97"/>
      <c r="AC705" s="97"/>
      <c r="AD705" s="97"/>
    </row>
    <row r="706" ht="15.75" customHeight="1">
      <c r="A706" s="97"/>
      <c r="B706" s="97"/>
      <c r="C706" s="97"/>
      <c r="D706" s="97"/>
      <c r="E706" s="97"/>
      <c r="F706" s="97"/>
      <c r="G706" s="97"/>
      <c r="H706" s="97"/>
      <c r="I706" s="97"/>
      <c r="J706" s="97"/>
      <c r="K706" s="97"/>
      <c r="L706" s="97"/>
      <c r="M706" s="97"/>
      <c r="N706" s="97"/>
      <c r="O706" s="97"/>
      <c r="P706" s="97"/>
      <c r="Q706" s="97"/>
      <c r="R706" s="97"/>
      <c r="S706" s="97"/>
      <c r="T706" s="97"/>
      <c r="U706" s="97"/>
      <c r="V706" s="97"/>
      <c r="W706" s="97"/>
      <c r="X706" s="97"/>
      <c r="Y706" s="97"/>
      <c r="Z706" s="97"/>
      <c r="AA706" s="97"/>
      <c r="AB706" s="97"/>
      <c r="AC706" s="97"/>
      <c r="AD706" s="97"/>
    </row>
    <row r="707" ht="15.75" customHeight="1">
      <c r="A707" s="97"/>
      <c r="B707" s="97"/>
      <c r="C707" s="97"/>
      <c r="D707" s="97"/>
      <c r="E707" s="97"/>
      <c r="F707" s="97"/>
      <c r="G707" s="97"/>
      <c r="H707" s="97"/>
      <c r="I707" s="97"/>
      <c r="J707" s="97"/>
      <c r="K707" s="97"/>
      <c r="L707" s="97"/>
      <c r="M707" s="97"/>
      <c r="N707" s="97"/>
      <c r="O707" s="97"/>
      <c r="P707" s="97"/>
      <c r="Q707" s="97"/>
      <c r="R707" s="97"/>
      <c r="S707" s="97"/>
      <c r="T707" s="97"/>
      <c r="U707" s="97"/>
      <c r="V707" s="97"/>
      <c r="W707" s="97"/>
      <c r="X707" s="97"/>
      <c r="Y707" s="97"/>
      <c r="Z707" s="97"/>
      <c r="AA707" s="97"/>
      <c r="AB707" s="97"/>
      <c r="AC707" s="97"/>
      <c r="AD707" s="97"/>
    </row>
    <row r="708" ht="15.75" customHeight="1">
      <c r="A708" s="97"/>
      <c r="B708" s="97"/>
      <c r="C708" s="97"/>
      <c r="D708" s="97"/>
      <c r="E708" s="97"/>
      <c r="F708" s="97"/>
      <c r="G708" s="97"/>
      <c r="H708" s="97"/>
      <c r="I708" s="97"/>
      <c r="J708" s="97"/>
      <c r="K708" s="97"/>
      <c r="L708" s="97"/>
      <c r="M708" s="97"/>
      <c r="N708" s="97"/>
      <c r="O708" s="97"/>
      <c r="P708" s="97"/>
      <c r="Q708" s="97"/>
      <c r="R708" s="97"/>
      <c r="S708" s="97"/>
      <c r="T708" s="97"/>
      <c r="U708" s="97"/>
      <c r="V708" s="97"/>
      <c r="W708" s="97"/>
      <c r="X708" s="97"/>
      <c r="Y708" s="97"/>
      <c r="Z708" s="97"/>
      <c r="AA708" s="97"/>
      <c r="AB708" s="97"/>
      <c r="AC708" s="97"/>
      <c r="AD708" s="97"/>
    </row>
    <row r="709" ht="15.75" customHeight="1">
      <c r="A709" s="97"/>
      <c r="B709" s="97"/>
      <c r="C709" s="97"/>
      <c r="D709" s="97"/>
      <c r="E709" s="97"/>
      <c r="F709" s="97"/>
      <c r="G709" s="97"/>
      <c r="H709" s="97"/>
      <c r="I709" s="97"/>
      <c r="J709" s="97"/>
      <c r="K709" s="97"/>
      <c r="L709" s="97"/>
      <c r="M709" s="97"/>
      <c r="N709" s="97"/>
      <c r="O709" s="97"/>
      <c r="P709" s="97"/>
      <c r="Q709" s="97"/>
      <c r="R709" s="97"/>
      <c r="S709" s="97"/>
      <c r="T709" s="97"/>
      <c r="U709" s="97"/>
      <c r="V709" s="97"/>
      <c r="W709" s="97"/>
      <c r="X709" s="97"/>
      <c r="Y709" s="97"/>
      <c r="Z709" s="97"/>
      <c r="AA709" s="97"/>
      <c r="AB709" s="97"/>
      <c r="AC709" s="97"/>
      <c r="AD709" s="97"/>
    </row>
    <row r="710" ht="15.75" customHeight="1">
      <c r="A710" s="97"/>
      <c r="B710" s="97"/>
      <c r="C710" s="97"/>
      <c r="D710" s="97"/>
      <c r="E710" s="97"/>
      <c r="F710" s="97"/>
      <c r="G710" s="97"/>
      <c r="H710" s="97"/>
      <c r="I710" s="97"/>
      <c r="J710" s="97"/>
      <c r="K710" s="97"/>
      <c r="L710" s="97"/>
      <c r="M710" s="97"/>
      <c r="N710" s="97"/>
      <c r="O710" s="97"/>
      <c r="P710" s="97"/>
      <c r="Q710" s="97"/>
      <c r="R710" s="97"/>
      <c r="S710" s="97"/>
      <c r="T710" s="97"/>
      <c r="U710" s="97"/>
      <c r="V710" s="97"/>
      <c r="W710" s="97"/>
      <c r="X710" s="97"/>
      <c r="Y710" s="97"/>
      <c r="Z710" s="97"/>
      <c r="AA710" s="97"/>
      <c r="AB710" s="97"/>
      <c r="AC710" s="97"/>
      <c r="AD710" s="97"/>
    </row>
    <row r="711" ht="15.75" customHeight="1">
      <c r="A711" s="97"/>
      <c r="B711" s="97"/>
      <c r="C711" s="97"/>
      <c r="D711" s="97"/>
      <c r="E711" s="97"/>
      <c r="F711" s="97"/>
      <c r="G711" s="97"/>
      <c r="H711" s="97"/>
      <c r="I711" s="97"/>
      <c r="J711" s="97"/>
      <c r="K711" s="97"/>
      <c r="L711" s="97"/>
      <c r="M711" s="97"/>
      <c r="N711" s="97"/>
      <c r="O711" s="97"/>
      <c r="P711" s="97"/>
      <c r="Q711" s="97"/>
      <c r="R711" s="97"/>
      <c r="S711" s="97"/>
      <c r="T711" s="97"/>
      <c r="U711" s="97"/>
      <c r="V711" s="97"/>
      <c r="W711" s="97"/>
      <c r="X711" s="97"/>
      <c r="Y711" s="97"/>
      <c r="Z711" s="97"/>
      <c r="AA711" s="97"/>
      <c r="AB711" s="97"/>
      <c r="AC711" s="97"/>
      <c r="AD711" s="97"/>
    </row>
    <row r="712" ht="15.75" customHeight="1">
      <c r="A712" s="97"/>
      <c r="B712" s="97"/>
      <c r="C712" s="97"/>
      <c r="D712" s="97"/>
      <c r="E712" s="97"/>
      <c r="F712" s="97"/>
      <c r="G712" s="97"/>
      <c r="H712" s="97"/>
      <c r="I712" s="97"/>
      <c r="J712" s="97"/>
      <c r="K712" s="97"/>
      <c r="L712" s="97"/>
      <c r="M712" s="97"/>
      <c r="N712" s="97"/>
      <c r="O712" s="97"/>
      <c r="P712" s="97"/>
      <c r="Q712" s="97"/>
      <c r="R712" s="97"/>
      <c r="S712" s="97"/>
      <c r="T712" s="97"/>
      <c r="U712" s="97"/>
      <c r="V712" s="97"/>
      <c r="W712" s="97"/>
      <c r="X712" s="97"/>
      <c r="Y712" s="97"/>
      <c r="Z712" s="97"/>
      <c r="AA712" s="97"/>
      <c r="AB712" s="97"/>
      <c r="AC712" s="97"/>
      <c r="AD712" s="97"/>
    </row>
    <row r="713" ht="15.75" customHeight="1">
      <c r="A713" s="97"/>
      <c r="B713" s="97"/>
      <c r="C713" s="97"/>
      <c r="D713" s="97"/>
      <c r="E713" s="97"/>
      <c r="F713" s="97"/>
      <c r="G713" s="97"/>
      <c r="H713" s="97"/>
      <c r="I713" s="97"/>
      <c r="J713" s="97"/>
      <c r="K713" s="97"/>
      <c r="L713" s="97"/>
      <c r="M713" s="97"/>
      <c r="N713" s="97"/>
      <c r="O713" s="97"/>
      <c r="P713" s="97"/>
      <c r="Q713" s="97"/>
      <c r="R713" s="97"/>
      <c r="S713" s="97"/>
      <c r="T713" s="97"/>
      <c r="U713" s="97"/>
      <c r="V713" s="97"/>
      <c r="W713" s="97"/>
      <c r="X713" s="97"/>
      <c r="Y713" s="97"/>
      <c r="Z713" s="97"/>
      <c r="AA713" s="97"/>
      <c r="AB713" s="97"/>
      <c r="AC713" s="97"/>
      <c r="AD713" s="97"/>
    </row>
    <row r="714" ht="15.75" customHeight="1">
      <c r="A714" s="97"/>
      <c r="B714" s="97"/>
      <c r="C714" s="97"/>
      <c r="D714" s="97"/>
      <c r="E714" s="97"/>
      <c r="F714" s="97"/>
      <c r="G714" s="97"/>
      <c r="H714" s="97"/>
      <c r="I714" s="97"/>
      <c r="J714" s="97"/>
      <c r="K714" s="97"/>
      <c r="L714" s="97"/>
      <c r="M714" s="97"/>
      <c r="N714" s="97"/>
      <c r="O714" s="97"/>
      <c r="P714" s="97"/>
      <c r="Q714" s="97"/>
      <c r="R714" s="97"/>
      <c r="S714" s="97"/>
      <c r="T714" s="97"/>
      <c r="U714" s="97"/>
      <c r="V714" s="97"/>
      <c r="W714" s="97"/>
      <c r="X714" s="97"/>
      <c r="Y714" s="97"/>
      <c r="Z714" s="97"/>
      <c r="AA714" s="97"/>
      <c r="AB714" s="97"/>
      <c r="AC714" s="97"/>
      <c r="AD714" s="97"/>
    </row>
    <row r="715" ht="15.75" customHeight="1">
      <c r="A715" s="97"/>
      <c r="B715" s="97"/>
      <c r="C715" s="97"/>
      <c r="D715" s="97"/>
      <c r="E715" s="97"/>
      <c r="F715" s="97"/>
      <c r="G715" s="97"/>
      <c r="H715" s="97"/>
      <c r="I715" s="97"/>
      <c r="J715" s="97"/>
      <c r="K715" s="97"/>
      <c r="L715" s="97"/>
      <c r="M715" s="97"/>
      <c r="N715" s="97"/>
      <c r="O715" s="97"/>
      <c r="P715" s="97"/>
      <c r="Q715" s="97"/>
      <c r="R715" s="97"/>
      <c r="S715" s="97"/>
      <c r="T715" s="97"/>
      <c r="U715" s="97"/>
      <c r="V715" s="97"/>
      <c r="W715" s="97"/>
      <c r="X715" s="97"/>
      <c r="Y715" s="97"/>
      <c r="Z715" s="97"/>
      <c r="AA715" s="97"/>
      <c r="AB715" s="97"/>
      <c r="AC715" s="97"/>
      <c r="AD715" s="97"/>
    </row>
    <row r="716" ht="15.75" customHeight="1">
      <c r="A716" s="97"/>
      <c r="B716" s="97"/>
      <c r="C716" s="97"/>
      <c r="D716" s="97"/>
      <c r="E716" s="97"/>
      <c r="F716" s="97"/>
      <c r="G716" s="97"/>
      <c r="H716" s="97"/>
      <c r="I716" s="97"/>
      <c r="J716" s="97"/>
      <c r="K716" s="97"/>
      <c r="L716" s="97"/>
      <c r="M716" s="97"/>
      <c r="N716" s="97"/>
      <c r="O716" s="97"/>
      <c r="P716" s="97"/>
      <c r="Q716" s="97"/>
      <c r="R716" s="97"/>
      <c r="S716" s="97"/>
      <c r="T716" s="97"/>
      <c r="U716" s="97"/>
      <c r="V716" s="97"/>
      <c r="W716" s="97"/>
      <c r="X716" s="97"/>
      <c r="Y716" s="97"/>
      <c r="Z716" s="97"/>
      <c r="AA716" s="97"/>
      <c r="AB716" s="97"/>
      <c r="AC716" s="97"/>
      <c r="AD716" s="97"/>
    </row>
    <row r="717" ht="15.75" customHeight="1">
      <c r="A717" s="97"/>
      <c r="B717" s="97"/>
      <c r="C717" s="97"/>
      <c r="D717" s="97"/>
      <c r="E717" s="97"/>
      <c r="F717" s="97"/>
      <c r="G717" s="97"/>
      <c r="H717" s="97"/>
      <c r="I717" s="97"/>
      <c r="J717" s="97"/>
      <c r="K717" s="97"/>
      <c r="L717" s="97"/>
      <c r="M717" s="97"/>
      <c r="N717" s="97"/>
      <c r="O717" s="97"/>
      <c r="P717" s="97"/>
      <c r="Q717" s="97"/>
      <c r="R717" s="97"/>
      <c r="S717" s="97"/>
      <c r="T717" s="97"/>
      <c r="U717" s="97"/>
      <c r="V717" s="97"/>
      <c r="W717" s="97"/>
      <c r="X717" s="97"/>
      <c r="Y717" s="97"/>
      <c r="Z717" s="97"/>
      <c r="AA717" s="97"/>
      <c r="AB717" s="97"/>
      <c r="AC717" s="97"/>
      <c r="AD717" s="97"/>
    </row>
    <row r="718" ht="15.75" customHeight="1">
      <c r="A718" s="97"/>
      <c r="B718" s="97"/>
      <c r="C718" s="97"/>
      <c r="D718" s="97"/>
      <c r="E718" s="97"/>
      <c r="F718" s="97"/>
      <c r="G718" s="97"/>
      <c r="H718" s="97"/>
      <c r="I718" s="97"/>
      <c r="J718" s="97"/>
      <c r="K718" s="97"/>
      <c r="L718" s="97"/>
      <c r="M718" s="97"/>
      <c r="N718" s="97"/>
      <c r="O718" s="97"/>
      <c r="P718" s="97"/>
      <c r="Q718" s="97"/>
      <c r="R718" s="97"/>
      <c r="S718" s="97"/>
      <c r="T718" s="97"/>
      <c r="U718" s="97"/>
      <c r="V718" s="97"/>
      <c r="W718" s="97"/>
      <c r="X718" s="97"/>
      <c r="Y718" s="97"/>
      <c r="Z718" s="97"/>
      <c r="AA718" s="97"/>
      <c r="AB718" s="97"/>
      <c r="AC718" s="97"/>
      <c r="AD718" s="97"/>
    </row>
    <row r="719" ht="15.75" customHeight="1">
      <c r="A719" s="97"/>
      <c r="B719" s="97"/>
      <c r="C719" s="97"/>
      <c r="D719" s="97"/>
      <c r="E719" s="97"/>
      <c r="F719" s="97"/>
      <c r="G719" s="97"/>
      <c r="H719" s="97"/>
      <c r="I719" s="97"/>
      <c r="J719" s="97"/>
      <c r="K719" s="97"/>
      <c r="L719" s="97"/>
      <c r="M719" s="97"/>
      <c r="N719" s="97"/>
      <c r="O719" s="97"/>
      <c r="P719" s="97"/>
      <c r="Q719" s="97"/>
      <c r="R719" s="97"/>
      <c r="S719" s="97"/>
      <c r="T719" s="97"/>
      <c r="U719" s="97"/>
      <c r="V719" s="97"/>
      <c r="W719" s="97"/>
      <c r="X719" s="97"/>
      <c r="Y719" s="97"/>
      <c r="Z719" s="97"/>
      <c r="AA719" s="97"/>
      <c r="AB719" s="97"/>
      <c r="AC719" s="97"/>
      <c r="AD719" s="97"/>
    </row>
    <row r="720" ht="15.75" customHeight="1">
      <c r="A720" s="97"/>
      <c r="B720" s="97"/>
      <c r="C720" s="97"/>
      <c r="D720" s="97"/>
      <c r="E720" s="97"/>
      <c r="F720" s="97"/>
      <c r="G720" s="97"/>
      <c r="H720" s="97"/>
      <c r="I720" s="97"/>
      <c r="J720" s="97"/>
      <c r="K720" s="97"/>
      <c r="L720" s="97"/>
      <c r="M720" s="97"/>
      <c r="N720" s="97"/>
      <c r="O720" s="97"/>
      <c r="P720" s="97"/>
      <c r="Q720" s="97"/>
      <c r="R720" s="97"/>
      <c r="S720" s="97"/>
      <c r="T720" s="97"/>
      <c r="U720" s="97"/>
      <c r="V720" s="97"/>
      <c r="W720" s="97"/>
      <c r="X720" s="97"/>
      <c r="Y720" s="97"/>
      <c r="Z720" s="97"/>
      <c r="AA720" s="97"/>
      <c r="AB720" s="97"/>
      <c r="AC720" s="97"/>
      <c r="AD720" s="97"/>
    </row>
    <row r="721" ht="15.75" customHeight="1">
      <c r="A721" s="97"/>
      <c r="B721" s="97"/>
      <c r="C721" s="97"/>
      <c r="D721" s="97"/>
      <c r="E721" s="97"/>
      <c r="F721" s="97"/>
      <c r="G721" s="97"/>
      <c r="H721" s="97"/>
      <c r="I721" s="97"/>
      <c r="J721" s="97"/>
      <c r="K721" s="97"/>
      <c r="L721" s="97"/>
      <c r="M721" s="97"/>
      <c r="N721" s="97"/>
      <c r="O721" s="97"/>
      <c r="P721" s="97"/>
      <c r="Q721" s="97"/>
      <c r="R721" s="97"/>
      <c r="S721" s="97"/>
      <c r="T721" s="97"/>
      <c r="U721" s="97"/>
      <c r="V721" s="97"/>
      <c r="W721" s="97"/>
      <c r="X721" s="97"/>
      <c r="Y721" s="97"/>
      <c r="Z721" s="97"/>
      <c r="AA721" s="97"/>
      <c r="AB721" s="97"/>
      <c r="AC721" s="97"/>
      <c r="AD721" s="97"/>
    </row>
    <row r="722" ht="15.75" customHeight="1">
      <c r="A722" s="97"/>
      <c r="B722" s="97"/>
      <c r="C722" s="97"/>
      <c r="D722" s="97"/>
      <c r="E722" s="97"/>
      <c r="F722" s="97"/>
      <c r="G722" s="97"/>
      <c r="H722" s="97"/>
      <c r="I722" s="97"/>
      <c r="J722" s="97"/>
      <c r="K722" s="97"/>
      <c r="L722" s="97"/>
      <c r="M722" s="97"/>
      <c r="N722" s="97"/>
      <c r="O722" s="97"/>
      <c r="P722" s="97"/>
      <c r="Q722" s="97"/>
      <c r="R722" s="97"/>
      <c r="S722" s="97"/>
      <c r="T722" s="97"/>
      <c r="U722" s="97"/>
      <c r="V722" s="97"/>
      <c r="W722" s="97"/>
      <c r="X722" s="97"/>
      <c r="Y722" s="97"/>
      <c r="Z722" s="97"/>
      <c r="AA722" s="97"/>
      <c r="AB722" s="97"/>
      <c r="AC722" s="97"/>
      <c r="AD722" s="97"/>
    </row>
    <row r="723" ht="15.75" customHeight="1">
      <c r="A723" s="97"/>
      <c r="B723" s="97"/>
      <c r="C723" s="97"/>
      <c r="D723" s="97"/>
      <c r="E723" s="97"/>
      <c r="F723" s="97"/>
      <c r="G723" s="97"/>
      <c r="H723" s="97"/>
      <c r="I723" s="97"/>
      <c r="J723" s="97"/>
      <c r="K723" s="97"/>
      <c r="L723" s="97"/>
      <c r="M723" s="97"/>
      <c r="N723" s="97"/>
      <c r="O723" s="97"/>
      <c r="P723" s="97"/>
      <c r="Q723" s="97"/>
      <c r="R723" s="97"/>
      <c r="S723" s="97"/>
      <c r="T723" s="97"/>
      <c r="U723" s="97"/>
      <c r="V723" s="97"/>
      <c r="W723" s="97"/>
      <c r="X723" s="97"/>
      <c r="Y723" s="97"/>
      <c r="Z723" s="97"/>
      <c r="AA723" s="97"/>
      <c r="AB723" s="97"/>
      <c r="AC723" s="97"/>
      <c r="AD723" s="97"/>
    </row>
    <row r="724" ht="15.75" customHeight="1">
      <c r="A724" s="97"/>
      <c r="B724" s="97"/>
      <c r="C724" s="97"/>
      <c r="D724" s="97"/>
      <c r="E724" s="97"/>
      <c r="F724" s="97"/>
      <c r="G724" s="97"/>
      <c r="H724" s="97"/>
      <c r="I724" s="97"/>
      <c r="J724" s="97"/>
      <c r="K724" s="97"/>
      <c r="L724" s="97"/>
      <c r="M724" s="97"/>
      <c r="N724" s="97"/>
      <c r="O724" s="97"/>
      <c r="P724" s="97"/>
      <c r="Q724" s="97"/>
      <c r="R724" s="97"/>
      <c r="S724" s="97"/>
      <c r="T724" s="97"/>
      <c r="U724" s="97"/>
      <c r="V724" s="97"/>
      <c r="W724" s="97"/>
      <c r="X724" s="97"/>
      <c r="Y724" s="97"/>
      <c r="Z724" s="97"/>
      <c r="AA724" s="97"/>
      <c r="AB724" s="97"/>
      <c r="AC724" s="97"/>
      <c r="AD724" s="97"/>
    </row>
    <row r="725" ht="15.75" customHeight="1">
      <c r="A725" s="97"/>
      <c r="B725" s="97"/>
      <c r="C725" s="97"/>
      <c r="D725" s="97"/>
      <c r="E725" s="97"/>
      <c r="F725" s="97"/>
      <c r="G725" s="97"/>
      <c r="H725" s="97"/>
      <c r="I725" s="97"/>
      <c r="J725" s="97"/>
      <c r="K725" s="97"/>
      <c r="L725" s="97"/>
      <c r="M725" s="97"/>
      <c r="N725" s="97"/>
      <c r="O725" s="97"/>
      <c r="P725" s="97"/>
      <c r="Q725" s="97"/>
      <c r="R725" s="97"/>
      <c r="S725" s="97"/>
      <c r="T725" s="97"/>
      <c r="U725" s="97"/>
      <c r="V725" s="97"/>
      <c r="W725" s="97"/>
      <c r="X725" s="97"/>
      <c r="Y725" s="97"/>
      <c r="Z725" s="97"/>
      <c r="AA725" s="97"/>
      <c r="AB725" s="97"/>
      <c r="AC725" s="97"/>
      <c r="AD725" s="97"/>
    </row>
    <row r="726" ht="15.75" customHeight="1">
      <c r="A726" s="97"/>
      <c r="B726" s="97"/>
      <c r="C726" s="97"/>
      <c r="D726" s="97"/>
      <c r="E726" s="97"/>
      <c r="F726" s="97"/>
      <c r="G726" s="97"/>
      <c r="H726" s="97"/>
      <c r="I726" s="97"/>
      <c r="J726" s="97"/>
      <c r="K726" s="97"/>
      <c r="L726" s="97"/>
      <c r="M726" s="97"/>
      <c r="N726" s="97"/>
      <c r="O726" s="97"/>
      <c r="P726" s="97"/>
      <c r="Q726" s="97"/>
      <c r="R726" s="97"/>
      <c r="S726" s="97"/>
      <c r="T726" s="97"/>
      <c r="U726" s="97"/>
      <c r="V726" s="97"/>
      <c r="W726" s="97"/>
      <c r="X726" s="97"/>
      <c r="Y726" s="97"/>
      <c r="Z726" s="97"/>
      <c r="AA726" s="97"/>
      <c r="AB726" s="97"/>
      <c r="AC726" s="97"/>
      <c r="AD726" s="97"/>
    </row>
    <row r="727" ht="15.75" customHeight="1">
      <c r="A727" s="97"/>
      <c r="B727" s="97"/>
      <c r="C727" s="97"/>
      <c r="D727" s="97"/>
      <c r="E727" s="97"/>
      <c r="F727" s="97"/>
      <c r="G727" s="97"/>
      <c r="H727" s="97"/>
      <c r="I727" s="97"/>
      <c r="J727" s="97"/>
      <c r="K727" s="97"/>
      <c r="L727" s="97"/>
      <c r="M727" s="97"/>
      <c r="N727" s="97"/>
      <c r="O727" s="97"/>
      <c r="P727" s="97"/>
      <c r="Q727" s="97"/>
      <c r="R727" s="97"/>
      <c r="S727" s="97"/>
      <c r="T727" s="97"/>
      <c r="U727" s="97"/>
      <c r="V727" s="97"/>
      <c r="W727" s="97"/>
      <c r="X727" s="97"/>
      <c r="Y727" s="97"/>
      <c r="Z727" s="97"/>
      <c r="AA727" s="97"/>
      <c r="AB727" s="97"/>
      <c r="AC727" s="97"/>
      <c r="AD727" s="97"/>
    </row>
    <row r="728" ht="15.75" customHeight="1">
      <c r="A728" s="97"/>
      <c r="B728" s="97"/>
      <c r="C728" s="97"/>
      <c r="D728" s="97"/>
      <c r="E728" s="97"/>
      <c r="F728" s="97"/>
      <c r="G728" s="97"/>
      <c r="H728" s="97"/>
      <c r="I728" s="97"/>
      <c r="J728" s="97"/>
      <c r="K728" s="97"/>
      <c r="L728" s="97"/>
      <c r="M728" s="97"/>
      <c r="N728" s="97"/>
      <c r="O728" s="97"/>
      <c r="P728" s="97"/>
      <c r="Q728" s="97"/>
      <c r="R728" s="97"/>
      <c r="S728" s="97"/>
      <c r="T728" s="97"/>
      <c r="U728" s="97"/>
      <c r="V728" s="97"/>
      <c r="W728" s="97"/>
      <c r="X728" s="97"/>
      <c r="Y728" s="97"/>
      <c r="Z728" s="97"/>
      <c r="AA728" s="97"/>
      <c r="AB728" s="97"/>
      <c r="AC728" s="97"/>
      <c r="AD728" s="97"/>
    </row>
    <row r="729" ht="15.75" customHeight="1">
      <c r="A729" s="97"/>
      <c r="B729" s="97"/>
      <c r="C729" s="97"/>
      <c r="D729" s="97"/>
      <c r="E729" s="97"/>
      <c r="F729" s="97"/>
      <c r="G729" s="97"/>
      <c r="H729" s="97"/>
      <c r="I729" s="97"/>
      <c r="J729" s="97"/>
      <c r="K729" s="97"/>
      <c r="L729" s="97"/>
      <c r="M729" s="97"/>
      <c r="N729" s="97"/>
      <c r="O729" s="97"/>
      <c r="P729" s="97"/>
      <c r="Q729" s="97"/>
      <c r="R729" s="97"/>
      <c r="S729" s="97"/>
      <c r="T729" s="97"/>
      <c r="U729" s="97"/>
      <c r="V729" s="97"/>
      <c r="W729" s="97"/>
      <c r="X729" s="97"/>
      <c r="Y729" s="97"/>
      <c r="Z729" s="97"/>
      <c r="AA729" s="97"/>
      <c r="AB729" s="97"/>
      <c r="AC729" s="97"/>
      <c r="AD729" s="97"/>
    </row>
    <row r="730" ht="15.75" customHeight="1">
      <c r="A730" s="97"/>
      <c r="B730" s="97"/>
      <c r="C730" s="97"/>
      <c r="D730" s="97"/>
      <c r="E730" s="97"/>
      <c r="F730" s="97"/>
      <c r="G730" s="97"/>
      <c r="H730" s="97"/>
      <c r="I730" s="97"/>
      <c r="J730" s="97"/>
      <c r="K730" s="97"/>
      <c r="L730" s="97"/>
      <c r="M730" s="97"/>
      <c r="N730" s="97"/>
      <c r="O730" s="97"/>
      <c r="P730" s="97"/>
      <c r="Q730" s="97"/>
      <c r="R730" s="97"/>
      <c r="S730" s="97"/>
      <c r="T730" s="97"/>
      <c r="U730" s="97"/>
      <c r="V730" s="97"/>
      <c r="W730" s="97"/>
      <c r="X730" s="97"/>
      <c r="Y730" s="97"/>
      <c r="Z730" s="97"/>
      <c r="AA730" s="97"/>
      <c r="AB730" s="97"/>
      <c r="AC730" s="97"/>
      <c r="AD730" s="97"/>
    </row>
    <row r="731" ht="15.75" customHeight="1">
      <c r="A731" s="97"/>
      <c r="B731" s="97"/>
      <c r="C731" s="97"/>
      <c r="D731" s="97"/>
      <c r="E731" s="97"/>
      <c r="F731" s="97"/>
      <c r="G731" s="97"/>
      <c r="H731" s="97"/>
      <c r="I731" s="97"/>
      <c r="J731" s="97"/>
      <c r="K731" s="97"/>
      <c r="L731" s="97"/>
      <c r="M731" s="97"/>
      <c r="N731" s="97"/>
      <c r="O731" s="97"/>
      <c r="P731" s="97"/>
      <c r="Q731" s="97"/>
      <c r="R731" s="97"/>
      <c r="S731" s="97"/>
      <c r="T731" s="97"/>
      <c r="U731" s="97"/>
      <c r="V731" s="97"/>
      <c r="W731" s="97"/>
      <c r="X731" s="97"/>
      <c r="Y731" s="97"/>
      <c r="Z731" s="97"/>
      <c r="AA731" s="97"/>
      <c r="AB731" s="97"/>
      <c r="AC731" s="97"/>
      <c r="AD731" s="97"/>
    </row>
    <row r="732" ht="15.75" customHeight="1">
      <c r="A732" s="97"/>
      <c r="B732" s="97"/>
      <c r="C732" s="97"/>
      <c r="D732" s="97"/>
      <c r="E732" s="97"/>
      <c r="F732" s="97"/>
      <c r="G732" s="97"/>
      <c r="H732" s="97"/>
      <c r="I732" s="97"/>
      <c r="J732" s="97"/>
      <c r="K732" s="97"/>
      <c r="L732" s="97"/>
      <c r="M732" s="97"/>
      <c r="N732" s="97"/>
      <c r="O732" s="97"/>
      <c r="P732" s="97"/>
      <c r="Q732" s="97"/>
      <c r="R732" s="97"/>
      <c r="S732" s="97"/>
      <c r="T732" s="97"/>
      <c r="U732" s="97"/>
      <c r="V732" s="97"/>
      <c r="W732" s="97"/>
      <c r="X732" s="97"/>
      <c r="Y732" s="97"/>
      <c r="Z732" s="97"/>
      <c r="AA732" s="97"/>
      <c r="AB732" s="97"/>
      <c r="AC732" s="97"/>
      <c r="AD732" s="97"/>
    </row>
    <row r="733" ht="15.75" customHeight="1">
      <c r="A733" s="97"/>
      <c r="B733" s="97"/>
      <c r="C733" s="97"/>
      <c r="D733" s="97"/>
      <c r="E733" s="97"/>
      <c r="F733" s="97"/>
      <c r="G733" s="97"/>
      <c r="H733" s="97"/>
      <c r="I733" s="97"/>
      <c r="J733" s="97"/>
      <c r="K733" s="97"/>
      <c r="L733" s="97"/>
      <c r="M733" s="97"/>
      <c r="N733" s="97"/>
      <c r="O733" s="97"/>
      <c r="P733" s="97"/>
      <c r="Q733" s="97"/>
      <c r="R733" s="97"/>
      <c r="S733" s="97"/>
      <c r="T733" s="97"/>
      <c r="U733" s="97"/>
      <c r="V733" s="97"/>
      <c r="W733" s="97"/>
      <c r="X733" s="97"/>
      <c r="Y733" s="97"/>
      <c r="Z733" s="97"/>
      <c r="AA733" s="97"/>
      <c r="AB733" s="97"/>
      <c r="AC733" s="97"/>
      <c r="AD733" s="97"/>
    </row>
    <row r="734" ht="15.75" customHeight="1">
      <c r="A734" s="97"/>
      <c r="B734" s="97"/>
      <c r="C734" s="97"/>
      <c r="D734" s="97"/>
      <c r="E734" s="97"/>
      <c r="F734" s="97"/>
      <c r="G734" s="97"/>
      <c r="H734" s="97"/>
      <c r="I734" s="97"/>
      <c r="J734" s="97"/>
      <c r="K734" s="97"/>
      <c r="L734" s="97"/>
      <c r="M734" s="97"/>
      <c r="N734" s="97"/>
      <c r="O734" s="97"/>
      <c r="P734" s="97"/>
      <c r="Q734" s="97"/>
      <c r="R734" s="97"/>
      <c r="S734" s="97"/>
      <c r="T734" s="97"/>
      <c r="U734" s="97"/>
      <c r="V734" s="97"/>
      <c r="W734" s="97"/>
      <c r="X734" s="97"/>
      <c r="Y734" s="97"/>
      <c r="Z734" s="97"/>
      <c r="AA734" s="97"/>
      <c r="AB734" s="97"/>
      <c r="AC734" s="97"/>
      <c r="AD734" s="97"/>
    </row>
    <row r="735" ht="15.75" customHeight="1">
      <c r="A735" s="97"/>
      <c r="B735" s="97"/>
      <c r="C735" s="97"/>
      <c r="D735" s="97"/>
      <c r="E735" s="97"/>
      <c r="F735" s="97"/>
      <c r="G735" s="97"/>
      <c r="H735" s="97"/>
      <c r="I735" s="97"/>
      <c r="J735" s="97"/>
      <c r="K735" s="97"/>
      <c r="L735" s="97"/>
      <c r="M735" s="97"/>
      <c r="N735" s="97"/>
      <c r="O735" s="97"/>
      <c r="P735" s="97"/>
      <c r="Q735" s="97"/>
      <c r="R735" s="97"/>
      <c r="S735" s="97"/>
      <c r="T735" s="97"/>
      <c r="U735" s="97"/>
      <c r="V735" s="97"/>
      <c r="W735" s="97"/>
      <c r="X735" s="97"/>
      <c r="Y735" s="97"/>
      <c r="Z735" s="97"/>
      <c r="AA735" s="97"/>
      <c r="AB735" s="97"/>
      <c r="AC735" s="97"/>
      <c r="AD735" s="97"/>
    </row>
    <row r="736" ht="15.75" customHeight="1">
      <c r="A736" s="97"/>
      <c r="B736" s="97"/>
      <c r="C736" s="97"/>
      <c r="D736" s="97"/>
      <c r="E736" s="97"/>
      <c r="F736" s="97"/>
      <c r="G736" s="97"/>
      <c r="H736" s="97"/>
      <c r="I736" s="97"/>
      <c r="J736" s="97"/>
      <c r="K736" s="97"/>
      <c r="L736" s="97"/>
      <c r="M736" s="97"/>
      <c r="N736" s="97"/>
      <c r="O736" s="97"/>
      <c r="P736" s="97"/>
      <c r="Q736" s="97"/>
      <c r="R736" s="97"/>
      <c r="S736" s="97"/>
      <c r="T736" s="97"/>
      <c r="U736" s="97"/>
      <c r="V736" s="97"/>
      <c r="W736" s="97"/>
      <c r="X736" s="97"/>
      <c r="Y736" s="97"/>
      <c r="Z736" s="97"/>
      <c r="AA736" s="97"/>
      <c r="AB736" s="97"/>
      <c r="AC736" s="97"/>
      <c r="AD736" s="97"/>
    </row>
    <row r="737" ht="15.75" customHeight="1">
      <c r="A737" s="97"/>
      <c r="B737" s="97"/>
      <c r="C737" s="97"/>
      <c r="D737" s="97"/>
      <c r="E737" s="97"/>
      <c r="F737" s="97"/>
      <c r="G737" s="97"/>
      <c r="H737" s="97"/>
      <c r="I737" s="97"/>
      <c r="J737" s="97"/>
      <c r="K737" s="97"/>
      <c r="L737" s="97"/>
      <c r="M737" s="97"/>
      <c r="N737" s="97"/>
      <c r="O737" s="97"/>
      <c r="P737" s="97"/>
      <c r="Q737" s="97"/>
      <c r="R737" s="97"/>
      <c r="S737" s="97"/>
      <c r="T737" s="97"/>
      <c r="U737" s="97"/>
      <c r="V737" s="97"/>
      <c r="W737" s="97"/>
      <c r="X737" s="97"/>
      <c r="Y737" s="97"/>
      <c r="Z737" s="97"/>
      <c r="AA737" s="97"/>
      <c r="AB737" s="97"/>
      <c r="AC737" s="97"/>
      <c r="AD737" s="97"/>
    </row>
    <row r="738" ht="15.75" customHeight="1">
      <c r="A738" s="97"/>
      <c r="B738" s="97"/>
      <c r="C738" s="97"/>
      <c r="D738" s="97"/>
      <c r="E738" s="97"/>
      <c r="F738" s="97"/>
      <c r="G738" s="97"/>
      <c r="H738" s="97"/>
      <c r="I738" s="97"/>
      <c r="J738" s="97"/>
      <c r="K738" s="97"/>
      <c r="L738" s="97"/>
      <c r="M738" s="97"/>
      <c r="N738" s="97"/>
      <c r="O738" s="97"/>
      <c r="P738" s="97"/>
      <c r="Q738" s="97"/>
      <c r="R738" s="97"/>
      <c r="S738" s="97"/>
      <c r="T738" s="97"/>
      <c r="U738" s="97"/>
      <c r="V738" s="97"/>
      <c r="W738" s="97"/>
      <c r="X738" s="97"/>
      <c r="Y738" s="97"/>
      <c r="Z738" s="97"/>
      <c r="AA738" s="97"/>
      <c r="AB738" s="97"/>
      <c r="AC738" s="97"/>
      <c r="AD738" s="97"/>
    </row>
    <row r="739" ht="15.75" customHeight="1">
      <c r="A739" s="97"/>
      <c r="B739" s="97"/>
      <c r="C739" s="97"/>
      <c r="D739" s="97"/>
      <c r="E739" s="97"/>
      <c r="F739" s="97"/>
      <c r="G739" s="97"/>
      <c r="H739" s="97"/>
      <c r="I739" s="97"/>
      <c r="J739" s="97"/>
      <c r="K739" s="97"/>
      <c r="L739" s="97"/>
      <c r="M739" s="97"/>
      <c r="N739" s="97"/>
      <c r="O739" s="97"/>
      <c r="P739" s="97"/>
      <c r="Q739" s="97"/>
      <c r="R739" s="97"/>
      <c r="S739" s="97"/>
      <c r="T739" s="97"/>
      <c r="U739" s="97"/>
      <c r="V739" s="97"/>
      <c r="W739" s="97"/>
      <c r="X739" s="97"/>
      <c r="Y739" s="97"/>
      <c r="Z739" s="97"/>
      <c r="AA739" s="97"/>
      <c r="AB739" s="97"/>
      <c r="AC739" s="97"/>
      <c r="AD739" s="97"/>
    </row>
    <row r="740" ht="15.75" customHeight="1">
      <c r="A740" s="97"/>
      <c r="B740" s="97"/>
      <c r="C740" s="97"/>
      <c r="D740" s="97"/>
      <c r="E740" s="97"/>
      <c r="F740" s="97"/>
      <c r="G740" s="97"/>
      <c r="H740" s="97"/>
      <c r="I740" s="97"/>
      <c r="J740" s="97"/>
      <c r="K740" s="97"/>
      <c r="L740" s="97"/>
      <c r="M740" s="97"/>
      <c r="N740" s="97"/>
      <c r="O740" s="97"/>
      <c r="P740" s="97"/>
      <c r="Q740" s="97"/>
      <c r="R740" s="97"/>
      <c r="S740" s="97"/>
      <c r="T740" s="97"/>
      <c r="U740" s="97"/>
      <c r="V740" s="97"/>
      <c r="W740" s="97"/>
      <c r="X740" s="97"/>
      <c r="Y740" s="97"/>
      <c r="Z740" s="97"/>
      <c r="AA740" s="97"/>
      <c r="AB740" s="97"/>
      <c r="AC740" s="97"/>
      <c r="AD740" s="97"/>
    </row>
    <row r="741" ht="15.75" customHeight="1">
      <c r="A741" s="97"/>
      <c r="B741" s="97"/>
      <c r="C741" s="97"/>
      <c r="D741" s="97"/>
      <c r="E741" s="97"/>
      <c r="F741" s="97"/>
      <c r="G741" s="97"/>
      <c r="H741" s="97"/>
      <c r="I741" s="97"/>
      <c r="J741" s="97"/>
      <c r="K741" s="97"/>
      <c r="L741" s="97"/>
      <c r="M741" s="97"/>
      <c r="N741" s="97"/>
      <c r="O741" s="97"/>
      <c r="P741" s="97"/>
      <c r="Q741" s="97"/>
      <c r="R741" s="97"/>
      <c r="S741" s="97"/>
      <c r="T741" s="97"/>
      <c r="U741" s="97"/>
      <c r="V741" s="97"/>
      <c r="W741" s="97"/>
      <c r="X741" s="97"/>
      <c r="Y741" s="97"/>
      <c r="Z741" s="97"/>
      <c r="AA741" s="97"/>
      <c r="AB741" s="97"/>
      <c r="AC741" s="97"/>
      <c r="AD741" s="97"/>
    </row>
    <row r="742" ht="15.75" customHeight="1">
      <c r="A742" s="97"/>
      <c r="B742" s="97"/>
      <c r="C742" s="97"/>
      <c r="D742" s="97"/>
      <c r="E742" s="97"/>
      <c r="F742" s="97"/>
      <c r="G742" s="97"/>
      <c r="H742" s="97"/>
      <c r="I742" s="97"/>
      <c r="J742" s="97"/>
      <c r="K742" s="97"/>
      <c r="L742" s="97"/>
      <c r="M742" s="97"/>
      <c r="N742" s="97"/>
      <c r="O742" s="97"/>
      <c r="P742" s="97"/>
      <c r="Q742" s="97"/>
      <c r="R742" s="97"/>
      <c r="S742" s="97"/>
      <c r="T742" s="97"/>
      <c r="U742" s="97"/>
      <c r="V742" s="97"/>
      <c r="W742" s="97"/>
      <c r="X742" s="97"/>
      <c r="Y742" s="97"/>
      <c r="Z742" s="97"/>
      <c r="AA742" s="97"/>
      <c r="AB742" s="97"/>
      <c r="AC742" s="97"/>
      <c r="AD742" s="97"/>
    </row>
    <row r="743" ht="15.75" customHeight="1">
      <c r="A743" s="97"/>
      <c r="B743" s="97"/>
      <c r="C743" s="97"/>
      <c r="D743" s="97"/>
      <c r="E743" s="97"/>
      <c r="F743" s="97"/>
      <c r="G743" s="97"/>
      <c r="H743" s="97"/>
      <c r="I743" s="97"/>
      <c r="J743" s="97"/>
      <c r="K743" s="97"/>
      <c r="L743" s="97"/>
      <c r="M743" s="97"/>
      <c r="N743" s="97"/>
      <c r="O743" s="97"/>
      <c r="P743" s="97"/>
      <c r="Q743" s="97"/>
      <c r="R743" s="97"/>
      <c r="S743" s="97"/>
      <c r="T743" s="97"/>
      <c r="U743" s="97"/>
      <c r="V743" s="97"/>
      <c r="W743" s="97"/>
      <c r="X743" s="97"/>
      <c r="Y743" s="97"/>
      <c r="Z743" s="97"/>
      <c r="AA743" s="97"/>
      <c r="AB743" s="97"/>
      <c r="AC743" s="97"/>
      <c r="AD743" s="97"/>
    </row>
    <row r="744" ht="15.75" customHeight="1">
      <c r="A744" s="97"/>
      <c r="B744" s="97"/>
      <c r="C744" s="97"/>
      <c r="D744" s="97"/>
      <c r="E744" s="97"/>
      <c r="F744" s="97"/>
      <c r="G744" s="97"/>
      <c r="H744" s="97"/>
      <c r="I744" s="97"/>
      <c r="J744" s="97"/>
      <c r="K744" s="97"/>
      <c r="L744" s="97"/>
      <c r="M744" s="97"/>
      <c r="N744" s="97"/>
      <c r="O744" s="97"/>
      <c r="P744" s="97"/>
      <c r="Q744" s="97"/>
      <c r="R744" s="97"/>
      <c r="S744" s="97"/>
      <c r="T744" s="97"/>
      <c r="U744" s="97"/>
      <c r="V744" s="97"/>
      <c r="W744" s="97"/>
      <c r="X744" s="97"/>
      <c r="Y744" s="97"/>
      <c r="Z744" s="97"/>
      <c r="AA744" s="97"/>
      <c r="AB744" s="97"/>
      <c r="AC744" s="97"/>
      <c r="AD744" s="97"/>
    </row>
    <row r="745" ht="15.75" customHeight="1">
      <c r="A745" s="97"/>
      <c r="B745" s="97"/>
      <c r="C745" s="97"/>
      <c r="D745" s="97"/>
      <c r="E745" s="97"/>
      <c r="F745" s="97"/>
      <c r="G745" s="97"/>
      <c r="H745" s="97"/>
      <c r="I745" s="97"/>
      <c r="J745" s="97"/>
      <c r="K745" s="97"/>
      <c r="L745" s="97"/>
      <c r="M745" s="97"/>
      <c r="N745" s="97"/>
      <c r="O745" s="97"/>
      <c r="P745" s="97"/>
      <c r="Q745" s="97"/>
      <c r="R745" s="97"/>
      <c r="S745" s="97"/>
      <c r="T745" s="97"/>
      <c r="U745" s="97"/>
      <c r="V745" s="97"/>
      <c r="W745" s="97"/>
      <c r="X745" s="97"/>
      <c r="Y745" s="97"/>
      <c r="Z745" s="97"/>
      <c r="AA745" s="97"/>
      <c r="AB745" s="97"/>
      <c r="AC745" s="97"/>
      <c r="AD745" s="97"/>
    </row>
    <row r="746" ht="15.75" customHeight="1">
      <c r="A746" s="97"/>
      <c r="B746" s="97"/>
      <c r="C746" s="97"/>
      <c r="D746" s="97"/>
      <c r="E746" s="97"/>
      <c r="F746" s="97"/>
      <c r="G746" s="97"/>
      <c r="H746" s="97"/>
      <c r="I746" s="97"/>
      <c r="J746" s="97"/>
      <c r="K746" s="97"/>
      <c r="L746" s="97"/>
      <c r="M746" s="97"/>
      <c r="N746" s="97"/>
      <c r="O746" s="97"/>
      <c r="P746" s="97"/>
      <c r="Q746" s="97"/>
      <c r="R746" s="97"/>
      <c r="S746" s="97"/>
      <c r="T746" s="97"/>
      <c r="U746" s="97"/>
      <c r="V746" s="97"/>
      <c r="W746" s="97"/>
      <c r="X746" s="97"/>
      <c r="Y746" s="97"/>
      <c r="Z746" s="97"/>
      <c r="AA746" s="97"/>
      <c r="AB746" s="97"/>
      <c r="AC746" s="97"/>
      <c r="AD746" s="97"/>
    </row>
    <row r="747" ht="15.75" customHeight="1">
      <c r="A747" s="97"/>
      <c r="B747" s="97"/>
      <c r="C747" s="97"/>
      <c r="D747" s="97"/>
      <c r="E747" s="97"/>
      <c r="F747" s="97"/>
      <c r="G747" s="97"/>
      <c r="H747" s="97"/>
      <c r="I747" s="97"/>
      <c r="J747" s="97"/>
      <c r="K747" s="97"/>
      <c r="L747" s="97"/>
      <c r="M747" s="97"/>
      <c r="N747" s="97"/>
      <c r="O747" s="97"/>
      <c r="P747" s="97"/>
      <c r="Q747" s="97"/>
      <c r="R747" s="97"/>
      <c r="S747" s="97"/>
      <c r="T747" s="97"/>
      <c r="U747" s="97"/>
      <c r="V747" s="97"/>
      <c r="W747" s="97"/>
      <c r="X747" s="97"/>
      <c r="Y747" s="97"/>
      <c r="Z747" s="97"/>
      <c r="AA747" s="97"/>
      <c r="AB747" s="97"/>
      <c r="AC747" s="97"/>
      <c r="AD747" s="97"/>
    </row>
    <row r="748" ht="15.75" customHeight="1">
      <c r="A748" s="97"/>
      <c r="B748" s="97"/>
      <c r="C748" s="97"/>
      <c r="D748" s="97"/>
      <c r="E748" s="97"/>
      <c r="F748" s="97"/>
      <c r="G748" s="97"/>
      <c r="H748" s="97"/>
      <c r="I748" s="97"/>
      <c r="J748" s="97"/>
      <c r="K748" s="97"/>
      <c r="L748" s="97"/>
      <c r="M748" s="97"/>
      <c r="N748" s="97"/>
      <c r="O748" s="97"/>
      <c r="P748" s="97"/>
      <c r="Q748" s="97"/>
      <c r="R748" s="97"/>
      <c r="S748" s="97"/>
      <c r="T748" s="97"/>
      <c r="U748" s="97"/>
      <c r="V748" s="97"/>
      <c r="W748" s="97"/>
      <c r="X748" s="97"/>
      <c r="Y748" s="97"/>
      <c r="Z748" s="97"/>
      <c r="AA748" s="97"/>
      <c r="AB748" s="97"/>
      <c r="AC748" s="97"/>
      <c r="AD748" s="97"/>
    </row>
    <row r="749" ht="15.75" customHeight="1">
      <c r="A749" s="97"/>
      <c r="B749" s="97"/>
      <c r="C749" s="97"/>
      <c r="D749" s="97"/>
      <c r="E749" s="97"/>
      <c r="F749" s="97"/>
      <c r="G749" s="97"/>
      <c r="H749" s="97"/>
      <c r="I749" s="97"/>
      <c r="J749" s="97"/>
      <c r="K749" s="97"/>
      <c r="L749" s="97"/>
      <c r="M749" s="97"/>
      <c r="N749" s="97"/>
      <c r="O749" s="97"/>
      <c r="P749" s="97"/>
      <c r="Q749" s="97"/>
      <c r="R749" s="97"/>
      <c r="S749" s="97"/>
      <c r="T749" s="97"/>
      <c r="U749" s="97"/>
      <c r="V749" s="97"/>
      <c r="W749" s="97"/>
      <c r="X749" s="97"/>
      <c r="Y749" s="97"/>
      <c r="Z749" s="97"/>
      <c r="AA749" s="97"/>
      <c r="AB749" s="97"/>
      <c r="AC749" s="97"/>
      <c r="AD749" s="97"/>
    </row>
    <row r="750" ht="15.75" customHeight="1">
      <c r="A750" s="97"/>
      <c r="B750" s="97"/>
      <c r="C750" s="97"/>
      <c r="D750" s="97"/>
      <c r="E750" s="97"/>
      <c r="F750" s="97"/>
      <c r="G750" s="97"/>
      <c r="H750" s="97"/>
      <c r="I750" s="97"/>
      <c r="J750" s="97"/>
      <c r="K750" s="97"/>
      <c r="L750" s="97"/>
      <c r="M750" s="97"/>
      <c r="N750" s="97"/>
      <c r="O750" s="97"/>
      <c r="P750" s="97"/>
      <c r="Q750" s="97"/>
      <c r="R750" s="97"/>
      <c r="S750" s="97"/>
      <c r="T750" s="97"/>
      <c r="U750" s="97"/>
      <c r="V750" s="97"/>
      <c r="W750" s="97"/>
      <c r="X750" s="97"/>
      <c r="Y750" s="97"/>
      <c r="Z750" s="97"/>
      <c r="AA750" s="97"/>
      <c r="AB750" s="97"/>
      <c r="AC750" s="97"/>
      <c r="AD750" s="97"/>
    </row>
    <row r="751" ht="15.75" customHeight="1">
      <c r="A751" s="97"/>
      <c r="B751" s="97"/>
      <c r="C751" s="97"/>
      <c r="D751" s="97"/>
      <c r="E751" s="97"/>
      <c r="F751" s="97"/>
      <c r="G751" s="97"/>
      <c r="H751" s="97"/>
      <c r="I751" s="97"/>
      <c r="J751" s="97"/>
      <c r="K751" s="97"/>
      <c r="L751" s="97"/>
      <c r="M751" s="97"/>
      <c r="N751" s="97"/>
      <c r="O751" s="97"/>
      <c r="P751" s="97"/>
      <c r="Q751" s="97"/>
      <c r="R751" s="97"/>
      <c r="S751" s="97"/>
      <c r="T751" s="97"/>
      <c r="U751" s="97"/>
      <c r="V751" s="97"/>
      <c r="W751" s="97"/>
      <c r="X751" s="97"/>
      <c r="Y751" s="97"/>
      <c r="Z751" s="97"/>
      <c r="AA751" s="97"/>
      <c r="AB751" s="97"/>
      <c r="AC751" s="97"/>
      <c r="AD751" s="97"/>
    </row>
    <row r="752" ht="15.75" customHeight="1">
      <c r="A752" s="97"/>
      <c r="B752" s="97"/>
      <c r="C752" s="97"/>
      <c r="D752" s="97"/>
      <c r="E752" s="97"/>
      <c r="F752" s="97"/>
      <c r="G752" s="97"/>
      <c r="H752" s="97"/>
      <c r="I752" s="97"/>
      <c r="J752" s="97"/>
      <c r="K752" s="97"/>
      <c r="L752" s="97"/>
      <c r="M752" s="97"/>
      <c r="N752" s="97"/>
      <c r="O752" s="97"/>
      <c r="P752" s="97"/>
      <c r="Q752" s="97"/>
      <c r="R752" s="97"/>
      <c r="S752" s="97"/>
      <c r="T752" s="97"/>
      <c r="U752" s="97"/>
      <c r="V752" s="97"/>
      <c r="W752" s="97"/>
      <c r="X752" s="97"/>
      <c r="Y752" s="97"/>
      <c r="Z752" s="97"/>
      <c r="AA752" s="97"/>
      <c r="AB752" s="97"/>
      <c r="AC752" s="97"/>
      <c r="AD752" s="97"/>
    </row>
    <row r="753" ht="15.75" customHeight="1">
      <c r="A753" s="97"/>
      <c r="B753" s="97"/>
      <c r="C753" s="97"/>
      <c r="D753" s="97"/>
      <c r="E753" s="97"/>
      <c r="F753" s="97"/>
      <c r="G753" s="97"/>
      <c r="H753" s="97"/>
      <c r="I753" s="97"/>
      <c r="J753" s="97"/>
      <c r="K753" s="97"/>
      <c r="L753" s="97"/>
      <c r="M753" s="97"/>
      <c r="N753" s="97"/>
      <c r="O753" s="97"/>
      <c r="P753" s="97"/>
      <c r="Q753" s="97"/>
      <c r="R753" s="97"/>
      <c r="S753" s="97"/>
      <c r="T753" s="97"/>
      <c r="U753" s="97"/>
      <c r="V753" s="97"/>
      <c r="W753" s="97"/>
      <c r="X753" s="97"/>
      <c r="Y753" s="97"/>
      <c r="Z753" s="97"/>
      <c r="AA753" s="97"/>
      <c r="AB753" s="97"/>
      <c r="AC753" s="97"/>
      <c r="AD753" s="97"/>
    </row>
    <row r="754" ht="15.75" customHeight="1">
      <c r="A754" s="97"/>
      <c r="B754" s="97"/>
      <c r="C754" s="97"/>
      <c r="D754" s="97"/>
      <c r="E754" s="97"/>
      <c r="F754" s="97"/>
      <c r="G754" s="97"/>
      <c r="H754" s="97"/>
      <c r="I754" s="97"/>
      <c r="J754" s="97"/>
      <c r="K754" s="97"/>
      <c r="L754" s="97"/>
      <c r="M754" s="97"/>
      <c r="N754" s="97"/>
      <c r="O754" s="97"/>
      <c r="P754" s="97"/>
      <c r="Q754" s="97"/>
      <c r="R754" s="97"/>
      <c r="S754" s="97"/>
      <c r="T754" s="97"/>
      <c r="U754" s="97"/>
      <c r="V754" s="97"/>
      <c r="W754" s="97"/>
      <c r="X754" s="97"/>
      <c r="Y754" s="97"/>
      <c r="Z754" s="97"/>
      <c r="AA754" s="97"/>
      <c r="AB754" s="97"/>
      <c r="AC754" s="97"/>
      <c r="AD754" s="97"/>
    </row>
    <row r="755" ht="15.75" customHeight="1">
      <c r="A755" s="97"/>
      <c r="B755" s="97"/>
      <c r="C755" s="97"/>
      <c r="D755" s="97"/>
      <c r="E755" s="97"/>
      <c r="F755" s="97"/>
      <c r="G755" s="97"/>
      <c r="H755" s="97"/>
      <c r="I755" s="97"/>
      <c r="J755" s="97"/>
      <c r="K755" s="97"/>
      <c r="L755" s="97"/>
      <c r="M755" s="97"/>
      <c r="N755" s="97"/>
      <c r="O755" s="97"/>
      <c r="P755" s="97"/>
      <c r="Q755" s="97"/>
      <c r="R755" s="97"/>
      <c r="S755" s="97"/>
      <c r="T755" s="97"/>
      <c r="U755" s="97"/>
      <c r="V755" s="97"/>
      <c r="W755" s="97"/>
      <c r="X755" s="97"/>
      <c r="Y755" s="97"/>
      <c r="Z755" s="97"/>
      <c r="AA755" s="97"/>
      <c r="AB755" s="97"/>
      <c r="AC755" s="97"/>
      <c r="AD755" s="97"/>
    </row>
    <row r="756" ht="15.75" customHeight="1">
      <c r="A756" s="97"/>
      <c r="B756" s="97"/>
      <c r="C756" s="97"/>
      <c r="D756" s="97"/>
      <c r="E756" s="97"/>
      <c r="F756" s="97"/>
      <c r="G756" s="97"/>
      <c r="H756" s="97"/>
      <c r="I756" s="97"/>
      <c r="J756" s="97"/>
      <c r="K756" s="97"/>
      <c r="L756" s="97"/>
      <c r="M756" s="97"/>
      <c r="N756" s="97"/>
      <c r="O756" s="97"/>
      <c r="P756" s="97"/>
      <c r="Q756" s="97"/>
      <c r="R756" s="97"/>
      <c r="S756" s="97"/>
      <c r="T756" s="97"/>
      <c r="U756" s="97"/>
      <c r="V756" s="97"/>
      <c r="W756" s="97"/>
      <c r="X756" s="97"/>
      <c r="Y756" s="97"/>
      <c r="Z756" s="97"/>
      <c r="AA756" s="97"/>
      <c r="AB756" s="97"/>
      <c r="AC756" s="97"/>
      <c r="AD756" s="97"/>
    </row>
    <row r="757" ht="15.75" customHeight="1">
      <c r="A757" s="97"/>
      <c r="B757" s="97"/>
      <c r="C757" s="97"/>
      <c r="D757" s="97"/>
      <c r="E757" s="97"/>
      <c r="F757" s="97"/>
      <c r="G757" s="97"/>
      <c r="H757" s="97"/>
      <c r="I757" s="97"/>
      <c r="J757" s="97"/>
      <c r="K757" s="97"/>
      <c r="L757" s="97"/>
      <c r="M757" s="97"/>
      <c r="N757" s="97"/>
      <c r="O757" s="97"/>
      <c r="P757" s="97"/>
      <c r="Q757" s="97"/>
      <c r="R757" s="97"/>
      <c r="S757" s="97"/>
      <c r="T757" s="97"/>
      <c r="U757" s="97"/>
      <c r="V757" s="97"/>
      <c r="W757" s="97"/>
      <c r="X757" s="97"/>
      <c r="Y757" s="97"/>
      <c r="Z757" s="97"/>
      <c r="AA757" s="97"/>
      <c r="AB757" s="97"/>
      <c r="AC757" s="97"/>
      <c r="AD757" s="97"/>
    </row>
    <row r="758" ht="15.75" customHeight="1">
      <c r="A758" s="97"/>
      <c r="B758" s="97"/>
      <c r="C758" s="97"/>
      <c r="D758" s="97"/>
      <c r="E758" s="97"/>
      <c r="F758" s="97"/>
      <c r="G758" s="97"/>
      <c r="H758" s="97"/>
      <c r="I758" s="97"/>
      <c r="J758" s="97"/>
      <c r="K758" s="97"/>
      <c r="L758" s="97"/>
      <c r="M758" s="97"/>
      <c r="N758" s="97"/>
      <c r="O758" s="97"/>
      <c r="P758" s="97"/>
      <c r="Q758" s="97"/>
      <c r="R758" s="97"/>
      <c r="S758" s="97"/>
      <c r="T758" s="97"/>
      <c r="U758" s="97"/>
      <c r="V758" s="97"/>
      <c r="W758" s="97"/>
      <c r="X758" s="97"/>
      <c r="Y758" s="97"/>
      <c r="Z758" s="97"/>
      <c r="AA758" s="97"/>
      <c r="AB758" s="97"/>
      <c r="AC758" s="97"/>
      <c r="AD758" s="97"/>
    </row>
    <row r="759" ht="15.75" customHeight="1">
      <c r="A759" s="97"/>
      <c r="B759" s="97"/>
      <c r="C759" s="97"/>
      <c r="D759" s="97"/>
      <c r="E759" s="97"/>
      <c r="F759" s="97"/>
      <c r="G759" s="97"/>
      <c r="H759" s="97"/>
      <c r="I759" s="97"/>
      <c r="J759" s="97"/>
      <c r="K759" s="97"/>
      <c r="L759" s="97"/>
      <c r="M759" s="97"/>
      <c r="N759" s="97"/>
      <c r="O759" s="97"/>
      <c r="P759" s="97"/>
      <c r="Q759" s="97"/>
      <c r="R759" s="97"/>
      <c r="S759" s="97"/>
      <c r="T759" s="97"/>
      <c r="U759" s="97"/>
      <c r="V759" s="97"/>
      <c r="W759" s="97"/>
      <c r="X759" s="97"/>
      <c r="Y759" s="97"/>
      <c r="Z759" s="97"/>
      <c r="AA759" s="97"/>
      <c r="AB759" s="97"/>
      <c r="AC759" s="97"/>
      <c r="AD759" s="97"/>
    </row>
    <row r="760" ht="15.75" customHeight="1">
      <c r="A760" s="97"/>
      <c r="B760" s="97"/>
      <c r="C760" s="97"/>
      <c r="D760" s="97"/>
      <c r="E760" s="97"/>
      <c r="F760" s="97"/>
      <c r="G760" s="97"/>
      <c r="H760" s="97"/>
      <c r="I760" s="97"/>
      <c r="J760" s="97"/>
      <c r="K760" s="97"/>
      <c r="L760" s="97"/>
      <c r="M760" s="97"/>
      <c r="N760" s="97"/>
      <c r="O760" s="97"/>
      <c r="P760" s="97"/>
      <c r="Q760" s="97"/>
      <c r="R760" s="97"/>
      <c r="S760" s="97"/>
      <c r="T760" s="97"/>
      <c r="U760" s="97"/>
      <c r="V760" s="97"/>
      <c r="W760" s="97"/>
      <c r="X760" s="97"/>
      <c r="Y760" s="97"/>
      <c r="Z760" s="97"/>
      <c r="AA760" s="97"/>
      <c r="AB760" s="97"/>
      <c r="AC760" s="97"/>
      <c r="AD760" s="97"/>
    </row>
    <row r="761" ht="15.75" customHeight="1">
      <c r="A761" s="97"/>
      <c r="B761" s="97"/>
      <c r="C761" s="97"/>
      <c r="D761" s="97"/>
      <c r="E761" s="97"/>
      <c r="F761" s="97"/>
      <c r="G761" s="97"/>
      <c r="H761" s="97"/>
      <c r="I761" s="97"/>
      <c r="J761" s="97"/>
      <c r="K761" s="97"/>
      <c r="L761" s="97"/>
      <c r="M761" s="97"/>
      <c r="N761" s="97"/>
      <c r="O761" s="97"/>
      <c r="P761" s="97"/>
      <c r="Q761" s="97"/>
      <c r="R761" s="97"/>
      <c r="S761" s="97"/>
      <c r="T761" s="97"/>
      <c r="U761" s="97"/>
      <c r="V761" s="97"/>
      <c r="W761" s="97"/>
      <c r="X761" s="97"/>
      <c r="Y761" s="97"/>
      <c r="Z761" s="97"/>
      <c r="AA761" s="97"/>
      <c r="AB761" s="97"/>
      <c r="AC761" s="97"/>
      <c r="AD761" s="97"/>
    </row>
    <row r="762" ht="15.75" customHeight="1">
      <c r="A762" s="97"/>
      <c r="B762" s="97"/>
      <c r="C762" s="97"/>
      <c r="D762" s="97"/>
      <c r="E762" s="97"/>
      <c r="F762" s="97"/>
      <c r="G762" s="97"/>
      <c r="H762" s="97"/>
      <c r="I762" s="97"/>
      <c r="J762" s="97"/>
      <c r="K762" s="97"/>
      <c r="L762" s="97"/>
      <c r="M762" s="97"/>
      <c r="N762" s="97"/>
      <c r="O762" s="97"/>
      <c r="P762" s="97"/>
      <c r="Q762" s="97"/>
      <c r="R762" s="97"/>
      <c r="S762" s="97"/>
      <c r="T762" s="97"/>
      <c r="U762" s="97"/>
      <c r="V762" s="97"/>
      <c r="W762" s="97"/>
      <c r="X762" s="97"/>
      <c r="Y762" s="97"/>
      <c r="Z762" s="97"/>
      <c r="AA762" s="97"/>
      <c r="AB762" s="97"/>
      <c r="AC762" s="97"/>
      <c r="AD762" s="97"/>
    </row>
    <row r="763" ht="15.75" customHeight="1">
      <c r="A763" s="97"/>
      <c r="B763" s="97"/>
      <c r="C763" s="97"/>
      <c r="D763" s="97"/>
      <c r="E763" s="97"/>
      <c r="F763" s="97"/>
      <c r="G763" s="97"/>
      <c r="H763" s="97"/>
      <c r="I763" s="97"/>
      <c r="J763" s="97"/>
      <c r="K763" s="97"/>
      <c r="L763" s="97"/>
      <c r="M763" s="97"/>
      <c r="N763" s="97"/>
      <c r="O763" s="97"/>
      <c r="P763" s="97"/>
      <c r="Q763" s="97"/>
      <c r="R763" s="97"/>
      <c r="S763" s="97"/>
      <c r="T763" s="97"/>
      <c r="U763" s="97"/>
      <c r="V763" s="97"/>
      <c r="W763" s="97"/>
      <c r="X763" s="97"/>
      <c r="Y763" s="97"/>
      <c r="Z763" s="97"/>
      <c r="AA763" s="97"/>
      <c r="AB763" s="97"/>
      <c r="AC763" s="97"/>
      <c r="AD763" s="97"/>
    </row>
    <row r="764" ht="15.75" customHeight="1">
      <c r="A764" s="97"/>
      <c r="B764" s="97"/>
      <c r="C764" s="97"/>
      <c r="D764" s="97"/>
      <c r="E764" s="97"/>
      <c r="F764" s="97"/>
      <c r="G764" s="97"/>
      <c r="H764" s="97"/>
      <c r="I764" s="97"/>
      <c r="J764" s="97"/>
      <c r="K764" s="97"/>
      <c r="L764" s="97"/>
      <c r="M764" s="97"/>
      <c r="N764" s="97"/>
      <c r="O764" s="97"/>
      <c r="P764" s="97"/>
      <c r="Q764" s="97"/>
      <c r="R764" s="97"/>
      <c r="S764" s="97"/>
      <c r="T764" s="97"/>
      <c r="U764" s="97"/>
      <c r="V764" s="97"/>
      <c r="W764" s="97"/>
      <c r="X764" s="97"/>
      <c r="Y764" s="97"/>
      <c r="Z764" s="97"/>
      <c r="AA764" s="97"/>
      <c r="AB764" s="97"/>
      <c r="AC764" s="97"/>
      <c r="AD764" s="97"/>
    </row>
    <row r="765" ht="15.75" customHeight="1">
      <c r="A765" s="97"/>
      <c r="B765" s="97"/>
      <c r="C765" s="97"/>
      <c r="D765" s="97"/>
      <c r="E765" s="97"/>
      <c r="F765" s="97"/>
      <c r="G765" s="97"/>
      <c r="H765" s="97"/>
      <c r="I765" s="97"/>
      <c r="J765" s="97"/>
      <c r="K765" s="97"/>
      <c r="L765" s="97"/>
      <c r="M765" s="97"/>
      <c r="N765" s="97"/>
      <c r="O765" s="97"/>
      <c r="P765" s="97"/>
      <c r="Q765" s="97"/>
      <c r="R765" s="97"/>
      <c r="S765" s="97"/>
      <c r="T765" s="97"/>
      <c r="U765" s="97"/>
      <c r="V765" s="97"/>
      <c r="W765" s="97"/>
      <c r="X765" s="97"/>
      <c r="Y765" s="97"/>
      <c r="Z765" s="97"/>
      <c r="AA765" s="97"/>
      <c r="AB765" s="97"/>
      <c r="AC765" s="97"/>
      <c r="AD765" s="97"/>
    </row>
    <row r="766" ht="15.75" customHeight="1">
      <c r="A766" s="97"/>
      <c r="B766" s="97"/>
      <c r="C766" s="97"/>
      <c r="D766" s="97"/>
      <c r="E766" s="97"/>
      <c r="F766" s="97"/>
      <c r="G766" s="97"/>
      <c r="H766" s="97"/>
      <c r="I766" s="97"/>
      <c r="J766" s="97"/>
      <c r="K766" s="97"/>
      <c r="L766" s="97"/>
      <c r="M766" s="97"/>
      <c r="N766" s="97"/>
      <c r="O766" s="97"/>
      <c r="P766" s="97"/>
      <c r="Q766" s="97"/>
      <c r="R766" s="97"/>
      <c r="S766" s="97"/>
      <c r="T766" s="97"/>
      <c r="U766" s="97"/>
      <c r="V766" s="97"/>
      <c r="W766" s="97"/>
      <c r="X766" s="97"/>
      <c r="Y766" s="97"/>
      <c r="Z766" s="97"/>
      <c r="AA766" s="97"/>
      <c r="AB766" s="97"/>
      <c r="AC766" s="97"/>
      <c r="AD766" s="97"/>
    </row>
    <row r="767" ht="15.75" customHeight="1">
      <c r="A767" s="97"/>
      <c r="B767" s="97"/>
      <c r="C767" s="97"/>
      <c r="D767" s="97"/>
      <c r="E767" s="97"/>
      <c r="F767" s="97"/>
      <c r="G767" s="97"/>
      <c r="H767" s="97"/>
      <c r="I767" s="97"/>
      <c r="J767" s="97"/>
      <c r="K767" s="97"/>
      <c r="L767" s="97"/>
      <c r="M767" s="97"/>
      <c r="N767" s="97"/>
      <c r="O767" s="97"/>
      <c r="P767" s="97"/>
      <c r="Q767" s="97"/>
      <c r="R767" s="97"/>
      <c r="S767" s="97"/>
      <c r="T767" s="97"/>
      <c r="U767" s="97"/>
      <c r="V767" s="97"/>
      <c r="W767" s="97"/>
      <c r="X767" s="97"/>
      <c r="Y767" s="97"/>
      <c r="Z767" s="97"/>
      <c r="AA767" s="97"/>
      <c r="AB767" s="97"/>
      <c r="AC767" s="97"/>
      <c r="AD767" s="97"/>
    </row>
    <row r="768" ht="15.75" customHeight="1">
      <c r="A768" s="97"/>
      <c r="B768" s="97"/>
      <c r="C768" s="97"/>
      <c r="D768" s="97"/>
      <c r="E768" s="97"/>
      <c r="F768" s="97"/>
      <c r="G768" s="97"/>
      <c r="H768" s="97"/>
      <c r="I768" s="97"/>
      <c r="J768" s="97"/>
      <c r="K768" s="97"/>
      <c r="L768" s="97"/>
      <c r="M768" s="97"/>
      <c r="N768" s="97"/>
      <c r="O768" s="97"/>
      <c r="P768" s="97"/>
      <c r="Q768" s="97"/>
      <c r="R768" s="97"/>
      <c r="S768" s="97"/>
      <c r="T768" s="97"/>
      <c r="U768" s="97"/>
      <c r="V768" s="97"/>
      <c r="W768" s="97"/>
      <c r="X768" s="97"/>
      <c r="Y768" s="97"/>
      <c r="Z768" s="97"/>
      <c r="AA768" s="97"/>
      <c r="AB768" s="97"/>
      <c r="AC768" s="97"/>
      <c r="AD768" s="97"/>
    </row>
    <row r="769" ht="15.75" customHeight="1">
      <c r="A769" s="97"/>
      <c r="B769" s="97"/>
      <c r="C769" s="97"/>
      <c r="D769" s="97"/>
      <c r="E769" s="97"/>
      <c r="F769" s="97"/>
      <c r="G769" s="97"/>
      <c r="H769" s="97"/>
      <c r="I769" s="97"/>
      <c r="J769" s="97"/>
      <c r="K769" s="97"/>
      <c r="L769" s="97"/>
      <c r="M769" s="97"/>
      <c r="N769" s="97"/>
      <c r="O769" s="97"/>
      <c r="P769" s="97"/>
      <c r="Q769" s="97"/>
      <c r="R769" s="97"/>
      <c r="S769" s="97"/>
      <c r="T769" s="97"/>
      <c r="U769" s="97"/>
      <c r="V769" s="97"/>
      <c r="W769" s="97"/>
      <c r="X769" s="97"/>
      <c r="Y769" s="97"/>
      <c r="Z769" s="97"/>
      <c r="AA769" s="97"/>
      <c r="AB769" s="97"/>
      <c r="AC769" s="97"/>
      <c r="AD769" s="97"/>
    </row>
    <row r="770" ht="15.75" customHeight="1">
      <c r="A770" s="97"/>
      <c r="B770" s="97"/>
      <c r="C770" s="97"/>
      <c r="D770" s="97"/>
      <c r="E770" s="97"/>
      <c r="F770" s="97"/>
      <c r="G770" s="97"/>
      <c r="H770" s="97"/>
      <c r="I770" s="97"/>
      <c r="J770" s="97"/>
      <c r="K770" s="97"/>
      <c r="L770" s="97"/>
      <c r="M770" s="97"/>
      <c r="N770" s="97"/>
      <c r="O770" s="97"/>
      <c r="P770" s="97"/>
      <c r="Q770" s="97"/>
      <c r="R770" s="97"/>
      <c r="S770" s="97"/>
      <c r="T770" s="97"/>
      <c r="U770" s="97"/>
      <c r="V770" s="97"/>
      <c r="W770" s="97"/>
      <c r="X770" s="97"/>
      <c r="Y770" s="97"/>
      <c r="Z770" s="97"/>
      <c r="AA770" s="97"/>
      <c r="AB770" s="97"/>
      <c r="AC770" s="97"/>
      <c r="AD770" s="97"/>
    </row>
    <row r="771" ht="15.75" customHeight="1">
      <c r="A771" s="97"/>
      <c r="B771" s="97"/>
      <c r="C771" s="97"/>
      <c r="D771" s="97"/>
      <c r="E771" s="97"/>
      <c r="F771" s="97"/>
      <c r="G771" s="97"/>
      <c r="H771" s="97"/>
      <c r="I771" s="97"/>
      <c r="J771" s="97"/>
      <c r="K771" s="97"/>
      <c r="L771" s="97"/>
      <c r="M771" s="97"/>
      <c r="N771" s="97"/>
      <c r="O771" s="97"/>
      <c r="P771" s="97"/>
      <c r="Q771" s="97"/>
      <c r="R771" s="97"/>
      <c r="S771" s="97"/>
      <c r="T771" s="97"/>
      <c r="U771" s="97"/>
      <c r="V771" s="97"/>
      <c r="W771" s="97"/>
      <c r="X771" s="97"/>
      <c r="Y771" s="97"/>
      <c r="Z771" s="97"/>
      <c r="AA771" s="97"/>
      <c r="AB771" s="97"/>
      <c r="AC771" s="97"/>
      <c r="AD771" s="97"/>
    </row>
    <row r="772" ht="15.75" customHeight="1">
      <c r="A772" s="97"/>
      <c r="B772" s="97"/>
      <c r="C772" s="97"/>
      <c r="D772" s="97"/>
      <c r="E772" s="97"/>
      <c r="F772" s="97"/>
      <c r="G772" s="97"/>
      <c r="H772" s="97"/>
      <c r="I772" s="97"/>
      <c r="J772" s="97"/>
      <c r="K772" s="97"/>
      <c r="L772" s="97"/>
      <c r="M772" s="97"/>
      <c r="N772" s="97"/>
      <c r="O772" s="97"/>
      <c r="P772" s="97"/>
      <c r="Q772" s="97"/>
      <c r="R772" s="97"/>
      <c r="S772" s="97"/>
      <c r="T772" s="97"/>
      <c r="U772" s="97"/>
      <c r="V772" s="97"/>
      <c r="W772" s="97"/>
      <c r="X772" s="97"/>
      <c r="Y772" s="97"/>
      <c r="Z772" s="97"/>
      <c r="AA772" s="97"/>
      <c r="AB772" s="97"/>
      <c r="AC772" s="97"/>
      <c r="AD772" s="97"/>
    </row>
    <row r="773" ht="15.75" customHeight="1">
      <c r="A773" s="97"/>
      <c r="B773" s="97"/>
      <c r="C773" s="97"/>
      <c r="D773" s="97"/>
      <c r="E773" s="97"/>
      <c r="F773" s="97"/>
      <c r="G773" s="97"/>
      <c r="H773" s="97"/>
      <c r="I773" s="97"/>
      <c r="J773" s="97"/>
      <c r="K773" s="97"/>
      <c r="L773" s="97"/>
      <c r="M773" s="97"/>
      <c r="N773" s="97"/>
      <c r="O773" s="97"/>
      <c r="P773" s="97"/>
      <c r="Q773" s="97"/>
      <c r="R773" s="97"/>
      <c r="S773" s="97"/>
      <c r="T773" s="97"/>
      <c r="U773" s="97"/>
      <c r="V773" s="97"/>
      <c r="W773" s="97"/>
      <c r="X773" s="97"/>
      <c r="Y773" s="97"/>
      <c r="Z773" s="97"/>
      <c r="AA773" s="97"/>
      <c r="AB773" s="97"/>
      <c r="AC773" s="97"/>
      <c r="AD773" s="97"/>
    </row>
    <row r="774" ht="15.75" customHeight="1">
      <c r="A774" s="97"/>
      <c r="B774" s="97"/>
      <c r="C774" s="97"/>
      <c r="D774" s="97"/>
      <c r="E774" s="97"/>
      <c r="F774" s="97"/>
      <c r="G774" s="97"/>
      <c r="H774" s="97"/>
      <c r="I774" s="97"/>
      <c r="J774" s="97"/>
      <c r="K774" s="97"/>
      <c r="L774" s="97"/>
      <c r="M774" s="97"/>
      <c r="N774" s="97"/>
      <c r="O774" s="97"/>
      <c r="P774" s="97"/>
      <c r="Q774" s="97"/>
      <c r="R774" s="97"/>
      <c r="S774" s="97"/>
      <c r="T774" s="97"/>
      <c r="U774" s="97"/>
      <c r="V774" s="97"/>
      <c r="W774" s="97"/>
      <c r="X774" s="97"/>
      <c r="Y774" s="97"/>
      <c r="Z774" s="97"/>
      <c r="AA774" s="97"/>
      <c r="AB774" s="97"/>
      <c r="AC774" s="97"/>
      <c r="AD774" s="97"/>
    </row>
    <row r="775" ht="15.75" customHeight="1">
      <c r="A775" s="97"/>
      <c r="B775" s="97"/>
      <c r="C775" s="97"/>
      <c r="D775" s="97"/>
      <c r="E775" s="97"/>
      <c r="F775" s="97"/>
      <c r="G775" s="97"/>
      <c r="H775" s="97"/>
      <c r="I775" s="97"/>
      <c r="J775" s="97"/>
      <c r="K775" s="97"/>
      <c r="L775" s="97"/>
      <c r="M775" s="97"/>
      <c r="N775" s="97"/>
      <c r="O775" s="97"/>
      <c r="P775" s="97"/>
      <c r="Q775" s="97"/>
      <c r="R775" s="97"/>
      <c r="S775" s="97"/>
      <c r="T775" s="97"/>
      <c r="U775" s="97"/>
      <c r="V775" s="97"/>
      <c r="W775" s="97"/>
      <c r="X775" s="97"/>
      <c r="Y775" s="97"/>
      <c r="Z775" s="97"/>
      <c r="AA775" s="97"/>
      <c r="AB775" s="97"/>
      <c r="AC775" s="97"/>
      <c r="AD775" s="97"/>
    </row>
    <row r="776" ht="15.75" customHeight="1">
      <c r="A776" s="97"/>
      <c r="B776" s="97"/>
      <c r="C776" s="97"/>
      <c r="D776" s="97"/>
      <c r="E776" s="97"/>
      <c r="F776" s="97"/>
      <c r="G776" s="97"/>
      <c r="H776" s="97"/>
      <c r="I776" s="97"/>
      <c r="J776" s="97"/>
      <c r="K776" s="97"/>
      <c r="L776" s="97"/>
      <c r="M776" s="97"/>
      <c r="N776" s="97"/>
      <c r="O776" s="97"/>
      <c r="P776" s="97"/>
      <c r="Q776" s="97"/>
      <c r="R776" s="97"/>
      <c r="S776" s="97"/>
      <c r="T776" s="97"/>
      <c r="U776" s="97"/>
      <c r="V776" s="97"/>
      <c r="W776" s="97"/>
      <c r="X776" s="97"/>
      <c r="Y776" s="97"/>
      <c r="Z776" s="97"/>
      <c r="AA776" s="97"/>
      <c r="AB776" s="97"/>
      <c r="AC776" s="97"/>
      <c r="AD776" s="97"/>
    </row>
    <row r="777" ht="15.75" customHeight="1">
      <c r="A777" s="97"/>
      <c r="B777" s="97"/>
      <c r="C777" s="97"/>
      <c r="D777" s="97"/>
      <c r="E777" s="97"/>
      <c r="F777" s="97"/>
      <c r="G777" s="97"/>
      <c r="H777" s="97"/>
      <c r="I777" s="97"/>
      <c r="J777" s="97"/>
      <c r="K777" s="97"/>
      <c r="L777" s="97"/>
      <c r="M777" s="97"/>
      <c r="N777" s="97"/>
      <c r="O777" s="97"/>
      <c r="P777" s="97"/>
      <c r="Q777" s="97"/>
      <c r="R777" s="97"/>
      <c r="S777" s="97"/>
      <c r="T777" s="97"/>
      <c r="U777" s="97"/>
      <c r="V777" s="97"/>
      <c r="W777" s="97"/>
      <c r="X777" s="97"/>
      <c r="Y777" s="97"/>
      <c r="Z777" s="97"/>
      <c r="AA777" s="97"/>
      <c r="AB777" s="97"/>
      <c r="AC777" s="97"/>
      <c r="AD777" s="97"/>
    </row>
    <row r="778" ht="15.75" customHeight="1">
      <c r="A778" s="97"/>
      <c r="B778" s="97"/>
      <c r="C778" s="97"/>
      <c r="D778" s="97"/>
      <c r="E778" s="97"/>
      <c r="F778" s="97"/>
      <c r="G778" s="97"/>
      <c r="H778" s="97"/>
      <c r="I778" s="97"/>
      <c r="J778" s="97"/>
      <c r="K778" s="97"/>
      <c r="L778" s="97"/>
      <c r="M778" s="97"/>
      <c r="N778" s="97"/>
      <c r="O778" s="97"/>
      <c r="P778" s="97"/>
      <c r="Q778" s="97"/>
      <c r="R778" s="97"/>
      <c r="S778" s="97"/>
      <c r="T778" s="97"/>
      <c r="U778" s="97"/>
      <c r="V778" s="97"/>
      <c r="W778" s="97"/>
      <c r="X778" s="97"/>
      <c r="Y778" s="97"/>
      <c r="Z778" s="97"/>
      <c r="AA778" s="97"/>
      <c r="AB778" s="97"/>
      <c r="AC778" s="97"/>
      <c r="AD778" s="97"/>
    </row>
    <row r="779" ht="15.75" customHeight="1">
      <c r="A779" s="97"/>
      <c r="B779" s="97"/>
      <c r="C779" s="97"/>
      <c r="D779" s="97"/>
      <c r="E779" s="97"/>
      <c r="F779" s="97"/>
      <c r="G779" s="97"/>
      <c r="H779" s="97"/>
      <c r="I779" s="97"/>
      <c r="J779" s="97"/>
      <c r="K779" s="97"/>
      <c r="L779" s="97"/>
      <c r="M779" s="97"/>
      <c r="N779" s="97"/>
      <c r="O779" s="97"/>
      <c r="P779" s="97"/>
      <c r="Q779" s="97"/>
      <c r="R779" s="97"/>
      <c r="S779" s="97"/>
      <c r="T779" s="97"/>
      <c r="U779" s="97"/>
      <c r="V779" s="97"/>
      <c r="W779" s="97"/>
      <c r="X779" s="97"/>
      <c r="Y779" s="97"/>
      <c r="Z779" s="97"/>
      <c r="AA779" s="97"/>
      <c r="AB779" s="97"/>
      <c r="AC779" s="97"/>
      <c r="AD779" s="97"/>
    </row>
    <row r="780" ht="15.75" customHeight="1">
      <c r="A780" s="97"/>
      <c r="B780" s="97"/>
      <c r="C780" s="97"/>
      <c r="D780" s="97"/>
      <c r="E780" s="97"/>
      <c r="F780" s="97"/>
      <c r="G780" s="97"/>
      <c r="H780" s="97"/>
      <c r="I780" s="97"/>
      <c r="J780" s="97"/>
      <c r="K780" s="97"/>
      <c r="L780" s="97"/>
      <c r="M780" s="97"/>
      <c r="N780" s="97"/>
      <c r="O780" s="97"/>
      <c r="P780" s="97"/>
      <c r="Q780" s="97"/>
      <c r="R780" s="97"/>
      <c r="S780" s="97"/>
      <c r="T780" s="97"/>
      <c r="U780" s="97"/>
      <c r="V780" s="97"/>
      <c r="W780" s="97"/>
      <c r="X780" s="97"/>
      <c r="Y780" s="97"/>
      <c r="Z780" s="97"/>
      <c r="AA780" s="97"/>
      <c r="AB780" s="97"/>
      <c r="AC780" s="97"/>
      <c r="AD780" s="97"/>
    </row>
    <row r="781" ht="15.75" customHeight="1">
      <c r="A781" s="97"/>
      <c r="B781" s="97"/>
      <c r="C781" s="97"/>
      <c r="D781" s="97"/>
      <c r="E781" s="97"/>
      <c r="F781" s="97"/>
      <c r="G781" s="97"/>
      <c r="H781" s="97"/>
      <c r="I781" s="97"/>
      <c r="J781" s="97"/>
      <c r="K781" s="97"/>
      <c r="L781" s="97"/>
      <c r="M781" s="97"/>
      <c r="N781" s="97"/>
      <c r="O781" s="97"/>
      <c r="P781" s="97"/>
      <c r="Q781" s="97"/>
      <c r="R781" s="97"/>
      <c r="S781" s="97"/>
      <c r="T781" s="97"/>
      <c r="U781" s="97"/>
      <c r="V781" s="97"/>
      <c r="W781" s="97"/>
      <c r="X781" s="97"/>
      <c r="Y781" s="97"/>
      <c r="Z781" s="97"/>
      <c r="AA781" s="97"/>
      <c r="AB781" s="97"/>
      <c r="AC781" s="97"/>
      <c r="AD781" s="97"/>
    </row>
    <row r="782" ht="15.75" customHeight="1">
      <c r="A782" s="97"/>
      <c r="B782" s="97"/>
      <c r="C782" s="97"/>
      <c r="D782" s="97"/>
      <c r="E782" s="97"/>
      <c r="F782" s="97"/>
      <c r="G782" s="97"/>
      <c r="H782" s="97"/>
      <c r="I782" s="97"/>
      <c r="J782" s="97"/>
      <c r="K782" s="97"/>
      <c r="L782" s="97"/>
      <c r="M782" s="97"/>
      <c r="N782" s="97"/>
      <c r="O782" s="97"/>
      <c r="P782" s="97"/>
      <c r="Q782" s="97"/>
      <c r="R782" s="97"/>
      <c r="S782" s="97"/>
      <c r="T782" s="97"/>
      <c r="U782" s="97"/>
      <c r="V782" s="97"/>
      <c r="W782" s="97"/>
      <c r="X782" s="97"/>
      <c r="Y782" s="97"/>
      <c r="Z782" s="97"/>
      <c r="AA782" s="97"/>
      <c r="AB782" s="97"/>
      <c r="AC782" s="97"/>
      <c r="AD782" s="97"/>
    </row>
    <row r="783" ht="15.75" customHeight="1">
      <c r="A783" s="97"/>
      <c r="B783" s="97"/>
      <c r="C783" s="97"/>
      <c r="D783" s="97"/>
      <c r="E783" s="97"/>
      <c r="F783" s="97"/>
      <c r="G783" s="97"/>
      <c r="H783" s="97"/>
      <c r="I783" s="97"/>
      <c r="J783" s="97"/>
      <c r="K783" s="97"/>
      <c r="L783" s="97"/>
      <c r="M783" s="97"/>
      <c r="N783" s="97"/>
      <c r="O783" s="97"/>
      <c r="P783" s="97"/>
      <c r="Q783" s="97"/>
      <c r="R783" s="97"/>
      <c r="S783" s="97"/>
      <c r="T783" s="97"/>
      <c r="U783" s="97"/>
      <c r="V783" s="97"/>
      <c r="W783" s="97"/>
      <c r="X783" s="97"/>
      <c r="Y783" s="97"/>
      <c r="Z783" s="97"/>
      <c r="AA783" s="97"/>
      <c r="AB783" s="97"/>
      <c r="AC783" s="97"/>
      <c r="AD783" s="97"/>
    </row>
    <row r="784" ht="15.75" customHeight="1">
      <c r="A784" s="97"/>
      <c r="B784" s="97"/>
      <c r="C784" s="97"/>
      <c r="D784" s="97"/>
      <c r="E784" s="97"/>
      <c r="F784" s="97"/>
      <c r="G784" s="97"/>
      <c r="H784" s="97"/>
      <c r="I784" s="97"/>
      <c r="J784" s="97"/>
      <c r="K784" s="97"/>
      <c r="L784" s="97"/>
      <c r="M784" s="97"/>
      <c r="N784" s="97"/>
      <c r="O784" s="97"/>
      <c r="P784" s="97"/>
      <c r="Q784" s="97"/>
      <c r="R784" s="97"/>
      <c r="S784" s="97"/>
      <c r="T784" s="97"/>
      <c r="U784" s="97"/>
      <c r="V784" s="97"/>
      <c r="W784" s="97"/>
      <c r="X784" s="97"/>
      <c r="Y784" s="97"/>
      <c r="Z784" s="97"/>
      <c r="AA784" s="97"/>
      <c r="AB784" s="97"/>
      <c r="AC784" s="97"/>
      <c r="AD784" s="97"/>
    </row>
    <row r="785" ht="15.75" customHeight="1">
      <c r="A785" s="97"/>
      <c r="B785" s="97"/>
      <c r="C785" s="97"/>
      <c r="D785" s="97"/>
      <c r="E785" s="97"/>
      <c r="F785" s="97"/>
      <c r="G785" s="97"/>
      <c r="H785" s="97"/>
      <c r="I785" s="97"/>
      <c r="J785" s="97"/>
      <c r="K785" s="97"/>
      <c r="L785" s="97"/>
      <c r="M785" s="97"/>
      <c r="N785" s="97"/>
      <c r="O785" s="97"/>
      <c r="P785" s="97"/>
      <c r="Q785" s="97"/>
      <c r="R785" s="97"/>
      <c r="S785" s="97"/>
      <c r="T785" s="97"/>
      <c r="U785" s="97"/>
      <c r="V785" s="97"/>
      <c r="W785" s="97"/>
      <c r="X785" s="97"/>
      <c r="Y785" s="97"/>
      <c r="Z785" s="97"/>
      <c r="AA785" s="97"/>
      <c r="AB785" s="97"/>
      <c r="AC785" s="97"/>
      <c r="AD785" s="97"/>
    </row>
    <row r="786" ht="15.75" customHeight="1">
      <c r="A786" s="97"/>
      <c r="B786" s="97"/>
      <c r="C786" s="97"/>
      <c r="D786" s="97"/>
      <c r="E786" s="97"/>
      <c r="F786" s="97"/>
      <c r="G786" s="97"/>
      <c r="H786" s="97"/>
      <c r="I786" s="97"/>
      <c r="J786" s="97"/>
      <c r="K786" s="97"/>
      <c r="L786" s="97"/>
      <c r="M786" s="97"/>
      <c r="N786" s="97"/>
      <c r="O786" s="97"/>
      <c r="P786" s="97"/>
      <c r="Q786" s="97"/>
      <c r="R786" s="97"/>
      <c r="S786" s="97"/>
      <c r="T786" s="97"/>
      <c r="U786" s="97"/>
      <c r="V786" s="97"/>
      <c r="W786" s="97"/>
      <c r="X786" s="97"/>
      <c r="Y786" s="97"/>
      <c r="Z786" s="97"/>
      <c r="AA786" s="97"/>
      <c r="AB786" s="97"/>
      <c r="AC786" s="97"/>
      <c r="AD786" s="97"/>
    </row>
    <row r="787" ht="15.75" customHeight="1">
      <c r="A787" s="97"/>
      <c r="B787" s="97"/>
      <c r="C787" s="97"/>
      <c r="D787" s="97"/>
      <c r="E787" s="97"/>
      <c r="F787" s="97"/>
      <c r="G787" s="97"/>
      <c r="H787" s="97"/>
      <c r="I787" s="97"/>
      <c r="J787" s="97"/>
      <c r="K787" s="97"/>
      <c r="L787" s="97"/>
      <c r="M787" s="97"/>
      <c r="N787" s="97"/>
      <c r="O787" s="97"/>
      <c r="P787" s="97"/>
      <c r="Q787" s="97"/>
      <c r="R787" s="97"/>
      <c r="S787" s="97"/>
      <c r="T787" s="97"/>
      <c r="U787" s="97"/>
      <c r="V787" s="97"/>
      <c r="W787" s="97"/>
      <c r="X787" s="97"/>
      <c r="Y787" s="97"/>
      <c r="Z787" s="97"/>
      <c r="AA787" s="97"/>
      <c r="AB787" s="97"/>
      <c r="AC787" s="97"/>
      <c r="AD787" s="97"/>
    </row>
    <row r="788" ht="15.75" customHeight="1">
      <c r="A788" s="97"/>
      <c r="B788" s="97"/>
      <c r="C788" s="97"/>
      <c r="D788" s="97"/>
      <c r="E788" s="97"/>
      <c r="F788" s="97"/>
      <c r="G788" s="97"/>
      <c r="H788" s="97"/>
      <c r="I788" s="97"/>
      <c r="J788" s="97"/>
      <c r="K788" s="97"/>
      <c r="L788" s="97"/>
      <c r="M788" s="97"/>
      <c r="N788" s="97"/>
      <c r="O788" s="97"/>
      <c r="P788" s="97"/>
      <c r="Q788" s="97"/>
      <c r="R788" s="97"/>
      <c r="S788" s="97"/>
      <c r="T788" s="97"/>
      <c r="U788" s="97"/>
      <c r="V788" s="97"/>
      <c r="W788" s="97"/>
      <c r="X788" s="97"/>
      <c r="Y788" s="97"/>
      <c r="Z788" s="97"/>
      <c r="AA788" s="97"/>
      <c r="AB788" s="97"/>
      <c r="AC788" s="97"/>
      <c r="AD788" s="97"/>
    </row>
    <row r="789" ht="15.75" customHeight="1">
      <c r="A789" s="97"/>
      <c r="B789" s="97"/>
      <c r="C789" s="97"/>
      <c r="D789" s="97"/>
      <c r="E789" s="97"/>
      <c r="F789" s="97"/>
      <c r="G789" s="97"/>
      <c r="H789" s="97"/>
      <c r="I789" s="97"/>
      <c r="J789" s="97"/>
      <c r="K789" s="97"/>
      <c r="L789" s="97"/>
      <c r="M789" s="97"/>
      <c r="N789" s="97"/>
      <c r="O789" s="97"/>
      <c r="P789" s="97"/>
      <c r="Q789" s="97"/>
      <c r="R789" s="97"/>
      <c r="S789" s="97"/>
      <c r="T789" s="97"/>
      <c r="U789" s="97"/>
      <c r="V789" s="97"/>
      <c r="W789" s="97"/>
      <c r="X789" s="97"/>
      <c r="Y789" s="97"/>
      <c r="Z789" s="97"/>
      <c r="AA789" s="97"/>
      <c r="AB789" s="97"/>
      <c r="AC789" s="97"/>
      <c r="AD789" s="97"/>
    </row>
    <row r="790" ht="15.75" customHeight="1">
      <c r="A790" s="97"/>
      <c r="B790" s="97"/>
      <c r="C790" s="97"/>
      <c r="D790" s="97"/>
      <c r="E790" s="97"/>
      <c r="F790" s="97"/>
      <c r="G790" s="97"/>
      <c r="H790" s="97"/>
      <c r="I790" s="97"/>
      <c r="J790" s="97"/>
      <c r="K790" s="97"/>
      <c r="L790" s="97"/>
      <c r="M790" s="97"/>
      <c r="N790" s="97"/>
      <c r="O790" s="97"/>
      <c r="P790" s="97"/>
      <c r="Q790" s="97"/>
      <c r="R790" s="97"/>
      <c r="S790" s="97"/>
      <c r="T790" s="97"/>
      <c r="U790" s="97"/>
      <c r="V790" s="97"/>
      <c r="W790" s="97"/>
      <c r="X790" s="97"/>
      <c r="Y790" s="97"/>
      <c r="Z790" s="97"/>
      <c r="AA790" s="97"/>
      <c r="AB790" s="97"/>
      <c r="AC790" s="97"/>
      <c r="AD790" s="97"/>
    </row>
    <row r="791" ht="15.75" customHeight="1">
      <c r="A791" s="97"/>
      <c r="B791" s="97"/>
      <c r="C791" s="97"/>
      <c r="D791" s="97"/>
      <c r="E791" s="97"/>
      <c r="F791" s="97"/>
      <c r="G791" s="97"/>
      <c r="H791" s="97"/>
      <c r="I791" s="97"/>
      <c r="J791" s="97"/>
      <c r="K791" s="97"/>
      <c r="L791" s="97"/>
      <c r="M791" s="97"/>
      <c r="N791" s="97"/>
      <c r="O791" s="97"/>
      <c r="P791" s="97"/>
      <c r="Q791" s="97"/>
      <c r="R791" s="97"/>
      <c r="S791" s="97"/>
      <c r="T791" s="97"/>
      <c r="U791" s="97"/>
      <c r="V791" s="97"/>
      <c r="W791" s="97"/>
      <c r="X791" s="97"/>
      <c r="Y791" s="97"/>
      <c r="Z791" s="97"/>
      <c r="AA791" s="97"/>
      <c r="AB791" s="97"/>
      <c r="AC791" s="97"/>
      <c r="AD791" s="97"/>
    </row>
    <row r="792" ht="15.75" customHeight="1">
      <c r="A792" s="97"/>
      <c r="B792" s="97"/>
      <c r="C792" s="97"/>
      <c r="D792" s="97"/>
      <c r="E792" s="97"/>
      <c r="F792" s="97"/>
      <c r="G792" s="97"/>
      <c r="H792" s="97"/>
      <c r="I792" s="97"/>
      <c r="J792" s="97"/>
      <c r="K792" s="97"/>
      <c r="L792" s="97"/>
      <c r="M792" s="97"/>
      <c r="N792" s="97"/>
      <c r="O792" s="97"/>
      <c r="P792" s="97"/>
      <c r="Q792" s="97"/>
      <c r="R792" s="97"/>
      <c r="S792" s="97"/>
      <c r="T792" s="97"/>
      <c r="U792" s="97"/>
      <c r="V792" s="97"/>
      <c r="W792" s="97"/>
      <c r="X792" s="97"/>
      <c r="Y792" s="97"/>
      <c r="Z792" s="97"/>
      <c r="AA792" s="97"/>
      <c r="AB792" s="97"/>
      <c r="AC792" s="97"/>
      <c r="AD792" s="97"/>
    </row>
    <row r="793" ht="15.75" customHeight="1">
      <c r="A793" s="97"/>
      <c r="B793" s="97"/>
      <c r="C793" s="97"/>
      <c r="D793" s="97"/>
      <c r="E793" s="97"/>
      <c r="F793" s="97"/>
      <c r="G793" s="97"/>
      <c r="H793" s="97"/>
      <c r="I793" s="97"/>
      <c r="J793" s="97"/>
      <c r="K793" s="97"/>
      <c r="L793" s="97"/>
      <c r="M793" s="97"/>
      <c r="N793" s="97"/>
      <c r="O793" s="97"/>
      <c r="P793" s="97"/>
      <c r="Q793" s="97"/>
      <c r="R793" s="97"/>
      <c r="S793" s="97"/>
      <c r="T793" s="97"/>
      <c r="U793" s="97"/>
      <c r="V793" s="97"/>
      <c r="W793" s="97"/>
      <c r="X793" s="97"/>
      <c r="Y793" s="97"/>
      <c r="Z793" s="97"/>
      <c r="AA793" s="97"/>
      <c r="AB793" s="97"/>
      <c r="AC793" s="97"/>
      <c r="AD793" s="97"/>
    </row>
    <row r="794" ht="15.75" customHeight="1">
      <c r="A794" s="97"/>
      <c r="B794" s="97"/>
      <c r="C794" s="97"/>
      <c r="D794" s="97"/>
      <c r="E794" s="97"/>
      <c r="F794" s="97"/>
      <c r="G794" s="97"/>
      <c r="H794" s="97"/>
      <c r="I794" s="97"/>
      <c r="J794" s="97"/>
      <c r="K794" s="97"/>
      <c r="L794" s="97"/>
      <c r="M794" s="97"/>
      <c r="N794" s="97"/>
      <c r="O794" s="97"/>
      <c r="P794" s="97"/>
      <c r="Q794" s="97"/>
      <c r="R794" s="97"/>
      <c r="S794" s="97"/>
      <c r="T794" s="97"/>
      <c r="U794" s="97"/>
      <c r="V794" s="97"/>
      <c r="W794" s="97"/>
      <c r="X794" s="97"/>
      <c r="Y794" s="97"/>
      <c r="Z794" s="97"/>
      <c r="AA794" s="97"/>
      <c r="AB794" s="97"/>
      <c r="AC794" s="97"/>
      <c r="AD794" s="97"/>
    </row>
    <row r="795" ht="15.75" customHeight="1">
      <c r="A795" s="97"/>
      <c r="B795" s="97"/>
      <c r="C795" s="97"/>
      <c r="D795" s="97"/>
      <c r="E795" s="97"/>
      <c r="F795" s="97"/>
      <c r="G795" s="97"/>
      <c r="H795" s="97"/>
      <c r="I795" s="97"/>
      <c r="J795" s="97"/>
      <c r="K795" s="97"/>
      <c r="L795" s="97"/>
      <c r="M795" s="97"/>
      <c r="N795" s="97"/>
      <c r="O795" s="97"/>
      <c r="P795" s="97"/>
      <c r="Q795" s="97"/>
      <c r="R795" s="97"/>
      <c r="S795" s="97"/>
      <c r="T795" s="97"/>
      <c r="U795" s="97"/>
      <c r="V795" s="97"/>
      <c r="W795" s="97"/>
      <c r="X795" s="97"/>
      <c r="Y795" s="97"/>
      <c r="Z795" s="97"/>
      <c r="AA795" s="97"/>
      <c r="AB795" s="97"/>
      <c r="AC795" s="97"/>
      <c r="AD795" s="97"/>
    </row>
    <row r="796" ht="15.75" customHeight="1">
      <c r="A796" s="97"/>
      <c r="B796" s="97"/>
      <c r="C796" s="97"/>
      <c r="D796" s="97"/>
      <c r="E796" s="97"/>
      <c r="F796" s="97"/>
      <c r="G796" s="97"/>
      <c r="H796" s="97"/>
      <c r="I796" s="97"/>
      <c r="J796" s="97"/>
      <c r="K796" s="97"/>
      <c r="L796" s="97"/>
      <c r="M796" s="97"/>
      <c r="N796" s="97"/>
      <c r="O796" s="97"/>
      <c r="P796" s="97"/>
      <c r="Q796" s="97"/>
      <c r="R796" s="97"/>
      <c r="S796" s="97"/>
      <c r="T796" s="97"/>
      <c r="U796" s="97"/>
      <c r="V796" s="97"/>
      <c r="W796" s="97"/>
      <c r="X796" s="97"/>
      <c r="Y796" s="97"/>
      <c r="Z796" s="97"/>
      <c r="AA796" s="97"/>
      <c r="AB796" s="97"/>
      <c r="AC796" s="97"/>
      <c r="AD796" s="97"/>
    </row>
    <row r="797" ht="15.75" customHeight="1">
      <c r="A797" s="97"/>
      <c r="B797" s="97"/>
      <c r="C797" s="97"/>
      <c r="D797" s="97"/>
      <c r="E797" s="97"/>
      <c r="F797" s="97"/>
      <c r="G797" s="97"/>
      <c r="H797" s="97"/>
      <c r="I797" s="97"/>
      <c r="J797" s="97"/>
      <c r="K797" s="97"/>
      <c r="L797" s="97"/>
      <c r="M797" s="97"/>
      <c r="N797" s="97"/>
      <c r="O797" s="97"/>
      <c r="P797" s="97"/>
      <c r="Q797" s="97"/>
      <c r="R797" s="97"/>
      <c r="S797" s="97"/>
      <c r="T797" s="97"/>
      <c r="U797" s="97"/>
      <c r="V797" s="97"/>
      <c r="W797" s="97"/>
      <c r="X797" s="97"/>
      <c r="Y797" s="97"/>
      <c r="Z797" s="97"/>
      <c r="AA797" s="97"/>
      <c r="AB797" s="97"/>
      <c r="AC797" s="97"/>
      <c r="AD797" s="97"/>
    </row>
    <row r="798" ht="15.75" customHeight="1">
      <c r="A798" s="97"/>
      <c r="B798" s="97"/>
      <c r="C798" s="97"/>
      <c r="D798" s="97"/>
      <c r="E798" s="97"/>
      <c r="F798" s="97"/>
      <c r="G798" s="97"/>
      <c r="H798" s="97"/>
      <c r="I798" s="97"/>
      <c r="J798" s="97"/>
      <c r="K798" s="97"/>
      <c r="L798" s="97"/>
      <c r="M798" s="97"/>
      <c r="N798" s="97"/>
      <c r="O798" s="97"/>
      <c r="P798" s="97"/>
      <c r="Q798" s="97"/>
      <c r="R798" s="97"/>
      <c r="S798" s="97"/>
      <c r="T798" s="97"/>
      <c r="U798" s="97"/>
      <c r="V798" s="97"/>
      <c r="W798" s="97"/>
      <c r="X798" s="97"/>
      <c r="Y798" s="97"/>
      <c r="Z798" s="97"/>
      <c r="AA798" s="97"/>
      <c r="AB798" s="97"/>
      <c r="AC798" s="97"/>
      <c r="AD798" s="97"/>
    </row>
    <row r="799" ht="15.75" customHeight="1">
      <c r="A799" s="97"/>
      <c r="B799" s="97"/>
      <c r="C799" s="97"/>
      <c r="D799" s="97"/>
      <c r="E799" s="97"/>
      <c r="F799" s="97"/>
      <c r="G799" s="97"/>
      <c r="H799" s="97"/>
      <c r="I799" s="97"/>
      <c r="J799" s="97"/>
      <c r="K799" s="97"/>
      <c r="L799" s="97"/>
      <c r="M799" s="97"/>
      <c r="N799" s="97"/>
      <c r="O799" s="97"/>
      <c r="P799" s="97"/>
      <c r="Q799" s="97"/>
      <c r="R799" s="97"/>
      <c r="S799" s="97"/>
      <c r="T799" s="97"/>
      <c r="U799" s="97"/>
      <c r="V799" s="97"/>
      <c r="W799" s="97"/>
      <c r="X799" s="97"/>
      <c r="Y799" s="97"/>
      <c r="Z799" s="97"/>
      <c r="AA799" s="97"/>
      <c r="AB799" s="97"/>
      <c r="AC799" s="97"/>
      <c r="AD799" s="97"/>
    </row>
    <row r="800" ht="15.75" customHeight="1">
      <c r="A800" s="97"/>
      <c r="B800" s="97"/>
      <c r="C800" s="97"/>
      <c r="D800" s="97"/>
      <c r="E800" s="97"/>
      <c r="F800" s="97"/>
      <c r="G800" s="97"/>
      <c r="H800" s="97"/>
      <c r="I800" s="97"/>
      <c r="J800" s="97"/>
      <c r="K800" s="97"/>
      <c r="L800" s="97"/>
      <c r="M800" s="97"/>
      <c r="N800" s="97"/>
      <c r="O800" s="97"/>
      <c r="P800" s="97"/>
      <c r="Q800" s="97"/>
      <c r="R800" s="97"/>
      <c r="S800" s="97"/>
      <c r="T800" s="97"/>
      <c r="U800" s="97"/>
      <c r="V800" s="97"/>
      <c r="W800" s="97"/>
      <c r="X800" s="97"/>
      <c r="Y800" s="97"/>
      <c r="Z800" s="97"/>
      <c r="AA800" s="97"/>
      <c r="AB800" s="97"/>
      <c r="AC800" s="97"/>
      <c r="AD800" s="97"/>
    </row>
    <row r="801" ht="15.75" customHeight="1">
      <c r="A801" s="97"/>
      <c r="B801" s="97"/>
      <c r="C801" s="97"/>
      <c r="D801" s="97"/>
      <c r="E801" s="97"/>
      <c r="F801" s="97"/>
      <c r="G801" s="97"/>
      <c r="H801" s="97"/>
      <c r="I801" s="97"/>
      <c r="J801" s="97"/>
      <c r="K801" s="97"/>
      <c r="L801" s="97"/>
      <c r="M801" s="97"/>
      <c r="N801" s="97"/>
      <c r="O801" s="97"/>
      <c r="P801" s="97"/>
      <c r="Q801" s="97"/>
      <c r="R801" s="97"/>
      <c r="S801" s="97"/>
      <c r="T801" s="97"/>
      <c r="U801" s="97"/>
      <c r="V801" s="97"/>
      <c r="W801" s="97"/>
      <c r="X801" s="97"/>
      <c r="Y801" s="97"/>
      <c r="Z801" s="97"/>
      <c r="AA801" s="97"/>
      <c r="AB801" s="97"/>
      <c r="AC801" s="97"/>
      <c r="AD801" s="97"/>
    </row>
    <row r="802" ht="15.75" customHeight="1">
      <c r="A802" s="97"/>
      <c r="B802" s="97"/>
      <c r="C802" s="97"/>
      <c r="D802" s="97"/>
      <c r="E802" s="97"/>
      <c r="F802" s="97"/>
      <c r="G802" s="97"/>
      <c r="H802" s="97"/>
      <c r="I802" s="97"/>
      <c r="J802" s="97"/>
      <c r="K802" s="97"/>
      <c r="L802" s="97"/>
      <c r="M802" s="97"/>
      <c r="N802" s="97"/>
      <c r="O802" s="97"/>
      <c r="P802" s="97"/>
      <c r="Q802" s="97"/>
      <c r="R802" s="97"/>
      <c r="S802" s="97"/>
      <c r="T802" s="97"/>
      <c r="U802" s="97"/>
      <c r="V802" s="97"/>
      <c r="W802" s="97"/>
      <c r="X802" s="97"/>
      <c r="Y802" s="97"/>
      <c r="Z802" s="97"/>
      <c r="AA802" s="97"/>
      <c r="AB802" s="97"/>
      <c r="AC802" s="97"/>
      <c r="AD802" s="97"/>
    </row>
    <row r="803" ht="15.75" customHeight="1">
      <c r="A803" s="97"/>
      <c r="B803" s="97"/>
      <c r="C803" s="97"/>
      <c r="D803" s="97"/>
      <c r="E803" s="97"/>
      <c r="F803" s="97"/>
      <c r="G803" s="97"/>
      <c r="H803" s="97"/>
      <c r="I803" s="97"/>
      <c r="J803" s="97"/>
      <c r="K803" s="97"/>
      <c r="L803" s="97"/>
      <c r="M803" s="97"/>
      <c r="N803" s="97"/>
      <c r="O803" s="97"/>
      <c r="P803" s="97"/>
      <c r="Q803" s="97"/>
      <c r="R803" s="97"/>
      <c r="S803" s="97"/>
      <c r="T803" s="97"/>
      <c r="U803" s="97"/>
      <c r="V803" s="97"/>
      <c r="W803" s="97"/>
      <c r="X803" s="97"/>
      <c r="Y803" s="97"/>
      <c r="Z803" s="97"/>
      <c r="AA803" s="97"/>
      <c r="AB803" s="97"/>
      <c r="AC803" s="97"/>
      <c r="AD803" s="97"/>
    </row>
    <row r="804" ht="15.75" customHeight="1">
      <c r="A804" s="97"/>
      <c r="B804" s="97"/>
      <c r="C804" s="97"/>
      <c r="D804" s="97"/>
      <c r="E804" s="97"/>
      <c r="F804" s="97"/>
      <c r="G804" s="97"/>
      <c r="H804" s="97"/>
      <c r="I804" s="97"/>
      <c r="J804" s="97"/>
      <c r="K804" s="97"/>
      <c r="L804" s="97"/>
      <c r="M804" s="97"/>
      <c r="N804" s="97"/>
      <c r="O804" s="97"/>
      <c r="P804" s="97"/>
      <c r="Q804" s="97"/>
      <c r="R804" s="97"/>
      <c r="S804" s="97"/>
      <c r="T804" s="97"/>
      <c r="U804" s="97"/>
      <c r="V804" s="97"/>
      <c r="W804" s="97"/>
      <c r="X804" s="97"/>
      <c r="Y804" s="97"/>
      <c r="Z804" s="97"/>
      <c r="AA804" s="97"/>
      <c r="AB804" s="97"/>
      <c r="AC804" s="97"/>
      <c r="AD804" s="97"/>
    </row>
    <row r="805" ht="15.75" customHeight="1">
      <c r="A805" s="97"/>
      <c r="B805" s="97"/>
      <c r="C805" s="97"/>
      <c r="D805" s="97"/>
      <c r="E805" s="97"/>
      <c r="F805" s="97"/>
      <c r="G805" s="97"/>
      <c r="H805" s="97"/>
      <c r="I805" s="97"/>
      <c r="J805" s="97"/>
      <c r="K805" s="97"/>
      <c r="L805" s="97"/>
      <c r="M805" s="97"/>
      <c r="N805" s="97"/>
      <c r="O805" s="97"/>
      <c r="P805" s="97"/>
      <c r="Q805" s="97"/>
      <c r="R805" s="97"/>
      <c r="S805" s="97"/>
      <c r="T805" s="97"/>
      <c r="U805" s="97"/>
      <c r="V805" s="97"/>
      <c r="W805" s="97"/>
      <c r="X805" s="97"/>
      <c r="Y805" s="97"/>
      <c r="Z805" s="97"/>
      <c r="AA805" s="97"/>
      <c r="AB805" s="97"/>
      <c r="AC805" s="97"/>
      <c r="AD805" s="97"/>
    </row>
    <row r="806" ht="15.75" customHeight="1">
      <c r="A806" s="97"/>
      <c r="B806" s="97"/>
      <c r="C806" s="97"/>
      <c r="D806" s="97"/>
      <c r="E806" s="97"/>
      <c r="F806" s="97"/>
      <c r="G806" s="97"/>
      <c r="H806" s="97"/>
      <c r="I806" s="97"/>
      <c r="J806" s="97"/>
      <c r="K806" s="97"/>
      <c r="L806" s="97"/>
      <c r="M806" s="97"/>
      <c r="N806" s="97"/>
      <c r="O806" s="97"/>
      <c r="P806" s="97"/>
      <c r="Q806" s="97"/>
      <c r="R806" s="97"/>
      <c r="S806" s="97"/>
      <c r="T806" s="97"/>
      <c r="U806" s="97"/>
      <c r="V806" s="97"/>
      <c r="W806" s="97"/>
      <c r="X806" s="97"/>
      <c r="Y806" s="97"/>
      <c r="Z806" s="97"/>
      <c r="AA806" s="97"/>
      <c r="AB806" s="97"/>
      <c r="AC806" s="97"/>
      <c r="AD806" s="97"/>
    </row>
    <row r="807" ht="15.75" customHeight="1">
      <c r="A807" s="97"/>
      <c r="B807" s="97"/>
      <c r="C807" s="97"/>
      <c r="D807" s="97"/>
      <c r="E807" s="97"/>
      <c r="F807" s="97"/>
      <c r="G807" s="97"/>
      <c r="H807" s="97"/>
      <c r="I807" s="97"/>
      <c r="J807" s="97"/>
      <c r="K807" s="97"/>
      <c r="L807" s="97"/>
      <c r="M807" s="97"/>
      <c r="N807" s="97"/>
      <c r="O807" s="97"/>
      <c r="P807" s="97"/>
      <c r="Q807" s="97"/>
      <c r="R807" s="97"/>
      <c r="S807" s="97"/>
      <c r="T807" s="97"/>
      <c r="U807" s="97"/>
      <c r="V807" s="97"/>
      <c r="W807" s="97"/>
      <c r="X807" s="97"/>
      <c r="Y807" s="97"/>
      <c r="Z807" s="97"/>
      <c r="AA807" s="97"/>
      <c r="AB807" s="97"/>
      <c r="AC807" s="97"/>
      <c r="AD807" s="97"/>
    </row>
    <row r="808" ht="15.75" customHeight="1">
      <c r="A808" s="97"/>
      <c r="B808" s="97"/>
      <c r="C808" s="97"/>
      <c r="D808" s="97"/>
      <c r="E808" s="97"/>
      <c r="F808" s="97"/>
      <c r="G808" s="97"/>
      <c r="H808" s="97"/>
      <c r="I808" s="97"/>
      <c r="J808" s="97"/>
      <c r="K808" s="97"/>
      <c r="L808" s="97"/>
      <c r="M808" s="97"/>
      <c r="N808" s="97"/>
      <c r="O808" s="97"/>
      <c r="P808" s="97"/>
      <c r="Q808" s="97"/>
      <c r="R808" s="97"/>
      <c r="S808" s="97"/>
      <c r="T808" s="97"/>
      <c r="U808" s="97"/>
      <c r="V808" s="97"/>
      <c r="W808" s="97"/>
      <c r="X808" s="97"/>
      <c r="Y808" s="97"/>
      <c r="Z808" s="97"/>
      <c r="AA808" s="97"/>
      <c r="AB808" s="97"/>
      <c r="AC808" s="97"/>
      <c r="AD808" s="97"/>
    </row>
    <row r="809" ht="15.75" customHeight="1">
      <c r="A809" s="97"/>
      <c r="B809" s="97"/>
      <c r="C809" s="97"/>
      <c r="D809" s="97"/>
      <c r="E809" s="97"/>
      <c r="F809" s="97"/>
      <c r="G809" s="97"/>
      <c r="H809" s="97"/>
      <c r="I809" s="97"/>
      <c r="J809" s="97"/>
      <c r="K809" s="97"/>
      <c r="L809" s="97"/>
      <c r="M809" s="97"/>
      <c r="N809" s="97"/>
      <c r="O809" s="97"/>
      <c r="P809" s="97"/>
      <c r="Q809" s="97"/>
      <c r="R809" s="97"/>
      <c r="S809" s="97"/>
      <c r="T809" s="97"/>
      <c r="U809" s="97"/>
      <c r="V809" s="97"/>
      <c r="W809" s="97"/>
      <c r="X809" s="97"/>
      <c r="Y809" s="97"/>
      <c r="Z809" s="97"/>
      <c r="AA809" s="97"/>
      <c r="AB809" s="97"/>
      <c r="AC809" s="97"/>
      <c r="AD809" s="97"/>
    </row>
    <row r="810" ht="15.75" customHeight="1">
      <c r="A810" s="97"/>
      <c r="B810" s="97"/>
      <c r="C810" s="97"/>
      <c r="D810" s="97"/>
      <c r="E810" s="97"/>
      <c r="F810" s="97"/>
      <c r="G810" s="97"/>
      <c r="H810" s="97"/>
      <c r="I810" s="97"/>
      <c r="J810" s="97"/>
      <c r="K810" s="97"/>
      <c r="L810" s="97"/>
      <c r="M810" s="97"/>
      <c r="N810" s="97"/>
      <c r="O810" s="97"/>
      <c r="P810" s="97"/>
      <c r="Q810" s="97"/>
      <c r="R810" s="97"/>
      <c r="S810" s="97"/>
      <c r="T810" s="97"/>
      <c r="U810" s="97"/>
      <c r="V810" s="97"/>
      <c r="W810" s="97"/>
      <c r="X810" s="97"/>
      <c r="Y810" s="97"/>
      <c r="Z810" s="97"/>
      <c r="AA810" s="97"/>
      <c r="AB810" s="97"/>
      <c r="AC810" s="97"/>
      <c r="AD810" s="97"/>
    </row>
    <row r="811" ht="15.75" customHeight="1">
      <c r="A811" s="97"/>
      <c r="B811" s="97"/>
      <c r="C811" s="97"/>
      <c r="D811" s="97"/>
      <c r="E811" s="97"/>
      <c r="F811" s="97"/>
      <c r="G811" s="97"/>
      <c r="H811" s="97"/>
      <c r="I811" s="97"/>
      <c r="J811" s="97"/>
      <c r="K811" s="97"/>
      <c r="L811" s="97"/>
      <c r="M811" s="97"/>
      <c r="N811" s="97"/>
      <c r="O811" s="97"/>
      <c r="P811" s="97"/>
      <c r="Q811" s="97"/>
      <c r="R811" s="97"/>
      <c r="S811" s="97"/>
      <c r="T811" s="97"/>
      <c r="U811" s="97"/>
      <c r="V811" s="97"/>
      <c r="W811" s="97"/>
      <c r="X811" s="97"/>
      <c r="Y811" s="97"/>
      <c r="Z811" s="97"/>
      <c r="AA811" s="97"/>
      <c r="AB811" s="97"/>
      <c r="AC811" s="97"/>
      <c r="AD811" s="97"/>
    </row>
    <row r="812" ht="15.75" customHeight="1">
      <c r="A812" s="97"/>
      <c r="B812" s="97"/>
      <c r="C812" s="97"/>
      <c r="D812" s="97"/>
      <c r="E812" s="97"/>
      <c r="F812" s="97"/>
      <c r="G812" s="97"/>
      <c r="H812" s="97"/>
      <c r="I812" s="97"/>
      <c r="J812" s="97"/>
      <c r="K812" s="97"/>
      <c r="L812" s="97"/>
      <c r="M812" s="97"/>
      <c r="N812" s="97"/>
      <c r="O812" s="97"/>
      <c r="P812" s="97"/>
      <c r="Q812" s="97"/>
      <c r="R812" s="97"/>
      <c r="S812" s="97"/>
      <c r="T812" s="97"/>
      <c r="U812" s="97"/>
      <c r="V812" s="97"/>
      <c r="W812" s="97"/>
      <c r="X812" s="97"/>
      <c r="Y812" s="97"/>
      <c r="Z812" s="97"/>
      <c r="AA812" s="97"/>
      <c r="AB812" s="97"/>
      <c r="AC812" s="97"/>
      <c r="AD812" s="97"/>
    </row>
    <row r="813" ht="15.75" customHeight="1">
      <c r="A813" s="97"/>
      <c r="B813" s="97"/>
      <c r="C813" s="97"/>
      <c r="D813" s="97"/>
      <c r="E813" s="97"/>
      <c r="F813" s="97"/>
      <c r="G813" s="97"/>
      <c r="H813" s="97"/>
      <c r="I813" s="97"/>
      <c r="J813" s="97"/>
      <c r="K813" s="97"/>
      <c r="L813" s="97"/>
      <c r="M813" s="97"/>
      <c r="N813" s="97"/>
      <c r="O813" s="97"/>
      <c r="P813" s="97"/>
      <c r="Q813" s="97"/>
      <c r="R813" s="97"/>
      <c r="S813" s="97"/>
      <c r="T813" s="97"/>
      <c r="U813" s="97"/>
      <c r="V813" s="97"/>
      <c r="W813" s="97"/>
      <c r="X813" s="97"/>
      <c r="Y813" s="97"/>
      <c r="Z813" s="97"/>
      <c r="AA813" s="97"/>
      <c r="AB813" s="97"/>
      <c r="AC813" s="97"/>
      <c r="AD813" s="97"/>
    </row>
    <row r="814" ht="15.75" customHeight="1">
      <c r="A814" s="97"/>
      <c r="B814" s="97"/>
      <c r="C814" s="97"/>
      <c r="D814" s="97"/>
      <c r="E814" s="97"/>
      <c r="F814" s="97"/>
      <c r="G814" s="97"/>
      <c r="H814" s="97"/>
      <c r="I814" s="97"/>
      <c r="J814" s="97"/>
      <c r="K814" s="97"/>
      <c r="L814" s="97"/>
      <c r="M814" s="97"/>
      <c r="N814" s="97"/>
      <c r="O814" s="97"/>
      <c r="P814" s="97"/>
      <c r="Q814" s="97"/>
      <c r="R814" s="97"/>
      <c r="S814" s="97"/>
      <c r="T814" s="97"/>
      <c r="U814" s="97"/>
      <c r="V814" s="97"/>
      <c r="W814" s="97"/>
      <c r="X814" s="97"/>
      <c r="Y814" s="97"/>
      <c r="Z814" s="97"/>
      <c r="AA814" s="97"/>
      <c r="AB814" s="97"/>
      <c r="AC814" s="97"/>
      <c r="AD814" s="97"/>
    </row>
    <row r="815" ht="15.75" customHeight="1">
      <c r="A815" s="97"/>
      <c r="B815" s="97"/>
      <c r="C815" s="97"/>
      <c r="D815" s="97"/>
      <c r="E815" s="97"/>
      <c r="F815" s="97"/>
      <c r="G815" s="97"/>
      <c r="H815" s="97"/>
      <c r="I815" s="97"/>
      <c r="J815" s="97"/>
      <c r="K815" s="97"/>
      <c r="L815" s="97"/>
      <c r="M815" s="97"/>
      <c r="N815" s="97"/>
      <c r="O815" s="97"/>
      <c r="P815" s="97"/>
      <c r="Q815" s="97"/>
      <c r="R815" s="97"/>
      <c r="S815" s="97"/>
      <c r="T815" s="97"/>
      <c r="U815" s="97"/>
      <c r="V815" s="97"/>
      <c r="W815" s="97"/>
      <c r="X815" s="97"/>
      <c r="Y815" s="97"/>
      <c r="Z815" s="97"/>
      <c r="AA815" s="97"/>
      <c r="AB815" s="97"/>
      <c r="AC815" s="97"/>
      <c r="AD815" s="97"/>
    </row>
    <row r="816" ht="15.75" customHeight="1">
      <c r="A816" s="97"/>
      <c r="B816" s="97"/>
      <c r="C816" s="97"/>
      <c r="D816" s="97"/>
      <c r="E816" s="97"/>
      <c r="F816" s="97"/>
      <c r="G816" s="97"/>
      <c r="H816" s="97"/>
      <c r="I816" s="97"/>
      <c r="J816" s="97"/>
      <c r="K816" s="97"/>
      <c r="L816" s="97"/>
      <c r="M816" s="97"/>
      <c r="N816" s="97"/>
      <c r="O816" s="97"/>
      <c r="P816" s="97"/>
      <c r="Q816" s="97"/>
      <c r="R816" s="97"/>
      <c r="S816" s="97"/>
      <c r="T816" s="97"/>
      <c r="U816" s="97"/>
      <c r="V816" s="97"/>
      <c r="W816" s="97"/>
      <c r="X816" s="97"/>
      <c r="Y816" s="97"/>
      <c r="Z816" s="97"/>
      <c r="AA816" s="97"/>
      <c r="AB816" s="97"/>
      <c r="AC816" s="97"/>
      <c r="AD816" s="97"/>
    </row>
    <row r="817" ht="15.75" customHeight="1">
      <c r="A817" s="97"/>
      <c r="B817" s="97"/>
      <c r="C817" s="97"/>
      <c r="D817" s="97"/>
      <c r="E817" s="97"/>
      <c r="F817" s="97"/>
      <c r="G817" s="97"/>
      <c r="H817" s="97"/>
      <c r="I817" s="97"/>
      <c r="J817" s="97"/>
      <c r="K817" s="97"/>
      <c r="L817" s="97"/>
      <c r="M817" s="97"/>
      <c r="N817" s="97"/>
      <c r="O817" s="97"/>
      <c r="P817" s="97"/>
      <c r="Q817" s="97"/>
      <c r="R817" s="97"/>
      <c r="S817" s="97"/>
      <c r="T817" s="97"/>
      <c r="U817" s="97"/>
      <c r="V817" s="97"/>
      <c r="W817" s="97"/>
      <c r="X817" s="97"/>
      <c r="Y817" s="97"/>
      <c r="Z817" s="97"/>
      <c r="AA817" s="97"/>
      <c r="AB817" s="97"/>
      <c r="AC817" s="97"/>
      <c r="AD817" s="97"/>
    </row>
    <row r="818" ht="15.75" customHeight="1">
      <c r="A818" s="97"/>
      <c r="B818" s="97"/>
      <c r="C818" s="97"/>
      <c r="D818" s="97"/>
      <c r="E818" s="97"/>
      <c r="F818" s="97"/>
      <c r="G818" s="97"/>
      <c r="H818" s="97"/>
      <c r="I818" s="97"/>
      <c r="J818" s="97"/>
      <c r="K818" s="97"/>
      <c r="L818" s="97"/>
      <c r="M818" s="97"/>
      <c r="N818" s="97"/>
      <c r="O818" s="97"/>
      <c r="P818" s="97"/>
      <c r="Q818" s="97"/>
      <c r="R818" s="97"/>
      <c r="S818" s="97"/>
      <c r="T818" s="97"/>
      <c r="U818" s="97"/>
      <c r="V818" s="97"/>
      <c r="W818" s="97"/>
      <c r="X818" s="97"/>
      <c r="Y818" s="97"/>
      <c r="Z818" s="97"/>
      <c r="AA818" s="97"/>
      <c r="AB818" s="97"/>
      <c r="AC818" s="97"/>
      <c r="AD818" s="97"/>
    </row>
    <row r="819" ht="15.75" customHeight="1">
      <c r="A819" s="97"/>
      <c r="B819" s="97"/>
      <c r="C819" s="97"/>
      <c r="D819" s="97"/>
      <c r="E819" s="97"/>
      <c r="F819" s="97"/>
      <c r="G819" s="97"/>
      <c r="H819" s="97"/>
      <c r="I819" s="97"/>
      <c r="J819" s="97"/>
      <c r="K819" s="97"/>
      <c r="L819" s="97"/>
      <c r="M819" s="97"/>
      <c r="N819" s="97"/>
      <c r="O819" s="97"/>
      <c r="P819" s="97"/>
      <c r="Q819" s="97"/>
      <c r="R819" s="97"/>
      <c r="S819" s="97"/>
      <c r="T819" s="97"/>
      <c r="U819" s="97"/>
      <c r="V819" s="97"/>
      <c r="W819" s="97"/>
      <c r="X819" s="97"/>
      <c r="Y819" s="97"/>
      <c r="Z819" s="97"/>
      <c r="AA819" s="97"/>
      <c r="AB819" s="97"/>
      <c r="AC819" s="97"/>
      <c r="AD819" s="97"/>
    </row>
    <row r="820" ht="15.75" customHeight="1">
      <c r="A820" s="97"/>
      <c r="B820" s="97"/>
      <c r="C820" s="97"/>
      <c r="D820" s="97"/>
      <c r="E820" s="97"/>
      <c r="F820" s="97"/>
      <c r="G820" s="97"/>
      <c r="H820" s="97"/>
      <c r="I820" s="97"/>
      <c r="J820" s="97"/>
      <c r="K820" s="97"/>
      <c r="L820" s="97"/>
      <c r="M820" s="97"/>
      <c r="N820" s="97"/>
      <c r="O820" s="97"/>
      <c r="P820" s="97"/>
      <c r="Q820" s="97"/>
      <c r="R820" s="97"/>
      <c r="S820" s="97"/>
      <c r="T820" s="97"/>
      <c r="U820" s="97"/>
      <c r="V820" s="97"/>
      <c r="W820" s="97"/>
      <c r="X820" s="97"/>
      <c r="Y820" s="97"/>
      <c r="Z820" s="97"/>
      <c r="AA820" s="97"/>
      <c r="AB820" s="97"/>
      <c r="AC820" s="97"/>
      <c r="AD820" s="97"/>
    </row>
    <row r="821" ht="15.75" customHeight="1">
      <c r="A821" s="97"/>
      <c r="B821" s="97"/>
      <c r="C821" s="97"/>
      <c r="D821" s="97"/>
      <c r="E821" s="97"/>
      <c r="F821" s="97"/>
      <c r="G821" s="97"/>
      <c r="H821" s="97"/>
      <c r="I821" s="97"/>
      <c r="J821" s="97"/>
      <c r="K821" s="97"/>
      <c r="L821" s="97"/>
      <c r="M821" s="97"/>
      <c r="N821" s="97"/>
      <c r="O821" s="97"/>
      <c r="P821" s="97"/>
      <c r="Q821" s="97"/>
      <c r="R821" s="97"/>
      <c r="S821" s="97"/>
      <c r="T821" s="97"/>
      <c r="U821" s="97"/>
      <c r="V821" s="97"/>
      <c r="W821" s="97"/>
      <c r="X821" s="97"/>
      <c r="Y821" s="97"/>
      <c r="Z821" s="97"/>
      <c r="AA821" s="97"/>
      <c r="AB821" s="97"/>
      <c r="AC821" s="97"/>
      <c r="AD821" s="97"/>
    </row>
    <row r="822" ht="15.75" customHeight="1">
      <c r="A822" s="97"/>
      <c r="B822" s="97"/>
      <c r="C822" s="97"/>
      <c r="D822" s="97"/>
      <c r="E822" s="97"/>
      <c r="F822" s="97"/>
      <c r="G822" s="97"/>
      <c r="H822" s="97"/>
      <c r="I822" s="97"/>
      <c r="J822" s="97"/>
      <c r="K822" s="97"/>
      <c r="L822" s="97"/>
      <c r="M822" s="97"/>
      <c r="N822" s="97"/>
      <c r="O822" s="97"/>
      <c r="P822" s="97"/>
      <c r="Q822" s="97"/>
      <c r="R822" s="97"/>
      <c r="S822" s="97"/>
      <c r="T822" s="97"/>
      <c r="U822" s="97"/>
      <c r="V822" s="97"/>
      <c r="W822" s="97"/>
      <c r="X822" s="97"/>
      <c r="Y822" s="97"/>
      <c r="Z822" s="97"/>
      <c r="AA822" s="97"/>
      <c r="AB822" s="97"/>
      <c r="AC822" s="97"/>
      <c r="AD822" s="97"/>
    </row>
    <row r="823" ht="15.75" customHeight="1">
      <c r="A823" s="97"/>
      <c r="B823" s="97"/>
      <c r="C823" s="97"/>
      <c r="D823" s="97"/>
      <c r="E823" s="97"/>
      <c r="F823" s="97"/>
      <c r="G823" s="97"/>
      <c r="H823" s="97"/>
      <c r="I823" s="97"/>
      <c r="J823" s="97"/>
      <c r="K823" s="97"/>
      <c r="L823" s="97"/>
      <c r="M823" s="97"/>
      <c r="N823" s="97"/>
      <c r="O823" s="97"/>
      <c r="P823" s="97"/>
      <c r="Q823" s="97"/>
      <c r="R823" s="97"/>
      <c r="S823" s="97"/>
      <c r="T823" s="97"/>
      <c r="U823" s="97"/>
      <c r="V823" s="97"/>
      <c r="W823" s="97"/>
      <c r="X823" s="97"/>
      <c r="Y823" s="97"/>
      <c r="Z823" s="97"/>
      <c r="AA823" s="97"/>
      <c r="AB823" s="97"/>
      <c r="AC823" s="97"/>
      <c r="AD823" s="97"/>
    </row>
    <row r="824" ht="15.75" customHeight="1">
      <c r="A824" s="97"/>
      <c r="B824" s="97"/>
      <c r="C824" s="97"/>
      <c r="D824" s="97"/>
      <c r="E824" s="97"/>
      <c r="F824" s="97"/>
      <c r="G824" s="97"/>
      <c r="H824" s="97"/>
      <c r="I824" s="97"/>
      <c r="J824" s="97"/>
      <c r="K824" s="97"/>
      <c r="L824" s="97"/>
      <c r="M824" s="97"/>
      <c r="N824" s="97"/>
      <c r="O824" s="97"/>
      <c r="P824" s="97"/>
      <c r="Q824" s="97"/>
      <c r="R824" s="97"/>
      <c r="S824" s="97"/>
      <c r="T824" s="97"/>
      <c r="U824" s="97"/>
      <c r="V824" s="97"/>
      <c r="W824" s="97"/>
      <c r="X824" s="97"/>
      <c r="Y824" s="97"/>
      <c r="Z824" s="97"/>
      <c r="AA824" s="97"/>
      <c r="AB824" s="97"/>
      <c r="AC824" s="97"/>
      <c r="AD824" s="97"/>
    </row>
    <row r="825" ht="15.75" customHeight="1">
      <c r="A825" s="97"/>
      <c r="B825" s="97"/>
      <c r="C825" s="97"/>
      <c r="D825" s="97"/>
      <c r="E825" s="97"/>
      <c r="F825" s="97"/>
      <c r="G825" s="97"/>
      <c r="H825" s="97"/>
      <c r="I825" s="97"/>
      <c r="J825" s="97"/>
      <c r="K825" s="97"/>
      <c r="L825" s="97"/>
      <c r="M825" s="97"/>
      <c r="N825" s="97"/>
      <c r="O825" s="97"/>
      <c r="P825" s="97"/>
      <c r="Q825" s="97"/>
      <c r="R825" s="97"/>
      <c r="S825" s="97"/>
      <c r="T825" s="97"/>
      <c r="U825" s="97"/>
      <c r="V825" s="97"/>
      <c r="W825" s="97"/>
      <c r="X825" s="97"/>
      <c r="Y825" s="97"/>
      <c r="Z825" s="97"/>
      <c r="AA825" s="97"/>
      <c r="AB825" s="97"/>
      <c r="AC825" s="97"/>
      <c r="AD825" s="97"/>
    </row>
    <row r="826" ht="15.75" customHeight="1">
      <c r="A826" s="97"/>
      <c r="B826" s="97"/>
      <c r="C826" s="97"/>
      <c r="D826" s="97"/>
      <c r="E826" s="97"/>
      <c r="F826" s="97"/>
      <c r="G826" s="97"/>
      <c r="H826" s="97"/>
      <c r="I826" s="97"/>
      <c r="J826" s="97"/>
      <c r="K826" s="97"/>
      <c r="L826" s="97"/>
      <c r="M826" s="97"/>
      <c r="N826" s="97"/>
      <c r="O826" s="97"/>
      <c r="P826" s="97"/>
      <c r="Q826" s="97"/>
      <c r="R826" s="97"/>
      <c r="S826" s="97"/>
      <c r="T826" s="97"/>
      <c r="U826" s="97"/>
      <c r="V826" s="97"/>
      <c r="W826" s="97"/>
      <c r="X826" s="97"/>
      <c r="Y826" s="97"/>
      <c r="Z826" s="97"/>
      <c r="AA826" s="97"/>
      <c r="AB826" s="97"/>
      <c r="AC826" s="97"/>
      <c r="AD826" s="97"/>
    </row>
    <row r="827" ht="15.75" customHeight="1">
      <c r="A827" s="97"/>
      <c r="B827" s="97"/>
      <c r="C827" s="97"/>
      <c r="D827" s="97"/>
      <c r="E827" s="97"/>
      <c r="F827" s="97"/>
      <c r="G827" s="97"/>
      <c r="H827" s="97"/>
      <c r="I827" s="97"/>
      <c r="J827" s="97"/>
      <c r="K827" s="97"/>
      <c r="L827" s="97"/>
      <c r="M827" s="97"/>
      <c r="N827" s="97"/>
      <c r="O827" s="97"/>
      <c r="P827" s="97"/>
      <c r="Q827" s="97"/>
      <c r="R827" s="97"/>
      <c r="S827" s="97"/>
      <c r="T827" s="97"/>
      <c r="U827" s="97"/>
      <c r="V827" s="97"/>
      <c r="W827" s="97"/>
      <c r="X827" s="97"/>
      <c r="Y827" s="97"/>
      <c r="Z827" s="97"/>
      <c r="AA827" s="97"/>
      <c r="AB827" s="97"/>
      <c r="AC827" s="97"/>
      <c r="AD827" s="97"/>
    </row>
    <row r="828" ht="15.75" customHeight="1">
      <c r="A828" s="97"/>
      <c r="B828" s="97"/>
      <c r="C828" s="97"/>
      <c r="D828" s="97"/>
      <c r="E828" s="97"/>
      <c r="F828" s="97"/>
      <c r="G828" s="97"/>
      <c r="H828" s="97"/>
      <c r="I828" s="97"/>
      <c r="J828" s="97"/>
      <c r="K828" s="97"/>
      <c r="L828" s="97"/>
      <c r="M828" s="97"/>
      <c r="N828" s="97"/>
      <c r="O828" s="97"/>
      <c r="P828" s="97"/>
      <c r="Q828" s="97"/>
      <c r="R828" s="97"/>
      <c r="S828" s="97"/>
      <c r="T828" s="97"/>
      <c r="U828" s="97"/>
      <c r="V828" s="97"/>
      <c r="W828" s="97"/>
      <c r="X828" s="97"/>
      <c r="Y828" s="97"/>
      <c r="Z828" s="97"/>
      <c r="AA828" s="97"/>
      <c r="AB828" s="97"/>
      <c r="AC828" s="97"/>
      <c r="AD828" s="97"/>
    </row>
    <row r="829" ht="15.75" customHeight="1">
      <c r="A829" s="97"/>
      <c r="B829" s="97"/>
      <c r="C829" s="97"/>
      <c r="D829" s="97"/>
      <c r="E829" s="97"/>
      <c r="F829" s="97"/>
      <c r="G829" s="97"/>
      <c r="H829" s="97"/>
      <c r="I829" s="97"/>
      <c r="J829" s="97"/>
      <c r="K829" s="97"/>
      <c r="L829" s="97"/>
      <c r="M829" s="97"/>
      <c r="N829" s="97"/>
      <c r="O829" s="97"/>
      <c r="P829" s="97"/>
      <c r="Q829" s="97"/>
      <c r="R829" s="97"/>
      <c r="S829" s="97"/>
      <c r="T829" s="97"/>
      <c r="U829" s="97"/>
      <c r="V829" s="97"/>
      <c r="W829" s="97"/>
      <c r="X829" s="97"/>
      <c r="Y829" s="97"/>
      <c r="Z829" s="97"/>
      <c r="AA829" s="97"/>
      <c r="AB829" s="97"/>
      <c r="AC829" s="97"/>
      <c r="AD829" s="97"/>
    </row>
    <row r="830" ht="15.75" customHeight="1">
      <c r="A830" s="97"/>
      <c r="B830" s="97"/>
      <c r="C830" s="97"/>
      <c r="D830" s="97"/>
      <c r="E830" s="97"/>
      <c r="F830" s="97"/>
      <c r="G830" s="97"/>
      <c r="H830" s="97"/>
      <c r="I830" s="97"/>
      <c r="J830" s="97"/>
      <c r="K830" s="97"/>
      <c r="L830" s="97"/>
      <c r="M830" s="97"/>
      <c r="N830" s="97"/>
      <c r="O830" s="97"/>
      <c r="P830" s="97"/>
      <c r="Q830" s="97"/>
      <c r="R830" s="97"/>
      <c r="S830" s="97"/>
      <c r="T830" s="97"/>
      <c r="U830" s="97"/>
      <c r="V830" s="97"/>
      <c r="W830" s="97"/>
      <c r="X830" s="97"/>
      <c r="Y830" s="97"/>
      <c r="Z830" s="97"/>
      <c r="AA830" s="97"/>
      <c r="AB830" s="97"/>
      <c r="AC830" s="97"/>
      <c r="AD830" s="97"/>
    </row>
    <row r="831" ht="15.75" customHeight="1">
      <c r="A831" s="97"/>
      <c r="B831" s="97"/>
      <c r="C831" s="97"/>
      <c r="D831" s="97"/>
      <c r="E831" s="97"/>
      <c r="F831" s="97"/>
      <c r="G831" s="97"/>
      <c r="H831" s="97"/>
      <c r="I831" s="97"/>
      <c r="J831" s="97"/>
      <c r="K831" s="97"/>
      <c r="L831" s="97"/>
      <c r="M831" s="97"/>
      <c r="N831" s="97"/>
      <c r="O831" s="97"/>
      <c r="P831" s="97"/>
      <c r="Q831" s="97"/>
      <c r="R831" s="97"/>
      <c r="S831" s="97"/>
      <c r="T831" s="97"/>
      <c r="U831" s="97"/>
      <c r="V831" s="97"/>
      <c r="W831" s="97"/>
      <c r="X831" s="97"/>
      <c r="Y831" s="97"/>
      <c r="Z831" s="97"/>
      <c r="AA831" s="97"/>
      <c r="AB831" s="97"/>
      <c r="AC831" s="97"/>
      <c r="AD831" s="97"/>
    </row>
    <row r="832" ht="15.75" customHeight="1">
      <c r="A832" s="97"/>
      <c r="B832" s="97"/>
      <c r="C832" s="97"/>
      <c r="D832" s="97"/>
      <c r="E832" s="97"/>
      <c r="F832" s="97"/>
      <c r="G832" s="97"/>
      <c r="H832" s="97"/>
      <c r="I832" s="97"/>
      <c r="J832" s="97"/>
      <c r="K832" s="97"/>
      <c r="L832" s="97"/>
      <c r="M832" s="97"/>
      <c r="N832" s="97"/>
      <c r="O832" s="97"/>
      <c r="P832" s="97"/>
      <c r="Q832" s="97"/>
      <c r="R832" s="97"/>
      <c r="S832" s="97"/>
      <c r="T832" s="97"/>
      <c r="U832" s="97"/>
      <c r="V832" s="97"/>
      <c r="W832" s="97"/>
      <c r="X832" s="97"/>
      <c r="Y832" s="97"/>
      <c r="Z832" s="97"/>
      <c r="AA832" s="97"/>
      <c r="AB832" s="97"/>
      <c r="AC832" s="97"/>
      <c r="AD832" s="97"/>
    </row>
    <row r="833" ht="15.75" customHeight="1">
      <c r="A833" s="97"/>
      <c r="B833" s="97"/>
      <c r="C833" s="97"/>
      <c r="D833" s="97"/>
      <c r="E833" s="97"/>
      <c r="F833" s="97"/>
      <c r="G833" s="97"/>
      <c r="H833" s="97"/>
      <c r="I833" s="97"/>
      <c r="J833" s="97"/>
      <c r="K833" s="97"/>
      <c r="L833" s="97"/>
      <c r="M833" s="97"/>
      <c r="N833" s="97"/>
      <c r="O833" s="97"/>
      <c r="P833" s="97"/>
      <c r="Q833" s="97"/>
      <c r="R833" s="97"/>
      <c r="S833" s="97"/>
      <c r="T833" s="97"/>
      <c r="U833" s="97"/>
      <c r="V833" s="97"/>
      <c r="W833" s="97"/>
      <c r="X833" s="97"/>
      <c r="Y833" s="97"/>
      <c r="Z833" s="97"/>
      <c r="AA833" s="97"/>
      <c r="AB833" s="97"/>
      <c r="AC833" s="97"/>
      <c r="AD833" s="97"/>
    </row>
    <row r="834" ht="15.75" customHeight="1">
      <c r="A834" s="97"/>
      <c r="B834" s="97"/>
      <c r="C834" s="97"/>
      <c r="D834" s="97"/>
      <c r="E834" s="97"/>
      <c r="F834" s="97"/>
      <c r="G834" s="97"/>
      <c r="H834" s="97"/>
      <c r="I834" s="97"/>
      <c r="J834" s="97"/>
      <c r="K834" s="97"/>
      <c r="L834" s="97"/>
      <c r="M834" s="97"/>
      <c r="N834" s="97"/>
      <c r="O834" s="97"/>
      <c r="P834" s="97"/>
      <c r="Q834" s="97"/>
      <c r="R834" s="97"/>
      <c r="S834" s="97"/>
      <c r="T834" s="97"/>
      <c r="U834" s="97"/>
      <c r="V834" s="97"/>
      <c r="W834" s="97"/>
      <c r="X834" s="97"/>
      <c r="Y834" s="97"/>
      <c r="Z834" s="97"/>
      <c r="AA834" s="97"/>
      <c r="AB834" s="97"/>
      <c r="AC834" s="97"/>
      <c r="AD834" s="97"/>
    </row>
    <row r="835" ht="15.75" customHeight="1">
      <c r="A835" s="97"/>
      <c r="B835" s="97"/>
      <c r="C835" s="97"/>
      <c r="D835" s="97"/>
      <c r="E835" s="97"/>
      <c r="F835" s="97"/>
      <c r="G835" s="97"/>
      <c r="H835" s="97"/>
      <c r="I835" s="97"/>
      <c r="J835" s="97"/>
      <c r="K835" s="97"/>
      <c r="L835" s="97"/>
      <c r="M835" s="97"/>
      <c r="N835" s="97"/>
      <c r="O835" s="97"/>
      <c r="P835" s="97"/>
      <c r="Q835" s="97"/>
      <c r="R835" s="97"/>
      <c r="S835" s="97"/>
      <c r="T835" s="97"/>
      <c r="U835" s="97"/>
      <c r="V835" s="97"/>
      <c r="W835" s="97"/>
      <c r="X835" s="97"/>
      <c r="Y835" s="97"/>
      <c r="Z835" s="97"/>
      <c r="AA835" s="97"/>
      <c r="AB835" s="97"/>
      <c r="AC835" s="97"/>
      <c r="AD835" s="97"/>
    </row>
    <row r="836" ht="15.75" customHeight="1">
      <c r="A836" s="97"/>
      <c r="B836" s="97"/>
      <c r="C836" s="97"/>
      <c r="D836" s="97"/>
      <c r="E836" s="97"/>
      <c r="F836" s="97"/>
      <c r="G836" s="97"/>
      <c r="H836" s="97"/>
      <c r="I836" s="97"/>
      <c r="J836" s="97"/>
      <c r="K836" s="97"/>
      <c r="L836" s="97"/>
      <c r="M836" s="97"/>
      <c r="N836" s="97"/>
      <c r="O836" s="97"/>
      <c r="P836" s="97"/>
      <c r="Q836" s="97"/>
      <c r="R836" s="97"/>
      <c r="S836" s="97"/>
      <c r="T836" s="97"/>
      <c r="U836" s="97"/>
      <c r="V836" s="97"/>
      <c r="W836" s="97"/>
      <c r="X836" s="97"/>
      <c r="Y836" s="97"/>
      <c r="Z836" s="97"/>
      <c r="AA836" s="97"/>
      <c r="AB836" s="97"/>
      <c r="AC836" s="97"/>
      <c r="AD836" s="97"/>
    </row>
    <row r="837" ht="15.75" customHeight="1">
      <c r="A837" s="97"/>
      <c r="B837" s="97"/>
      <c r="C837" s="97"/>
      <c r="D837" s="97"/>
      <c r="E837" s="97"/>
      <c r="F837" s="97"/>
      <c r="G837" s="97"/>
      <c r="H837" s="97"/>
      <c r="I837" s="97"/>
      <c r="J837" s="97"/>
      <c r="K837" s="97"/>
      <c r="L837" s="97"/>
      <c r="M837" s="97"/>
      <c r="N837" s="97"/>
      <c r="O837" s="97"/>
      <c r="P837" s="97"/>
      <c r="Q837" s="97"/>
      <c r="R837" s="97"/>
      <c r="S837" s="97"/>
      <c r="T837" s="97"/>
      <c r="U837" s="97"/>
      <c r="V837" s="97"/>
      <c r="W837" s="97"/>
      <c r="X837" s="97"/>
      <c r="Y837" s="97"/>
      <c r="Z837" s="97"/>
      <c r="AA837" s="97"/>
      <c r="AB837" s="97"/>
      <c r="AC837" s="97"/>
      <c r="AD837" s="97"/>
    </row>
    <row r="838" ht="15.75" customHeight="1">
      <c r="A838" s="97"/>
      <c r="B838" s="97"/>
      <c r="C838" s="97"/>
      <c r="D838" s="97"/>
      <c r="E838" s="97"/>
      <c r="F838" s="97"/>
      <c r="G838" s="97"/>
      <c r="H838" s="97"/>
      <c r="I838" s="97"/>
      <c r="J838" s="97"/>
      <c r="K838" s="97"/>
      <c r="L838" s="97"/>
      <c r="M838" s="97"/>
      <c r="N838" s="97"/>
      <c r="O838" s="97"/>
      <c r="P838" s="97"/>
      <c r="Q838" s="97"/>
      <c r="R838" s="97"/>
      <c r="S838" s="97"/>
      <c r="T838" s="97"/>
      <c r="U838" s="97"/>
      <c r="V838" s="97"/>
      <c r="W838" s="97"/>
      <c r="X838" s="97"/>
      <c r="Y838" s="97"/>
      <c r="Z838" s="97"/>
      <c r="AA838" s="97"/>
      <c r="AB838" s="97"/>
      <c r="AC838" s="97"/>
      <c r="AD838" s="97"/>
    </row>
    <row r="839" ht="15.75" customHeight="1">
      <c r="A839" s="97"/>
      <c r="B839" s="97"/>
      <c r="C839" s="97"/>
      <c r="D839" s="97"/>
      <c r="E839" s="97"/>
      <c r="F839" s="97"/>
      <c r="G839" s="97"/>
      <c r="H839" s="97"/>
      <c r="I839" s="97"/>
      <c r="J839" s="97"/>
      <c r="K839" s="97"/>
      <c r="L839" s="97"/>
      <c r="M839" s="97"/>
      <c r="N839" s="97"/>
      <c r="O839" s="97"/>
      <c r="P839" s="97"/>
      <c r="Q839" s="97"/>
      <c r="R839" s="97"/>
      <c r="S839" s="97"/>
      <c r="T839" s="97"/>
      <c r="U839" s="97"/>
      <c r="V839" s="97"/>
      <c r="W839" s="97"/>
      <c r="X839" s="97"/>
      <c r="Y839" s="97"/>
      <c r="Z839" s="97"/>
      <c r="AA839" s="97"/>
      <c r="AB839" s="97"/>
      <c r="AC839" s="97"/>
      <c r="AD839" s="97"/>
    </row>
    <row r="840" ht="15.75" customHeight="1">
      <c r="A840" s="97"/>
      <c r="B840" s="97"/>
      <c r="C840" s="97"/>
      <c r="D840" s="97"/>
      <c r="E840" s="97"/>
      <c r="F840" s="97"/>
      <c r="G840" s="97"/>
      <c r="H840" s="97"/>
      <c r="I840" s="97"/>
      <c r="J840" s="97"/>
      <c r="K840" s="97"/>
      <c r="L840" s="97"/>
      <c r="M840" s="97"/>
      <c r="N840" s="97"/>
      <c r="O840" s="97"/>
      <c r="P840" s="97"/>
      <c r="Q840" s="97"/>
      <c r="R840" s="97"/>
      <c r="S840" s="97"/>
      <c r="T840" s="97"/>
      <c r="U840" s="97"/>
      <c r="V840" s="97"/>
      <c r="W840" s="97"/>
      <c r="X840" s="97"/>
      <c r="Y840" s="97"/>
      <c r="Z840" s="97"/>
      <c r="AA840" s="97"/>
      <c r="AB840" s="97"/>
      <c r="AC840" s="97"/>
      <c r="AD840" s="97"/>
    </row>
    <row r="841" ht="15.75" customHeight="1">
      <c r="A841" s="97"/>
      <c r="B841" s="97"/>
      <c r="C841" s="97"/>
      <c r="D841" s="97"/>
      <c r="E841" s="97"/>
      <c r="F841" s="97"/>
      <c r="G841" s="97"/>
      <c r="H841" s="97"/>
      <c r="I841" s="97"/>
      <c r="J841" s="97"/>
      <c r="K841" s="97"/>
      <c r="L841" s="97"/>
      <c r="M841" s="97"/>
      <c r="N841" s="97"/>
      <c r="O841" s="97"/>
      <c r="P841" s="97"/>
      <c r="Q841" s="97"/>
      <c r="R841" s="97"/>
      <c r="S841" s="97"/>
      <c r="T841" s="97"/>
      <c r="U841" s="97"/>
      <c r="V841" s="97"/>
      <c r="W841" s="97"/>
      <c r="X841" s="97"/>
      <c r="Y841" s="97"/>
      <c r="Z841" s="97"/>
      <c r="AA841" s="97"/>
      <c r="AB841" s="97"/>
      <c r="AC841" s="97"/>
      <c r="AD841" s="97"/>
    </row>
    <row r="842" ht="15.75" customHeight="1">
      <c r="A842" s="97"/>
      <c r="B842" s="97"/>
      <c r="C842" s="97"/>
      <c r="D842" s="97"/>
      <c r="E842" s="97"/>
      <c r="F842" s="97"/>
      <c r="G842" s="97"/>
      <c r="H842" s="97"/>
      <c r="I842" s="97"/>
      <c r="J842" s="97"/>
      <c r="K842" s="97"/>
      <c r="L842" s="97"/>
      <c r="M842" s="97"/>
      <c r="N842" s="97"/>
      <c r="O842" s="97"/>
      <c r="P842" s="97"/>
      <c r="Q842" s="97"/>
      <c r="R842" s="97"/>
      <c r="S842" s="97"/>
      <c r="T842" s="97"/>
      <c r="U842" s="97"/>
      <c r="V842" s="97"/>
      <c r="W842" s="97"/>
      <c r="X842" s="97"/>
      <c r="Y842" s="97"/>
      <c r="Z842" s="97"/>
      <c r="AA842" s="97"/>
      <c r="AB842" s="97"/>
      <c r="AC842" s="97"/>
      <c r="AD842" s="97"/>
    </row>
    <row r="843" ht="15.75" customHeight="1">
      <c r="A843" s="97"/>
      <c r="B843" s="97"/>
      <c r="C843" s="97"/>
      <c r="D843" s="97"/>
      <c r="E843" s="97"/>
      <c r="F843" s="97"/>
      <c r="G843" s="97"/>
      <c r="H843" s="97"/>
      <c r="I843" s="97"/>
      <c r="J843" s="97"/>
      <c r="K843" s="97"/>
      <c r="L843" s="97"/>
      <c r="M843" s="97"/>
      <c r="N843" s="97"/>
      <c r="O843" s="97"/>
      <c r="P843" s="97"/>
      <c r="Q843" s="97"/>
      <c r="R843" s="97"/>
      <c r="S843" s="97"/>
      <c r="T843" s="97"/>
      <c r="U843" s="97"/>
      <c r="V843" s="97"/>
      <c r="W843" s="97"/>
      <c r="X843" s="97"/>
      <c r="Y843" s="97"/>
      <c r="Z843" s="97"/>
      <c r="AA843" s="97"/>
      <c r="AB843" s="97"/>
      <c r="AC843" s="97"/>
      <c r="AD843" s="97"/>
    </row>
    <row r="844" ht="15.75" customHeight="1">
      <c r="A844" s="97"/>
      <c r="B844" s="97"/>
      <c r="C844" s="97"/>
      <c r="D844" s="97"/>
      <c r="E844" s="97"/>
      <c r="F844" s="97"/>
      <c r="G844" s="97"/>
      <c r="H844" s="97"/>
      <c r="I844" s="97"/>
      <c r="J844" s="97"/>
      <c r="K844" s="97"/>
      <c r="L844" s="97"/>
      <c r="M844" s="97"/>
      <c r="N844" s="97"/>
      <c r="O844" s="97"/>
      <c r="P844" s="97"/>
      <c r="Q844" s="97"/>
      <c r="R844" s="97"/>
      <c r="S844" s="97"/>
      <c r="T844" s="97"/>
      <c r="U844" s="97"/>
      <c r="V844" s="97"/>
      <c r="W844" s="97"/>
      <c r="X844" s="97"/>
      <c r="Y844" s="97"/>
      <c r="Z844" s="97"/>
      <c r="AA844" s="97"/>
      <c r="AB844" s="97"/>
      <c r="AC844" s="97"/>
      <c r="AD844" s="97"/>
    </row>
    <row r="845" ht="15.75" customHeight="1">
      <c r="A845" s="97"/>
      <c r="B845" s="97"/>
      <c r="C845" s="97"/>
      <c r="D845" s="97"/>
      <c r="E845" s="97"/>
      <c r="F845" s="97"/>
      <c r="G845" s="97"/>
      <c r="H845" s="97"/>
      <c r="I845" s="97"/>
      <c r="J845" s="97"/>
      <c r="K845" s="97"/>
      <c r="L845" s="97"/>
      <c r="M845" s="97"/>
      <c r="N845" s="97"/>
      <c r="O845" s="97"/>
      <c r="P845" s="97"/>
      <c r="Q845" s="97"/>
      <c r="R845" s="97"/>
      <c r="S845" s="97"/>
      <c r="T845" s="97"/>
      <c r="U845" s="97"/>
      <c r="V845" s="97"/>
      <c r="W845" s="97"/>
      <c r="X845" s="97"/>
      <c r="Y845" s="97"/>
      <c r="Z845" s="97"/>
      <c r="AA845" s="97"/>
      <c r="AB845" s="97"/>
      <c r="AC845" s="97"/>
      <c r="AD845" s="97"/>
    </row>
    <row r="846" ht="15.75" customHeight="1">
      <c r="A846" s="97"/>
      <c r="B846" s="97"/>
      <c r="C846" s="97"/>
      <c r="D846" s="97"/>
      <c r="E846" s="97"/>
      <c r="F846" s="97"/>
      <c r="G846" s="97"/>
      <c r="H846" s="97"/>
      <c r="I846" s="97"/>
      <c r="J846" s="97"/>
      <c r="K846" s="97"/>
      <c r="L846" s="97"/>
      <c r="M846" s="97"/>
      <c r="N846" s="97"/>
      <c r="O846" s="97"/>
      <c r="P846" s="97"/>
      <c r="Q846" s="97"/>
      <c r="R846" s="97"/>
      <c r="S846" s="97"/>
      <c r="T846" s="97"/>
      <c r="U846" s="97"/>
      <c r="V846" s="97"/>
      <c r="W846" s="97"/>
      <c r="X846" s="97"/>
      <c r="Y846" s="97"/>
      <c r="Z846" s="97"/>
      <c r="AA846" s="97"/>
      <c r="AB846" s="97"/>
      <c r="AC846" s="97"/>
      <c r="AD846" s="97"/>
    </row>
    <row r="847" ht="15.75" customHeight="1">
      <c r="A847" s="97"/>
      <c r="B847" s="97"/>
      <c r="C847" s="97"/>
      <c r="D847" s="97"/>
      <c r="E847" s="97"/>
      <c r="F847" s="97"/>
      <c r="G847" s="97"/>
      <c r="H847" s="97"/>
      <c r="I847" s="97"/>
      <c r="J847" s="97"/>
      <c r="K847" s="97"/>
      <c r="L847" s="97"/>
      <c r="M847" s="97"/>
      <c r="N847" s="97"/>
      <c r="O847" s="97"/>
      <c r="P847" s="97"/>
      <c r="Q847" s="97"/>
      <c r="R847" s="97"/>
      <c r="S847" s="97"/>
      <c r="T847" s="97"/>
      <c r="U847" s="97"/>
      <c r="V847" s="97"/>
      <c r="W847" s="97"/>
      <c r="X847" s="97"/>
      <c r="Y847" s="97"/>
      <c r="Z847" s="97"/>
      <c r="AA847" s="97"/>
      <c r="AB847" s="97"/>
      <c r="AC847" s="97"/>
      <c r="AD847" s="97"/>
    </row>
    <row r="848" ht="15.75" customHeight="1">
      <c r="A848" s="97"/>
      <c r="B848" s="97"/>
      <c r="C848" s="97"/>
      <c r="D848" s="97"/>
      <c r="E848" s="97"/>
      <c r="F848" s="97"/>
      <c r="G848" s="97"/>
      <c r="H848" s="97"/>
      <c r="I848" s="97"/>
      <c r="J848" s="97"/>
      <c r="K848" s="97"/>
      <c r="L848" s="97"/>
      <c r="M848" s="97"/>
      <c r="N848" s="97"/>
      <c r="O848" s="97"/>
      <c r="P848" s="97"/>
      <c r="Q848" s="97"/>
      <c r="R848" s="97"/>
      <c r="S848" s="97"/>
      <c r="T848" s="97"/>
      <c r="U848" s="97"/>
      <c r="V848" s="97"/>
      <c r="W848" s="97"/>
      <c r="X848" s="97"/>
      <c r="Y848" s="97"/>
      <c r="Z848" s="97"/>
      <c r="AA848" s="97"/>
      <c r="AB848" s="97"/>
      <c r="AC848" s="97"/>
      <c r="AD848" s="97"/>
    </row>
    <row r="849" ht="15.75" customHeight="1">
      <c r="A849" s="97"/>
      <c r="B849" s="97"/>
      <c r="C849" s="97"/>
      <c r="D849" s="97"/>
      <c r="E849" s="97"/>
      <c r="F849" s="97"/>
      <c r="G849" s="97"/>
      <c r="H849" s="97"/>
      <c r="I849" s="97"/>
      <c r="J849" s="97"/>
      <c r="K849" s="97"/>
      <c r="L849" s="97"/>
      <c r="M849" s="97"/>
      <c r="N849" s="97"/>
      <c r="O849" s="97"/>
      <c r="P849" s="97"/>
      <c r="Q849" s="97"/>
      <c r="R849" s="97"/>
      <c r="S849" s="97"/>
      <c r="T849" s="97"/>
      <c r="U849" s="97"/>
      <c r="V849" s="97"/>
      <c r="W849" s="97"/>
      <c r="X849" s="97"/>
      <c r="Y849" s="97"/>
      <c r="Z849" s="97"/>
      <c r="AA849" s="97"/>
      <c r="AB849" s="97"/>
      <c r="AC849" s="97"/>
      <c r="AD849" s="97"/>
    </row>
    <row r="850" ht="15.75" customHeight="1">
      <c r="A850" s="97"/>
      <c r="B850" s="97"/>
      <c r="C850" s="97"/>
      <c r="D850" s="97"/>
      <c r="E850" s="97"/>
      <c r="F850" s="97"/>
      <c r="G850" s="97"/>
      <c r="H850" s="97"/>
      <c r="I850" s="97"/>
      <c r="J850" s="97"/>
      <c r="K850" s="97"/>
      <c r="L850" s="97"/>
      <c r="M850" s="97"/>
      <c r="N850" s="97"/>
      <c r="O850" s="97"/>
      <c r="P850" s="97"/>
      <c r="Q850" s="97"/>
      <c r="R850" s="97"/>
      <c r="S850" s="97"/>
      <c r="T850" s="97"/>
      <c r="U850" s="97"/>
      <c r="V850" s="97"/>
      <c r="W850" s="97"/>
      <c r="X850" s="97"/>
      <c r="Y850" s="97"/>
      <c r="Z850" s="97"/>
      <c r="AA850" s="97"/>
      <c r="AB850" s="97"/>
      <c r="AC850" s="97"/>
      <c r="AD850" s="97"/>
    </row>
    <row r="851" ht="15.75" customHeight="1">
      <c r="A851" s="97"/>
      <c r="B851" s="97"/>
      <c r="C851" s="97"/>
      <c r="D851" s="97"/>
      <c r="E851" s="97"/>
      <c r="F851" s="97"/>
      <c r="G851" s="97"/>
      <c r="H851" s="97"/>
      <c r="I851" s="97"/>
      <c r="J851" s="97"/>
      <c r="K851" s="97"/>
      <c r="L851" s="97"/>
      <c r="M851" s="97"/>
      <c r="N851" s="97"/>
      <c r="O851" s="97"/>
      <c r="P851" s="97"/>
      <c r="Q851" s="97"/>
      <c r="R851" s="97"/>
      <c r="S851" s="97"/>
      <c r="T851" s="97"/>
      <c r="U851" s="97"/>
      <c r="V851" s="97"/>
      <c r="W851" s="97"/>
      <c r="X851" s="97"/>
      <c r="Y851" s="97"/>
      <c r="Z851" s="97"/>
      <c r="AA851" s="97"/>
      <c r="AB851" s="97"/>
      <c r="AC851" s="97"/>
      <c r="AD851" s="97"/>
    </row>
    <row r="852" ht="15.75" customHeight="1">
      <c r="A852" s="97"/>
      <c r="B852" s="97"/>
      <c r="C852" s="97"/>
      <c r="D852" s="97"/>
      <c r="E852" s="97"/>
      <c r="F852" s="97"/>
      <c r="G852" s="97"/>
      <c r="H852" s="97"/>
      <c r="I852" s="97"/>
      <c r="J852" s="97"/>
      <c r="K852" s="97"/>
      <c r="L852" s="97"/>
      <c r="M852" s="97"/>
      <c r="N852" s="97"/>
      <c r="O852" s="97"/>
      <c r="P852" s="97"/>
      <c r="Q852" s="97"/>
      <c r="R852" s="97"/>
      <c r="S852" s="97"/>
      <c r="T852" s="97"/>
      <c r="U852" s="97"/>
      <c r="V852" s="97"/>
      <c r="W852" s="97"/>
      <c r="X852" s="97"/>
      <c r="Y852" s="97"/>
      <c r="Z852" s="97"/>
      <c r="AA852" s="97"/>
      <c r="AB852" s="97"/>
      <c r="AC852" s="97"/>
      <c r="AD852" s="97"/>
    </row>
    <row r="853" ht="15.75" customHeight="1">
      <c r="A853" s="97"/>
      <c r="B853" s="97"/>
      <c r="C853" s="97"/>
      <c r="D853" s="97"/>
      <c r="E853" s="97"/>
      <c r="F853" s="97"/>
      <c r="G853" s="97"/>
      <c r="H853" s="97"/>
      <c r="I853" s="97"/>
      <c r="J853" s="97"/>
      <c r="K853" s="97"/>
      <c r="L853" s="97"/>
      <c r="M853" s="97"/>
      <c r="N853" s="97"/>
      <c r="O853" s="97"/>
      <c r="P853" s="97"/>
      <c r="Q853" s="97"/>
      <c r="R853" s="97"/>
      <c r="S853" s="97"/>
      <c r="T853" s="97"/>
      <c r="U853" s="97"/>
      <c r="V853" s="97"/>
      <c r="W853" s="97"/>
      <c r="X853" s="97"/>
      <c r="Y853" s="97"/>
      <c r="Z853" s="97"/>
      <c r="AA853" s="97"/>
      <c r="AB853" s="97"/>
      <c r="AC853" s="97"/>
      <c r="AD853" s="97"/>
    </row>
    <row r="854" ht="15.75" customHeight="1">
      <c r="A854" s="97"/>
      <c r="B854" s="97"/>
      <c r="C854" s="97"/>
      <c r="D854" s="97"/>
      <c r="E854" s="97"/>
      <c r="F854" s="97"/>
      <c r="G854" s="97"/>
      <c r="H854" s="97"/>
      <c r="I854" s="97"/>
      <c r="J854" s="97"/>
      <c r="K854" s="97"/>
      <c r="L854" s="97"/>
      <c r="M854" s="97"/>
      <c r="N854" s="97"/>
      <c r="O854" s="97"/>
      <c r="P854" s="97"/>
      <c r="Q854" s="97"/>
      <c r="R854" s="97"/>
      <c r="S854" s="97"/>
      <c r="T854" s="97"/>
      <c r="U854" s="97"/>
      <c r="V854" s="97"/>
      <c r="W854" s="97"/>
      <c r="X854" s="97"/>
      <c r="Y854" s="97"/>
      <c r="Z854" s="97"/>
      <c r="AA854" s="97"/>
      <c r="AB854" s="97"/>
      <c r="AC854" s="97"/>
      <c r="AD854" s="97"/>
    </row>
    <row r="855" ht="15.75" customHeight="1">
      <c r="A855" s="97"/>
      <c r="B855" s="97"/>
      <c r="C855" s="97"/>
      <c r="D855" s="97"/>
      <c r="E855" s="97"/>
      <c r="F855" s="97"/>
      <c r="G855" s="97"/>
      <c r="H855" s="97"/>
      <c r="I855" s="97"/>
      <c r="J855" s="97"/>
      <c r="K855" s="97"/>
      <c r="L855" s="97"/>
      <c r="M855" s="97"/>
      <c r="N855" s="97"/>
      <c r="O855" s="97"/>
      <c r="P855" s="97"/>
      <c r="Q855" s="97"/>
      <c r="R855" s="97"/>
      <c r="S855" s="97"/>
      <c r="T855" s="97"/>
      <c r="U855" s="97"/>
      <c r="V855" s="97"/>
      <c r="W855" s="97"/>
      <c r="X855" s="97"/>
      <c r="Y855" s="97"/>
      <c r="Z855" s="97"/>
      <c r="AA855" s="97"/>
      <c r="AB855" s="97"/>
      <c r="AC855" s="97"/>
      <c r="AD855" s="97"/>
    </row>
    <row r="856" ht="15.75" customHeight="1">
      <c r="A856" s="97"/>
      <c r="B856" s="97"/>
      <c r="C856" s="97"/>
      <c r="D856" s="97"/>
      <c r="E856" s="97"/>
      <c r="F856" s="97"/>
      <c r="G856" s="97"/>
      <c r="H856" s="97"/>
      <c r="I856" s="97"/>
      <c r="J856" s="97"/>
      <c r="K856" s="97"/>
      <c r="L856" s="97"/>
      <c r="M856" s="97"/>
      <c r="N856" s="97"/>
      <c r="O856" s="97"/>
      <c r="P856" s="97"/>
      <c r="Q856" s="97"/>
      <c r="R856" s="97"/>
      <c r="S856" s="97"/>
      <c r="T856" s="97"/>
      <c r="U856" s="97"/>
      <c r="V856" s="97"/>
      <c r="W856" s="97"/>
      <c r="X856" s="97"/>
      <c r="Y856" s="97"/>
      <c r="Z856" s="97"/>
      <c r="AA856" s="97"/>
      <c r="AB856" s="97"/>
      <c r="AC856" s="97"/>
      <c r="AD856" s="97"/>
    </row>
    <row r="857" ht="15.75" customHeight="1">
      <c r="A857" s="97"/>
      <c r="B857" s="97"/>
      <c r="C857" s="97"/>
      <c r="D857" s="97"/>
      <c r="E857" s="97"/>
      <c r="F857" s="97"/>
      <c r="G857" s="97"/>
      <c r="H857" s="97"/>
      <c r="I857" s="97"/>
      <c r="J857" s="97"/>
      <c r="K857" s="97"/>
      <c r="L857" s="97"/>
      <c r="M857" s="97"/>
      <c r="N857" s="97"/>
      <c r="O857" s="97"/>
      <c r="P857" s="97"/>
      <c r="Q857" s="97"/>
      <c r="R857" s="97"/>
      <c r="S857" s="97"/>
      <c r="T857" s="97"/>
      <c r="U857" s="97"/>
      <c r="V857" s="97"/>
      <c r="W857" s="97"/>
      <c r="X857" s="97"/>
      <c r="Y857" s="97"/>
      <c r="Z857" s="97"/>
      <c r="AA857" s="97"/>
      <c r="AB857" s="97"/>
      <c r="AC857" s="97"/>
      <c r="AD857" s="97"/>
    </row>
    <row r="858" ht="15.75" customHeight="1">
      <c r="A858" s="97"/>
      <c r="B858" s="97"/>
      <c r="C858" s="97"/>
      <c r="D858" s="97"/>
      <c r="E858" s="97"/>
      <c r="F858" s="97"/>
      <c r="G858" s="97"/>
      <c r="H858" s="97"/>
      <c r="I858" s="97"/>
      <c r="J858" s="97"/>
      <c r="K858" s="97"/>
      <c r="L858" s="97"/>
      <c r="M858" s="97"/>
      <c r="N858" s="97"/>
      <c r="O858" s="97"/>
      <c r="P858" s="97"/>
      <c r="Q858" s="97"/>
      <c r="R858" s="97"/>
      <c r="S858" s="97"/>
      <c r="T858" s="97"/>
      <c r="U858" s="97"/>
      <c r="V858" s="97"/>
      <c r="W858" s="97"/>
      <c r="X858" s="97"/>
      <c r="Y858" s="97"/>
      <c r="Z858" s="97"/>
      <c r="AA858" s="97"/>
      <c r="AB858" s="97"/>
      <c r="AC858" s="97"/>
      <c r="AD858" s="97"/>
    </row>
    <row r="859" ht="15.75" customHeight="1">
      <c r="A859" s="97"/>
      <c r="B859" s="97"/>
      <c r="C859" s="97"/>
      <c r="D859" s="97"/>
      <c r="E859" s="97"/>
      <c r="F859" s="97"/>
      <c r="G859" s="97"/>
      <c r="H859" s="97"/>
      <c r="I859" s="97"/>
      <c r="J859" s="97"/>
      <c r="K859" s="97"/>
      <c r="L859" s="97"/>
      <c r="M859" s="97"/>
      <c r="N859" s="97"/>
      <c r="O859" s="97"/>
      <c r="P859" s="97"/>
      <c r="Q859" s="97"/>
      <c r="R859" s="97"/>
      <c r="S859" s="97"/>
      <c r="T859" s="97"/>
      <c r="U859" s="97"/>
      <c r="V859" s="97"/>
      <c r="W859" s="97"/>
      <c r="X859" s="97"/>
      <c r="Y859" s="97"/>
      <c r="Z859" s="97"/>
      <c r="AA859" s="97"/>
      <c r="AB859" s="97"/>
      <c r="AC859" s="97"/>
      <c r="AD859" s="97"/>
    </row>
    <row r="860" ht="15.75" customHeight="1">
      <c r="A860" s="97"/>
      <c r="B860" s="97"/>
      <c r="C860" s="97"/>
      <c r="D860" s="97"/>
      <c r="E860" s="97"/>
      <c r="F860" s="97"/>
      <c r="G860" s="97"/>
      <c r="H860" s="97"/>
      <c r="I860" s="97"/>
      <c r="J860" s="97"/>
      <c r="K860" s="97"/>
      <c r="L860" s="97"/>
      <c r="M860" s="97"/>
      <c r="N860" s="97"/>
      <c r="O860" s="97"/>
      <c r="P860" s="97"/>
      <c r="Q860" s="97"/>
      <c r="R860" s="97"/>
      <c r="S860" s="97"/>
      <c r="T860" s="97"/>
      <c r="U860" s="97"/>
      <c r="V860" s="97"/>
      <c r="W860" s="97"/>
      <c r="X860" s="97"/>
      <c r="Y860" s="97"/>
      <c r="Z860" s="97"/>
      <c r="AA860" s="97"/>
      <c r="AB860" s="97"/>
      <c r="AC860" s="97"/>
      <c r="AD860" s="97"/>
    </row>
    <row r="861" ht="15.75" customHeight="1">
      <c r="A861" s="97"/>
      <c r="B861" s="97"/>
      <c r="C861" s="97"/>
      <c r="D861" s="97"/>
      <c r="E861" s="97"/>
      <c r="F861" s="97"/>
      <c r="G861" s="97"/>
      <c r="H861" s="97"/>
      <c r="I861" s="97"/>
      <c r="J861" s="97"/>
      <c r="K861" s="97"/>
      <c r="L861" s="97"/>
      <c r="M861" s="97"/>
      <c r="N861" s="97"/>
      <c r="O861" s="97"/>
      <c r="P861" s="97"/>
      <c r="Q861" s="97"/>
      <c r="R861" s="97"/>
      <c r="S861" s="97"/>
      <c r="T861" s="97"/>
      <c r="U861" s="97"/>
      <c r="V861" s="97"/>
      <c r="W861" s="97"/>
      <c r="X861" s="97"/>
      <c r="Y861" s="97"/>
      <c r="Z861" s="97"/>
      <c r="AA861" s="97"/>
      <c r="AB861" s="97"/>
      <c r="AC861" s="97"/>
      <c r="AD861" s="97"/>
    </row>
    <row r="862" ht="15.75" customHeight="1">
      <c r="A862" s="97"/>
      <c r="B862" s="97"/>
      <c r="C862" s="97"/>
      <c r="D862" s="97"/>
      <c r="E862" s="97"/>
      <c r="F862" s="97"/>
      <c r="G862" s="97"/>
      <c r="H862" s="97"/>
      <c r="I862" s="97"/>
      <c r="J862" s="97"/>
      <c r="K862" s="97"/>
      <c r="L862" s="97"/>
      <c r="M862" s="97"/>
      <c r="N862" s="97"/>
      <c r="O862" s="97"/>
      <c r="P862" s="97"/>
      <c r="Q862" s="97"/>
      <c r="R862" s="97"/>
      <c r="S862" s="97"/>
      <c r="T862" s="97"/>
      <c r="U862" s="97"/>
      <c r="V862" s="97"/>
      <c r="W862" s="97"/>
      <c r="X862" s="97"/>
      <c r="Y862" s="97"/>
      <c r="Z862" s="97"/>
      <c r="AA862" s="97"/>
      <c r="AB862" s="97"/>
      <c r="AC862" s="97"/>
      <c r="AD862" s="97"/>
    </row>
    <row r="863" ht="15.75" customHeight="1">
      <c r="A863" s="97"/>
      <c r="B863" s="97"/>
      <c r="C863" s="97"/>
      <c r="D863" s="97"/>
      <c r="E863" s="97"/>
      <c r="F863" s="97"/>
      <c r="G863" s="97"/>
      <c r="H863" s="97"/>
      <c r="I863" s="97"/>
      <c r="J863" s="97"/>
      <c r="K863" s="97"/>
      <c r="L863" s="97"/>
      <c r="M863" s="97"/>
      <c r="N863" s="97"/>
      <c r="O863" s="97"/>
      <c r="P863" s="97"/>
      <c r="Q863" s="97"/>
      <c r="R863" s="97"/>
      <c r="S863" s="97"/>
      <c r="T863" s="97"/>
      <c r="U863" s="97"/>
      <c r="V863" s="97"/>
      <c r="W863" s="97"/>
      <c r="X863" s="97"/>
      <c r="Y863" s="97"/>
      <c r="Z863" s="97"/>
      <c r="AA863" s="97"/>
      <c r="AB863" s="97"/>
      <c r="AC863" s="97"/>
      <c r="AD863" s="97"/>
    </row>
    <row r="864" ht="15.75" customHeight="1">
      <c r="A864" s="97"/>
      <c r="B864" s="97"/>
      <c r="C864" s="97"/>
      <c r="D864" s="97"/>
      <c r="E864" s="97"/>
      <c r="F864" s="97"/>
      <c r="G864" s="97"/>
      <c r="H864" s="97"/>
      <c r="I864" s="97"/>
      <c r="J864" s="97"/>
      <c r="K864" s="97"/>
      <c r="L864" s="97"/>
      <c r="M864" s="97"/>
      <c r="N864" s="97"/>
      <c r="O864" s="97"/>
      <c r="P864" s="97"/>
      <c r="Q864" s="97"/>
      <c r="R864" s="97"/>
      <c r="S864" s="97"/>
      <c r="T864" s="97"/>
      <c r="U864" s="97"/>
      <c r="V864" s="97"/>
      <c r="W864" s="97"/>
      <c r="X864" s="97"/>
      <c r="Y864" s="97"/>
      <c r="Z864" s="97"/>
      <c r="AA864" s="97"/>
      <c r="AB864" s="97"/>
      <c r="AC864" s="97"/>
      <c r="AD864" s="97"/>
    </row>
    <row r="865" ht="15.75" customHeight="1">
      <c r="A865" s="97"/>
      <c r="B865" s="97"/>
      <c r="C865" s="97"/>
      <c r="D865" s="97"/>
      <c r="E865" s="97"/>
      <c r="F865" s="97"/>
      <c r="G865" s="97"/>
      <c r="H865" s="97"/>
      <c r="I865" s="97"/>
      <c r="J865" s="97"/>
      <c r="K865" s="97"/>
      <c r="L865" s="97"/>
      <c r="M865" s="97"/>
      <c r="N865" s="97"/>
      <c r="O865" s="97"/>
      <c r="P865" s="97"/>
      <c r="Q865" s="97"/>
      <c r="R865" s="97"/>
      <c r="S865" s="97"/>
      <c r="T865" s="97"/>
      <c r="U865" s="97"/>
      <c r="V865" s="97"/>
      <c r="W865" s="97"/>
      <c r="X865" s="97"/>
      <c r="Y865" s="97"/>
      <c r="Z865" s="97"/>
      <c r="AA865" s="97"/>
      <c r="AB865" s="97"/>
      <c r="AC865" s="97"/>
      <c r="AD865" s="97"/>
    </row>
    <row r="866" ht="15.75" customHeight="1">
      <c r="A866" s="97"/>
      <c r="B866" s="97"/>
      <c r="C866" s="97"/>
      <c r="D866" s="97"/>
      <c r="E866" s="97"/>
      <c r="F866" s="97"/>
      <c r="G866" s="97"/>
      <c r="H866" s="97"/>
      <c r="I866" s="97"/>
      <c r="J866" s="97"/>
      <c r="K866" s="97"/>
      <c r="L866" s="97"/>
      <c r="M866" s="97"/>
      <c r="N866" s="97"/>
      <c r="O866" s="97"/>
      <c r="P866" s="97"/>
      <c r="Q866" s="97"/>
      <c r="R866" s="97"/>
      <c r="S866" s="97"/>
      <c r="T866" s="97"/>
      <c r="U866" s="97"/>
      <c r="V866" s="97"/>
      <c r="W866" s="97"/>
      <c r="X866" s="97"/>
      <c r="Y866" s="97"/>
      <c r="Z866" s="97"/>
      <c r="AA866" s="97"/>
      <c r="AB866" s="97"/>
      <c r="AC866" s="97"/>
      <c r="AD866" s="97"/>
    </row>
    <row r="867" ht="15.75" customHeight="1">
      <c r="A867" s="97"/>
      <c r="B867" s="97"/>
      <c r="C867" s="97"/>
      <c r="D867" s="97"/>
      <c r="E867" s="97"/>
      <c r="F867" s="97"/>
      <c r="G867" s="97"/>
      <c r="H867" s="97"/>
      <c r="I867" s="97"/>
      <c r="J867" s="97"/>
      <c r="K867" s="97"/>
      <c r="L867" s="97"/>
      <c r="M867" s="97"/>
      <c r="N867" s="97"/>
      <c r="O867" s="97"/>
      <c r="P867" s="97"/>
      <c r="Q867" s="97"/>
      <c r="R867" s="97"/>
      <c r="S867" s="97"/>
      <c r="T867" s="97"/>
      <c r="U867" s="97"/>
      <c r="V867" s="97"/>
      <c r="W867" s="97"/>
      <c r="X867" s="97"/>
      <c r="Y867" s="97"/>
      <c r="Z867" s="97"/>
      <c r="AA867" s="97"/>
      <c r="AB867" s="97"/>
      <c r="AC867" s="97"/>
      <c r="AD867" s="97"/>
    </row>
    <row r="868" ht="15.75" customHeight="1">
      <c r="A868" s="97"/>
      <c r="B868" s="97"/>
      <c r="C868" s="97"/>
      <c r="D868" s="97"/>
      <c r="E868" s="97"/>
      <c r="F868" s="97"/>
      <c r="G868" s="97"/>
      <c r="H868" s="97"/>
      <c r="I868" s="97"/>
      <c r="J868" s="97"/>
      <c r="K868" s="97"/>
      <c r="L868" s="97"/>
      <c r="M868" s="97"/>
      <c r="N868" s="97"/>
      <c r="O868" s="97"/>
      <c r="P868" s="97"/>
      <c r="Q868" s="97"/>
      <c r="R868" s="97"/>
      <c r="S868" s="97"/>
      <c r="T868" s="97"/>
      <c r="U868" s="97"/>
      <c r="V868" s="97"/>
      <c r="W868" s="97"/>
      <c r="X868" s="97"/>
      <c r="Y868" s="97"/>
      <c r="Z868" s="97"/>
      <c r="AA868" s="97"/>
      <c r="AB868" s="97"/>
      <c r="AC868" s="97"/>
      <c r="AD868" s="97"/>
    </row>
    <row r="869" ht="15.75" customHeight="1">
      <c r="A869" s="97"/>
      <c r="B869" s="97"/>
      <c r="C869" s="97"/>
      <c r="D869" s="97"/>
      <c r="E869" s="97"/>
      <c r="F869" s="97"/>
      <c r="G869" s="97"/>
      <c r="H869" s="97"/>
      <c r="I869" s="97"/>
      <c r="J869" s="97"/>
      <c r="K869" s="97"/>
      <c r="L869" s="97"/>
      <c r="M869" s="97"/>
      <c r="N869" s="97"/>
      <c r="O869" s="97"/>
      <c r="P869" s="97"/>
      <c r="Q869" s="97"/>
      <c r="R869" s="97"/>
      <c r="S869" s="97"/>
      <c r="T869" s="97"/>
      <c r="U869" s="97"/>
      <c r="V869" s="97"/>
      <c r="W869" s="97"/>
      <c r="X869" s="97"/>
      <c r="Y869" s="97"/>
      <c r="Z869" s="97"/>
      <c r="AA869" s="97"/>
      <c r="AB869" s="97"/>
      <c r="AC869" s="97"/>
      <c r="AD869" s="97"/>
    </row>
    <row r="870" ht="15.75" customHeight="1">
      <c r="A870" s="97"/>
      <c r="B870" s="97"/>
      <c r="C870" s="97"/>
      <c r="D870" s="97"/>
      <c r="E870" s="97"/>
      <c r="F870" s="97"/>
      <c r="G870" s="97"/>
      <c r="H870" s="97"/>
      <c r="I870" s="97"/>
      <c r="J870" s="97"/>
      <c r="K870" s="97"/>
      <c r="L870" s="97"/>
      <c r="M870" s="97"/>
      <c r="N870" s="97"/>
      <c r="O870" s="97"/>
      <c r="P870" s="97"/>
      <c r="Q870" s="97"/>
      <c r="R870" s="97"/>
      <c r="S870" s="97"/>
      <c r="T870" s="97"/>
      <c r="U870" s="97"/>
      <c r="V870" s="97"/>
      <c r="W870" s="97"/>
      <c r="X870" s="97"/>
      <c r="Y870" s="97"/>
      <c r="Z870" s="97"/>
      <c r="AA870" s="97"/>
      <c r="AB870" s="97"/>
      <c r="AC870" s="97"/>
      <c r="AD870" s="97"/>
    </row>
    <row r="871" ht="15.75" customHeight="1">
      <c r="A871" s="97"/>
      <c r="B871" s="97"/>
      <c r="C871" s="97"/>
      <c r="D871" s="97"/>
      <c r="E871" s="97"/>
      <c r="F871" s="97"/>
      <c r="G871" s="97"/>
      <c r="H871" s="97"/>
      <c r="I871" s="97"/>
      <c r="J871" s="97"/>
      <c r="K871" s="97"/>
      <c r="L871" s="97"/>
      <c r="M871" s="97"/>
      <c r="N871" s="97"/>
      <c r="O871" s="97"/>
      <c r="P871" s="97"/>
      <c r="Q871" s="97"/>
      <c r="R871" s="97"/>
      <c r="S871" s="97"/>
      <c r="T871" s="97"/>
      <c r="U871" s="97"/>
      <c r="V871" s="97"/>
      <c r="W871" s="97"/>
      <c r="X871" s="97"/>
      <c r="Y871" s="97"/>
      <c r="Z871" s="97"/>
      <c r="AA871" s="97"/>
      <c r="AB871" s="97"/>
      <c r="AC871" s="97"/>
      <c r="AD871" s="97"/>
    </row>
    <row r="872" ht="15.75" customHeight="1">
      <c r="A872" s="97"/>
      <c r="B872" s="97"/>
      <c r="C872" s="97"/>
      <c r="D872" s="97"/>
      <c r="E872" s="97"/>
      <c r="F872" s="97"/>
      <c r="G872" s="97"/>
      <c r="H872" s="97"/>
      <c r="I872" s="97"/>
      <c r="J872" s="97"/>
      <c r="K872" s="97"/>
      <c r="L872" s="97"/>
      <c r="M872" s="97"/>
      <c r="N872" s="97"/>
      <c r="O872" s="97"/>
      <c r="P872" s="97"/>
      <c r="Q872" s="97"/>
      <c r="R872" s="97"/>
      <c r="S872" s="97"/>
      <c r="T872" s="97"/>
      <c r="U872" s="97"/>
      <c r="V872" s="97"/>
      <c r="W872" s="97"/>
      <c r="X872" s="97"/>
      <c r="Y872" s="97"/>
      <c r="Z872" s="97"/>
      <c r="AA872" s="97"/>
      <c r="AB872" s="97"/>
      <c r="AC872" s="97"/>
      <c r="AD872" s="97"/>
    </row>
    <row r="873" ht="15.75" customHeight="1">
      <c r="A873" s="97"/>
      <c r="B873" s="97"/>
      <c r="C873" s="97"/>
      <c r="D873" s="97"/>
      <c r="E873" s="97"/>
      <c r="F873" s="97"/>
      <c r="G873" s="97"/>
      <c r="H873" s="97"/>
      <c r="I873" s="97"/>
      <c r="J873" s="97"/>
      <c r="K873" s="97"/>
      <c r="L873" s="97"/>
      <c r="M873" s="97"/>
      <c r="N873" s="97"/>
      <c r="O873" s="97"/>
      <c r="P873" s="97"/>
      <c r="Q873" s="97"/>
      <c r="R873" s="97"/>
      <c r="S873" s="97"/>
      <c r="T873" s="97"/>
      <c r="U873" s="97"/>
      <c r="V873" s="97"/>
      <c r="W873" s="97"/>
      <c r="X873" s="97"/>
      <c r="Y873" s="97"/>
      <c r="Z873" s="97"/>
      <c r="AA873" s="97"/>
      <c r="AB873" s="97"/>
      <c r="AC873" s="97"/>
      <c r="AD873" s="97"/>
    </row>
    <row r="874" ht="15.75" customHeight="1">
      <c r="A874" s="97"/>
      <c r="B874" s="97"/>
      <c r="C874" s="97"/>
      <c r="D874" s="97"/>
      <c r="E874" s="97"/>
      <c r="F874" s="97"/>
      <c r="G874" s="97"/>
      <c r="H874" s="97"/>
      <c r="I874" s="97"/>
      <c r="J874" s="97"/>
      <c r="K874" s="97"/>
      <c r="L874" s="97"/>
      <c r="M874" s="97"/>
      <c r="N874" s="97"/>
      <c r="O874" s="97"/>
      <c r="P874" s="97"/>
      <c r="Q874" s="97"/>
      <c r="R874" s="97"/>
      <c r="S874" s="97"/>
      <c r="T874" s="97"/>
      <c r="U874" s="97"/>
      <c r="V874" s="97"/>
      <c r="W874" s="97"/>
      <c r="X874" s="97"/>
      <c r="Y874" s="97"/>
      <c r="Z874" s="97"/>
      <c r="AA874" s="97"/>
      <c r="AB874" s="97"/>
      <c r="AC874" s="97"/>
      <c r="AD874" s="97"/>
    </row>
    <row r="875" ht="15.75" customHeight="1">
      <c r="A875" s="97"/>
      <c r="B875" s="97"/>
      <c r="C875" s="97"/>
      <c r="D875" s="97"/>
      <c r="E875" s="97"/>
      <c r="F875" s="97"/>
      <c r="G875" s="97"/>
      <c r="H875" s="97"/>
      <c r="I875" s="97"/>
      <c r="J875" s="97"/>
      <c r="K875" s="97"/>
      <c r="L875" s="97"/>
      <c r="M875" s="97"/>
      <c r="N875" s="97"/>
      <c r="O875" s="97"/>
      <c r="P875" s="97"/>
      <c r="Q875" s="97"/>
      <c r="R875" s="97"/>
      <c r="S875" s="97"/>
      <c r="T875" s="97"/>
      <c r="U875" s="97"/>
      <c r="V875" s="97"/>
      <c r="W875" s="97"/>
      <c r="X875" s="97"/>
      <c r="Y875" s="97"/>
      <c r="Z875" s="97"/>
      <c r="AA875" s="97"/>
      <c r="AB875" s="97"/>
      <c r="AC875" s="97"/>
      <c r="AD875" s="97"/>
    </row>
    <row r="876" ht="15.75" customHeight="1">
      <c r="A876" s="97"/>
      <c r="B876" s="97"/>
      <c r="C876" s="97"/>
      <c r="D876" s="97"/>
      <c r="E876" s="97"/>
      <c r="F876" s="97"/>
      <c r="G876" s="97"/>
      <c r="H876" s="97"/>
      <c r="I876" s="97"/>
      <c r="J876" s="97"/>
      <c r="K876" s="97"/>
      <c r="L876" s="97"/>
      <c r="M876" s="97"/>
      <c r="N876" s="97"/>
      <c r="O876" s="97"/>
      <c r="P876" s="97"/>
      <c r="Q876" s="97"/>
      <c r="R876" s="97"/>
      <c r="S876" s="97"/>
      <c r="T876" s="97"/>
      <c r="U876" s="97"/>
      <c r="V876" s="97"/>
      <c r="W876" s="97"/>
      <c r="X876" s="97"/>
      <c r="Y876" s="97"/>
      <c r="Z876" s="97"/>
      <c r="AA876" s="97"/>
      <c r="AB876" s="97"/>
      <c r="AC876" s="97"/>
      <c r="AD876" s="97"/>
    </row>
    <row r="877" ht="15.75" customHeight="1">
      <c r="A877" s="97"/>
      <c r="B877" s="97"/>
      <c r="C877" s="97"/>
      <c r="D877" s="97"/>
      <c r="E877" s="97"/>
      <c r="F877" s="97"/>
      <c r="G877" s="97"/>
      <c r="H877" s="97"/>
      <c r="I877" s="97"/>
      <c r="J877" s="97"/>
      <c r="K877" s="97"/>
      <c r="L877" s="97"/>
      <c r="M877" s="97"/>
      <c r="N877" s="97"/>
      <c r="O877" s="97"/>
      <c r="P877" s="97"/>
      <c r="Q877" s="97"/>
      <c r="R877" s="97"/>
      <c r="S877" s="97"/>
      <c r="T877" s="97"/>
      <c r="U877" s="97"/>
      <c r="V877" s="97"/>
      <c r="W877" s="97"/>
      <c r="X877" s="97"/>
      <c r="Y877" s="97"/>
      <c r="Z877" s="97"/>
      <c r="AA877" s="97"/>
      <c r="AB877" s="97"/>
      <c r="AC877" s="97"/>
      <c r="AD877" s="97"/>
    </row>
    <row r="878" ht="15.75" customHeight="1">
      <c r="A878" s="97"/>
      <c r="B878" s="97"/>
      <c r="C878" s="97"/>
      <c r="D878" s="97"/>
      <c r="E878" s="97"/>
      <c r="F878" s="97"/>
      <c r="G878" s="97"/>
      <c r="H878" s="97"/>
      <c r="I878" s="97"/>
      <c r="J878" s="97"/>
      <c r="K878" s="97"/>
      <c r="L878" s="97"/>
      <c r="M878" s="97"/>
      <c r="N878" s="97"/>
      <c r="O878" s="97"/>
      <c r="P878" s="97"/>
      <c r="Q878" s="97"/>
      <c r="R878" s="97"/>
      <c r="S878" s="97"/>
      <c r="T878" s="97"/>
      <c r="U878" s="97"/>
      <c r="V878" s="97"/>
      <c r="W878" s="97"/>
      <c r="X878" s="97"/>
      <c r="Y878" s="97"/>
      <c r="Z878" s="97"/>
      <c r="AA878" s="97"/>
      <c r="AB878" s="97"/>
      <c r="AC878" s="97"/>
      <c r="AD878" s="97"/>
    </row>
    <row r="879" ht="15.75" customHeight="1">
      <c r="A879" s="97"/>
      <c r="B879" s="97"/>
      <c r="C879" s="97"/>
      <c r="D879" s="97"/>
      <c r="E879" s="97"/>
      <c r="F879" s="97"/>
      <c r="G879" s="97"/>
      <c r="H879" s="97"/>
      <c r="I879" s="97"/>
      <c r="J879" s="97"/>
      <c r="K879" s="97"/>
      <c r="L879" s="97"/>
      <c r="M879" s="97"/>
      <c r="N879" s="97"/>
      <c r="O879" s="97"/>
      <c r="P879" s="97"/>
      <c r="Q879" s="97"/>
      <c r="R879" s="97"/>
      <c r="S879" s="97"/>
      <c r="T879" s="97"/>
      <c r="U879" s="97"/>
      <c r="V879" s="97"/>
      <c r="W879" s="97"/>
      <c r="X879" s="97"/>
      <c r="Y879" s="97"/>
      <c r="Z879" s="97"/>
      <c r="AA879" s="97"/>
      <c r="AB879" s="97"/>
      <c r="AC879" s="97"/>
      <c r="AD879" s="97"/>
    </row>
    <row r="880" ht="15.75" customHeight="1">
      <c r="A880" s="97"/>
      <c r="B880" s="97"/>
      <c r="C880" s="97"/>
      <c r="D880" s="97"/>
      <c r="E880" s="97"/>
      <c r="F880" s="97"/>
      <c r="G880" s="97"/>
      <c r="H880" s="97"/>
      <c r="I880" s="97"/>
      <c r="J880" s="97"/>
      <c r="K880" s="97"/>
      <c r="L880" s="97"/>
      <c r="M880" s="97"/>
      <c r="N880" s="97"/>
      <c r="O880" s="97"/>
      <c r="P880" s="97"/>
      <c r="Q880" s="97"/>
      <c r="R880" s="97"/>
      <c r="S880" s="97"/>
      <c r="T880" s="97"/>
      <c r="U880" s="97"/>
      <c r="V880" s="97"/>
      <c r="W880" s="97"/>
      <c r="X880" s="97"/>
      <c r="Y880" s="97"/>
      <c r="Z880" s="97"/>
      <c r="AA880" s="97"/>
      <c r="AB880" s="97"/>
      <c r="AC880" s="97"/>
      <c r="AD880" s="97"/>
    </row>
    <row r="881" ht="15.75" customHeight="1">
      <c r="A881" s="97"/>
      <c r="B881" s="97"/>
      <c r="C881" s="97"/>
      <c r="D881" s="97"/>
      <c r="E881" s="97"/>
      <c r="F881" s="97"/>
      <c r="G881" s="97"/>
      <c r="H881" s="97"/>
      <c r="I881" s="97"/>
      <c r="J881" s="97"/>
      <c r="K881" s="97"/>
      <c r="L881" s="97"/>
      <c r="M881" s="97"/>
      <c r="N881" s="97"/>
      <c r="O881" s="97"/>
      <c r="P881" s="97"/>
      <c r="Q881" s="97"/>
      <c r="R881" s="97"/>
      <c r="S881" s="97"/>
      <c r="T881" s="97"/>
      <c r="U881" s="97"/>
      <c r="V881" s="97"/>
      <c r="W881" s="97"/>
      <c r="X881" s="97"/>
      <c r="Y881" s="97"/>
      <c r="Z881" s="97"/>
      <c r="AA881" s="97"/>
      <c r="AB881" s="97"/>
      <c r="AC881" s="97"/>
      <c r="AD881" s="97"/>
    </row>
    <row r="882" ht="15.75" customHeight="1">
      <c r="A882" s="97"/>
      <c r="B882" s="97"/>
      <c r="C882" s="97"/>
      <c r="D882" s="97"/>
      <c r="E882" s="97"/>
      <c r="F882" s="97"/>
      <c r="G882" s="97"/>
      <c r="H882" s="97"/>
      <c r="I882" s="97"/>
      <c r="J882" s="97"/>
      <c r="K882" s="97"/>
      <c r="L882" s="97"/>
      <c r="M882" s="97"/>
      <c r="N882" s="97"/>
      <c r="O882" s="97"/>
      <c r="P882" s="97"/>
      <c r="Q882" s="97"/>
      <c r="R882" s="97"/>
      <c r="S882" s="97"/>
      <c r="T882" s="97"/>
      <c r="U882" s="97"/>
      <c r="V882" s="97"/>
      <c r="W882" s="97"/>
      <c r="X882" s="97"/>
      <c r="Y882" s="97"/>
      <c r="Z882" s="97"/>
      <c r="AA882" s="97"/>
      <c r="AB882" s="97"/>
      <c r="AC882" s="97"/>
      <c r="AD882" s="97"/>
    </row>
    <row r="883" ht="15.75" customHeight="1">
      <c r="A883" s="97"/>
      <c r="B883" s="97"/>
      <c r="C883" s="97"/>
      <c r="D883" s="97"/>
      <c r="E883" s="97"/>
      <c r="F883" s="97"/>
      <c r="G883" s="97"/>
      <c r="H883" s="97"/>
      <c r="I883" s="97"/>
      <c r="J883" s="97"/>
      <c r="K883" s="97"/>
      <c r="L883" s="97"/>
      <c r="M883" s="97"/>
      <c r="N883" s="97"/>
      <c r="O883" s="97"/>
      <c r="P883" s="97"/>
      <c r="Q883" s="97"/>
      <c r="R883" s="97"/>
      <c r="S883" s="97"/>
      <c r="T883" s="97"/>
      <c r="U883" s="97"/>
      <c r="V883" s="97"/>
      <c r="W883" s="97"/>
      <c r="X883" s="97"/>
      <c r="Y883" s="97"/>
      <c r="Z883" s="97"/>
      <c r="AA883" s="97"/>
      <c r="AB883" s="97"/>
      <c r="AC883" s="97"/>
      <c r="AD883" s="97"/>
    </row>
    <row r="884" ht="15.75" customHeight="1">
      <c r="A884" s="97"/>
      <c r="B884" s="97"/>
      <c r="C884" s="97"/>
      <c r="D884" s="97"/>
      <c r="E884" s="97"/>
      <c r="F884" s="97"/>
      <c r="G884" s="97"/>
      <c r="H884" s="97"/>
      <c r="I884" s="97"/>
      <c r="J884" s="97"/>
      <c r="K884" s="97"/>
      <c r="L884" s="97"/>
      <c r="M884" s="97"/>
      <c r="N884" s="97"/>
      <c r="O884" s="97"/>
      <c r="P884" s="97"/>
      <c r="Q884" s="97"/>
      <c r="R884" s="97"/>
      <c r="S884" s="97"/>
      <c r="T884" s="97"/>
      <c r="U884" s="97"/>
      <c r="V884" s="97"/>
      <c r="W884" s="97"/>
      <c r="X884" s="97"/>
      <c r="Y884" s="97"/>
      <c r="Z884" s="97"/>
      <c r="AA884" s="97"/>
      <c r="AB884" s="97"/>
      <c r="AC884" s="97"/>
      <c r="AD884" s="97"/>
    </row>
    <row r="885" ht="15.75" customHeight="1">
      <c r="A885" s="97"/>
      <c r="B885" s="97"/>
      <c r="C885" s="97"/>
      <c r="D885" s="97"/>
      <c r="E885" s="97"/>
      <c r="F885" s="97"/>
      <c r="G885" s="97"/>
      <c r="H885" s="97"/>
      <c r="I885" s="97"/>
      <c r="J885" s="97"/>
      <c r="K885" s="97"/>
      <c r="L885" s="97"/>
      <c r="M885" s="97"/>
      <c r="N885" s="97"/>
      <c r="O885" s="97"/>
      <c r="P885" s="97"/>
      <c r="Q885" s="97"/>
      <c r="R885" s="97"/>
      <c r="S885" s="97"/>
      <c r="T885" s="97"/>
      <c r="U885" s="97"/>
      <c r="V885" s="97"/>
      <c r="W885" s="97"/>
      <c r="X885" s="97"/>
      <c r="Y885" s="97"/>
      <c r="Z885" s="97"/>
      <c r="AA885" s="97"/>
      <c r="AB885" s="97"/>
      <c r="AC885" s="97"/>
      <c r="AD885" s="97"/>
    </row>
    <row r="886" ht="15.75" customHeight="1">
      <c r="A886" s="97"/>
      <c r="B886" s="97"/>
      <c r="C886" s="97"/>
      <c r="D886" s="97"/>
      <c r="E886" s="97"/>
      <c r="F886" s="97"/>
      <c r="G886" s="97"/>
      <c r="H886" s="97"/>
      <c r="I886" s="97"/>
      <c r="J886" s="97"/>
      <c r="K886" s="97"/>
      <c r="L886" s="97"/>
      <c r="M886" s="97"/>
      <c r="N886" s="97"/>
      <c r="O886" s="97"/>
      <c r="P886" s="97"/>
      <c r="Q886" s="97"/>
      <c r="R886" s="97"/>
      <c r="S886" s="97"/>
      <c r="T886" s="97"/>
      <c r="U886" s="97"/>
      <c r="V886" s="97"/>
      <c r="W886" s="97"/>
      <c r="X886" s="97"/>
      <c r="Y886" s="97"/>
      <c r="Z886" s="97"/>
      <c r="AA886" s="97"/>
      <c r="AB886" s="97"/>
      <c r="AC886" s="97"/>
      <c r="AD886" s="97"/>
    </row>
    <row r="887" ht="15.75" customHeight="1">
      <c r="A887" s="97"/>
      <c r="B887" s="97"/>
      <c r="C887" s="97"/>
      <c r="D887" s="97"/>
      <c r="E887" s="97"/>
      <c r="F887" s="97"/>
      <c r="G887" s="97"/>
      <c r="H887" s="97"/>
      <c r="I887" s="97"/>
      <c r="J887" s="97"/>
      <c r="K887" s="97"/>
      <c r="L887" s="97"/>
      <c r="M887" s="97"/>
      <c r="N887" s="97"/>
      <c r="O887" s="97"/>
      <c r="P887" s="97"/>
      <c r="Q887" s="97"/>
      <c r="R887" s="97"/>
      <c r="S887" s="97"/>
      <c r="T887" s="97"/>
      <c r="U887" s="97"/>
      <c r="V887" s="97"/>
      <c r="W887" s="97"/>
      <c r="X887" s="97"/>
      <c r="Y887" s="97"/>
      <c r="Z887" s="97"/>
      <c r="AA887" s="97"/>
      <c r="AB887" s="97"/>
      <c r="AC887" s="97"/>
      <c r="AD887" s="97"/>
    </row>
    <row r="888" ht="15.75" customHeight="1">
      <c r="A888" s="97"/>
      <c r="B888" s="97"/>
      <c r="C888" s="97"/>
      <c r="D888" s="97"/>
      <c r="E888" s="97"/>
      <c r="F888" s="97"/>
      <c r="G888" s="97"/>
      <c r="H888" s="97"/>
      <c r="I888" s="97"/>
      <c r="J888" s="97"/>
      <c r="K888" s="97"/>
      <c r="L888" s="97"/>
      <c r="M888" s="97"/>
      <c r="N888" s="97"/>
      <c r="O888" s="97"/>
      <c r="P888" s="97"/>
      <c r="Q888" s="97"/>
      <c r="R888" s="97"/>
      <c r="S888" s="97"/>
      <c r="T888" s="97"/>
      <c r="U888" s="97"/>
      <c r="V888" s="97"/>
      <c r="W888" s="97"/>
      <c r="X888" s="97"/>
      <c r="Y888" s="97"/>
      <c r="Z888" s="97"/>
      <c r="AA888" s="97"/>
      <c r="AB888" s="97"/>
      <c r="AC888" s="97"/>
      <c r="AD888" s="97"/>
    </row>
    <row r="889" ht="15.75" customHeight="1">
      <c r="A889" s="97"/>
      <c r="B889" s="97"/>
      <c r="C889" s="97"/>
      <c r="D889" s="97"/>
      <c r="E889" s="97"/>
      <c r="F889" s="97"/>
      <c r="G889" s="97"/>
      <c r="H889" s="97"/>
      <c r="I889" s="97"/>
      <c r="J889" s="97"/>
      <c r="K889" s="97"/>
      <c r="L889" s="97"/>
      <c r="M889" s="97"/>
      <c r="N889" s="97"/>
      <c r="O889" s="97"/>
      <c r="P889" s="97"/>
      <c r="Q889" s="97"/>
      <c r="R889" s="97"/>
      <c r="S889" s="97"/>
      <c r="T889" s="97"/>
      <c r="U889" s="97"/>
      <c r="V889" s="97"/>
      <c r="W889" s="97"/>
      <c r="X889" s="97"/>
      <c r="Y889" s="97"/>
      <c r="Z889" s="97"/>
      <c r="AA889" s="97"/>
      <c r="AB889" s="97"/>
      <c r="AC889" s="97"/>
      <c r="AD889" s="97"/>
    </row>
    <row r="890" ht="15.75" customHeight="1">
      <c r="A890" s="97"/>
      <c r="B890" s="97"/>
      <c r="C890" s="97"/>
      <c r="D890" s="97"/>
      <c r="E890" s="97"/>
      <c r="F890" s="97"/>
      <c r="G890" s="97"/>
      <c r="H890" s="97"/>
      <c r="I890" s="97"/>
      <c r="J890" s="97"/>
      <c r="K890" s="97"/>
      <c r="L890" s="97"/>
      <c r="M890" s="97"/>
      <c r="N890" s="97"/>
      <c r="O890" s="97"/>
      <c r="P890" s="97"/>
      <c r="Q890" s="97"/>
      <c r="R890" s="97"/>
      <c r="S890" s="97"/>
      <c r="T890" s="97"/>
      <c r="U890" s="97"/>
      <c r="V890" s="97"/>
      <c r="W890" s="97"/>
      <c r="X890" s="97"/>
      <c r="Y890" s="97"/>
      <c r="Z890" s="97"/>
      <c r="AA890" s="97"/>
      <c r="AB890" s="97"/>
      <c r="AC890" s="97"/>
      <c r="AD890" s="97"/>
    </row>
    <row r="891" ht="15.75" customHeight="1">
      <c r="A891" s="97"/>
      <c r="B891" s="97"/>
      <c r="C891" s="97"/>
      <c r="D891" s="97"/>
      <c r="E891" s="97"/>
      <c r="F891" s="97"/>
      <c r="G891" s="97"/>
      <c r="H891" s="97"/>
      <c r="I891" s="97"/>
      <c r="J891" s="97"/>
      <c r="K891" s="97"/>
      <c r="L891" s="97"/>
      <c r="M891" s="97"/>
      <c r="N891" s="97"/>
      <c r="O891" s="97"/>
      <c r="P891" s="97"/>
      <c r="Q891" s="97"/>
      <c r="R891" s="97"/>
      <c r="S891" s="97"/>
      <c r="T891" s="97"/>
      <c r="U891" s="97"/>
      <c r="V891" s="97"/>
      <c r="W891" s="97"/>
      <c r="X891" s="97"/>
      <c r="Y891" s="97"/>
      <c r="Z891" s="97"/>
      <c r="AA891" s="97"/>
      <c r="AB891" s="97"/>
      <c r="AC891" s="97"/>
      <c r="AD891" s="97"/>
    </row>
    <row r="892" ht="15.75" customHeight="1">
      <c r="A892" s="97"/>
      <c r="B892" s="97"/>
      <c r="C892" s="97"/>
      <c r="D892" s="97"/>
      <c r="E892" s="97"/>
      <c r="F892" s="97"/>
      <c r="G892" s="97"/>
      <c r="H892" s="97"/>
      <c r="I892" s="97"/>
      <c r="J892" s="97"/>
      <c r="K892" s="97"/>
      <c r="L892" s="97"/>
      <c r="M892" s="97"/>
      <c r="N892" s="97"/>
      <c r="O892" s="97"/>
      <c r="P892" s="97"/>
      <c r="Q892" s="97"/>
      <c r="R892" s="97"/>
      <c r="S892" s="97"/>
      <c r="T892" s="97"/>
      <c r="U892" s="97"/>
      <c r="V892" s="97"/>
      <c r="W892" s="97"/>
      <c r="X892" s="97"/>
      <c r="Y892" s="97"/>
      <c r="Z892" s="97"/>
      <c r="AA892" s="97"/>
      <c r="AB892" s="97"/>
      <c r="AC892" s="97"/>
      <c r="AD892" s="97"/>
    </row>
    <row r="893" ht="15.75" customHeight="1">
      <c r="A893" s="97"/>
      <c r="B893" s="97"/>
      <c r="C893" s="97"/>
      <c r="D893" s="97"/>
      <c r="E893" s="97"/>
      <c r="F893" s="97"/>
      <c r="G893" s="97"/>
      <c r="H893" s="97"/>
      <c r="I893" s="97"/>
      <c r="J893" s="97"/>
      <c r="K893" s="97"/>
      <c r="L893" s="97"/>
      <c r="M893" s="97"/>
      <c r="N893" s="97"/>
      <c r="O893" s="97"/>
      <c r="P893" s="97"/>
      <c r="Q893" s="97"/>
      <c r="R893" s="97"/>
      <c r="S893" s="97"/>
      <c r="T893" s="97"/>
      <c r="U893" s="97"/>
      <c r="V893" s="97"/>
      <c r="W893" s="97"/>
      <c r="X893" s="97"/>
      <c r="Y893" s="97"/>
      <c r="Z893" s="97"/>
      <c r="AA893" s="97"/>
      <c r="AB893" s="97"/>
      <c r="AC893" s="97"/>
      <c r="AD893" s="97"/>
    </row>
    <row r="894" ht="15.75" customHeight="1">
      <c r="A894" s="97"/>
      <c r="B894" s="97"/>
      <c r="C894" s="97"/>
      <c r="D894" s="97"/>
      <c r="E894" s="97"/>
      <c r="F894" s="97"/>
      <c r="G894" s="97"/>
      <c r="H894" s="97"/>
      <c r="I894" s="97"/>
      <c r="J894" s="97"/>
      <c r="K894" s="97"/>
      <c r="L894" s="97"/>
      <c r="M894" s="97"/>
      <c r="N894" s="97"/>
      <c r="O894" s="97"/>
      <c r="P894" s="97"/>
      <c r="Q894" s="97"/>
      <c r="R894" s="97"/>
      <c r="S894" s="97"/>
      <c r="T894" s="97"/>
      <c r="U894" s="97"/>
      <c r="V894" s="97"/>
      <c r="W894" s="97"/>
      <c r="X894" s="97"/>
      <c r="Y894" s="97"/>
      <c r="Z894" s="97"/>
      <c r="AA894" s="97"/>
      <c r="AB894" s="97"/>
      <c r="AC894" s="97"/>
      <c r="AD894" s="97"/>
    </row>
    <row r="895" ht="15.75" customHeight="1">
      <c r="A895" s="97"/>
      <c r="B895" s="97"/>
      <c r="C895" s="97"/>
      <c r="D895" s="97"/>
      <c r="E895" s="97"/>
      <c r="F895" s="97"/>
      <c r="G895" s="97"/>
      <c r="H895" s="97"/>
      <c r="I895" s="97"/>
      <c r="J895" s="97"/>
      <c r="K895" s="97"/>
      <c r="L895" s="97"/>
      <c r="M895" s="97"/>
      <c r="N895" s="97"/>
      <c r="O895" s="97"/>
      <c r="P895" s="97"/>
      <c r="Q895" s="97"/>
      <c r="R895" s="97"/>
      <c r="S895" s="97"/>
      <c r="T895" s="97"/>
      <c r="U895" s="97"/>
      <c r="V895" s="97"/>
      <c r="W895" s="97"/>
      <c r="X895" s="97"/>
      <c r="Y895" s="97"/>
      <c r="Z895" s="97"/>
      <c r="AA895" s="97"/>
      <c r="AB895" s="97"/>
      <c r="AC895" s="97"/>
      <c r="AD895" s="97"/>
    </row>
    <row r="896" ht="15.75" customHeight="1">
      <c r="A896" s="97"/>
      <c r="B896" s="97"/>
      <c r="C896" s="97"/>
      <c r="D896" s="97"/>
      <c r="E896" s="97"/>
      <c r="F896" s="97"/>
      <c r="G896" s="97"/>
      <c r="H896" s="97"/>
      <c r="I896" s="97"/>
      <c r="J896" s="97"/>
      <c r="K896" s="97"/>
      <c r="L896" s="97"/>
      <c r="M896" s="97"/>
      <c r="N896" s="97"/>
      <c r="O896" s="97"/>
      <c r="P896" s="97"/>
      <c r="Q896" s="97"/>
      <c r="R896" s="97"/>
      <c r="S896" s="97"/>
      <c r="T896" s="97"/>
      <c r="U896" s="97"/>
      <c r="V896" s="97"/>
      <c r="W896" s="97"/>
      <c r="X896" s="97"/>
      <c r="Y896" s="97"/>
      <c r="Z896" s="97"/>
      <c r="AA896" s="97"/>
      <c r="AB896" s="97"/>
      <c r="AC896" s="97"/>
      <c r="AD896" s="97"/>
    </row>
    <row r="897" ht="15.75" customHeight="1">
      <c r="A897" s="97"/>
      <c r="B897" s="97"/>
      <c r="C897" s="97"/>
      <c r="D897" s="97"/>
      <c r="E897" s="97"/>
      <c r="F897" s="97"/>
      <c r="G897" s="97"/>
      <c r="H897" s="97"/>
      <c r="I897" s="97"/>
      <c r="J897" s="97"/>
      <c r="K897" s="97"/>
      <c r="L897" s="97"/>
      <c r="M897" s="97"/>
      <c r="N897" s="97"/>
      <c r="O897" s="97"/>
      <c r="P897" s="97"/>
      <c r="Q897" s="97"/>
      <c r="R897" s="97"/>
      <c r="S897" s="97"/>
      <c r="T897" s="97"/>
      <c r="U897" s="97"/>
      <c r="V897" s="97"/>
      <c r="W897" s="97"/>
      <c r="X897" s="97"/>
      <c r="Y897" s="97"/>
      <c r="Z897" s="97"/>
      <c r="AA897" s="97"/>
      <c r="AB897" s="97"/>
      <c r="AC897" s="97"/>
      <c r="AD897" s="97"/>
    </row>
    <row r="898" ht="15.75" customHeight="1">
      <c r="A898" s="97"/>
      <c r="B898" s="97"/>
      <c r="C898" s="97"/>
      <c r="D898" s="97"/>
      <c r="E898" s="97"/>
      <c r="F898" s="97"/>
      <c r="G898" s="97"/>
      <c r="H898" s="97"/>
      <c r="I898" s="97"/>
      <c r="J898" s="97"/>
      <c r="K898" s="97"/>
      <c r="L898" s="97"/>
      <c r="M898" s="97"/>
      <c r="N898" s="97"/>
      <c r="O898" s="97"/>
      <c r="P898" s="97"/>
      <c r="Q898" s="97"/>
      <c r="R898" s="97"/>
      <c r="S898" s="97"/>
      <c r="T898" s="97"/>
      <c r="U898" s="97"/>
      <c r="V898" s="97"/>
      <c r="W898" s="97"/>
      <c r="X898" s="97"/>
      <c r="Y898" s="97"/>
      <c r="Z898" s="97"/>
      <c r="AA898" s="97"/>
      <c r="AB898" s="97"/>
      <c r="AC898" s="97"/>
      <c r="AD898" s="97"/>
    </row>
    <row r="899" ht="15.75" customHeight="1">
      <c r="A899" s="97"/>
      <c r="B899" s="97"/>
      <c r="C899" s="97"/>
      <c r="D899" s="97"/>
      <c r="E899" s="97"/>
      <c r="F899" s="97"/>
      <c r="G899" s="97"/>
      <c r="H899" s="97"/>
      <c r="I899" s="97"/>
      <c r="J899" s="97"/>
      <c r="K899" s="97"/>
      <c r="L899" s="97"/>
      <c r="M899" s="97"/>
      <c r="N899" s="97"/>
      <c r="O899" s="97"/>
      <c r="P899" s="97"/>
      <c r="Q899" s="97"/>
      <c r="R899" s="97"/>
      <c r="S899" s="97"/>
      <c r="T899" s="97"/>
      <c r="U899" s="97"/>
      <c r="V899" s="97"/>
      <c r="W899" s="97"/>
      <c r="X899" s="97"/>
      <c r="Y899" s="97"/>
      <c r="Z899" s="97"/>
      <c r="AA899" s="97"/>
      <c r="AB899" s="97"/>
      <c r="AC899" s="97"/>
      <c r="AD899" s="97"/>
    </row>
    <row r="900" ht="15.75" customHeight="1">
      <c r="A900" s="97"/>
      <c r="B900" s="97"/>
      <c r="C900" s="97"/>
      <c r="D900" s="97"/>
      <c r="E900" s="97"/>
      <c r="F900" s="97"/>
      <c r="G900" s="97"/>
      <c r="H900" s="97"/>
      <c r="I900" s="97"/>
      <c r="J900" s="97"/>
      <c r="K900" s="97"/>
      <c r="L900" s="97"/>
      <c r="M900" s="97"/>
      <c r="N900" s="97"/>
      <c r="O900" s="97"/>
      <c r="P900" s="97"/>
      <c r="Q900" s="97"/>
      <c r="R900" s="97"/>
      <c r="S900" s="97"/>
      <c r="T900" s="97"/>
      <c r="U900" s="97"/>
      <c r="V900" s="97"/>
      <c r="W900" s="97"/>
      <c r="X900" s="97"/>
      <c r="Y900" s="97"/>
      <c r="Z900" s="97"/>
      <c r="AA900" s="97"/>
      <c r="AB900" s="97"/>
      <c r="AC900" s="97"/>
      <c r="AD900" s="97"/>
    </row>
    <row r="901" ht="15.75" customHeight="1">
      <c r="A901" s="97"/>
      <c r="B901" s="97"/>
      <c r="C901" s="97"/>
      <c r="D901" s="97"/>
      <c r="E901" s="97"/>
      <c r="F901" s="97"/>
      <c r="G901" s="97"/>
      <c r="H901" s="97"/>
      <c r="I901" s="97"/>
      <c r="J901" s="97"/>
      <c r="K901" s="97"/>
      <c r="L901" s="97"/>
      <c r="M901" s="97"/>
      <c r="N901" s="97"/>
      <c r="O901" s="97"/>
      <c r="P901" s="97"/>
      <c r="Q901" s="97"/>
      <c r="R901" s="97"/>
      <c r="S901" s="97"/>
      <c r="T901" s="97"/>
      <c r="U901" s="97"/>
      <c r="V901" s="97"/>
      <c r="W901" s="97"/>
      <c r="X901" s="97"/>
      <c r="Y901" s="97"/>
      <c r="Z901" s="97"/>
      <c r="AA901" s="97"/>
      <c r="AB901" s="97"/>
      <c r="AC901" s="97"/>
      <c r="AD901" s="97"/>
    </row>
    <row r="902" ht="15.75" customHeight="1">
      <c r="A902" s="97"/>
      <c r="B902" s="97"/>
      <c r="C902" s="97"/>
      <c r="D902" s="97"/>
      <c r="E902" s="97"/>
      <c r="F902" s="97"/>
      <c r="G902" s="97"/>
      <c r="H902" s="97"/>
      <c r="I902" s="97"/>
      <c r="J902" s="97"/>
      <c r="K902" s="97"/>
      <c r="L902" s="97"/>
      <c r="M902" s="97"/>
      <c r="N902" s="97"/>
      <c r="O902" s="97"/>
      <c r="P902" s="97"/>
      <c r="Q902" s="97"/>
      <c r="R902" s="97"/>
      <c r="S902" s="97"/>
      <c r="T902" s="97"/>
      <c r="U902" s="97"/>
      <c r="V902" s="97"/>
      <c r="W902" s="97"/>
      <c r="X902" s="97"/>
      <c r="Y902" s="97"/>
      <c r="Z902" s="97"/>
      <c r="AA902" s="97"/>
      <c r="AB902" s="97"/>
      <c r="AC902" s="97"/>
      <c r="AD902" s="97"/>
    </row>
    <row r="903" ht="15.75" customHeight="1">
      <c r="A903" s="97"/>
      <c r="B903" s="97"/>
      <c r="C903" s="97"/>
      <c r="D903" s="97"/>
      <c r="E903" s="97"/>
      <c r="F903" s="97"/>
      <c r="G903" s="97"/>
      <c r="H903" s="97"/>
      <c r="I903" s="97"/>
      <c r="J903" s="97"/>
      <c r="K903" s="97"/>
      <c r="L903" s="97"/>
      <c r="M903" s="97"/>
      <c r="N903" s="97"/>
      <c r="O903" s="97"/>
      <c r="P903" s="97"/>
      <c r="Q903" s="97"/>
      <c r="R903" s="97"/>
      <c r="S903" s="97"/>
      <c r="T903" s="97"/>
      <c r="U903" s="97"/>
      <c r="V903" s="97"/>
      <c r="W903" s="97"/>
      <c r="X903" s="97"/>
      <c r="Y903" s="97"/>
      <c r="Z903" s="97"/>
      <c r="AA903" s="97"/>
      <c r="AB903" s="97"/>
      <c r="AC903" s="97"/>
      <c r="AD903" s="97"/>
    </row>
    <row r="904" ht="15.75" customHeight="1">
      <c r="A904" s="97"/>
      <c r="B904" s="97"/>
      <c r="C904" s="97"/>
      <c r="D904" s="97"/>
      <c r="E904" s="97"/>
      <c r="F904" s="97"/>
      <c r="G904" s="97"/>
      <c r="H904" s="97"/>
      <c r="I904" s="97"/>
      <c r="J904" s="97"/>
      <c r="K904" s="97"/>
      <c r="L904" s="97"/>
      <c r="M904" s="97"/>
      <c r="N904" s="97"/>
      <c r="O904" s="97"/>
      <c r="P904" s="97"/>
      <c r="Q904" s="97"/>
      <c r="R904" s="97"/>
      <c r="S904" s="97"/>
      <c r="T904" s="97"/>
      <c r="U904" s="97"/>
      <c r="V904" s="97"/>
      <c r="W904" s="97"/>
      <c r="X904" s="97"/>
      <c r="Y904" s="97"/>
      <c r="Z904" s="97"/>
      <c r="AA904" s="97"/>
      <c r="AB904" s="97"/>
      <c r="AC904" s="97"/>
      <c r="AD904" s="97"/>
    </row>
    <row r="905" ht="15.75" customHeight="1">
      <c r="A905" s="97"/>
      <c r="B905" s="97"/>
      <c r="C905" s="97"/>
      <c r="D905" s="97"/>
      <c r="E905" s="97"/>
      <c r="F905" s="97"/>
      <c r="G905" s="97"/>
      <c r="H905" s="97"/>
      <c r="I905" s="97"/>
      <c r="J905" s="97"/>
      <c r="K905" s="97"/>
      <c r="L905" s="97"/>
      <c r="M905" s="97"/>
      <c r="N905" s="97"/>
      <c r="O905" s="97"/>
      <c r="P905" s="97"/>
      <c r="Q905" s="97"/>
      <c r="R905" s="97"/>
      <c r="S905" s="97"/>
      <c r="T905" s="97"/>
      <c r="U905" s="97"/>
      <c r="V905" s="97"/>
      <c r="W905" s="97"/>
      <c r="X905" s="97"/>
      <c r="Y905" s="97"/>
      <c r="Z905" s="97"/>
      <c r="AA905" s="97"/>
      <c r="AB905" s="97"/>
      <c r="AC905" s="97"/>
      <c r="AD905" s="97"/>
    </row>
    <row r="906" ht="15.75" customHeight="1">
      <c r="A906" s="97"/>
      <c r="B906" s="97"/>
      <c r="C906" s="97"/>
      <c r="D906" s="97"/>
      <c r="E906" s="97"/>
      <c r="F906" s="97"/>
      <c r="G906" s="97"/>
      <c r="H906" s="97"/>
      <c r="I906" s="97"/>
      <c r="J906" s="97"/>
      <c r="K906" s="97"/>
      <c r="L906" s="97"/>
      <c r="M906" s="97"/>
      <c r="N906" s="97"/>
      <c r="O906" s="97"/>
      <c r="P906" s="97"/>
      <c r="Q906" s="97"/>
      <c r="R906" s="97"/>
      <c r="S906" s="97"/>
      <c r="T906" s="97"/>
      <c r="U906" s="97"/>
      <c r="V906" s="97"/>
      <c r="W906" s="97"/>
      <c r="X906" s="97"/>
      <c r="Y906" s="97"/>
      <c r="Z906" s="97"/>
      <c r="AA906" s="97"/>
      <c r="AB906" s="97"/>
      <c r="AC906" s="97"/>
      <c r="AD906" s="97"/>
    </row>
    <row r="907" ht="15.75" customHeight="1">
      <c r="A907" s="97"/>
      <c r="B907" s="97"/>
      <c r="C907" s="97"/>
      <c r="D907" s="97"/>
      <c r="E907" s="97"/>
      <c r="F907" s="97"/>
      <c r="G907" s="97"/>
      <c r="H907" s="97"/>
      <c r="I907" s="97"/>
      <c r="J907" s="97"/>
      <c r="K907" s="97"/>
      <c r="L907" s="97"/>
      <c r="M907" s="97"/>
      <c r="N907" s="97"/>
      <c r="O907" s="97"/>
      <c r="P907" s="97"/>
      <c r="Q907" s="97"/>
      <c r="R907" s="97"/>
      <c r="S907" s="97"/>
      <c r="T907" s="97"/>
      <c r="U907" s="97"/>
      <c r="V907" s="97"/>
      <c r="W907" s="97"/>
      <c r="X907" s="97"/>
      <c r="Y907" s="97"/>
      <c r="Z907" s="97"/>
      <c r="AA907" s="97"/>
      <c r="AB907" s="97"/>
      <c r="AC907" s="97"/>
      <c r="AD907" s="97"/>
    </row>
    <row r="908" ht="15.75" customHeight="1">
      <c r="A908" s="97"/>
      <c r="B908" s="97"/>
      <c r="C908" s="97"/>
      <c r="D908" s="97"/>
      <c r="E908" s="97"/>
      <c r="F908" s="97"/>
      <c r="G908" s="97"/>
      <c r="H908" s="97"/>
      <c r="I908" s="97"/>
      <c r="J908" s="97"/>
      <c r="K908" s="97"/>
      <c r="L908" s="97"/>
      <c r="M908" s="97"/>
      <c r="N908" s="97"/>
      <c r="O908" s="97"/>
      <c r="P908" s="97"/>
      <c r="Q908" s="97"/>
      <c r="R908" s="97"/>
      <c r="S908" s="97"/>
      <c r="T908" s="97"/>
      <c r="U908" s="97"/>
      <c r="V908" s="97"/>
      <c r="W908" s="97"/>
      <c r="X908" s="97"/>
      <c r="Y908" s="97"/>
      <c r="Z908" s="97"/>
      <c r="AA908" s="97"/>
      <c r="AB908" s="97"/>
      <c r="AC908" s="97"/>
      <c r="AD908" s="97"/>
    </row>
    <row r="909" ht="15.75" customHeight="1">
      <c r="A909" s="97"/>
      <c r="B909" s="97"/>
      <c r="C909" s="97"/>
      <c r="D909" s="97"/>
      <c r="E909" s="97"/>
      <c r="F909" s="97"/>
      <c r="G909" s="97"/>
      <c r="H909" s="97"/>
      <c r="I909" s="97"/>
      <c r="J909" s="97"/>
      <c r="K909" s="97"/>
      <c r="L909" s="97"/>
      <c r="M909" s="97"/>
      <c r="N909" s="97"/>
      <c r="O909" s="97"/>
      <c r="P909" s="97"/>
      <c r="Q909" s="97"/>
      <c r="R909" s="97"/>
      <c r="S909" s="97"/>
      <c r="T909" s="97"/>
      <c r="U909" s="97"/>
      <c r="V909" s="97"/>
      <c r="W909" s="97"/>
      <c r="X909" s="97"/>
      <c r="Y909" s="97"/>
      <c r="Z909" s="97"/>
      <c r="AA909" s="97"/>
      <c r="AB909" s="97"/>
      <c r="AC909" s="97"/>
      <c r="AD909" s="97"/>
    </row>
    <row r="910" ht="15.75" customHeight="1">
      <c r="A910" s="97"/>
      <c r="B910" s="97"/>
      <c r="C910" s="97"/>
      <c r="D910" s="97"/>
      <c r="E910" s="97"/>
      <c r="F910" s="97"/>
      <c r="G910" s="97"/>
      <c r="H910" s="97"/>
      <c r="I910" s="97"/>
      <c r="J910" s="97"/>
      <c r="K910" s="97"/>
      <c r="L910" s="97"/>
      <c r="M910" s="97"/>
      <c r="N910" s="97"/>
      <c r="O910" s="97"/>
      <c r="P910" s="97"/>
      <c r="Q910" s="97"/>
      <c r="R910" s="97"/>
      <c r="S910" s="97"/>
      <c r="T910" s="97"/>
      <c r="U910" s="97"/>
      <c r="V910" s="97"/>
      <c r="W910" s="97"/>
      <c r="X910" s="97"/>
      <c r="Y910" s="97"/>
      <c r="Z910" s="97"/>
      <c r="AA910" s="97"/>
      <c r="AB910" s="97"/>
      <c r="AC910" s="97"/>
      <c r="AD910" s="97"/>
    </row>
    <row r="911" ht="15.75" customHeight="1">
      <c r="A911" s="97"/>
      <c r="B911" s="97"/>
      <c r="C911" s="97"/>
      <c r="D911" s="97"/>
      <c r="E911" s="97"/>
      <c r="F911" s="97"/>
      <c r="G911" s="97"/>
      <c r="H911" s="97"/>
      <c r="I911" s="97"/>
      <c r="J911" s="97"/>
      <c r="K911" s="97"/>
      <c r="L911" s="97"/>
      <c r="M911" s="97"/>
      <c r="N911" s="97"/>
      <c r="O911" s="97"/>
      <c r="P911" s="97"/>
      <c r="Q911" s="97"/>
      <c r="R911" s="97"/>
      <c r="S911" s="97"/>
      <c r="T911" s="97"/>
      <c r="U911" s="97"/>
      <c r="V911" s="97"/>
      <c r="W911" s="97"/>
      <c r="X911" s="97"/>
      <c r="Y911" s="97"/>
      <c r="Z911" s="97"/>
      <c r="AA911" s="97"/>
      <c r="AB911" s="97"/>
      <c r="AC911" s="97"/>
      <c r="AD911" s="97"/>
    </row>
    <row r="912" ht="15.75" customHeight="1">
      <c r="A912" s="97"/>
      <c r="B912" s="97"/>
      <c r="C912" s="97"/>
      <c r="D912" s="97"/>
      <c r="E912" s="97"/>
      <c r="F912" s="97"/>
      <c r="G912" s="97"/>
      <c r="H912" s="97"/>
      <c r="I912" s="97"/>
      <c r="J912" s="97"/>
      <c r="K912" s="97"/>
      <c r="L912" s="97"/>
      <c r="M912" s="97"/>
      <c r="N912" s="97"/>
      <c r="O912" s="97"/>
      <c r="P912" s="97"/>
      <c r="Q912" s="97"/>
      <c r="R912" s="97"/>
      <c r="S912" s="97"/>
      <c r="T912" s="97"/>
      <c r="U912" s="97"/>
      <c r="V912" s="97"/>
      <c r="W912" s="97"/>
      <c r="X912" s="97"/>
      <c r="Y912" s="97"/>
      <c r="Z912" s="97"/>
      <c r="AA912" s="97"/>
      <c r="AB912" s="97"/>
      <c r="AC912" s="97"/>
      <c r="AD912" s="97"/>
    </row>
    <row r="913" ht="15.75" customHeight="1">
      <c r="A913" s="97"/>
      <c r="B913" s="97"/>
      <c r="C913" s="97"/>
      <c r="D913" s="97"/>
      <c r="E913" s="97"/>
      <c r="F913" s="97"/>
      <c r="G913" s="97"/>
      <c r="H913" s="97"/>
      <c r="I913" s="97"/>
      <c r="J913" s="97"/>
      <c r="K913" s="97"/>
      <c r="L913" s="97"/>
      <c r="M913" s="97"/>
      <c r="N913" s="97"/>
      <c r="O913" s="97"/>
      <c r="P913" s="97"/>
      <c r="Q913" s="97"/>
      <c r="R913" s="97"/>
      <c r="S913" s="97"/>
      <c r="T913" s="97"/>
      <c r="U913" s="97"/>
      <c r="V913" s="97"/>
      <c r="W913" s="97"/>
      <c r="X913" s="97"/>
      <c r="Y913" s="97"/>
      <c r="Z913" s="97"/>
      <c r="AA913" s="97"/>
      <c r="AB913" s="97"/>
      <c r="AC913" s="97"/>
      <c r="AD913" s="97"/>
    </row>
    <row r="914" ht="15.75" customHeight="1">
      <c r="A914" s="97"/>
      <c r="B914" s="97"/>
      <c r="C914" s="97"/>
      <c r="D914" s="97"/>
      <c r="E914" s="97"/>
      <c r="F914" s="97"/>
      <c r="G914" s="97"/>
      <c r="H914" s="97"/>
      <c r="I914" s="97"/>
      <c r="J914" s="97"/>
      <c r="K914" s="97"/>
      <c r="L914" s="97"/>
      <c r="M914" s="97"/>
      <c r="N914" s="97"/>
      <c r="O914" s="97"/>
      <c r="P914" s="97"/>
      <c r="Q914" s="97"/>
      <c r="R914" s="97"/>
      <c r="S914" s="97"/>
      <c r="T914" s="97"/>
      <c r="U914" s="97"/>
      <c r="V914" s="97"/>
      <c r="W914" s="97"/>
      <c r="X914" s="97"/>
      <c r="Y914" s="97"/>
      <c r="Z914" s="97"/>
      <c r="AA914" s="97"/>
      <c r="AB914" s="97"/>
      <c r="AC914" s="97"/>
      <c r="AD914" s="97"/>
    </row>
    <row r="915" ht="15.75" customHeight="1">
      <c r="A915" s="97"/>
      <c r="B915" s="97"/>
      <c r="C915" s="97"/>
      <c r="D915" s="97"/>
      <c r="E915" s="97"/>
      <c r="F915" s="97"/>
      <c r="G915" s="97"/>
      <c r="H915" s="97"/>
      <c r="I915" s="97"/>
      <c r="J915" s="97"/>
      <c r="K915" s="97"/>
      <c r="L915" s="97"/>
      <c r="M915" s="97"/>
      <c r="N915" s="97"/>
      <c r="O915" s="97"/>
      <c r="P915" s="97"/>
      <c r="Q915" s="97"/>
      <c r="R915" s="97"/>
      <c r="S915" s="97"/>
      <c r="T915" s="97"/>
      <c r="U915" s="97"/>
      <c r="V915" s="97"/>
      <c r="W915" s="97"/>
      <c r="X915" s="97"/>
      <c r="Y915" s="97"/>
      <c r="Z915" s="97"/>
      <c r="AA915" s="97"/>
      <c r="AB915" s="97"/>
      <c r="AC915" s="97"/>
      <c r="AD915" s="97"/>
    </row>
    <row r="916" ht="15.75" customHeight="1">
      <c r="A916" s="97"/>
      <c r="B916" s="97"/>
      <c r="C916" s="97"/>
      <c r="D916" s="97"/>
      <c r="E916" s="97"/>
      <c r="F916" s="97"/>
      <c r="G916" s="97"/>
      <c r="H916" s="97"/>
      <c r="I916" s="97"/>
      <c r="J916" s="97"/>
      <c r="K916" s="97"/>
      <c r="L916" s="97"/>
      <c r="M916" s="97"/>
      <c r="N916" s="97"/>
      <c r="O916" s="97"/>
      <c r="P916" s="97"/>
      <c r="Q916" s="97"/>
      <c r="R916" s="97"/>
      <c r="S916" s="97"/>
      <c r="T916" s="97"/>
      <c r="U916" s="97"/>
      <c r="V916" s="97"/>
      <c r="W916" s="97"/>
      <c r="X916" s="97"/>
      <c r="Y916" s="97"/>
      <c r="Z916" s="97"/>
      <c r="AA916" s="97"/>
      <c r="AB916" s="97"/>
      <c r="AC916" s="97"/>
      <c r="AD916" s="97"/>
    </row>
    <row r="917" ht="15.75" customHeight="1">
      <c r="A917" s="97"/>
      <c r="B917" s="97"/>
      <c r="C917" s="97"/>
      <c r="D917" s="97"/>
      <c r="E917" s="97"/>
      <c r="F917" s="97"/>
      <c r="G917" s="97"/>
      <c r="H917" s="97"/>
      <c r="I917" s="97"/>
      <c r="J917" s="97"/>
      <c r="K917" s="97"/>
      <c r="L917" s="97"/>
      <c r="M917" s="97"/>
      <c r="N917" s="97"/>
      <c r="O917" s="97"/>
      <c r="P917" s="97"/>
      <c r="Q917" s="97"/>
      <c r="R917" s="97"/>
      <c r="S917" s="97"/>
      <c r="T917" s="97"/>
      <c r="U917" s="97"/>
      <c r="V917" s="97"/>
      <c r="W917" s="97"/>
      <c r="X917" s="97"/>
      <c r="Y917" s="97"/>
      <c r="Z917" s="97"/>
      <c r="AA917" s="97"/>
      <c r="AB917" s="97"/>
      <c r="AC917" s="97"/>
      <c r="AD917" s="97"/>
    </row>
    <row r="918" ht="15.75" customHeight="1">
      <c r="A918" s="97"/>
      <c r="B918" s="97"/>
      <c r="C918" s="97"/>
      <c r="D918" s="97"/>
      <c r="E918" s="97"/>
      <c r="F918" s="97"/>
      <c r="G918" s="97"/>
      <c r="H918" s="97"/>
      <c r="I918" s="97"/>
      <c r="J918" s="97"/>
      <c r="K918" s="97"/>
      <c r="L918" s="97"/>
      <c r="M918" s="97"/>
      <c r="N918" s="97"/>
      <c r="O918" s="97"/>
      <c r="P918" s="97"/>
      <c r="Q918" s="97"/>
      <c r="R918" s="97"/>
      <c r="S918" s="97"/>
      <c r="T918" s="97"/>
      <c r="U918" s="97"/>
      <c r="V918" s="97"/>
      <c r="W918" s="97"/>
      <c r="X918" s="97"/>
      <c r="Y918" s="97"/>
      <c r="Z918" s="97"/>
      <c r="AA918" s="97"/>
      <c r="AB918" s="97"/>
      <c r="AC918" s="97"/>
      <c r="AD918" s="97"/>
    </row>
    <row r="919" ht="15.75" customHeight="1">
      <c r="A919" s="97"/>
      <c r="B919" s="97"/>
      <c r="C919" s="97"/>
      <c r="D919" s="97"/>
      <c r="E919" s="97"/>
      <c r="F919" s="97"/>
      <c r="G919" s="97"/>
      <c r="H919" s="97"/>
      <c r="I919" s="97"/>
      <c r="J919" s="97"/>
      <c r="K919" s="97"/>
      <c r="L919" s="97"/>
      <c r="M919" s="97"/>
      <c r="N919" s="97"/>
      <c r="O919" s="97"/>
      <c r="P919" s="97"/>
      <c r="Q919" s="97"/>
      <c r="R919" s="97"/>
      <c r="S919" s="97"/>
      <c r="T919" s="97"/>
      <c r="U919" s="97"/>
      <c r="V919" s="97"/>
      <c r="W919" s="97"/>
      <c r="X919" s="97"/>
      <c r="Y919" s="97"/>
      <c r="Z919" s="97"/>
      <c r="AA919" s="97"/>
      <c r="AB919" s="97"/>
      <c r="AC919" s="97"/>
      <c r="AD919" s="97"/>
    </row>
    <row r="920" ht="15.75" customHeight="1">
      <c r="A920" s="97"/>
      <c r="B920" s="97"/>
      <c r="C920" s="97"/>
      <c r="D920" s="97"/>
      <c r="E920" s="97"/>
      <c r="F920" s="97"/>
      <c r="G920" s="97"/>
      <c r="H920" s="97"/>
      <c r="I920" s="97"/>
      <c r="J920" s="97"/>
      <c r="K920" s="97"/>
      <c r="L920" s="97"/>
      <c r="M920" s="97"/>
      <c r="N920" s="97"/>
      <c r="O920" s="97"/>
      <c r="P920" s="97"/>
      <c r="Q920" s="97"/>
      <c r="R920" s="97"/>
      <c r="S920" s="97"/>
      <c r="T920" s="97"/>
      <c r="U920" s="97"/>
      <c r="V920" s="97"/>
      <c r="W920" s="97"/>
      <c r="X920" s="97"/>
      <c r="Y920" s="97"/>
      <c r="Z920" s="97"/>
      <c r="AA920" s="97"/>
      <c r="AB920" s="97"/>
      <c r="AC920" s="97"/>
      <c r="AD920" s="97"/>
    </row>
    <row r="921" ht="15.75" customHeight="1">
      <c r="A921" s="97"/>
      <c r="B921" s="97"/>
      <c r="C921" s="97"/>
      <c r="D921" s="97"/>
      <c r="E921" s="97"/>
      <c r="F921" s="97"/>
      <c r="G921" s="97"/>
      <c r="H921" s="97"/>
      <c r="I921" s="97"/>
      <c r="J921" s="97"/>
      <c r="K921" s="97"/>
      <c r="L921" s="97"/>
      <c r="M921" s="97"/>
      <c r="N921" s="97"/>
      <c r="O921" s="97"/>
      <c r="P921" s="97"/>
      <c r="Q921" s="97"/>
      <c r="R921" s="97"/>
      <c r="S921" s="97"/>
      <c r="T921" s="97"/>
      <c r="U921" s="97"/>
      <c r="V921" s="97"/>
      <c r="W921" s="97"/>
      <c r="X921" s="97"/>
      <c r="Y921" s="97"/>
      <c r="Z921" s="97"/>
      <c r="AA921" s="97"/>
      <c r="AB921" s="97"/>
      <c r="AC921" s="97"/>
      <c r="AD921" s="97"/>
    </row>
    <row r="922" ht="15.75" customHeight="1">
      <c r="A922" s="97"/>
      <c r="B922" s="97"/>
      <c r="C922" s="97"/>
      <c r="D922" s="97"/>
      <c r="E922" s="97"/>
      <c r="F922" s="97"/>
      <c r="G922" s="97"/>
      <c r="H922" s="97"/>
      <c r="I922" s="97"/>
      <c r="J922" s="97"/>
      <c r="K922" s="97"/>
      <c r="L922" s="97"/>
      <c r="M922" s="97"/>
      <c r="N922" s="97"/>
      <c r="O922" s="97"/>
      <c r="P922" s="97"/>
      <c r="Q922" s="97"/>
      <c r="R922" s="97"/>
      <c r="S922" s="97"/>
      <c r="T922" s="97"/>
      <c r="U922" s="97"/>
      <c r="V922" s="97"/>
      <c r="W922" s="97"/>
      <c r="X922" s="97"/>
      <c r="Y922" s="97"/>
      <c r="Z922" s="97"/>
      <c r="AA922" s="97"/>
      <c r="AB922" s="97"/>
      <c r="AC922" s="97"/>
      <c r="AD922" s="97"/>
    </row>
    <row r="923" ht="15.75" customHeight="1">
      <c r="A923" s="97"/>
      <c r="B923" s="97"/>
      <c r="C923" s="97"/>
      <c r="D923" s="97"/>
      <c r="E923" s="97"/>
      <c r="F923" s="97"/>
      <c r="G923" s="97"/>
      <c r="H923" s="97"/>
      <c r="I923" s="97"/>
      <c r="J923" s="97"/>
      <c r="K923" s="97"/>
      <c r="L923" s="97"/>
      <c r="M923" s="97"/>
      <c r="N923" s="97"/>
      <c r="O923" s="97"/>
      <c r="P923" s="97"/>
      <c r="Q923" s="97"/>
      <c r="R923" s="97"/>
      <c r="S923" s="97"/>
      <c r="T923" s="97"/>
      <c r="U923" s="97"/>
      <c r="V923" s="97"/>
      <c r="W923" s="97"/>
      <c r="X923" s="97"/>
      <c r="Y923" s="97"/>
      <c r="Z923" s="97"/>
      <c r="AA923" s="97"/>
      <c r="AB923" s="97"/>
      <c r="AC923" s="97"/>
      <c r="AD923" s="97"/>
    </row>
    <row r="924" ht="15.75" customHeight="1">
      <c r="A924" s="97"/>
      <c r="B924" s="97"/>
      <c r="C924" s="97"/>
      <c r="D924" s="97"/>
      <c r="E924" s="97"/>
      <c r="F924" s="97"/>
      <c r="G924" s="97"/>
      <c r="H924" s="97"/>
      <c r="I924" s="97"/>
      <c r="J924" s="97"/>
      <c r="K924" s="97"/>
      <c r="L924" s="97"/>
      <c r="M924" s="97"/>
      <c r="N924" s="97"/>
      <c r="O924" s="97"/>
      <c r="P924" s="97"/>
      <c r="Q924" s="97"/>
      <c r="R924" s="97"/>
      <c r="S924" s="97"/>
      <c r="T924" s="97"/>
      <c r="U924" s="97"/>
      <c r="V924" s="97"/>
      <c r="W924" s="97"/>
      <c r="X924" s="97"/>
      <c r="Y924" s="97"/>
      <c r="Z924" s="97"/>
      <c r="AA924" s="97"/>
      <c r="AB924" s="97"/>
      <c r="AC924" s="97"/>
      <c r="AD924" s="97"/>
    </row>
    <row r="925" ht="15.75" customHeight="1">
      <c r="A925" s="97"/>
      <c r="B925" s="97"/>
      <c r="C925" s="97"/>
      <c r="D925" s="97"/>
      <c r="E925" s="97"/>
      <c r="F925" s="97"/>
      <c r="G925" s="97"/>
      <c r="H925" s="97"/>
      <c r="I925" s="97"/>
      <c r="J925" s="97"/>
      <c r="K925" s="97"/>
      <c r="L925" s="97"/>
      <c r="M925" s="97"/>
      <c r="N925" s="97"/>
      <c r="O925" s="97"/>
      <c r="P925" s="97"/>
      <c r="Q925" s="97"/>
      <c r="R925" s="97"/>
      <c r="S925" s="97"/>
      <c r="T925" s="97"/>
      <c r="U925" s="97"/>
      <c r="V925" s="97"/>
      <c r="W925" s="97"/>
      <c r="X925" s="97"/>
      <c r="Y925" s="97"/>
      <c r="Z925" s="97"/>
      <c r="AA925" s="97"/>
      <c r="AB925" s="97"/>
      <c r="AC925" s="97"/>
      <c r="AD925" s="97"/>
    </row>
    <row r="926" ht="15.75" customHeight="1">
      <c r="A926" s="97"/>
      <c r="B926" s="97"/>
      <c r="C926" s="97"/>
      <c r="D926" s="97"/>
      <c r="E926" s="97"/>
      <c r="F926" s="97"/>
      <c r="G926" s="97"/>
      <c r="H926" s="97"/>
      <c r="I926" s="97"/>
      <c r="J926" s="97"/>
      <c r="K926" s="97"/>
      <c r="L926" s="97"/>
      <c r="M926" s="97"/>
      <c r="N926" s="97"/>
      <c r="O926" s="97"/>
      <c r="P926" s="97"/>
      <c r="Q926" s="97"/>
      <c r="R926" s="97"/>
      <c r="S926" s="97"/>
      <c r="T926" s="97"/>
      <c r="U926" s="97"/>
      <c r="V926" s="97"/>
      <c r="W926" s="97"/>
      <c r="X926" s="97"/>
      <c r="Y926" s="97"/>
      <c r="Z926" s="97"/>
      <c r="AA926" s="97"/>
      <c r="AB926" s="97"/>
      <c r="AC926" s="97"/>
      <c r="AD926" s="97"/>
    </row>
    <row r="927" ht="15.75" customHeight="1">
      <c r="A927" s="97"/>
      <c r="B927" s="97"/>
      <c r="C927" s="97"/>
      <c r="D927" s="97"/>
      <c r="E927" s="97"/>
      <c r="F927" s="97"/>
      <c r="G927" s="97"/>
      <c r="H927" s="97"/>
      <c r="I927" s="97"/>
      <c r="J927" s="97"/>
      <c r="K927" s="97"/>
      <c r="L927" s="97"/>
      <c r="M927" s="97"/>
      <c r="N927" s="97"/>
      <c r="O927" s="97"/>
      <c r="P927" s="97"/>
      <c r="Q927" s="97"/>
      <c r="R927" s="97"/>
      <c r="S927" s="97"/>
      <c r="T927" s="97"/>
      <c r="U927" s="97"/>
      <c r="V927" s="97"/>
      <c r="W927" s="97"/>
      <c r="X927" s="97"/>
      <c r="Y927" s="97"/>
      <c r="Z927" s="97"/>
      <c r="AA927" s="97"/>
      <c r="AB927" s="97"/>
      <c r="AC927" s="97"/>
      <c r="AD927" s="97"/>
    </row>
    <row r="928" ht="15.75" customHeight="1">
      <c r="A928" s="97"/>
      <c r="B928" s="97"/>
      <c r="C928" s="97"/>
      <c r="D928" s="97"/>
      <c r="E928" s="97"/>
      <c r="F928" s="97"/>
      <c r="G928" s="97"/>
      <c r="H928" s="97"/>
      <c r="I928" s="97"/>
      <c r="J928" s="97"/>
      <c r="K928" s="97"/>
      <c r="L928" s="97"/>
      <c r="M928" s="97"/>
      <c r="N928" s="97"/>
      <c r="O928" s="97"/>
      <c r="P928" s="97"/>
      <c r="Q928" s="97"/>
      <c r="R928" s="97"/>
      <c r="S928" s="97"/>
      <c r="T928" s="97"/>
      <c r="U928" s="97"/>
      <c r="V928" s="97"/>
      <c r="W928" s="97"/>
      <c r="X928" s="97"/>
      <c r="Y928" s="97"/>
      <c r="Z928" s="97"/>
      <c r="AA928" s="97"/>
      <c r="AB928" s="97"/>
      <c r="AC928" s="97"/>
      <c r="AD928" s="97"/>
    </row>
    <row r="929" ht="15.75" customHeight="1">
      <c r="A929" s="97"/>
      <c r="B929" s="97"/>
      <c r="C929" s="97"/>
      <c r="D929" s="97"/>
      <c r="E929" s="97"/>
      <c r="F929" s="97"/>
      <c r="G929" s="97"/>
      <c r="H929" s="97"/>
      <c r="I929" s="97"/>
      <c r="J929" s="97"/>
      <c r="K929" s="97"/>
      <c r="L929" s="97"/>
      <c r="M929" s="97"/>
      <c r="N929" s="97"/>
      <c r="O929" s="97"/>
      <c r="P929" s="97"/>
      <c r="Q929" s="97"/>
      <c r="R929" s="97"/>
      <c r="S929" s="97"/>
      <c r="T929" s="97"/>
      <c r="U929" s="97"/>
      <c r="V929" s="97"/>
      <c r="W929" s="97"/>
      <c r="X929" s="97"/>
      <c r="Y929" s="97"/>
      <c r="Z929" s="97"/>
      <c r="AA929" s="97"/>
      <c r="AB929" s="97"/>
      <c r="AC929" s="97"/>
      <c r="AD929" s="97"/>
    </row>
    <row r="930" ht="15.75" customHeight="1">
      <c r="A930" s="97"/>
      <c r="B930" s="97"/>
      <c r="C930" s="97"/>
      <c r="D930" s="97"/>
      <c r="E930" s="97"/>
      <c r="F930" s="97"/>
      <c r="G930" s="97"/>
      <c r="H930" s="97"/>
      <c r="I930" s="97"/>
      <c r="J930" s="97"/>
      <c r="K930" s="97"/>
      <c r="L930" s="97"/>
      <c r="M930" s="97"/>
      <c r="N930" s="97"/>
      <c r="O930" s="97"/>
      <c r="P930" s="97"/>
      <c r="Q930" s="97"/>
      <c r="R930" s="97"/>
      <c r="S930" s="97"/>
      <c r="T930" s="97"/>
      <c r="U930" s="97"/>
      <c r="V930" s="97"/>
      <c r="W930" s="97"/>
      <c r="X930" s="97"/>
      <c r="Y930" s="97"/>
      <c r="Z930" s="97"/>
      <c r="AA930" s="97"/>
      <c r="AB930" s="97"/>
      <c r="AC930" s="97"/>
      <c r="AD930" s="97"/>
    </row>
    <row r="931" ht="15.75" customHeight="1">
      <c r="A931" s="97"/>
      <c r="B931" s="97"/>
      <c r="C931" s="97"/>
      <c r="D931" s="97"/>
      <c r="E931" s="97"/>
      <c r="F931" s="97"/>
      <c r="G931" s="97"/>
      <c r="H931" s="97"/>
      <c r="I931" s="97"/>
      <c r="J931" s="97"/>
      <c r="K931" s="97"/>
      <c r="L931" s="97"/>
      <c r="M931" s="97"/>
      <c r="N931" s="97"/>
      <c r="O931" s="97"/>
      <c r="P931" s="97"/>
      <c r="Q931" s="97"/>
      <c r="R931" s="97"/>
      <c r="S931" s="97"/>
      <c r="T931" s="97"/>
      <c r="U931" s="97"/>
      <c r="V931" s="97"/>
      <c r="W931" s="97"/>
      <c r="X931" s="97"/>
      <c r="Y931" s="97"/>
      <c r="Z931" s="97"/>
      <c r="AA931" s="97"/>
      <c r="AB931" s="97"/>
      <c r="AC931" s="97"/>
      <c r="AD931" s="97"/>
    </row>
    <row r="932" ht="15.75" customHeight="1">
      <c r="A932" s="97"/>
      <c r="B932" s="97"/>
      <c r="C932" s="97"/>
      <c r="D932" s="97"/>
      <c r="E932" s="97"/>
      <c r="F932" s="97"/>
      <c r="G932" s="97"/>
      <c r="H932" s="97"/>
      <c r="I932" s="97"/>
      <c r="J932" s="97"/>
      <c r="K932" s="97"/>
      <c r="L932" s="97"/>
      <c r="M932" s="97"/>
      <c r="N932" s="97"/>
      <c r="O932" s="97"/>
      <c r="P932" s="97"/>
      <c r="Q932" s="97"/>
      <c r="R932" s="97"/>
      <c r="S932" s="97"/>
      <c r="T932" s="97"/>
      <c r="U932" s="97"/>
      <c r="V932" s="97"/>
      <c r="W932" s="97"/>
      <c r="X932" s="97"/>
      <c r="Y932" s="97"/>
      <c r="Z932" s="97"/>
      <c r="AA932" s="97"/>
      <c r="AB932" s="97"/>
      <c r="AC932" s="97"/>
      <c r="AD932" s="97"/>
    </row>
    <row r="933" ht="15.75" customHeight="1">
      <c r="A933" s="97"/>
      <c r="B933" s="97"/>
      <c r="C933" s="97"/>
      <c r="D933" s="97"/>
      <c r="E933" s="97"/>
      <c r="F933" s="97"/>
      <c r="G933" s="97"/>
      <c r="H933" s="97"/>
      <c r="I933" s="97"/>
      <c r="J933" s="97"/>
      <c r="K933" s="97"/>
      <c r="L933" s="97"/>
      <c r="M933" s="97"/>
      <c r="N933" s="97"/>
      <c r="O933" s="97"/>
      <c r="P933" s="97"/>
      <c r="Q933" s="97"/>
      <c r="R933" s="97"/>
      <c r="S933" s="97"/>
      <c r="T933" s="97"/>
      <c r="U933" s="97"/>
      <c r="V933" s="97"/>
      <c r="W933" s="97"/>
      <c r="X933" s="97"/>
      <c r="Y933" s="97"/>
      <c r="Z933" s="97"/>
      <c r="AA933" s="97"/>
      <c r="AB933" s="97"/>
      <c r="AC933" s="97"/>
      <c r="AD933" s="97"/>
    </row>
    <row r="934" ht="15.75" customHeight="1">
      <c r="A934" s="97"/>
      <c r="B934" s="97"/>
      <c r="C934" s="97"/>
      <c r="D934" s="97"/>
      <c r="E934" s="97"/>
      <c r="F934" s="97"/>
      <c r="G934" s="97"/>
      <c r="H934" s="97"/>
      <c r="I934" s="97"/>
      <c r="J934" s="97"/>
      <c r="K934" s="97"/>
      <c r="L934" s="97"/>
      <c r="M934" s="97"/>
      <c r="N934" s="97"/>
      <c r="O934" s="97"/>
      <c r="P934" s="97"/>
      <c r="Q934" s="97"/>
      <c r="R934" s="97"/>
      <c r="S934" s="97"/>
      <c r="T934" s="97"/>
      <c r="U934" s="97"/>
      <c r="V934" s="97"/>
      <c r="W934" s="97"/>
      <c r="X934" s="97"/>
      <c r="Y934" s="97"/>
      <c r="Z934" s="97"/>
      <c r="AA934" s="97"/>
      <c r="AB934" s="97"/>
      <c r="AC934" s="97"/>
      <c r="AD934" s="97"/>
    </row>
    <row r="935" ht="15.75" customHeight="1">
      <c r="A935" s="97"/>
      <c r="B935" s="97"/>
      <c r="C935" s="97"/>
      <c r="D935" s="97"/>
      <c r="E935" s="97"/>
      <c r="F935" s="97"/>
      <c r="G935" s="97"/>
      <c r="H935" s="97"/>
      <c r="I935" s="97"/>
      <c r="J935" s="97"/>
      <c r="K935" s="97"/>
      <c r="L935" s="97"/>
      <c r="M935" s="97"/>
      <c r="N935" s="97"/>
      <c r="O935" s="97"/>
      <c r="P935" s="97"/>
      <c r="Q935" s="97"/>
      <c r="R935" s="97"/>
      <c r="S935" s="97"/>
      <c r="T935" s="97"/>
      <c r="U935" s="97"/>
      <c r="V935" s="97"/>
      <c r="W935" s="97"/>
      <c r="X935" s="97"/>
      <c r="Y935" s="97"/>
      <c r="Z935" s="97"/>
      <c r="AA935" s="97"/>
      <c r="AB935" s="97"/>
      <c r="AC935" s="97"/>
      <c r="AD935" s="97"/>
    </row>
    <row r="936" ht="15.75" customHeight="1">
      <c r="A936" s="97"/>
      <c r="B936" s="97"/>
      <c r="C936" s="97"/>
      <c r="D936" s="97"/>
      <c r="E936" s="97"/>
      <c r="F936" s="97"/>
      <c r="G936" s="97"/>
      <c r="H936" s="97"/>
      <c r="I936" s="97"/>
      <c r="J936" s="97"/>
      <c r="K936" s="97"/>
      <c r="L936" s="97"/>
      <c r="M936" s="97"/>
      <c r="N936" s="97"/>
      <c r="O936" s="97"/>
      <c r="P936" s="97"/>
      <c r="Q936" s="97"/>
      <c r="R936" s="97"/>
      <c r="S936" s="97"/>
      <c r="T936" s="97"/>
      <c r="U936" s="97"/>
      <c r="V936" s="97"/>
      <c r="W936" s="97"/>
      <c r="X936" s="97"/>
      <c r="Y936" s="97"/>
      <c r="Z936" s="97"/>
      <c r="AA936" s="97"/>
      <c r="AB936" s="97"/>
      <c r="AC936" s="97"/>
      <c r="AD936" s="97"/>
    </row>
    <row r="937" ht="15.75" customHeight="1">
      <c r="A937" s="97"/>
      <c r="B937" s="97"/>
      <c r="C937" s="97"/>
      <c r="D937" s="97"/>
      <c r="E937" s="97"/>
      <c r="F937" s="97"/>
      <c r="G937" s="97"/>
      <c r="H937" s="97"/>
      <c r="I937" s="97"/>
      <c r="J937" s="97"/>
      <c r="K937" s="97"/>
      <c r="L937" s="97"/>
      <c r="M937" s="97"/>
      <c r="N937" s="97"/>
      <c r="O937" s="97"/>
      <c r="P937" s="97"/>
      <c r="Q937" s="97"/>
      <c r="R937" s="97"/>
      <c r="S937" s="97"/>
      <c r="T937" s="97"/>
      <c r="U937" s="97"/>
      <c r="V937" s="97"/>
      <c r="W937" s="97"/>
      <c r="X937" s="97"/>
      <c r="Y937" s="97"/>
      <c r="Z937" s="97"/>
      <c r="AA937" s="97"/>
      <c r="AB937" s="97"/>
      <c r="AC937" s="97"/>
      <c r="AD937" s="97"/>
    </row>
    <row r="938" ht="15.75" customHeight="1">
      <c r="A938" s="97"/>
      <c r="B938" s="97"/>
      <c r="C938" s="97"/>
      <c r="D938" s="97"/>
      <c r="E938" s="97"/>
      <c r="F938" s="97"/>
      <c r="G938" s="97"/>
      <c r="H938" s="97"/>
      <c r="I938" s="97"/>
      <c r="J938" s="97"/>
      <c r="K938" s="97"/>
      <c r="L938" s="97"/>
      <c r="M938" s="97"/>
      <c r="N938" s="97"/>
      <c r="O938" s="97"/>
      <c r="P938" s="97"/>
      <c r="Q938" s="97"/>
      <c r="R938" s="97"/>
      <c r="S938" s="97"/>
      <c r="T938" s="97"/>
      <c r="U938" s="97"/>
      <c r="V938" s="97"/>
      <c r="W938" s="97"/>
      <c r="X938" s="97"/>
      <c r="Y938" s="97"/>
      <c r="Z938" s="97"/>
      <c r="AA938" s="97"/>
      <c r="AB938" s="97"/>
      <c r="AC938" s="97"/>
      <c r="AD938" s="97"/>
    </row>
    <row r="939" ht="15.75" customHeight="1">
      <c r="A939" s="97"/>
      <c r="B939" s="97"/>
      <c r="C939" s="97"/>
      <c r="D939" s="97"/>
      <c r="E939" s="97"/>
      <c r="F939" s="97"/>
      <c r="G939" s="97"/>
      <c r="H939" s="97"/>
      <c r="I939" s="97"/>
      <c r="J939" s="97"/>
      <c r="K939" s="97"/>
      <c r="L939" s="97"/>
      <c r="M939" s="97"/>
      <c r="N939" s="97"/>
      <c r="O939" s="97"/>
      <c r="P939" s="97"/>
      <c r="Q939" s="97"/>
      <c r="R939" s="97"/>
      <c r="S939" s="97"/>
      <c r="T939" s="97"/>
      <c r="U939" s="97"/>
      <c r="V939" s="97"/>
      <c r="W939" s="97"/>
      <c r="X939" s="97"/>
      <c r="Y939" s="97"/>
      <c r="Z939" s="97"/>
      <c r="AA939" s="97"/>
      <c r="AB939" s="97"/>
      <c r="AC939" s="97"/>
      <c r="AD939" s="97"/>
    </row>
    <row r="940" ht="15.75" customHeight="1">
      <c r="A940" s="97"/>
      <c r="B940" s="97"/>
      <c r="C940" s="97"/>
      <c r="D940" s="97"/>
      <c r="E940" s="97"/>
      <c r="F940" s="97"/>
      <c r="G940" s="97"/>
      <c r="H940" s="97"/>
      <c r="I940" s="97"/>
      <c r="J940" s="97"/>
      <c r="K940" s="97"/>
      <c r="L940" s="97"/>
      <c r="M940" s="97"/>
      <c r="N940" s="97"/>
      <c r="O940" s="97"/>
      <c r="P940" s="97"/>
      <c r="Q940" s="97"/>
      <c r="R940" s="97"/>
      <c r="S940" s="97"/>
      <c r="T940" s="97"/>
      <c r="U940" s="97"/>
      <c r="V940" s="97"/>
      <c r="W940" s="97"/>
      <c r="X940" s="97"/>
      <c r="Y940" s="97"/>
      <c r="Z940" s="97"/>
      <c r="AA940" s="97"/>
      <c r="AB940" s="97"/>
      <c r="AC940" s="97"/>
      <c r="AD940" s="97"/>
    </row>
    <row r="941" ht="15.75" customHeight="1">
      <c r="A941" s="97"/>
      <c r="B941" s="97"/>
      <c r="C941" s="97"/>
      <c r="D941" s="97"/>
      <c r="E941" s="97"/>
      <c r="F941" s="97"/>
      <c r="G941" s="97"/>
      <c r="H941" s="97"/>
      <c r="I941" s="97"/>
      <c r="J941" s="97"/>
      <c r="K941" s="97"/>
      <c r="L941" s="97"/>
      <c r="M941" s="97"/>
      <c r="N941" s="97"/>
      <c r="O941" s="97"/>
      <c r="P941" s="97"/>
      <c r="Q941" s="97"/>
      <c r="R941" s="97"/>
      <c r="S941" s="97"/>
      <c r="T941" s="97"/>
      <c r="U941" s="97"/>
      <c r="V941" s="97"/>
      <c r="W941" s="97"/>
      <c r="X941" s="97"/>
      <c r="Y941" s="97"/>
      <c r="Z941" s="97"/>
      <c r="AA941" s="97"/>
      <c r="AB941" s="97"/>
      <c r="AC941" s="97"/>
      <c r="AD941" s="97"/>
    </row>
    <row r="942" ht="15.75" customHeight="1">
      <c r="A942" s="97"/>
      <c r="B942" s="97"/>
      <c r="C942" s="97"/>
      <c r="D942" s="97"/>
      <c r="E942" s="97"/>
      <c r="F942" s="97"/>
      <c r="G942" s="97"/>
      <c r="H942" s="97"/>
      <c r="I942" s="97"/>
      <c r="J942" s="97"/>
      <c r="K942" s="97"/>
      <c r="L942" s="97"/>
      <c r="M942" s="97"/>
      <c r="N942" s="97"/>
      <c r="O942" s="97"/>
      <c r="P942" s="97"/>
      <c r="Q942" s="97"/>
      <c r="R942" s="97"/>
      <c r="S942" s="97"/>
      <c r="T942" s="97"/>
      <c r="U942" s="97"/>
      <c r="V942" s="97"/>
      <c r="W942" s="97"/>
      <c r="X942" s="97"/>
      <c r="Y942" s="97"/>
      <c r="Z942" s="97"/>
      <c r="AA942" s="97"/>
      <c r="AB942" s="97"/>
      <c r="AC942" s="97"/>
      <c r="AD942" s="97"/>
    </row>
    <row r="943" ht="15.75" customHeight="1">
      <c r="A943" s="97"/>
      <c r="B943" s="97"/>
      <c r="C943" s="97"/>
      <c r="D943" s="97"/>
      <c r="E943" s="97"/>
      <c r="F943" s="97"/>
      <c r="G943" s="97"/>
      <c r="H943" s="97"/>
      <c r="I943" s="97"/>
      <c r="J943" s="97"/>
      <c r="K943" s="97"/>
      <c r="L943" s="97"/>
      <c r="M943" s="97"/>
      <c r="N943" s="97"/>
      <c r="O943" s="97"/>
      <c r="P943" s="97"/>
      <c r="Q943" s="97"/>
      <c r="R943" s="97"/>
      <c r="S943" s="97"/>
      <c r="T943" s="97"/>
      <c r="U943" s="97"/>
      <c r="V943" s="97"/>
      <c r="W943" s="97"/>
      <c r="X943" s="97"/>
      <c r="Y943" s="97"/>
      <c r="Z943" s="97"/>
      <c r="AA943" s="97"/>
      <c r="AB943" s="97"/>
      <c r="AC943" s="97"/>
      <c r="AD943" s="97"/>
    </row>
    <row r="944" ht="15.75" customHeight="1">
      <c r="A944" s="97"/>
      <c r="B944" s="97"/>
      <c r="C944" s="97"/>
      <c r="D944" s="97"/>
      <c r="E944" s="97"/>
      <c r="F944" s="97"/>
      <c r="G944" s="97"/>
      <c r="H944" s="97"/>
      <c r="I944" s="97"/>
      <c r="J944" s="97"/>
      <c r="K944" s="97"/>
      <c r="L944" s="97"/>
      <c r="M944" s="97"/>
      <c r="N944" s="97"/>
      <c r="O944" s="97"/>
      <c r="P944" s="97"/>
      <c r="Q944" s="97"/>
      <c r="R944" s="97"/>
      <c r="S944" s="97"/>
      <c r="T944" s="97"/>
      <c r="U944" s="97"/>
      <c r="V944" s="97"/>
      <c r="W944" s="97"/>
      <c r="X944" s="97"/>
      <c r="Y944" s="97"/>
      <c r="Z944" s="97"/>
      <c r="AA944" s="97"/>
      <c r="AB944" s="97"/>
      <c r="AC944" s="97"/>
      <c r="AD944" s="97"/>
    </row>
    <row r="945" ht="15.75" customHeight="1">
      <c r="A945" s="97"/>
      <c r="B945" s="97"/>
      <c r="C945" s="97"/>
      <c r="D945" s="97"/>
      <c r="E945" s="97"/>
      <c r="F945" s="97"/>
      <c r="G945" s="97"/>
      <c r="H945" s="97"/>
      <c r="I945" s="97"/>
      <c r="J945" s="97"/>
      <c r="K945" s="97"/>
      <c r="L945" s="97"/>
      <c r="M945" s="97"/>
      <c r="N945" s="97"/>
      <c r="O945" s="97"/>
      <c r="P945" s="97"/>
      <c r="Q945" s="97"/>
      <c r="R945" s="97"/>
      <c r="S945" s="97"/>
      <c r="T945" s="97"/>
      <c r="U945" s="97"/>
      <c r="V945" s="97"/>
      <c r="W945" s="97"/>
      <c r="X945" s="97"/>
      <c r="Y945" s="97"/>
      <c r="Z945" s="97"/>
      <c r="AA945" s="97"/>
      <c r="AB945" s="97"/>
      <c r="AC945" s="97"/>
      <c r="AD945" s="97"/>
    </row>
    <row r="946" ht="15.75" customHeight="1">
      <c r="A946" s="97"/>
      <c r="B946" s="97"/>
      <c r="C946" s="97"/>
      <c r="D946" s="97"/>
      <c r="E946" s="97"/>
      <c r="F946" s="97"/>
      <c r="G946" s="97"/>
      <c r="H946" s="97"/>
      <c r="I946" s="97"/>
      <c r="J946" s="97"/>
      <c r="K946" s="97"/>
      <c r="L946" s="97"/>
      <c r="M946" s="97"/>
      <c r="N946" s="97"/>
      <c r="O946" s="97"/>
      <c r="P946" s="97"/>
      <c r="Q946" s="97"/>
      <c r="R946" s="97"/>
      <c r="S946" s="97"/>
      <c r="T946" s="97"/>
      <c r="U946" s="97"/>
      <c r="V946" s="97"/>
      <c r="W946" s="97"/>
      <c r="X946" s="97"/>
      <c r="Y946" s="97"/>
      <c r="Z946" s="97"/>
      <c r="AA946" s="97"/>
      <c r="AB946" s="97"/>
      <c r="AC946" s="97"/>
      <c r="AD946" s="97"/>
    </row>
    <row r="947" ht="15.75" customHeight="1">
      <c r="A947" s="97"/>
      <c r="B947" s="97"/>
      <c r="C947" s="97"/>
      <c r="D947" s="97"/>
      <c r="E947" s="97"/>
      <c r="F947" s="97"/>
      <c r="G947" s="97"/>
      <c r="H947" s="97"/>
      <c r="I947" s="97"/>
      <c r="J947" s="97"/>
      <c r="K947" s="97"/>
      <c r="L947" s="97"/>
      <c r="M947" s="97"/>
      <c r="N947" s="97"/>
      <c r="O947" s="97"/>
      <c r="P947" s="97"/>
      <c r="Q947" s="97"/>
      <c r="R947" s="97"/>
      <c r="S947" s="97"/>
      <c r="T947" s="97"/>
      <c r="U947" s="97"/>
      <c r="V947" s="97"/>
      <c r="W947" s="97"/>
      <c r="X947" s="97"/>
      <c r="Y947" s="97"/>
      <c r="Z947" s="97"/>
      <c r="AA947" s="97"/>
      <c r="AB947" s="97"/>
      <c r="AC947" s="97"/>
      <c r="AD947" s="97"/>
    </row>
    <row r="948" ht="15.75" customHeight="1">
      <c r="A948" s="97"/>
      <c r="B948" s="97"/>
      <c r="C948" s="97"/>
      <c r="D948" s="97"/>
      <c r="E948" s="97"/>
      <c r="F948" s="97"/>
      <c r="G948" s="97"/>
      <c r="H948" s="97"/>
      <c r="I948" s="97"/>
      <c r="J948" s="97"/>
      <c r="K948" s="97"/>
      <c r="L948" s="97"/>
      <c r="M948" s="97"/>
      <c r="N948" s="97"/>
      <c r="O948" s="97"/>
      <c r="P948" s="97"/>
      <c r="Q948" s="97"/>
      <c r="R948" s="97"/>
      <c r="S948" s="97"/>
      <c r="T948" s="97"/>
      <c r="U948" s="97"/>
      <c r="V948" s="97"/>
      <c r="W948" s="97"/>
      <c r="X948" s="97"/>
      <c r="Y948" s="97"/>
      <c r="Z948" s="97"/>
      <c r="AA948" s="97"/>
      <c r="AB948" s="97"/>
      <c r="AC948" s="97"/>
      <c r="AD948" s="97"/>
    </row>
    <row r="949" ht="15.75" customHeight="1">
      <c r="A949" s="97"/>
      <c r="B949" s="97"/>
      <c r="C949" s="97"/>
      <c r="D949" s="97"/>
      <c r="E949" s="97"/>
      <c r="F949" s="97"/>
      <c r="G949" s="97"/>
      <c r="H949" s="97"/>
      <c r="I949" s="97"/>
      <c r="J949" s="97"/>
      <c r="K949" s="97"/>
      <c r="L949" s="97"/>
      <c r="M949" s="97"/>
      <c r="N949" s="97"/>
      <c r="O949" s="97"/>
      <c r="P949" s="97"/>
      <c r="Q949" s="97"/>
      <c r="R949" s="97"/>
      <c r="S949" s="97"/>
      <c r="T949" s="97"/>
      <c r="U949" s="97"/>
      <c r="V949" s="97"/>
      <c r="W949" s="97"/>
      <c r="X949" s="97"/>
      <c r="Y949" s="97"/>
      <c r="Z949" s="97"/>
      <c r="AA949" s="97"/>
      <c r="AB949" s="97"/>
      <c r="AC949" s="97"/>
      <c r="AD949" s="97"/>
    </row>
    <row r="950" ht="15.75" customHeight="1">
      <c r="A950" s="97"/>
      <c r="B950" s="97"/>
      <c r="C950" s="97"/>
      <c r="D950" s="97"/>
      <c r="E950" s="97"/>
      <c r="F950" s="97"/>
      <c r="G950" s="97"/>
      <c r="H950" s="97"/>
      <c r="I950" s="97"/>
      <c r="J950" s="97"/>
      <c r="K950" s="97"/>
      <c r="L950" s="97"/>
      <c r="M950" s="97"/>
      <c r="N950" s="97"/>
      <c r="O950" s="97"/>
      <c r="P950" s="97"/>
      <c r="Q950" s="97"/>
      <c r="R950" s="97"/>
      <c r="S950" s="97"/>
      <c r="T950" s="97"/>
      <c r="U950" s="97"/>
      <c r="V950" s="97"/>
      <c r="W950" s="97"/>
      <c r="X950" s="97"/>
      <c r="Y950" s="97"/>
      <c r="Z950" s="97"/>
      <c r="AA950" s="97"/>
      <c r="AB950" s="97"/>
      <c r="AC950" s="97"/>
      <c r="AD950" s="97"/>
    </row>
    <row r="951" ht="15.75" customHeight="1">
      <c r="A951" s="97"/>
      <c r="B951" s="97"/>
      <c r="C951" s="97"/>
      <c r="D951" s="97"/>
      <c r="E951" s="97"/>
      <c r="F951" s="97"/>
      <c r="G951" s="97"/>
      <c r="H951" s="97"/>
      <c r="I951" s="97"/>
      <c r="J951" s="97"/>
      <c r="K951" s="97"/>
      <c r="L951" s="97"/>
      <c r="M951" s="97"/>
      <c r="N951" s="97"/>
      <c r="O951" s="97"/>
      <c r="P951" s="97"/>
      <c r="Q951" s="97"/>
      <c r="R951" s="97"/>
      <c r="S951" s="97"/>
      <c r="T951" s="97"/>
      <c r="U951" s="97"/>
      <c r="V951" s="97"/>
      <c r="W951" s="97"/>
      <c r="X951" s="97"/>
      <c r="Y951" s="97"/>
      <c r="Z951" s="97"/>
      <c r="AA951" s="97"/>
      <c r="AB951" s="97"/>
      <c r="AC951" s="97"/>
      <c r="AD951" s="97"/>
    </row>
    <row r="952" ht="15.75" customHeight="1">
      <c r="A952" s="97"/>
      <c r="B952" s="97"/>
      <c r="C952" s="97"/>
      <c r="D952" s="97"/>
      <c r="E952" s="97"/>
      <c r="F952" s="97"/>
      <c r="G952" s="97"/>
      <c r="H952" s="97"/>
      <c r="I952" s="97"/>
      <c r="J952" s="97"/>
      <c r="K952" s="97"/>
      <c r="L952" s="97"/>
      <c r="M952" s="97"/>
      <c r="N952" s="97"/>
      <c r="O952" s="97"/>
      <c r="P952" s="97"/>
      <c r="Q952" s="97"/>
      <c r="R952" s="97"/>
      <c r="S952" s="97"/>
      <c r="T952" s="97"/>
      <c r="U952" s="97"/>
      <c r="V952" s="97"/>
      <c r="W952" s="97"/>
      <c r="X952" s="97"/>
      <c r="Y952" s="97"/>
      <c r="Z952" s="97"/>
      <c r="AA952" s="97"/>
      <c r="AB952" s="97"/>
      <c r="AC952" s="97"/>
      <c r="AD952" s="97"/>
    </row>
    <row r="953" ht="15.75" customHeight="1">
      <c r="A953" s="97"/>
      <c r="B953" s="97"/>
      <c r="C953" s="97"/>
      <c r="D953" s="97"/>
      <c r="E953" s="97"/>
      <c r="F953" s="97"/>
      <c r="G953" s="97"/>
      <c r="H953" s="97"/>
      <c r="I953" s="97"/>
      <c r="J953" s="97"/>
      <c r="K953" s="97"/>
      <c r="L953" s="97"/>
      <c r="M953" s="97"/>
      <c r="N953" s="97"/>
      <c r="O953" s="97"/>
      <c r="P953" s="97"/>
      <c r="Q953" s="97"/>
      <c r="R953" s="97"/>
      <c r="S953" s="97"/>
      <c r="T953" s="97"/>
      <c r="U953" s="97"/>
      <c r="V953" s="97"/>
      <c r="W953" s="97"/>
      <c r="X953" s="97"/>
      <c r="Y953" s="97"/>
      <c r="Z953" s="97"/>
      <c r="AA953" s="97"/>
      <c r="AB953" s="97"/>
      <c r="AC953" s="97"/>
      <c r="AD953" s="97"/>
    </row>
    <row r="954" ht="15.75" customHeight="1">
      <c r="A954" s="97"/>
      <c r="B954" s="97"/>
      <c r="C954" s="97"/>
      <c r="D954" s="97"/>
      <c r="E954" s="97"/>
      <c r="F954" s="97"/>
      <c r="G954" s="97"/>
      <c r="H954" s="97"/>
      <c r="I954" s="97"/>
      <c r="J954" s="97"/>
      <c r="K954" s="97"/>
      <c r="L954" s="97"/>
      <c r="M954" s="97"/>
      <c r="N954" s="97"/>
      <c r="O954" s="97"/>
      <c r="P954" s="97"/>
      <c r="Q954" s="97"/>
      <c r="R954" s="97"/>
      <c r="S954" s="97"/>
      <c r="T954" s="97"/>
      <c r="U954" s="97"/>
      <c r="V954" s="97"/>
      <c r="W954" s="97"/>
      <c r="X954" s="97"/>
      <c r="Y954" s="97"/>
      <c r="Z954" s="97"/>
      <c r="AA954" s="97"/>
      <c r="AB954" s="97"/>
      <c r="AC954" s="97"/>
      <c r="AD954" s="97"/>
    </row>
    <row r="955" ht="15.75" customHeight="1">
      <c r="A955" s="97"/>
      <c r="B955" s="97"/>
      <c r="C955" s="97"/>
      <c r="D955" s="97"/>
      <c r="E955" s="97"/>
      <c r="F955" s="97"/>
      <c r="G955" s="97"/>
      <c r="H955" s="97"/>
      <c r="I955" s="97"/>
      <c r="J955" s="97"/>
      <c r="K955" s="97"/>
      <c r="L955" s="97"/>
      <c r="M955" s="97"/>
      <c r="N955" s="97"/>
      <c r="O955" s="97"/>
      <c r="P955" s="97"/>
      <c r="Q955" s="97"/>
      <c r="R955" s="97"/>
      <c r="S955" s="97"/>
      <c r="T955" s="97"/>
      <c r="U955" s="97"/>
      <c r="V955" s="97"/>
      <c r="W955" s="97"/>
      <c r="X955" s="97"/>
      <c r="Y955" s="97"/>
      <c r="Z955" s="97"/>
      <c r="AA955" s="97"/>
      <c r="AB955" s="97"/>
      <c r="AC955" s="97"/>
      <c r="AD955" s="97"/>
    </row>
    <row r="956" ht="15.75" customHeight="1">
      <c r="A956" s="97"/>
      <c r="B956" s="97"/>
      <c r="C956" s="97"/>
      <c r="D956" s="97"/>
      <c r="E956" s="97"/>
      <c r="F956" s="97"/>
      <c r="G956" s="97"/>
      <c r="H956" s="97"/>
      <c r="I956" s="97"/>
      <c r="J956" s="97"/>
      <c r="K956" s="97"/>
      <c r="L956" s="97"/>
      <c r="M956" s="97"/>
      <c r="N956" s="97"/>
      <c r="O956" s="97"/>
      <c r="P956" s="97"/>
      <c r="Q956" s="97"/>
      <c r="R956" s="97"/>
      <c r="S956" s="97"/>
      <c r="T956" s="97"/>
      <c r="U956" s="97"/>
      <c r="V956" s="97"/>
      <c r="W956" s="97"/>
      <c r="X956" s="97"/>
      <c r="Y956" s="97"/>
      <c r="Z956" s="97"/>
      <c r="AA956" s="97"/>
      <c r="AB956" s="97"/>
      <c r="AC956" s="97"/>
      <c r="AD956" s="97"/>
    </row>
    <row r="957" ht="15.75" customHeight="1">
      <c r="A957" s="97"/>
      <c r="B957" s="97"/>
      <c r="C957" s="97"/>
      <c r="D957" s="97"/>
      <c r="E957" s="97"/>
      <c r="F957" s="97"/>
      <c r="G957" s="97"/>
      <c r="H957" s="97"/>
      <c r="I957" s="97"/>
      <c r="J957" s="97"/>
      <c r="K957" s="97"/>
      <c r="L957" s="97"/>
      <c r="M957" s="97"/>
      <c r="N957" s="97"/>
      <c r="O957" s="97"/>
      <c r="P957" s="97"/>
      <c r="Q957" s="97"/>
      <c r="R957" s="97"/>
      <c r="S957" s="97"/>
      <c r="T957" s="97"/>
      <c r="U957" s="97"/>
      <c r="V957" s="97"/>
      <c r="W957" s="97"/>
      <c r="X957" s="97"/>
      <c r="Y957" s="97"/>
      <c r="Z957" s="97"/>
      <c r="AA957" s="97"/>
      <c r="AB957" s="97"/>
      <c r="AC957" s="97"/>
      <c r="AD957" s="97"/>
    </row>
    <row r="958" ht="15.75" customHeight="1">
      <c r="A958" s="97"/>
      <c r="B958" s="97"/>
      <c r="C958" s="97"/>
      <c r="D958" s="97"/>
      <c r="E958" s="97"/>
      <c r="F958" s="97"/>
      <c r="G958" s="97"/>
      <c r="H958" s="97"/>
      <c r="I958" s="97"/>
      <c r="J958" s="97"/>
      <c r="K958" s="97"/>
      <c r="L958" s="97"/>
      <c r="M958" s="97"/>
      <c r="N958" s="97"/>
      <c r="O958" s="97"/>
      <c r="P958" s="97"/>
      <c r="Q958" s="97"/>
      <c r="R958" s="97"/>
      <c r="S958" s="97"/>
      <c r="T958" s="97"/>
      <c r="U958" s="97"/>
      <c r="V958" s="97"/>
      <c r="W958" s="97"/>
      <c r="X958" s="97"/>
      <c r="Y958" s="97"/>
      <c r="Z958" s="97"/>
      <c r="AA958" s="97"/>
      <c r="AB958" s="97"/>
      <c r="AC958" s="97"/>
      <c r="AD958" s="97"/>
    </row>
    <row r="959" ht="15.75" customHeight="1">
      <c r="A959" s="97"/>
      <c r="B959" s="97"/>
      <c r="C959" s="97"/>
      <c r="D959" s="97"/>
      <c r="E959" s="97"/>
      <c r="F959" s="97"/>
      <c r="G959" s="97"/>
      <c r="H959" s="97"/>
      <c r="I959" s="97"/>
      <c r="J959" s="97"/>
      <c r="K959" s="97"/>
      <c r="L959" s="97"/>
      <c r="M959" s="97"/>
      <c r="N959" s="97"/>
      <c r="O959" s="97"/>
      <c r="P959" s="97"/>
      <c r="Q959" s="97"/>
      <c r="R959" s="97"/>
      <c r="S959" s="97"/>
      <c r="T959" s="97"/>
      <c r="U959" s="97"/>
      <c r="V959" s="97"/>
      <c r="W959" s="97"/>
      <c r="X959" s="97"/>
      <c r="Y959" s="97"/>
      <c r="Z959" s="97"/>
      <c r="AA959" s="97"/>
      <c r="AB959" s="97"/>
      <c r="AC959" s="97"/>
      <c r="AD959" s="97"/>
    </row>
    <row r="960" ht="15.75" customHeight="1">
      <c r="A960" s="97"/>
      <c r="B960" s="97"/>
      <c r="C960" s="97"/>
      <c r="D960" s="97"/>
      <c r="E960" s="97"/>
      <c r="F960" s="97"/>
      <c r="G960" s="97"/>
      <c r="H960" s="97"/>
      <c r="I960" s="97"/>
      <c r="J960" s="97"/>
      <c r="K960" s="97"/>
      <c r="L960" s="97"/>
      <c r="M960" s="97"/>
      <c r="N960" s="97"/>
      <c r="O960" s="97"/>
      <c r="P960" s="97"/>
      <c r="Q960" s="97"/>
      <c r="R960" s="97"/>
      <c r="S960" s="97"/>
      <c r="T960" s="97"/>
      <c r="U960" s="97"/>
      <c r="V960" s="97"/>
      <c r="W960" s="97"/>
      <c r="X960" s="97"/>
      <c r="Y960" s="97"/>
      <c r="Z960" s="97"/>
      <c r="AA960" s="97"/>
      <c r="AB960" s="97"/>
      <c r="AC960" s="97"/>
      <c r="AD960" s="97"/>
    </row>
    <row r="961" ht="15.75" customHeight="1">
      <c r="A961" s="97"/>
      <c r="B961" s="97"/>
      <c r="C961" s="97"/>
      <c r="D961" s="97"/>
      <c r="E961" s="97"/>
      <c r="F961" s="97"/>
      <c r="G961" s="97"/>
      <c r="H961" s="97"/>
      <c r="I961" s="97"/>
      <c r="J961" s="97"/>
      <c r="K961" s="97"/>
      <c r="L961" s="97"/>
      <c r="M961" s="97"/>
      <c r="N961" s="97"/>
      <c r="O961" s="97"/>
      <c r="P961" s="97"/>
      <c r="Q961" s="97"/>
      <c r="R961" s="97"/>
      <c r="S961" s="97"/>
      <c r="T961" s="97"/>
      <c r="U961" s="97"/>
      <c r="V961" s="97"/>
      <c r="W961" s="97"/>
      <c r="X961" s="97"/>
      <c r="Y961" s="97"/>
      <c r="Z961" s="97"/>
      <c r="AA961" s="97"/>
      <c r="AB961" s="97"/>
      <c r="AC961" s="97"/>
      <c r="AD961" s="97"/>
    </row>
    <row r="962" ht="15.75" customHeight="1">
      <c r="A962" s="97"/>
      <c r="B962" s="97"/>
      <c r="C962" s="97"/>
      <c r="D962" s="97"/>
      <c r="E962" s="97"/>
      <c r="F962" s="97"/>
      <c r="G962" s="97"/>
      <c r="H962" s="97"/>
      <c r="I962" s="97"/>
      <c r="J962" s="97"/>
      <c r="K962" s="97"/>
      <c r="L962" s="97"/>
      <c r="M962" s="97"/>
      <c r="N962" s="97"/>
      <c r="O962" s="97"/>
      <c r="P962" s="97"/>
      <c r="Q962" s="97"/>
      <c r="R962" s="97"/>
      <c r="S962" s="97"/>
      <c r="T962" s="97"/>
      <c r="U962" s="97"/>
      <c r="V962" s="97"/>
      <c r="W962" s="97"/>
      <c r="X962" s="97"/>
      <c r="Y962" s="97"/>
      <c r="Z962" s="97"/>
      <c r="AA962" s="97"/>
      <c r="AB962" s="97"/>
      <c r="AC962" s="97"/>
      <c r="AD962" s="97"/>
    </row>
    <row r="963" ht="15.75" customHeight="1">
      <c r="A963" s="97"/>
      <c r="B963" s="97"/>
      <c r="C963" s="97"/>
      <c r="D963" s="97"/>
      <c r="E963" s="97"/>
      <c r="F963" s="97"/>
      <c r="G963" s="97"/>
      <c r="H963" s="97"/>
      <c r="I963" s="97"/>
      <c r="J963" s="97"/>
      <c r="K963" s="97"/>
      <c r="L963" s="97"/>
      <c r="M963" s="97"/>
      <c r="N963" s="97"/>
      <c r="O963" s="97"/>
      <c r="P963" s="97"/>
      <c r="Q963" s="97"/>
      <c r="R963" s="97"/>
      <c r="S963" s="97"/>
      <c r="T963" s="97"/>
      <c r="U963" s="97"/>
      <c r="V963" s="97"/>
      <c r="W963" s="97"/>
      <c r="X963" s="97"/>
      <c r="Y963" s="97"/>
      <c r="Z963" s="97"/>
      <c r="AA963" s="97"/>
      <c r="AB963" s="97"/>
      <c r="AC963" s="97"/>
      <c r="AD963" s="97"/>
    </row>
    <row r="964" ht="15.75" customHeight="1">
      <c r="A964" s="97"/>
      <c r="B964" s="97"/>
      <c r="C964" s="97"/>
      <c r="D964" s="97"/>
      <c r="E964" s="97"/>
      <c r="F964" s="97"/>
      <c r="G964" s="97"/>
      <c r="H964" s="97"/>
      <c r="I964" s="97"/>
      <c r="J964" s="97"/>
      <c r="K964" s="97"/>
      <c r="L964" s="97"/>
      <c r="M964" s="97"/>
      <c r="N964" s="97"/>
      <c r="O964" s="97"/>
      <c r="P964" s="97"/>
      <c r="Q964" s="97"/>
      <c r="R964" s="97"/>
      <c r="S964" s="97"/>
      <c r="T964" s="97"/>
      <c r="U964" s="97"/>
      <c r="V964" s="97"/>
      <c r="W964" s="97"/>
      <c r="X964" s="97"/>
      <c r="Y964" s="97"/>
      <c r="Z964" s="97"/>
      <c r="AA964" s="97"/>
      <c r="AB964" s="97"/>
      <c r="AC964" s="97"/>
      <c r="AD964" s="97"/>
    </row>
    <row r="965" ht="15.75" customHeight="1">
      <c r="A965" s="97"/>
      <c r="B965" s="97"/>
      <c r="C965" s="97"/>
      <c r="D965" s="97"/>
      <c r="E965" s="97"/>
      <c r="F965" s="97"/>
      <c r="G965" s="97"/>
      <c r="H965" s="97"/>
      <c r="I965" s="97"/>
      <c r="J965" s="97"/>
      <c r="K965" s="97"/>
      <c r="L965" s="97"/>
      <c r="M965" s="97"/>
      <c r="N965" s="97"/>
      <c r="O965" s="97"/>
      <c r="P965" s="97"/>
      <c r="Q965" s="97"/>
      <c r="R965" s="97"/>
      <c r="S965" s="97"/>
      <c r="T965" s="97"/>
      <c r="U965" s="97"/>
      <c r="V965" s="97"/>
      <c r="W965" s="97"/>
      <c r="X965" s="97"/>
      <c r="Y965" s="97"/>
      <c r="Z965" s="97"/>
      <c r="AA965" s="97"/>
      <c r="AB965" s="97"/>
      <c r="AC965" s="97"/>
      <c r="AD965" s="97"/>
    </row>
    <row r="966" ht="15.75" customHeight="1">
      <c r="A966" s="97"/>
      <c r="B966" s="97"/>
      <c r="C966" s="97"/>
      <c r="D966" s="97"/>
      <c r="E966" s="97"/>
      <c r="F966" s="97"/>
      <c r="G966" s="97"/>
      <c r="H966" s="97"/>
      <c r="I966" s="97"/>
      <c r="J966" s="97"/>
      <c r="K966" s="97"/>
      <c r="L966" s="97"/>
      <c r="M966" s="97"/>
      <c r="N966" s="97"/>
      <c r="O966" s="97"/>
      <c r="P966" s="97"/>
      <c r="Q966" s="97"/>
      <c r="R966" s="97"/>
      <c r="S966" s="97"/>
      <c r="T966" s="97"/>
      <c r="U966" s="97"/>
      <c r="V966" s="97"/>
      <c r="W966" s="97"/>
      <c r="X966" s="97"/>
      <c r="Y966" s="97"/>
      <c r="Z966" s="97"/>
      <c r="AA966" s="97"/>
      <c r="AB966" s="97"/>
      <c r="AC966" s="97"/>
      <c r="AD966" s="97"/>
    </row>
    <row r="967" ht="15.75" customHeight="1">
      <c r="A967" s="97"/>
      <c r="B967" s="97"/>
      <c r="C967" s="97"/>
      <c r="D967" s="97"/>
      <c r="E967" s="97"/>
      <c r="F967" s="97"/>
      <c r="G967" s="97"/>
      <c r="H967" s="97"/>
      <c r="I967" s="97"/>
      <c r="J967" s="97"/>
      <c r="K967" s="97"/>
      <c r="L967" s="97"/>
      <c r="M967" s="97"/>
      <c r="N967" s="97"/>
      <c r="O967" s="97"/>
      <c r="P967" s="97"/>
      <c r="Q967" s="97"/>
      <c r="R967" s="97"/>
      <c r="S967" s="97"/>
      <c r="T967" s="97"/>
      <c r="U967" s="97"/>
      <c r="V967" s="97"/>
      <c r="W967" s="97"/>
      <c r="X967" s="97"/>
      <c r="Y967" s="97"/>
      <c r="Z967" s="97"/>
      <c r="AA967" s="97"/>
      <c r="AB967" s="97"/>
      <c r="AC967" s="97"/>
      <c r="AD967" s="97"/>
    </row>
    <row r="968" ht="15.75" customHeight="1">
      <c r="A968" s="97"/>
      <c r="B968" s="97"/>
      <c r="C968" s="97"/>
      <c r="D968" s="97"/>
      <c r="E968" s="97"/>
      <c r="F968" s="97"/>
      <c r="G968" s="97"/>
      <c r="H968" s="97"/>
      <c r="I968" s="97"/>
      <c r="J968" s="97"/>
      <c r="K968" s="97"/>
      <c r="L968" s="97"/>
      <c r="M968" s="97"/>
      <c r="N968" s="97"/>
      <c r="O968" s="97"/>
      <c r="P968" s="97"/>
      <c r="Q968" s="97"/>
      <c r="R968" s="97"/>
      <c r="S968" s="97"/>
      <c r="T968" s="97"/>
      <c r="U968" s="97"/>
      <c r="V968" s="97"/>
      <c r="W968" s="97"/>
      <c r="X968" s="97"/>
      <c r="Y968" s="97"/>
      <c r="Z968" s="97"/>
      <c r="AA968" s="97"/>
      <c r="AB968" s="97"/>
      <c r="AC968" s="97"/>
      <c r="AD968" s="97"/>
    </row>
    <row r="969" ht="15.75" customHeight="1">
      <c r="A969" s="97"/>
      <c r="B969" s="97"/>
      <c r="C969" s="97"/>
      <c r="D969" s="97"/>
      <c r="E969" s="97"/>
      <c r="F969" s="97"/>
      <c r="G969" s="97"/>
      <c r="H969" s="97"/>
      <c r="I969" s="97"/>
      <c r="J969" s="97"/>
      <c r="K969" s="97"/>
      <c r="L969" s="97"/>
      <c r="M969" s="97"/>
      <c r="N969" s="97"/>
      <c r="O969" s="97"/>
      <c r="P969" s="97"/>
      <c r="Q969" s="97"/>
      <c r="R969" s="97"/>
      <c r="S969" s="97"/>
      <c r="T969" s="97"/>
      <c r="U969" s="97"/>
      <c r="V969" s="97"/>
      <c r="W969" s="97"/>
      <c r="X969" s="97"/>
      <c r="Y969" s="97"/>
      <c r="Z969" s="97"/>
      <c r="AA969" s="97"/>
      <c r="AB969" s="97"/>
      <c r="AC969" s="97"/>
      <c r="AD969" s="97"/>
    </row>
    <row r="970" ht="15.75" customHeight="1">
      <c r="A970" s="97"/>
      <c r="B970" s="97"/>
      <c r="C970" s="97"/>
      <c r="D970" s="97"/>
      <c r="E970" s="97"/>
      <c r="F970" s="97"/>
      <c r="G970" s="97"/>
      <c r="H970" s="97"/>
      <c r="I970" s="97"/>
      <c r="J970" s="97"/>
      <c r="K970" s="97"/>
      <c r="L970" s="97"/>
      <c r="M970" s="97"/>
      <c r="N970" s="97"/>
      <c r="O970" s="97"/>
      <c r="P970" s="97"/>
      <c r="Q970" s="97"/>
      <c r="R970" s="97"/>
      <c r="S970" s="97"/>
      <c r="T970" s="97"/>
      <c r="U970" s="97"/>
      <c r="V970" s="97"/>
      <c r="W970" s="97"/>
      <c r="X970" s="97"/>
      <c r="Y970" s="97"/>
      <c r="Z970" s="97"/>
      <c r="AA970" s="97"/>
      <c r="AB970" s="97"/>
      <c r="AC970" s="97"/>
      <c r="AD970" s="97"/>
    </row>
    <row r="971" ht="15.75" customHeight="1">
      <c r="A971" s="97"/>
      <c r="B971" s="97"/>
      <c r="C971" s="97"/>
      <c r="D971" s="97"/>
      <c r="E971" s="97"/>
      <c r="F971" s="97"/>
      <c r="G971" s="97"/>
      <c r="H971" s="97"/>
      <c r="I971" s="97"/>
      <c r="J971" s="97"/>
      <c r="K971" s="97"/>
      <c r="L971" s="97"/>
      <c r="M971" s="97"/>
      <c r="N971" s="97"/>
      <c r="O971" s="97"/>
      <c r="P971" s="97"/>
      <c r="Q971" s="97"/>
      <c r="R971" s="97"/>
      <c r="S971" s="97"/>
      <c r="T971" s="97"/>
      <c r="U971" s="97"/>
      <c r="V971" s="97"/>
      <c r="W971" s="97"/>
      <c r="X971" s="97"/>
      <c r="Y971" s="97"/>
      <c r="Z971" s="97"/>
      <c r="AA971" s="97"/>
      <c r="AB971" s="97"/>
      <c r="AC971" s="97"/>
      <c r="AD971" s="97"/>
    </row>
    <row r="972" ht="15.75" customHeight="1">
      <c r="A972" s="97"/>
      <c r="B972" s="97"/>
      <c r="C972" s="97"/>
      <c r="D972" s="97"/>
      <c r="E972" s="97"/>
      <c r="F972" s="97"/>
      <c r="G972" s="97"/>
      <c r="H972" s="97"/>
      <c r="I972" s="97"/>
      <c r="J972" s="97"/>
      <c r="K972" s="97"/>
      <c r="L972" s="97"/>
      <c r="M972" s="97"/>
      <c r="N972" s="97"/>
      <c r="O972" s="97"/>
      <c r="P972" s="97"/>
      <c r="Q972" s="97"/>
      <c r="R972" s="97"/>
      <c r="S972" s="97"/>
      <c r="T972" s="97"/>
      <c r="U972" s="97"/>
      <c r="V972" s="97"/>
      <c r="W972" s="97"/>
      <c r="X972" s="97"/>
      <c r="Y972" s="97"/>
      <c r="Z972" s="97"/>
      <c r="AA972" s="97"/>
      <c r="AB972" s="97"/>
      <c r="AC972" s="97"/>
      <c r="AD972" s="97"/>
    </row>
    <row r="973" ht="15.75" customHeight="1">
      <c r="A973" s="97"/>
      <c r="B973" s="97"/>
      <c r="C973" s="97"/>
      <c r="D973" s="97"/>
      <c r="E973" s="97"/>
      <c r="F973" s="97"/>
      <c r="G973" s="97"/>
      <c r="H973" s="97"/>
      <c r="I973" s="97"/>
      <c r="J973" s="97"/>
      <c r="K973" s="97"/>
      <c r="L973" s="97"/>
      <c r="M973" s="97"/>
      <c r="N973" s="97"/>
      <c r="O973" s="97"/>
      <c r="P973" s="97"/>
      <c r="Q973" s="97"/>
      <c r="R973" s="97"/>
      <c r="S973" s="97"/>
      <c r="T973" s="97"/>
      <c r="U973" s="97"/>
      <c r="V973" s="97"/>
      <c r="W973" s="97"/>
      <c r="X973" s="97"/>
      <c r="Y973" s="97"/>
      <c r="Z973" s="97"/>
      <c r="AA973" s="97"/>
      <c r="AB973" s="97"/>
      <c r="AC973" s="97"/>
      <c r="AD973" s="97"/>
    </row>
    <row r="974" ht="15.75" customHeight="1">
      <c r="A974" s="97"/>
      <c r="B974" s="97"/>
      <c r="C974" s="97"/>
      <c r="D974" s="97"/>
      <c r="E974" s="97"/>
      <c r="F974" s="97"/>
      <c r="G974" s="97"/>
      <c r="H974" s="97"/>
      <c r="I974" s="97"/>
      <c r="J974" s="97"/>
      <c r="K974" s="97"/>
      <c r="L974" s="97"/>
      <c r="M974" s="97"/>
      <c r="N974" s="97"/>
      <c r="O974" s="97"/>
      <c r="P974" s="97"/>
      <c r="Q974" s="97"/>
      <c r="R974" s="97"/>
      <c r="S974" s="97"/>
      <c r="T974" s="97"/>
      <c r="U974" s="97"/>
      <c r="V974" s="97"/>
      <c r="W974" s="97"/>
      <c r="X974" s="97"/>
      <c r="Y974" s="97"/>
      <c r="Z974" s="97"/>
      <c r="AA974" s="97"/>
      <c r="AB974" s="97"/>
      <c r="AC974" s="97"/>
      <c r="AD974" s="97"/>
    </row>
    <row r="975" ht="15.75" customHeight="1">
      <c r="A975" s="97"/>
      <c r="B975" s="97"/>
      <c r="C975" s="97"/>
      <c r="D975" s="97"/>
      <c r="E975" s="97"/>
      <c r="F975" s="97"/>
      <c r="G975" s="97"/>
      <c r="H975" s="97"/>
      <c r="I975" s="97"/>
      <c r="J975" s="97"/>
      <c r="K975" s="97"/>
      <c r="L975" s="97"/>
      <c r="M975" s="97"/>
      <c r="N975" s="97"/>
      <c r="O975" s="97"/>
      <c r="P975" s="97"/>
      <c r="Q975" s="97"/>
      <c r="R975" s="97"/>
      <c r="S975" s="97"/>
      <c r="T975" s="97"/>
      <c r="U975" s="97"/>
      <c r="V975" s="97"/>
      <c r="W975" s="97"/>
      <c r="X975" s="97"/>
      <c r="Y975" s="97"/>
      <c r="Z975" s="97"/>
      <c r="AA975" s="97"/>
      <c r="AB975" s="97"/>
      <c r="AC975" s="97"/>
      <c r="AD975" s="97"/>
    </row>
    <row r="976" ht="15.75" customHeight="1">
      <c r="A976" s="97"/>
      <c r="B976" s="97"/>
      <c r="C976" s="97"/>
      <c r="D976" s="97"/>
      <c r="E976" s="97"/>
      <c r="F976" s="97"/>
      <c r="G976" s="97"/>
      <c r="H976" s="97"/>
      <c r="I976" s="97"/>
      <c r="J976" s="97"/>
      <c r="K976" s="97"/>
      <c r="L976" s="97"/>
      <c r="M976" s="97"/>
      <c r="N976" s="97"/>
      <c r="O976" s="97"/>
      <c r="P976" s="97"/>
      <c r="Q976" s="97"/>
      <c r="R976" s="97"/>
      <c r="S976" s="97"/>
      <c r="T976" s="97"/>
      <c r="U976" s="97"/>
      <c r="V976" s="97"/>
      <c r="W976" s="97"/>
      <c r="X976" s="97"/>
      <c r="Y976" s="97"/>
      <c r="Z976" s="97"/>
      <c r="AA976" s="97"/>
      <c r="AB976" s="97"/>
      <c r="AC976" s="97"/>
      <c r="AD976" s="97"/>
    </row>
    <row r="977" ht="15.75" customHeight="1">
      <c r="A977" s="97"/>
      <c r="B977" s="97"/>
      <c r="C977" s="97"/>
      <c r="D977" s="97"/>
      <c r="E977" s="97"/>
      <c r="F977" s="97"/>
      <c r="G977" s="97"/>
      <c r="H977" s="97"/>
      <c r="I977" s="97"/>
      <c r="J977" s="97"/>
      <c r="K977" s="97"/>
      <c r="L977" s="97"/>
      <c r="M977" s="97"/>
      <c r="N977" s="97"/>
      <c r="O977" s="97"/>
      <c r="P977" s="97"/>
      <c r="Q977" s="97"/>
      <c r="R977" s="97"/>
      <c r="S977" s="97"/>
      <c r="T977" s="97"/>
      <c r="U977" s="97"/>
      <c r="V977" s="97"/>
      <c r="W977" s="97"/>
      <c r="X977" s="97"/>
      <c r="Y977" s="97"/>
      <c r="Z977" s="97"/>
      <c r="AA977" s="97"/>
      <c r="AB977" s="97"/>
      <c r="AC977" s="97"/>
      <c r="AD977" s="97"/>
    </row>
    <row r="978" ht="15.75" customHeight="1">
      <c r="A978" s="97"/>
      <c r="B978" s="97"/>
      <c r="C978" s="97"/>
      <c r="D978" s="97"/>
      <c r="E978" s="97"/>
      <c r="F978" s="97"/>
      <c r="G978" s="97"/>
      <c r="H978" s="97"/>
      <c r="I978" s="97"/>
      <c r="J978" s="97"/>
      <c r="K978" s="97"/>
      <c r="L978" s="97"/>
      <c r="M978" s="97"/>
      <c r="N978" s="97"/>
      <c r="O978" s="97"/>
      <c r="P978" s="97"/>
      <c r="Q978" s="97"/>
      <c r="R978" s="97"/>
      <c r="S978" s="97"/>
      <c r="T978" s="97"/>
      <c r="U978" s="97"/>
      <c r="V978" s="97"/>
      <c r="W978" s="97"/>
      <c r="X978" s="97"/>
      <c r="Y978" s="97"/>
      <c r="Z978" s="97"/>
      <c r="AA978" s="97"/>
      <c r="AB978" s="97"/>
      <c r="AC978" s="97"/>
      <c r="AD978" s="97"/>
    </row>
    <row r="979" ht="15.75" customHeight="1">
      <c r="A979" s="97"/>
      <c r="B979" s="97"/>
      <c r="C979" s="97"/>
      <c r="D979" s="97"/>
      <c r="E979" s="97"/>
      <c r="F979" s="97"/>
      <c r="G979" s="97"/>
      <c r="H979" s="97"/>
      <c r="I979" s="97"/>
      <c r="J979" s="97"/>
      <c r="K979" s="97"/>
      <c r="L979" s="97"/>
      <c r="M979" s="97"/>
      <c r="N979" s="97"/>
      <c r="O979" s="97"/>
      <c r="P979" s="97"/>
      <c r="Q979" s="97"/>
      <c r="R979" s="97"/>
      <c r="S979" s="97"/>
      <c r="T979" s="97"/>
      <c r="U979" s="97"/>
      <c r="V979" s="97"/>
      <c r="W979" s="97"/>
      <c r="X979" s="97"/>
      <c r="Y979" s="97"/>
      <c r="Z979" s="97"/>
      <c r="AA979" s="97"/>
      <c r="AB979" s="97"/>
      <c r="AC979" s="97"/>
      <c r="AD979" s="97"/>
    </row>
    <row r="980" ht="15.75" customHeight="1">
      <c r="A980" s="97"/>
      <c r="B980" s="97"/>
      <c r="C980" s="97"/>
      <c r="D980" s="97"/>
      <c r="E980" s="97"/>
      <c r="F980" s="97"/>
      <c r="G980" s="97"/>
      <c r="H980" s="97"/>
      <c r="I980" s="97"/>
      <c r="J980" s="97"/>
      <c r="K980" s="97"/>
      <c r="L980" s="97"/>
      <c r="M980" s="97"/>
      <c r="N980" s="97"/>
      <c r="O980" s="97"/>
      <c r="P980" s="97"/>
      <c r="Q980" s="97"/>
      <c r="R980" s="97"/>
      <c r="S980" s="97"/>
      <c r="T980" s="97"/>
      <c r="U980" s="97"/>
      <c r="V980" s="97"/>
      <c r="W980" s="97"/>
      <c r="X980" s="97"/>
      <c r="Y980" s="97"/>
      <c r="Z980" s="97"/>
      <c r="AA980" s="97"/>
      <c r="AB980" s="97"/>
      <c r="AC980" s="97"/>
      <c r="AD980" s="97"/>
    </row>
    <row r="981" ht="15.75" customHeight="1">
      <c r="A981" s="97"/>
      <c r="B981" s="97"/>
      <c r="C981" s="97"/>
      <c r="D981" s="97"/>
      <c r="E981" s="97"/>
      <c r="F981" s="97"/>
      <c r="G981" s="97"/>
      <c r="H981" s="97"/>
      <c r="I981" s="97"/>
      <c r="J981" s="97"/>
      <c r="K981" s="97"/>
      <c r="L981" s="97"/>
      <c r="M981" s="97"/>
      <c r="N981" s="97"/>
      <c r="O981" s="97"/>
      <c r="P981" s="97"/>
      <c r="Q981" s="97"/>
      <c r="R981" s="97"/>
      <c r="S981" s="97"/>
      <c r="T981" s="97"/>
      <c r="U981" s="97"/>
      <c r="V981" s="97"/>
      <c r="W981" s="97"/>
      <c r="X981" s="97"/>
      <c r="Y981" s="97"/>
      <c r="Z981" s="97"/>
      <c r="AA981" s="97"/>
      <c r="AB981" s="97"/>
      <c r="AC981" s="97"/>
      <c r="AD981" s="97"/>
    </row>
    <row r="982" ht="15.75" customHeight="1">
      <c r="A982" s="97"/>
      <c r="B982" s="97"/>
      <c r="C982" s="97"/>
      <c r="D982" s="97"/>
      <c r="E982" s="97"/>
      <c r="F982" s="97"/>
      <c r="G982" s="97"/>
      <c r="H982" s="97"/>
      <c r="I982" s="97"/>
      <c r="J982" s="97"/>
      <c r="K982" s="97"/>
      <c r="L982" s="97"/>
      <c r="M982" s="97"/>
      <c r="N982" s="97"/>
      <c r="O982" s="97"/>
      <c r="P982" s="97"/>
      <c r="Q982" s="97"/>
      <c r="R982" s="97"/>
      <c r="S982" s="97"/>
      <c r="T982" s="97"/>
      <c r="U982" s="97"/>
      <c r="V982" s="97"/>
      <c r="W982" s="97"/>
      <c r="X982" s="97"/>
      <c r="Y982" s="97"/>
      <c r="Z982" s="97"/>
      <c r="AA982" s="97"/>
      <c r="AB982" s="97"/>
      <c r="AC982" s="97"/>
      <c r="AD982" s="97"/>
    </row>
    <row r="983" ht="15.75" customHeight="1">
      <c r="A983" s="97"/>
      <c r="B983" s="97"/>
      <c r="C983" s="97"/>
      <c r="D983" s="97"/>
      <c r="E983" s="97"/>
      <c r="F983" s="97"/>
      <c r="G983" s="97"/>
      <c r="H983" s="97"/>
      <c r="I983" s="97"/>
      <c r="J983" s="97"/>
      <c r="K983" s="97"/>
      <c r="L983" s="97"/>
      <c r="M983" s="97"/>
      <c r="N983" s="97"/>
      <c r="O983" s="97"/>
      <c r="P983" s="97"/>
      <c r="Q983" s="97"/>
      <c r="R983" s="97"/>
      <c r="S983" s="97"/>
      <c r="T983" s="97"/>
      <c r="U983" s="97"/>
      <c r="V983" s="97"/>
      <c r="W983" s="97"/>
      <c r="X983" s="97"/>
      <c r="Y983" s="97"/>
      <c r="Z983" s="97"/>
      <c r="AA983" s="97"/>
      <c r="AB983" s="97"/>
      <c r="AC983" s="97"/>
      <c r="AD983" s="97"/>
    </row>
    <row r="984" ht="15.75" customHeight="1">
      <c r="A984" s="97"/>
      <c r="B984" s="97"/>
      <c r="C984" s="97"/>
      <c r="D984" s="97"/>
      <c r="E984" s="97"/>
      <c r="F984" s="97"/>
      <c r="G984" s="97"/>
      <c r="H984" s="97"/>
      <c r="I984" s="97"/>
      <c r="J984" s="97"/>
      <c r="K984" s="97"/>
      <c r="L984" s="97"/>
      <c r="M984" s="97"/>
      <c r="N984" s="97"/>
      <c r="O984" s="97"/>
      <c r="P984" s="97"/>
      <c r="Q984" s="97"/>
      <c r="R984" s="97"/>
      <c r="S984" s="97"/>
      <c r="T984" s="97"/>
      <c r="U984" s="97"/>
      <c r="V984" s="97"/>
      <c r="W984" s="97"/>
      <c r="X984" s="97"/>
      <c r="Y984" s="97"/>
      <c r="Z984" s="97"/>
      <c r="AA984" s="97"/>
      <c r="AB984" s="97"/>
      <c r="AC984" s="97"/>
      <c r="AD984" s="97"/>
    </row>
    <row r="985" ht="15.75" customHeight="1">
      <c r="A985" s="97"/>
      <c r="B985" s="97"/>
      <c r="C985" s="97"/>
      <c r="D985" s="97"/>
      <c r="E985" s="97"/>
      <c r="F985" s="97"/>
      <c r="G985" s="97"/>
      <c r="H985" s="97"/>
      <c r="I985" s="97"/>
      <c r="J985" s="97"/>
      <c r="K985" s="97"/>
      <c r="L985" s="97"/>
      <c r="M985" s="97"/>
      <c r="N985" s="97"/>
      <c r="O985" s="97"/>
      <c r="P985" s="97"/>
      <c r="Q985" s="97"/>
      <c r="R985" s="97"/>
      <c r="S985" s="97"/>
      <c r="T985" s="97"/>
      <c r="U985" s="97"/>
      <c r="V985" s="97"/>
      <c r="W985" s="97"/>
      <c r="X985" s="97"/>
      <c r="Y985" s="97"/>
      <c r="Z985" s="97"/>
      <c r="AA985" s="97"/>
      <c r="AB985" s="97"/>
      <c r="AC985" s="97"/>
      <c r="AD985" s="97"/>
    </row>
    <row r="986" ht="15.75" customHeight="1">
      <c r="A986" s="97"/>
      <c r="B986" s="97"/>
      <c r="C986" s="97"/>
      <c r="D986" s="97"/>
      <c r="E986" s="97"/>
      <c r="F986" s="97"/>
      <c r="G986" s="97"/>
      <c r="H986" s="97"/>
      <c r="I986" s="97"/>
      <c r="J986" s="97"/>
      <c r="K986" s="97"/>
      <c r="L986" s="97"/>
      <c r="M986" s="97"/>
      <c r="N986" s="97"/>
      <c r="O986" s="97"/>
      <c r="P986" s="97"/>
      <c r="Q986" s="97"/>
      <c r="R986" s="97"/>
      <c r="S986" s="97"/>
      <c r="T986" s="97"/>
      <c r="U986" s="97"/>
      <c r="V986" s="97"/>
      <c r="W986" s="97"/>
      <c r="X986" s="97"/>
      <c r="Y986" s="97"/>
      <c r="Z986" s="97"/>
      <c r="AA986" s="97"/>
      <c r="AB986" s="97"/>
      <c r="AC986" s="97"/>
      <c r="AD986" s="97"/>
    </row>
    <row r="987" ht="15.75" customHeight="1">
      <c r="A987" s="97"/>
      <c r="B987" s="97"/>
      <c r="C987" s="97"/>
      <c r="D987" s="97"/>
      <c r="E987" s="97"/>
      <c r="F987" s="97"/>
      <c r="G987" s="97"/>
      <c r="H987" s="97"/>
      <c r="I987" s="97"/>
      <c r="J987" s="97"/>
      <c r="K987" s="97"/>
      <c r="L987" s="97"/>
      <c r="M987" s="97"/>
      <c r="N987" s="97"/>
      <c r="O987" s="97"/>
      <c r="P987" s="97"/>
      <c r="Q987" s="97"/>
      <c r="R987" s="97"/>
      <c r="S987" s="97"/>
      <c r="T987" s="97"/>
      <c r="U987" s="97"/>
      <c r="V987" s="97"/>
      <c r="W987" s="97"/>
      <c r="X987" s="97"/>
      <c r="Y987" s="97"/>
      <c r="Z987" s="97"/>
      <c r="AA987" s="97"/>
      <c r="AB987" s="97"/>
      <c r="AC987" s="97"/>
      <c r="AD987" s="97"/>
    </row>
    <row r="988" ht="15.75" customHeight="1">
      <c r="A988" s="97"/>
      <c r="B988" s="97"/>
      <c r="C988" s="97"/>
      <c r="D988" s="97"/>
      <c r="E988" s="97"/>
      <c r="F988" s="97"/>
      <c r="G988" s="97"/>
      <c r="H988" s="97"/>
      <c r="I988" s="97"/>
      <c r="J988" s="97"/>
      <c r="K988" s="97"/>
      <c r="L988" s="97"/>
      <c r="M988" s="97"/>
      <c r="N988" s="97"/>
      <c r="O988" s="97"/>
      <c r="P988" s="97"/>
      <c r="Q988" s="97"/>
      <c r="R988" s="97"/>
      <c r="S988" s="97"/>
      <c r="T988" s="97"/>
      <c r="U988" s="97"/>
      <c r="V988" s="97"/>
      <c r="W988" s="97"/>
      <c r="X988" s="97"/>
      <c r="Y988" s="97"/>
      <c r="Z988" s="97"/>
      <c r="AA988" s="97"/>
      <c r="AB988" s="97"/>
      <c r="AC988" s="97"/>
      <c r="AD988" s="97"/>
    </row>
    <row r="989" ht="15.75" customHeight="1">
      <c r="A989" s="97"/>
      <c r="B989" s="97"/>
      <c r="C989" s="97"/>
      <c r="D989" s="97"/>
      <c r="E989" s="97"/>
      <c r="F989" s="97"/>
      <c r="G989" s="97"/>
      <c r="H989" s="97"/>
      <c r="I989" s="97"/>
      <c r="J989" s="97"/>
      <c r="K989" s="97"/>
      <c r="L989" s="97"/>
      <c r="M989" s="97"/>
      <c r="N989" s="97"/>
      <c r="O989" s="97"/>
      <c r="P989" s="97"/>
      <c r="Q989" s="97"/>
      <c r="R989" s="97"/>
      <c r="S989" s="97"/>
      <c r="T989" s="97"/>
      <c r="U989" s="97"/>
      <c r="V989" s="97"/>
      <c r="W989" s="97"/>
      <c r="X989" s="97"/>
      <c r="Y989" s="97"/>
      <c r="Z989" s="97"/>
      <c r="AA989" s="97"/>
      <c r="AB989" s="97"/>
      <c r="AC989" s="97"/>
      <c r="AD989" s="97"/>
    </row>
    <row r="990" ht="15.75" customHeight="1">
      <c r="A990" s="97"/>
      <c r="B990" s="97"/>
      <c r="C990" s="97"/>
      <c r="D990" s="97"/>
      <c r="E990" s="97"/>
      <c r="F990" s="97"/>
      <c r="G990" s="97"/>
      <c r="H990" s="97"/>
      <c r="I990" s="97"/>
      <c r="J990" s="97"/>
      <c r="K990" s="97"/>
      <c r="L990" s="97"/>
      <c r="M990" s="97"/>
      <c r="N990" s="97"/>
      <c r="O990" s="97"/>
      <c r="P990" s="97"/>
      <c r="Q990" s="97"/>
      <c r="R990" s="97"/>
      <c r="S990" s="97"/>
      <c r="T990" s="97"/>
      <c r="U990" s="97"/>
      <c r="V990" s="97"/>
      <c r="W990" s="97"/>
      <c r="X990" s="97"/>
      <c r="Y990" s="97"/>
      <c r="Z990" s="97"/>
      <c r="AA990" s="97"/>
      <c r="AB990" s="97"/>
      <c r="AC990" s="97"/>
      <c r="AD990" s="97"/>
    </row>
    <row r="991" ht="15.75" customHeight="1">
      <c r="A991" s="97"/>
      <c r="B991" s="97"/>
      <c r="C991" s="97"/>
      <c r="D991" s="97"/>
      <c r="E991" s="97"/>
      <c r="F991" s="97"/>
      <c r="G991" s="97"/>
      <c r="H991" s="97"/>
      <c r="I991" s="97"/>
      <c r="J991" s="97"/>
      <c r="K991" s="97"/>
      <c r="L991" s="97"/>
      <c r="M991" s="97"/>
      <c r="N991" s="97"/>
      <c r="O991" s="97"/>
      <c r="P991" s="97"/>
      <c r="Q991" s="97"/>
      <c r="R991" s="97"/>
      <c r="S991" s="97"/>
      <c r="T991" s="97"/>
      <c r="U991" s="97"/>
      <c r="V991" s="97"/>
      <c r="W991" s="97"/>
      <c r="X991" s="97"/>
      <c r="Y991" s="97"/>
      <c r="Z991" s="97"/>
      <c r="AA991" s="97"/>
      <c r="AB991" s="97"/>
      <c r="AC991" s="97"/>
      <c r="AD991" s="97"/>
    </row>
    <row r="992" ht="15.75" customHeight="1">
      <c r="A992" s="97"/>
      <c r="B992" s="97"/>
      <c r="C992" s="97"/>
      <c r="D992" s="97"/>
      <c r="E992" s="97"/>
      <c r="F992" s="97"/>
      <c r="G992" s="97"/>
      <c r="H992" s="97"/>
      <c r="I992" s="97"/>
      <c r="J992" s="97"/>
      <c r="K992" s="97"/>
      <c r="L992" s="97"/>
      <c r="M992" s="97"/>
      <c r="N992" s="97"/>
      <c r="O992" s="97"/>
      <c r="P992" s="97"/>
      <c r="Q992" s="97"/>
      <c r="R992" s="97"/>
      <c r="S992" s="97"/>
      <c r="T992" s="97"/>
      <c r="U992" s="97"/>
      <c r="V992" s="97"/>
      <c r="W992" s="97"/>
      <c r="X992" s="97"/>
      <c r="Y992" s="97"/>
      <c r="Z992" s="97"/>
      <c r="AA992" s="97"/>
      <c r="AB992" s="97"/>
      <c r="AC992" s="97"/>
      <c r="AD992" s="97"/>
    </row>
    <row r="993" ht="15.75" customHeight="1">
      <c r="A993" s="97"/>
      <c r="B993" s="97"/>
      <c r="C993" s="97"/>
      <c r="D993" s="97"/>
      <c r="E993" s="97"/>
      <c r="F993" s="97"/>
      <c r="G993" s="97"/>
      <c r="H993" s="97"/>
      <c r="I993" s="97"/>
      <c r="J993" s="97"/>
      <c r="K993" s="97"/>
      <c r="L993" s="97"/>
      <c r="M993" s="97"/>
      <c r="N993" s="97"/>
      <c r="O993" s="97"/>
      <c r="P993" s="97"/>
      <c r="Q993" s="97"/>
      <c r="R993" s="97"/>
      <c r="S993" s="97"/>
      <c r="T993" s="97"/>
      <c r="U993" s="97"/>
      <c r="V993" s="97"/>
      <c r="W993" s="97"/>
      <c r="X993" s="97"/>
      <c r="Y993" s="97"/>
      <c r="Z993" s="97"/>
      <c r="AA993" s="97"/>
      <c r="AB993" s="97"/>
      <c r="AC993" s="97"/>
      <c r="AD993" s="97"/>
    </row>
    <row r="994" ht="15.75" customHeight="1">
      <c r="A994" s="97"/>
      <c r="B994" s="97"/>
      <c r="C994" s="97"/>
      <c r="D994" s="97"/>
      <c r="E994" s="97"/>
      <c r="F994" s="97"/>
      <c r="G994" s="97"/>
      <c r="H994" s="97"/>
      <c r="I994" s="97"/>
      <c r="J994" s="97"/>
      <c r="K994" s="97"/>
      <c r="L994" s="97"/>
      <c r="M994" s="97"/>
      <c r="N994" s="97"/>
      <c r="O994" s="97"/>
      <c r="P994" s="97"/>
      <c r="Q994" s="97"/>
      <c r="R994" s="97"/>
      <c r="S994" s="97"/>
      <c r="T994" s="97"/>
      <c r="U994" s="97"/>
      <c r="V994" s="97"/>
      <c r="W994" s="97"/>
      <c r="X994" s="97"/>
      <c r="Y994" s="97"/>
      <c r="Z994" s="97"/>
      <c r="AA994" s="97"/>
      <c r="AB994" s="97"/>
      <c r="AC994" s="97"/>
      <c r="AD994" s="97"/>
    </row>
    <row r="995" ht="15.75" customHeight="1">
      <c r="A995" s="97"/>
      <c r="B995" s="97"/>
      <c r="C995" s="97"/>
      <c r="D995" s="97"/>
      <c r="E995" s="97"/>
      <c r="F995" s="97"/>
      <c r="G995" s="97"/>
      <c r="H995" s="97"/>
      <c r="I995" s="97"/>
      <c r="J995" s="97"/>
      <c r="K995" s="97"/>
      <c r="L995" s="97"/>
      <c r="M995" s="97"/>
      <c r="N995" s="97"/>
      <c r="O995" s="97"/>
      <c r="P995" s="97"/>
      <c r="Q995" s="97"/>
      <c r="R995" s="97"/>
      <c r="S995" s="97"/>
      <c r="T995" s="97"/>
      <c r="U995" s="97"/>
      <c r="V995" s="97"/>
      <c r="W995" s="97"/>
      <c r="X995" s="97"/>
      <c r="Y995" s="97"/>
      <c r="Z995" s="97"/>
      <c r="AA995" s="97"/>
      <c r="AB995" s="97"/>
      <c r="AC995" s="97"/>
      <c r="AD995" s="97"/>
    </row>
    <row r="996" ht="15.75" customHeight="1">
      <c r="A996" s="97"/>
      <c r="B996" s="97"/>
      <c r="C996" s="97"/>
      <c r="D996" s="97"/>
      <c r="E996" s="97"/>
      <c r="F996" s="97"/>
      <c r="G996" s="97"/>
      <c r="H996" s="97"/>
      <c r="I996" s="97"/>
      <c r="J996" s="97"/>
      <c r="K996" s="97"/>
      <c r="L996" s="97"/>
      <c r="M996" s="97"/>
      <c r="N996" s="97"/>
      <c r="O996" s="97"/>
      <c r="P996" s="97"/>
      <c r="Q996" s="97"/>
      <c r="R996" s="97"/>
      <c r="S996" s="97"/>
      <c r="T996" s="97"/>
      <c r="U996" s="97"/>
      <c r="V996" s="97"/>
      <c r="W996" s="97"/>
      <c r="X996" s="97"/>
      <c r="Y996" s="97"/>
      <c r="Z996" s="97"/>
      <c r="AA996" s="97"/>
      <c r="AB996" s="97"/>
      <c r="AC996" s="97"/>
      <c r="AD996" s="97"/>
    </row>
    <row r="997" ht="15.75" customHeight="1">
      <c r="A997" s="97"/>
      <c r="B997" s="97"/>
      <c r="C997" s="97"/>
      <c r="D997" s="97"/>
      <c r="E997" s="97"/>
      <c r="F997" s="97"/>
      <c r="G997" s="97"/>
      <c r="H997" s="97"/>
      <c r="I997" s="97"/>
      <c r="J997" s="97"/>
      <c r="K997" s="97"/>
      <c r="L997" s="97"/>
      <c r="M997" s="97"/>
      <c r="N997" s="97"/>
      <c r="O997" s="97"/>
      <c r="P997" s="97"/>
      <c r="Q997" s="97"/>
      <c r="R997" s="97"/>
      <c r="S997" s="97"/>
      <c r="T997" s="97"/>
      <c r="U997" s="97"/>
      <c r="V997" s="97"/>
      <c r="W997" s="97"/>
      <c r="X997" s="97"/>
      <c r="Y997" s="97"/>
      <c r="Z997" s="97"/>
      <c r="AA997" s="97"/>
      <c r="AB997" s="97"/>
      <c r="AC997" s="97"/>
      <c r="AD997" s="97"/>
    </row>
    <row r="998" ht="15.75" customHeight="1">
      <c r="A998" s="97"/>
      <c r="B998" s="97"/>
      <c r="C998" s="97"/>
      <c r="D998" s="97"/>
      <c r="E998" s="97"/>
      <c r="F998" s="97"/>
      <c r="G998" s="97"/>
      <c r="H998" s="97"/>
      <c r="I998" s="97"/>
      <c r="J998" s="97"/>
      <c r="K998" s="97"/>
      <c r="L998" s="97"/>
      <c r="M998" s="97"/>
      <c r="N998" s="97"/>
      <c r="O998" s="97"/>
      <c r="P998" s="97"/>
      <c r="Q998" s="97"/>
      <c r="R998" s="97"/>
      <c r="S998" s="97"/>
      <c r="T998" s="97"/>
      <c r="U998" s="97"/>
      <c r="V998" s="97"/>
      <c r="W998" s="97"/>
      <c r="X998" s="97"/>
      <c r="Y998" s="97"/>
      <c r="Z998" s="97"/>
      <c r="AA998" s="97"/>
      <c r="AB998" s="97"/>
      <c r="AC998" s="97"/>
      <c r="AD998" s="97"/>
    </row>
    <row r="999" ht="15.75" customHeight="1">
      <c r="A999" s="97"/>
      <c r="B999" s="97"/>
      <c r="C999" s="97"/>
      <c r="D999" s="97"/>
      <c r="E999" s="97"/>
      <c r="F999" s="97"/>
      <c r="G999" s="97"/>
      <c r="H999" s="97"/>
      <c r="I999" s="97"/>
      <c r="J999" s="97"/>
      <c r="K999" s="97"/>
      <c r="L999" s="97"/>
      <c r="M999" s="97"/>
      <c r="N999" s="97"/>
      <c r="O999" s="97"/>
      <c r="P999" s="97"/>
      <c r="Q999" s="97"/>
      <c r="R999" s="97"/>
      <c r="S999" s="97"/>
      <c r="T999" s="97"/>
      <c r="U999" s="97"/>
      <c r="V999" s="97"/>
      <c r="W999" s="97"/>
      <c r="X999" s="97"/>
      <c r="Y999" s="97"/>
      <c r="Z999" s="97"/>
      <c r="AA999" s="97"/>
      <c r="AB999" s="97"/>
      <c r="AC999" s="97"/>
      <c r="AD999" s="97"/>
    </row>
    <row r="1000" ht="15.75" customHeight="1">
      <c r="A1000" s="97"/>
      <c r="B1000" s="97"/>
      <c r="C1000" s="97"/>
      <c r="D1000" s="97"/>
      <c r="E1000" s="97"/>
      <c r="F1000" s="97"/>
      <c r="G1000" s="97"/>
      <c r="H1000" s="97"/>
      <c r="I1000" s="97"/>
      <c r="J1000" s="97"/>
      <c r="K1000" s="97"/>
      <c r="L1000" s="97"/>
      <c r="M1000" s="97"/>
      <c r="N1000" s="97"/>
      <c r="O1000" s="97"/>
      <c r="P1000" s="97"/>
      <c r="Q1000" s="97"/>
      <c r="R1000" s="97"/>
      <c r="S1000" s="97"/>
      <c r="T1000" s="97"/>
      <c r="U1000" s="97"/>
      <c r="V1000" s="97"/>
      <c r="W1000" s="97"/>
      <c r="X1000" s="97"/>
      <c r="Y1000" s="97"/>
      <c r="Z1000" s="97"/>
      <c r="AA1000" s="97"/>
      <c r="AB1000" s="97"/>
      <c r="AC1000" s="97"/>
      <c r="AD1000" s="97"/>
    </row>
    <row r="1001" ht="15.75" customHeight="1">
      <c r="A1001" s="97"/>
      <c r="B1001" s="97"/>
      <c r="C1001" s="97"/>
      <c r="D1001" s="97"/>
      <c r="E1001" s="97"/>
      <c r="F1001" s="97"/>
      <c r="G1001" s="97"/>
      <c r="H1001" s="97"/>
      <c r="I1001" s="97"/>
      <c r="J1001" s="97"/>
      <c r="K1001" s="97"/>
      <c r="L1001" s="97"/>
      <c r="M1001" s="97"/>
      <c r="N1001" s="97"/>
      <c r="O1001" s="97"/>
      <c r="P1001" s="97"/>
      <c r="Q1001" s="97"/>
      <c r="R1001" s="97"/>
      <c r="S1001" s="97"/>
      <c r="T1001" s="97"/>
      <c r="U1001" s="97"/>
      <c r="V1001" s="97"/>
      <c r="W1001" s="97"/>
      <c r="X1001" s="97"/>
      <c r="Y1001" s="97"/>
      <c r="Z1001" s="97"/>
      <c r="AA1001" s="97"/>
      <c r="AB1001" s="97"/>
      <c r="AC1001" s="97"/>
      <c r="AD1001" s="97"/>
    </row>
    <row r="1002" ht="15.75" customHeight="1">
      <c r="A1002" s="97"/>
      <c r="B1002" s="97"/>
      <c r="C1002" s="97"/>
      <c r="D1002" s="97"/>
      <c r="E1002" s="97"/>
      <c r="F1002" s="97"/>
      <c r="G1002" s="97"/>
      <c r="H1002" s="97"/>
      <c r="I1002" s="97"/>
      <c r="J1002" s="97"/>
      <c r="K1002" s="97"/>
      <c r="L1002" s="97"/>
      <c r="M1002" s="97"/>
      <c r="N1002" s="97"/>
      <c r="O1002" s="97"/>
      <c r="P1002" s="97"/>
      <c r="Q1002" s="97"/>
      <c r="R1002" s="97"/>
      <c r="S1002" s="97"/>
      <c r="T1002" s="97"/>
      <c r="U1002" s="97"/>
      <c r="V1002" s="97"/>
      <c r="W1002" s="97"/>
      <c r="X1002" s="97"/>
      <c r="Y1002" s="97"/>
      <c r="Z1002" s="97"/>
      <c r="AA1002" s="97"/>
      <c r="AB1002" s="97"/>
      <c r="AC1002" s="97"/>
      <c r="AD1002" s="97"/>
    </row>
    <row r="1003" ht="15.75" customHeight="1">
      <c r="A1003" s="97"/>
      <c r="B1003" s="97"/>
      <c r="C1003" s="97"/>
      <c r="D1003" s="97"/>
      <c r="E1003" s="97"/>
      <c r="F1003" s="97"/>
      <c r="G1003" s="97"/>
      <c r="H1003" s="97"/>
      <c r="I1003" s="97"/>
      <c r="J1003" s="97"/>
      <c r="K1003" s="97"/>
      <c r="L1003" s="97"/>
      <c r="M1003" s="97"/>
      <c r="N1003" s="97"/>
      <c r="O1003" s="97"/>
      <c r="P1003" s="97"/>
      <c r="Q1003" s="97"/>
      <c r="R1003" s="97"/>
      <c r="S1003" s="97"/>
      <c r="T1003" s="97"/>
      <c r="U1003" s="97"/>
      <c r="V1003" s="97"/>
      <c r="W1003" s="97"/>
      <c r="X1003" s="97"/>
      <c r="Y1003" s="97"/>
      <c r="Z1003" s="97"/>
      <c r="AA1003" s="97"/>
      <c r="AB1003" s="97"/>
      <c r="AC1003" s="97"/>
      <c r="AD1003" s="97"/>
    </row>
    <row r="1004" ht="15.75" customHeight="1">
      <c r="A1004" s="97"/>
      <c r="B1004" s="97"/>
      <c r="C1004" s="97"/>
      <c r="D1004" s="97"/>
      <c r="E1004" s="97"/>
      <c r="F1004" s="97"/>
      <c r="G1004" s="97"/>
      <c r="H1004" s="97"/>
      <c r="I1004" s="97"/>
      <c r="J1004" s="97"/>
      <c r="K1004" s="97"/>
      <c r="L1004" s="97"/>
      <c r="M1004" s="97"/>
      <c r="N1004" s="97"/>
      <c r="O1004" s="97"/>
      <c r="P1004" s="97"/>
      <c r="Q1004" s="97"/>
      <c r="R1004" s="97"/>
      <c r="S1004" s="97"/>
      <c r="T1004" s="97"/>
      <c r="U1004" s="97"/>
      <c r="V1004" s="97"/>
      <c r="W1004" s="97"/>
      <c r="X1004" s="97"/>
      <c r="Y1004" s="97"/>
      <c r="Z1004" s="97"/>
      <c r="AA1004" s="97"/>
      <c r="AB1004" s="97"/>
      <c r="AC1004" s="97"/>
      <c r="AD1004" s="97"/>
    </row>
    <row r="1005" ht="15.75" customHeight="1">
      <c r="A1005" s="97"/>
      <c r="B1005" s="97"/>
      <c r="C1005" s="97"/>
      <c r="D1005" s="97"/>
      <c r="E1005" s="97"/>
      <c r="F1005" s="97"/>
      <c r="G1005" s="97"/>
      <c r="H1005" s="97"/>
      <c r="I1005" s="97"/>
      <c r="J1005" s="97"/>
      <c r="K1005" s="97"/>
      <c r="L1005" s="97"/>
      <c r="M1005" s="97"/>
      <c r="N1005" s="97"/>
      <c r="O1005" s="97"/>
      <c r="P1005" s="97"/>
      <c r="Q1005" s="97"/>
      <c r="R1005" s="97"/>
      <c r="S1005" s="97"/>
      <c r="T1005" s="97"/>
      <c r="U1005" s="97"/>
      <c r="V1005" s="97"/>
      <c r="W1005" s="97"/>
      <c r="X1005" s="97"/>
      <c r="Y1005" s="97"/>
      <c r="Z1005" s="97"/>
      <c r="AA1005" s="97"/>
      <c r="AB1005" s="97"/>
      <c r="AC1005" s="97"/>
      <c r="AD1005" s="97"/>
    </row>
    <row r="1006" ht="15.75" customHeight="1">
      <c r="A1006" s="97"/>
      <c r="B1006" s="97"/>
      <c r="C1006" s="97"/>
      <c r="D1006" s="97"/>
      <c r="E1006" s="97"/>
      <c r="F1006" s="97"/>
      <c r="G1006" s="97"/>
      <c r="H1006" s="97"/>
      <c r="I1006" s="97"/>
      <c r="J1006" s="97"/>
      <c r="K1006" s="97"/>
      <c r="L1006" s="97"/>
      <c r="M1006" s="97"/>
      <c r="N1006" s="97"/>
      <c r="O1006" s="97"/>
      <c r="P1006" s="97"/>
      <c r="Q1006" s="97"/>
      <c r="R1006" s="97"/>
      <c r="S1006" s="97"/>
      <c r="T1006" s="97"/>
      <c r="U1006" s="97"/>
      <c r="V1006" s="97"/>
      <c r="W1006" s="97"/>
      <c r="X1006" s="97"/>
      <c r="Y1006" s="97"/>
      <c r="Z1006" s="97"/>
      <c r="AA1006" s="97"/>
      <c r="AB1006" s="97"/>
      <c r="AC1006" s="97"/>
      <c r="AD1006" s="97"/>
    </row>
    <row r="1007" ht="15.75" customHeight="1">
      <c r="A1007" s="97"/>
      <c r="B1007" s="97"/>
      <c r="C1007" s="97"/>
      <c r="D1007" s="97"/>
      <c r="E1007" s="97"/>
      <c r="F1007" s="97"/>
      <c r="G1007" s="97"/>
      <c r="H1007" s="97"/>
      <c r="I1007" s="97"/>
      <c r="J1007" s="97"/>
      <c r="K1007" s="97"/>
      <c r="L1007" s="97"/>
      <c r="M1007" s="97"/>
      <c r="N1007" s="97"/>
      <c r="O1007" s="97"/>
      <c r="P1007" s="97"/>
      <c r="Q1007" s="97"/>
      <c r="R1007" s="97"/>
      <c r="S1007" s="97"/>
      <c r="T1007" s="97"/>
      <c r="U1007" s="97"/>
      <c r="V1007" s="97"/>
      <c r="W1007" s="97"/>
      <c r="X1007" s="97"/>
      <c r="Y1007" s="97"/>
      <c r="Z1007" s="97"/>
      <c r="AA1007" s="97"/>
      <c r="AB1007" s="97"/>
      <c r="AC1007" s="97"/>
      <c r="AD1007" s="97"/>
    </row>
    <row r="1008" ht="15.75" customHeight="1">
      <c r="A1008" s="97"/>
      <c r="B1008" s="97"/>
      <c r="C1008" s="97"/>
      <c r="D1008" s="97"/>
      <c r="E1008" s="97"/>
      <c r="F1008" s="97"/>
      <c r="G1008" s="97"/>
      <c r="H1008" s="97"/>
      <c r="I1008" s="97"/>
      <c r="J1008" s="97"/>
      <c r="K1008" s="97"/>
      <c r="L1008" s="97"/>
      <c r="M1008" s="97"/>
      <c r="N1008" s="97"/>
      <c r="O1008" s="97"/>
      <c r="P1008" s="97"/>
      <c r="Q1008" s="97"/>
      <c r="R1008" s="97"/>
      <c r="S1008" s="97"/>
      <c r="T1008" s="97"/>
      <c r="U1008" s="97"/>
      <c r="V1008" s="97"/>
      <c r="W1008" s="97"/>
      <c r="X1008" s="97"/>
      <c r="Y1008" s="97"/>
      <c r="Z1008" s="97"/>
      <c r="AA1008" s="97"/>
      <c r="AB1008" s="97"/>
      <c r="AC1008" s="97"/>
      <c r="AD1008" s="97"/>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7.71"/>
    <col customWidth="1" min="2" max="2" width="11.14"/>
    <col customWidth="1" min="3" max="3" width="11.57"/>
    <col customWidth="1" min="4" max="4" width="35.14"/>
    <col customWidth="1" min="5" max="5" width="14.29"/>
    <col customWidth="1" min="6" max="6" width="87.14"/>
    <col customWidth="1" min="7" max="7" width="21.57"/>
    <col customWidth="1" min="8" max="8" width="20.29"/>
    <col customWidth="1" min="9" max="9" width="32.29"/>
    <col customWidth="1" min="10" max="10" width="22.0"/>
    <col customWidth="1" min="11" max="11" width="15.29"/>
    <col customWidth="1" min="12" max="13" width="14.0"/>
    <col customWidth="1" min="14" max="14" width="10.86"/>
    <col customWidth="1" min="15" max="15" width="14.71"/>
    <col customWidth="1" min="16" max="16" width="12.43"/>
    <col customWidth="1" min="17" max="17" width="15.86"/>
    <col customWidth="1" min="18" max="18" width="10.86"/>
    <col customWidth="1" min="19" max="19" width="15.86"/>
    <col customWidth="1" min="20" max="20" width="13.29"/>
    <col customWidth="1" min="21" max="21" width="13.14"/>
    <col customWidth="1" min="22" max="22" width="12.86"/>
    <col customWidth="1" min="23" max="24" width="8.71"/>
  </cols>
  <sheetData>
    <row r="1" ht="14.25" customHeight="1">
      <c r="A1" s="99" t="s">
        <v>96</v>
      </c>
      <c r="B1" s="100" t="s">
        <v>97</v>
      </c>
      <c r="C1" s="101" t="s">
        <v>98</v>
      </c>
      <c r="D1" s="102" t="s">
        <v>99</v>
      </c>
      <c r="E1" s="103" t="s">
        <v>100</v>
      </c>
      <c r="F1" s="102" t="s">
        <v>101</v>
      </c>
      <c r="G1" s="104" t="s">
        <v>102</v>
      </c>
      <c r="H1" s="102" t="s">
        <v>103</v>
      </c>
      <c r="I1" s="102" t="s">
        <v>104</v>
      </c>
      <c r="J1" s="102" t="s">
        <v>105</v>
      </c>
      <c r="K1" s="105" t="s">
        <v>106</v>
      </c>
      <c r="L1" s="105" t="s">
        <v>107</v>
      </c>
      <c r="M1" s="105" t="s">
        <v>15</v>
      </c>
      <c r="N1" s="106"/>
      <c r="O1" s="107" t="s">
        <v>108</v>
      </c>
      <c r="P1" s="107" t="s">
        <v>109</v>
      </c>
      <c r="Q1" s="107" t="s">
        <v>110</v>
      </c>
      <c r="R1" s="102"/>
      <c r="S1" s="102" t="s">
        <v>111</v>
      </c>
      <c r="T1" s="102" t="s">
        <v>112</v>
      </c>
      <c r="U1" s="102" t="s">
        <v>113</v>
      </c>
      <c r="V1" s="102"/>
      <c r="W1" s="102"/>
      <c r="X1" s="102"/>
    </row>
    <row r="2">
      <c r="A2" s="108" t="s">
        <v>114</v>
      </c>
      <c r="B2" s="109">
        <v>45660.0</v>
      </c>
      <c r="C2" s="110" t="s">
        <v>115</v>
      </c>
      <c r="D2" s="110" t="s">
        <v>116</v>
      </c>
      <c r="E2" s="111">
        <v>3500.0</v>
      </c>
      <c r="F2" s="110" t="s">
        <v>117</v>
      </c>
      <c r="G2" s="110" t="s">
        <v>118</v>
      </c>
      <c r="H2" s="110" t="s">
        <v>119</v>
      </c>
      <c r="I2" s="110" t="s">
        <v>120</v>
      </c>
      <c r="J2" s="2" t="s">
        <v>121</v>
      </c>
      <c r="K2" s="111">
        <v>3500.0</v>
      </c>
      <c r="L2" s="112"/>
      <c r="M2" s="112"/>
      <c r="N2" s="112"/>
      <c r="O2" s="112"/>
      <c r="P2" s="112"/>
      <c r="Q2" s="112"/>
      <c r="R2" s="110"/>
      <c r="S2" s="113">
        <f t="shared" ref="S2:S32" si="1">E2</f>
        <v>3500</v>
      </c>
      <c r="T2" s="114">
        <f t="shared" ref="T2:T32" si="2">S2/1.12</f>
        <v>3125</v>
      </c>
      <c r="U2" s="115">
        <f t="shared" ref="U2:U56" si="3">T2*12%</f>
        <v>375</v>
      </c>
      <c r="V2" s="114">
        <f t="shared" ref="V2:V32" si="4">T2+U2-S2</f>
        <v>0</v>
      </c>
      <c r="W2" s="110"/>
      <c r="X2" s="110"/>
    </row>
    <row r="3" ht="14.25" customHeight="1">
      <c r="A3" s="108" t="s">
        <v>122</v>
      </c>
      <c r="B3" s="109">
        <v>45663.0</v>
      </c>
      <c r="C3" s="110" t="s">
        <v>123</v>
      </c>
      <c r="D3" s="2" t="s">
        <v>124</v>
      </c>
      <c r="E3" s="111">
        <v>2100.0</v>
      </c>
      <c r="F3" s="110" t="s">
        <v>125</v>
      </c>
      <c r="G3" s="110" t="s">
        <v>126</v>
      </c>
      <c r="H3" s="110" t="s">
        <v>119</v>
      </c>
      <c r="I3" s="110"/>
      <c r="J3" s="110" t="s">
        <v>127</v>
      </c>
      <c r="K3" s="111">
        <v>2100.0</v>
      </c>
      <c r="L3" s="112"/>
      <c r="M3" s="112"/>
      <c r="N3" s="112"/>
      <c r="O3" s="112">
        <v>9.38</v>
      </c>
      <c r="P3" s="116">
        <f>E3-O3</f>
        <v>2090.62</v>
      </c>
      <c r="Q3" s="112"/>
      <c r="R3" s="110"/>
      <c r="S3" s="113">
        <f t="shared" si="1"/>
        <v>2100</v>
      </c>
      <c r="T3" s="114">
        <f t="shared" si="2"/>
        <v>1875</v>
      </c>
      <c r="U3" s="115">
        <f t="shared" si="3"/>
        <v>225</v>
      </c>
      <c r="V3" s="114">
        <f t="shared" si="4"/>
        <v>0</v>
      </c>
      <c r="W3" s="110"/>
      <c r="X3" s="110"/>
    </row>
    <row r="4" ht="14.25" customHeight="1">
      <c r="A4" s="108" t="s">
        <v>128</v>
      </c>
      <c r="B4" s="117"/>
      <c r="C4" s="110"/>
      <c r="D4" s="110" t="s">
        <v>129</v>
      </c>
      <c r="E4" s="111"/>
      <c r="F4" s="110"/>
      <c r="G4" s="110"/>
      <c r="H4" s="110"/>
      <c r="I4" s="110"/>
      <c r="J4" s="110"/>
      <c r="K4" s="111"/>
      <c r="L4" s="112"/>
      <c r="M4" s="112"/>
      <c r="N4" s="112"/>
      <c r="O4" s="112"/>
      <c r="P4" s="112"/>
      <c r="Q4" s="112"/>
      <c r="R4" s="110"/>
      <c r="S4" s="113" t="str">
        <f t="shared" si="1"/>
        <v/>
      </c>
      <c r="T4" s="114">
        <f t="shared" si="2"/>
        <v>0</v>
      </c>
      <c r="U4" s="115">
        <f t="shared" si="3"/>
        <v>0</v>
      </c>
      <c r="V4" s="114">
        <f t="shared" si="4"/>
        <v>0</v>
      </c>
      <c r="W4" s="110"/>
      <c r="X4" s="110"/>
    </row>
    <row r="5" ht="14.25" customHeight="1">
      <c r="A5" s="108" t="s">
        <v>130</v>
      </c>
      <c r="B5" s="109">
        <v>45664.0</v>
      </c>
      <c r="C5" s="110" t="s">
        <v>131</v>
      </c>
      <c r="D5" s="110" t="s">
        <v>132</v>
      </c>
      <c r="E5" s="111">
        <v>4500.0</v>
      </c>
      <c r="F5" s="110" t="s">
        <v>133</v>
      </c>
      <c r="G5" s="110" t="s">
        <v>126</v>
      </c>
      <c r="H5" s="110" t="s">
        <v>119</v>
      </c>
      <c r="I5" s="110"/>
      <c r="J5" s="110" t="s">
        <v>127</v>
      </c>
      <c r="K5" s="111">
        <v>4500.0</v>
      </c>
      <c r="L5" s="112"/>
      <c r="M5" s="112"/>
      <c r="N5" s="112"/>
      <c r="O5" s="112">
        <v>20.09</v>
      </c>
      <c r="P5" s="116">
        <f t="shared" ref="P5:P6" si="5">E5-O5</f>
        <v>4479.91</v>
      </c>
      <c r="Q5" s="112"/>
      <c r="R5" s="110"/>
      <c r="S5" s="113">
        <f t="shared" si="1"/>
        <v>4500</v>
      </c>
      <c r="T5" s="114">
        <f t="shared" si="2"/>
        <v>4017.857143</v>
      </c>
      <c r="U5" s="115">
        <f t="shared" si="3"/>
        <v>482.1428571</v>
      </c>
      <c r="V5" s="114">
        <f t="shared" si="4"/>
        <v>0</v>
      </c>
      <c r="W5" s="110"/>
      <c r="X5" s="110"/>
    </row>
    <row r="6" ht="14.25" customHeight="1">
      <c r="A6" s="108" t="s">
        <v>134</v>
      </c>
      <c r="B6" s="109">
        <v>45665.0</v>
      </c>
      <c r="C6" s="2" t="s">
        <v>135</v>
      </c>
      <c r="D6" s="110" t="s">
        <v>136</v>
      </c>
      <c r="E6" s="111">
        <v>20.0</v>
      </c>
      <c r="F6" s="110" t="s">
        <v>137</v>
      </c>
      <c r="G6" s="110" t="s">
        <v>126</v>
      </c>
      <c r="H6" s="110" t="s">
        <v>119</v>
      </c>
      <c r="I6" s="110"/>
      <c r="J6" s="110" t="s">
        <v>138</v>
      </c>
      <c r="K6" s="111">
        <v>20.0</v>
      </c>
      <c r="L6" s="112"/>
      <c r="M6" s="112"/>
      <c r="N6" s="112"/>
      <c r="O6" s="112">
        <v>0.09</v>
      </c>
      <c r="P6" s="116">
        <f t="shared" si="5"/>
        <v>19.91</v>
      </c>
      <c r="Q6" s="112"/>
      <c r="R6" s="110"/>
      <c r="S6" s="113">
        <f t="shared" si="1"/>
        <v>20</v>
      </c>
      <c r="T6" s="114">
        <f t="shared" si="2"/>
        <v>17.85714286</v>
      </c>
      <c r="U6" s="115">
        <f t="shared" si="3"/>
        <v>2.142857143</v>
      </c>
      <c r="V6" s="114">
        <f t="shared" si="4"/>
        <v>0</v>
      </c>
      <c r="W6" s="110"/>
      <c r="X6" s="110"/>
    </row>
    <row r="7" ht="14.25" customHeight="1">
      <c r="A7" s="108" t="s">
        <v>139</v>
      </c>
      <c r="B7" s="109">
        <v>45665.0</v>
      </c>
      <c r="C7" s="110" t="s">
        <v>140</v>
      </c>
      <c r="D7" s="110" t="s">
        <v>141</v>
      </c>
      <c r="E7" s="111">
        <v>350.0</v>
      </c>
      <c r="F7" s="110" t="s">
        <v>142</v>
      </c>
      <c r="G7" s="110" t="s">
        <v>143</v>
      </c>
      <c r="H7" s="110" t="s">
        <v>144</v>
      </c>
      <c r="I7" s="110"/>
      <c r="J7" s="110" t="s">
        <v>145</v>
      </c>
      <c r="K7" s="111">
        <v>350.0</v>
      </c>
      <c r="L7" s="112"/>
      <c r="M7" s="112"/>
      <c r="N7" s="112"/>
      <c r="O7" s="112"/>
      <c r="P7" s="112"/>
      <c r="Q7" s="112"/>
      <c r="R7" s="110"/>
      <c r="S7" s="113">
        <f t="shared" si="1"/>
        <v>350</v>
      </c>
      <c r="T7" s="114">
        <f t="shared" si="2"/>
        <v>312.5</v>
      </c>
      <c r="U7" s="115">
        <f t="shared" si="3"/>
        <v>37.5</v>
      </c>
      <c r="V7" s="114">
        <f t="shared" si="4"/>
        <v>0</v>
      </c>
      <c r="W7" s="110"/>
      <c r="X7" s="110"/>
    </row>
    <row r="8" ht="14.25" customHeight="1">
      <c r="A8" s="108" t="s">
        <v>146</v>
      </c>
      <c r="B8" s="109">
        <v>45666.0</v>
      </c>
      <c r="C8" s="110" t="s">
        <v>147</v>
      </c>
      <c r="D8" s="110" t="s">
        <v>148</v>
      </c>
      <c r="E8" s="113">
        <v>5500.0</v>
      </c>
      <c r="F8" s="110" t="s">
        <v>149</v>
      </c>
      <c r="G8" s="110" t="s">
        <v>150</v>
      </c>
      <c r="H8" s="110" t="s">
        <v>119</v>
      </c>
      <c r="I8" s="110"/>
      <c r="J8" s="110" t="s">
        <v>151</v>
      </c>
      <c r="K8" s="113">
        <v>5500.0</v>
      </c>
      <c r="L8" s="112"/>
      <c r="M8" s="112"/>
      <c r="N8" s="112"/>
      <c r="O8" s="118">
        <v>180.6</v>
      </c>
      <c r="P8" s="119">
        <f t="shared" ref="P8:P10" si="6">E8-O8</f>
        <v>5319.4</v>
      </c>
      <c r="Q8" s="112"/>
      <c r="R8" s="110"/>
      <c r="S8" s="113">
        <f t="shared" si="1"/>
        <v>5500</v>
      </c>
      <c r="T8" s="114">
        <f t="shared" si="2"/>
        <v>4910.714286</v>
      </c>
      <c r="U8" s="115">
        <f t="shared" si="3"/>
        <v>589.2857143</v>
      </c>
      <c r="V8" s="114">
        <f t="shared" si="4"/>
        <v>0</v>
      </c>
      <c r="W8" s="110"/>
      <c r="X8" s="110"/>
    </row>
    <row r="9" ht="14.25" customHeight="1">
      <c r="A9" s="108" t="s">
        <v>152</v>
      </c>
      <c r="B9" s="109">
        <v>45666.0</v>
      </c>
      <c r="C9" s="110" t="s">
        <v>153</v>
      </c>
      <c r="D9" s="110" t="s">
        <v>154</v>
      </c>
      <c r="E9" s="111">
        <v>2400.0</v>
      </c>
      <c r="F9" s="110" t="s">
        <v>155</v>
      </c>
      <c r="G9" s="110" t="s">
        <v>150</v>
      </c>
      <c r="H9" s="110" t="s">
        <v>119</v>
      </c>
      <c r="I9" s="110"/>
      <c r="J9" s="110" t="s">
        <v>127</v>
      </c>
      <c r="K9" s="111">
        <v>2400.0</v>
      </c>
      <c r="L9" s="112"/>
      <c r="M9" s="112"/>
      <c r="N9" s="112"/>
      <c r="O9" s="118">
        <v>78.81</v>
      </c>
      <c r="P9" s="119">
        <f t="shared" si="6"/>
        <v>2321.19</v>
      </c>
      <c r="Q9" s="112"/>
      <c r="R9" s="110"/>
      <c r="S9" s="113">
        <f t="shared" si="1"/>
        <v>2400</v>
      </c>
      <c r="T9" s="114">
        <f t="shared" si="2"/>
        <v>2142.857143</v>
      </c>
      <c r="U9" s="115">
        <f t="shared" si="3"/>
        <v>257.1428571</v>
      </c>
      <c r="V9" s="114">
        <f t="shared" si="4"/>
        <v>0</v>
      </c>
      <c r="W9" s="110"/>
      <c r="X9" s="110"/>
    </row>
    <row r="10" ht="14.25" customHeight="1">
      <c r="A10" s="108" t="s">
        <v>156</v>
      </c>
      <c r="B10" s="109">
        <v>45666.0</v>
      </c>
      <c r="C10" s="110" t="s">
        <v>157</v>
      </c>
      <c r="D10" s="110" t="s">
        <v>158</v>
      </c>
      <c r="E10" s="111">
        <v>5500.0</v>
      </c>
      <c r="F10" s="110" t="s">
        <v>159</v>
      </c>
      <c r="G10" s="110" t="s">
        <v>126</v>
      </c>
      <c r="H10" s="110" t="s">
        <v>119</v>
      </c>
      <c r="I10" s="110"/>
      <c r="J10" s="110" t="s">
        <v>127</v>
      </c>
      <c r="K10" s="111">
        <v>5500.0</v>
      </c>
      <c r="L10" s="112"/>
      <c r="M10" s="112"/>
      <c r="N10" s="112"/>
      <c r="O10" s="118">
        <v>24.55</v>
      </c>
      <c r="P10" s="119">
        <f t="shared" si="6"/>
        <v>5475.45</v>
      </c>
      <c r="Q10" s="120">
        <f>SUM(P8:P10)</f>
        <v>13116.04</v>
      </c>
      <c r="R10" s="110"/>
      <c r="S10" s="113">
        <f t="shared" si="1"/>
        <v>5500</v>
      </c>
      <c r="T10" s="114">
        <f t="shared" si="2"/>
        <v>4910.714286</v>
      </c>
      <c r="U10" s="115">
        <f t="shared" si="3"/>
        <v>589.2857143</v>
      </c>
      <c r="V10" s="114">
        <f t="shared" si="4"/>
        <v>0</v>
      </c>
      <c r="W10" s="110"/>
      <c r="X10" s="110"/>
    </row>
    <row r="11" ht="14.25" customHeight="1">
      <c r="A11" s="108" t="s">
        <v>160</v>
      </c>
      <c r="B11" s="109">
        <v>45666.0</v>
      </c>
      <c r="C11" s="110" t="s">
        <v>161</v>
      </c>
      <c r="D11" s="110" t="s">
        <v>162</v>
      </c>
      <c r="E11" s="111">
        <v>4000.0</v>
      </c>
      <c r="F11" s="110" t="s">
        <v>163</v>
      </c>
      <c r="G11" s="110" t="s">
        <v>118</v>
      </c>
      <c r="H11" s="110" t="s">
        <v>119</v>
      </c>
      <c r="I11" s="110" t="s">
        <v>164</v>
      </c>
      <c r="J11" s="110" t="s">
        <v>121</v>
      </c>
      <c r="K11" s="111">
        <v>4000.0</v>
      </c>
      <c r="L11" s="112"/>
      <c r="M11" s="112"/>
      <c r="N11" s="112"/>
      <c r="O11" s="118"/>
      <c r="P11" s="118"/>
      <c r="Q11" s="112"/>
      <c r="R11" s="110"/>
      <c r="S11" s="113">
        <f t="shared" si="1"/>
        <v>4000</v>
      </c>
      <c r="T11" s="114">
        <f t="shared" si="2"/>
        <v>3571.428571</v>
      </c>
      <c r="U11" s="115">
        <f t="shared" si="3"/>
        <v>428.5714286</v>
      </c>
      <c r="V11" s="114">
        <f t="shared" si="4"/>
        <v>0</v>
      </c>
      <c r="W11" s="110"/>
      <c r="X11" s="110"/>
    </row>
    <row r="12" ht="14.25" customHeight="1">
      <c r="A12" s="108" t="s">
        <v>165</v>
      </c>
      <c r="B12" s="109">
        <v>45667.0</v>
      </c>
      <c r="C12" s="2" t="s">
        <v>166</v>
      </c>
      <c r="D12" s="110" t="s">
        <v>136</v>
      </c>
      <c r="E12" s="111">
        <v>10.0</v>
      </c>
      <c r="F12" s="110" t="s">
        <v>137</v>
      </c>
      <c r="G12" s="110" t="s">
        <v>126</v>
      </c>
      <c r="H12" s="110" t="s">
        <v>119</v>
      </c>
      <c r="I12" s="110"/>
      <c r="J12" s="110" t="s">
        <v>138</v>
      </c>
      <c r="K12" s="111">
        <v>10.0</v>
      </c>
      <c r="L12" s="112"/>
      <c r="M12" s="112"/>
      <c r="N12" s="112"/>
      <c r="O12" s="118">
        <v>0.04</v>
      </c>
      <c r="P12" s="119">
        <f t="shared" ref="P12:P13" si="7">E12-O12</f>
        <v>9.96</v>
      </c>
      <c r="Q12" s="112"/>
      <c r="R12" s="110"/>
      <c r="S12" s="113">
        <f t="shared" si="1"/>
        <v>10</v>
      </c>
      <c r="T12" s="114">
        <f t="shared" si="2"/>
        <v>8.928571429</v>
      </c>
      <c r="U12" s="115">
        <f t="shared" si="3"/>
        <v>1.071428571</v>
      </c>
      <c r="V12" s="114">
        <f t="shared" si="4"/>
        <v>0</v>
      </c>
      <c r="W12" s="110"/>
      <c r="X12" s="110"/>
    </row>
    <row r="13" ht="14.25" customHeight="1">
      <c r="A13" s="108" t="s">
        <v>167</v>
      </c>
      <c r="B13" s="109">
        <v>45667.0</v>
      </c>
      <c r="C13" s="110" t="s">
        <v>168</v>
      </c>
      <c r="D13" s="110" t="s">
        <v>169</v>
      </c>
      <c r="E13" s="111">
        <v>1600.0</v>
      </c>
      <c r="F13" s="110" t="s">
        <v>170</v>
      </c>
      <c r="G13" s="110" t="s">
        <v>150</v>
      </c>
      <c r="H13" s="110" t="s">
        <v>119</v>
      </c>
      <c r="I13" s="110"/>
      <c r="J13" s="110" t="s">
        <v>127</v>
      </c>
      <c r="K13" s="111">
        <v>1600.0</v>
      </c>
      <c r="L13" s="112"/>
      <c r="M13" s="112"/>
      <c r="N13" s="112"/>
      <c r="O13" s="118">
        <v>52.54</v>
      </c>
      <c r="P13" s="119">
        <f t="shared" si="7"/>
        <v>1547.46</v>
      </c>
      <c r="Q13" s="112"/>
      <c r="R13" s="110"/>
      <c r="S13" s="113">
        <f t="shared" si="1"/>
        <v>1600</v>
      </c>
      <c r="T13" s="114">
        <f t="shared" si="2"/>
        <v>1428.571429</v>
      </c>
      <c r="U13" s="115">
        <f t="shared" si="3"/>
        <v>171.4285714</v>
      </c>
      <c r="V13" s="114">
        <f t="shared" si="4"/>
        <v>0</v>
      </c>
      <c r="W13" s="110"/>
      <c r="X13" s="110"/>
    </row>
    <row r="14" ht="14.25" customHeight="1">
      <c r="A14" s="108" t="s">
        <v>171</v>
      </c>
      <c r="B14" s="117"/>
      <c r="C14" s="110"/>
      <c r="D14" s="110" t="s">
        <v>129</v>
      </c>
      <c r="E14" s="111"/>
      <c r="F14" s="110"/>
      <c r="G14" s="110"/>
      <c r="H14" s="110"/>
      <c r="I14" s="110"/>
      <c r="J14" s="110"/>
      <c r="K14" s="111"/>
      <c r="L14" s="112"/>
      <c r="M14" s="112"/>
      <c r="N14" s="112"/>
      <c r="O14" s="118"/>
      <c r="P14" s="119"/>
      <c r="Q14" s="112"/>
      <c r="R14" s="110"/>
      <c r="S14" s="113" t="str">
        <f t="shared" si="1"/>
        <v/>
      </c>
      <c r="T14" s="114">
        <f t="shared" si="2"/>
        <v>0</v>
      </c>
      <c r="U14" s="115">
        <f t="shared" si="3"/>
        <v>0</v>
      </c>
      <c r="V14" s="114">
        <f t="shared" si="4"/>
        <v>0</v>
      </c>
      <c r="W14" s="110"/>
      <c r="X14" s="110"/>
    </row>
    <row r="15" ht="14.25" customHeight="1">
      <c r="A15" s="108" t="s">
        <v>172</v>
      </c>
      <c r="B15" s="109"/>
      <c r="C15" s="110"/>
      <c r="D15" s="110" t="s">
        <v>129</v>
      </c>
      <c r="E15" s="111"/>
      <c r="F15" s="110"/>
      <c r="G15" s="110"/>
      <c r="H15" s="110"/>
      <c r="I15" s="110"/>
      <c r="J15" s="110"/>
      <c r="K15" s="111"/>
      <c r="L15" s="112"/>
      <c r="M15" s="112"/>
      <c r="N15" s="112"/>
      <c r="O15" s="118"/>
      <c r="P15" s="119"/>
      <c r="Q15" s="112"/>
      <c r="R15" s="110"/>
      <c r="S15" s="113" t="str">
        <f t="shared" si="1"/>
        <v/>
      </c>
      <c r="T15" s="114">
        <f t="shared" si="2"/>
        <v>0</v>
      </c>
      <c r="U15" s="115">
        <f t="shared" si="3"/>
        <v>0</v>
      </c>
      <c r="V15" s="114">
        <f t="shared" si="4"/>
        <v>0</v>
      </c>
      <c r="W15" s="110"/>
      <c r="X15" s="110"/>
    </row>
    <row r="16" ht="14.25" customHeight="1">
      <c r="A16" s="108" t="s">
        <v>173</v>
      </c>
      <c r="B16" s="109">
        <v>45667.0</v>
      </c>
      <c r="C16" s="110" t="s">
        <v>174</v>
      </c>
      <c r="D16" s="110" t="s">
        <v>175</v>
      </c>
      <c r="E16" s="111">
        <v>600.0</v>
      </c>
      <c r="F16" s="110" t="s">
        <v>176</v>
      </c>
      <c r="G16" s="110" t="s">
        <v>143</v>
      </c>
      <c r="H16" s="110" t="s">
        <v>144</v>
      </c>
      <c r="I16" s="110"/>
      <c r="J16" s="110"/>
      <c r="K16" s="111">
        <v>600.0</v>
      </c>
      <c r="L16" s="112"/>
      <c r="M16" s="112"/>
      <c r="N16" s="112"/>
      <c r="O16" s="118"/>
      <c r="P16" s="119"/>
      <c r="Q16" s="112"/>
      <c r="R16" s="110"/>
      <c r="S16" s="113">
        <f t="shared" si="1"/>
        <v>600</v>
      </c>
      <c r="T16" s="114">
        <f t="shared" si="2"/>
        <v>535.7142857</v>
      </c>
      <c r="U16" s="115">
        <f t="shared" si="3"/>
        <v>64.28571429</v>
      </c>
      <c r="V16" s="114">
        <f t="shared" si="4"/>
        <v>0</v>
      </c>
      <c r="W16" s="110"/>
      <c r="X16" s="110"/>
    </row>
    <row r="17" ht="14.25" customHeight="1">
      <c r="A17" s="108" t="s">
        <v>177</v>
      </c>
      <c r="B17" s="109">
        <v>45667.0</v>
      </c>
      <c r="C17" s="110" t="s">
        <v>178</v>
      </c>
      <c r="D17" s="110" t="s">
        <v>179</v>
      </c>
      <c r="E17" s="111">
        <v>2400.0</v>
      </c>
      <c r="F17" s="110" t="s">
        <v>180</v>
      </c>
      <c r="G17" s="110" t="s">
        <v>150</v>
      </c>
      <c r="H17" s="110" t="s">
        <v>119</v>
      </c>
      <c r="I17" s="110"/>
      <c r="J17" s="110" t="s">
        <v>145</v>
      </c>
      <c r="K17" s="111">
        <v>2400.0</v>
      </c>
      <c r="L17" s="112"/>
      <c r="M17" s="112"/>
      <c r="N17" s="112"/>
      <c r="O17" s="118">
        <v>78.81</v>
      </c>
      <c r="P17" s="119">
        <f>E17-O17</f>
        <v>2321.19</v>
      </c>
      <c r="Q17" s="120">
        <f>P13+P17+P19+AR!N127</f>
        <v>22073.19</v>
      </c>
      <c r="R17" s="110"/>
      <c r="S17" s="113">
        <f t="shared" si="1"/>
        <v>2400</v>
      </c>
      <c r="T17" s="114">
        <f t="shared" si="2"/>
        <v>2142.857143</v>
      </c>
      <c r="U17" s="115">
        <f t="shared" si="3"/>
        <v>257.1428571</v>
      </c>
      <c r="V17" s="114">
        <f t="shared" si="4"/>
        <v>0</v>
      </c>
      <c r="W17" s="110"/>
      <c r="X17" s="110"/>
    </row>
    <row r="18" ht="14.25" customHeight="1">
      <c r="A18" s="108" t="s">
        <v>181</v>
      </c>
      <c r="B18" s="109">
        <v>45668.0</v>
      </c>
      <c r="C18" s="110" t="s">
        <v>182</v>
      </c>
      <c r="D18" s="110" t="s">
        <v>183</v>
      </c>
      <c r="E18" s="111">
        <v>84400.0</v>
      </c>
      <c r="F18" s="110" t="s">
        <v>184</v>
      </c>
      <c r="G18" s="110" t="s">
        <v>185</v>
      </c>
      <c r="H18" s="110" t="s">
        <v>119</v>
      </c>
      <c r="I18" s="110" t="s">
        <v>186</v>
      </c>
      <c r="J18" s="110" t="s">
        <v>127</v>
      </c>
      <c r="K18" s="111">
        <v>84400.0</v>
      </c>
      <c r="L18" s="112"/>
      <c r="M18" s="112"/>
      <c r="N18" s="112"/>
      <c r="O18" s="121">
        <v>1385.72</v>
      </c>
      <c r="P18" s="119">
        <f>42200-O18</f>
        <v>40814.28</v>
      </c>
      <c r="Q18" s="120">
        <f>42200-O18</f>
        <v>40814.28</v>
      </c>
      <c r="R18" s="110"/>
      <c r="S18" s="113">
        <f t="shared" si="1"/>
        <v>84400</v>
      </c>
      <c r="T18" s="114">
        <f t="shared" si="2"/>
        <v>75357.14286</v>
      </c>
      <c r="U18" s="115">
        <f t="shared" si="3"/>
        <v>9042.857143</v>
      </c>
      <c r="V18" s="114">
        <f t="shared" si="4"/>
        <v>0</v>
      </c>
      <c r="W18" s="110"/>
      <c r="X18" s="110"/>
    </row>
    <row r="19" ht="14.25" customHeight="1">
      <c r="A19" s="108" t="s">
        <v>187</v>
      </c>
      <c r="B19" s="109">
        <v>45670.0</v>
      </c>
      <c r="C19" s="110" t="s">
        <v>188</v>
      </c>
      <c r="D19" s="110" t="s">
        <v>189</v>
      </c>
      <c r="E19" s="113">
        <v>17322.63</v>
      </c>
      <c r="F19" s="110" t="s">
        <v>190</v>
      </c>
      <c r="G19" s="110" t="s">
        <v>191</v>
      </c>
      <c r="H19" s="110" t="s">
        <v>119</v>
      </c>
      <c r="I19" s="110"/>
      <c r="J19" s="110" t="s">
        <v>121</v>
      </c>
      <c r="K19" s="113">
        <v>17322.63</v>
      </c>
      <c r="L19" s="112"/>
      <c r="M19" s="112"/>
      <c r="N19" s="112"/>
      <c r="O19" s="121">
        <v>568.83</v>
      </c>
      <c r="P19" s="119">
        <f>E19-O19</f>
        <v>16753.8</v>
      </c>
      <c r="Q19" s="112"/>
      <c r="R19" s="110"/>
      <c r="S19" s="113">
        <f t="shared" si="1"/>
        <v>17322.63</v>
      </c>
      <c r="T19" s="114">
        <f t="shared" si="2"/>
        <v>15466.63393</v>
      </c>
      <c r="U19" s="115">
        <f t="shared" si="3"/>
        <v>1855.996071</v>
      </c>
      <c r="V19" s="114">
        <f t="shared" si="4"/>
        <v>0</v>
      </c>
      <c r="W19" s="110"/>
      <c r="X19" s="110"/>
    </row>
    <row r="20" ht="14.25" customHeight="1">
      <c r="A20" s="108" t="s">
        <v>192</v>
      </c>
      <c r="B20" s="109">
        <v>45670.0</v>
      </c>
      <c r="C20" s="110" t="s">
        <v>193</v>
      </c>
      <c r="D20" s="110" t="s">
        <v>194</v>
      </c>
      <c r="E20" s="111">
        <v>2400.0</v>
      </c>
      <c r="F20" s="110" t="s">
        <v>195</v>
      </c>
      <c r="G20" s="110" t="s">
        <v>143</v>
      </c>
      <c r="H20" s="110" t="s">
        <v>144</v>
      </c>
      <c r="I20" s="110"/>
      <c r="J20" s="110" t="s">
        <v>127</v>
      </c>
      <c r="K20" s="111">
        <v>2400.0</v>
      </c>
      <c r="L20" s="112"/>
      <c r="M20" s="112"/>
      <c r="N20" s="112"/>
      <c r="O20" s="121"/>
      <c r="P20" s="119"/>
      <c r="Q20" s="112"/>
      <c r="R20" s="110"/>
      <c r="S20" s="113">
        <f t="shared" si="1"/>
        <v>2400</v>
      </c>
      <c r="T20" s="114">
        <f t="shared" si="2"/>
        <v>2142.857143</v>
      </c>
      <c r="U20" s="115">
        <f t="shared" si="3"/>
        <v>257.1428571</v>
      </c>
      <c r="V20" s="114">
        <f t="shared" si="4"/>
        <v>0</v>
      </c>
      <c r="W20" s="110"/>
      <c r="X20" s="110"/>
    </row>
    <row r="21" ht="14.25" customHeight="1">
      <c r="A21" s="108" t="s">
        <v>196</v>
      </c>
      <c r="B21" s="117"/>
      <c r="C21" s="110"/>
      <c r="D21" s="110" t="s">
        <v>129</v>
      </c>
      <c r="E21" s="111"/>
      <c r="F21" s="110"/>
      <c r="G21" s="110"/>
      <c r="H21" s="110"/>
      <c r="I21" s="110"/>
      <c r="J21" s="110"/>
      <c r="K21" s="111"/>
      <c r="L21" s="112"/>
      <c r="M21" s="112"/>
      <c r="N21" s="112"/>
      <c r="O21" s="121"/>
      <c r="P21" s="119"/>
      <c r="Q21" s="112"/>
      <c r="R21" s="110"/>
      <c r="S21" s="113" t="str">
        <f t="shared" si="1"/>
        <v/>
      </c>
      <c r="T21" s="114">
        <f t="shared" si="2"/>
        <v>0</v>
      </c>
      <c r="U21" s="115">
        <f t="shared" si="3"/>
        <v>0</v>
      </c>
      <c r="V21" s="114">
        <f t="shared" si="4"/>
        <v>0</v>
      </c>
      <c r="W21" s="110"/>
      <c r="X21" s="110"/>
    </row>
    <row r="22" ht="14.25" customHeight="1">
      <c r="A22" s="108" t="s">
        <v>197</v>
      </c>
      <c r="B22" s="109">
        <v>45670.0</v>
      </c>
      <c r="C22" s="110" t="s">
        <v>198</v>
      </c>
      <c r="D22" s="110" t="s">
        <v>199</v>
      </c>
      <c r="E22" s="111">
        <v>24000.0</v>
      </c>
      <c r="F22" s="110" t="s">
        <v>200</v>
      </c>
      <c r="G22" s="110" t="s">
        <v>201</v>
      </c>
      <c r="H22" s="110" t="s">
        <v>119</v>
      </c>
      <c r="I22" s="110" t="s">
        <v>202</v>
      </c>
      <c r="J22" s="110" t="s">
        <v>121</v>
      </c>
      <c r="K22" s="111">
        <v>24000.0</v>
      </c>
      <c r="L22" s="112"/>
      <c r="M22" s="112"/>
      <c r="N22" s="112"/>
      <c r="O22" s="121"/>
      <c r="P22" s="119"/>
      <c r="Q22" s="112"/>
      <c r="R22" s="110"/>
      <c r="S22" s="113">
        <f t="shared" si="1"/>
        <v>24000</v>
      </c>
      <c r="T22" s="114">
        <f t="shared" si="2"/>
        <v>21428.57143</v>
      </c>
      <c r="U22" s="115">
        <f t="shared" si="3"/>
        <v>2571.428571</v>
      </c>
      <c r="V22" s="114">
        <f t="shared" si="4"/>
        <v>0</v>
      </c>
      <c r="W22" s="110"/>
      <c r="X22" s="110"/>
    </row>
    <row r="23" ht="14.25" customHeight="1">
      <c r="A23" s="108" t="s">
        <v>203</v>
      </c>
      <c r="B23" s="109">
        <v>45671.0</v>
      </c>
      <c r="C23" s="110" t="s">
        <v>204</v>
      </c>
      <c r="D23" s="110" t="s">
        <v>205</v>
      </c>
      <c r="E23" s="111">
        <v>127841.68</v>
      </c>
      <c r="F23" s="110" t="s">
        <v>206</v>
      </c>
      <c r="G23" s="110" t="s">
        <v>201</v>
      </c>
      <c r="H23" s="110" t="s">
        <v>119</v>
      </c>
      <c r="I23" s="110" t="s">
        <v>207</v>
      </c>
      <c r="J23" s="110" t="s">
        <v>127</v>
      </c>
      <c r="K23" s="111">
        <v>127841.68</v>
      </c>
      <c r="L23" s="112"/>
      <c r="M23" s="112"/>
      <c r="N23" s="112"/>
      <c r="O23" s="121"/>
      <c r="P23" s="119"/>
      <c r="Q23" s="112"/>
      <c r="R23" s="110"/>
      <c r="S23" s="113">
        <f t="shared" si="1"/>
        <v>127841.68</v>
      </c>
      <c r="T23" s="114">
        <f t="shared" si="2"/>
        <v>114144.3571</v>
      </c>
      <c r="U23" s="115">
        <f t="shared" si="3"/>
        <v>13697.32286</v>
      </c>
      <c r="V23" s="114">
        <f t="shared" si="4"/>
        <v>0</v>
      </c>
      <c r="W23" s="110"/>
      <c r="X23" s="110"/>
    </row>
    <row r="24" ht="14.25" customHeight="1">
      <c r="A24" s="108" t="s">
        <v>208</v>
      </c>
      <c r="B24" s="109">
        <v>45671.0</v>
      </c>
      <c r="C24" s="110" t="s">
        <v>209</v>
      </c>
      <c r="D24" s="110" t="s">
        <v>210</v>
      </c>
      <c r="E24" s="111">
        <f>8500+34300</f>
        <v>42800</v>
      </c>
      <c r="F24" s="110" t="s">
        <v>211</v>
      </c>
      <c r="G24" s="110" t="s">
        <v>201</v>
      </c>
      <c r="H24" s="110" t="s">
        <v>119</v>
      </c>
      <c r="I24" s="110" t="s">
        <v>212</v>
      </c>
      <c r="J24" s="110" t="s">
        <v>127</v>
      </c>
      <c r="K24" s="111">
        <f>8500+34300</f>
        <v>42800</v>
      </c>
      <c r="L24" s="112"/>
      <c r="M24" s="112"/>
      <c r="N24" s="112"/>
      <c r="O24" s="121"/>
      <c r="P24" s="119"/>
      <c r="Q24" s="112"/>
      <c r="R24" s="110"/>
      <c r="S24" s="113">
        <f t="shared" si="1"/>
        <v>42800</v>
      </c>
      <c r="T24" s="114">
        <f t="shared" si="2"/>
        <v>38214.28571</v>
      </c>
      <c r="U24" s="115">
        <f t="shared" si="3"/>
        <v>4585.714286</v>
      </c>
      <c r="V24" s="114">
        <f t="shared" si="4"/>
        <v>0</v>
      </c>
      <c r="W24" s="110"/>
      <c r="X24" s="110"/>
    </row>
    <row r="25" ht="14.25" customHeight="1">
      <c r="A25" s="108" t="s">
        <v>213</v>
      </c>
      <c r="B25" s="109">
        <v>45672.0</v>
      </c>
      <c r="C25" s="110" t="s">
        <v>214</v>
      </c>
      <c r="D25" s="110" t="s">
        <v>215</v>
      </c>
      <c r="E25" s="111">
        <v>80.0</v>
      </c>
      <c r="F25" s="110" t="s">
        <v>216</v>
      </c>
      <c r="G25" s="110" t="s">
        <v>143</v>
      </c>
      <c r="H25" s="110" t="s">
        <v>119</v>
      </c>
      <c r="I25" s="110"/>
      <c r="J25" s="110" t="s">
        <v>138</v>
      </c>
      <c r="K25" s="111">
        <v>80.0</v>
      </c>
      <c r="L25" s="112"/>
      <c r="M25" s="112"/>
      <c r="N25" s="112"/>
      <c r="O25" s="121"/>
      <c r="P25" s="119"/>
      <c r="Q25" s="112"/>
      <c r="R25" s="110"/>
      <c r="S25" s="113">
        <f t="shared" si="1"/>
        <v>80</v>
      </c>
      <c r="T25" s="114">
        <f t="shared" si="2"/>
        <v>71.42857143</v>
      </c>
      <c r="U25" s="115">
        <f t="shared" si="3"/>
        <v>8.571428571</v>
      </c>
      <c r="V25" s="114">
        <f t="shared" si="4"/>
        <v>0</v>
      </c>
      <c r="W25" s="110"/>
      <c r="X25" s="110"/>
    </row>
    <row r="26" ht="14.25" customHeight="1">
      <c r="A26" s="108" t="s">
        <v>217</v>
      </c>
      <c r="B26" s="109">
        <v>45672.0</v>
      </c>
      <c r="C26" s="110" t="s">
        <v>218</v>
      </c>
      <c r="D26" s="110" t="s">
        <v>219</v>
      </c>
      <c r="E26" s="111">
        <v>19480.75</v>
      </c>
      <c r="F26" s="110" t="s">
        <v>220</v>
      </c>
      <c r="G26" s="110" t="s">
        <v>201</v>
      </c>
      <c r="H26" s="110" t="s">
        <v>119</v>
      </c>
      <c r="I26" s="110" t="s">
        <v>221</v>
      </c>
      <c r="J26" s="110" t="s">
        <v>121</v>
      </c>
      <c r="K26" s="111">
        <v>19480.75</v>
      </c>
      <c r="L26" s="112"/>
      <c r="M26" s="112"/>
      <c r="N26" s="112"/>
      <c r="O26" s="121"/>
      <c r="P26" s="119"/>
      <c r="Q26" s="112"/>
      <c r="R26" s="110"/>
      <c r="S26" s="113">
        <f t="shared" si="1"/>
        <v>19480.75</v>
      </c>
      <c r="T26" s="114">
        <f t="shared" si="2"/>
        <v>17393.52679</v>
      </c>
      <c r="U26" s="115">
        <f t="shared" si="3"/>
        <v>2087.223214</v>
      </c>
      <c r="V26" s="114">
        <f t="shared" si="4"/>
        <v>0</v>
      </c>
      <c r="W26" s="110"/>
      <c r="X26" s="110"/>
    </row>
    <row r="27" ht="14.25" customHeight="1">
      <c r="A27" s="108" t="s">
        <v>222</v>
      </c>
      <c r="B27" s="117"/>
      <c r="C27" s="110"/>
      <c r="D27" s="110" t="s">
        <v>129</v>
      </c>
      <c r="E27" s="111"/>
      <c r="F27" s="110"/>
      <c r="G27" s="110"/>
      <c r="H27" s="110"/>
      <c r="I27" s="110"/>
      <c r="J27" s="110" t="s">
        <v>127</v>
      </c>
      <c r="K27" s="111"/>
      <c r="L27" s="112"/>
      <c r="M27" s="112"/>
      <c r="N27" s="112"/>
      <c r="O27" s="121"/>
      <c r="P27" s="119"/>
      <c r="Q27" s="112"/>
      <c r="R27" s="110"/>
      <c r="S27" s="113" t="str">
        <f t="shared" si="1"/>
        <v/>
      </c>
      <c r="T27" s="114">
        <f t="shared" si="2"/>
        <v>0</v>
      </c>
      <c r="U27" s="115">
        <f t="shared" si="3"/>
        <v>0</v>
      </c>
      <c r="V27" s="114">
        <f t="shared" si="4"/>
        <v>0</v>
      </c>
      <c r="W27" s="110"/>
      <c r="X27" s="110"/>
    </row>
    <row r="28" ht="14.25" customHeight="1">
      <c r="A28" s="108" t="s">
        <v>223</v>
      </c>
      <c r="B28" s="117">
        <v>45672.0</v>
      </c>
      <c r="C28" s="110" t="s">
        <v>224</v>
      </c>
      <c r="D28" s="110" t="s">
        <v>225</v>
      </c>
      <c r="E28" s="111">
        <v>6900.0</v>
      </c>
      <c r="F28" s="110" t="s">
        <v>226</v>
      </c>
      <c r="G28" s="110" t="s">
        <v>150</v>
      </c>
      <c r="H28" s="110" t="s">
        <v>119</v>
      </c>
      <c r="I28" s="110"/>
      <c r="J28" s="110" t="s">
        <v>138</v>
      </c>
      <c r="K28" s="111">
        <v>6900.0</v>
      </c>
      <c r="L28" s="112"/>
      <c r="M28" s="112"/>
      <c r="N28" s="112"/>
      <c r="O28" s="121">
        <v>226.58</v>
      </c>
      <c r="P28" s="119">
        <f t="shared" ref="P28:P32" si="8">E28-O28</f>
        <v>6673.42</v>
      </c>
      <c r="Q28" s="120">
        <f t="shared" ref="Q28:Q29" si="9">P28</f>
        <v>6673.42</v>
      </c>
      <c r="R28" s="110"/>
      <c r="S28" s="113">
        <f t="shared" si="1"/>
        <v>6900</v>
      </c>
      <c r="T28" s="114">
        <f t="shared" si="2"/>
        <v>6160.714286</v>
      </c>
      <c r="U28" s="115">
        <f t="shared" si="3"/>
        <v>739.2857143</v>
      </c>
      <c r="V28" s="114">
        <f t="shared" si="4"/>
        <v>0</v>
      </c>
      <c r="W28" s="110"/>
      <c r="X28" s="110"/>
    </row>
    <row r="29" ht="14.25" customHeight="1">
      <c r="A29" s="108" t="s">
        <v>227</v>
      </c>
      <c r="B29" s="117">
        <v>45672.0</v>
      </c>
      <c r="C29" s="110" t="s">
        <v>228</v>
      </c>
      <c r="D29" s="110" t="s">
        <v>229</v>
      </c>
      <c r="E29" s="111">
        <v>368.0</v>
      </c>
      <c r="F29" s="110" t="s">
        <v>230</v>
      </c>
      <c r="G29" s="110" t="s">
        <v>126</v>
      </c>
      <c r="H29" s="110" t="s">
        <v>119</v>
      </c>
      <c r="I29" s="110"/>
      <c r="J29" s="110" t="s">
        <v>138</v>
      </c>
      <c r="K29" s="111">
        <v>368.0</v>
      </c>
      <c r="L29" s="112"/>
      <c r="M29" s="112"/>
      <c r="N29" s="112"/>
      <c r="O29" s="121">
        <v>1.64</v>
      </c>
      <c r="P29" s="119">
        <f t="shared" si="8"/>
        <v>366.36</v>
      </c>
      <c r="Q29" s="120">
        <f t="shared" si="9"/>
        <v>366.36</v>
      </c>
      <c r="R29" s="110"/>
      <c r="S29" s="113">
        <f t="shared" si="1"/>
        <v>368</v>
      </c>
      <c r="T29" s="114">
        <f t="shared" si="2"/>
        <v>328.5714286</v>
      </c>
      <c r="U29" s="115">
        <f t="shared" si="3"/>
        <v>39.42857143</v>
      </c>
      <c r="V29" s="114">
        <f t="shared" si="4"/>
        <v>0</v>
      </c>
      <c r="W29" s="110"/>
      <c r="X29" s="110"/>
    </row>
    <row r="30" ht="14.25" customHeight="1">
      <c r="A30" s="108" t="s">
        <v>231</v>
      </c>
      <c r="B30" s="117">
        <v>45673.0</v>
      </c>
      <c r="C30" s="110" t="s">
        <v>232</v>
      </c>
      <c r="D30" s="110" t="s">
        <v>233</v>
      </c>
      <c r="E30" s="111">
        <v>600.0</v>
      </c>
      <c r="F30" s="110" t="s">
        <v>234</v>
      </c>
      <c r="G30" s="110" t="s">
        <v>126</v>
      </c>
      <c r="H30" s="110" t="s">
        <v>119</v>
      </c>
      <c r="I30" s="110"/>
      <c r="J30" s="110" t="s">
        <v>138</v>
      </c>
      <c r="K30" s="111">
        <v>600.0</v>
      </c>
      <c r="L30" s="112"/>
      <c r="M30" s="112"/>
      <c r="N30" s="112"/>
      <c r="O30" s="121">
        <v>2.68</v>
      </c>
      <c r="P30" s="119">
        <f t="shared" si="8"/>
        <v>597.32</v>
      </c>
      <c r="Q30" s="112"/>
      <c r="R30" s="110"/>
      <c r="S30" s="113">
        <f t="shared" si="1"/>
        <v>600</v>
      </c>
      <c r="T30" s="114">
        <f t="shared" si="2"/>
        <v>535.7142857</v>
      </c>
      <c r="U30" s="115">
        <f t="shared" si="3"/>
        <v>64.28571429</v>
      </c>
      <c r="V30" s="114">
        <f t="shared" si="4"/>
        <v>0</v>
      </c>
      <c r="W30" s="110"/>
      <c r="X30" s="110"/>
    </row>
    <row r="31" ht="14.25" customHeight="1">
      <c r="A31" s="108" t="s">
        <v>235</v>
      </c>
      <c r="B31" s="117">
        <v>45673.0</v>
      </c>
      <c r="C31" s="110" t="s">
        <v>236</v>
      </c>
      <c r="D31" s="110" t="s">
        <v>229</v>
      </c>
      <c r="E31" s="111">
        <v>12.0</v>
      </c>
      <c r="F31" s="110" t="s">
        <v>237</v>
      </c>
      <c r="G31" s="110" t="s">
        <v>126</v>
      </c>
      <c r="H31" s="110" t="s">
        <v>119</v>
      </c>
      <c r="I31" s="110"/>
      <c r="J31" s="110" t="s">
        <v>138</v>
      </c>
      <c r="K31" s="111">
        <v>12.0</v>
      </c>
      <c r="L31" s="116"/>
      <c r="M31" s="112"/>
      <c r="N31" s="112"/>
      <c r="O31" s="121">
        <v>0.05</v>
      </c>
      <c r="P31" s="119">
        <f t="shared" si="8"/>
        <v>11.95</v>
      </c>
      <c r="Q31" s="112"/>
      <c r="R31" s="110"/>
      <c r="S31" s="113">
        <f t="shared" si="1"/>
        <v>12</v>
      </c>
      <c r="T31" s="114">
        <f t="shared" si="2"/>
        <v>10.71428571</v>
      </c>
      <c r="U31" s="115">
        <f t="shared" si="3"/>
        <v>1.285714286</v>
      </c>
      <c r="V31" s="114">
        <f t="shared" si="4"/>
        <v>0</v>
      </c>
      <c r="W31" s="110"/>
      <c r="X31" s="110"/>
    </row>
    <row r="32" ht="14.25" customHeight="1">
      <c r="A32" s="108" t="s">
        <v>238</v>
      </c>
      <c r="B32" s="117">
        <v>45674.0</v>
      </c>
      <c r="C32" s="110" t="s">
        <v>239</v>
      </c>
      <c r="D32" s="110" t="s">
        <v>240</v>
      </c>
      <c r="E32" s="111">
        <v>1680.0</v>
      </c>
      <c r="F32" s="110" t="s">
        <v>241</v>
      </c>
      <c r="G32" s="110" t="s">
        <v>242</v>
      </c>
      <c r="H32" s="110" t="s">
        <v>119</v>
      </c>
      <c r="I32" s="110"/>
      <c r="J32" s="110" t="s">
        <v>127</v>
      </c>
      <c r="K32" s="111">
        <v>1680.0</v>
      </c>
      <c r="L32" s="112"/>
      <c r="M32" s="112"/>
      <c r="N32" s="112"/>
      <c r="O32" s="121">
        <v>55.17</v>
      </c>
      <c r="P32" s="119">
        <f t="shared" si="8"/>
        <v>1624.83</v>
      </c>
      <c r="Q32" s="120">
        <f>SUM(P30:P32)</f>
        <v>2234.1</v>
      </c>
      <c r="R32" s="110"/>
      <c r="S32" s="113">
        <f t="shared" si="1"/>
        <v>1680</v>
      </c>
      <c r="T32" s="114">
        <f t="shared" si="2"/>
        <v>1500</v>
      </c>
      <c r="U32" s="115">
        <f t="shared" si="3"/>
        <v>180</v>
      </c>
      <c r="V32" s="114">
        <f t="shared" si="4"/>
        <v>0</v>
      </c>
      <c r="W32" s="110"/>
      <c r="X32" s="110"/>
    </row>
    <row r="33" ht="14.25" customHeight="1">
      <c r="A33" s="108" t="s">
        <v>243</v>
      </c>
      <c r="B33" s="117">
        <v>45674.0</v>
      </c>
      <c r="C33" s="110" t="s">
        <v>244</v>
      </c>
      <c r="D33" s="122" t="s">
        <v>245</v>
      </c>
      <c r="E33" s="123">
        <v>1703921.27</v>
      </c>
      <c r="F33" s="122" t="s">
        <v>246</v>
      </c>
      <c r="G33" s="122" t="s">
        <v>118</v>
      </c>
      <c r="H33" s="110" t="s">
        <v>144</v>
      </c>
      <c r="I33" s="110" t="s">
        <v>247</v>
      </c>
      <c r="J33" s="110" t="s">
        <v>248</v>
      </c>
      <c r="K33" s="124">
        <v>1792482.66</v>
      </c>
      <c r="L33" s="125">
        <v>88561.4</v>
      </c>
      <c r="M33" s="125">
        <f>K33-L33</f>
        <v>1703921.26</v>
      </c>
      <c r="N33" s="112">
        <f>E33-M33</f>
        <v>0.01000000001</v>
      </c>
      <c r="O33" s="121"/>
      <c r="P33" s="119"/>
      <c r="Q33" s="112"/>
      <c r="R33" s="110"/>
      <c r="S33" s="113">
        <f>K33</f>
        <v>1792482.66</v>
      </c>
      <c r="T33" s="114">
        <v>0.0</v>
      </c>
      <c r="U33" s="115">
        <f t="shared" si="3"/>
        <v>0</v>
      </c>
      <c r="V33" s="110">
        <v>0.0</v>
      </c>
      <c r="W33" s="110"/>
      <c r="X33" s="110"/>
    </row>
    <row r="34" ht="14.25" customHeight="1">
      <c r="A34" s="108" t="s">
        <v>249</v>
      </c>
      <c r="B34" s="117">
        <v>45674.0</v>
      </c>
      <c r="C34" s="110" t="s">
        <v>250</v>
      </c>
      <c r="D34" s="110" t="s">
        <v>251</v>
      </c>
      <c r="E34" s="4">
        <v>4000.0</v>
      </c>
      <c r="F34" s="2" t="s">
        <v>252</v>
      </c>
      <c r="G34" s="110" t="s">
        <v>118</v>
      </c>
      <c r="H34" s="110" t="s">
        <v>119</v>
      </c>
      <c r="I34" s="2" t="s">
        <v>253</v>
      </c>
      <c r="J34" s="110" t="s">
        <v>121</v>
      </c>
      <c r="K34" s="4">
        <v>4000.0</v>
      </c>
      <c r="L34" s="112"/>
      <c r="M34" s="112"/>
      <c r="N34" s="112"/>
      <c r="O34" s="121"/>
      <c r="P34" s="119"/>
      <c r="Q34" s="112"/>
      <c r="R34" s="110"/>
      <c r="S34" s="113">
        <f>E34</f>
        <v>4000</v>
      </c>
      <c r="T34" s="114">
        <f t="shared" ref="T34:T53" si="10">S34/1.12</f>
        <v>3571.428571</v>
      </c>
      <c r="U34" s="115">
        <f t="shared" si="3"/>
        <v>428.5714286</v>
      </c>
      <c r="V34" s="114">
        <f t="shared" ref="V34:V53" si="11">T34+U34-S34</f>
        <v>0</v>
      </c>
      <c r="W34" s="110"/>
      <c r="X34" s="110"/>
    </row>
    <row r="35" ht="14.25" customHeight="1">
      <c r="A35" s="108" t="s">
        <v>254</v>
      </c>
      <c r="B35" s="117">
        <v>45674.0</v>
      </c>
      <c r="C35" s="110" t="s">
        <v>255</v>
      </c>
      <c r="D35" s="110" t="s">
        <v>256</v>
      </c>
      <c r="E35" s="126">
        <v>15763.39</v>
      </c>
      <c r="F35" s="110" t="s">
        <v>257</v>
      </c>
      <c r="G35" s="110" t="s">
        <v>201</v>
      </c>
      <c r="H35" s="110" t="s">
        <v>119</v>
      </c>
      <c r="I35" s="110" t="s">
        <v>258</v>
      </c>
      <c r="J35" s="110" t="s">
        <v>121</v>
      </c>
      <c r="K35" s="112">
        <v>16500.0</v>
      </c>
      <c r="L35" s="112">
        <f>K35/1.12*0.05</f>
        <v>736.6071429</v>
      </c>
      <c r="M35" s="112">
        <f>K35-L35</f>
        <v>15763.39286</v>
      </c>
      <c r="N35" s="112">
        <f>E35-M35</f>
        <v>-0.002857142857</v>
      </c>
      <c r="O35" s="121"/>
      <c r="P35" s="119"/>
      <c r="Q35" s="112"/>
      <c r="R35" s="110"/>
      <c r="S35" s="113">
        <f>K35</f>
        <v>16500</v>
      </c>
      <c r="T35" s="114">
        <f t="shared" si="10"/>
        <v>14732.14286</v>
      </c>
      <c r="U35" s="115">
        <f t="shared" si="3"/>
        <v>1767.857143</v>
      </c>
      <c r="V35" s="114">
        <f t="shared" si="11"/>
        <v>0</v>
      </c>
      <c r="W35" s="110"/>
      <c r="X35" s="110"/>
    </row>
    <row r="36" ht="14.25" customHeight="1">
      <c r="A36" s="108" t="s">
        <v>259</v>
      </c>
      <c r="B36" s="117"/>
      <c r="C36" s="110"/>
      <c r="D36" s="110" t="s">
        <v>129</v>
      </c>
      <c r="E36" s="111"/>
      <c r="F36" s="110"/>
      <c r="G36" s="110"/>
      <c r="H36" s="110"/>
      <c r="I36" s="110"/>
      <c r="J36" s="110"/>
      <c r="K36" s="112"/>
      <c r="L36" s="112"/>
      <c r="M36" s="112"/>
      <c r="N36" s="112"/>
      <c r="O36" s="121"/>
      <c r="P36" s="119"/>
      <c r="Q36" s="112"/>
      <c r="R36" s="110"/>
      <c r="S36" s="113" t="str">
        <f t="shared" ref="S36:S53" si="12">E36</f>
        <v/>
      </c>
      <c r="T36" s="114">
        <f t="shared" si="10"/>
        <v>0</v>
      </c>
      <c r="U36" s="115">
        <f t="shared" si="3"/>
        <v>0</v>
      </c>
      <c r="V36" s="114">
        <f t="shared" si="11"/>
        <v>0</v>
      </c>
      <c r="W36" s="110"/>
      <c r="X36" s="110"/>
    </row>
    <row r="37" ht="14.25" customHeight="1">
      <c r="A37" s="108" t="s">
        <v>260</v>
      </c>
      <c r="B37" s="117">
        <v>45677.0</v>
      </c>
      <c r="C37" s="110" t="s">
        <v>261</v>
      </c>
      <c r="D37" s="110" t="s">
        <v>262</v>
      </c>
      <c r="E37" s="111">
        <v>20903.31</v>
      </c>
      <c r="F37" s="2" t="s">
        <v>263</v>
      </c>
      <c r="G37" s="110" t="s">
        <v>150</v>
      </c>
      <c r="H37" s="110" t="s">
        <v>119</v>
      </c>
      <c r="I37" s="110"/>
      <c r="J37" s="110" t="s">
        <v>121</v>
      </c>
      <c r="K37" s="111">
        <v>20903.31</v>
      </c>
      <c r="L37" s="112"/>
      <c r="M37" s="112"/>
      <c r="N37" s="112"/>
      <c r="O37" s="121">
        <v>686.4</v>
      </c>
      <c r="P37" s="119">
        <f t="shared" ref="P37:P38" si="13">E37-O37</f>
        <v>20216.91</v>
      </c>
      <c r="Q37" s="112"/>
      <c r="R37" s="110"/>
      <c r="S37" s="113">
        <f t="shared" si="12"/>
        <v>20903.31</v>
      </c>
      <c r="T37" s="114">
        <f t="shared" si="10"/>
        <v>18663.66964</v>
      </c>
      <c r="U37" s="115">
        <f t="shared" si="3"/>
        <v>2239.640357</v>
      </c>
      <c r="V37" s="114">
        <f t="shared" si="11"/>
        <v>0</v>
      </c>
      <c r="W37" s="110"/>
      <c r="X37" s="110"/>
    </row>
    <row r="38" ht="14.25" customHeight="1">
      <c r="A38" s="108" t="s">
        <v>264</v>
      </c>
      <c r="B38" s="117">
        <v>45677.0</v>
      </c>
      <c r="C38" s="110" t="s">
        <v>265</v>
      </c>
      <c r="D38" s="110" t="s">
        <v>233</v>
      </c>
      <c r="E38" s="111">
        <v>24522.63</v>
      </c>
      <c r="F38" s="2" t="s">
        <v>266</v>
      </c>
      <c r="G38" s="110" t="s">
        <v>150</v>
      </c>
      <c r="H38" s="110" t="s">
        <v>119</v>
      </c>
      <c r="I38" s="110"/>
      <c r="J38" s="110" t="s">
        <v>121</v>
      </c>
      <c r="K38" s="111">
        <v>24522.63</v>
      </c>
      <c r="L38" s="112"/>
      <c r="M38" s="112"/>
      <c r="N38" s="112"/>
      <c r="O38" s="121">
        <v>805.25</v>
      </c>
      <c r="P38" s="119">
        <f t="shared" si="13"/>
        <v>23717.38</v>
      </c>
      <c r="Q38" s="120">
        <f>SUM(P37:P38)</f>
        <v>43934.29</v>
      </c>
      <c r="R38" s="110"/>
      <c r="S38" s="113">
        <f t="shared" si="12"/>
        <v>24522.63</v>
      </c>
      <c r="T38" s="114">
        <f t="shared" si="10"/>
        <v>21895.20536</v>
      </c>
      <c r="U38" s="115">
        <f t="shared" si="3"/>
        <v>2627.424643</v>
      </c>
      <c r="V38" s="114">
        <f t="shared" si="11"/>
        <v>0</v>
      </c>
      <c r="W38" s="110"/>
      <c r="X38" s="110"/>
    </row>
    <row r="39" ht="14.25" customHeight="1">
      <c r="A39" s="108" t="s">
        <v>267</v>
      </c>
      <c r="B39" s="117"/>
      <c r="C39" s="110"/>
      <c r="D39" s="110" t="s">
        <v>129</v>
      </c>
      <c r="E39" s="111"/>
      <c r="F39" s="110"/>
      <c r="G39" s="110"/>
      <c r="H39" s="110"/>
      <c r="I39" s="110"/>
      <c r="J39" s="110"/>
      <c r="K39" s="111"/>
      <c r="L39" s="112"/>
      <c r="M39" s="112"/>
      <c r="N39" s="112"/>
      <c r="O39" s="121"/>
      <c r="P39" s="119"/>
      <c r="Q39" s="112"/>
      <c r="R39" s="110"/>
      <c r="S39" s="113" t="str">
        <f t="shared" si="12"/>
        <v/>
      </c>
      <c r="T39" s="114">
        <f t="shared" si="10"/>
        <v>0</v>
      </c>
      <c r="U39" s="115">
        <f t="shared" si="3"/>
        <v>0</v>
      </c>
      <c r="V39" s="114">
        <f t="shared" si="11"/>
        <v>0</v>
      </c>
      <c r="W39" s="110"/>
      <c r="X39" s="110"/>
    </row>
    <row r="40" ht="14.25" customHeight="1">
      <c r="A40" s="108" t="s">
        <v>268</v>
      </c>
      <c r="B40" s="117">
        <v>45677.0</v>
      </c>
      <c r="C40" s="110" t="s">
        <v>269</v>
      </c>
      <c r="D40" s="110" t="s">
        <v>270</v>
      </c>
      <c r="E40" s="111">
        <v>18580.68</v>
      </c>
      <c r="F40" s="110" t="s">
        <v>271</v>
      </c>
      <c r="G40" s="110" t="s">
        <v>201</v>
      </c>
      <c r="H40" s="110" t="s">
        <v>119</v>
      </c>
      <c r="I40" s="110" t="s">
        <v>221</v>
      </c>
      <c r="J40" s="110" t="s">
        <v>127</v>
      </c>
      <c r="K40" s="111">
        <v>18580.68</v>
      </c>
      <c r="L40" s="112"/>
      <c r="M40" s="112"/>
      <c r="N40" s="112"/>
      <c r="O40" s="121"/>
      <c r="P40" s="119"/>
      <c r="Q40" s="112"/>
      <c r="R40" s="110"/>
      <c r="S40" s="113">
        <f t="shared" si="12"/>
        <v>18580.68</v>
      </c>
      <c r="T40" s="114">
        <f t="shared" si="10"/>
        <v>16589.89286</v>
      </c>
      <c r="U40" s="115">
        <f t="shared" si="3"/>
        <v>1990.787143</v>
      </c>
      <c r="V40" s="114">
        <f t="shared" si="11"/>
        <v>0</v>
      </c>
      <c r="W40" s="110"/>
      <c r="X40" s="110"/>
    </row>
    <row r="41" ht="14.25" customHeight="1">
      <c r="A41" s="108" t="s">
        <v>272</v>
      </c>
      <c r="B41" s="117">
        <v>45677.0</v>
      </c>
      <c r="C41" s="110" t="s">
        <v>273</v>
      </c>
      <c r="D41" s="110" t="s">
        <v>274</v>
      </c>
      <c r="E41" s="111">
        <v>900.0</v>
      </c>
      <c r="F41" s="110" t="s">
        <v>275</v>
      </c>
      <c r="G41" s="110" t="s">
        <v>126</v>
      </c>
      <c r="H41" s="110" t="s">
        <v>119</v>
      </c>
      <c r="I41" s="110"/>
      <c r="J41" s="110" t="s">
        <v>145</v>
      </c>
      <c r="K41" s="111">
        <v>900.0</v>
      </c>
      <c r="L41" s="112"/>
      <c r="M41" s="112"/>
      <c r="N41" s="112"/>
      <c r="O41" s="121">
        <v>4.02</v>
      </c>
      <c r="P41" s="119">
        <f>E41-O41</f>
        <v>895.98</v>
      </c>
      <c r="Q41" s="120">
        <f>P41</f>
        <v>895.98</v>
      </c>
      <c r="R41" s="110"/>
      <c r="S41" s="113">
        <f t="shared" si="12"/>
        <v>900</v>
      </c>
      <c r="T41" s="114">
        <f t="shared" si="10"/>
        <v>803.5714286</v>
      </c>
      <c r="U41" s="115">
        <f t="shared" si="3"/>
        <v>96.42857143</v>
      </c>
      <c r="V41" s="114">
        <f t="shared" si="11"/>
        <v>0</v>
      </c>
      <c r="W41" s="110"/>
      <c r="X41" s="110"/>
    </row>
    <row r="42" ht="14.25" customHeight="1">
      <c r="A42" s="108" t="s">
        <v>276</v>
      </c>
      <c r="B42" s="117">
        <v>45679.0</v>
      </c>
      <c r="C42" s="110" t="s">
        <v>277</v>
      </c>
      <c r="D42" s="110" t="s">
        <v>278</v>
      </c>
      <c r="E42" s="111">
        <v>600.0</v>
      </c>
      <c r="F42" s="110" t="s">
        <v>176</v>
      </c>
      <c r="G42" s="110" t="s">
        <v>143</v>
      </c>
      <c r="H42" s="110" t="s">
        <v>144</v>
      </c>
      <c r="I42" s="110"/>
      <c r="J42" s="110" t="s">
        <v>145</v>
      </c>
      <c r="K42" s="111">
        <v>600.0</v>
      </c>
      <c r="L42" s="112"/>
      <c r="M42" s="112"/>
      <c r="N42" s="112"/>
      <c r="O42" s="121"/>
      <c r="P42" s="119"/>
      <c r="Q42" s="120"/>
      <c r="R42" s="110"/>
      <c r="S42" s="113">
        <f t="shared" si="12"/>
        <v>600</v>
      </c>
      <c r="T42" s="114">
        <f t="shared" si="10"/>
        <v>535.7142857</v>
      </c>
      <c r="U42" s="115">
        <f t="shared" si="3"/>
        <v>64.28571429</v>
      </c>
      <c r="V42" s="114">
        <f t="shared" si="11"/>
        <v>0</v>
      </c>
      <c r="W42" s="110"/>
      <c r="X42" s="110"/>
    </row>
    <row r="43" ht="14.25" customHeight="1">
      <c r="A43" s="108" t="s">
        <v>279</v>
      </c>
      <c r="B43" s="117">
        <v>45680.0</v>
      </c>
      <c r="C43" s="110" t="s">
        <v>280</v>
      </c>
      <c r="D43" s="110" t="s">
        <v>281</v>
      </c>
      <c r="E43" s="111">
        <v>20.0</v>
      </c>
      <c r="F43" s="110" t="s">
        <v>282</v>
      </c>
      <c r="G43" s="110" t="s">
        <v>126</v>
      </c>
      <c r="H43" s="110" t="s">
        <v>119</v>
      </c>
      <c r="I43" s="110"/>
      <c r="J43" s="110" t="s">
        <v>138</v>
      </c>
      <c r="K43" s="111">
        <v>20.0</v>
      </c>
      <c r="L43" s="112"/>
      <c r="M43" s="112"/>
      <c r="N43" s="112"/>
      <c r="O43" s="121">
        <v>0.09</v>
      </c>
      <c r="P43" s="118">
        <f>E43-O43</f>
        <v>19.91</v>
      </c>
      <c r="Q43" s="120">
        <f>P43</f>
        <v>19.91</v>
      </c>
      <c r="R43" s="110"/>
      <c r="S43" s="113">
        <f t="shared" si="12"/>
        <v>20</v>
      </c>
      <c r="T43" s="114">
        <f t="shared" si="10"/>
        <v>17.85714286</v>
      </c>
      <c r="U43" s="115">
        <f t="shared" si="3"/>
        <v>2.142857143</v>
      </c>
      <c r="V43" s="114">
        <f t="shared" si="11"/>
        <v>0</v>
      </c>
      <c r="W43" s="110"/>
      <c r="X43" s="110"/>
    </row>
    <row r="44" ht="14.25" customHeight="1">
      <c r="A44" s="108" t="s">
        <v>283</v>
      </c>
      <c r="B44" s="117">
        <v>45680.0</v>
      </c>
      <c r="C44" s="110" t="s">
        <v>284</v>
      </c>
      <c r="D44" s="110" t="s">
        <v>285</v>
      </c>
      <c r="E44" s="111">
        <v>1400.0</v>
      </c>
      <c r="F44" s="110" t="s">
        <v>286</v>
      </c>
      <c r="G44" s="110" t="s">
        <v>201</v>
      </c>
      <c r="H44" s="110" t="s">
        <v>119</v>
      </c>
      <c r="I44" s="110" t="s">
        <v>287</v>
      </c>
      <c r="J44" s="110" t="s">
        <v>127</v>
      </c>
      <c r="K44" s="111">
        <v>1400.0</v>
      </c>
      <c r="L44" s="112"/>
      <c r="M44" s="112"/>
      <c r="N44" s="112"/>
      <c r="O44" s="121"/>
      <c r="P44" s="119"/>
      <c r="Q44" s="112"/>
      <c r="R44" s="110"/>
      <c r="S44" s="113">
        <f t="shared" si="12"/>
        <v>1400</v>
      </c>
      <c r="T44" s="114">
        <f t="shared" si="10"/>
        <v>1250</v>
      </c>
      <c r="U44" s="115">
        <f t="shared" si="3"/>
        <v>150</v>
      </c>
      <c r="V44" s="114">
        <f t="shared" si="11"/>
        <v>0</v>
      </c>
      <c r="W44" s="110"/>
      <c r="X44" s="110"/>
    </row>
    <row r="45" ht="14.25" customHeight="1">
      <c r="A45" s="108" t="s">
        <v>288</v>
      </c>
      <c r="B45" s="117">
        <v>45681.0</v>
      </c>
      <c r="C45" s="110" t="s">
        <v>289</v>
      </c>
      <c r="D45" s="110" t="s">
        <v>290</v>
      </c>
      <c r="E45" s="111">
        <v>6300.0</v>
      </c>
      <c r="F45" s="110" t="s">
        <v>291</v>
      </c>
      <c r="G45" s="110" t="s">
        <v>292</v>
      </c>
      <c r="H45" s="110" t="s">
        <v>144</v>
      </c>
      <c r="I45" s="110" t="s">
        <v>293</v>
      </c>
      <c r="J45" s="110" t="s">
        <v>127</v>
      </c>
      <c r="K45" s="111">
        <v>6300.0</v>
      </c>
      <c r="L45" s="112"/>
      <c r="M45" s="112"/>
      <c r="N45" s="112"/>
      <c r="O45" s="121"/>
      <c r="P45" s="119"/>
      <c r="Q45" s="112"/>
      <c r="R45" s="110"/>
      <c r="S45" s="113">
        <f t="shared" si="12"/>
        <v>6300</v>
      </c>
      <c r="T45" s="114">
        <f t="shared" si="10"/>
        <v>5625</v>
      </c>
      <c r="U45" s="115">
        <f t="shared" si="3"/>
        <v>675</v>
      </c>
      <c r="V45" s="114">
        <f t="shared" si="11"/>
        <v>0</v>
      </c>
      <c r="W45" s="110"/>
      <c r="X45" s="110"/>
    </row>
    <row r="46" ht="14.25" customHeight="1">
      <c r="A46" s="108" t="s">
        <v>294</v>
      </c>
      <c r="B46" s="117">
        <v>45681.0</v>
      </c>
      <c r="C46" s="110" t="s">
        <v>295</v>
      </c>
      <c r="D46" s="110" t="s">
        <v>296</v>
      </c>
      <c r="E46" s="111">
        <v>10500.0</v>
      </c>
      <c r="F46" s="110" t="s">
        <v>297</v>
      </c>
      <c r="G46" s="110" t="s">
        <v>201</v>
      </c>
      <c r="H46" s="110" t="s">
        <v>119</v>
      </c>
      <c r="I46" s="110" t="s">
        <v>298</v>
      </c>
      <c r="J46" s="110" t="s">
        <v>299</v>
      </c>
      <c r="K46" s="111">
        <v>10500.0</v>
      </c>
      <c r="L46" s="112"/>
      <c r="M46" s="112"/>
      <c r="N46" s="112"/>
      <c r="O46" s="121"/>
      <c r="P46" s="119"/>
      <c r="Q46" s="112"/>
      <c r="R46" s="110"/>
      <c r="S46" s="113">
        <f t="shared" si="12"/>
        <v>10500</v>
      </c>
      <c r="T46" s="114">
        <f t="shared" si="10"/>
        <v>9375</v>
      </c>
      <c r="U46" s="115">
        <f t="shared" si="3"/>
        <v>1125</v>
      </c>
      <c r="V46" s="114">
        <f t="shared" si="11"/>
        <v>0</v>
      </c>
      <c r="W46" s="110"/>
      <c r="X46" s="110"/>
    </row>
    <row r="47" ht="14.25" customHeight="1">
      <c r="A47" s="108" t="s">
        <v>300</v>
      </c>
      <c r="B47" s="117">
        <v>45681.0</v>
      </c>
      <c r="C47" s="110" t="s">
        <v>301</v>
      </c>
      <c r="D47" s="110" t="s">
        <v>302</v>
      </c>
      <c r="E47" s="111">
        <v>600.0</v>
      </c>
      <c r="F47" s="110" t="s">
        <v>176</v>
      </c>
      <c r="G47" s="110" t="s">
        <v>143</v>
      </c>
      <c r="H47" s="110" t="s">
        <v>144</v>
      </c>
      <c r="I47" s="110"/>
      <c r="J47" s="110"/>
      <c r="K47" s="111">
        <v>600.0</v>
      </c>
      <c r="L47" s="112"/>
      <c r="M47" s="112"/>
      <c r="N47" s="112"/>
      <c r="O47" s="121"/>
      <c r="P47" s="119"/>
      <c r="Q47" s="112"/>
      <c r="R47" s="110"/>
      <c r="S47" s="113">
        <f t="shared" si="12"/>
        <v>600</v>
      </c>
      <c r="T47" s="114">
        <f t="shared" si="10"/>
        <v>535.7142857</v>
      </c>
      <c r="U47" s="115">
        <f t="shared" si="3"/>
        <v>64.28571429</v>
      </c>
      <c r="V47" s="114">
        <f t="shared" si="11"/>
        <v>0</v>
      </c>
      <c r="W47" s="110"/>
      <c r="X47" s="110"/>
    </row>
    <row r="48" ht="14.25" customHeight="1">
      <c r="A48" s="108" t="s">
        <v>303</v>
      </c>
      <c r="C48" s="110"/>
      <c r="D48" s="110" t="s">
        <v>129</v>
      </c>
      <c r="E48" s="111"/>
      <c r="F48" s="110"/>
      <c r="G48" s="110"/>
      <c r="H48" s="110"/>
      <c r="I48" s="110"/>
      <c r="J48" s="110"/>
      <c r="K48" s="111"/>
      <c r="L48" s="112"/>
      <c r="M48" s="112"/>
      <c r="N48" s="112"/>
      <c r="O48" s="121"/>
      <c r="P48" s="119"/>
      <c r="Q48" s="112"/>
      <c r="R48" s="110"/>
      <c r="S48" s="113" t="str">
        <f t="shared" si="12"/>
        <v/>
      </c>
      <c r="T48" s="114">
        <f t="shared" si="10"/>
        <v>0</v>
      </c>
      <c r="U48" s="115">
        <f t="shared" si="3"/>
        <v>0</v>
      </c>
      <c r="V48" s="114">
        <f t="shared" si="11"/>
        <v>0</v>
      </c>
      <c r="W48" s="110"/>
      <c r="X48" s="110"/>
    </row>
    <row r="49" ht="14.25" customHeight="1">
      <c r="A49" s="108" t="s">
        <v>304</v>
      </c>
      <c r="B49" s="117">
        <v>45684.0</v>
      </c>
      <c r="C49" s="110" t="s">
        <v>305</v>
      </c>
      <c r="D49" s="110" t="s">
        <v>306</v>
      </c>
      <c r="E49" s="127">
        <v>48000.0</v>
      </c>
      <c r="F49" s="110" t="s">
        <v>307</v>
      </c>
      <c r="G49" s="128" t="s">
        <v>308</v>
      </c>
      <c r="H49" s="110" t="s">
        <v>144</v>
      </c>
      <c r="I49" s="129" t="s">
        <v>309</v>
      </c>
      <c r="J49" s="110" t="s">
        <v>121</v>
      </c>
      <c r="K49" s="127">
        <v>48000.0</v>
      </c>
      <c r="L49" s="112"/>
      <c r="M49" s="112"/>
      <c r="N49" s="112"/>
      <c r="O49" s="121"/>
      <c r="P49" s="119"/>
      <c r="Q49" s="112"/>
      <c r="R49" s="110"/>
      <c r="S49" s="113">
        <f t="shared" si="12"/>
        <v>48000</v>
      </c>
      <c r="T49" s="114">
        <f t="shared" si="10"/>
        <v>42857.14286</v>
      </c>
      <c r="U49" s="115">
        <f t="shared" si="3"/>
        <v>5142.857143</v>
      </c>
      <c r="V49" s="114">
        <f t="shared" si="11"/>
        <v>0</v>
      </c>
      <c r="W49" s="110"/>
      <c r="X49" s="110"/>
    </row>
    <row r="50" ht="14.25" customHeight="1">
      <c r="A50" s="108" t="s">
        <v>310</v>
      </c>
      <c r="B50" s="117">
        <v>45684.0</v>
      </c>
      <c r="C50" s="110" t="s">
        <v>311</v>
      </c>
      <c r="D50" s="110" t="s">
        <v>312</v>
      </c>
      <c r="E50" s="111">
        <v>448.0</v>
      </c>
      <c r="F50" s="110" t="s">
        <v>313</v>
      </c>
      <c r="G50" s="110" t="s">
        <v>143</v>
      </c>
      <c r="H50" s="110" t="s">
        <v>144</v>
      </c>
      <c r="I50" s="110"/>
      <c r="J50" s="110" t="s">
        <v>138</v>
      </c>
      <c r="K50" s="111">
        <v>448.0</v>
      </c>
      <c r="L50" s="112"/>
      <c r="M50" s="112"/>
      <c r="N50" s="112"/>
      <c r="O50" s="121"/>
      <c r="P50" s="119"/>
      <c r="Q50" s="112"/>
      <c r="R50" s="110"/>
      <c r="S50" s="113">
        <f t="shared" si="12"/>
        <v>448</v>
      </c>
      <c r="T50" s="114">
        <f t="shared" si="10"/>
        <v>400</v>
      </c>
      <c r="U50" s="115">
        <f t="shared" si="3"/>
        <v>48</v>
      </c>
      <c r="V50" s="114">
        <f t="shared" si="11"/>
        <v>0</v>
      </c>
      <c r="W50" s="110"/>
      <c r="X50" s="110"/>
    </row>
    <row r="51" ht="14.25" customHeight="1">
      <c r="A51" s="108" t="s">
        <v>314</v>
      </c>
      <c r="B51" s="117">
        <v>45684.0</v>
      </c>
      <c r="C51" s="110" t="s">
        <v>315</v>
      </c>
      <c r="D51" s="110" t="s">
        <v>316</v>
      </c>
      <c r="E51" s="111">
        <v>9700.0</v>
      </c>
      <c r="F51" s="110" t="s">
        <v>317</v>
      </c>
      <c r="G51" s="110" t="s">
        <v>150</v>
      </c>
      <c r="H51" s="110" t="s">
        <v>119</v>
      </c>
      <c r="I51" s="110"/>
      <c r="J51" s="110" t="s">
        <v>127</v>
      </c>
      <c r="K51" s="111">
        <v>9700.0</v>
      </c>
      <c r="L51" s="112"/>
      <c r="M51" s="112"/>
      <c r="N51" s="112"/>
      <c r="O51" s="121">
        <v>318.52</v>
      </c>
      <c r="P51" s="118">
        <f>E51-O51</f>
        <v>9381.48</v>
      </c>
      <c r="Q51" s="112"/>
      <c r="R51" s="110"/>
      <c r="S51" s="113">
        <f t="shared" si="12"/>
        <v>9700</v>
      </c>
      <c r="T51" s="114">
        <f t="shared" si="10"/>
        <v>8660.714286</v>
      </c>
      <c r="U51" s="115">
        <f t="shared" si="3"/>
        <v>1039.285714</v>
      </c>
      <c r="V51" s="114">
        <f t="shared" si="11"/>
        <v>0</v>
      </c>
      <c r="W51" s="110"/>
      <c r="X51" s="110"/>
    </row>
    <row r="52" ht="14.25" customHeight="1">
      <c r="A52" s="108" t="s">
        <v>318</v>
      </c>
      <c r="B52" s="117"/>
      <c r="C52" s="110"/>
      <c r="D52" s="110" t="s">
        <v>129</v>
      </c>
      <c r="E52" s="111"/>
      <c r="F52" s="110"/>
      <c r="G52" s="110"/>
      <c r="H52" s="110"/>
      <c r="I52" s="110"/>
      <c r="J52" s="110"/>
      <c r="K52" s="111"/>
      <c r="L52" s="112"/>
      <c r="M52" s="112"/>
      <c r="N52" s="112"/>
      <c r="O52" s="121"/>
      <c r="P52" s="119"/>
      <c r="Q52" s="112"/>
      <c r="R52" s="110"/>
      <c r="S52" s="113" t="str">
        <f t="shared" si="12"/>
        <v/>
      </c>
      <c r="T52" s="114">
        <f t="shared" si="10"/>
        <v>0</v>
      </c>
      <c r="U52" s="115">
        <f t="shared" si="3"/>
        <v>0</v>
      </c>
      <c r="V52" s="114">
        <f t="shared" si="11"/>
        <v>0</v>
      </c>
      <c r="W52" s="110"/>
      <c r="X52" s="110"/>
    </row>
    <row r="53" ht="14.25" customHeight="1">
      <c r="A53" s="108" t="s">
        <v>319</v>
      </c>
      <c r="B53" s="117">
        <v>45685.0</v>
      </c>
      <c r="C53" s="110" t="s">
        <v>320</v>
      </c>
      <c r="D53" s="110" t="s">
        <v>321</v>
      </c>
      <c r="E53" s="111">
        <v>35.0</v>
      </c>
      <c r="F53" s="110" t="s">
        <v>322</v>
      </c>
      <c r="G53" s="110" t="s">
        <v>126</v>
      </c>
      <c r="H53" s="110" t="s">
        <v>119</v>
      </c>
      <c r="I53" s="110"/>
      <c r="J53" s="110" t="s">
        <v>138</v>
      </c>
      <c r="K53" s="111">
        <v>35.0</v>
      </c>
      <c r="L53" s="112"/>
      <c r="M53" s="112"/>
      <c r="N53" s="112"/>
      <c r="O53" s="121">
        <v>0.16</v>
      </c>
      <c r="P53" s="119">
        <f>E53-O53</f>
        <v>34.84</v>
      </c>
      <c r="Q53" s="112"/>
      <c r="R53" s="110"/>
      <c r="S53" s="113">
        <f t="shared" si="12"/>
        <v>35</v>
      </c>
      <c r="T53" s="114">
        <f t="shared" si="10"/>
        <v>31.25</v>
      </c>
      <c r="U53" s="115">
        <f t="shared" si="3"/>
        <v>3.75</v>
      </c>
      <c r="V53" s="114">
        <f t="shared" si="11"/>
        <v>0</v>
      </c>
      <c r="W53" s="110"/>
      <c r="X53" s="110"/>
    </row>
    <row r="54" ht="14.25" customHeight="1">
      <c r="A54" s="108" t="s">
        <v>323</v>
      </c>
      <c r="B54" s="117">
        <v>45688.0</v>
      </c>
      <c r="C54" s="110" t="s">
        <v>324</v>
      </c>
      <c r="D54" s="122" t="s">
        <v>245</v>
      </c>
      <c r="E54" s="123">
        <v>1703921.27</v>
      </c>
      <c r="F54" s="122" t="s">
        <v>325</v>
      </c>
      <c r="G54" s="122" t="s">
        <v>118</v>
      </c>
      <c r="H54" s="110" t="s">
        <v>119</v>
      </c>
      <c r="I54" s="110" t="s">
        <v>326</v>
      </c>
      <c r="J54" s="110" t="s">
        <v>248</v>
      </c>
      <c r="K54" s="124">
        <v>1792482.66</v>
      </c>
      <c r="L54" s="125">
        <v>88561.4</v>
      </c>
      <c r="M54" s="125">
        <f>K54-L54</f>
        <v>1703921.26</v>
      </c>
      <c r="N54" s="112">
        <f>E54-M54</f>
        <v>0.01000000001</v>
      </c>
      <c r="O54" s="121"/>
      <c r="P54" s="119"/>
      <c r="Q54" s="112"/>
      <c r="R54" s="110"/>
      <c r="S54" s="113">
        <v>1792482.66</v>
      </c>
      <c r="T54" s="114">
        <v>0.0</v>
      </c>
      <c r="U54" s="115">
        <f t="shared" si="3"/>
        <v>0</v>
      </c>
      <c r="V54" s="110">
        <v>0.0</v>
      </c>
      <c r="W54" s="110"/>
      <c r="X54" s="110"/>
    </row>
    <row r="55" ht="14.25" customHeight="1">
      <c r="A55" s="108" t="s">
        <v>327</v>
      </c>
      <c r="B55" s="117">
        <v>45688.0</v>
      </c>
      <c r="C55" s="110" t="s">
        <v>328</v>
      </c>
      <c r="D55" s="110" t="s">
        <v>278</v>
      </c>
      <c r="E55" s="130">
        <v>550.0</v>
      </c>
      <c r="F55" s="110" t="s">
        <v>176</v>
      </c>
      <c r="G55" s="110" t="s">
        <v>143</v>
      </c>
      <c r="H55" s="110" t="s">
        <v>144</v>
      </c>
      <c r="I55" s="110"/>
      <c r="J55" s="110" t="s">
        <v>145</v>
      </c>
      <c r="K55" s="130">
        <v>550.0</v>
      </c>
      <c r="L55" s="112"/>
      <c r="M55" s="112"/>
      <c r="N55" s="112"/>
      <c r="O55" s="121"/>
      <c r="P55" s="119"/>
      <c r="Q55" s="112"/>
      <c r="R55" s="110"/>
      <c r="S55" s="113">
        <f t="shared" ref="S55:S56" si="14">E55</f>
        <v>550</v>
      </c>
      <c r="T55" s="114">
        <f t="shared" ref="T55:T56" si="15">S55/1.12</f>
        <v>491.0714286</v>
      </c>
      <c r="U55" s="115">
        <f t="shared" si="3"/>
        <v>58.92857143</v>
      </c>
      <c r="V55" s="114">
        <f t="shared" ref="V55:V56" si="16">T55+U55-S55</f>
        <v>0</v>
      </c>
      <c r="W55" s="110"/>
      <c r="X55" s="110"/>
    </row>
    <row r="56" ht="14.25" customHeight="1">
      <c r="A56" s="131" t="s">
        <v>329</v>
      </c>
      <c r="B56" s="132">
        <v>45688.0</v>
      </c>
      <c r="C56" s="133" t="s">
        <v>330</v>
      </c>
      <c r="D56" s="133" t="s">
        <v>285</v>
      </c>
      <c r="E56" s="134">
        <v>2400.0</v>
      </c>
      <c r="F56" s="133" t="s">
        <v>331</v>
      </c>
      <c r="G56" s="133" t="s">
        <v>201</v>
      </c>
      <c r="H56" s="133" t="s">
        <v>119</v>
      </c>
      <c r="I56" s="133" t="s">
        <v>332</v>
      </c>
      <c r="J56" s="133" t="s">
        <v>127</v>
      </c>
      <c r="K56" s="134">
        <v>2400.0</v>
      </c>
      <c r="L56" s="135"/>
      <c r="M56" s="135"/>
      <c r="N56" s="135"/>
      <c r="O56" s="136"/>
      <c r="P56" s="137"/>
      <c r="Q56" s="135"/>
      <c r="R56" s="133"/>
      <c r="S56" s="138">
        <f t="shared" si="14"/>
        <v>2400</v>
      </c>
      <c r="T56" s="139">
        <f t="shared" si="15"/>
        <v>2142.857143</v>
      </c>
      <c r="U56" s="134">
        <f t="shared" si="3"/>
        <v>257.1428571</v>
      </c>
      <c r="V56" s="139">
        <f t="shared" si="16"/>
        <v>0</v>
      </c>
      <c r="W56" s="110"/>
      <c r="X56" s="110"/>
    </row>
    <row r="57" ht="14.25" customHeight="1">
      <c r="A57" s="108"/>
      <c r="B57" s="117"/>
      <c r="C57" s="110"/>
      <c r="D57" s="110"/>
      <c r="E57" s="115"/>
      <c r="F57" s="110"/>
      <c r="G57" s="110"/>
      <c r="H57" s="110"/>
      <c r="I57" s="110"/>
      <c r="J57" s="110"/>
      <c r="K57" s="112"/>
      <c r="L57" s="112"/>
      <c r="M57" s="112"/>
      <c r="N57" s="112"/>
      <c r="O57" s="121"/>
      <c r="P57" s="119"/>
      <c r="Q57" s="112"/>
      <c r="R57" s="110"/>
      <c r="S57" s="113"/>
      <c r="T57" s="114"/>
      <c r="U57" s="115"/>
      <c r="V57" s="110"/>
      <c r="W57" s="110"/>
      <c r="X57" s="110"/>
    </row>
    <row r="58" ht="14.25" customHeight="1">
      <c r="A58" s="108" t="s">
        <v>333</v>
      </c>
      <c r="B58" s="117">
        <v>45691.0</v>
      </c>
      <c r="C58" s="110" t="s">
        <v>334</v>
      </c>
      <c r="D58" s="110" t="s">
        <v>335</v>
      </c>
      <c r="E58" s="115">
        <v>486.0</v>
      </c>
      <c r="F58" s="110" t="s">
        <v>336</v>
      </c>
      <c r="G58" s="110" t="s">
        <v>143</v>
      </c>
      <c r="H58" s="110" t="s">
        <v>144</v>
      </c>
      <c r="I58" s="110"/>
      <c r="J58" s="110" t="s">
        <v>138</v>
      </c>
      <c r="K58" s="115">
        <v>486.0</v>
      </c>
      <c r="L58" s="112"/>
      <c r="M58" s="112"/>
      <c r="N58" s="112"/>
      <c r="O58" s="121"/>
      <c r="P58" s="119"/>
      <c r="Q58" s="112"/>
      <c r="R58" s="110"/>
      <c r="S58" s="113">
        <f t="shared" ref="S58:S59" si="17">E58</f>
        <v>486</v>
      </c>
      <c r="T58" s="114">
        <f t="shared" ref="T58:T85" si="18">S58/1.12</f>
        <v>433.9285714</v>
      </c>
      <c r="U58" s="115">
        <f t="shared" ref="U58:U94" si="19">T58*12%</f>
        <v>52.07142857</v>
      </c>
      <c r="V58" s="114">
        <f t="shared" ref="V58:V85" si="20">T58+U58-S58</f>
        <v>0</v>
      </c>
      <c r="W58" s="110"/>
      <c r="X58" s="110"/>
    </row>
    <row r="59" ht="14.25" customHeight="1">
      <c r="A59" s="108" t="s">
        <v>337</v>
      </c>
      <c r="B59" s="117">
        <v>45691.0</v>
      </c>
      <c r="C59" s="110" t="s">
        <v>338</v>
      </c>
      <c r="D59" s="2" t="s">
        <v>339</v>
      </c>
      <c r="E59" s="115">
        <v>22275.0</v>
      </c>
      <c r="F59" s="110" t="s">
        <v>340</v>
      </c>
      <c r="G59" s="110" t="s">
        <v>201</v>
      </c>
      <c r="H59" s="110" t="s">
        <v>119</v>
      </c>
      <c r="I59" s="110" t="s">
        <v>341</v>
      </c>
      <c r="J59" s="110" t="s">
        <v>127</v>
      </c>
      <c r="K59" s="115">
        <v>22275.0</v>
      </c>
      <c r="L59" s="112"/>
      <c r="M59" s="112"/>
      <c r="N59" s="112"/>
      <c r="O59" s="121"/>
      <c r="P59" s="119"/>
      <c r="Q59" s="112"/>
      <c r="R59" s="110"/>
      <c r="S59" s="113">
        <f t="shared" si="17"/>
        <v>22275</v>
      </c>
      <c r="T59" s="114">
        <f t="shared" si="18"/>
        <v>19888.39286</v>
      </c>
      <c r="U59" s="115">
        <f t="shared" si="19"/>
        <v>2386.607143</v>
      </c>
      <c r="V59" s="114">
        <f t="shared" si="20"/>
        <v>0</v>
      </c>
      <c r="W59" s="110"/>
      <c r="X59" s="110"/>
    </row>
    <row r="60" ht="14.25" customHeight="1">
      <c r="A60" s="108" t="s">
        <v>342</v>
      </c>
      <c r="B60" s="117">
        <v>45691.0</v>
      </c>
      <c r="C60" s="110" t="s">
        <v>343</v>
      </c>
      <c r="D60" s="110" t="s">
        <v>344</v>
      </c>
      <c r="E60" s="140">
        <v>84549.11</v>
      </c>
      <c r="F60" s="110" t="s">
        <v>345</v>
      </c>
      <c r="G60" s="110" t="s">
        <v>118</v>
      </c>
      <c r="H60" s="110" t="s">
        <v>119</v>
      </c>
      <c r="I60" s="110" t="s">
        <v>346</v>
      </c>
      <c r="J60" s="110" t="s">
        <v>121</v>
      </c>
      <c r="K60" s="112">
        <v>88500.0</v>
      </c>
      <c r="L60" s="112">
        <f>K60/1.12*0.05</f>
        <v>3950.892857</v>
      </c>
      <c r="M60" s="112">
        <f>K60-L60</f>
        <v>84549.10714</v>
      </c>
      <c r="N60" s="112">
        <f>M60-E60</f>
        <v>-0.002857142856</v>
      </c>
      <c r="O60" s="121"/>
      <c r="P60" s="119"/>
      <c r="Q60" s="112"/>
      <c r="R60" s="110"/>
      <c r="S60" s="113">
        <f>K60</f>
        <v>88500</v>
      </c>
      <c r="T60" s="114">
        <f t="shared" si="18"/>
        <v>79017.85714</v>
      </c>
      <c r="U60" s="115">
        <f t="shared" si="19"/>
        <v>9482.142857</v>
      </c>
      <c r="V60" s="114">
        <f t="shared" si="20"/>
        <v>0</v>
      </c>
      <c r="W60" s="110"/>
      <c r="X60" s="110"/>
    </row>
    <row r="61" ht="14.25" customHeight="1">
      <c r="A61" s="108" t="s">
        <v>347</v>
      </c>
      <c r="B61" s="117">
        <v>45691.0</v>
      </c>
      <c r="C61" s="110" t="s">
        <v>348</v>
      </c>
      <c r="D61" s="110" t="s">
        <v>349</v>
      </c>
      <c r="E61" s="115">
        <v>24000.0</v>
      </c>
      <c r="F61" s="110" t="s">
        <v>200</v>
      </c>
      <c r="G61" s="110" t="s">
        <v>201</v>
      </c>
      <c r="H61" s="110" t="s">
        <v>144</v>
      </c>
      <c r="I61" s="110" t="s">
        <v>350</v>
      </c>
      <c r="J61" s="110" t="s">
        <v>121</v>
      </c>
      <c r="K61" s="115">
        <v>24000.0</v>
      </c>
      <c r="L61" s="112"/>
      <c r="M61" s="112"/>
      <c r="N61" s="112"/>
      <c r="O61" s="121"/>
      <c r="P61" s="119"/>
      <c r="Q61" s="112"/>
      <c r="R61" s="110"/>
      <c r="S61" s="113">
        <f t="shared" ref="S61:S85" si="21">E61</f>
        <v>24000</v>
      </c>
      <c r="T61" s="114">
        <f t="shared" si="18"/>
        <v>21428.57143</v>
      </c>
      <c r="U61" s="115">
        <f t="shared" si="19"/>
        <v>2571.428571</v>
      </c>
      <c r="V61" s="114">
        <f t="shared" si="20"/>
        <v>0</v>
      </c>
      <c r="W61" s="110"/>
      <c r="X61" s="110"/>
    </row>
    <row r="62" ht="14.25" customHeight="1">
      <c r="A62" s="108" t="s">
        <v>351</v>
      </c>
      <c r="B62" s="117">
        <v>45692.0</v>
      </c>
      <c r="C62" s="110" t="s">
        <v>352</v>
      </c>
      <c r="D62" s="110" t="s">
        <v>353</v>
      </c>
      <c r="E62" s="115">
        <v>15967.8</v>
      </c>
      <c r="F62" s="110" t="s">
        <v>354</v>
      </c>
      <c r="G62" s="110" t="s">
        <v>201</v>
      </c>
      <c r="H62" s="110" t="s">
        <v>119</v>
      </c>
      <c r="I62" s="110" t="s">
        <v>355</v>
      </c>
      <c r="J62" s="110" t="s">
        <v>121</v>
      </c>
      <c r="K62" s="115">
        <v>15967.8</v>
      </c>
      <c r="L62" s="112"/>
      <c r="M62" s="112"/>
      <c r="N62" s="112"/>
      <c r="O62" s="121"/>
      <c r="P62" s="119"/>
      <c r="Q62" s="112"/>
      <c r="R62" s="110"/>
      <c r="S62" s="113">
        <f t="shared" si="21"/>
        <v>15967.8</v>
      </c>
      <c r="T62" s="114">
        <f t="shared" si="18"/>
        <v>14256.96429</v>
      </c>
      <c r="U62" s="115">
        <f t="shared" si="19"/>
        <v>1710.835714</v>
      </c>
      <c r="V62" s="114">
        <f t="shared" si="20"/>
        <v>0</v>
      </c>
      <c r="W62" s="110"/>
      <c r="X62" s="110"/>
    </row>
    <row r="63" ht="14.25" customHeight="1">
      <c r="A63" s="108" t="s">
        <v>356</v>
      </c>
      <c r="B63" s="117">
        <v>45692.0</v>
      </c>
      <c r="C63" s="110" t="s">
        <v>357</v>
      </c>
      <c r="D63" s="110" t="s">
        <v>116</v>
      </c>
      <c r="E63" s="115">
        <v>3500.0</v>
      </c>
      <c r="F63" s="110" t="s">
        <v>358</v>
      </c>
      <c r="G63" s="110" t="s">
        <v>118</v>
      </c>
      <c r="H63" s="110" t="s">
        <v>119</v>
      </c>
      <c r="I63" s="110" t="s">
        <v>359</v>
      </c>
      <c r="J63" s="110" t="s">
        <v>121</v>
      </c>
      <c r="K63" s="115">
        <v>3500.0</v>
      </c>
      <c r="L63" s="112"/>
      <c r="M63" s="112"/>
      <c r="N63" s="112"/>
      <c r="O63" s="121"/>
      <c r="P63" s="119"/>
      <c r="Q63" s="112"/>
      <c r="R63" s="110"/>
      <c r="S63" s="113">
        <f t="shared" si="21"/>
        <v>3500</v>
      </c>
      <c r="T63" s="114">
        <f t="shared" si="18"/>
        <v>3125</v>
      </c>
      <c r="U63" s="115">
        <f t="shared" si="19"/>
        <v>375</v>
      </c>
      <c r="V63" s="114">
        <f t="shared" si="20"/>
        <v>0</v>
      </c>
      <c r="W63" s="110"/>
      <c r="X63" s="110"/>
    </row>
    <row r="64" ht="14.25" customHeight="1">
      <c r="A64" s="108" t="s">
        <v>360</v>
      </c>
      <c r="B64" s="117">
        <v>45692.0</v>
      </c>
      <c r="C64" s="110" t="s">
        <v>361</v>
      </c>
      <c r="D64" s="110" t="s">
        <v>362</v>
      </c>
      <c r="E64" s="115">
        <v>24000.0</v>
      </c>
      <c r="F64" s="110" t="s">
        <v>363</v>
      </c>
      <c r="G64" s="110" t="s">
        <v>118</v>
      </c>
      <c r="H64" s="110" t="s">
        <v>119</v>
      </c>
      <c r="I64" s="110" t="s">
        <v>364</v>
      </c>
      <c r="J64" s="110" t="s">
        <v>121</v>
      </c>
      <c r="K64" s="115">
        <v>24000.0</v>
      </c>
      <c r="L64" s="112"/>
      <c r="M64" s="112"/>
      <c r="N64" s="112"/>
      <c r="O64" s="121"/>
      <c r="P64" s="119"/>
      <c r="Q64" s="112"/>
      <c r="R64" s="110"/>
      <c r="S64" s="113">
        <f t="shared" si="21"/>
        <v>24000</v>
      </c>
      <c r="T64" s="114">
        <f t="shared" si="18"/>
        <v>21428.57143</v>
      </c>
      <c r="U64" s="115">
        <f t="shared" si="19"/>
        <v>2571.428571</v>
      </c>
      <c r="V64" s="114">
        <f t="shared" si="20"/>
        <v>0</v>
      </c>
      <c r="W64" s="110"/>
      <c r="X64" s="110"/>
    </row>
    <row r="65" ht="14.25" customHeight="1">
      <c r="A65" s="108" t="s">
        <v>365</v>
      </c>
      <c r="B65" s="117">
        <v>45692.0</v>
      </c>
      <c r="C65" s="110" t="s">
        <v>366</v>
      </c>
      <c r="D65" s="110" t="s">
        <v>367</v>
      </c>
      <c r="E65" s="115">
        <v>331.0</v>
      </c>
      <c r="F65" s="110" t="s">
        <v>368</v>
      </c>
      <c r="G65" s="110" t="s">
        <v>143</v>
      </c>
      <c r="H65" s="110" t="s">
        <v>144</v>
      </c>
      <c r="I65" s="110"/>
      <c r="J65" s="110" t="s">
        <v>138</v>
      </c>
      <c r="K65" s="115">
        <v>331.0</v>
      </c>
      <c r="L65" s="112"/>
      <c r="M65" s="112"/>
      <c r="N65" s="112"/>
      <c r="O65" s="121"/>
      <c r="P65" s="119"/>
      <c r="Q65" s="112"/>
      <c r="R65" s="110"/>
      <c r="S65" s="113">
        <f t="shared" si="21"/>
        <v>331</v>
      </c>
      <c r="T65" s="114">
        <f t="shared" si="18"/>
        <v>295.5357143</v>
      </c>
      <c r="U65" s="115">
        <f t="shared" si="19"/>
        <v>35.46428571</v>
      </c>
      <c r="V65" s="114">
        <f t="shared" si="20"/>
        <v>0</v>
      </c>
      <c r="W65" s="110"/>
      <c r="X65" s="110"/>
    </row>
    <row r="66" ht="14.25" customHeight="1">
      <c r="A66" s="108" t="s">
        <v>369</v>
      </c>
      <c r="B66" s="117">
        <v>45693.0</v>
      </c>
      <c r="C66" s="110" t="s">
        <v>370</v>
      </c>
      <c r="D66" s="110" t="s">
        <v>371</v>
      </c>
      <c r="E66" s="115">
        <v>217.0</v>
      </c>
      <c r="F66" s="110" t="s">
        <v>336</v>
      </c>
      <c r="G66" s="110" t="s">
        <v>143</v>
      </c>
      <c r="H66" s="110" t="s">
        <v>144</v>
      </c>
      <c r="I66" s="110"/>
      <c r="J66" s="110" t="s">
        <v>138</v>
      </c>
      <c r="K66" s="115">
        <v>217.0</v>
      </c>
      <c r="L66" s="112"/>
      <c r="M66" s="112"/>
      <c r="N66" s="112"/>
      <c r="O66" s="121"/>
      <c r="P66" s="119"/>
      <c r="Q66" s="112"/>
      <c r="R66" s="110"/>
      <c r="S66" s="113">
        <f t="shared" si="21"/>
        <v>217</v>
      </c>
      <c r="T66" s="114">
        <f t="shared" si="18"/>
        <v>193.75</v>
      </c>
      <c r="U66" s="115">
        <f t="shared" si="19"/>
        <v>23.25</v>
      </c>
      <c r="V66" s="114">
        <f t="shared" si="20"/>
        <v>0</v>
      </c>
      <c r="W66" s="110"/>
      <c r="X66" s="110"/>
    </row>
    <row r="67" ht="14.25" customHeight="1">
      <c r="A67" s="108" t="s">
        <v>372</v>
      </c>
      <c r="B67" s="117">
        <v>45694.0</v>
      </c>
      <c r="C67" s="110" t="s">
        <v>373</v>
      </c>
      <c r="D67" s="110" t="s">
        <v>183</v>
      </c>
      <c r="E67" s="115">
        <v>9600.0</v>
      </c>
      <c r="F67" s="110" t="s">
        <v>374</v>
      </c>
      <c r="G67" s="110" t="s">
        <v>150</v>
      </c>
      <c r="H67" s="110" t="s">
        <v>119</v>
      </c>
      <c r="I67" s="110"/>
      <c r="J67" s="110" t="s">
        <v>127</v>
      </c>
      <c r="K67" s="115">
        <v>9600.0</v>
      </c>
      <c r="L67" s="112"/>
      <c r="M67" s="112"/>
      <c r="N67" s="112"/>
      <c r="O67" s="121">
        <v>315.24</v>
      </c>
      <c r="P67" s="119">
        <f t="shared" ref="P67:P68" si="22">E67-O67</f>
        <v>9284.76</v>
      </c>
      <c r="Q67" s="112"/>
      <c r="R67" s="110"/>
      <c r="S67" s="113">
        <f t="shared" si="21"/>
        <v>9600</v>
      </c>
      <c r="T67" s="114">
        <f t="shared" si="18"/>
        <v>8571.428571</v>
      </c>
      <c r="U67" s="115">
        <f t="shared" si="19"/>
        <v>1028.571429</v>
      </c>
      <c r="V67" s="114">
        <f t="shared" si="20"/>
        <v>0</v>
      </c>
      <c r="W67" s="110"/>
      <c r="X67" s="110"/>
    </row>
    <row r="68" ht="14.25" customHeight="1">
      <c r="A68" s="108" t="s">
        <v>375</v>
      </c>
      <c r="B68" s="117">
        <v>45695.0</v>
      </c>
      <c r="C68" s="110" t="s">
        <v>376</v>
      </c>
      <c r="D68" s="110" t="s">
        <v>377</v>
      </c>
      <c r="E68" s="115">
        <v>1400.0</v>
      </c>
      <c r="F68" s="110" t="s">
        <v>378</v>
      </c>
      <c r="G68" s="110" t="s">
        <v>150</v>
      </c>
      <c r="H68" s="110" t="s">
        <v>119</v>
      </c>
      <c r="I68" s="110"/>
      <c r="J68" s="110" t="s">
        <v>145</v>
      </c>
      <c r="K68" s="115">
        <v>1400.0</v>
      </c>
      <c r="L68" s="112"/>
      <c r="M68" s="112"/>
      <c r="N68" s="112"/>
      <c r="O68" s="121">
        <v>45.97</v>
      </c>
      <c r="P68" s="119">
        <f t="shared" si="22"/>
        <v>1354.03</v>
      </c>
      <c r="Q68" s="112"/>
      <c r="R68" s="110"/>
      <c r="S68" s="113">
        <f t="shared" si="21"/>
        <v>1400</v>
      </c>
      <c r="T68" s="114">
        <f t="shared" si="18"/>
        <v>1250</v>
      </c>
      <c r="U68" s="115">
        <f t="shared" si="19"/>
        <v>150</v>
      </c>
      <c r="V68" s="114">
        <f t="shared" si="20"/>
        <v>0</v>
      </c>
      <c r="W68" s="110"/>
      <c r="X68" s="110"/>
    </row>
    <row r="69" ht="14.25" customHeight="1">
      <c r="A69" s="108" t="s">
        <v>379</v>
      </c>
      <c r="B69" s="117">
        <v>45695.0</v>
      </c>
      <c r="C69" s="110" t="s">
        <v>380</v>
      </c>
      <c r="D69" s="110" t="s">
        <v>381</v>
      </c>
      <c r="E69" s="115">
        <v>120.0</v>
      </c>
      <c r="F69" s="110" t="s">
        <v>322</v>
      </c>
      <c r="G69" s="110" t="s">
        <v>382</v>
      </c>
      <c r="H69" s="110" t="s">
        <v>119</v>
      </c>
      <c r="I69" s="110"/>
      <c r="J69" s="110" t="s">
        <v>138</v>
      </c>
      <c r="K69" s="115">
        <v>120.0</v>
      </c>
      <c r="L69" s="112"/>
      <c r="M69" s="112"/>
      <c r="N69" s="112"/>
      <c r="O69" s="121">
        <f>0.05+0.09</f>
        <v>0.14</v>
      </c>
      <c r="P69" s="119">
        <f>19-O69</f>
        <v>18.86</v>
      </c>
      <c r="Q69" s="112"/>
      <c r="R69" s="110"/>
      <c r="S69" s="113">
        <f t="shared" si="21"/>
        <v>120</v>
      </c>
      <c r="T69" s="114">
        <f t="shared" si="18"/>
        <v>107.1428571</v>
      </c>
      <c r="U69" s="115">
        <f t="shared" si="19"/>
        <v>12.85714286</v>
      </c>
      <c r="V69" s="114">
        <f t="shared" si="20"/>
        <v>0</v>
      </c>
      <c r="W69" s="110"/>
      <c r="X69" s="110"/>
    </row>
    <row r="70" ht="14.25" customHeight="1">
      <c r="A70" s="108" t="s">
        <v>383</v>
      </c>
      <c r="B70" s="117">
        <v>45698.0</v>
      </c>
      <c r="C70" s="110" t="s">
        <v>384</v>
      </c>
      <c r="D70" s="110" t="s">
        <v>385</v>
      </c>
      <c r="E70" s="115">
        <v>448.0</v>
      </c>
      <c r="F70" s="110" t="s">
        <v>386</v>
      </c>
      <c r="G70" s="110" t="s">
        <v>143</v>
      </c>
      <c r="H70" s="110" t="s">
        <v>144</v>
      </c>
      <c r="I70" s="110"/>
      <c r="J70" s="110" t="s">
        <v>138</v>
      </c>
      <c r="K70" s="115">
        <v>448.0</v>
      </c>
      <c r="L70" s="112"/>
      <c r="M70" s="112"/>
      <c r="N70" s="112"/>
      <c r="O70" s="121"/>
      <c r="P70" s="119"/>
      <c r="Q70" s="112"/>
      <c r="R70" s="110"/>
      <c r="S70" s="113">
        <f t="shared" si="21"/>
        <v>448</v>
      </c>
      <c r="T70" s="114">
        <f t="shared" si="18"/>
        <v>400</v>
      </c>
      <c r="U70" s="115">
        <f t="shared" si="19"/>
        <v>48</v>
      </c>
      <c r="V70" s="114">
        <f t="shared" si="20"/>
        <v>0</v>
      </c>
      <c r="W70" s="110"/>
      <c r="X70" s="110"/>
    </row>
    <row r="71" ht="14.25" customHeight="1">
      <c r="A71" s="108" t="s">
        <v>387</v>
      </c>
      <c r="B71" s="117">
        <v>45698.0</v>
      </c>
      <c r="C71" s="110" t="s">
        <v>388</v>
      </c>
      <c r="D71" s="110" t="s">
        <v>389</v>
      </c>
      <c r="E71" s="115">
        <v>17404.91</v>
      </c>
      <c r="F71" s="110" t="s">
        <v>390</v>
      </c>
      <c r="G71" s="110" t="s">
        <v>201</v>
      </c>
      <c r="H71" s="110" t="s">
        <v>144</v>
      </c>
      <c r="I71" s="110" t="s">
        <v>391</v>
      </c>
      <c r="J71" s="110" t="s">
        <v>121</v>
      </c>
      <c r="K71" s="115">
        <v>17404.91</v>
      </c>
      <c r="L71" s="112"/>
      <c r="M71" s="112"/>
      <c r="N71" s="112"/>
      <c r="O71" s="121"/>
      <c r="P71" s="119"/>
      <c r="Q71" s="112"/>
      <c r="R71" s="110"/>
      <c r="S71" s="113">
        <f t="shared" si="21"/>
        <v>17404.91</v>
      </c>
      <c r="T71" s="114">
        <f t="shared" si="18"/>
        <v>15540.09821</v>
      </c>
      <c r="U71" s="115">
        <f t="shared" si="19"/>
        <v>1864.811786</v>
      </c>
      <c r="V71" s="114">
        <f t="shared" si="20"/>
        <v>0</v>
      </c>
      <c r="W71" s="110"/>
      <c r="X71" s="110"/>
    </row>
    <row r="72" ht="14.25" customHeight="1">
      <c r="A72" s="108" t="s">
        <v>392</v>
      </c>
      <c r="B72" s="117">
        <v>45699.0</v>
      </c>
      <c r="C72" s="110" t="s">
        <v>393</v>
      </c>
      <c r="D72" s="110" t="s">
        <v>162</v>
      </c>
      <c r="E72" s="115">
        <v>4000.0</v>
      </c>
      <c r="F72" s="110" t="s">
        <v>394</v>
      </c>
      <c r="G72" s="110" t="s">
        <v>118</v>
      </c>
      <c r="H72" s="110" t="s">
        <v>119</v>
      </c>
      <c r="I72" s="110" t="s">
        <v>395</v>
      </c>
      <c r="J72" s="110" t="s">
        <v>121</v>
      </c>
      <c r="K72" s="115">
        <v>4000.0</v>
      </c>
      <c r="L72" s="112"/>
      <c r="M72" s="112"/>
      <c r="N72" s="112"/>
      <c r="O72" s="121"/>
      <c r="P72" s="119"/>
      <c r="Q72" s="112"/>
      <c r="R72" s="110"/>
      <c r="S72" s="113">
        <f t="shared" si="21"/>
        <v>4000</v>
      </c>
      <c r="T72" s="114">
        <f t="shared" si="18"/>
        <v>3571.428571</v>
      </c>
      <c r="U72" s="115">
        <f t="shared" si="19"/>
        <v>428.5714286</v>
      </c>
      <c r="V72" s="114">
        <f t="shared" si="20"/>
        <v>0</v>
      </c>
      <c r="W72" s="110"/>
      <c r="X72" s="110"/>
    </row>
    <row r="73" ht="14.25" customHeight="1">
      <c r="A73" s="108" t="s">
        <v>396</v>
      </c>
      <c r="B73" s="117">
        <v>45700.0</v>
      </c>
      <c r="C73" s="110" t="s">
        <v>397</v>
      </c>
      <c r="D73" s="110" t="s">
        <v>398</v>
      </c>
      <c r="E73" s="115">
        <v>251.0</v>
      </c>
      <c r="F73" s="110" t="s">
        <v>322</v>
      </c>
      <c r="G73" s="110" t="s">
        <v>143</v>
      </c>
      <c r="H73" s="110" t="s">
        <v>144</v>
      </c>
      <c r="I73" s="110"/>
      <c r="J73" s="110" t="s">
        <v>138</v>
      </c>
      <c r="K73" s="115">
        <v>251.0</v>
      </c>
      <c r="L73" s="112"/>
      <c r="M73" s="112"/>
      <c r="N73" s="112"/>
      <c r="O73" s="121"/>
      <c r="P73" s="119"/>
      <c r="Q73" s="112"/>
      <c r="R73" s="110"/>
      <c r="S73" s="113">
        <f t="shared" si="21"/>
        <v>251</v>
      </c>
      <c r="T73" s="114">
        <f t="shared" si="18"/>
        <v>224.1071429</v>
      </c>
      <c r="U73" s="115">
        <f t="shared" si="19"/>
        <v>26.89285714</v>
      </c>
      <c r="V73" s="114">
        <f t="shared" si="20"/>
        <v>0</v>
      </c>
      <c r="W73" s="110"/>
      <c r="X73" s="110"/>
    </row>
    <row r="74" ht="14.25" customHeight="1">
      <c r="A74" s="108" t="s">
        <v>399</v>
      </c>
      <c r="B74" s="117">
        <v>45700.0</v>
      </c>
      <c r="C74" s="110" t="s">
        <v>400</v>
      </c>
      <c r="D74" s="110" t="s">
        <v>251</v>
      </c>
      <c r="E74" s="115">
        <v>4000.0</v>
      </c>
      <c r="F74" s="110" t="s">
        <v>401</v>
      </c>
      <c r="G74" s="110" t="s">
        <v>118</v>
      </c>
      <c r="H74" s="110" t="s">
        <v>119</v>
      </c>
      <c r="I74" s="110" t="s">
        <v>402</v>
      </c>
      <c r="J74" s="110" t="s">
        <v>121</v>
      </c>
      <c r="K74" s="115">
        <v>4000.0</v>
      </c>
      <c r="L74" s="112"/>
      <c r="M74" s="112"/>
      <c r="N74" s="112"/>
      <c r="O74" s="121"/>
      <c r="P74" s="119"/>
      <c r="Q74" s="112"/>
      <c r="R74" s="110"/>
      <c r="S74" s="113">
        <f t="shared" si="21"/>
        <v>4000</v>
      </c>
      <c r="T74" s="114">
        <f t="shared" si="18"/>
        <v>3571.428571</v>
      </c>
      <c r="U74" s="115">
        <f t="shared" si="19"/>
        <v>428.5714286</v>
      </c>
      <c r="V74" s="114">
        <f t="shared" si="20"/>
        <v>0</v>
      </c>
      <c r="W74" s="110"/>
      <c r="X74" s="110"/>
    </row>
    <row r="75" ht="14.25" customHeight="1">
      <c r="A75" s="108" t="s">
        <v>403</v>
      </c>
      <c r="B75" s="117">
        <v>45700.0</v>
      </c>
      <c r="C75" s="110" t="s">
        <v>404</v>
      </c>
      <c r="D75" s="110" t="s">
        <v>405</v>
      </c>
      <c r="E75" s="115">
        <v>1500.0</v>
      </c>
      <c r="F75" s="110" t="s">
        <v>406</v>
      </c>
      <c r="G75" s="110" t="s">
        <v>201</v>
      </c>
      <c r="H75" s="110" t="s">
        <v>144</v>
      </c>
      <c r="I75" s="110" t="s">
        <v>407</v>
      </c>
      <c r="J75" s="110" t="s">
        <v>121</v>
      </c>
      <c r="K75" s="115">
        <v>1500.0</v>
      </c>
      <c r="L75" s="112"/>
      <c r="M75" s="112"/>
      <c r="N75" s="112"/>
      <c r="O75" s="121"/>
      <c r="P75" s="119"/>
      <c r="Q75" s="112"/>
      <c r="R75" s="110"/>
      <c r="S75" s="113">
        <f t="shared" si="21"/>
        <v>1500</v>
      </c>
      <c r="T75" s="114">
        <f t="shared" si="18"/>
        <v>1339.285714</v>
      </c>
      <c r="U75" s="115">
        <f t="shared" si="19"/>
        <v>160.7142857</v>
      </c>
      <c r="V75" s="114">
        <f t="shared" si="20"/>
        <v>0</v>
      </c>
      <c r="W75" s="110"/>
      <c r="X75" s="110"/>
    </row>
    <row r="76" ht="14.25" customHeight="1">
      <c r="A76" s="108" t="s">
        <v>408</v>
      </c>
      <c r="B76" s="117">
        <v>45700.0</v>
      </c>
      <c r="C76" s="2" t="s">
        <v>409</v>
      </c>
      <c r="D76" s="110" t="s">
        <v>210</v>
      </c>
      <c r="E76" s="115">
        <v>34300.0</v>
      </c>
      <c r="F76" s="110" t="s">
        <v>410</v>
      </c>
      <c r="G76" s="110" t="s">
        <v>201</v>
      </c>
      <c r="H76" s="110" t="s">
        <v>119</v>
      </c>
      <c r="I76" s="110" t="s">
        <v>411</v>
      </c>
      <c r="J76" s="110" t="s">
        <v>127</v>
      </c>
      <c r="K76" s="115">
        <v>34300.0</v>
      </c>
      <c r="L76" s="112"/>
      <c r="M76" s="112"/>
      <c r="N76" s="112"/>
      <c r="O76" s="121"/>
      <c r="P76" s="119"/>
      <c r="Q76" s="112"/>
      <c r="R76" s="110"/>
      <c r="S76" s="113">
        <f t="shared" si="21"/>
        <v>34300</v>
      </c>
      <c r="T76" s="114">
        <f t="shared" si="18"/>
        <v>30625</v>
      </c>
      <c r="U76" s="115">
        <f t="shared" si="19"/>
        <v>3675</v>
      </c>
      <c r="V76" s="114">
        <f t="shared" si="20"/>
        <v>0</v>
      </c>
      <c r="W76" s="110"/>
      <c r="X76" s="110"/>
    </row>
    <row r="77" ht="14.25" customHeight="1">
      <c r="A77" s="108" t="s">
        <v>412</v>
      </c>
      <c r="B77" s="117">
        <v>45700.0</v>
      </c>
      <c r="C77" s="110" t="s">
        <v>413</v>
      </c>
      <c r="D77" s="110" t="s">
        <v>233</v>
      </c>
      <c r="E77" s="115">
        <v>382.0</v>
      </c>
      <c r="F77" s="110" t="s">
        <v>336</v>
      </c>
      <c r="G77" s="110" t="s">
        <v>414</v>
      </c>
      <c r="H77" s="110" t="s">
        <v>119</v>
      </c>
      <c r="I77" s="110"/>
      <c r="J77" s="110" t="s">
        <v>138</v>
      </c>
      <c r="K77" s="115">
        <v>382.0</v>
      </c>
      <c r="L77" s="112"/>
      <c r="M77" s="112"/>
      <c r="N77" s="112"/>
      <c r="O77" s="121">
        <v>1.71</v>
      </c>
      <c r="P77" s="119">
        <f>E77-O77</f>
        <v>380.29</v>
      </c>
      <c r="Q77" s="112"/>
      <c r="R77" s="110"/>
      <c r="S77" s="113">
        <f t="shared" si="21"/>
        <v>382</v>
      </c>
      <c r="T77" s="114">
        <f t="shared" si="18"/>
        <v>341.0714286</v>
      </c>
      <c r="U77" s="115">
        <f t="shared" si="19"/>
        <v>40.92857143</v>
      </c>
      <c r="V77" s="114">
        <f t="shared" si="20"/>
        <v>0</v>
      </c>
      <c r="W77" s="110"/>
      <c r="X77" s="110"/>
    </row>
    <row r="78" ht="14.25" customHeight="1">
      <c r="A78" s="108" t="s">
        <v>415</v>
      </c>
      <c r="B78" s="117">
        <v>45702.0</v>
      </c>
      <c r="C78" s="110" t="s">
        <v>416</v>
      </c>
      <c r="D78" s="110" t="s">
        <v>302</v>
      </c>
      <c r="E78" s="115">
        <v>600.0</v>
      </c>
      <c r="F78" s="110" t="s">
        <v>176</v>
      </c>
      <c r="G78" s="110" t="s">
        <v>143</v>
      </c>
      <c r="H78" s="110" t="s">
        <v>144</v>
      </c>
      <c r="I78" s="110"/>
      <c r="J78" s="110" t="s">
        <v>145</v>
      </c>
      <c r="K78" s="115">
        <v>600.0</v>
      </c>
      <c r="L78" s="112"/>
      <c r="M78" s="112"/>
      <c r="N78" s="112"/>
      <c r="O78" s="121"/>
      <c r="P78" s="119"/>
      <c r="Q78" s="112"/>
      <c r="R78" s="110"/>
      <c r="S78" s="113">
        <f t="shared" si="21"/>
        <v>600</v>
      </c>
      <c r="T78" s="114">
        <f t="shared" si="18"/>
        <v>535.7142857</v>
      </c>
      <c r="U78" s="115">
        <f t="shared" si="19"/>
        <v>64.28571429</v>
      </c>
      <c r="V78" s="114">
        <f t="shared" si="20"/>
        <v>0</v>
      </c>
      <c r="W78" s="110"/>
      <c r="X78" s="110"/>
    </row>
    <row r="79" ht="14.25" customHeight="1">
      <c r="A79" s="108" t="s">
        <v>417</v>
      </c>
      <c r="B79" s="117">
        <v>45702.0</v>
      </c>
      <c r="C79" s="110" t="s">
        <v>418</v>
      </c>
      <c r="D79" s="110" t="s">
        <v>240</v>
      </c>
      <c r="E79" s="115">
        <v>17400.0</v>
      </c>
      <c r="F79" s="110" t="s">
        <v>419</v>
      </c>
      <c r="G79" s="110" t="s">
        <v>420</v>
      </c>
      <c r="H79" s="110" t="s">
        <v>119</v>
      </c>
      <c r="I79" s="110" t="s">
        <v>421</v>
      </c>
      <c r="J79" s="110" t="s">
        <v>127</v>
      </c>
      <c r="K79" s="115">
        <v>17400.0</v>
      </c>
      <c r="L79" s="112"/>
      <c r="M79" s="112"/>
      <c r="N79" s="112"/>
      <c r="O79" s="121"/>
      <c r="P79" s="119"/>
      <c r="Q79" s="112"/>
      <c r="R79" s="110"/>
      <c r="S79" s="113">
        <f t="shared" si="21"/>
        <v>17400</v>
      </c>
      <c r="T79" s="114">
        <f t="shared" si="18"/>
        <v>15535.71429</v>
      </c>
      <c r="U79" s="115">
        <f t="shared" si="19"/>
        <v>1864.285714</v>
      </c>
      <c r="V79" s="114">
        <f t="shared" si="20"/>
        <v>0</v>
      </c>
      <c r="W79" s="110"/>
      <c r="X79" s="110"/>
    </row>
    <row r="80" ht="14.25" customHeight="1">
      <c r="A80" s="108" t="s">
        <v>422</v>
      </c>
      <c r="B80" s="117"/>
      <c r="C80" s="110"/>
      <c r="D80" s="110" t="s">
        <v>129</v>
      </c>
      <c r="E80" s="115"/>
      <c r="F80" s="110"/>
      <c r="G80" s="110"/>
      <c r="H80" s="110"/>
      <c r="I80" s="110"/>
      <c r="J80" s="110"/>
      <c r="K80" s="112"/>
      <c r="L80" s="112"/>
      <c r="M80" s="112"/>
      <c r="N80" s="112"/>
      <c r="O80" s="121"/>
      <c r="P80" s="119"/>
      <c r="Q80" s="112"/>
      <c r="R80" s="110"/>
      <c r="S80" s="113" t="str">
        <f t="shared" si="21"/>
        <v/>
      </c>
      <c r="T80" s="114">
        <f t="shared" si="18"/>
        <v>0</v>
      </c>
      <c r="U80" s="115">
        <f t="shared" si="19"/>
        <v>0</v>
      </c>
      <c r="V80" s="114">
        <f t="shared" si="20"/>
        <v>0</v>
      </c>
      <c r="W80" s="110"/>
      <c r="X80" s="110"/>
    </row>
    <row r="81" ht="14.25" customHeight="1">
      <c r="A81" s="108" t="s">
        <v>423</v>
      </c>
      <c r="B81" s="117"/>
      <c r="D81" s="110" t="s">
        <v>129</v>
      </c>
      <c r="H81" s="110"/>
      <c r="J81" s="110" t="s">
        <v>127</v>
      </c>
      <c r="K81" s="112"/>
      <c r="L81" s="112"/>
      <c r="M81" s="112"/>
      <c r="N81" s="112"/>
      <c r="O81" s="121"/>
      <c r="P81" s="119"/>
      <c r="Q81" s="112"/>
      <c r="R81" s="110"/>
      <c r="S81" s="113" t="str">
        <f t="shared" si="21"/>
        <v/>
      </c>
      <c r="T81" s="114">
        <f t="shared" si="18"/>
        <v>0</v>
      </c>
      <c r="U81" s="115">
        <f t="shared" si="19"/>
        <v>0</v>
      </c>
      <c r="V81" s="114">
        <f t="shared" si="20"/>
        <v>0</v>
      </c>
      <c r="W81" s="110"/>
      <c r="X81" s="110"/>
    </row>
    <row r="82" ht="14.25" customHeight="1">
      <c r="A82" s="108" t="s">
        <v>424</v>
      </c>
      <c r="B82" s="117"/>
      <c r="C82" s="110"/>
      <c r="D82" s="110" t="s">
        <v>129</v>
      </c>
      <c r="E82" s="115"/>
      <c r="F82" s="110"/>
      <c r="G82" s="110"/>
      <c r="H82" s="110"/>
      <c r="I82" s="110"/>
      <c r="J82" s="110"/>
      <c r="K82" s="112"/>
      <c r="L82" s="112"/>
      <c r="M82" s="112"/>
      <c r="N82" s="112"/>
      <c r="O82" s="121"/>
      <c r="P82" s="119"/>
      <c r="Q82" s="112"/>
      <c r="R82" s="110"/>
      <c r="S82" s="113" t="str">
        <f t="shared" si="21"/>
        <v/>
      </c>
      <c r="T82" s="114">
        <f t="shared" si="18"/>
        <v>0</v>
      </c>
      <c r="U82" s="115">
        <f t="shared" si="19"/>
        <v>0</v>
      </c>
      <c r="V82" s="114">
        <f t="shared" si="20"/>
        <v>0</v>
      </c>
      <c r="W82" s="110"/>
      <c r="X82" s="110"/>
    </row>
    <row r="83" ht="14.25" customHeight="1">
      <c r="A83" s="108" t="s">
        <v>425</v>
      </c>
      <c r="B83" s="117">
        <v>45706.0</v>
      </c>
      <c r="C83" s="110" t="s">
        <v>426</v>
      </c>
      <c r="D83" s="110" t="s">
        <v>427</v>
      </c>
      <c r="E83" s="115">
        <v>210.0</v>
      </c>
      <c r="F83" s="110" t="s">
        <v>322</v>
      </c>
      <c r="G83" s="110" t="s">
        <v>143</v>
      </c>
      <c r="H83" s="110" t="s">
        <v>144</v>
      </c>
      <c r="I83" s="110"/>
      <c r="J83" s="110" t="s">
        <v>138</v>
      </c>
      <c r="K83" s="115">
        <v>210.0</v>
      </c>
      <c r="L83" s="112"/>
      <c r="M83" s="112"/>
      <c r="N83" s="112"/>
      <c r="O83" s="121"/>
      <c r="P83" s="119"/>
      <c r="Q83" s="112"/>
      <c r="R83" s="110"/>
      <c r="S83" s="113">
        <f t="shared" si="21"/>
        <v>210</v>
      </c>
      <c r="T83" s="114">
        <f t="shared" si="18"/>
        <v>187.5</v>
      </c>
      <c r="U83" s="115">
        <f t="shared" si="19"/>
        <v>22.5</v>
      </c>
      <c r="V83" s="114">
        <f t="shared" si="20"/>
        <v>0</v>
      </c>
      <c r="W83" s="110"/>
      <c r="X83" s="110"/>
    </row>
    <row r="84" ht="14.25" customHeight="1">
      <c r="A84" s="108" t="s">
        <v>428</v>
      </c>
      <c r="B84" s="117">
        <v>45707.0</v>
      </c>
      <c r="C84" s="110" t="s">
        <v>429</v>
      </c>
      <c r="D84" s="2" t="s">
        <v>430</v>
      </c>
      <c r="E84" s="115">
        <v>700.0</v>
      </c>
      <c r="F84" s="110" t="s">
        <v>176</v>
      </c>
      <c r="G84" s="110" t="s">
        <v>126</v>
      </c>
      <c r="H84" s="110" t="s">
        <v>119</v>
      </c>
      <c r="I84" s="110"/>
      <c r="J84" s="110"/>
      <c r="K84" s="115">
        <v>700.0</v>
      </c>
      <c r="L84" s="112"/>
      <c r="M84" s="112"/>
      <c r="N84" s="112"/>
      <c r="O84" s="121">
        <v>3.12</v>
      </c>
      <c r="P84" s="119">
        <f>E84-O84</f>
        <v>696.88</v>
      </c>
      <c r="Q84" s="112"/>
      <c r="R84" s="110"/>
      <c r="S84" s="113">
        <f t="shared" si="21"/>
        <v>700</v>
      </c>
      <c r="T84" s="114">
        <f t="shared" si="18"/>
        <v>625</v>
      </c>
      <c r="U84" s="115">
        <f t="shared" si="19"/>
        <v>75</v>
      </c>
      <c r="V84" s="114">
        <f t="shared" si="20"/>
        <v>0</v>
      </c>
      <c r="W84" s="110"/>
      <c r="X84" s="110"/>
    </row>
    <row r="85" ht="14.25" customHeight="1">
      <c r="A85" s="108" t="s">
        <v>431</v>
      </c>
      <c r="B85" s="117"/>
      <c r="C85" s="110"/>
      <c r="D85" s="110" t="s">
        <v>129</v>
      </c>
      <c r="E85" s="115"/>
      <c r="F85" s="110"/>
      <c r="G85" s="110"/>
      <c r="H85" s="110"/>
      <c r="I85" s="110"/>
      <c r="J85" s="110"/>
      <c r="K85" s="112"/>
      <c r="L85" s="112"/>
      <c r="M85" s="112"/>
      <c r="N85" s="112"/>
      <c r="O85" s="121"/>
      <c r="P85" s="119"/>
      <c r="Q85" s="112"/>
      <c r="R85" s="110"/>
      <c r="S85" s="113" t="str">
        <f t="shared" si="21"/>
        <v/>
      </c>
      <c r="T85" s="114">
        <f t="shared" si="18"/>
        <v>0</v>
      </c>
      <c r="U85" s="115">
        <f t="shared" si="19"/>
        <v>0</v>
      </c>
      <c r="V85" s="114">
        <f t="shared" si="20"/>
        <v>0</v>
      </c>
      <c r="W85" s="110"/>
      <c r="X85" s="110"/>
    </row>
    <row r="86" ht="14.25" customHeight="1">
      <c r="A86" s="108" t="s">
        <v>432</v>
      </c>
      <c r="B86" s="117">
        <v>45709.0</v>
      </c>
      <c r="C86" s="110" t="s">
        <v>433</v>
      </c>
      <c r="D86" s="122" t="s">
        <v>245</v>
      </c>
      <c r="E86" s="123">
        <v>1703921.27</v>
      </c>
      <c r="F86" s="122" t="s">
        <v>434</v>
      </c>
      <c r="G86" s="122" t="s">
        <v>118</v>
      </c>
      <c r="H86" s="110" t="s">
        <v>144</v>
      </c>
      <c r="I86" s="110" t="s">
        <v>435</v>
      </c>
      <c r="J86" s="110" t="s">
        <v>248</v>
      </c>
      <c r="K86" s="124">
        <v>1792482.66</v>
      </c>
      <c r="L86" s="125">
        <v>88561.4</v>
      </c>
      <c r="M86" s="125">
        <f>K86-L86</f>
        <v>1703921.26</v>
      </c>
      <c r="N86" s="112">
        <f>E86-M86</f>
        <v>0.01000000001</v>
      </c>
      <c r="O86" s="121"/>
      <c r="P86" s="119"/>
      <c r="Q86" s="112"/>
      <c r="R86" s="110"/>
      <c r="S86" s="113">
        <f>K86</f>
        <v>1792482.66</v>
      </c>
      <c r="T86" s="114">
        <v>0.0</v>
      </c>
      <c r="U86" s="115">
        <f t="shared" si="19"/>
        <v>0</v>
      </c>
      <c r="V86" s="141">
        <v>0.0</v>
      </c>
      <c r="W86" s="110"/>
      <c r="X86" s="110"/>
    </row>
    <row r="87" ht="14.25" customHeight="1">
      <c r="A87" s="108" t="s">
        <v>436</v>
      </c>
      <c r="B87" s="117">
        <v>45709.0</v>
      </c>
      <c r="C87" s="110" t="s">
        <v>437</v>
      </c>
      <c r="D87" s="110" t="s">
        <v>438</v>
      </c>
      <c r="E87" s="115">
        <v>175.0</v>
      </c>
      <c r="F87" s="110" t="s">
        <v>322</v>
      </c>
      <c r="G87" s="110" t="s">
        <v>143</v>
      </c>
      <c r="H87" s="110" t="s">
        <v>144</v>
      </c>
      <c r="I87" s="110"/>
      <c r="J87" s="110"/>
      <c r="K87" s="115">
        <v>175.0</v>
      </c>
      <c r="L87" s="112"/>
      <c r="M87" s="112"/>
      <c r="N87" s="112"/>
      <c r="O87" s="121"/>
      <c r="P87" s="119"/>
      <c r="Q87" s="112"/>
      <c r="R87" s="110"/>
      <c r="S87" s="113">
        <f t="shared" ref="S87:S94" si="23">E87</f>
        <v>175</v>
      </c>
      <c r="T87" s="114">
        <f t="shared" ref="T87:T94" si="24">S87/1.12</f>
        <v>156.25</v>
      </c>
      <c r="U87" s="115">
        <f t="shared" si="19"/>
        <v>18.75</v>
      </c>
      <c r="V87" s="114">
        <f t="shared" ref="V87:V94" si="25">T87+U87-S87</f>
        <v>0</v>
      </c>
      <c r="W87" s="110"/>
      <c r="X87" s="110"/>
    </row>
    <row r="88" ht="14.25" customHeight="1">
      <c r="A88" s="108" t="s">
        <v>439</v>
      </c>
      <c r="B88" s="117">
        <v>45709.0</v>
      </c>
      <c r="C88" s="2" t="s">
        <v>440</v>
      </c>
      <c r="D88" s="110" t="s">
        <v>441</v>
      </c>
      <c r="E88" s="115">
        <v>24000.0</v>
      </c>
      <c r="F88" s="110" t="s">
        <v>442</v>
      </c>
      <c r="G88" s="110" t="s">
        <v>118</v>
      </c>
      <c r="H88" s="110" t="s">
        <v>119</v>
      </c>
      <c r="I88" s="110" t="s">
        <v>443</v>
      </c>
      <c r="J88" s="110" t="s">
        <v>121</v>
      </c>
      <c r="K88" s="115">
        <v>24000.0</v>
      </c>
      <c r="L88" s="112"/>
      <c r="M88" s="112"/>
      <c r="N88" s="112"/>
      <c r="O88" s="121"/>
      <c r="P88" s="119"/>
      <c r="Q88" s="112"/>
      <c r="R88" s="110"/>
      <c r="S88" s="113">
        <f t="shared" si="23"/>
        <v>24000</v>
      </c>
      <c r="T88" s="114">
        <f t="shared" si="24"/>
        <v>21428.57143</v>
      </c>
      <c r="U88" s="115">
        <f t="shared" si="19"/>
        <v>2571.428571</v>
      </c>
      <c r="V88" s="114">
        <f t="shared" si="25"/>
        <v>0</v>
      </c>
      <c r="W88" s="110"/>
      <c r="X88" s="110"/>
    </row>
    <row r="89" ht="14.25" customHeight="1">
      <c r="A89" s="108" t="s">
        <v>444</v>
      </c>
      <c r="B89" s="117">
        <v>45709.0</v>
      </c>
      <c r="C89" s="110" t="s">
        <v>445</v>
      </c>
      <c r="D89" s="110" t="s">
        <v>278</v>
      </c>
      <c r="E89" s="115">
        <v>600.0</v>
      </c>
      <c r="F89" s="110" t="s">
        <v>176</v>
      </c>
      <c r="G89" s="110" t="s">
        <v>143</v>
      </c>
      <c r="H89" s="110" t="s">
        <v>144</v>
      </c>
      <c r="I89" s="110"/>
      <c r="J89" s="110"/>
      <c r="K89" s="115">
        <v>600.0</v>
      </c>
      <c r="L89" s="112"/>
      <c r="M89" s="112"/>
      <c r="N89" s="112"/>
      <c r="O89" s="112"/>
      <c r="P89" s="112"/>
      <c r="Q89" s="112"/>
      <c r="R89" s="110"/>
      <c r="S89" s="113">
        <f t="shared" si="23"/>
        <v>600</v>
      </c>
      <c r="T89" s="114">
        <f t="shared" si="24"/>
        <v>535.7142857</v>
      </c>
      <c r="U89" s="115">
        <f t="shared" si="19"/>
        <v>64.28571429</v>
      </c>
      <c r="V89" s="114">
        <f t="shared" si="25"/>
        <v>0</v>
      </c>
      <c r="W89" s="110"/>
      <c r="X89" s="110"/>
    </row>
    <row r="90" ht="14.25" customHeight="1">
      <c r="A90" s="108" t="s">
        <v>446</v>
      </c>
      <c r="B90" s="117">
        <v>45713.0</v>
      </c>
      <c r="C90" s="110" t="s">
        <v>447</v>
      </c>
      <c r="D90" s="110" t="s">
        <v>448</v>
      </c>
      <c r="E90" s="142">
        <v>8500.0</v>
      </c>
      <c r="F90" s="110" t="s">
        <v>449</v>
      </c>
      <c r="G90" s="110" t="s">
        <v>450</v>
      </c>
      <c r="H90" s="110" t="s">
        <v>119</v>
      </c>
      <c r="I90" s="110" t="s">
        <v>451</v>
      </c>
      <c r="J90" s="110" t="s">
        <v>127</v>
      </c>
      <c r="K90" s="142">
        <v>8500.0</v>
      </c>
      <c r="L90" s="112"/>
      <c r="M90" s="112"/>
      <c r="N90" s="112"/>
      <c r="O90" s="112"/>
      <c r="P90" s="112"/>
      <c r="Q90" s="112"/>
      <c r="R90" s="110"/>
      <c r="S90" s="113">
        <f t="shared" si="23"/>
        <v>8500</v>
      </c>
      <c r="T90" s="114">
        <f t="shared" si="24"/>
        <v>7589.285714</v>
      </c>
      <c r="U90" s="115">
        <f t="shared" si="19"/>
        <v>910.7142857</v>
      </c>
      <c r="V90" s="114">
        <f t="shared" si="25"/>
        <v>0</v>
      </c>
      <c r="W90" s="110"/>
      <c r="X90" s="110"/>
    </row>
    <row r="91" ht="14.25" customHeight="1">
      <c r="A91" s="108" t="s">
        <v>452</v>
      </c>
      <c r="B91" s="117">
        <v>45713.0</v>
      </c>
      <c r="C91" s="110" t="s">
        <v>453</v>
      </c>
      <c r="D91" s="110" t="s">
        <v>454</v>
      </c>
      <c r="E91" s="115">
        <v>24.0</v>
      </c>
      <c r="F91" s="110" t="s">
        <v>322</v>
      </c>
      <c r="G91" s="110" t="s">
        <v>126</v>
      </c>
      <c r="H91" s="110" t="s">
        <v>119</v>
      </c>
      <c r="I91" s="110"/>
      <c r="J91" s="110" t="s">
        <v>138</v>
      </c>
      <c r="K91" s="115">
        <v>24.0</v>
      </c>
      <c r="L91" s="112"/>
      <c r="M91" s="112"/>
      <c r="N91" s="112"/>
      <c r="O91" s="112">
        <f>E91-P91</f>
        <v>0.11</v>
      </c>
      <c r="P91" s="112">
        <v>23.89</v>
      </c>
      <c r="Q91" s="112"/>
      <c r="R91" s="110"/>
      <c r="S91" s="113">
        <f t="shared" si="23"/>
        <v>24</v>
      </c>
      <c r="T91" s="114">
        <f t="shared" si="24"/>
        <v>21.42857143</v>
      </c>
      <c r="U91" s="115">
        <f t="shared" si="19"/>
        <v>2.571428571</v>
      </c>
      <c r="V91" s="114">
        <f t="shared" si="25"/>
        <v>0</v>
      </c>
      <c r="W91" s="110"/>
      <c r="X91" s="110"/>
    </row>
    <row r="92" ht="14.25" customHeight="1">
      <c r="A92" s="108" t="s">
        <v>455</v>
      </c>
      <c r="B92" s="117">
        <v>45713.0</v>
      </c>
      <c r="C92" s="110" t="s">
        <v>456</v>
      </c>
      <c r="D92" s="110" t="s">
        <v>457</v>
      </c>
      <c r="E92" s="115">
        <v>3900.0</v>
      </c>
      <c r="F92" s="110" t="s">
        <v>458</v>
      </c>
      <c r="G92" s="110" t="s">
        <v>459</v>
      </c>
      <c r="H92" s="110" t="s">
        <v>119</v>
      </c>
      <c r="I92" s="110"/>
      <c r="J92" s="110" t="s">
        <v>127</v>
      </c>
      <c r="K92" s="115">
        <v>3900.0</v>
      </c>
      <c r="L92" s="112"/>
      <c r="M92" s="112"/>
      <c r="N92" s="112"/>
      <c r="O92" s="120">
        <v>75.65</v>
      </c>
      <c r="P92" s="120">
        <f>E92-O92</f>
        <v>3824.35</v>
      </c>
      <c r="Q92" s="112"/>
      <c r="R92" s="110"/>
      <c r="S92" s="113">
        <f t="shared" si="23"/>
        <v>3900</v>
      </c>
      <c r="T92" s="114">
        <f t="shared" si="24"/>
        <v>3482.142857</v>
      </c>
      <c r="U92" s="115">
        <f t="shared" si="19"/>
        <v>417.8571429</v>
      </c>
      <c r="V92" s="114">
        <f t="shared" si="25"/>
        <v>0</v>
      </c>
      <c r="W92" s="110"/>
      <c r="X92" s="110"/>
    </row>
    <row r="93" ht="14.25" customHeight="1">
      <c r="A93" s="108" t="s">
        <v>460</v>
      </c>
      <c r="B93" s="117">
        <v>45714.0</v>
      </c>
      <c r="C93" s="110" t="s">
        <v>461</v>
      </c>
      <c r="D93" s="110" t="s">
        <v>462</v>
      </c>
      <c r="E93" s="115">
        <v>8500.0</v>
      </c>
      <c r="F93" s="110" t="s">
        <v>463</v>
      </c>
      <c r="G93" s="110" t="s">
        <v>201</v>
      </c>
      <c r="H93" s="110" t="s">
        <v>119</v>
      </c>
      <c r="I93" s="110" t="s">
        <v>464</v>
      </c>
      <c r="J93" s="110" t="s">
        <v>127</v>
      </c>
      <c r="K93" s="115">
        <v>8500.0</v>
      </c>
      <c r="L93" s="112"/>
      <c r="M93" s="112"/>
      <c r="N93" s="112"/>
      <c r="O93" s="112"/>
      <c r="P93" s="112"/>
      <c r="Q93" s="112"/>
      <c r="R93" s="110"/>
      <c r="S93" s="113">
        <f t="shared" si="23"/>
        <v>8500</v>
      </c>
      <c r="T93" s="114">
        <f t="shared" si="24"/>
        <v>7589.285714</v>
      </c>
      <c r="U93" s="115">
        <f t="shared" si="19"/>
        <v>910.7142857</v>
      </c>
      <c r="V93" s="114">
        <f t="shared" si="25"/>
        <v>0</v>
      </c>
      <c r="W93" s="110"/>
      <c r="X93" s="110"/>
    </row>
    <row r="94" ht="14.25" customHeight="1">
      <c r="A94" s="131" t="s">
        <v>465</v>
      </c>
      <c r="B94" s="132">
        <v>45714.0</v>
      </c>
      <c r="C94" s="143" t="s">
        <v>466</v>
      </c>
      <c r="D94" s="133" t="s">
        <v>467</v>
      </c>
      <c r="E94" s="134">
        <v>600.0</v>
      </c>
      <c r="F94" s="133" t="s">
        <v>468</v>
      </c>
      <c r="G94" s="133"/>
      <c r="H94" s="133"/>
      <c r="I94" s="133"/>
      <c r="J94" s="133" t="s">
        <v>138</v>
      </c>
      <c r="K94" s="134">
        <v>600.0</v>
      </c>
      <c r="L94" s="135"/>
      <c r="M94" s="135"/>
      <c r="N94" s="135"/>
      <c r="O94" s="135"/>
      <c r="P94" s="135"/>
      <c r="Q94" s="135"/>
      <c r="R94" s="133"/>
      <c r="S94" s="138">
        <f t="shared" si="23"/>
        <v>600</v>
      </c>
      <c r="T94" s="139">
        <f t="shared" si="24"/>
        <v>535.7142857</v>
      </c>
      <c r="U94" s="134">
        <f t="shared" si="19"/>
        <v>64.28571429</v>
      </c>
      <c r="V94" s="139">
        <f t="shared" si="25"/>
        <v>0</v>
      </c>
      <c r="W94" s="110"/>
      <c r="X94" s="110"/>
    </row>
    <row r="95" ht="14.25" customHeight="1">
      <c r="A95" s="108"/>
      <c r="B95" s="117"/>
      <c r="C95" s="2"/>
      <c r="D95" s="2"/>
      <c r="E95" s="115"/>
      <c r="F95" s="110"/>
      <c r="G95" s="110"/>
      <c r="H95" s="110"/>
      <c r="I95" s="110"/>
      <c r="J95" s="110"/>
      <c r="K95" s="112"/>
      <c r="L95" s="112"/>
      <c r="M95" s="112"/>
      <c r="N95" s="112"/>
      <c r="O95" s="112"/>
      <c r="P95" s="112"/>
      <c r="Q95" s="112"/>
      <c r="R95" s="110"/>
      <c r="S95" s="113"/>
      <c r="T95" s="114"/>
      <c r="U95" s="115"/>
      <c r="V95" s="110"/>
      <c r="W95" s="110"/>
      <c r="X95" s="110"/>
    </row>
    <row r="96" ht="14.25" customHeight="1">
      <c r="A96" s="108" t="s">
        <v>469</v>
      </c>
      <c r="B96" s="117">
        <v>45720.0</v>
      </c>
      <c r="C96" s="2" t="s">
        <v>470</v>
      </c>
      <c r="D96" s="2" t="s">
        <v>471</v>
      </c>
      <c r="E96" s="115">
        <v>350.0</v>
      </c>
      <c r="F96" s="110" t="s">
        <v>472</v>
      </c>
      <c r="G96" s="110" t="s">
        <v>473</v>
      </c>
      <c r="H96" s="110" t="s">
        <v>119</v>
      </c>
      <c r="I96" s="110" t="s">
        <v>474</v>
      </c>
      <c r="J96" s="110" t="s">
        <v>145</v>
      </c>
      <c r="K96" s="115">
        <v>350.0</v>
      </c>
      <c r="L96" s="112"/>
      <c r="M96" s="112"/>
      <c r="N96" s="112"/>
      <c r="O96" s="112"/>
      <c r="P96" s="112"/>
      <c r="Q96" s="112"/>
      <c r="R96" s="110"/>
      <c r="S96" s="113">
        <f t="shared" ref="S96:S132" si="26">E96</f>
        <v>350</v>
      </c>
      <c r="T96" s="114">
        <f t="shared" ref="T96:T132" si="27">S96/1.12</f>
        <v>312.5</v>
      </c>
      <c r="U96" s="115">
        <f t="shared" ref="U96:U132" si="28">T96*12%</f>
        <v>37.5</v>
      </c>
      <c r="V96" s="114">
        <f t="shared" ref="V96:V132" si="29">T96+U96-S96</f>
        <v>0</v>
      </c>
      <c r="W96" s="110"/>
      <c r="X96" s="110"/>
    </row>
    <row r="97" ht="14.25" customHeight="1">
      <c r="A97" s="108" t="s">
        <v>475</v>
      </c>
      <c r="B97" s="117">
        <v>45720.0</v>
      </c>
      <c r="C97" s="2" t="s">
        <v>476</v>
      </c>
      <c r="D97" s="2" t="s">
        <v>471</v>
      </c>
      <c r="E97" s="144">
        <v>350.0</v>
      </c>
      <c r="F97" s="110" t="s">
        <v>477</v>
      </c>
      <c r="G97" s="110" t="s">
        <v>473</v>
      </c>
      <c r="H97" s="110" t="s">
        <v>119</v>
      </c>
      <c r="I97" s="110" t="s">
        <v>478</v>
      </c>
      <c r="J97" s="110" t="s">
        <v>145</v>
      </c>
      <c r="K97" s="144">
        <v>350.0</v>
      </c>
      <c r="L97" s="112"/>
      <c r="M97" s="112"/>
      <c r="N97" s="112"/>
      <c r="O97" s="112"/>
      <c r="P97" s="112"/>
      <c r="Q97" s="112"/>
      <c r="R97" s="110"/>
      <c r="S97" s="113">
        <f t="shared" si="26"/>
        <v>350</v>
      </c>
      <c r="T97" s="114">
        <f t="shared" si="27"/>
        <v>312.5</v>
      </c>
      <c r="U97" s="115">
        <f t="shared" si="28"/>
        <v>37.5</v>
      </c>
      <c r="V97" s="114">
        <f t="shared" si="29"/>
        <v>0</v>
      </c>
      <c r="W97" s="110"/>
      <c r="X97" s="110"/>
    </row>
    <row r="98" ht="14.25" customHeight="1">
      <c r="A98" s="108" t="s">
        <v>479</v>
      </c>
      <c r="B98" s="117">
        <v>45720.0</v>
      </c>
      <c r="C98" s="2" t="s">
        <v>480</v>
      </c>
      <c r="D98" s="110" t="s">
        <v>210</v>
      </c>
      <c r="E98" s="145">
        <v>34300.0</v>
      </c>
      <c r="F98" s="110" t="s">
        <v>481</v>
      </c>
      <c r="G98" s="110" t="s">
        <v>201</v>
      </c>
      <c r="H98" s="110" t="s">
        <v>119</v>
      </c>
      <c r="I98" s="110" t="s">
        <v>482</v>
      </c>
      <c r="J98" s="110" t="s">
        <v>127</v>
      </c>
      <c r="K98" s="145">
        <v>34300.0</v>
      </c>
      <c r="L98" s="112"/>
      <c r="M98" s="112"/>
      <c r="N98" s="112"/>
      <c r="O98" s="112"/>
      <c r="P98" s="112"/>
      <c r="Q98" s="112"/>
      <c r="R98" s="110"/>
      <c r="S98" s="113">
        <f t="shared" si="26"/>
        <v>34300</v>
      </c>
      <c r="T98" s="114">
        <f t="shared" si="27"/>
        <v>30625</v>
      </c>
      <c r="U98" s="115">
        <f t="shared" si="28"/>
        <v>3675</v>
      </c>
      <c r="V98" s="114">
        <f t="shared" si="29"/>
        <v>0</v>
      </c>
      <c r="W98" s="110"/>
      <c r="X98" s="110"/>
    </row>
    <row r="99" ht="14.25" customHeight="1">
      <c r="A99" s="108" t="s">
        <v>483</v>
      </c>
      <c r="B99" s="117">
        <v>45720.0</v>
      </c>
      <c r="C99" s="110" t="s">
        <v>484</v>
      </c>
      <c r="D99" s="110" t="s">
        <v>205</v>
      </c>
      <c r="E99" s="115">
        <v>29700.0</v>
      </c>
      <c r="F99" s="110" t="s">
        <v>485</v>
      </c>
      <c r="G99" s="110" t="s">
        <v>201</v>
      </c>
      <c r="H99" s="110" t="s">
        <v>119</v>
      </c>
      <c r="I99" s="110" t="s">
        <v>486</v>
      </c>
      <c r="J99" s="110" t="s">
        <v>127</v>
      </c>
      <c r="K99" s="115">
        <v>29700.0</v>
      </c>
      <c r="L99" s="112"/>
      <c r="M99" s="112"/>
      <c r="N99" s="112"/>
      <c r="O99" s="112"/>
      <c r="P99" s="112"/>
      <c r="Q99" s="112"/>
      <c r="R99" s="110"/>
      <c r="S99" s="113">
        <f t="shared" si="26"/>
        <v>29700</v>
      </c>
      <c r="T99" s="114">
        <f t="shared" si="27"/>
        <v>26517.85714</v>
      </c>
      <c r="U99" s="115">
        <f t="shared" si="28"/>
        <v>3182.142857</v>
      </c>
      <c r="V99" s="114">
        <f t="shared" si="29"/>
        <v>0</v>
      </c>
      <c r="W99" s="110"/>
      <c r="X99" s="110"/>
    </row>
    <row r="100" ht="14.25" customHeight="1">
      <c r="A100" s="108" t="s">
        <v>487</v>
      </c>
      <c r="B100" s="117">
        <v>45720.0</v>
      </c>
      <c r="C100" s="2" t="s">
        <v>488</v>
      </c>
      <c r="D100" s="110" t="s">
        <v>489</v>
      </c>
      <c r="E100" s="115">
        <v>1500.0</v>
      </c>
      <c r="F100" s="110" t="s">
        <v>490</v>
      </c>
      <c r="G100" s="110" t="s">
        <v>201</v>
      </c>
      <c r="H100" s="110" t="s">
        <v>144</v>
      </c>
      <c r="I100" s="110" t="s">
        <v>491</v>
      </c>
      <c r="J100" s="110" t="s">
        <v>121</v>
      </c>
      <c r="K100" s="115">
        <v>1500.0</v>
      </c>
      <c r="L100" s="112"/>
      <c r="M100" s="112"/>
      <c r="N100" s="112"/>
      <c r="O100" s="112"/>
      <c r="P100" s="112"/>
      <c r="Q100" s="112"/>
      <c r="R100" s="110"/>
      <c r="S100" s="113">
        <f t="shared" si="26"/>
        <v>1500</v>
      </c>
      <c r="T100" s="114">
        <f t="shared" si="27"/>
        <v>1339.285714</v>
      </c>
      <c r="U100" s="115">
        <f t="shared" si="28"/>
        <v>160.7142857</v>
      </c>
      <c r="V100" s="114">
        <f t="shared" si="29"/>
        <v>0</v>
      </c>
      <c r="W100" s="110"/>
      <c r="X100" s="110"/>
    </row>
    <row r="101" ht="14.25" customHeight="1">
      <c r="A101" s="108" t="s">
        <v>492</v>
      </c>
      <c r="B101" s="117">
        <v>45720.0</v>
      </c>
      <c r="C101" s="110" t="s">
        <v>493</v>
      </c>
      <c r="D101" s="110" t="s">
        <v>494</v>
      </c>
      <c r="E101" s="115">
        <v>15000.0</v>
      </c>
      <c r="F101" s="110" t="s">
        <v>495</v>
      </c>
      <c r="G101" s="110" t="s">
        <v>118</v>
      </c>
      <c r="H101" s="110" t="s">
        <v>119</v>
      </c>
      <c r="I101" s="110" t="s">
        <v>496</v>
      </c>
      <c r="J101" s="110" t="s">
        <v>121</v>
      </c>
      <c r="K101" s="115">
        <v>15000.0</v>
      </c>
      <c r="L101" s="112"/>
      <c r="M101" s="112"/>
      <c r="N101" s="112"/>
      <c r="O101" s="112"/>
      <c r="P101" s="112"/>
      <c r="Q101" s="112"/>
      <c r="R101" s="110"/>
      <c r="S101" s="113">
        <f t="shared" si="26"/>
        <v>15000</v>
      </c>
      <c r="T101" s="114">
        <f t="shared" si="27"/>
        <v>13392.85714</v>
      </c>
      <c r="U101" s="115">
        <f t="shared" si="28"/>
        <v>1607.142857</v>
      </c>
      <c r="V101" s="114">
        <f t="shared" si="29"/>
        <v>0</v>
      </c>
      <c r="W101" s="110"/>
      <c r="X101" s="110"/>
    </row>
    <row r="102" ht="14.25" customHeight="1">
      <c r="A102" s="108" t="s">
        <v>497</v>
      </c>
      <c r="B102" s="117">
        <v>45720.0</v>
      </c>
      <c r="C102" s="110" t="s">
        <v>498</v>
      </c>
      <c r="D102" s="110" t="s">
        <v>499</v>
      </c>
      <c r="E102" s="115">
        <v>672.0</v>
      </c>
      <c r="F102" s="110" t="s">
        <v>500</v>
      </c>
      <c r="G102" s="110" t="s">
        <v>126</v>
      </c>
      <c r="H102" s="110" t="s">
        <v>119</v>
      </c>
      <c r="I102" s="110"/>
      <c r="J102" s="110" t="s">
        <v>138</v>
      </c>
      <c r="K102" s="115">
        <v>672.0</v>
      </c>
      <c r="L102" s="112"/>
      <c r="M102" s="112"/>
      <c r="N102" s="112"/>
      <c r="O102" s="112">
        <v>3.0</v>
      </c>
      <c r="P102" s="112">
        <f>E102-O102</f>
        <v>669</v>
      </c>
      <c r="Q102" s="112"/>
      <c r="R102" s="110"/>
      <c r="S102" s="113">
        <f t="shared" si="26"/>
        <v>672</v>
      </c>
      <c r="T102" s="114">
        <f t="shared" si="27"/>
        <v>600</v>
      </c>
      <c r="U102" s="115">
        <f t="shared" si="28"/>
        <v>72</v>
      </c>
      <c r="V102" s="114">
        <f t="shared" si="29"/>
        <v>0</v>
      </c>
      <c r="W102" s="110"/>
      <c r="X102" s="110"/>
    </row>
    <row r="103" ht="14.25" customHeight="1">
      <c r="A103" s="108" t="s">
        <v>501</v>
      </c>
      <c r="B103" s="117">
        <v>45720.0</v>
      </c>
      <c r="C103" s="110" t="s">
        <v>502</v>
      </c>
      <c r="D103" s="110" t="s">
        <v>116</v>
      </c>
      <c r="E103" s="115">
        <v>3500.0</v>
      </c>
      <c r="F103" s="110" t="s">
        <v>503</v>
      </c>
      <c r="G103" s="110" t="s">
        <v>118</v>
      </c>
      <c r="H103" s="110" t="s">
        <v>119</v>
      </c>
      <c r="I103" s="110" t="s">
        <v>504</v>
      </c>
      <c r="J103" s="110" t="s">
        <v>121</v>
      </c>
      <c r="K103" s="115">
        <v>3500.0</v>
      </c>
      <c r="L103" s="112"/>
      <c r="M103" s="112"/>
      <c r="N103" s="112"/>
      <c r="O103" s="112"/>
      <c r="P103" s="112"/>
      <c r="Q103" s="112"/>
      <c r="R103" s="110"/>
      <c r="S103" s="113">
        <f t="shared" si="26"/>
        <v>3500</v>
      </c>
      <c r="T103" s="114">
        <f t="shared" si="27"/>
        <v>3125</v>
      </c>
      <c r="U103" s="115">
        <f t="shared" si="28"/>
        <v>375</v>
      </c>
      <c r="V103" s="114">
        <f t="shared" si="29"/>
        <v>0</v>
      </c>
      <c r="W103" s="110"/>
      <c r="X103" s="110"/>
    </row>
    <row r="104" ht="14.25" customHeight="1">
      <c r="A104" s="108" t="s">
        <v>505</v>
      </c>
      <c r="B104" s="117">
        <v>45720.0</v>
      </c>
      <c r="C104" s="110" t="s">
        <v>506</v>
      </c>
      <c r="D104" s="2" t="s">
        <v>507</v>
      </c>
      <c r="E104" s="115">
        <v>4000.0</v>
      </c>
      <c r="F104" s="110" t="s">
        <v>508</v>
      </c>
      <c r="G104" s="110" t="s">
        <v>118</v>
      </c>
      <c r="H104" s="110" t="s">
        <v>119</v>
      </c>
      <c r="I104" s="110" t="s">
        <v>509</v>
      </c>
      <c r="J104" s="110" t="s">
        <v>121</v>
      </c>
      <c r="K104" s="115">
        <v>4000.0</v>
      </c>
      <c r="L104" s="112"/>
      <c r="M104" s="112"/>
      <c r="N104" s="112"/>
      <c r="O104" s="112"/>
      <c r="P104" s="112"/>
      <c r="Q104" s="112"/>
      <c r="R104" s="110"/>
      <c r="S104" s="113">
        <f t="shared" si="26"/>
        <v>4000</v>
      </c>
      <c r="T104" s="114">
        <f t="shared" si="27"/>
        <v>3571.428571</v>
      </c>
      <c r="U104" s="115">
        <f t="shared" si="28"/>
        <v>428.5714286</v>
      </c>
      <c r="V104" s="114">
        <f t="shared" si="29"/>
        <v>0</v>
      </c>
      <c r="W104" s="110"/>
      <c r="X104" s="110"/>
    </row>
    <row r="105" ht="14.25" customHeight="1">
      <c r="A105" s="108" t="s">
        <v>510</v>
      </c>
      <c r="B105" s="117">
        <v>45720.0</v>
      </c>
      <c r="C105" s="110" t="s">
        <v>511</v>
      </c>
      <c r="D105" s="110" t="s">
        <v>162</v>
      </c>
      <c r="E105" s="115">
        <v>4000.0</v>
      </c>
      <c r="F105" s="110" t="s">
        <v>512</v>
      </c>
      <c r="G105" s="110" t="s">
        <v>118</v>
      </c>
      <c r="H105" s="110" t="s">
        <v>119</v>
      </c>
      <c r="I105" s="110" t="s">
        <v>513</v>
      </c>
      <c r="J105" s="110" t="s">
        <v>121</v>
      </c>
      <c r="K105" s="115">
        <v>4000.0</v>
      </c>
      <c r="L105" s="112"/>
      <c r="M105" s="112"/>
      <c r="N105" s="112"/>
      <c r="O105" s="112"/>
      <c r="P105" s="112"/>
      <c r="Q105" s="112"/>
      <c r="R105" s="110"/>
      <c r="S105" s="113">
        <f t="shared" si="26"/>
        <v>4000</v>
      </c>
      <c r="T105" s="114">
        <f t="shared" si="27"/>
        <v>3571.428571</v>
      </c>
      <c r="U105" s="115">
        <f t="shared" si="28"/>
        <v>428.5714286</v>
      </c>
      <c r="V105" s="114">
        <f t="shared" si="29"/>
        <v>0</v>
      </c>
      <c r="W105" s="110"/>
      <c r="X105" s="110"/>
    </row>
    <row r="106" ht="14.25" customHeight="1">
      <c r="A106" s="108" t="s">
        <v>514</v>
      </c>
      <c r="B106" s="117">
        <v>45720.0</v>
      </c>
      <c r="C106" s="110" t="s">
        <v>515</v>
      </c>
      <c r="D106" s="110" t="s">
        <v>516</v>
      </c>
      <c r="E106" s="115">
        <v>15000.0</v>
      </c>
      <c r="F106" s="110" t="s">
        <v>517</v>
      </c>
      <c r="G106" s="110" t="s">
        <v>201</v>
      </c>
      <c r="H106" s="110" t="s">
        <v>144</v>
      </c>
      <c r="I106" s="110" t="s">
        <v>518</v>
      </c>
      <c r="J106" s="110" t="s">
        <v>121</v>
      </c>
      <c r="K106" s="115">
        <v>15000.0</v>
      </c>
      <c r="L106" s="112"/>
      <c r="M106" s="112"/>
      <c r="N106" s="112"/>
      <c r="O106" s="112"/>
      <c r="P106" s="112"/>
      <c r="Q106" s="112"/>
      <c r="R106" s="110"/>
      <c r="S106" s="113">
        <f t="shared" si="26"/>
        <v>15000</v>
      </c>
      <c r="T106" s="114">
        <f t="shared" si="27"/>
        <v>13392.85714</v>
      </c>
      <c r="U106" s="115">
        <f t="shared" si="28"/>
        <v>1607.142857</v>
      </c>
      <c r="V106" s="114">
        <f t="shared" si="29"/>
        <v>0</v>
      </c>
      <c r="W106" s="110"/>
      <c r="X106" s="110"/>
    </row>
    <row r="107" ht="14.25" customHeight="1">
      <c r="A107" s="108" t="s">
        <v>519</v>
      </c>
      <c r="B107" s="117">
        <v>45721.0</v>
      </c>
      <c r="C107" s="110" t="s">
        <v>520</v>
      </c>
      <c r="D107" s="110" t="s">
        <v>233</v>
      </c>
      <c r="E107" s="115">
        <v>139.0</v>
      </c>
      <c r="F107" s="110" t="s">
        <v>521</v>
      </c>
      <c r="G107" s="110" t="s">
        <v>522</v>
      </c>
      <c r="H107" s="110" t="s">
        <v>119</v>
      </c>
      <c r="I107" s="110"/>
      <c r="J107" s="110" t="s">
        <v>138</v>
      </c>
      <c r="K107" s="115">
        <v>139.0</v>
      </c>
      <c r="L107" s="112"/>
      <c r="M107" s="112"/>
      <c r="N107" s="112"/>
      <c r="O107" s="112">
        <v>0.62</v>
      </c>
      <c r="P107" s="116">
        <f>E107-O107</f>
        <v>138.38</v>
      </c>
      <c r="Q107" s="112"/>
      <c r="R107" s="110"/>
      <c r="S107" s="113">
        <f t="shared" si="26"/>
        <v>139</v>
      </c>
      <c r="T107" s="114">
        <f t="shared" si="27"/>
        <v>124.1071429</v>
      </c>
      <c r="U107" s="115">
        <f t="shared" si="28"/>
        <v>14.89285714</v>
      </c>
      <c r="V107" s="114">
        <f t="shared" si="29"/>
        <v>0</v>
      </c>
      <c r="W107" s="110"/>
      <c r="X107" s="110"/>
    </row>
    <row r="108" ht="14.25" customHeight="1">
      <c r="A108" s="108" t="s">
        <v>523</v>
      </c>
      <c r="B108" s="117">
        <v>45721.0</v>
      </c>
      <c r="C108" s="146" t="s">
        <v>524</v>
      </c>
      <c r="D108" s="110" t="s">
        <v>467</v>
      </c>
      <c r="E108" s="115">
        <v>4000.0</v>
      </c>
      <c r="F108" s="110" t="s">
        <v>525</v>
      </c>
      <c r="G108" s="110"/>
      <c r="H108" s="110"/>
      <c r="I108" s="110"/>
      <c r="J108" s="110" t="s">
        <v>121</v>
      </c>
      <c r="K108" s="115">
        <v>4000.0</v>
      </c>
      <c r="L108" s="112"/>
      <c r="M108" s="112"/>
      <c r="N108" s="112"/>
      <c r="O108" s="112"/>
      <c r="P108" s="112"/>
      <c r="Q108" s="112"/>
      <c r="R108" s="110"/>
      <c r="S108" s="113">
        <f t="shared" si="26"/>
        <v>4000</v>
      </c>
      <c r="T108" s="114">
        <f t="shared" si="27"/>
        <v>3571.428571</v>
      </c>
      <c r="U108" s="115">
        <f t="shared" si="28"/>
        <v>428.5714286</v>
      </c>
      <c r="V108" s="114">
        <f t="shared" si="29"/>
        <v>0</v>
      </c>
      <c r="W108" s="110"/>
      <c r="X108" s="110"/>
    </row>
    <row r="109" ht="14.25" customHeight="1">
      <c r="A109" s="108" t="s">
        <v>526</v>
      </c>
      <c r="B109" s="117">
        <v>45721.0</v>
      </c>
      <c r="C109" s="146" t="s">
        <v>527</v>
      </c>
      <c r="D109" s="110" t="s">
        <v>467</v>
      </c>
      <c r="E109" s="115">
        <v>300.0</v>
      </c>
      <c r="F109" s="110" t="s">
        <v>528</v>
      </c>
      <c r="G109" s="110"/>
      <c r="H109" s="110"/>
      <c r="I109" s="110"/>
      <c r="J109" s="110" t="s">
        <v>138</v>
      </c>
      <c r="K109" s="115">
        <v>300.0</v>
      </c>
      <c r="L109" s="112"/>
      <c r="M109" s="112"/>
      <c r="N109" s="112"/>
      <c r="O109" s="112"/>
      <c r="P109" s="112"/>
      <c r="Q109" s="112"/>
      <c r="R109" s="110"/>
      <c r="S109" s="113">
        <f t="shared" si="26"/>
        <v>300</v>
      </c>
      <c r="T109" s="114">
        <f t="shared" si="27"/>
        <v>267.8571429</v>
      </c>
      <c r="U109" s="115">
        <f t="shared" si="28"/>
        <v>32.14285714</v>
      </c>
      <c r="V109" s="114">
        <f t="shared" si="29"/>
        <v>0</v>
      </c>
      <c r="W109" s="110"/>
      <c r="X109" s="110"/>
    </row>
    <row r="110" ht="14.25" customHeight="1">
      <c r="A110" s="108" t="s">
        <v>529</v>
      </c>
      <c r="B110" s="117">
        <v>45723.0</v>
      </c>
      <c r="C110" s="110" t="s">
        <v>530</v>
      </c>
      <c r="D110" s="110" t="s">
        <v>278</v>
      </c>
      <c r="E110" s="115">
        <v>600.0</v>
      </c>
      <c r="F110" s="110" t="s">
        <v>176</v>
      </c>
      <c r="G110" s="110" t="s">
        <v>143</v>
      </c>
      <c r="H110" s="110" t="s">
        <v>144</v>
      </c>
      <c r="I110" s="110"/>
      <c r="J110" s="110" t="s">
        <v>145</v>
      </c>
      <c r="K110" s="115">
        <v>600.0</v>
      </c>
      <c r="L110" s="112"/>
      <c r="M110" s="112"/>
      <c r="N110" s="112"/>
      <c r="O110" s="112"/>
      <c r="P110" s="112"/>
      <c r="Q110" s="112"/>
      <c r="R110" s="110"/>
      <c r="S110" s="113">
        <f t="shared" si="26"/>
        <v>600</v>
      </c>
      <c r="T110" s="114">
        <f t="shared" si="27"/>
        <v>535.7142857</v>
      </c>
      <c r="U110" s="115">
        <f t="shared" si="28"/>
        <v>64.28571429</v>
      </c>
      <c r="V110" s="114">
        <f t="shared" si="29"/>
        <v>0</v>
      </c>
      <c r="W110" s="110"/>
      <c r="X110" s="110"/>
    </row>
    <row r="111" ht="14.25" customHeight="1">
      <c r="A111" s="108" t="s">
        <v>531</v>
      </c>
      <c r="B111" s="117">
        <v>45723.0</v>
      </c>
      <c r="C111" s="110" t="s">
        <v>532</v>
      </c>
      <c r="D111" s="110" t="s">
        <v>533</v>
      </c>
      <c r="E111" s="115">
        <v>600.0</v>
      </c>
      <c r="F111" s="110" t="s">
        <v>176</v>
      </c>
      <c r="G111" s="110" t="s">
        <v>143</v>
      </c>
      <c r="H111" s="110" t="s">
        <v>144</v>
      </c>
      <c r="I111" s="110"/>
      <c r="J111" s="110" t="s">
        <v>145</v>
      </c>
      <c r="K111" s="115">
        <v>600.0</v>
      </c>
      <c r="L111" s="112"/>
      <c r="M111" s="112"/>
      <c r="N111" s="112"/>
      <c r="O111" s="112"/>
      <c r="P111" s="112"/>
      <c r="Q111" s="112"/>
      <c r="R111" s="110"/>
      <c r="S111" s="113">
        <f t="shared" si="26"/>
        <v>600</v>
      </c>
      <c r="T111" s="114">
        <f t="shared" si="27"/>
        <v>535.7142857</v>
      </c>
      <c r="U111" s="115">
        <f t="shared" si="28"/>
        <v>64.28571429</v>
      </c>
      <c r="V111" s="114">
        <f t="shared" si="29"/>
        <v>0</v>
      </c>
      <c r="W111" s="110"/>
      <c r="X111" s="110"/>
    </row>
    <row r="112" ht="14.25" customHeight="1">
      <c r="A112" s="108" t="s">
        <v>534</v>
      </c>
      <c r="B112" s="117"/>
      <c r="C112" s="110"/>
      <c r="D112" s="110" t="s">
        <v>129</v>
      </c>
      <c r="E112" s="115"/>
      <c r="F112" s="110"/>
      <c r="G112" s="110"/>
      <c r="H112" s="110"/>
      <c r="I112" s="110"/>
      <c r="J112" s="110"/>
      <c r="K112" s="115"/>
      <c r="L112" s="112"/>
      <c r="M112" s="112"/>
      <c r="N112" s="112"/>
      <c r="O112" s="112"/>
      <c r="P112" s="112"/>
      <c r="Q112" s="112"/>
      <c r="R112" s="110"/>
      <c r="S112" s="113" t="str">
        <f t="shared" si="26"/>
        <v/>
      </c>
      <c r="T112" s="114">
        <f t="shared" si="27"/>
        <v>0</v>
      </c>
      <c r="U112" s="115">
        <f t="shared" si="28"/>
        <v>0</v>
      </c>
      <c r="V112" s="114">
        <f t="shared" si="29"/>
        <v>0</v>
      </c>
      <c r="W112" s="110"/>
      <c r="X112" s="110"/>
    </row>
    <row r="113" ht="14.25" customHeight="1">
      <c r="A113" s="108" t="s">
        <v>535</v>
      </c>
      <c r="B113" s="117">
        <v>45726.0</v>
      </c>
      <c r="C113" s="110" t="s">
        <v>536</v>
      </c>
      <c r="D113" s="110" t="s">
        <v>537</v>
      </c>
      <c r="E113" s="115">
        <v>38838.66</v>
      </c>
      <c r="F113" s="110" t="s">
        <v>538</v>
      </c>
      <c r="G113" s="110" t="s">
        <v>118</v>
      </c>
      <c r="H113" s="110" t="s">
        <v>119</v>
      </c>
      <c r="I113" s="110" t="s">
        <v>539</v>
      </c>
      <c r="J113" s="110" t="s">
        <v>121</v>
      </c>
      <c r="K113" s="115">
        <v>38838.66</v>
      </c>
      <c r="L113" s="112"/>
      <c r="M113" s="112"/>
      <c r="N113" s="112"/>
      <c r="O113" s="112"/>
      <c r="P113" s="112"/>
      <c r="Q113" s="112"/>
      <c r="R113" s="110"/>
      <c r="S113" s="113">
        <f t="shared" si="26"/>
        <v>38838.66</v>
      </c>
      <c r="T113" s="114">
        <f t="shared" si="27"/>
        <v>34677.375</v>
      </c>
      <c r="U113" s="115">
        <f t="shared" si="28"/>
        <v>4161.285</v>
      </c>
      <c r="V113" s="114">
        <f t="shared" si="29"/>
        <v>0</v>
      </c>
      <c r="W113" s="110"/>
      <c r="X113" s="110"/>
    </row>
    <row r="114" ht="14.25" customHeight="1">
      <c r="A114" s="108" t="s">
        <v>540</v>
      </c>
      <c r="B114" s="117">
        <v>45727.0</v>
      </c>
      <c r="C114" s="110" t="s">
        <v>541</v>
      </c>
      <c r="D114" s="110" t="s">
        <v>542</v>
      </c>
      <c r="E114" s="115">
        <v>156.0</v>
      </c>
      <c r="F114" s="110" t="s">
        <v>137</v>
      </c>
      <c r="G114" s="110" t="s">
        <v>143</v>
      </c>
      <c r="H114" s="110" t="s">
        <v>144</v>
      </c>
      <c r="I114" s="110"/>
      <c r="J114" s="110" t="s">
        <v>138</v>
      </c>
      <c r="K114" s="115">
        <v>156.0</v>
      </c>
      <c r="L114" s="112"/>
      <c r="M114" s="112"/>
      <c r="N114" s="112"/>
      <c r="O114" s="112"/>
      <c r="P114" s="112"/>
      <c r="Q114" s="112"/>
      <c r="R114" s="110"/>
      <c r="S114" s="113">
        <f t="shared" si="26"/>
        <v>156</v>
      </c>
      <c r="T114" s="114">
        <f t="shared" si="27"/>
        <v>139.2857143</v>
      </c>
      <c r="U114" s="115">
        <f t="shared" si="28"/>
        <v>16.71428571</v>
      </c>
      <c r="V114" s="114">
        <f t="shared" si="29"/>
        <v>0</v>
      </c>
      <c r="W114" s="110"/>
      <c r="X114" s="110"/>
    </row>
    <row r="115" ht="14.25" customHeight="1">
      <c r="A115" s="108" t="s">
        <v>543</v>
      </c>
      <c r="B115" s="117">
        <v>45728.0</v>
      </c>
      <c r="C115" s="110" t="s">
        <v>544</v>
      </c>
      <c r="D115" s="110" t="s">
        <v>427</v>
      </c>
      <c r="E115" s="115">
        <v>50.0</v>
      </c>
      <c r="F115" s="110" t="s">
        <v>137</v>
      </c>
      <c r="G115" s="110" t="s">
        <v>545</v>
      </c>
      <c r="H115" s="110" t="s">
        <v>119</v>
      </c>
      <c r="I115" s="110"/>
      <c r="J115" s="110" t="s">
        <v>138</v>
      </c>
      <c r="K115" s="115">
        <v>50.0</v>
      </c>
      <c r="L115" s="112"/>
      <c r="M115" s="112"/>
      <c r="N115" s="112"/>
      <c r="O115" s="112">
        <v>0.22</v>
      </c>
      <c r="P115" s="116">
        <f>E115-O115</f>
        <v>49.78</v>
      </c>
      <c r="Q115" s="112"/>
      <c r="R115" s="110"/>
      <c r="S115" s="113">
        <f t="shared" si="26"/>
        <v>50</v>
      </c>
      <c r="T115" s="114">
        <f t="shared" si="27"/>
        <v>44.64285714</v>
      </c>
      <c r="U115" s="115">
        <f t="shared" si="28"/>
        <v>5.357142857</v>
      </c>
      <c r="V115" s="114">
        <f t="shared" si="29"/>
        <v>0</v>
      </c>
      <c r="W115" s="110"/>
      <c r="X115" s="110"/>
    </row>
    <row r="116" ht="14.25" customHeight="1">
      <c r="A116" s="108" t="s">
        <v>546</v>
      </c>
      <c r="B116" s="117">
        <v>45728.0</v>
      </c>
      <c r="C116" s="2" t="s">
        <v>547</v>
      </c>
      <c r="D116" s="110" t="s">
        <v>471</v>
      </c>
      <c r="E116" s="115">
        <v>470.0</v>
      </c>
      <c r="F116" s="110" t="s">
        <v>548</v>
      </c>
      <c r="G116" s="110" t="s">
        <v>473</v>
      </c>
      <c r="H116" s="110" t="s">
        <v>119</v>
      </c>
      <c r="I116" s="110" t="s">
        <v>478</v>
      </c>
      <c r="J116" s="110" t="s">
        <v>145</v>
      </c>
      <c r="K116" s="115">
        <v>470.0</v>
      </c>
      <c r="L116" s="112"/>
      <c r="M116" s="112"/>
      <c r="N116" s="112"/>
      <c r="O116" s="112"/>
      <c r="P116" s="112"/>
      <c r="Q116" s="112"/>
      <c r="R116" s="110"/>
      <c r="S116" s="113">
        <f t="shared" si="26"/>
        <v>470</v>
      </c>
      <c r="T116" s="114">
        <f t="shared" si="27"/>
        <v>419.6428571</v>
      </c>
      <c r="U116" s="115">
        <f t="shared" si="28"/>
        <v>50.35714286</v>
      </c>
      <c r="V116" s="114">
        <f t="shared" si="29"/>
        <v>0</v>
      </c>
      <c r="W116" s="110"/>
      <c r="X116" s="110"/>
    </row>
    <row r="117" ht="14.25" customHeight="1">
      <c r="A117" s="108" t="s">
        <v>549</v>
      </c>
      <c r="B117" s="117">
        <v>45729.0</v>
      </c>
      <c r="C117" s="110" t="s">
        <v>550</v>
      </c>
      <c r="D117" s="110" t="s">
        <v>551</v>
      </c>
      <c r="E117" s="115">
        <v>350.0</v>
      </c>
      <c r="F117" s="110" t="s">
        <v>552</v>
      </c>
      <c r="G117" s="110" t="s">
        <v>143</v>
      </c>
      <c r="H117" s="110" t="s">
        <v>144</v>
      </c>
      <c r="I117" s="110"/>
      <c r="J117" s="110" t="s">
        <v>145</v>
      </c>
      <c r="K117" s="115">
        <v>350.0</v>
      </c>
      <c r="L117" s="112"/>
      <c r="M117" s="112"/>
      <c r="N117" s="112"/>
      <c r="O117" s="112"/>
      <c r="P117" s="112"/>
      <c r="Q117" s="112"/>
      <c r="R117" s="110"/>
      <c r="S117" s="113">
        <f t="shared" si="26"/>
        <v>350</v>
      </c>
      <c r="T117" s="114">
        <f t="shared" si="27"/>
        <v>312.5</v>
      </c>
      <c r="U117" s="115">
        <f t="shared" si="28"/>
        <v>37.5</v>
      </c>
      <c r="V117" s="114">
        <f t="shared" si="29"/>
        <v>0</v>
      </c>
      <c r="W117" s="110"/>
      <c r="X117" s="110"/>
    </row>
    <row r="118" ht="14.25" customHeight="1">
      <c r="A118" s="108" t="s">
        <v>553</v>
      </c>
      <c r="B118" s="117">
        <v>45729.0</v>
      </c>
      <c r="C118" s="110" t="s">
        <v>554</v>
      </c>
      <c r="D118" s="110" t="s">
        <v>555</v>
      </c>
      <c r="E118" s="115">
        <v>2880.0</v>
      </c>
      <c r="F118" s="2" t="s">
        <v>556</v>
      </c>
      <c r="G118" s="110" t="s">
        <v>150</v>
      </c>
      <c r="H118" s="110" t="s">
        <v>119</v>
      </c>
      <c r="I118" s="110"/>
      <c r="J118" s="110" t="s">
        <v>127</v>
      </c>
      <c r="K118" s="115">
        <v>2880.0</v>
      </c>
      <c r="L118" s="112"/>
      <c r="M118" s="112"/>
      <c r="N118" s="112"/>
      <c r="O118" s="112">
        <v>94.57</v>
      </c>
      <c r="P118" s="116">
        <f t="shared" ref="P118:P119" si="30">E118-O118</f>
        <v>2785.43</v>
      </c>
      <c r="Q118" s="112"/>
      <c r="R118" s="110"/>
      <c r="S118" s="113">
        <f t="shared" si="26"/>
        <v>2880</v>
      </c>
      <c r="T118" s="114">
        <f t="shared" si="27"/>
        <v>2571.428571</v>
      </c>
      <c r="U118" s="115">
        <f t="shared" si="28"/>
        <v>308.5714286</v>
      </c>
      <c r="V118" s="114">
        <f t="shared" si="29"/>
        <v>0</v>
      </c>
      <c r="W118" s="110"/>
      <c r="X118" s="110"/>
    </row>
    <row r="119" ht="14.25" customHeight="1">
      <c r="A119" s="108" t="s">
        <v>557</v>
      </c>
      <c r="B119" s="117">
        <v>45733.0</v>
      </c>
      <c r="C119" s="110" t="s">
        <v>558</v>
      </c>
      <c r="D119" s="110" t="s">
        <v>559</v>
      </c>
      <c r="E119" s="115">
        <v>4600.0</v>
      </c>
      <c r="F119" s="110" t="s">
        <v>560</v>
      </c>
      <c r="G119" s="110" t="s">
        <v>561</v>
      </c>
      <c r="H119" s="110" t="s">
        <v>119</v>
      </c>
      <c r="I119" s="110"/>
      <c r="J119" s="110" t="s">
        <v>127</v>
      </c>
      <c r="K119" s="115">
        <v>4600.0</v>
      </c>
      <c r="L119" s="112"/>
      <c r="M119" s="112"/>
      <c r="N119" s="112"/>
      <c r="O119" s="112">
        <v>112.08</v>
      </c>
      <c r="P119" s="116">
        <f t="shared" si="30"/>
        <v>4487.92</v>
      </c>
      <c r="Q119" s="112"/>
      <c r="R119" s="110"/>
      <c r="S119" s="113">
        <f t="shared" si="26"/>
        <v>4600</v>
      </c>
      <c r="T119" s="114">
        <f t="shared" si="27"/>
        <v>4107.142857</v>
      </c>
      <c r="U119" s="115">
        <f t="shared" si="28"/>
        <v>492.8571429</v>
      </c>
      <c r="V119" s="114">
        <f t="shared" si="29"/>
        <v>0</v>
      </c>
      <c r="W119" s="110"/>
      <c r="X119" s="110"/>
    </row>
    <row r="120" ht="14.25" customHeight="1">
      <c r="A120" s="108" t="s">
        <v>562</v>
      </c>
      <c r="B120" s="117">
        <v>45733.0</v>
      </c>
      <c r="C120" s="110" t="s">
        <v>563</v>
      </c>
      <c r="D120" s="110" t="s">
        <v>233</v>
      </c>
      <c r="E120" s="115">
        <v>90.0</v>
      </c>
      <c r="F120" s="110" t="s">
        <v>137</v>
      </c>
      <c r="G120" s="110" t="s">
        <v>143</v>
      </c>
      <c r="H120" s="110" t="s">
        <v>144</v>
      </c>
      <c r="I120" s="110"/>
      <c r="J120" s="110" t="s">
        <v>138</v>
      </c>
      <c r="K120" s="115">
        <v>90.0</v>
      </c>
      <c r="L120" s="112"/>
      <c r="M120" s="112"/>
      <c r="N120" s="112"/>
      <c r="O120" s="112"/>
      <c r="P120" s="112"/>
      <c r="Q120" s="112"/>
      <c r="R120" s="110"/>
      <c r="S120" s="113">
        <f t="shared" si="26"/>
        <v>90</v>
      </c>
      <c r="T120" s="114">
        <f t="shared" si="27"/>
        <v>80.35714286</v>
      </c>
      <c r="U120" s="115">
        <f t="shared" si="28"/>
        <v>9.642857143</v>
      </c>
      <c r="V120" s="114">
        <f t="shared" si="29"/>
        <v>0</v>
      </c>
      <c r="W120" s="110"/>
      <c r="X120" s="110"/>
    </row>
    <row r="121" ht="14.25" customHeight="1">
      <c r="A121" s="108" t="s">
        <v>564</v>
      </c>
      <c r="B121" s="117">
        <v>45733.0</v>
      </c>
      <c r="C121" s="110" t="s">
        <v>565</v>
      </c>
      <c r="D121" s="110" t="s">
        <v>559</v>
      </c>
      <c r="E121" s="115">
        <v>700.0</v>
      </c>
      <c r="F121" s="110" t="s">
        <v>566</v>
      </c>
      <c r="G121" s="110" t="s">
        <v>126</v>
      </c>
      <c r="H121" s="110" t="s">
        <v>119</v>
      </c>
      <c r="I121" s="110"/>
      <c r="J121" s="110" t="s">
        <v>127</v>
      </c>
      <c r="K121" s="115">
        <v>700.0</v>
      </c>
      <c r="L121" s="112"/>
      <c r="M121" s="112"/>
      <c r="N121" s="112"/>
      <c r="O121" s="120">
        <v>3.12</v>
      </c>
      <c r="P121" s="147">
        <f>E121-O121</f>
        <v>696.88</v>
      </c>
      <c r="Q121" s="112"/>
      <c r="R121" s="110"/>
      <c r="S121" s="113">
        <f t="shared" si="26"/>
        <v>700</v>
      </c>
      <c r="T121" s="114">
        <f t="shared" si="27"/>
        <v>625</v>
      </c>
      <c r="U121" s="115">
        <f t="shared" si="28"/>
        <v>75</v>
      </c>
      <c r="V121" s="114">
        <f t="shared" si="29"/>
        <v>0</v>
      </c>
      <c r="W121" s="110"/>
      <c r="X121" s="110"/>
    </row>
    <row r="122" ht="14.25" customHeight="1">
      <c r="A122" s="108" t="s">
        <v>567</v>
      </c>
      <c r="B122" s="117">
        <v>45736.0</v>
      </c>
      <c r="C122" s="110" t="s">
        <v>568</v>
      </c>
      <c r="D122" s="110" t="s">
        <v>569</v>
      </c>
      <c r="E122" s="115">
        <v>64.0</v>
      </c>
      <c r="F122" s="110" t="s">
        <v>137</v>
      </c>
      <c r="G122" s="110" t="s">
        <v>143</v>
      </c>
      <c r="H122" s="110" t="s">
        <v>144</v>
      </c>
      <c r="I122" s="110"/>
      <c r="J122" s="110" t="s">
        <v>138</v>
      </c>
      <c r="K122" s="115">
        <v>64.0</v>
      </c>
      <c r="L122" s="112"/>
      <c r="M122" s="112"/>
      <c r="N122" s="112"/>
      <c r="O122" s="112"/>
      <c r="P122" s="112"/>
      <c r="Q122" s="112"/>
      <c r="R122" s="110"/>
      <c r="S122" s="113">
        <f t="shared" si="26"/>
        <v>64</v>
      </c>
      <c r="T122" s="114">
        <f t="shared" si="27"/>
        <v>57.14285714</v>
      </c>
      <c r="U122" s="115">
        <f t="shared" si="28"/>
        <v>6.857142857</v>
      </c>
      <c r="V122" s="114">
        <f t="shared" si="29"/>
        <v>0</v>
      </c>
      <c r="W122" s="110"/>
      <c r="X122" s="110"/>
    </row>
    <row r="123" ht="14.25" customHeight="1">
      <c r="A123" s="108" t="s">
        <v>570</v>
      </c>
      <c r="B123" s="117">
        <v>45737.0</v>
      </c>
      <c r="C123" s="110" t="s">
        <v>571</v>
      </c>
      <c r="D123" s="110" t="s">
        <v>572</v>
      </c>
      <c r="E123" s="115">
        <v>350.0</v>
      </c>
      <c r="F123" s="110" t="s">
        <v>552</v>
      </c>
      <c r="G123" s="110" t="s">
        <v>143</v>
      </c>
      <c r="H123" s="110" t="s">
        <v>144</v>
      </c>
      <c r="I123" s="110"/>
      <c r="J123" s="110" t="s">
        <v>145</v>
      </c>
      <c r="K123" s="115">
        <v>350.0</v>
      </c>
      <c r="L123" s="112"/>
      <c r="M123" s="112"/>
      <c r="N123" s="112"/>
      <c r="O123" s="112"/>
      <c r="P123" s="112"/>
      <c r="Q123" s="112"/>
      <c r="R123" s="110"/>
      <c r="S123" s="113">
        <f t="shared" si="26"/>
        <v>350</v>
      </c>
      <c r="T123" s="114">
        <f t="shared" si="27"/>
        <v>312.5</v>
      </c>
      <c r="U123" s="115">
        <f t="shared" si="28"/>
        <v>37.5</v>
      </c>
      <c r="V123" s="114">
        <f t="shared" si="29"/>
        <v>0</v>
      </c>
      <c r="W123" s="110"/>
      <c r="X123" s="110"/>
    </row>
    <row r="124" ht="14.25" customHeight="1">
      <c r="A124" s="108" t="s">
        <v>573</v>
      </c>
      <c r="B124" s="117">
        <v>45740.0</v>
      </c>
      <c r="C124" s="110" t="s">
        <v>574</v>
      </c>
      <c r="D124" s="110" t="s">
        <v>575</v>
      </c>
      <c r="E124" s="115">
        <v>2900.0</v>
      </c>
      <c r="F124" s="110" t="s">
        <v>576</v>
      </c>
      <c r="G124" s="110" t="s">
        <v>143</v>
      </c>
      <c r="H124" s="110" t="s">
        <v>144</v>
      </c>
      <c r="I124" s="110"/>
      <c r="J124" s="110" t="s">
        <v>127</v>
      </c>
      <c r="K124" s="115">
        <v>2900.0</v>
      </c>
      <c r="L124" s="112"/>
      <c r="M124" s="112"/>
      <c r="N124" s="112"/>
      <c r="O124" s="112"/>
      <c r="P124" s="112"/>
      <c r="Q124" s="112"/>
      <c r="R124" s="110"/>
      <c r="S124" s="113">
        <f t="shared" si="26"/>
        <v>2900</v>
      </c>
      <c r="T124" s="114">
        <f t="shared" si="27"/>
        <v>2589.285714</v>
      </c>
      <c r="U124" s="115">
        <f t="shared" si="28"/>
        <v>310.7142857</v>
      </c>
      <c r="V124" s="114">
        <f t="shared" si="29"/>
        <v>0</v>
      </c>
      <c r="W124" s="110"/>
      <c r="X124" s="110"/>
    </row>
    <row r="125" ht="14.25" customHeight="1">
      <c r="A125" s="108" t="s">
        <v>577</v>
      </c>
      <c r="B125" s="117">
        <v>45741.0</v>
      </c>
      <c r="C125" s="110" t="s">
        <v>578</v>
      </c>
      <c r="D125" s="110" t="s">
        <v>579</v>
      </c>
      <c r="E125" s="115">
        <v>12.0</v>
      </c>
      <c r="F125" s="110" t="s">
        <v>336</v>
      </c>
      <c r="G125" s="110" t="s">
        <v>126</v>
      </c>
      <c r="H125" s="110" t="s">
        <v>119</v>
      </c>
      <c r="I125" s="110"/>
      <c r="J125" s="110" t="s">
        <v>138</v>
      </c>
      <c r="K125" s="115">
        <v>12.0</v>
      </c>
      <c r="L125" s="112"/>
      <c r="M125" s="112"/>
      <c r="N125" s="112"/>
      <c r="O125" s="120">
        <f>E125-P125</f>
        <v>0.05</v>
      </c>
      <c r="P125" s="120">
        <v>11.95</v>
      </c>
      <c r="Q125" s="112"/>
      <c r="R125" s="110"/>
      <c r="S125" s="113">
        <f t="shared" si="26"/>
        <v>12</v>
      </c>
      <c r="T125" s="114">
        <f t="shared" si="27"/>
        <v>10.71428571</v>
      </c>
      <c r="U125" s="115">
        <f t="shared" si="28"/>
        <v>1.285714286</v>
      </c>
      <c r="V125" s="114">
        <f t="shared" si="29"/>
        <v>0</v>
      </c>
      <c r="W125" s="110"/>
      <c r="X125" s="110"/>
    </row>
    <row r="126" ht="14.25" customHeight="1">
      <c r="A126" s="108" t="s">
        <v>580</v>
      </c>
      <c r="B126" s="117">
        <v>45741.0</v>
      </c>
      <c r="C126" s="110" t="s">
        <v>581</v>
      </c>
      <c r="D126" s="110" t="s">
        <v>233</v>
      </c>
      <c r="E126" s="115">
        <v>156.0</v>
      </c>
      <c r="F126" s="110" t="s">
        <v>582</v>
      </c>
      <c r="G126" s="110" t="s">
        <v>583</v>
      </c>
      <c r="H126" s="110" t="s">
        <v>119</v>
      </c>
      <c r="I126" s="110"/>
      <c r="J126" s="110" t="s">
        <v>138</v>
      </c>
      <c r="K126" s="115">
        <v>156.0</v>
      </c>
      <c r="L126" s="112"/>
      <c r="M126" s="112"/>
      <c r="N126" s="112"/>
      <c r="O126" s="148">
        <v>5.12</v>
      </c>
      <c r="P126" s="148">
        <f>E126-O126</f>
        <v>150.88</v>
      </c>
      <c r="Q126" s="112"/>
      <c r="R126" s="110"/>
      <c r="S126" s="113">
        <f t="shared" si="26"/>
        <v>156</v>
      </c>
      <c r="T126" s="114">
        <f t="shared" si="27"/>
        <v>139.2857143</v>
      </c>
      <c r="U126" s="115">
        <f t="shared" si="28"/>
        <v>16.71428571</v>
      </c>
      <c r="V126" s="114">
        <f t="shared" si="29"/>
        <v>0</v>
      </c>
      <c r="W126" s="110"/>
      <c r="X126" s="110"/>
    </row>
    <row r="127" ht="14.25" customHeight="1">
      <c r="A127" s="108" t="s">
        <v>584</v>
      </c>
      <c r="B127" s="117">
        <v>45741.0</v>
      </c>
      <c r="C127" s="110" t="s">
        <v>585</v>
      </c>
      <c r="D127" s="2" t="s">
        <v>349</v>
      </c>
      <c r="E127" s="115">
        <v>700.0</v>
      </c>
      <c r="F127" s="110" t="s">
        <v>586</v>
      </c>
      <c r="G127" s="110" t="s">
        <v>143</v>
      </c>
      <c r="H127" s="110" t="s">
        <v>144</v>
      </c>
      <c r="I127" s="110"/>
      <c r="J127" s="110" t="s">
        <v>127</v>
      </c>
      <c r="K127" s="115">
        <v>700.0</v>
      </c>
      <c r="L127" s="112"/>
      <c r="M127" s="112"/>
      <c r="N127" s="112"/>
      <c r="O127" s="148"/>
      <c r="P127" s="148"/>
      <c r="Q127" s="112"/>
      <c r="R127" s="110"/>
      <c r="S127" s="113">
        <f t="shared" si="26"/>
        <v>700</v>
      </c>
      <c r="T127" s="114">
        <f t="shared" si="27"/>
        <v>625</v>
      </c>
      <c r="U127" s="115">
        <f t="shared" si="28"/>
        <v>75</v>
      </c>
      <c r="V127" s="114">
        <f t="shared" si="29"/>
        <v>0</v>
      </c>
      <c r="W127" s="110"/>
      <c r="X127" s="110"/>
    </row>
    <row r="128" ht="14.25" customHeight="1">
      <c r="A128" s="108" t="s">
        <v>587</v>
      </c>
      <c r="B128" s="117">
        <v>45742.0</v>
      </c>
      <c r="C128" s="110" t="s">
        <v>588</v>
      </c>
      <c r="D128" s="110" t="s">
        <v>233</v>
      </c>
      <c r="E128" s="115">
        <v>960.0</v>
      </c>
      <c r="F128" s="2" t="s">
        <v>589</v>
      </c>
      <c r="G128" s="110" t="s">
        <v>150</v>
      </c>
      <c r="H128" s="110" t="s">
        <v>119</v>
      </c>
      <c r="I128" s="110"/>
      <c r="J128" s="110" t="s">
        <v>145</v>
      </c>
      <c r="K128" s="115">
        <v>960.0</v>
      </c>
      <c r="L128" s="112"/>
      <c r="M128" s="112"/>
      <c r="N128" s="112"/>
      <c r="O128" s="148">
        <v>31.53</v>
      </c>
      <c r="P128" s="148">
        <f t="shared" ref="P128:P129" si="31">E128-O128</f>
        <v>928.47</v>
      </c>
      <c r="Q128" s="120">
        <f>SUM(P126:P128)</f>
        <v>1079.35</v>
      </c>
      <c r="R128" s="110"/>
      <c r="S128" s="113">
        <f t="shared" si="26"/>
        <v>960</v>
      </c>
      <c r="T128" s="114">
        <f t="shared" si="27"/>
        <v>857.1428571</v>
      </c>
      <c r="U128" s="115">
        <f t="shared" si="28"/>
        <v>102.8571429</v>
      </c>
      <c r="V128" s="114">
        <f t="shared" si="29"/>
        <v>0</v>
      </c>
      <c r="W128" s="110"/>
      <c r="X128" s="110"/>
    </row>
    <row r="129" ht="14.25" customHeight="1">
      <c r="A129" s="108" t="s">
        <v>590</v>
      </c>
      <c r="B129" s="117">
        <v>45743.0</v>
      </c>
      <c r="C129" s="110" t="s">
        <v>591</v>
      </c>
      <c r="D129" s="110" t="s">
        <v>592</v>
      </c>
      <c r="E129" s="115">
        <v>350.0</v>
      </c>
      <c r="F129" s="110" t="s">
        <v>552</v>
      </c>
      <c r="G129" s="110" t="s">
        <v>150</v>
      </c>
      <c r="H129" s="110" t="s">
        <v>119</v>
      </c>
      <c r="I129" s="110"/>
      <c r="J129" s="110" t="s">
        <v>145</v>
      </c>
      <c r="K129" s="115">
        <v>350.0</v>
      </c>
      <c r="L129" s="112"/>
      <c r="M129" s="112"/>
      <c r="N129" s="112"/>
      <c r="O129" s="112">
        <v>11.5</v>
      </c>
      <c r="P129" s="112">
        <f t="shared" si="31"/>
        <v>338.5</v>
      </c>
      <c r="Q129" s="112"/>
      <c r="R129" s="110"/>
      <c r="S129" s="113">
        <f t="shared" si="26"/>
        <v>350</v>
      </c>
      <c r="T129" s="114">
        <f t="shared" si="27"/>
        <v>312.5</v>
      </c>
      <c r="U129" s="115">
        <f t="shared" si="28"/>
        <v>37.5</v>
      </c>
      <c r="V129" s="114">
        <f t="shared" si="29"/>
        <v>0</v>
      </c>
      <c r="W129" s="110"/>
      <c r="X129" s="110"/>
    </row>
    <row r="130" ht="14.25" customHeight="1">
      <c r="A130" s="108" t="s">
        <v>593</v>
      </c>
      <c r="B130" s="117"/>
      <c r="C130" s="110"/>
      <c r="D130" s="110" t="s">
        <v>129</v>
      </c>
      <c r="E130" s="115"/>
      <c r="F130" s="110"/>
      <c r="G130" s="110"/>
      <c r="H130" s="110"/>
      <c r="I130" s="110"/>
      <c r="J130" s="110"/>
      <c r="K130" s="115"/>
      <c r="L130" s="112"/>
      <c r="M130" s="112"/>
      <c r="N130" s="112"/>
      <c r="O130" s="112"/>
      <c r="P130" s="112"/>
      <c r="Q130" s="112"/>
      <c r="R130" s="110"/>
      <c r="S130" s="113" t="str">
        <f t="shared" si="26"/>
        <v/>
      </c>
      <c r="T130" s="114">
        <f t="shared" si="27"/>
        <v>0</v>
      </c>
      <c r="U130" s="115">
        <f t="shared" si="28"/>
        <v>0</v>
      </c>
      <c r="V130" s="114">
        <f t="shared" si="29"/>
        <v>0</v>
      </c>
      <c r="W130" s="110"/>
      <c r="X130" s="110"/>
    </row>
    <row r="131" ht="14.25" customHeight="1">
      <c r="A131" s="108" t="s">
        <v>594</v>
      </c>
      <c r="B131" s="117">
        <v>45743.0</v>
      </c>
      <c r="C131" s="110" t="s">
        <v>595</v>
      </c>
      <c r="D131" s="110" t="s">
        <v>494</v>
      </c>
      <c r="E131" s="115">
        <v>700.0</v>
      </c>
      <c r="F131" s="110" t="s">
        <v>596</v>
      </c>
      <c r="G131" s="110" t="s">
        <v>150</v>
      </c>
      <c r="H131" s="110" t="s">
        <v>119</v>
      </c>
      <c r="I131" s="110"/>
      <c r="J131" s="110" t="s">
        <v>127</v>
      </c>
      <c r="K131" s="115">
        <v>700.0</v>
      </c>
      <c r="L131" s="112"/>
      <c r="M131" s="112"/>
      <c r="N131" s="112"/>
      <c r="O131" s="112">
        <v>22.99</v>
      </c>
      <c r="P131" s="112">
        <f>E131-O131</f>
        <v>677.01</v>
      </c>
      <c r="Q131" s="120">
        <f>SUM(P129:P132)</f>
        <v>1015.51</v>
      </c>
      <c r="R131" s="110"/>
      <c r="S131" s="113">
        <f t="shared" si="26"/>
        <v>700</v>
      </c>
      <c r="T131" s="114">
        <f t="shared" si="27"/>
        <v>625</v>
      </c>
      <c r="U131" s="115">
        <f t="shared" si="28"/>
        <v>75</v>
      </c>
      <c r="V131" s="114">
        <f t="shared" si="29"/>
        <v>0</v>
      </c>
      <c r="W131" s="110"/>
      <c r="X131" s="110"/>
    </row>
    <row r="132" ht="14.25" customHeight="1">
      <c r="A132" s="131" t="s">
        <v>597</v>
      </c>
      <c r="B132" s="132">
        <v>45747.0</v>
      </c>
      <c r="C132" s="133" t="s">
        <v>598</v>
      </c>
      <c r="D132" s="133" t="s">
        <v>599</v>
      </c>
      <c r="E132" s="149">
        <v>3500.0</v>
      </c>
      <c r="F132" s="133" t="s">
        <v>600</v>
      </c>
      <c r="G132" s="133" t="s">
        <v>201</v>
      </c>
      <c r="H132" s="133" t="s">
        <v>119</v>
      </c>
      <c r="I132" s="133" t="s">
        <v>601</v>
      </c>
      <c r="J132" s="133" t="s">
        <v>299</v>
      </c>
      <c r="K132" s="149">
        <v>3500.0</v>
      </c>
      <c r="L132" s="135"/>
      <c r="M132" s="135"/>
      <c r="N132" s="135"/>
      <c r="O132" s="135"/>
      <c r="P132" s="135"/>
      <c r="Q132" s="135"/>
      <c r="R132" s="133"/>
      <c r="S132" s="138">
        <f t="shared" si="26"/>
        <v>3500</v>
      </c>
      <c r="T132" s="139">
        <f t="shared" si="27"/>
        <v>3125</v>
      </c>
      <c r="U132" s="134">
        <f t="shared" si="28"/>
        <v>375</v>
      </c>
      <c r="V132" s="139">
        <f t="shared" si="29"/>
        <v>0</v>
      </c>
      <c r="W132" s="110"/>
      <c r="X132" s="110"/>
    </row>
    <row r="133" ht="14.25" customHeight="1">
      <c r="A133" s="108"/>
      <c r="B133" s="117"/>
      <c r="C133" s="110"/>
      <c r="D133" s="110"/>
      <c r="E133" s="150"/>
      <c r="F133" s="110"/>
      <c r="G133" s="151"/>
      <c r="H133" s="110"/>
      <c r="I133" s="110"/>
      <c r="J133" s="110"/>
      <c r="K133" s="112"/>
      <c r="L133" s="112"/>
      <c r="M133" s="112"/>
      <c r="N133" s="112"/>
      <c r="O133" s="152"/>
      <c r="P133" s="152"/>
      <c r="Q133" s="112"/>
      <c r="R133" s="110"/>
      <c r="S133" s="113"/>
      <c r="T133" s="114"/>
      <c r="U133" s="115"/>
      <c r="V133" s="110"/>
      <c r="W133" s="110"/>
      <c r="X133" s="110"/>
    </row>
    <row r="134" ht="14.25" customHeight="1">
      <c r="A134" s="108" t="s">
        <v>602</v>
      </c>
      <c r="B134" s="117">
        <v>45748.0</v>
      </c>
      <c r="C134" s="110" t="s">
        <v>603</v>
      </c>
      <c r="D134" s="110" t="s">
        <v>604</v>
      </c>
      <c r="E134" s="150">
        <v>4500.0</v>
      </c>
      <c r="F134" s="110" t="s">
        <v>605</v>
      </c>
      <c r="G134" s="151" t="s">
        <v>561</v>
      </c>
      <c r="H134" s="110" t="s">
        <v>119</v>
      </c>
      <c r="I134" s="110"/>
      <c r="J134" s="110" t="s">
        <v>127</v>
      </c>
      <c r="K134" s="150">
        <v>4500.0</v>
      </c>
      <c r="L134" s="112"/>
      <c r="M134" s="112"/>
      <c r="N134" s="112"/>
      <c r="O134" s="152">
        <v>109.64</v>
      </c>
      <c r="P134" s="152">
        <f>E134-O134</f>
        <v>4390.36</v>
      </c>
      <c r="Q134" s="112"/>
      <c r="R134" s="110"/>
      <c r="S134" s="113">
        <f t="shared" ref="S134:S135" si="32">E134</f>
        <v>4500</v>
      </c>
      <c r="T134" s="114">
        <f t="shared" ref="T134:T135" si="33">S134/1.12</f>
        <v>4017.857143</v>
      </c>
      <c r="U134" s="115">
        <f t="shared" ref="U134:U135" si="34">T134*12%</f>
        <v>482.1428571</v>
      </c>
      <c r="V134" s="114">
        <f t="shared" ref="V134:V135" si="35">T134+U134-S134</f>
        <v>0</v>
      </c>
      <c r="W134" s="110"/>
      <c r="X134" s="110"/>
    </row>
    <row r="135" ht="14.25" customHeight="1">
      <c r="A135" s="108" t="s">
        <v>606</v>
      </c>
      <c r="B135" s="117">
        <v>45748.0</v>
      </c>
      <c r="C135" s="110" t="s">
        <v>607</v>
      </c>
      <c r="D135" s="110" t="s">
        <v>205</v>
      </c>
      <c r="E135" s="115">
        <v>29700.0</v>
      </c>
      <c r="F135" s="110" t="s">
        <v>608</v>
      </c>
      <c r="G135" s="110" t="s">
        <v>201</v>
      </c>
      <c r="H135" s="110" t="s">
        <v>119</v>
      </c>
      <c r="I135" s="110" t="s">
        <v>609</v>
      </c>
      <c r="J135" s="110" t="s">
        <v>127</v>
      </c>
      <c r="K135" s="115">
        <v>29700.0</v>
      </c>
      <c r="L135" s="112"/>
      <c r="M135" s="112"/>
      <c r="N135" s="112"/>
      <c r="O135" s="112"/>
      <c r="P135" s="112"/>
      <c r="Q135" s="112"/>
      <c r="R135" s="110"/>
      <c r="S135" s="113">
        <f t="shared" si="32"/>
        <v>29700</v>
      </c>
      <c r="T135" s="114">
        <f t="shared" si="33"/>
        <v>26517.85714</v>
      </c>
      <c r="U135" s="115">
        <f t="shared" si="34"/>
        <v>3182.142857</v>
      </c>
      <c r="V135" s="114">
        <f t="shared" si="35"/>
        <v>0</v>
      </c>
      <c r="W135" s="110"/>
      <c r="X135" s="110"/>
    </row>
    <row r="136" ht="14.25" customHeight="1">
      <c r="A136" s="108" t="s">
        <v>610</v>
      </c>
      <c r="B136" s="117"/>
      <c r="C136" s="110"/>
      <c r="D136" s="110" t="s">
        <v>129</v>
      </c>
      <c r="E136" s="115"/>
      <c r="F136" s="110"/>
      <c r="G136" s="110"/>
      <c r="H136" s="110"/>
      <c r="I136" s="110"/>
      <c r="J136" s="110"/>
      <c r="K136" s="115"/>
      <c r="L136" s="112"/>
      <c r="M136" s="112"/>
      <c r="N136" s="112"/>
      <c r="O136" s="112"/>
      <c r="P136" s="112"/>
      <c r="Q136" s="112"/>
      <c r="R136" s="110"/>
      <c r="S136" s="110"/>
      <c r="T136" s="110"/>
      <c r="U136" s="110"/>
      <c r="V136" s="110"/>
      <c r="W136" s="110"/>
      <c r="X136" s="110"/>
    </row>
    <row r="137" ht="14.25" customHeight="1">
      <c r="A137" s="108" t="s">
        <v>611</v>
      </c>
      <c r="B137" s="117">
        <v>45749.0</v>
      </c>
      <c r="C137" s="2" t="s">
        <v>612</v>
      </c>
      <c r="D137" s="110" t="s">
        <v>210</v>
      </c>
      <c r="E137" s="115">
        <v>25800.0</v>
      </c>
      <c r="F137" s="110" t="s">
        <v>613</v>
      </c>
      <c r="G137" s="110" t="s">
        <v>201</v>
      </c>
      <c r="H137" s="110" t="s">
        <v>119</v>
      </c>
      <c r="I137" s="110" t="s">
        <v>614</v>
      </c>
      <c r="J137" s="110"/>
      <c r="K137" s="115">
        <v>25800.0</v>
      </c>
      <c r="L137" s="112"/>
      <c r="M137" s="112"/>
      <c r="N137" s="112"/>
      <c r="O137" s="112"/>
      <c r="P137" s="112"/>
      <c r="Q137" s="112"/>
      <c r="R137" s="110"/>
      <c r="S137" s="110"/>
      <c r="T137" s="110"/>
      <c r="U137" s="110"/>
      <c r="V137" s="110"/>
      <c r="W137" s="110"/>
      <c r="X137" s="110"/>
    </row>
    <row r="138" ht="14.25" customHeight="1">
      <c r="A138" s="108" t="s">
        <v>615</v>
      </c>
      <c r="B138" s="117">
        <v>45751.0</v>
      </c>
      <c r="C138" s="110" t="s">
        <v>616</v>
      </c>
      <c r="D138" s="110" t="s">
        <v>617</v>
      </c>
      <c r="E138" s="115">
        <v>2900.0</v>
      </c>
      <c r="F138" s="110" t="s">
        <v>618</v>
      </c>
      <c r="G138" s="110" t="s">
        <v>201</v>
      </c>
      <c r="H138" s="110" t="s">
        <v>119</v>
      </c>
      <c r="I138" s="110" t="s">
        <v>619</v>
      </c>
      <c r="J138" s="110"/>
      <c r="K138" s="115">
        <v>2900.0</v>
      </c>
      <c r="L138" s="112"/>
      <c r="M138" s="112"/>
      <c r="N138" s="112"/>
      <c r="O138" s="112"/>
      <c r="P138" s="112"/>
      <c r="Q138" s="112"/>
      <c r="R138" s="110"/>
      <c r="S138" s="110"/>
      <c r="T138" s="110"/>
      <c r="U138" s="110"/>
      <c r="V138" s="110"/>
      <c r="W138" s="110"/>
      <c r="X138" s="110"/>
    </row>
    <row r="139" ht="14.25" customHeight="1">
      <c r="A139" s="108" t="s">
        <v>620</v>
      </c>
      <c r="B139" s="117">
        <v>45751.0</v>
      </c>
      <c r="C139" s="110" t="s">
        <v>621</v>
      </c>
      <c r="D139" s="110" t="s">
        <v>622</v>
      </c>
      <c r="E139" s="115">
        <v>1400.0</v>
      </c>
      <c r="F139" s="110" t="s">
        <v>623</v>
      </c>
      <c r="G139" s="110" t="s">
        <v>201</v>
      </c>
      <c r="H139" s="110" t="s">
        <v>144</v>
      </c>
      <c r="I139" s="110" t="s">
        <v>624</v>
      </c>
      <c r="J139" s="110"/>
      <c r="K139" s="115">
        <v>1400.0</v>
      </c>
      <c r="L139" s="112"/>
      <c r="M139" s="112"/>
      <c r="N139" s="112"/>
      <c r="O139" s="112"/>
      <c r="P139" s="112"/>
      <c r="Q139" s="112"/>
      <c r="R139" s="110"/>
      <c r="S139" s="110"/>
      <c r="T139" s="110"/>
      <c r="U139" s="110"/>
      <c r="V139" s="110"/>
      <c r="W139" s="110"/>
      <c r="X139" s="110"/>
    </row>
    <row r="140" ht="14.25" customHeight="1">
      <c r="A140" s="108" t="s">
        <v>625</v>
      </c>
      <c r="B140" s="153">
        <v>45751.0</v>
      </c>
      <c r="C140" s="122" t="s">
        <v>626</v>
      </c>
      <c r="D140" s="154" t="s">
        <v>245</v>
      </c>
      <c r="E140" s="123">
        <v>1703921.27</v>
      </c>
      <c r="F140" s="122" t="s">
        <v>627</v>
      </c>
      <c r="G140" s="122" t="s">
        <v>118</v>
      </c>
      <c r="H140" s="110" t="s">
        <v>119</v>
      </c>
      <c r="I140" s="110" t="s">
        <v>628</v>
      </c>
      <c r="J140" s="110" t="s">
        <v>248</v>
      </c>
      <c r="K140" s="124">
        <v>1792482.66</v>
      </c>
      <c r="L140" s="125">
        <v>88561.4</v>
      </c>
      <c r="M140" s="125">
        <f>K140-L140</f>
        <v>1703921.26</v>
      </c>
      <c r="N140" s="112">
        <f>E140-M140</f>
        <v>0.01000000001</v>
      </c>
      <c r="O140" s="112"/>
      <c r="P140" s="112"/>
      <c r="Q140" s="112"/>
      <c r="R140" s="110"/>
      <c r="S140" s="110"/>
      <c r="T140" s="110"/>
      <c r="U140" s="110"/>
      <c r="V140" s="110"/>
      <c r="W140" s="110"/>
      <c r="X140" s="110"/>
    </row>
    <row r="141" ht="14.25" customHeight="1">
      <c r="A141" s="108" t="s">
        <v>629</v>
      </c>
      <c r="B141" s="117">
        <v>45751.0</v>
      </c>
      <c r="C141" s="110" t="s">
        <v>630</v>
      </c>
      <c r="D141" s="110" t="s">
        <v>278</v>
      </c>
      <c r="E141" s="115">
        <v>600.0</v>
      </c>
      <c r="F141" s="110" t="s">
        <v>176</v>
      </c>
      <c r="G141" s="110" t="s">
        <v>143</v>
      </c>
      <c r="H141" s="110" t="s">
        <v>119</v>
      </c>
      <c r="I141" s="110"/>
      <c r="J141" s="110"/>
      <c r="K141" s="115">
        <v>600.0</v>
      </c>
      <c r="L141" s="112"/>
      <c r="M141" s="112"/>
      <c r="N141" s="112"/>
      <c r="O141" s="112"/>
      <c r="P141" s="112"/>
      <c r="Q141" s="112"/>
      <c r="R141" s="110"/>
      <c r="S141" s="110"/>
      <c r="T141" s="110"/>
      <c r="U141" s="110"/>
      <c r="V141" s="110"/>
      <c r="W141" s="110"/>
      <c r="X141" s="110"/>
    </row>
    <row r="142" ht="14.25" customHeight="1">
      <c r="A142" s="108" t="s">
        <v>631</v>
      </c>
      <c r="B142" s="117">
        <v>45754.0</v>
      </c>
      <c r="C142" s="110" t="s">
        <v>632</v>
      </c>
      <c r="D142" s="110" t="s">
        <v>633</v>
      </c>
      <c r="E142" s="115">
        <v>12000.0</v>
      </c>
      <c r="F142" s="110" t="s">
        <v>634</v>
      </c>
      <c r="G142" s="110" t="s">
        <v>201</v>
      </c>
      <c r="H142" s="110" t="s">
        <v>119</v>
      </c>
      <c r="I142" s="110" t="s">
        <v>635</v>
      </c>
      <c r="J142" s="110"/>
      <c r="K142" s="115">
        <v>12000.0</v>
      </c>
      <c r="L142" s="112"/>
      <c r="M142" s="112"/>
      <c r="N142" s="112"/>
      <c r="O142" s="112"/>
      <c r="P142" s="112"/>
      <c r="Q142" s="112"/>
      <c r="R142" s="110"/>
      <c r="S142" s="110"/>
      <c r="T142" s="110"/>
      <c r="U142" s="110"/>
      <c r="V142" s="110"/>
      <c r="W142" s="110"/>
      <c r="X142" s="110"/>
    </row>
    <row r="143" ht="14.25" customHeight="1">
      <c r="A143" s="108" t="s">
        <v>636</v>
      </c>
      <c r="B143" s="117">
        <v>45754.0</v>
      </c>
      <c r="C143" s="110" t="s">
        <v>637</v>
      </c>
      <c r="D143" s="110" t="s">
        <v>638</v>
      </c>
      <c r="E143" s="115">
        <v>1400.0</v>
      </c>
      <c r="F143" s="110" t="s">
        <v>639</v>
      </c>
      <c r="G143" s="110" t="s">
        <v>201</v>
      </c>
      <c r="H143" s="110" t="s">
        <v>119</v>
      </c>
      <c r="I143" s="110" t="s">
        <v>640</v>
      </c>
      <c r="J143" s="110"/>
      <c r="K143" s="115">
        <v>1400.0</v>
      </c>
      <c r="L143" s="112"/>
      <c r="M143" s="112"/>
      <c r="N143" s="112"/>
      <c r="O143" s="112"/>
      <c r="P143" s="112"/>
      <c r="Q143" s="112"/>
      <c r="R143" s="110"/>
      <c r="S143" s="110"/>
      <c r="T143" s="110"/>
      <c r="U143" s="110"/>
      <c r="V143" s="110"/>
      <c r="W143" s="110"/>
      <c r="X143" s="110"/>
    </row>
    <row r="144" ht="14.25" customHeight="1">
      <c r="A144" s="108" t="s">
        <v>641</v>
      </c>
      <c r="B144" s="117">
        <v>45755.0</v>
      </c>
      <c r="C144" s="110" t="s">
        <v>642</v>
      </c>
      <c r="D144" s="110" t="s">
        <v>162</v>
      </c>
      <c r="E144" s="115">
        <v>4000.0</v>
      </c>
      <c r="F144" s="110" t="s">
        <v>643</v>
      </c>
      <c r="G144" s="110" t="s">
        <v>118</v>
      </c>
      <c r="H144" s="110" t="s">
        <v>119</v>
      </c>
      <c r="I144" s="110" t="s">
        <v>644</v>
      </c>
      <c r="J144" s="110"/>
      <c r="K144" s="115">
        <v>4000.0</v>
      </c>
      <c r="L144" s="112"/>
      <c r="M144" s="112"/>
      <c r="N144" s="112"/>
      <c r="O144" s="112"/>
      <c r="P144" s="112"/>
      <c r="Q144" s="112"/>
      <c r="R144" s="110"/>
      <c r="S144" s="110"/>
      <c r="T144" s="110"/>
      <c r="U144" s="110"/>
      <c r="V144" s="110"/>
      <c r="W144" s="110"/>
      <c r="X144" s="110"/>
    </row>
    <row r="145" ht="14.25" customHeight="1">
      <c r="A145" s="108" t="s">
        <v>645</v>
      </c>
      <c r="B145" s="117">
        <v>45755.0</v>
      </c>
      <c r="C145" s="110" t="s">
        <v>646</v>
      </c>
      <c r="D145" s="110" t="s">
        <v>116</v>
      </c>
      <c r="E145" s="115">
        <v>31500.0</v>
      </c>
      <c r="F145" s="110" t="s">
        <v>647</v>
      </c>
      <c r="G145" s="110" t="s">
        <v>201</v>
      </c>
      <c r="H145" s="110" t="s">
        <v>119</v>
      </c>
      <c r="I145" s="110" t="s">
        <v>648</v>
      </c>
      <c r="J145" s="110"/>
      <c r="K145" s="115">
        <v>31500.0</v>
      </c>
      <c r="L145" s="112"/>
      <c r="M145" s="112"/>
      <c r="N145" s="112"/>
      <c r="O145" s="112"/>
      <c r="P145" s="112"/>
      <c r="Q145" s="112"/>
      <c r="R145" s="110"/>
      <c r="S145" s="110"/>
      <c r="T145" s="110"/>
      <c r="U145" s="110"/>
      <c r="V145" s="110"/>
      <c r="W145" s="110"/>
      <c r="X145" s="110"/>
    </row>
    <row r="146" ht="14.25" customHeight="1">
      <c r="A146" s="108" t="s">
        <v>649</v>
      </c>
      <c r="B146" s="117">
        <v>45757.0</v>
      </c>
      <c r="C146" s="110" t="s">
        <v>650</v>
      </c>
      <c r="D146" s="110" t="s">
        <v>651</v>
      </c>
      <c r="E146" s="115">
        <v>61400.0</v>
      </c>
      <c r="F146" s="110" t="s">
        <v>652</v>
      </c>
      <c r="G146" s="155" t="s">
        <v>653</v>
      </c>
      <c r="H146" s="110" t="s">
        <v>119</v>
      </c>
      <c r="I146" s="110"/>
      <c r="J146" s="110"/>
      <c r="K146" s="115">
        <v>61400.0</v>
      </c>
      <c r="L146" s="112"/>
      <c r="M146" s="112"/>
      <c r="N146" s="112"/>
      <c r="O146" s="112"/>
      <c r="P146" s="112"/>
      <c r="Q146" s="112"/>
      <c r="R146" s="110"/>
      <c r="S146" s="110"/>
      <c r="T146" s="110"/>
      <c r="U146" s="110"/>
      <c r="V146" s="110"/>
      <c r="W146" s="110"/>
      <c r="X146" s="110"/>
    </row>
    <row r="147" ht="14.25" customHeight="1">
      <c r="A147" s="108" t="s">
        <v>654</v>
      </c>
      <c r="B147" s="117">
        <v>45757.0</v>
      </c>
      <c r="C147" s="110" t="s">
        <v>655</v>
      </c>
      <c r="D147" s="110" t="s">
        <v>656</v>
      </c>
      <c r="E147" s="115">
        <v>1800.0</v>
      </c>
      <c r="F147" s="110" t="s">
        <v>657</v>
      </c>
      <c r="G147" s="110" t="s">
        <v>658</v>
      </c>
      <c r="H147" s="110" t="s">
        <v>119</v>
      </c>
      <c r="I147" s="110"/>
      <c r="J147" s="110"/>
      <c r="K147" s="115">
        <v>1800.0</v>
      </c>
      <c r="L147" s="112"/>
      <c r="M147" s="112"/>
      <c r="N147" s="112"/>
      <c r="O147" s="112">
        <v>59.11</v>
      </c>
      <c r="P147" s="112">
        <f>E147-O147</f>
        <v>1740.89</v>
      </c>
      <c r="Q147" s="112"/>
      <c r="R147" s="110"/>
      <c r="S147" s="110"/>
      <c r="T147" s="110"/>
      <c r="U147" s="110"/>
      <c r="V147" s="110"/>
      <c r="W147" s="110"/>
      <c r="X147" s="110"/>
    </row>
    <row r="148" ht="14.25" customHeight="1">
      <c r="A148" s="108" t="s">
        <v>659</v>
      </c>
      <c r="B148" s="117">
        <v>45757.0</v>
      </c>
      <c r="C148" s="110" t="s">
        <v>660</v>
      </c>
      <c r="D148" s="110" t="s">
        <v>278</v>
      </c>
      <c r="E148" s="115">
        <v>600.0</v>
      </c>
      <c r="F148" s="110" t="s">
        <v>176</v>
      </c>
      <c r="G148" s="110" t="s">
        <v>143</v>
      </c>
      <c r="H148" s="110" t="s">
        <v>144</v>
      </c>
      <c r="I148" s="110"/>
      <c r="J148" s="110"/>
      <c r="K148" s="115">
        <v>600.0</v>
      </c>
      <c r="L148" s="112"/>
      <c r="M148" s="112"/>
      <c r="N148" s="112"/>
      <c r="O148" s="112"/>
      <c r="P148" s="112"/>
      <c r="Q148" s="112"/>
      <c r="R148" s="110"/>
      <c r="S148" s="110"/>
      <c r="T148" s="110"/>
      <c r="U148" s="110"/>
      <c r="V148" s="110"/>
      <c r="W148" s="110"/>
      <c r="X148" s="110"/>
    </row>
    <row r="149" ht="14.25" customHeight="1">
      <c r="A149" s="108" t="s">
        <v>661</v>
      </c>
      <c r="B149" s="117">
        <v>45757.0</v>
      </c>
      <c r="C149" s="2" t="s">
        <v>662</v>
      </c>
      <c r="D149" s="110" t="s">
        <v>405</v>
      </c>
      <c r="E149" s="115">
        <v>1500.0</v>
      </c>
      <c r="F149" s="110" t="s">
        <v>663</v>
      </c>
      <c r="G149" s="110" t="s">
        <v>201</v>
      </c>
      <c r="H149" s="110" t="s">
        <v>144</v>
      </c>
      <c r="I149" s="110" t="s">
        <v>664</v>
      </c>
      <c r="J149" s="110"/>
      <c r="K149" s="115">
        <v>1500.0</v>
      </c>
      <c r="L149" s="112"/>
      <c r="M149" s="112"/>
      <c r="N149" s="112"/>
      <c r="O149" s="112"/>
      <c r="P149" s="112"/>
      <c r="Q149" s="112"/>
      <c r="R149" s="110"/>
      <c r="S149" s="110"/>
      <c r="T149" s="110"/>
      <c r="U149" s="110"/>
      <c r="V149" s="110"/>
      <c r="W149" s="110"/>
      <c r="X149" s="110"/>
    </row>
    <row r="150" ht="14.25" customHeight="1">
      <c r="A150" s="108" t="s">
        <v>665</v>
      </c>
      <c r="B150" s="117">
        <v>45758.0</v>
      </c>
      <c r="C150" s="110" t="s">
        <v>666</v>
      </c>
      <c r="D150" s="110" t="s">
        <v>667</v>
      </c>
      <c r="E150" s="115">
        <v>700.0</v>
      </c>
      <c r="F150" s="110" t="s">
        <v>668</v>
      </c>
      <c r="G150" s="110" t="s">
        <v>669</v>
      </c>
      <c r="H150" s="110" t="s">
        <v>119</v>
      </c>
      <c r="I150" s="110"/>
      <c r="J150" s="110" t="s">
        <v>145</v>
      </c>
      <c r="K150" s="115">
        <v>700.0</v>
      </c>
      <c r="L150" s="112"/>
      <c r="M150" s="112"/>
      <c r="N150" s="112"/>
      <c r="O150" s="112">
        <v>3.12</v>
      </c>
      <c r="P150" s="112">
        <f>E150-O150</f>
        <v>696.88</v>
      </c>
      <c r="Q150" s="112"/>
      <c r="R150" s="110"/>
      <c r="S150" s="110"/>
      <c r="T150" s="110"/>
      <c r="U150" s="110"/>
      <c r="V150" s="110"/>
      <c r="W150" s="110"/>
      <c r="X150" s="110"/>
    </row>
    <row r="151" ht="14.25" customHeight="1">
      <c r="A151" s="108" t="s">
        <v>670</v>
      </c>
      <c r="B151" s="117">
        <v>45761.0</v>
      </c>
      <c r="C151" s="110" t="s">
        <v>671</v>
      </c>
      <c r="D151" s="110" t="s">
        <v>672</v>
      </c>
      <c r="E151" s="115">
        <v>3100.0</v>
      </c>
      <c r="F151" s="110" t="s">
        <v>673</v>
      </c>
      <c r="G151" s="110" t="s">
        <v>201</v>
      </c>
      <c r="H151" s="110" t="s">
        <v>119</v>
      </c>
      <c r="I151" s="110" t="s">
        <v>674</v>
      </c>
      <c r="J151" s="110" t="s">
        <v>127</v>
      </c>
      <c r="K151" s="115">
        <v>3100.0</v>
      </c>
      <c r="L151" s="112"/>
      <c r="M151" s="112"/>
      <c r="N151" s="112"/>
      <c r="O151" s="112"/>
      <c r="P151" s="112"/>
      <c r="Q151" s="112"/>
      <c r="R151" s="110"/>
      <c r="S151" s="110"/>
      <c r="T151" s="110"/>
      <c r="U151" s="110"/>
      <c r="V151" s="110"/>
      <c r="W151" s="110"/>
      <c r="X151" s="110"/>
    </row>
    <row r="152" ht="14.25" customHeight="1">
      <c r="A152" s="108" t="s">
        <v>675</v>
      </c>
      <c r="B152" s="117">
        <v>45761.0</v>
      </c>
      <c r="C152" s="110" t="s">
        <v>676</v>
      </c>
      <c r="D152" s="110" t="s">
        <v>677</v>
      </c>
      <c r="E152" s="115">
        <v>470.0</v>
      </c>
      <c r="F152" s="110" t="s">
        <v>678</v>
      </c>
      <c r="G152" s="110" t="s">
        <v>150</v>
      </c>
      <c r="H152" s="110" t="s">
        <v>119</v>
      </c>
      <c r="I152" s="110"/>
      <c r="J152" s="110"/>
      <c r="K152" s="115">
        <v>470.0</v>
      </c>
      <c r="L152" s="112"/>
      <c r="M152" s="112"/>
      <c r="N152" s="112"/>
      <c r="O152" s="2">
        <v>15.44</v>
      </c>
      <c r="P152" s="112">
        <f>E152-O152</f>
        <v>454.56</v>
      </c>
      <c r="Q152" s="112"/>
      <c r="R152" s="110"/>
      <c r="S152" s="110"/>
      <c r="T152" s="110"/>
      <c r="U152" s="110"/>
      <c r="V152" s="110"/>
      <c r="W152" s="110"/>
      <c r="X152" s="110"/>
    </row>
    <row r="153" ht="14.25" customHeight="1">
      <c r="A153" s="108" t="s">
        <v>679</v>
      </c>
      <c r="B153" s="117">
        <v>45761.0</v>
      </c>
      <c r="C153" s="110" t="s">
        <v>671</v>
      </c>
      <c r="D153" s="110" t="s">
        <v>672</v>
      </c>
      <c r="E153" s="115">
        <v>500.0</v>
      </c>
      <c r="F153" s="110" t="s">
        <v>680</v>
      </c>
      <c r="G153" s="110" t="s">
        <v>201</v>
      </c>
      <c r="H153" s="110" t="s">
        <v>119</v>
      </c>
      <c r="I153" s="110" t="s">
        <v>674</v>
      </c>
      <c r="J153" s="110"/>
      <c r="K153" s="115">
        <v>500.0</v>
      </c>
      <c r="L153" s="112"/>
      <c r="M153" s="112"/>
      <c r="N153" s="112"/>
      <c r="O153" s="112"/>
      <c r="P153" s="112"/>
      <c r="Q153" s="112"/>
      <c r="R153" s="110"/>
      <c r="S153" s="110"/>
      <c r="T153" s="110"/>
      <c r="U153" s="110"/>
      <c r="V153" s="110"/>
      <c r="W153" s="110"/>
      <c r="X153" s="110"/>
    </row>
    <row r="154" ht="14.25" customHeight="1">
      <c r="A154" s="108" t="s">
        <v>681</v>
      </c>
      <c r="B154" s="117">
        <v>45762.0</v>
      </c>
      <c r="C154" s="110" t="s">
        <v>682</v>
      </c>
      <c r="D154" s="110" t="s">
        <v>683</v>
      </c>
      <c r="E154" s="115">
        <v>6900.0</v>
      </c>
      <c r="F154" s="110" t="s">
        <v>684</v>
      </c>
      <c r="G154" s="110" t="s">
        <v>201</v>
      </c>
      <c r="H154" s="110" t="s">
        <v>119</v>
      </c>
      <c r="I154" s="110" t="s">
        <v>685</v>
      </c>
      <c r="J154" s="110"/>
      <c r="K154" s="115">
        <v>6900.0</v>
      </c>
      <c r="L154" s="112"/>
      <c r="M154" s="112"/>
      <c r="N154" s="112"/>
      <c r="O154" s="112"/>
      <c r="P154" s="112"/>
      <c r="Q154" s="112"/>
      <c r="R154" s="110"/>
      <c r="S154" s="110"/>
      <c r="T154" s="110"/>
      <c r="U154" s="110"/>
      <c r="V154" s="110"/>
      <c r="W154" s="110"/>
      <c r="X154" s="110"/>
    </row>
    <row r="155" ht="14.25" customHeight="1">
      <c r="A155" s="108" t="s">
        <v>686</v>
      </c>
      <c r="B155" s="117">
        <v>45768.0</v>
      </c>
      <c r="C155" s="2" t="s">
        <v>687</v>
      </c>
      <c r="D155" s="110" t="s">
        <v>507</v>
      </c>
      <c r="E155" s="115">
        <v>4000.0</v>
      </c>
      <c r="F155" s="110" t="s">
        <v>688</v>
      </c>
      <c r="G155" s="110" t="s">
        <v>118</v>
      </c>
      <c r="H155" s="110" t="s">
        <v>119</v>
      </c>
      <c r="I155" s="110" t="s">
        <v>689</v>
      </c>
      <c r="J155" s="110"/>
      <c r="K155" s="115">
        <v>4000.0</v>
      </c>
      <c r="L155" s="112"/>
      <c r="M155" s="112"/>
      <c r="N155" s="112"/>
      <c r="O155" s="112"/>
      <c r="P155" s="112"/>
      <c r="Q155" s="112"/>
      <c r="R155" s="110"/>
      <c r="S155" s="110"/>
      <c r="T155" s="110"/>
      <c r="U155" s="110"/>
      <c r="V155" s="110"/>
      <c r="W155" s="110"/>
      <c r="X155" s="110"/>
    </row>
    <row r="156" ht="14.25" customHeight="1">
      <c r="A156" s="108" t="s">
        <v>690</v>
      </c>
      <c r="B156" s="117">
        <v>45768.0</v>
      </c>
      <c r="C156" s="110" t="s">
        <v>691</v>
      </c>
      <c r="D156" s="110" t="s">
        <v>692</v>
      </c>
      <c r="E156" s="115">
        <v>14051.68</v>
      </c>
      <c r="F156" s="110" t="s">
        <v>693</v>
      </c>
      <c r="G156" s="110" t="s">
        <v>201</v>
      </c>
      <c r="H156" s="110" t="s">
        <v>119</v>
      </c>
      <c r="I156" s="110" t="s">
        <v>694</v>
      </c>
      <c r="J156" s="110"/>
      <c r="K156" s="115">
        <v>14051.68</v>
      </c>
      <c r="L156" s="112"/>
      <c r="M156" s="112"/>
      <c r="N156" s="112"/>
      <c r="O156" s="112"/>
      <c r="P156" s="112"/>
      <c r="Q156" s="112"/>
      <c r="R156" s="110"/>
      <c r="S156" s="110"/>
      <c r="T156" s="110"/>
      <c r="U156" s="110"/>
      <c r="V156" s="110"/>
      <c r="W156" s="110"/>
      <c r="X156" s="110"/>
    </row>
    <row r="157" ht="14.25" customHeight="1">
      <c r="A157" s="108" t="s">
        <v>695</v>
      </c>
      <c r="B157" s="117">
        <v>45768.0</v>
      </c>
      <c r="C157" s="2" t="s">
        <v>696</v>
      </c>
      <c r="D157" s="110" t="s">
        <v>697</v>
      </c>
      <c r="E157" s="115">
        <v>2000.0</v>
      </c>
      <c r="F157" s="110" t="s">
        <v>698</v>
      </c>
      <c r="G157" s="110" t="s">
        <v>201</v>
      </c>
      <c r="H157" s="110" t="s">
        <v>119</v>
      </c>
      <c r="I157" s="156" t="s">
        <v>699</v>
      </c>
      <c r="J157" s="110"/>
      <c r="K157" s="115">
        <v>2000.0</v>
      </c>
      <c r="L157" s="112"/>
      <c r="M157" s="112"/>
      <c r="N157" s="112"/>
      <c r="O157" s="112"/>
      <c r="P157" s="112"/>
      <c r="Q157" s="112"/>
      <c r="R157" s="110"/>
      <c r="S157" s="110"/>
      <c r="T157" s="110"/>
      <c r="U157" s="110"/>
      <c r="V157" s="110"/>
      <c r="W157" s="110"/>
      <c r="X157" s="110"/>
    </row>
    <row r="158" ht="14.25" customHeight="1">
      <c r="A158" s="108" t="s">
        <v>700</v>
      </c>
      <c r="B158" s="117"/>
      <c r="C158" s="110"/>
      <c r="D158" s="110" t="s">
        <v>129</v>
      </c>
      <c r="E158" s="115"/>
      <c r="F158" s="110"/>
      <c r="G158" s="110"/>
      <c r="H158" s="110"/>
      <c r="I158" s="110"/>
      <c r="J158" s="110"/>
      <c r="K158" s="115"/>
      <c r="L158" s="112"/>
      <c r="M158" s="112"/>
      <c r="N158" s="112"/>
      <c r="O158" s="112"/>
      <c r="P158" s="112"/>
      <c r="Q158" s="112"/>
      <c r="R158" s="110"/>
      <c r="S158" s="110"/>
      <c r="T158" s="110"/>
      <c r="U158" s="110"/>
      <c r="V158" s="110"/>
      <c r="W158" s="110"/>
      <c r="X158" s="110"/>
    </row>
    <row r="159" ht="14.25" customHeight="1">
      <c r="A159" s="108" t="s">
        <v>701</v>
      </c>
      <c r="B159" s="117">
        <v>45769.0</v>
      </c>
      <c r="C159" s="110" t="s">
        <v>702</v>
      </c>
      <c r="D159" s="110" t="s">
        <v>233</v>
      </c>
      <c r="E159" s="115">
        <f>72+448</f>
        <v>520</v>
      </c>
      <c r="F159" s="110" t="s">
        <v>703</v>
      </c>
      <c r="G159" s="110" t="s">
        <v>704</v>
      </c>
      <c r="H159" s="110" t="s">
        <v>119</v>
      </c>
      <c r="I159" s="110"/>
      <c r="J159" s="110"/>
      <c r="K159" s="115">
        <f>72+448</f>
        <v>520</v>
      </c>
      <c r="L159" s="112"/>
      <c r="M159" s="112"/>
      <c r="N159" s="112"/>
      <c r="O159" s="112">
        <f>6.46</f>
        <v>6.46</v>
      </c>
      <c r="P159" s="116">
        <f>448-O159</f>
        <v>441.54</v>
      </c>
      <c r="Q159" s="112"/>
      <c r="R159" s="110"/>
      <c r="S159" s="110"/>
      <c r="T159" s="110"/>
      <c r="U159" s="110"/>
      <c r="V159" s="110"/>
      <c r="W159" s="110"/>
      <c r="X159" s="110"/>
    </row>
    <row r="160" ht="14.25" customHeight="1">
      <c r="A160" s="108" t="s">
        <v>705</v>
      </c>
      <c r="B160" s="117">
        <v>45770.0</v>
      </c>
      <c r="C160" s="110" t="s">
        <v>706</v>
      </c>
      <c r="D160" s="110" t="s">
        <v>707</v>
      </c>
      <c r="E160" s="115">
        <v>600.0</v>
      </c>
      <c r="F160" s="110" t="s">
        <v>176</v>
      </c>
      <c r="G160" s="110" t="s">
        <v>126</v>
      </c>
      <c r="H160" s="110" t="s">
        <v>119</v>
      </c>
      <c r="I160" s="110"/>
      <c r="J160" s="110"/>
      <c r="K160" s="115">
        <v>600.0</v>
      </c>
      <c r="L160" s="112"/>
      <c r="M160" s="112"/>
      <c r="N160" s="112"/>
      <c r="O160" s="112">
        <v>8.65</v>
      </c>
      <c r="P160" s="116">
        <f t="shared" ref="P160:P161" si="36">E160-O160</f>
        <v>591.35</v>
      </c>
      <c r="Q160" s="112"/>
      <c r="R160" s="110"/>
      <c r="S160" s="110"/>
      <c r="T160" s="110"/>
      <c r="U160" s="110"/>
      <c r="V160" s="110"/>
      <c r="W160" s="110"/>
      <c r="X160" s="110"/>
    </row>
    <row r="161" ht="14.25" customHeight="1">
      <c r="A161" s="108" t="s">
        <v>708</v>
      </c>
      <c r="B161" s="117">
        <v>45771.0</v>
      </c>
      <c r="C161" s="110" t="s">
        <v>709</v>
      </c>
      <c r="D161" s="110" t="s">
        <v>710</v>
      </c>
      <c r="E161" s="115">
        <v>4500.0</v>
      </c>
      <c r="F161" s="110" t="s">
        <v>711</v>
      </c>
      <c r="G161" s="110" t="s">
        <v>126</v>
      </c>
      <c r="H161" s="110" t="s">
        <v>119</v>
      </c>
      <c r="I161" s="110"/>
      <c r="J161" s="110"/>
      <c r="K161" s="115">
        <v>4500.0</v>
      </c>
      <c r="L161" s="112"/>
      <c r="M161" s="112"/>
      <c r="N161" s="112"/>
      <c r="O161" s="112">
        <v>64.89</v>
      </c>
      <c r="P161" s="116">
        <f t="shared" si="36"/>
        <v>4435.11</v>
      </c>
      <c r="Q161" s="112"/>
      <c r="R161" s="110"/>
      <c r="S161" s="110"/>
      <c r="T161" s="110"/>
      <c r="U161" s="110"/>
      <c r="V161" s="110"/>
      <c r="W161" s="110"/>
      <c r="X161" s="110"/>
    </row>
    <row r="162" ht="14.25" customHeight="1">
      <c r="A162" s="108" t="s">
        <v>712</v>
      </c>
      <c r="B162" s="117"/>
      <c r="C162" s="110"/>
      <c r="D162" s="110" t="s">
        <v>129</v>
      </c>
      <c r="E162" s="115"/>
      <c r="F162" s="110"/>
      <c r="G162" s="110"/>
      <c r="H162" s="110"/>
      <c r="I162" s="110"/>
      <c r="J162" s="110"/>
      <c r="K162" s="115"/>
      <c r="L162" s="112"/>
      <c r="M162" s="112"/>
      <c r="N162" s="112"/>
      <c r="O162" s="112"/>
      <c r="P162" s="112"/>
      <c r="Q162" s="112"/>
      <c r="R162" s="110"/>
      <c r="S162" s="110"/>
      <c r="T162" s="110"/>
      <c r="U162" s="110"/>
      <c r="V162" s="110"/>
      <c r="W162" s="110"/>
      <c r="X162" s="110"/>
    </row>
    <row r="163" ht="14.25" customHeight="1">
      <c r="A163" s="108" t="s">
        <v>713</v>
      </c>
      <c r="B163" s="117">
        <v>45771.0</v>
      </c>
      <c r="C163" s="110" t="s">
        <v>714</v>
      </c>
      <c r="D163" s="110" t="s">
        <v>715</v>
      </c>
      <c r="E163" s="115">
        <v>14419.22</v>
      </c>
      <c r="F163" s="110" t="s">
        <v>716</v>
      </c>
      <c r="G163" s="110" t="s">
        <v>717</v>
      </c>
      <c r="H163" s="110" t="s">
        <v>119</v>
      </c>
      <c r="I163" s="110" t="s">
        <v>718</v>
      </c>
      <c r="J163" s="110"/>
      <c r="K163" s="115">
        <v>14419.22</v>
      </c>
      <c r="L163" s="112"/>
      <c r="M163" s="112"/>
      <c r="N163" s="112"/>
      <c r="O163" s="112"/>
      <c r="P163" s="112"/>
      <c r="Q163" s="112"/>
      <c r="R163" s="110"/>
      <c r="S163" s="110"/>
      <c r="T163" s="110"/>
      <c r="U163" s="110"/>
      <c r="V163" s="110"/>
      <c r="W163" s="110"/>
      <c r="X163" s="110"/>
    </row>
    <row r="164" ht="14.25" customHeight="1">
      <c r="A164" s="108" t="s">
        <v>719</v>
      </c>
      <c r="B164" s="117">
        <v>45775.0</v>
      </c>
      <c r="C164" s="2" t="s">
        <v>720</v>
      </c>
      <c r="D164" s="110" t="s">
        <v>721</v>
      </c>
      <c r="E164" s="115">
        <v>8500.0</v>
      </c>
      <c r="F164" s="110" t="s">
        <v>722</v>
      </c>
      <c r="G164" s="110" t="s">
        <v>143</v>
      </c>
      <c r="H164" s="110" t="s">
        <v>144</v>
      </c>
      <c r="I164" s="110"/>
      <c r="J164" s="110"/>
      <c r="K164" s="115">
        <v>8500.0</v>
      </c>
      <c r="L164" s="112"/>
      <c r="M164" s="112"/>
      <c r="N164" s="112"/>
      <c r="O164" s="112"/>
      <c r="P164" s="112"/>
      <c r="Q164" s="112"/>
      <c r="R164" s="110"/>
      <c r="S164" s="110"/>
      <c r="T164" s="110"/>
      <c r="U164" s="110"/>
      <c r="V164" s="110"/>
      <c r="W164" s="110"/>
      <c r="X164" s="110"/>
    </row>
    <row r="165" ht="14.25" customHeight="1">
      <c r="A165" s="108" t="s">
        <v>723</v>
      </c>
      <c r="B165" s="117">
        <v>45779.0</v>
      </c>
      <c r="C165" s="110" t="s">
        <v>724</v>
      </c>
      <c r="D165" s="110" t="s">
        <v>725</v>
      </c>
      <c r="E165" s="115">
        <v>350.0</v>
      </c>
      <c r="F165" s="110" t="s">
        <v>552</v>
      </c>
      <c r="G165" s="110" t="s">
        <v>143</v>
      </c>
      <c r="H165" s="110" t="s">
        <v>144</v>
      </c>
      <c r="I165" s="110"/>
      <c r="J165" s="110"/>
      <c r="K165" s="115">
        <v>350.0</v>
      </c>
      <c r="L165" s="112"/>
      <c r="M165" s="112"/>
      <c r="N165" s="112"/>
      <c r="O165" s="112"/>
      <c r="P165" s="112"/>
      <c r="Q165" s="112"/>
      <c r="R165" s="110"/>
      <c r="S165" s="110"/>
      <c r="T165" s="110"/>
      <c r="U165" s="110"/>
      <c r="V165" s="110"/>
      <c r="W165" s="110"/>
      <c r="X165" s="110"/>
    </row>
    <row r="166" ht="14.25" customHeight="1">
      <c r="A166" s="108" t="s">
        <v>726</v>
      </c>
      <c r="B166" s="117">
        <v>45779.0</v>
      </c>
      <c r="C166" s="110" t="s">
        <v>727</v>
      </c>
      <c r="D166" s="110" t="s">
        <v>728</v>
      </c>
      <c r="E166" s="115">
        <v>800.0</v>
      </c>
      <c r="F166" s="110" t="s">
        <v>729</v>
      </c>
      <c r="G166" s="110" t="s">
        <v>150</v>
      </c>
      <c r="H166" s="110" t="s">
        <v>119</v>
      </c>
      <c r="I166" s="110"/>
      <c r="J166" s="110"/>
      <c r="K166" s="115">
        <v>800.0</v>
      </c>
      <c r="L166" s="112"/>
      <c r="M166" s="112"/>
      <c r="N166" s="112"/>
      <c r="O166" s="112">
        <v>26.27</v>
      </c>
      <c r="P166" s="116">
        <f t="shared" ref="P166:P167" si="37">E166-O166</f>
        <v>773.73</v>
      </c>
      <c r="Q166" s="112"/>
      <c r="R166" s="110"/>
      <c r="S166" s="110"/>
      <c r="T166" s="110"/>
      <c r="U166" s="110"/>
      <c r="V166" s="110"/>
      <c r="W166" s="110"/>
      <c r="X166" s="110"/>
    </row>
    <row r="167" ht="14.25" customHeight="1">
      <c r="A167" s="108" t="s">
        <v>730</v>
      </c>
      <c r="B167" s="117">
        <v>45782.0</v>
      </c>
      <c r="C167" s="110" t="s">
        <v>731</v>
      </c>
      <c r="D167" s="2" t="s">
        <v>732</v>
      </c>
      <c r="E167" s="115">
        <v>32000.0</v>
      </c>
      <c r="F167" s="110" t="s">
        <v>733</v>
      </c>
      <c r="G167" s="110" t="s">
        <v>734</v>
      </c>
      <c r="H167" s="110" t="s">
        <v>119</v>
      </c>
      <c r="I167" s="110"/>
      <c r="J167" s="110"/>
      <c r="K167" s="115">
        <v>32000.0</v>
      </c>
      <c r="L167" s="112"/>
      <c r="M167" s="112"/>
      <c r="N167" s="112"/>
      <c r="O167" s="112">
        <v>1050.79</v>
      </c>
      <c r="P167" s="116">
        <f t="shared" si="37"/>
        <v>30949.21</v>
      </c>
      <c r="Q167" s="112"/>
      <c r="R167" s="110"/>
      <c r="S167" s="110"/>
      <c r="T167" s="110"/>
      <c r="U167" s="110"/>
      <c r="V167" s="110"/>
      <c r="W167" s="110"/>
      <c r="X167" s="110"/>
    </row>
    <row r="168" ht="14.25" customHeight="1">
      <c r="A168" s="108" t="s">
        <v>735</v>
      </c>
      <c r="B168" s="117">
        <v>45782.0</v>
      </c>
      <c r="C168" s="110" t="s">
        <v>736</v>
      </c>
      <c r="D168" s="2" t="s">
        <v>732</v>
      </c>
      <c r="E168" s="115">
        <v>448.0</v>
      </c>
      <c r="F168" s="110" t="s">
        <v>737</v>
      </c>
      <c r="G168" s="110" t="s">
        <v>143</v>
      </c>
      <c r="H168" s="110" t="s">
        <v>144</v>
      </c>
      <c r="I168" s="110"/>
      <c r="J168" s="110"/>
      <c r="K168" s="115">
        <v>448.0</v>
      </c>
      <c r="L168" s="112"/>
      <c r="M168" s="112"/>
      <c r="N168" s="112"/>
      <c r="P168" s="112"/>
      <c r="Q168" s="112"/>
      <c r="R168" s="110"/>
      <c r="S168" s="110"/>
      <c r="T168" s="110"/>
      <c r="U168" s="110"/>
      <c r="V168" s="110"/>
      <c r="W168" s="110"/>
      <c r="X168" s="110"/>
    </row>
    <row r="169" ht="14.25" customHeight="1">
      <c r="A169" s="108" t="s">
        <v>738</v>
      </c>
      <c r="B169" s="117">
        <v>45782.0</v>
      </c>
      <c r="C169" s="110" t="s">
        <v>739</v>
      </c>
      <c r="D169" s="110" t="s">
        <v>740</v>
      </c>
      <c r="E169" s="115">
        <v>1600.0</v>
      </c>
      <c r="F169" s="110" t="s">
        <v>741</v>
      </c>
      <c r="G169" s="110" t="s">
        <v>143</v>
      </c>
      <c r="H169" s="110" t="s">
        <v>144</v>
      </c>
      <c r="I169" s="110"/>
      <c r="J169" s="110"/>
      <c r="K169" s="115">
        <v>1600.0</v>
      </c>
      <c r="L169" s="112"/>
      <c r="M169" s="112"/>
      <c r="N169" s="112"/>
      <c r="O169" s="112"/>
      <c r="P169" s="112"/>
      <c r="Q169" s="112"/>
      <c r="R169" s="110"/>
      <c r="S169" s="110"/>
      <c r="T169" s="110"/>
      <c r="U169" s="110"/>
      <c r="V169" s="110"/>
      <c r="W169" s="110"/>
      <c r="X169" s="110"/>
    </row>
    <row r="170" ht="14.25" customHeight="1">
      <c r="A170" s="108" t="s">
        <v>742</v>
      </c>
      <c r="B170" s="117">
        <v>45782.0</v>
      </c>
      <c r="C170" s="2" t="s">
        <v>743</v>
      </c>
      <c r="D170" s="110" t="s">
        <v>633</v>
      </c>
      <c r="E170" s="115">
        <v>800.0</v>
      </c>
      <c r="F170" s="110" t="s">
        <v>744</v>
      </c>
      <c r="G170" s="110" t="s">
        <v>201</v>
      </c>
      <c r="H170" s="110" t="s">
        <v>119</v>
      </c>
      <c r="I170" s="110" t="s">
        <v>745</v>
      </c>
      <c r="J170" s="110"/>
      <c r="K170" s="115">
        <v>800.0</v>
      </c>
      <c r="L170" s="112"/>
      <c r="M170" s="112"/>
      <c r="N170" s="112"/>
      <c r="O170" s="112"/>
      <c r="P170" s="112"/>
      <c r="Q170" s="112"/>
      <c r="R170" s="110"/>
      <c r="S170" s="110"/>
      <c r="T170" s="110"/>
      <c r="U170" s="110"/>
      <c r="V170" s="110"/>
      <c r="W170" s="110"/>
      <c r="X170" s="110"/>
    </row>
    <row r="171" ht="14.25" customHeight="1">
      <c r="A171" s="108" t="s">
        <v>746</v>
      </c>
      <c r="B171" s="117">
        <v>45782.0</v>
      </c>
      <c r="C171" s="2" t="s">
        <v>747</v>
      </c>
      <c r="D171" s="110" t="s">
        <v>210</v>
      </c>
      <c r="E171" s="115">
        <v>34300.0</v>
      </c>
      <c r="F171" s="110" t="s">
        <v>748</v>
      </c>
      <c r="G171" s="110" t="s">
        <v>201</v>
      </c>
      <c r="H171" s="110" t="s">
        <v>119</v>
      </c>
      <c r="I171" s="110" t="s">
        <v>749</v>
      </c>
      <c r="J171" s="110"/>
      <c r="K171" s="115">
        <v>34300.0</v>
      </c>
      <c r="L171" s="112"/>
      <c r="M171" s="112"/>
      <c r="N171" s="112"/>
      <c r="O171" s="112"/>
      <c r="P171" s="112"/>
      <c r="Q171" s="112"/>
      <c r="R171" s="110"/>
      <c r="S171" s="110"/>
      <c r="T171" s="110"/>
      <c r="U171" s="110"/>
      <c r="V171" s="110"/>
      <c r="W171" s="110"/>
      <c r="X171" s="110"/>
    </row>
    <row r="172" ht="14.25" customHeight="1">
      <c r="A172" s="108" t="s">
        <v>750</v>
      </c>
      <c r="B172" s="117">
        <v>45783.0</v>
      </c>
      <c r="C172" s="110" t="s">
        <v>751</v>
      </c>
      <c r="D172" s="110" t="s">
        <v>752</v>
      </c>
      <c r="E172" s="115">
        <v>900.0</v>
      </c>
      <c r="F172" s="110" t="s">
        <v>753</v>
      </c>
      <c r="G172" s="110" t="s">
        <v>143</v>
      </c>
      <c r="H172" s="110" t="s">
        <v>144</v>
      </c>
      <c r="I172" s="110"/>
      <c r="J172" s="110"/>
      <c r="K172" s="115">
        <v>900.0</v>
      </c>
      <c r="L172" s="112"/>
      <c r="M172" s="112"/>
      <c r="N172" s="112"/>
      <c r="O172" s="112"/>
      <c r="P172" s="112"/>
      <c r="Q172" s="112"/>
      <c r="R172" s="110"/>
      <c r="S172" s="110"/>
      <c r="T172" s="110"/>
      <c r="U172" s="110"/>
      <c r="V172" s="110"/>
      <c r="W172" s="110"/>
      <c r="X172" s="110"/>
    </row>
    <row r="173" ht="14.25" customHeight="1">
      <c r="A173" s="108" t="s">
        <v>754</v>
      </c>
      <c r="B173" s="117">
        <v>45783.0</v>
      </c>
      <c r="C173" s="110" t="s">
        <v>755</v>
      </c>
      <c r="D173" s="110" t="s">
        <v>559</v>
      </c>
      <c r="E173" s="115">
        <v>2500.0</v>
      </c>
      <c r="F173" s="110" t="s">
        <v>756</v>
      </c>
      <c r="G173" s="110" t="s">
        <v>201</v>
      </c>
      <c r="H173" s="110" t="s">
        <v>119</v>
      </c>
      <c r="I173" s="110" t="s">
        <v>757</v>
      </c>
      <c r="J173" s="110"/>
      <c r="K173" s="115">
        <v>2500.0</v>
      </c>
      <c r="L173" s="112"/>
      <c r="M173" s="112"/>
      <c r="N173" s="112"/>
      <c r="O173" s="112"/>
      <c r="P173" s="112"/>
      <c r="Q173" s="112"/>
      <c r="R173" s="110"/>
      <c r="S173" s="110"/>
      <c r="T173" s="110"/>
      <c r="U173" s="110"/>
      <c r="V173" s="110"/>
      <c r="W173" s="110"/>
      <c r="X173" s="110"/>
    </row>
    <row r="174" ht="14.25" customHeight="1">
      <c r="A174" s="108" t="s">
        <v>758</v>
      </c>
      <c r="B174" s="117">
        <v>45783.0</v>
      </c>
      <c r="C174" s="110" t="s">
        <v>759</v>
      </c>
      <c r="D174" s="110" t="s">
        <v>760</v>
      </c>
      <c r="E174" s="150">
        <v>672.0</v>
      </c>
      <c r="F174" s="110" t="s">
        <v>761</v>
      </c>
      <c r="G174" s="110" t="s">
        <v>459</v>
      </c>
      <c r="H174" s="110" t="s">
        <v>119</v>
      </c>
      <c r="I174" s="110"/>
      <c r="J174" s="110"/>
      <c r="K174" s="150">
        <v>672.0</v>
      </c>
      <c r="L174" s="112"/>
      <c r="M174" s="112"/>
      <c r="N174" s="112"/>
      <c r="O174" s="157">
        <v>9.69</v>
      </c>
      <c r="P174" s="158">
        <f t="shared" ref="P174:P175" si="38">E174-O174</f>
        <v>662.31</v>
      </c>
      <c r="Q174" s="112"/>
      <c r="R174" s="110"/>
      <c r="S174" s="110"/>
      <c r="T174" s="110"/>
      <c r="U174" s="110"/>
      <c r="V174" s="110"/>
      <c r="W174" s="110"/>
      <c r="X174" s="110"/>
    </row>
    <row r="175" ht="14.25" customHeight="1">
      <c r="A175" s="108" t="s">
        <v>762</v>
      </c>
      <c r="B175" s="117">
        <v>45783.0</v>
      </c>
      <c r="C175" s="110" t="s">
        <v>763</v>
      </c>
      <c r="D175" s="110" t="s">
        <v>764</v>
      </c>
      <c r="E175" s="115">
        <v>420.0</v>
      </c>
      <c r="F175" s="110" t="s">
        <v>765</v>
      </c>
      <c r="G175" s="110" t="s">
        <v>459</v>
      </c>
      <c r="H175" s="110" t="s">
        <v>119</v>
      </c>
      <c r="I175" s="110"/>
      <c r="J175" s="110"/>
      <c r="K175" s="115">
        <v>420.0</v>
      </c>
      <c r="L175" s="112"/>
      <c r="M175" s="112"/>
      <c r="N175" s="112"/>
      <c r="O175" s="120">
        <v>8.15</v>
      </c>
      <c r="P175" s="147">
        <f t="shared" si="38"/>
        <v>411.85</v>
      </c>
      <c r="Q175" s="112"/>
      <c r="R175" s="110"/>
      <c r="S175" s="110"/>
      <c r="T175" s="110"/>
      <c r="U175" s="110"/>
      <c r="V175" s="110"/>
      <c r="W175" s="110"/>
      <c r="X175" s="110"/>
    </row>
    <row r="176" ht="14.25" customHeight="1">
      <c r="A176" s="108" t="s">
        <v>766</v>
      </c>
      <c r="B176" s="117">
        <v>45785.0</v>
      </c>
      <c r="C176" s="110" t="s">
        <v>767</v>
      </c>
      <c r="D176" s="2" t="s">
        <v>205</v>
      </c>
      <c r="E176" s="115">
        <v>49500.0</v>
      </c>
      <c r="F176" s="110" t="s">
        <v>768</v>
      </c>
      <c r="G176" s="110" t="s">
        <v>201</v>
      </c>
      <c r="H176" s="110" t="s">
        <v>119</v>
      </c>
      <c r="I176" s="110" t="s">
        <v>769</v>
      </c>
      <c r="J176" s="110"/>
      <c r="K176" s="115">
        <v>49500.0</v>
      </c>
      <c r="L176" s="112"/>
      <c r="M176" s="112"/>
      <c r="N176" s="112"/>
      <c r="O176" s="112"/>
      <c r="P176" s="112"/>
      <c r="Q176" s="112"/>
      <c r="R176" s="110"/>
      <c r="S176" s="110"/>
      <c r="T176" s="110"/>
      <c r="U176" s="110"/>
      <c r="V176" s="110"/>
      <c r="W176" s="110"/>
      <c r="X176" s="110"/>
    </row>
    <row r="177" ht="14.25" customHeight="1">
      <c r="A177" s="108" t="s">
        <v>770</v>
      </c>
      <c r="B177" s="117">
        <v>45785.0</v>
      </c>
      <c r="C177" s="110" t="s">
        <v>771</v>
      </c>
      <c r="D177" s="2" t="s">
        <v>205</v>
      </c>
      <c r="E177" s="115">
        <v>900.0</v>
      </c>
      <c r="F177" s="110" t="s">
        <v>772</v>
      </c>
      <c r="G177" s="110" t="s">
        <v>201</v>
      </c>
      <c r="H177" s="110" t="s">
        <v>119</v>
      </c>
      <c r="I177" s="110" t="s">
        <v>769</v>
      </c>
      <c r="J177" s="110"/>
      <c r="K177" s="115">
        <v>900.0</v>
      </c>
      <c r="L177" s="112"/>
      <c r="M177" s="112"/>
      <c r="N177" s="112"/>
      <c r="O177" s="112"/>
      <c r="P177" s="112"/>
      <c r="Q177" s="112"/>
      <c r="R177" s="110"/>
      <c r="S177" s="110"/>
      <c r="T177" s="110"/>
      <c r="U177" s="110"/>
      <c r="V177" s="110"/>
      <c r="W177" s="110"/>
      <c r="X177" s="110"/>
    </row>
    <row r="178" ht="14.25" customHeight="1">
      <c r="A178" s="108" t="s">
        <v>773</v>
      </c>
      <c r="B178" s="117">
        <v>45785.0</v>
      </c>
      <c r="C178" s="110" t="s">
        <v>774</v>
      </c>
      <c r="D178" s="110" t="s">
        <v>728</v>
      </c>
      <c r="E178" s="115">
        <v>700.0</v>
      </c>
      <c r="F178" s="110" t="s">
        <v>775</v>
      </c>
      <c r="G178" s="110" t="s">
        <v>150</v>
      </c>
      <c r="H178" s="110" t="s">
        <v>119</v>
      </c>
      <c r="I178" s="110"/>
      <c r="J178" s="110"/>
      <c r="K178" s="115">
        <v>700.0</v>
      </c>
      <c r="L178" s="112"/>
      <c r="M178" s="112"/>
      <c r="N178" s="112"/>
      <c r="O178" s="112">
        <v>22.99</v>
      </c>
      <c r="P178" s="112">
        <f>E178-O178</f>
        <v>677.01</v>
      </c>
      <c r="Q178" s="112"/>
      <c r="R178" s="110"/>
      <c r="S178" s="110"/>
      <c r="T178" s="110"/>
      <c r="U178" s="110"/>
      <c r="V178" s="110"/>
      <c r="W178" s="110"/>
      <c r="X178" s="110"/>
    </row>
    <row r="179" ht="14.25" customHeight="1">
      <c r="A179" s="108" t="s">
        <v>776</v>
      </c>
      <c r="B179" s="117">
        <v>45785.0</v>
      </c>
      <c r="C179" s="110" t="s">
        <v>777</v>
      </c>
      <c r="D179" s="110" t="s">
        <v>162</v>
      </c>
      <c r="E179" s="115">
        <v>4000.0</v>
      </c>
      <c r="F179" s="110" t="s">
        <v>778</v>
      </c>
      <c r="G179" s="110" t="s">
        <v>118</v>
      </c>
      <c r="H179" s="110" t="s">
        <v>119</v>
      </c>
      <c r="I179" s="110" t="s">
        <v>779</v>
      </c>
      <c r="J179" s="110"/>
      <c r="K179" s="115">
        <v>4000.0</v>
      </c>
      <c r="L179" s="112"/>
      <c r="M179" s="112"/>
      <c r="N179" s="112"/>
      <c r="O179" s="112"/>
      <c r="P179" s="112"/>
      <c r="Q179" s="112"/>
      <c r="R179" s="110"/>
      <c r="S179" s="110"/>
      <c r="T179" s="110"/>
      <c r="U179" s="110"/>
      <c r="V179" s="110"/>
      <c r="W179" s="110"/>
      <c r="X179" s="110"/>
    </row>
    <row r="180" ht="14.25" customHeight="1">
      <c r="A180" s="108" t="s">
        <v>780</v>
      </c>
      <c r="B180" s="117">
        <v>45785.0</v>
      </c>
      <c r="C180" s="110" t="s">
        <v>781</v>
      </c>
      <c r="D180" s="110" t="s">
        <v>405</v>
      </c>
      <c r="E180" s="115">
        <v>1500.0</v>
      </c>
      <c r="F180" s="110" t="s">
        <v>782</v>
      </c>
      <c r="G180" s="110" t="s">
        <v>201</v>
      </c>
      <c r="H180" s="110" t="s">
        <v>144</v>
      </c>
      <c r="I180" s="110" t="s">
        <v>783</v>
      </c>
      <c r="J180" s="110"/>
      <c r="K180" s="115">
        <v>1500.0</v>
      </c>
      <c r="L180" s="112"/>
      <c r="M180" s="112"/>
      <c r="N180" s="112"/>
      <c r="O180" s="112"/>
      <c r="P180" s="112"/>
      <c r="Q180" s="112"/>
      <c r="R180" s="110"/>
      <c r="S180" s="110"/>
      <c r="T180" s="110"/>
      <c r="U180" s="110"/>
      <c r="V180" s="110"/>
      <c r="W180" s="110"/>
      <c r="X180" s="110"/>
    </row>
    <row r="181" ht="14.25" customHeight="1">
      <c r="A181" s="108" t="s">
        <v>784</v>
      </c>
      <c r="B181" s="117">
        <v>45785.0</v>
      </c>
      <c r="C181" s="2" t="s">
        <v>785</v>
      </c>
      <c r="D181" s="110" t="s">
        <v>786</v>
      </c>
      <c r="E181" s="140">
        <v>4585.71</v>
      </c>
      <c r="F181" s="110" t="s">
        <v>787</v>
      </c>
      <c r="G181" s="110" t="s">
        <v>201</v>
      </c>
      <c r="H181" s="110" t="s">
        <v>119</v>
      </c>
      <c r="I181" s="110" t="s">
        <v>788</v>
      </c>
      <c r="J181" s="110"/>
      <c r="K181" s="112">
        <v>4800.0</v>
      </c>
      <c r="L181" s="112">
        <f>K181/1.12*0.05</f>
        <v>214.2857143</v>
      </c>
      <c r="M181" s="112">
        <f>K181-L181</f>
        <v>4585.714286</v>
      </c>
      <c r="N181" s="112">
        <f>E181-M181</f>
        <v>-0.004285714285</v>
      </c>
      <c r="O181" s="112"/>
      <c r="P181" s="112"/>
      <c r="Q181" s="112"/>
      <c r="R181" s="110"/>
      <c r="S181" s="110"/>
      <c r="T181" s="110"/>
      <c r="U181" s="110"/>
      <c r="V181" s="110"/>
      <c r="W181" s="110"/>
      <c r="X181" s="110"/>
    </row>
    <row r="182" ht="14.25" customHeight="1">
      <c r="A182" s="108" t="s">
        <v>789</v>
      </c>
      <c r="B182" s="117">
        <v>45786.0</v>
      </c>
      <c r="C182" s="110" t="s">
        <v>790</v>
      </c>
      <c r="D182" s="110" t="s">
        <v>764</v>
      </c>
      <c r="E182" s="115">
        <v>420.0</v>
      </c>
      <c r="F182" s="110" t="s">
        <v>791</v>
      </c>
      <c r="G182" s="110" t="s">
        <v>143</v>
      </c>
      <c r="H182" s="110" t="s">
        <v>144</v>
      </c>
      <c r="I182" s="110"/>
      <c r="J182" s="110"/>
      <c r="K182" s="115">
        <v>420.0</v>
      </c>
      <c r="L182" s="112"/>
      <c r="M182" s="112"/>
      <c r="N182" s="112"/>
      <c r="O182" s="112"/>
      <c r="P182" s="112"/>
      <c r="Q182" s="112"/>
      <c r="R182" s="110"/>
      <c r="S182" s="110"/>
      <c r="T182" s="110"/>
      <c r="U182" s="110"/>
      <c r="V182" s="110"/>
      <c r="W182" s="110"/>
      <c r="X182" s="110"/>
    </row>
    <row r="183" ht="14.25" customHeight="1">
      <c r="A183" s="108" t="s">
        <v>792</v>
      </c>
      <c r="B183" s="117">
        <v>45789.0</v>
      </c>
      <c r="C183" s="2" t="s">
        <v>793</v>
      </c>
      <c r="D183" s="110" t="s">
        <v>233</v>
      </c>
      <c r="E183" s="115">
        <v>191.0</v>
      </c>
      <c r="F183" s="110" t="s">
        <v>322</v>
      </c>
      <c r="G183" s="110" t="s">
        <v>794</v>
      </c>
      <c r="H183" s="110" t="s">
        <v>119</v>
      </c>
      <c r="I183" s="110"/>
      <c r="J183" s="110"/>
      <c r="K183" s="115">
        <v>191.0</v>
      </c>
      <c r="L183" s="112"/>
      <c r="M183" s="112"/>
      <c r="N183" s="112"/>
      <c r="O183" s="112">
        <v>2.75</v>
      </c>
      <c r="P183" s="116">
        <f t="shared" ref="P183:P184" si="39">E183-O183</f>
        <v>188.25</v>
      </c>
      <c r="Q183" s="112"/>
      <c r="R183" s="110"/>
      <c r="S183" s="110"/>
      <c r="T183" s="110"/>
      <c r="U183" s="110"/>
      <c r="V183" s="110"/>
      <c r="W183" s="110"/>
      <c r="X183" s="110"/>
    </row>
    <row r="184" ht="14.25" customHeight="1">
      <c r="A184" s="108" t="s">
        <v>795</v>
      </c>
      <c r="B184" s="117">
        <v>45790.0</v>
      </c>
      <c r="C184" s="2" t="s">
        <v>796</v>
      </c>
      <c r="D184" s="110" t="s">
        <v>349</v>
      </c>
      <c r="E184" s="115">
        <v>1400.0</v>
      </c>
      <c r="F184" s="110" t="s">
        <v>797</v>
      </c>
      <c r="G184" s="110" t="s">
        <v>150</v>
      </c>
      <c r="H184" s="110" t="s">
        <v>119</v>
      </c>
      <c r="I184" s="110"/>
      <c r="J184" s="110"/>
      <c r="K184" s="115">
        <v>1400.0</v>
      </c>
      <c r="L184" s="112"/>
      <c r="M184" s="112"/>
      <c r="N184" s="112"/>
      <c r="O184" s="112">
        <v>45.97</v>
      </c>
      <c r="P184" s="112">
        <f t="shared" si="39"/>
        <v>1354.03</v>
      </c>
      <c r="Q184" s="112"/>
      <c r="R184" s="110"/>
      <c r="S184" s="110"/>
      <c r="T184" s="110"/>
      <c r="U184" s="110"/>
      <c r="V184" s="110"/>
      <c r="W184" s="110"/>
      <c r="X184" s="110"/>
    </row>
    <row r="185" ht="14.25" customHeight="1">
      <c r="A185" s="108" t="s">
        <v>798</v>
      </c>
      <c r="B185" s="117"/>
      <c r="C185" s="110"/>
      <c r="D185" s="110" t="s">
        <v>129</v>
      </c>
      <c r="E185" s="115"/>
      <c r="F185" s="110"/>
      <c r="G185" s="110"/>
      <c r="H185" s="110"/>
      <c r="I185" s="110"/>
      <c r="J185" s="110"/>
      <c r="K185" s="112"/>
      <c r="L185" s="112"/>
      <c r="M185" s="112"/>
      <c r="N185" s="112"/>
      <c r="O185" s="112"/>
      <c r="P185" s="112"/>
      <c r="Q185" s="112"/>
      <c r="R185" s="110"/>
      <c r="S185" s="110"/>
      <c r="T185" s="110"/>
      <c r="U185" s="110"/>
      <c r="V185" s="110"/>
      <c r="W185" s="110"/>
      <c r="X185" s="110"/>
    </row>
    <row r="186" ht="14.25" customHeight="1">
      <c r="A186" s="108" t="s">
        <v>799</v>
      </c>
      <c r="B186" s="117">
        <v>45790.0</v>
      </c>
      <c r="C186" s="110" t="s">
        <v>800</v>
      </c>
      <c r="D186" s="151" t="s">
        <v>245</v>
      </c>
      <c r="E186" s="159">
        <v>1703921.26</v>
      </c>
      <c r="F186" s="122" t="s">
        <v>801</v>
      </c>
      <c r="G186" s="122" t="s">
        <v>802</v>
      </c>
      <c r="H186" s="110" t="s">
        <v>119</v>
      </c>
      <c r="I186" s="110"/>
      <c r="J186" s="110" t="s">
        <v>248</v>
      </c>
      <c r="K186" s="124">
        <v>1792482.66</v>
      </c>
      <c r="L186" s="125">
        <v>88561.4</v>
      </c>
      <c r="M186" s="125">
        <f t="shared" ref="M186:M187" si="40">K186-L186</f>
        <v>1703921.26</v>
      </c>
      <c r="N186" s="112">
        <f t="shared" ref="N186:N187" si="41">E186-M186</f>
        <v>0</v>
      </c>
      <c r="O186" s="112"/>
      <c r="P186" s="112"/>
      <c r="Q186" s="112"/>
      <c r="R186" s="110"/>
      <c r="S186" s="110"/>
      <c r="T186" s="110"/>
      <c r="U186" s="110"/>
      <c r="V186" s="110"/>
      <c r="W186" s="110"/>
      <c r="X186" s="110"/>
    </row>
    <row r="187" ht="14.25" customHeight="1">
      <c r="A187" s="108" t="s">
        <v>803</v>
      </c>
      <c r="B187" s="117">
        <v>45791.0</v>
      </c>
      <c r="C187" s="2" t="s">
        <v>804</v>
      </c>
      <c r="D187" s="110" t="s">
        <v>786</v>
      </c>
      <c r="E187" s="140">
        <v>2388.39</v>
      </c>
      <c r="F187" s="110" t="s">
        <v>805</v>
      </c>
      <c r="G187" s="110" t="s">
        <v>201</v>
      </c>
      <c r="H187" s="110" t="s">
        <v>119</v>
      </c>
      <c r="I187" s="110" t="s">
        <v>788</v>
      </c>
      <c r="J187" s="110"/>
      <c r="K187" s="112">
        <v>2500.0</v>
      </c>
      <c r="L187" s="112">
        <f>K187/1.12*0.05</f>
        <v>111.6071429</v>
      </c>
      <c r="M187" s="112">
        <f t="shared" si="40"/>
        <v>2388.392857</v>
      </c>
      <c r="N187" s="112">
        <f t="shared" si="41"/>
        <v>-0.002857142857</v>
      </c>
      <c r="O187" s="112"/>
      <c r="P187" s="112"/>
      <c r="Q187" s="112"/>
      <c r="R187" s="110"/>
      <c r="S187" s="110"/>
      <c r="T187" s="110"/>
      <c r="U187" s="110"/>
      <c r="V187" s="110"/>
      <c r="W187" s="110"/>
      <c r="X187" s="110"/>
    </row>
    <row r="188" ht="14.25" customHeight="1">
      <c r="A188" s="108" t="s">
        <v>806</v>
      </c>
      <c r="B188" s="117">
        <v>45792.0</v>
      </c>
      <c r="C188" s="110" t="s">
        <v>807</v>
      </c>
      <c r="D188" s="110" t="s">
        <v>808</v>
      </c>
      <c r="E188" s="115">
        <v>43858.14</v>
      </c>
      <c r="F188" s="110" t="s">
        <v>809</v>
      </c>
      <c r="G188" s="110" t="s">
        <v>150</v>
      </c>
      <c r="H188" s="110" t="s">
        <v>119</v>
      </c>
      <c r="I188" s="110"/>
      <c r="J188" s="110"/>
      <c r="K188" s="115">
        <v>43858.14</v>
      </c>
      <c r="L188" s="112"/>
      <c r="M188" s="112"/>
      <c r="N188" s="112"/>
      <c r="O188" s="112">
        <v>1440.18</v>
      </c>
      <c r="P188" s="116">
        <f>E188-O188</f>
        <v>42417.96</v>
      </c>
      <c r="Q188" s="120">
        <f>P183+P188</f>
        <v>42606.21</v>
      </c>
      <c r="R188" s="110"/>
      <c r="S188" s="110"/>
      <c r="T188" s="110"/>
      <c r="U188" s="110"/>
      <c r="V188" s="110"/>
      <c r="W188" s="110"/>
      <c r="X188" s="110"/>
    </row>
    <row r="189" ht="14.25" customHeight="1">
      <c r="A189" s="108" t="s">
        <v>810</v>
      </c>
      <c r="B189" s="117">
        <v>45793.0</v>
      </c>
      <c r="C189" s="2" t="s">
        <v>811</v>
      </c>
      <c r="D189" s="2" t="s">
        <v>812</v>
      </c>
      <c r="E189" s="4">
        <v>1600.0</v>
      </c>
      <c r="F189" s="2" t="s">
        <v>813</v>
      </c>
      <c r="G189" s="110" t="s">
        <v>201</v>
      </c>
      <c r="H189" s="110" t="s">
        <v>144</v>
      </c>
      <c r="I189" s="2" t="s">
        <v>814</v>
      </c>
      <c r="K189" s="4">
        <v>1600.0</v>
      </c>
      <c r="O189" s="112"/>
      <c r="P189" s="112"/>
      <c r="Q189" s="112"/>
      <c r="R189" s="110"/>
      <c r="S189" s="110"/>
      <c r="T189" s="110"/>
      <c r="U189" s="110"/>
      <c r="V189" s="110"/>
      <c r="W189" s="110"/>
      <c r="X189" s="110"/>
    </row>
    <row r="190" ht="14.25" customHeight="1">
      <c r="A190" s="108" t="s">
        <v>815</v>
      </c>
      <c r="B190" s="117">
        <v>45793.0</v>
      </c>
      <c r="C190" s="110" t="s">
        <v>816</v>
      </c>
      <c r="D190" s="110" t="s">
        <v>817</v>
      </c>
      <c r="E190" s="140">
        <v>16322.47</v>
      </c>
      <c r="F190" s="110" t="s">
        <v>818</v>
      </c>
      <c r="G190" s="110" t="s">
        <v>201</v>
      </c>
      <c r="H190" s="110" t="s">
        <v>119</v>
      </c>
      <c r="I190" s="110" t="s">
        <v>819</v>
      </c>
      <c r="J190" s="110"/>
      <c r="K190" s="112">
        <v>17085.2</v>
      </c>
      <c r="L190" s="112">
        <f>K190/1.12*0.05</f>
        <v>762.7321429</v>
      </c>
      <c r="M190" s="112">
        <f>K190-L190</f>
        <v>16322.46786</v>
      </c>
      <c r="N190" s="112">
        <f>E190-M190</f>
        <v>0.002142857142</v>
      </c>
      <c r="O190" s="112"/>
      <c r="P190" s="112"/>
      <c r="Q190" s="112"/>
      <c r="R190" s="110"/>
      <c r="S190" s="110"/>
      <c r="T190" s="110"/>
      <c r="U190" s="110"/>
      <c r="V190" s="110"/>
      <c r="W190" s="110"/>
      <c r="X190" s="110"/>
    </row>
    <row r="191" ht="14.25" customHeight="1">
      <c r="A191" s="108" t="s">
        <v>820</v>
      </c>
      <c r="B191" s="117">
        <v>45795.0</v>
      </c>
      <c r="C191" s="110" t="s">
        <v>821</v>
      </c>
      <c r="D191" s="110" t="s">
        <v>822</v>
      </c>
      <c r="E191" s="115">
        <v>30000.0</v>
      </c>
      <c r="F191" s="110" t="s">
        <v>823</v>
      </c>
      <c r="H191" s="110" t="s">
        <v>144</v>
      </c>
      <c r="I191" s="110" t="s">
        <v>824</v>
      </c>
      <c r="J191" s="110"/>
      <c r="K191" s="115">
        <v>30000.0</v>
      </c>
      <c r="L191" s="112"/>
      <c r="M191" s="112"/>
      <c r="N191" s="112"/>
      <c r="O191" s="112"/>
      <c r="P191" s="112"/>
      <c r="Q191" s="112"/>
      <c r="R191" s="110"/>
      <c r="S191" s="110"/>
      <c r="T191" s="110"/>
      <c r="U191" s="110"/>
      <c r="V191" s="110"/>
      <c r="W191" s="110"/>
      <c r="X191" s="110"/>
    </row>
    <row r="192" ht="14.25" customHeight="1">
      <c r="A192" s="108" t="s">
        <v>825</v>
      </c>
      <c r="B192" s="117">
        <v>45796.0</v>
      </c>
      <c r="C192" s="110" t="s">
        <v>826</v>
      </c>
      <c r="D192" s="110" t="s">
        <v>559</v>
      </c>
      <c r="E192" s="115">
        <v>1600.0</v>
      </c>
      <c r="F192" s="110" t="s">
        <v>827</v>
      </c>
      <c r="G192" s="110" t="s">
        <v>201</v>
      </c>
      <c r="H192" s="110" t="s">
        <v>119</v>
      </c>
      <c r="I192" s="110" t="s">
        <v>828</v>
      </c>
      <c r="J192" s="110"/>
      <c r="K192" s="115">
        <v>1600.0</v>
      </c>
      <c r="L192" s="112"/>
      <c r="M192" s="112"/>
      <c r="N192" s="112"/>
      <c r="O192" s="112"/>
      <c r="P192" s="112"/>
      <c r="Q192" s="112"/>
      <c r="R192" s="110"/>
      <c r="S192" s="110"/>
      <c r="T192" s="110"/>
      <c r="U192" s="110"/>
      <c r="V192" s="110"/>
      <c r="W192" s="110"/>
      <c r="X192" s="110"/>
    </row>
    <row r="193" ht="14.25" customHeight="1">
      <c r="A193" s="108" t="s">
        <v>829</v>
      </c>
      <c r="B193" s="117"/>
      <c r="C193" s="110"/>
      <c r="D193" s="110" t="s">
        <v>129</v>
      </c>
      <c r="E193" s="115"/>
      <c r="F193" s="110"/>
      <c r="G193" s="110"/>
      <c r="H193" s="110"/>
      <c r="I193" s="110"/>
      <c r="J193" s="110"/>
      <c r="K193" s="115"/>
      <c r="L193" s="112"/>
      <c r="M193" s="112"/>
      <c r="N193" s="112"/>
      <c r="O193" s="112"/>
      <c r="P193" s="112"/>
      <c r="Q193" s="112"/>
      <c r="R193" s="110"/>
      <c r="S193" s="110"/>
      <c r="T193" s="110"/>
      <c r="U193" s="110"/>
      <c r="V193" s="110"/>
      <c r="W193" s="110"/>
      <c r="X193" s="110"/>
    </row>
    <row r="194" ht="14.25" customHeight="1">
      <c r="A194" s="160" t="s">
        <v>830</v>
      </c>
      <c r="B194" s="109">
        <v>45796.0</v>
      </c>
      <c r="C194" s="2" t="s">
        <v>831</v>
      </c>
      <c r="D194" s="2" t="s">
        <v>233</v>
      </c>
      <c r="E194" s="144">
        <v>70.0</v>
      </c>
      <c r="F194" s="2" t="s">
        <v>832</v>
      </c>
      <c r="G194" s="2" t="s">
        <v>126</v>
      </c>
      <c r="H194" s="110" t="s">
        <v>119</v>
      </c>
      <c r="I194" s="2"/>
      <c r="J194" s="2"/>
      <c r="K194" s="144">
        <v>70.0</v>
      </c>
      <c r="L194" s="4"/>
      <c r="M194" s="4"/>
      <c r="N194" s="4"/>
      <c r="O194" s="161">
        <v>1.01</v>
      </c>
      <c r="P194" s="162">
        <f>E194-O194</f>
        <v>68.99</v>
      </c>
      <c r="Q194" s="4"/>
      <c r="R194" s="2"/>
      <c r="S194" s="2"/>
      <c r="T194" s="4"/>
      <c r="U194" s="4"/>
      <c r="V194" s="2"/>
      <c r="W194" s="2"/>
      <c r="X194" s="2"/>
    </row>
    <row r="195" ht="14.25" customHeight="1">
      <c r="A195" s="160" t="s">
        <v>833</v>
      </c>
      <c r="B195" s="109">
        <v>45796.0</v>
      </c>
      <c r="C195" s="146" t="s">
        <v>834</v>
      </c>
      <c r="D195" s="2" t="s">
        <v>633</v>
      </c>
      <c r="E195" s="144">
        <v>4400.0</v>
      </c>
      <c r="F195" s="2" t="s">
        <v>835</v>
      </c>
      <c r="G195" s="2"/>
      <c r="H195" s="2"/>
      <c r="I195" s="2"/>
      <c r="J195" s="2"/>
      <c r="K195" s="144">
        <v>4400.0</v>
      </c>
      <c r="L195" s="4"/>
      <c r="M195" s="4"/>
      <c r="N195" s="4"/>
      <c r="O195" s="4"/>
      <c r="P195" s="4"/>
      <c r="Q195" s="4"/>
      <c r="R195" s="2"/>
      <c r="S195" s="2"/>
      <c r="T195" s="4"/>
      <c r="U195" s="4"/>
      <c r="V195" s="2"/>
      <c r="W195" s="2"/>
      <c r="X195" s="2"/>
    </row>
    <row r="196" ht="14.25" customHeight="1">
      <c r="A196" s="160" t="s">
        <v>836</v>
      </c>
      <c r="B196" s="109">
        <v>45796.0</v>
      </c>
      <c r="C196" s="2" t="s">
        <v>837</v>
      </c>
      <c r="D196" s="2" t="s">
        <v>507</v>
      </c>
      <c r="E196" s="144">
        <v>30838.66</v>
      </c>
      <c r="F196" s="2" t="s">
        <v>838</v>
      </c>
      <c r="G196" s="2" t="s">
        <v>839</v>
      </c>
      <c r="H196" s="110" t="s">
        <v>119</v>
      </c>
      <c r="I196" s="2"/>
      <c r="J196" s="2"/>
      <c r="K196" s="144">
        <v>30838.66</v>
      </c>
      <c r="L196" s="4"/>
      <c r="M196" s="4"/>
      <c r="N196" s="4"/>
      <c r="O196" s="163">
        <v>848.47</v>
      </c>
      <c r="P196" s="163">
        <f t="shared" ref="P196:P197" si="42">E196-O196</f>
        <v>29990.19</v>
      </c>
      <c r="Q196" s="164">
        <f>25838.66-O196</f>
        <v>24990.19</v>
      </c>
      <c r="R196" s="2"/>
      <c r="S196" s="2"/>
      <c r="T196" s="4"/>
      <c r="U196" s="4"/>
      <c r="V196" s="2"/>
      <c r="W196" s="2"/>
      <c r="X196" s="2"/>
    </row>
    <row r="197" ht="14.25" customHeight="1">
      <c r="A197" s="160" t="s">
        <v>840</v>
      </c>
      <c r="B197" s="109">
        <v>45797.0</v>
      </c>
      <c r="C197" s="2" t="s">
        <v>841</v>
      </c>
      <c r="D197" s="2" t="s">
        <v>752</v>
      </c>
      <c r="E197" s="144">
        <v>450.0</v>
      </c>
      <c r="F197" s="2" t="s">
        <v>842</v>
      </c>
      <c r="G197" s="2" t="s">
        <v>126</v>
      </c>
      <c r="H197" s="110" t="s">
        <v>119</v>
      </c>
      <c r="I197" s="2"/>
      <c r="J197" s="2"/>
      <c r="K197" s="144">
        <v>450.0</v>
      </c>
      <c r="L197" s="4"/>
      <c r="M197" s="4"/>
      <c r="N197" s="4"/>
      <c r="O197" s="163">
        <v>6.49</v>
      </c>
      <c r="P197" s="162">
        <f t="shared" si="42"/>
        <v>443.51</v>
      </c>
      <c r="Q197" s="4"/>
      <c r="R197" s="2"/>
      <c r="S197" s="2"/>
      <c r="T197" s="4"/>
      <c r="U197" s="4"/>
      <c r="V197" s="2"/>
      <c r="W197" s="2"/>
      <c r="X197" s="2"/>
    </row>
    <row r="198" ht="14.25" customHeight="1">
      <c r="A198" s="160" t="s">
        <v>843</v>
      </c>
      <c r="B198" s="109">
        <v>45797.0</v>
      </c>
      <c r="C198" s="2" t="s">
        <v>844</v>
      </c>
      <c r="D198" s="2" t="s">
        <v>845</v>
      </c>
      <c r="E198" s="144">
        <v>1800.0</v>
      </c>
      <c r="F198" s="2" t="s">
        <v>846</v>
      </c>
      <c r="G198" s="2" t="s">
        <v>201</v>
      </c>
      <c r="H198" s="110" t="s">
        <v>119</v>
      </c>
      <c r="I198" s="2" t="s">
        <v>847</v>
      </c>
      <c r="J198" s="2"/>
      <c r="K198" s="144">
        <v>1800.0</v>
      </c>
      <c r="L198" s="4"/>
      <c r="M198" s="4"/>
      <c r="N198" s="4"/>
      <c r="O198" s="4"/>
      <c r="P198" s="4"/>
      <c r="Q198" s="4"/>
      <c r="R198" s="2"/>
      <c r="S198" s="2"/>
      <c r="T198" s="4"/>
      <c r="U198" s="4"/>
      <c r="V198" s="2"/>
      <c r="W198" s="2"/>
      <c r="X198" s="2"/>
    </row>
    <row r="199" ht="14.25" customHeight="1">
      <c r="A199" s="160" t="s">
        <v>848</v>
      </c>
      <c r="B199" s="109">
        <v>45798.0</v>
      </c>
      <c r="C199" s="2" t="s">
        <v>849</v>
      </c>
      <c r="D199" s="2" t="s">
        <v>728</v>
      </c>
      <c r="E199" s="144">
        <v>700.0</v>
      </c>
      <c r="F199" s="2" t="s">
        <v>850</v>
      </c>
      <c r="G199" s="2" t="s">
        <v>150</v>
      </c>
      <c r="H199" s="110" t="s">
        <v>119</v>
      </c>
      <c r="I199" s="2"/>
      <c r="J199" s="2"/>
      <c r="K199" s="144">
        <v>700.0</v>
      </c>
      <c r="L199" s="4"/>
      <c r="M199" s="4"/>
      <c r="N199" s="4"/>
      <c r="O199" s="163">
        <f t="shared" ref="O199:O200" si="43">E199-P199</f>
        <v>22.99</v>
      </c>
      <c r="P199" s="162">
        <v>677.01</v>
      </c>
      <c r="Q199" s="4"/>
      <c r="R199" s="2"/>
      <c r="S199" s="2"/>
      <c r="T199" s="4"/>
      <c r="U199" s="4"/>
      <c r="V199" s="2"/>
      <c r="W199" s="2"/>
      <c r="X199" s="2"/>
    </row>
    <row r="200" ht="14.25" customHeight="1">
      <c r="A200" s="160" t="s">
        <v>851</v>
      </c>
      <c r="B200" s="109">
        <v>45799.0</v>
      </c>
      <c r="C200" s="2" t="s">
        <v>852</v>
      </c>
      <c r="D200" s="2" t="s">
        <v>853</v>
      </c>
      <c r="E200" s="144">
        <v>6000.0</v>
      </c>
      <c r="F200" s="2" t="s">
        <v>854</v>
      </c>
      <c r="G200" s="2" t="s">
        <v>150</v>
      </c>
      <c r="H200" s="110" t="s">
        <v>119</v>
      </c>
      <c r="I200" s="2"/>
      <c r="J200" s="2"/>
      <c r="K200" s="144">
        <v>6000.0</v>
      </c>
      <c r="L200" s="4"/>
      <c r="M200" s="4"/>
      <c r="N200" s="4"/>
      <c r="O200" s="163">
        <f t="shared" si="43"/>
        <v>197.02</v>
      </c>
      <c r="P200" s="162">
        <v>5802.98</v>
      </c>
      <c r="Q200" s="4"/>
      <c r="R200" s="2"/>
      <c r="S200" s="2"/>
      <c r="T200" s="4"/>
      <c r="U200" s="4"/>
      <c r="V200" s="2"/>
      <c r="W200" s="2"/>
      <c r="X200" s="2"/>
    </row>
    <row r="201" ht="14.25" customHeight="1">
      <c r="A201" s="160" t="s">
        <v>855</v>
      </c>
      <c r="B201" s="109">
        <v>45800.0</v>
      </c>
      <c r="C201" s="2" t="s">
        <v>856</v>
      </c>
      <c r="D201" s="2" t="s">
        <v>857</v>
      </c>
      <c r="E201" s="144">
        <v>2400.0</v>
      </c>
      <c r="F201" s="2" t="s">
        <v>858</v>
      </c>
      <c r="G201" s="2" t="s">
        <v>143</v>
      </c>
      <c r="H201" s="2" t="s">
        <v>144</v>
      </c>
      <c r="I201" s="2"/>
      <c r="J201" s="2"/>
      <c r="K201" s="144">
        <v>2400.0</v>
      </c>
      <c r="L201" s="4"/>
      <c r="M201" s="4"/>
      <c r="N201" s="4"/>
      <c r="O201" s="4"/>
      <c r="P201" s="4"/>
      <c r="Q201" s="4"/>
      <c r="R201" s="2"/>
      <c r="S201" s="2"/>
      <c r="T201" s="4"/>
      <c r="U201" s="4"/>
      <c r="V201" s="2"/>
      <c r="W201" s="2"/>
      <c r="X201" s="2"/>
    </row>
    <row r="202" ht="14.25" customHeight="1">
      <c r="A202" s="160" t="s">
        <v>859</v>
      </c>
      <c r="B202" s="109">
        <v>45803.0</v>
      </c>
      <c r="C202" s="2" t="s">
        <v>860</v>
      </c>
      <c r="D202" s="2" t="s">
        <v>853</v>
      </c>
      <c r="E202" s="144">
        <v>3000.0</v>
      </c>
      <c r="F202" s="2" t="s">
        <v>861</v>
      </c>
      <c r="G202" s="2" t="s">
        <v>143</v>
      </c>
      <c r="H202" s="2" t="s">
        <v>144</v>
      </c>
      <c r="I202" s="2"/>
      <c r="J202" s="2"/>
      <c r="K202" s="144">
        <v>3000.0</v>
      </c>
      <c r="L202" s="4"/>
      <c r="M202" s="4"/>
      <c r="N202" s="4"/>
      <c r="O202" s="4"/>
      <c r="P202" s="4"/>
      <c r="Q202" s="4"/>
      <c r="R202" s="2"/>
      <c r="S202" s="2"/>
      <c r="T202" s="4"/>
      <c r="U202" s="4"/>
      <c r="V202" s="2"/>
      <c r="W202" s="2"/>
      <c r="X202" s="2"/>
    </row>
    <row r="203" ht="14.25" customHeight="1">
      <c r="A203" s="160" t="s">
        <v>862</v>
      </c>
      <c r="B203" s="109">
        <v>45803.0</v>
      </c>
      <c r="C203" s="2" t="s">
        <v>863</v>
      </c>
      <c r="D203" s="2" t="s">
        <v>233</v>
      </c>
      <c r="E203" s="144">
        <v>138.0</v>
      </c>
      <c r="F203" s="2" t="s">
        <v>322</v>
      </c>
      <c r="G203" s="2" t="s">
        <v>864</v>
      </c>
      <c r="H203" s="110" t="s">
        <v>119</v>
      </c>
      <c r="I203" s="2"/>
      <c r="J203" s="2"/>
      <c r="K203" s="144">
        <v>138.0</v>
      </c>
      <c r="L203" s="4"/>
      <c r="M203" s="4"/>
      <c r="N203" s="4"/>
      <c r="O203" s="163">
        <f>E203-P203</f>
        <v>1.99</v>
      </c>
      <c r="P203" s="162">
        <v>136.01</v>
      </c>
      <c r="Q203" s="4"/>
      <c r="R203" s="2"/>
      <c r="S203" s="2"/>
      <c r="T203" s="4"/>
      <c r="U203" s="4"/>
      <c r="V203" s="2"/>
      <c r="W203" s="2"/>
      <c r="X203" s="2"/>
    </row>
    <row r="204" ht="14.25" customHeight="1">
      <c r="A204" s="160" t="s">
        <v>865</v>
      </c>
      <c r="B204" s="109">
        <v>45803.0</v>
      </c>
      <c r="C204" s="2" t="s">
        <v>866</v>
      </c>
      <c r="D204" s="2" t="s">
        <v>233</v>
      </c>
      <c r="E204" s="144">
        <v>4800.0</v>
      </c>
      <c r="F204" s="2" t="s">
        <v>867</v>
      </c>
      <c r="G204" s="165" t="s">
        <v>868</v>
      </c>
      <c r="H204" s="166" t="s">
        <v>869</v>
      </c>
      <c r="I204" s="2"/>
      <c r="J204" s="2"/>
      <c r="K204" s="144">
        <v>4800.0</v>
      </c>
      <c r="L204" s="4"/>
      <c r="M204" s="4"/>
      <c r="N204" s="4"/>
      <c r="O204" s="166">
        <v>69.21</v>
      </c>
      <c r="P204" s="4">
        <f>E204-O204</f>
        <v>4730.79</v>
      </c>
      <c r="Q204" s="4"/>
      <c r="R204" s="2"/>
      <c r="S204" s="2"/>
      <c r="T204" s="4"/>
      <c r="U204" s="4"/>
      <c r="V204" s="2"/>
      <c r="W204" s="2"/>
      <c r="X204" s="2"/>
    </row>
    <row r="205" ht="14.25" customHeight="1">
      <c r="A205" s="160" t="s">
        <v>870</v>
      </c>
      <c r="B205" s="109">
        <v>45804.0</v>
      </c>
      <c r="C205" s="2" t="s">
        <v>871</v>
      </c>
      <c r="D205" s="2" t="s">
        <v>872</v>
      </c>
      <c r="E205" s="144">
        <v>10887.04</v>
      </c>
      <c r="F205" s="2" t="s">
        <v>873</v>
      </c>
      <c r="G205" s="2" t="s">
        <v>201</v>
      </c>
      <c r="H205" s="2" t="s">
        <v>144</v>
      </c>
      <c r="I205" s="2" t="s">
        <v>874</v>
      </c>
      <c r="J205" s="2"/>
      <c r="K205" s="144">
        <v>10887.04</v>
      </c>
      <c r="L205" s="4"/>
      <c r="M205" s="4"/>
      <c r="N205" s="4"/>
      <c r="O205" s="4"/>
      <c r="P205" s="4"/>
      <c r="Q205" s="4"/>
      <c r="R205" s="2"/>
      <c r="S205" s="2"/>
      <c r="T205" s="4"/>
      <c r="U205" s="4"/>
      <c r="V205" s="2"/>
      <c r="W205" s="2"/>
      <c r="X205" s="2"/>
    </row>
    <row r="206" ht="14.25" customHeight="1">
      <c r="A206" s="160" t="s">
        <v>875</v>
      </c>
      <c r="B206" s="109">
        <v>45804.0</v>
      </c>
      <c r="C206" s="2" t="s">
        <v>876</v>
      </c>
      <c r="D206" s="2" t="s">
        <v>877</v>
      </c>
      <c r="E206" s="144">
        <v>5700.0</v>
      </c>
      <c r="F206" s="2" t="s">
        <v>878</v>
      </c>
      <c r="G206" s="2" t="s">
        <v>150</v>
      </c>
      <c r="H206" s="110" t="s">
        <v>119</v>
      </c>
      <c r="I206" s="2"/>
      <c r="J206" s="2"/>
      <c r="K206" s="144">
        <v>5700.0</v>
      </c>
      <c r="L206" s="4"/>
      <c r="M206" s="4"/>
      <c r="N206" s="4"/>
      <c r="O206" s="163">
        <f>E206-P206</f>
        <v>82.19</v>
      </c>
      <c r="P206" s="163">
        <v>5617.81</v>
      </c>
      <c r="Q206" s="4"/>
      <c r="R206" s="2"/>
      <c r="S206" s="2"/>
      <c r="T206" s="4"/>
      <c r="U206" s="4"/>
      <c r="V206" s="2"/>
      <c r="W206" s="2"/>
      <c r="X206" s="2"/>
    </row>
    <row r="207" ht="14.25" customHeight="1">
      <c r="A207" s="160" t="s">
        <v>879</v>
      </c>
      <c r="B207" s="109">
        <v>45805.0</v>
      </c>
      <c r="C207" s="2" t="s">
        <v>880</v>
      </c>
      <c r="D207" s="2" t="s">
        <v>881</v>
      </c>
      <c r="E207" s="144">
        <v>300.0</v>
      </c>
      <c r="F207" s="2" t="s">
        <v>882</v>
      </c>
      <c r="G207" s="2" t="s">
        <v>143</v>
      </c>
      <c r="H207" s="2" t="s">
        <v>144</v>
      </c>
      <c r="I207" s="2"/>
      <c r="J207" s="2"/>
      <c r="K207" s="144">
        <v>300.0</v>
      </c>
      <c r="L207" s="4"/>
      <c r="M207" s="4"/>
      <c r="N207" s="4"/>
      <c r="O207" s="4"/>
      <c r="P207" s="4"/>
      <c r="Q207" s="4"/>
      <c r="R207" s="2"/>
      <c r="S207" s="2"/>
      <c r="T207" s="4"/>
      <c r="U207" s="4"/>
      <c r="V207" s="2"/>
      <c r="W207" s="2"/>
      <c r="X207" s="2"/>
    </row>
    <row r="208" ht="14.25" customHeight="1">
      <c r="A208" s="160" t="s">
        <v>883</v>
      </c>
      <c r="B208" s="109">
        <v>45805.0</v>
      </c>
      <c r="C208" s="2" t="s">
        <v>884</v>
      </c>
      <c r="D208" s="2" t="s">
        <v>233</v>
      </c>
      <c r="E208" s="144">
        <v>6000.0</v>
      </c>
      <c r="F208" s="2" t="s">
        <v>885</v>
      </c>
      <c r="G208" s="165" t="s">
        <v>886</v>
      </c>
      <c r="H208" s="166" t="s">
        <v>869</v>
      </c>
      <c r="I208" s="2"/>
      <c r="J208" s="2"/>
      <c r="K208" s="144">
        <v>6000.0</v>
      </c>
      <c r="L208" s="4"/>
      <c r="M208" s="4"/>
      <c r="N208" s="4"/>
      <c r="O208" s="166">
        <v>86.52</v>
      </c>
      <c r="P208" s="4">
        <f>E208-O208</f>
        <v>5913.48</v>
      </c>
      <c r="Q208" s="4"/>
      <c r="R208" s="2"/>
      <c r="S208" s="2"/>
      <c r="T208" s="4"/>
      <c r="U208" s="4"/>
      <c r="V208" s="2"/>
      <c r="W208" s="2"/>
      <c r="X208" s="2"/>
    </row>
    <row r="209" ht="14.25" customHeight="1">
      <c r="A209" s="160" t="s">
        <v>887</v>
      </c>
      <c r="B209" s="109">
        <v>45806.0</v>
      </c>
      <c r="C209" s="2" t="s">
        <v>888</v>
      </c>
      <c r="D209" s="2" t="s">
        <v>889</v>
      </c>
      <c r="E209" s="167">
        <v>16322.47</v>
      </c>
      <c r="F209" s="2" t="s">
        <v>890</v>
      </c>
      <c r="G209" s="2" t="s">
        <v>201</v>
      </c>
      <c r="H209" s="110" t="s">
        <v>119</v>
      </c>
      <c r="I209" s="2" t="s">
        <v>891</v>
      </c>
      <c r="J209" s="2"/>
      <c r="K209" s="163">
        <f t="shared" ref="K209:K211" si="44">16500+585.2</f>
        <v>17085.2</v>
      </c>
      <c r="L209" s="163">
        <f t="shared" ref="L209:L211" si="45">K209/1.12*0.05</f>
        <v>762.7321429</v>
      </c>
      <c r="M209" s="163">
        <f t="shared" ref="M209:M211" si="46">K209-L209</f>
        <v>16322.46786</v>
      </c>
      <c r="N209" s="4"/>
      <c r="O209" s="4"/>
      <c r="P209" s="4"/>
      <c r="Q209" s="4"/>
      <c r="R209" s="2"/>
      <c r="S209" s="2"/>
      <c r="T209" s="4"/>
      <c r="U209" s="4"/>
      <c r="V209" s="2"/>
      <c r="W209" s="2"/>
      <c r="X209" s="2"/>
    </row>
    <row r="210" ht="14.25" customHeight="1">
      <c r="A210" s="160" t="s">
        <v>892</v>
      </c>
      <c r="B210" s="109">
        <v>45806.0</v>
      </c>
      <c r="C210" s="2" t="s">
        <v>893</v>
      </c>
      <c r="D210" s="2" t="s">
        <v>894</v>
      </c>
      <c r="E210" s="167">
        <v>16322.47</v>
      </c>
      <c r="F210" s="2" t="s">
        <v>890</v>
      </c>
      <c r="G210" s="2" t="s">
        <v>201</v>
      </c>
      <c r="H210" s="110" t="s">
        <v>119</v>
      </c>
      <c r="I210" s="2" t="s">
        <v>895</v>
      </c>
      <c r="J210" s="2"/>
      <c r="K210" s="163">
        <f t="shared" si="44"/>
        <v>17085.2</v>
      </c>
      <c r="L210" s="163">
        <f t="shared" si="45"/>
        <v>762.7321429</v>
      </c>
      <c r="M210" s="163">
        <f t="shared" si="46"/>
        <v>16322.46786</v>
      </c>
      <c r="N210" s="4"/>
      <c r="O210" s="4"/>
      <c r="P210" s="4"/>
      <c r="Q210" s="4"/>
      <c r="R210" s="2"/>
      <c r="S210" s="2"/>
      <c r="T210" s="4"/>
      <c r="U210" s="4"/>
      <c r="V210" s="2"/>
      <c r="W210" s="2"/>
      <c r="X210" s="2"/>
    </row>
    <row r="211" ht="14.25" customHeight="1">
      <c r="A211" s="160" t="s">
        <v>896</v>
      </c>
      <c r="B211" s="109">
        <v>45806.0</v>
      </c>
      <c r="C211" s="2" t="s">
        <v>897</v>
      </c>
      <c r="D211" s="2" t="s">
        <v>898</v>
      </c>
      <c r="E211" s="167">
        <v>16322.47</v>
      </c>
      <c r="F211" s="2" t="s">
        <v>890</v>
      </c>
      <c r="G211" s="2" t="s">
        <v>201</v>
      </c>
      <c r="H211" s="110" t="s">
        <v>119</v>
      </c>
      <c r="I211" s="2" t="s">
        <v>899</v>
      </c>
      <c r="J211" s="2"/>
      <c r="K211" s="163">
        <f t="shared" si="44"/>
        <v>17085.2</v>
      </c>
      <c r="L211" s="163">
        <f t="shared" si="45"/>
        <v>762.7321429</v>
      </c>
      <c r="M211" s="163">
        <f t="shared" si="46"/>
        <v>16322.46786</v>
      </c>
      <c r="N211" s="4"/>
      <c r="O211" s="4"/>
      <c r="P211" s="4"/>
      <c r="Q211" s="4"/>
      <c r="R211" s="2"/>
      <c r="S211" s="2"/>
      <c r="T211" s="4"/>
      <c r="U211" s="4"/>
      <c r="V211" s="2"/>
      <c r="W211" s="2"/>
      <c r="X211" s="2"/>
    </row>
    <row r="212" ht="14.25" customHeight="1">
      <c r="A212" s="160" t="s">
        <v>900</v>
      </c>
      <c r="B212" s="109">
        <v>45807.0</v>
      </c>
      <c r="C212" s="2" t="s">
        <v>901</v>
      </c>
      <c r="D212" s="2" t="s">
        <v>728</v>
      </c>
      <c r="E212" s="144">
        <v>3700.0</v>
      </c>
      <c r="F212" s="2" t="s">
        <v>902</v>
      </c>
      <c r="G212" s="2" t="s">
        <v>150</v>
      </c>
      <c r="H212" s="110" t="s">
        <v>119</v>
      </c>
      <c r="I212" s="2"/>
      <c r="J212" s="2"/>
      <c r="K212" s="144">
        <v>3700.0</v>
      </c>
      <c r="L212" s="4"/>
      <c r="M212" s="4"/>
      <c r="N212" s="4"/>
      <c r="O212" s="163">
        <v>121.51</v>
      </c>
      <c r="P212" s="162">
        <f t="shared" ref="P212:P213" si="47">E212-O212</f>
        <v>3578.49</v>
      </c>
      <c r="Q212" s="4"/>
      <c r="R212" s="2"/>
      <c r="S212" s="2"/>
      <c r="T212" s="4"/>
      <c r="U212" s="4"/>
      <c r="V212" s="2"/>
      <c r="W212" s="2"/>
      <c r="X212" s="2"/>
    </row>
    <row r="213" ht="14.25" customHeight="1">
      <c r="A213" s="168" t="s">
        <v>903</v>
      </c>
      <c r="B213" s="169">
        <v>45807.0</v>
      </c>
      <c r="C213" s="170" t="s">
        <v>904</v>
      </c>
      <c r="D213" s="170" t="s">
        <v>728</v>
      </c>
      <c r="E213" s="171">
        <v>350.0</v>
      </c>
      <c r="F213" s="170" t="s">
        <v>905</v>
      </c>
      <c r="G213" s="170" t="s">
        <v>150</v>
      </c>
      <c r="H213" s="133" t="s">
        <v>119</v>
      </c>
      <c r="I213" s="170"/>
      <c r="J213" s="170"/>
      <c r="K213" s="171">
        <v>350.0</v>
      </c>
      <c r="L213" s="172"/>
      <c r="M213" s="172"/>
      <c r="N213" s="172"/>
      <c r="O213" s="173">
        <v>11.49</v>
      </c>
      <c r="P213" s="174">
        <f t="shared" si="47"/>
        <v>338.51</v>
      </c>
      <c r="Q213" s="175">
        <f>SUM(P212:P213)</f>
        <v>3917</v>
      </c>
      <c r="R213" s="170"/>
      <c r="S213" s="170"/>
      <c r="T213" s="172"/>
      <c r="U213" s="172"/>
      <c r="V213" s="170"/>
      <c r="W213" s="170"/>
      <c r="X213" s="170"/>
    </row>
    <row r="214" ht="14.25" customHeight="1">
      <c r="A214" s="176" t="s">
        <v>906</v>
      </c>
      <c r="B214" s="109">
        <v>45811.0</v>
      </c>
      <c r="C214" s="2" t="s">
        <v>907</v>
      </c>
      <c r="D214" s="2" t="s">
        <v>853</v>
      </c>
      <c r="E214" s="144">
        <v>600.0</v>
      </c>
      <c r="F214" s="2" t="s">
        <v>176</v>
      </c>
      <c r="G214" s="2" t="s">
        <v>143</v>
      </c>
      <c r="H214" s="2" t="s">
        <v>144</v>
      </c>
      <c r="I214" s="2"/>
      <c r="J214" s="2"/>
      <c r="K214" s="144">
        <v>600.0</v>
      </c>
      <c r="L214" s="4"/>
      <c r="M214" s="4"/>
      <c r="N214" s="4"/>
      <c r="O214" s="4"/>
      <c r="P214" s="4"/>
      <c r="Q214" s="4"/>
      <c r="R214" s="2"/>
      <c r="S214" s="2"/>
      <c r="T214" s="4"/>
      <c r="U214" s="4"/>
      <c r="V214" s="2"/>
      <c r="W214" s="2"/>
      <c r="X214" s="2"/>
    </row>
    <row r="215" ht="14.25" customHeight="1">
      <c r="A215" s="160" t="s">
        <v>908</v>
      </c>
      <c r="B215" s="177"/>
      <c r="C215" s="2"/>
      <c r="D215" s="2" t="s">
        <v>129</v>
      </c>
      <c r="E215" s="145"/>
      <c r="F215" s="2"/>
      <c r="G215" s="2"/>
      <c r="H215" s="2"/>
      <c r="I215" s="2"/>
      <c r="J215" s="2"/>
      <c r="K215" s="145"/>
      <c r="L215" s="4"/>
      <c r="M215" s="4"/>
      <c r="N215" s="4"/>
      <c r="O215" s="4"/>
      <c r="P215" s="4"/>
      <c r="Q215" s="4"/>
      <c r="R215" s="2"/>
      <c r="S215" s="2"/>
      <c r="T215" s="4"/>
      <c r="U215" s="4"/>
      <c r="V215" s="2"/>
      <c r="W215" s="2"/>
      <c r="X215" s="2"/>
    </row>
    <row r="216" ht="14.25" customHeight="1">
      <c r="A216" s="160" t="s">
        <v>909</v>
      </c>
      <c r="B216" s="109">
        <v>45812.0</v>
      </c>
      <c r="C216" s="2" t="s">
        <v>910</v>
      </c>
      <c r="D216" s="2" t="s">
        <v>911</v>
      </c>
      <c r="E216" s="178">
        <v>672.0</v>
      </c>
      <c r="F216" s="2" t="s">
        <v>912</v>
      </c>
      <c r="G216" s="2" t="s">
        <v>143</v>
      </c>
      <c r="H216" s="2" t="s">
        <v>144</v>
      </c>
      <c r="I216" s="2"/>
      <c r="J216" s="2"/>
      <c r="K216" s="178">
        <v>672.0</v>
      </c>
      <c r="L216" s="4"/>
      <c r="M216" s="4"/>
      <c r="N216" s="4"/>
      <c r="O216" s="4"/>
      <c r="P216" s="4"/>
      <c r="Q216" s="4"/>
      <c r="R216" s="2"/>
      <c r="S216" s="2"/>
      <c r="T216" s="4"/>
      <c r="U216" s="4"/>
      <c r="V216" s="2"/>
      <c r="W216" s="2"/>
      <c r="X216" s="2"/>
    </row>
    <row r="217" ht="14.25" customHeight="1">
      <c r="A217" s="160" t="s">
        <v>913</v>
      </c>
      <c r="B217" s="109">
        <v>45812.0</v>
      </c>
      <c r="C217" s="2" t="s">
        <v>914</v>
      </c>
      <c r="D217" s="2" t="s">
        <v>915</v>
      </c>
      <c r="E217" s="144">
        <v>600.0</v>
      </c>
      <c r="F217" s="2" t="s">
        <v>176</v>
      </c>
      <c r="G217" s="2" t="s">
        <v>126</v>
      </c>
      <c r="H217" s="110" t="s">
        <v>119</v>
      </c>
      <c r="I217" s="2"/>
      <c r="J217" s="2"/>
      <c r="K217" s="144">
        <v>600.0</v>
      </c>
      <c r="L217" s="4"/>
      <c r="M217" s="4"/>
      <c r="N217" s="4"/>
      <c r="O217" s="179">
        <v>8.65</v>
      </c>
      <c r="P217" s="180">
        <f>E217-O217</f>
        <v>591.35</v>
      </c>
      <c r="Q217" s="4"/>
      <c r="R217" s="2"/>
      <c r="S217" s="2"/>
      <c r="T217" s="4"/>
      <c r="U217" s="4"/>
      <c r="V217" s="2"/>
      <c r="W217" s="2"/>
      <c r="X217" s="2"/>
    </row>
    <row r="218" ht="14.25" customHeight="1">
      <c r="A218" s="160" t="s">
        <v>916</v>
      </c>
      <c r="C218" s="2" t="s">
        <v>917</v>
      </c>
      <c r="D218" s="2" t="s">
        <v>918</v>
      </c>
      <c r="E218" s="144">
        <v>900.0</v>
      </c>
      <c r="F218" s="2" t="s">
        <v>753</v>
      </c>
      <c r="G218" s="2" t="s">
        <v>143</v>
      </c>
      <c r="H218" s="2" t="s">
        <v>144</v>
      </c>
      <c r="I218" s="2"/>
      <c r="J218" s="2"/>
      <c r="K218" s="144">
        <v>900.0</v>
      </c>
      <c r="L218" s="4"/>
      <c r="M218" s="4"/>
      <c r="N218" s="4"/>
      <c r="O218" s="4"/>
      <c r="P218" s="4"/>
      <c r="Q218" s="4"/>
      <c r="R218" s="2"/>
      <c r="S218" s="2"/>
      <c r="T218" s="4"/>
      <c r="U218" s="4"/>
      <c r="V218" s="2"/>
      <c r="W218" s="2"/>
      <c r="X218" s="2"/>
    </row>
    <row r="219" ht="14.25" customHeight="1">
      <c r="A219" s="160" t="s">
        <v>919</v>
      </c>
      <c r="B219" s="109">
        <v>45813.0</v>
      </c>
      <c r="C219" s="110" t="s">
        <v>920</v>
      </c>
      <c r="D219" s="110" t="s">
        <v>205</v>
      </c>
      <c r="E219" s="115">
        <f>27225+27225</f>
        <v>54450</v>
      </c>
      <c r="F219" s="110" t="s">
        <v>921</v>
      </c>
      <c r="G219" s="110" t="s">
        <v>922</v>
      </c>
      <c r="H219" s="110" t="s">
        <v>119</v>
      </c>
      <c r="I219" s="110" t="s">
        <v>923</v>
      </c>
      <c r="J219" s="110"/>
      <c r="K219" s="115">
        <f>27225+27225</f>
        <v>54450</v>
      </c>
      <c r="L219" s="112"/>
      <c r="M219" s="112"/>
      <c r="N219" s="112"/>
      <c r="O219" s="112"/>
      <c r="P219" s="112"/>
      <c r="Q219" s="112"/>
      <c r="R219" s="110"/>
      <c r="S219" s="110"/>
      <c r="T219" s="110"/>
      <c r="U219" s="110"/>
      <c r="V219" s="110"/>
      <c r="W219" s="110"/>
      <c r="X219" s="110"/>
    </row>
    <row r="220" ht="14.25" customHeight="1">
      <c r="A220" s="160" t="s">
        <v>924</v>
      </c>
      <c r="B220" s="117"/>
      <c r="C220" s="110"/>
      <c r="D220" s="128" t="s">
        <v>129</v>
      </c>
      <c r="E220" s="115"/>
      <c r="F220" s="110"/>
      <c r="G220" s="110"/>
      <c r="H220" s="110"/>
      <c r="I220" s="110"/>
      <c r="J220" s="110"/>
      <c r="K220" s="115"/>
      <c r="L220" s="112"/>
      <c r="M220" s="112"/>
      <c r="N220" s="112"/>
      <c r="O220" s="112"/>
      <c r="P220" s="112"/>
      <c r="Q220" s="112"/>
      <c r="R220" s="110"/>
      <c r="S220" s="110"/>
      <c r="T220" s="110"/>
      <c r="U220" s="110"/>
      <c r="V220" s="110"/>
      <c r="W220" s="110"/>
      <c r="X220" s="110"/>
    </row>
    <row r="221" ht="14.25" customHeight="1">
      <c r="A221" s="160" t="s">
        <v>925</v>
      </c>
      <c r="B221" s="181">
        <v>45817.0</v>
      </c>
      <c r="C221" s="128" t="s">
        <v>926</v>
      </c>
      <c r="D221" s="128" t="s">
        <v>728</v>
      </c>
      <c r="E221" s="182">
        <v>1600.0</v>
      </c>
      <c r="F221" s="165" t="s">
        <v>927</v>
      </c>
      <c r="G221" s="128" t="s">
        <v>150</v>
      </c>
      <c r="H221" s="128" t="s">
        <v>119</v>
      </c>
      <c r="I221" s="110"/>
      <c r="J221" s="110"/>
      <c r="K221" s="182">
        <v>1600.0</v>
      </c>
      <c r="L221" s="112"/>
      <c r="M221" s="112"/>
      <c r="N221" s="112"/>
      <c r="O221" s="183">
        <v>52.54</v>
      </c>
      <c r="P221" s="162">
        <f>E221-O221</f>
        <v>1547.46</v>
      </c>
      <c r="Q221" s="112"/>
      <c r="R221" s="110"/>
      <c r="S221" s="110"/>
      <c r="T221" s="110"/>
      <c r="U221" s="110"/>
      <c r="V221" s="110"/>
      <c r="W221" s="110"/>
      <c r="X221" s="110"/>
    </row>
    <row r="222" ht="14.25" customHeight="1">
      <c r="A222" s="160" t="s">
        <v>928</v>
      </c>
      <c r="B222" s="181">
        <v>45817.0</v>
      </c>
      <c r="C222" s="128" t="s">
        <v>929</v>
      </c>
      <c r="D222" s="128" t="s">
        <v>405</v>
      </c>
      <c r="E222" s="182">
        <v>1500.0</v>
      </c>
      <c r="F222" s="128" t="s">
        <v>930</v>
      </c>
      <c r="G222" s="128" t="s">
        <v>201</v>
      </c>
      <c r="H222" s="128" t="s">
        <v>144</v>
      </c>
      <c r="I222" s="128" t="s">
        <v>931</v>
      </c>
      <c r="J222" s="110"/>
      <c r="K222" s="182">
        <v>1500.0</v>
      </c>
      <c r="L222" s="112"/>
      <c r="M222" s="112"/>
      <c r="N222" s="112"/>
      <c r="O222" s="112"/>
      <c r="P222" s="112"/>
      <c r="Q222" s="112"/>
      <c r="R222" s="110"/>
      <c r="S222" s="110"/>
      <c r="T222" s="110"/>
      <c r="U222" s="110"/>
      <c r="V222" s="110"/>
      <c r="W222" s="110"/>
      <c r="X222" s="110"/>
    </row>
    <row r="223" ht="14.25" customHeight="1">
      <c r="A223" s="160" t="s">
        <v>932</v>
      </c>
      <c r="B223" s="181">
        <v>45818.0</v>
      </c>
      <c r="C223" s="128" t="s">
        <v>933</v>
      </c>
      <c r="D223" s="128" t="s">
        <v>934</v>
      </c>
      <c r="E223" s="182">
        <v>3600.0</v>
      </c>
      <c r="F223" s="165" t="s">
        <v>935</v>
      </c>
      <c r="G223" s="128" t="s">
        <v>936</v>
      </c>
      <c r="H223" s="128" t="s">
        <v>144</v>
      </c>
      <c r="I223" s="128" t="s">
        <v>937</v>
      </c>
      <c r="J223" s="110"/>
      <c r="K223" s="182">
        <v>3600.0</v>
      </c>
      <c r="L223" s="112"/>
      <c r="M223" s="112"/>
      <c r="N223" s="112"/>
      <c r="O223" s="112"/>
      <c r="P223" s="112"/>
      <c r="Q223" s="112"/>
      <c r="R223" s="110"/>
      <c r="S223" s="110"/>
      <c r="T223" s="110"/>
      <c r="U223" s="110"/>
      <c r="V223" s="110"/>
      <c r="W223" s="110"/>
      <c r="X223" s="110"/>
    </row>
    <row r="224" ht="14.25" customHeight="1">
      <c r="A224" s="160" t="s">
        <v>938</v>
      </c>
      <c r="B224" s="181">
        <v>45821.0</v>
      </c>
      <c r="C224" s="128" t="s">
        <v>939</v>
      </c>
      <c r="D224" s="128" t="s">
        <v>940</v>
      </c>
      <c r="E224" s="182">
        <v>1200.0</v>
      </c>
      <c r="F224" s="165" t="s">
        <v>941</v>
      </c>
      <c r="G224" s="128" t="s">
        <v>150</v>
      </c>
      <c r="H224" s="128" t="s">
        <v>119</v>
      </c>
      <c r="I224" s="110"/>
      <c r="J224" s="110"/>
      <c r="K224" s="182">
        <v>1200.0</v>
      </c>
      <c r="L224" s="112"/>
      <c r="M224" s="112"/>
      <c r="N224" s="112"/>
      <c r="O224" s="183">
        <v>39.4</v>
      </c>
      <c r="P224" s="162">
        <f>E224-O224</f>
        <v>1160.6</v>
      </c>
      <c r="Q224" s="112"/>
      <c r="R224" s="110"/>
      <c r="S224" s="110"/>
      <c r="T224" s="110"/>
      <c r="U224" s="110"/>
      <c r="V224" s="110"/>
      <c r="W224" s="110"/>
      <c r="X224" s="110"/>
    </row>
    <row r="225" ht="14.25" customHeight="1">
      <c r="A225" s="160" t="s">
        <v>942</v>
      </c>
      <c r="B225" s="181">
        <v>45821.0</v>
      </c>
      <c r="C225" s="128" t="s">
        <v>943</v>
      </c>
      <c r="D225" s="128" t="s">
        <v>944</v>
      </c>
      <c r="E225" s="182">
        <v>8500.0</v>
      </c>
      <c r="F225" s="165" t="s">
        <v>945</v>
      </c>
      <c r="G225" s="128" t="s">
        <v>201</v>
      </c>
      <c r="H225" s="128" t="s">
        <v>119</v>
      </c>
      <c r="I225" s="128" t="s">
        <v>946</v>
      </c>
      <c r="J225" s="110"/>
      <c r="K225" s="182">
        <v>8500.0</v>
      </c>
      <c r="L225" s="112"/>
      <c r="M225" s="112"/>
      <c r="N225" s="112"/>
      <c r="O225" s="112"/>
      <c r="P225" s="116"/>
      <c r="Q225" s="112"/>
      <c r="R225" s="110"/>
      <c r="S225" s="110"/>
      <c r="T225" s="110"/>
      <c r="U225" s="110"/>
      <c r="V225" s="110"/>
      <c r="W225" s="110"/>
      <c r="X225" s="110"/>
    </row>
    <row r="226" ht="14.25" customHeight="1">
      <c r="A226" s="160" t="s">
        <v>947</v>
      </c>
      <c r="B226" s="181">
        <v>45821.0</v>
      </c>
      <c r="C226" s="128" t="s">
        <v>948</v>
      </c>
      <c r="D226" s="128" t="s">
        <v>210</v>
      </c>
      <c r="E226" s="184">
        <v>24648.21</v>
      </c>
      <c r="F226" s="128" t="s">
        <v>949</v>
      </c>
      <c r="G226" s="128" t="s">
        <v>201</v>
      </c>
      <c r="H226" s="128" t="s">
        <v>119</v>
      </c>
      <c r="I226" s="128" t="s">
        <v>950</v>
      </c>
      <c r="J226" s="110"/>
      <c r="K226" s="183">
        <v>25800.0</v>
      </c>
      <c r="L226" s="112">
        <f>K226/1.12*0.05</f>
        <v>1151.785714</v>
      </c>
      <c r="M226" s="112"/>
      <c r="N226" s="112"/>
      <c r="O226" s="112"/>
      <c r="P226" s="116"/>
      <c r="Q226" s="112"/>
      <c r="R226" s="110"/>
      <c r="S226" s="110"/>
      <c r="T226" s="110"/>
      <c r="U226" s="110"/>
      <c r="V226" s="110"/>
      <c r="W226" s="110"/>
      <c r="X226" s="110"/>
    </row>
    <row r="227" ht="14.25" customHeight="1">
      <c r="A227" s="160" t="s">
        <v>951</v>
      </c>
      <c r="B227" s="181">
        <v>45821.0</v>
      </c>
      <c r="C227" s="128" t="s">
        <v>952</v>
      </c>
      <c r="D227" s="128" t="s">
        <v>728</v>
      </c>
      <c r="E227" s="182">
        <v>5500.0</v>
      </c>
      <c r="F227" s="165" t="s">
        <v>953</v>
      </c>
      <c r="G227" s="128" t="s">
        <v>150</v>
      </c>
      <c r="H227" s="128" t="s">
        <v>119</v>
      </c>
      <c r="I227" s="110"/>
      <c r="J227" s="110"/>
      <c r="K227" s="182">
        <v>5500.0</v>
      </c>
      <c r="L227" s="112"/>
      <c r="M227" s="112"/>
      <c r="N227" s="112"/>
      <c r="O227" s="183">
        <v>180.6</v>
      </c>
      <c r="P227" s="162">
        <f>E227-O227</f>
        <v>5319.4</v>
      </c>
      <c r="Q227" s="112"/>
      <c r="R227" s="110"/>
      <c r="S227" s="110"/>
      <c r="T227" s="110"/>
      <c r="U227" s="110"/>
      <c r="V227" s="110"/>
      <c r="W227" s="110"/>
      <c r="X227" s="110"/>
    </row>
    <row r="228" ht="14.25" customHeight="1">
      <c r="A228" s="160" t="s">
        <v>954</v>
      </c>
      <c r="B228" s="117"/>
      <c r="C228" s="110"/>
      <c r="D228" s="128" t="s">
        <v>129</v>
      </c>
      <c r="E228" s="115"/>
      <c r="F228" s="110"/>
      <c r="G228" s="110"/>
      <c r="H228" s="110"/>
      <c r="I228" s="110"/>
      <c r="J228" s="110"/>
      <c r="K228" s="115"/>
      <c r="L228" s="112"/>
      <c r="M228" s="112"/>
      <c r="N228" s="112"/>
      <c r="O228" s="112"/>
      <c r="P228" s="112"/>
      <c r="Q228" s="112"/>
      <c r="R228" s="110"/>
      <c r="S228" s="110"/>
      <c r="T228" s="110"/>
      <c r="U228" s="110"/>
      <c r="V228" s="110"/>
      <c r="W228" s="110"/>
      <c r="X228" s="110"/>
    </row>
    <row r="229" ht="14.25" customHeight="1">
      <c r="A229" s="160" t="s">
        <v>955</v>
      </c>
      <c r="B229" s="181">
        <v>45824.0</v>
      </c>
      <c r="C229" s="128" t="s">
        <v>956</v>
      </c>
      <c r="D229" s="128" t="s">
        <v>957</v>
      </c>
      <c r="E229" s="182">
        <v>14000.0</v>
      </c>
      <c r="F229" s="128" t="s">
        <v>958</v>
      </c>
      <c r="G229" s="128" t="s">
        <v>959</v>
      </c>
      <c r="H229" s="128" t="s">
        <v>119</v>
      </c>
      <c r="I229" s="110"/>
      <c r="J229" s="110"/>
      <c r="K229" s="182">
        <v>14000.0</v>
      </c>
      <c r="L229" s="112"/>
      <c r="M229" s="112"/>
      <c r="N229" s="112"/>
      <c r="O229" s="183">
        <v>180.6</v>
      </c>
      <c r="P229" s="163">
        <f>5500-O229</f>
        <v>5319.4</v>
      </c>
      <c r="Q229" s="112"/>
      <c r="R229" s="110"/>
      <c r="S229" s="110"/>
      <c r="T229" s="110"/>
      <c r="U229" s="110"/>
      <c r="V229" s="110"/>
      <c r="W229" s="110"/>
      <c r="X229" s="110"/>
    </row>
    <row r="230" ht="14.25" customHeight="1">
      <c r="A230" s="160" t="s">
        <v>960</v>
      </c>
      <c r="B230" s="181">
        <v>45825.0</v>
      </c>
      <c r="C230" s="128" t="s">
        <v>961</v>
      </c>
      <c r="D230" s="128" t="s">
        <v>516</v>
      </c>
      <c r="E230" s="182">
        <v>8500.0</v>
      </c>
      <c r="F230" s="128" t="s">
        <v>962</v>
      </c>
      <c r="G230" s="128" t="s">
        <v>201</v>
      </c>
      <c r="H230" s="128" t="s">
        <v>144</v>
      </c>
      <c r="I230" s="128" t="s">
        <v>963</v>
      </c>
      <c r="J230" s="110"/>
      <c r="K230" s="182">
        <v>8500.0</v>
      </c>
      <c r="L230" s="112"/>
      <c r="M230" s="112"/>
      <c r="N230" s="112"/>
      <c r="O230" s="112"/>
      <c r="P230" s="112"/>
      <c r="Q230" s="112"/>
      <c r="R230" s="110"/>
      <c r="S230" s="110"/>
      <c r="T230" s="110"/>
      <c r="U230" s="110"/>
      <c r="V230" s="110"/>
      <c r="W230" s="110"/>
      <c r="X230" s="110"/>
    </row>
    <row r="231" ht="14.25" customHeight="1">
      <c r="A231" s="160" t="s">
        <v>964</v>
      </c>
      <c r="B231" s="181">
        <v>45825.0</v>
      </c>
      <c r="C231" s="128" t="s">
        <v>965</v>
      </c>
      <c r="D231" s="128" t="s">
        <v>966</v>
      </c>
      <c r="E231" s="182">
        <v>11500.0</v>
      </c>
      <c r="F231" s="128" t="s">
        <v>967</v>
      </c>
      <c r="G231" s="128" t="s">
        <v>201</v>
      </c>
      <c r="H231" s="128" t="s">
        <v>119</v>
      </c>
      <c r="I231" s="128" t="s">
        <v>968</v>
      </c>
      <c r="J231" s="110"/>
      <c r="K231" s="182">
        <v>11500.0</v>
      </c>
      <c r="L231" s="112"/>
      <c r="M231" s="112"/>
      <c r="N231" s="112"/>
      <c r="O231" s="112"/>
      <c r="P231" s="112"/>
      <c r="Q231" s="112"/>
      <c r="R231" s="110"/>
      <c r="S231" s="110"/>
      <c r="T231" s="110"/>
      <c r="U231" s="110"/>
      <c r="V231" s="110"/>
      <c r="W231" s="110"/>
      <c r="X231" s="110"/>
    </row>
    <row r="232" ht="14.25" customHeight="1">
      <c r="A232" s="160" t="s">
        <v>969</v>
      </c>
      <c r="B232" s="181">
        <v>45826.0</v>
      </c>
      <c r="C232" s="128" t="s">
        <v>970</v>
      </c>
      <c r="D232" s="128" t="s">
        <v>853</v>
      </c>
      <c r="E232" s="182">
        <v>6000.0</v>
      </c>
      <c r="F232" s="128" t="s">
        <v>971</v>
      </c>
      <c r="G232" s="128" t="s">
        <v>150</v>
      </c>
      <c r="H232" s="166" t="s">
        <v>869</v>
      </c>
      <c r="I232" s="110"/>
      <c r="J232" s="110"/>
      <c r="K232" s="182">
        <v>6000.0</v>
      </c>
      <c r="L232" s="112"/>
      <c r="M232" s="112"/>
      <c r="N232" s="112"/>
      <c r="O232" s="183">
        <v>197.02</v>
      </c>
      <c r="P232" s="112">
        <f>E232-O232</f>
        <v>5802.98</v>
      </c>
      <c r="Q232" s="112"/>
      <c r="R232" s="110"/>
      <c r="S232" s="110"/>
      <c r="T232" s="110"/>
      <c r="U232" s="110"/>
      <c r="V232" s="110"/>
      <c r="W232" s="110"/>
      <c r="X232" s="110"/>
    </row>
    <row r="233" ht="14.25" customHeight="1">
      <c r="A233" s="185" t="s">
        <v>972</v>
      </c>
      <c r="B233" s="117"/>
      <c r="C233" s="110"/>
      <c r="D233" s="128" t="s">
        <v>129</v>
      </c>
      <c r="E233" s="115"/>
      <c r="F233" s="110"/>
      <c r="G233" s="110"/>
      <c r="H233" s="110"/>
      <c r="I233" s="110"/>
      <c r="J233" s="110"/>
      <c r="K233" s="115"/>
      <c r="L233" s="112"/>
      <c r="M233" s="112"/>
      <c r="N233" s="112"/>
      <c r="O233" s="112"/>
      <c r="P233" s="112"/>
      <c r="Q233" s="112"/>
      <c r="R233" s="110"/>
      <c r="S233" s="110"/>
      <c r="T233" s="110"/>
      <c r="U233" s="110"/>
      <c r="V233" s="110"/>
      <c r="W233" s="110"/>
      <c r="X233" s="110"/>
    </row>
    <row r="234" ht="14.25" customHeight="1">
      <c r="A234" s="185" t="s">
        <v>973</v>
      </c>
      <c r="B234" s="181">
        <v>45828.0</v>
      </c>
      <c r="C234" s="128" t="s">
        <v>974</v>
      </c>
      <c r="D234" s="128" t="s">
        <v>853</v>
      </c>
      <c r="E234" s="182">
        <v>600.0</v>
      </c>
      <c r="F234" s="165" t="s">
        <v>975</v>
      </c>
      <c r="G234" s="128" t="s">
        <v>143</v>
      </c>
      <c r="H234" s="166" t="s">
        <v>976</v>
      </c>
      <c r="I234" s="110"/>
      <c r="J234" s="110"/>
      <c r="K234" s="182">
        <v>600.0</v>
      </c>
      <c r="L234" s="112"/>
      <c r="M234" s="112"/>
      <c r="N234" s="112"/>
      <c r="O234" s="112"/>
      <c r="P234" s="112"/>
      <c r="Q234" s="112"/>
      <c r="R234" s="110"/>
      <c r="S234" s="110"/>
      <c r="T234" s="110"/>
      <c r="U234" s="110"/>
      <c r="V234" s="110"/>
      <c r="W234" s="110"/>
      <c r="X234" s="110"/>
    </row>
    <row r="235" ht="14.25" customHeight="1">
      <c r="A235" s="185" t="s">
        <v>977</v>
      </c>
      <c r="B235" s="181">
        <v>45828.0</v>
      </c>
      <c r="C235" s="128" t="s">
        <v>978</v>
      </c>
      <c r="D235" s="128" t="s">
        <v>979</v>
      </c>
      <c r="E235" s="182">
        <v>672.0</v>
      </c>
      <c r="F235" s="128" t="s">
        <v>980</v>
      </c>
      <c r="G235" s="128" t="s">
        <v>143</v>
      </c>
      <c r="H235" s="166" t="s">
        <v>976</v>
      </c>
      <c r="I235" s="110"/>
      <c r="J235" s="110"/>
      <c r="K235" s="182">
        <v>672.0</v>
      </c>
      <c r="L235" s="112"/>
      <c r="M235" s="112"/>
      <c r="N235" s="112"/>
      <c r="O235" s="112"/>
      <c r="P235" s="112"/>
      <c r="Q235" s="112"/>
      <c r="R235" s="110"/>
      <c r="S235" s="110"/>
      <c r="T235" s="110"/>
      <c r="U235" s="110"/>
      <c r="V235" s="110"/>
      <c r="W235" s="110"/>
      <c r="X235" s="110"/>
    </row>
    <row r="236" ht="14.25" customHeight="1">
      <c r="A236" s="185" t="s">
        <v>981</v>
      </c>
      <c r="B236" s="181">
        <v>45831.0</v>
      </c>
      <c r="C236" s="186" t="s">
        <v>982</v>
      </c>
      <c r="D236" s="128" t="s">
        <v>983</v>
      </c>
      <c r="E236" s="182">
        <v>81000.0</v>
      </c>
      <c r="F236" s="128" t="s">
        <v>984</v>
      </c>
      <c r="G236" s="128" t="s">
        <v>985</v>
      </c>
      <c r="H236" s="166" t="s">
        <v>976</v>
      </c>
      <c r="I236" s="110"/>
      <c r="J236" s="110"/>
      <c r="K236" s="182">
        <v>81000.0</v>
      </c>
      <c r="L236" s="112"/>
      <c r="M236" s="112"/>
      <c r="N236" s="112"/>
      <c r="O236" s="112"/>
      <c r="P236" s="112"/>
      <c r="Q236" s="112"/>
      <c r="R236" s="110"/>
      <c r="S236" s="110"/>
      <c r="T236" s="110"/>
      <c r="U236" s="110"/>
      <c r="V236" s="110"/>
      <c r="W236" s="110"/>
      <c r="X236" s="110"/>
    </row>
    <row r="237" ht="14.25" customHeight="1">
      <c r="A237" s="185" t="s">
        <v>986</v>
      </c>
      <c r="B237" s="181">
        <v>45832.0</v>
      </c>
      <c r="C237" s="128" t="s">
        <v>987</v>
      </c>
      <c r="D237" s="128" t="s">
        <v>162</v>
      </c>
      <c r="E237" s="182">
        <v>4000.0</v>
      </c>
      <c r="F237" s="128" t="s">
        <v>988</v>
      </c>
      <c r="G237" s="128" t="s">
        <v>118</v>
      </c>
      <c r="H237" s="166" t="s">
        <v>869</v>
      </c>
      <c r="I237" s="128" t="s">
        <v>989</v>
      </c>
      <c r="J237" s="110"/>
      <c r="K237" s="182">
        <v>4000.0</v>
      </c>
      <c r="L237" s="112"/>
      <c r="M237" s="112"/>
      <c r="N237" s="112"/>
      <c r="O237" s="112"/>
      <c r="P237" s="112"/>
      <c r="Q237" s="112"/>
      <c r="R237" s="110"/>
      <c r="S237" s="110"/>
      <c r="T237" s="110"/>
      <c r="U237" s="110"/>
      <c r="V237" s="110"/>
      <c r="W237" s="110"/>
      <c r="X237" s="110"/>
    </row>
    <row r="238" ht="14.25" customHeight="1">
      <c r="A238" s="185" t="s">
        <v>990</v>
      </c>
      <c r="B238" s="109">
        <v>45812.0</v>
      </c>
      <c r="C238" s="128" t="s">
        <v>991</v>
      </c>
      <c r="D238" s="128" t="s">
        <v>992</v>
      </c>
      <c r="E238" s="182">
        <v>4400.0</v>
      </c>
      <c r="F238" s="128" t="s">
        <v>993</v>
      </c>
      <c r="G238" s="128" t="s">
        <v>150</v>
      </c>
      <c r="H238" s="166" t="s">
        <v>869</v>
      </c>
      <c r="I238" s="110"/>
      <c r="J238" s="110"/>
      <c r="K238" s="182">
        <v>4400.0</v>
      </c>
      <c r="L238" s="112"/>
      <c r="M238" s="112"/>
      <c r="N238" s="112"/>
      <c r="O238" s="183">
        <v>144.48</v>
      </c>
      <c r="P238" s="112">
        <f>E238-O238</f>
        <v>4255.52</v>
      </c>
      <c r="Q238" s="112"/>
      <c r="R238" s="110"/>
      <c r="S238" s="110"/>
      <c r="T238" s="110"/>
      <c r="U238" s="110"/>
      <c r="V238" s="110"/>
      <c r="W238" s="110"/>
      <c r="X238" s="110"/>
    </row>
    <row r="239" ht="14.25" customHeight="1">
      <c r="A239" s="185" t="s">
        <v>994</v>
      </c>
      <c r="B239" s="181">
        <v>45834.0</v>
      </c>
      <c r="C239" s="165" t="s">
        <v>995</v>
      </c>
      <c r="D239" s="128" t="s">
        <v>233</v>
      </c>
      <c r="E239" s="182">
        <v>3000.0</v>
      </c>
      <c r="F239" s="128" t="s">
        <v>996</v>
      </c>
      <c r="G239" s="128" t="s">
        <v>997</v>
      </c>
      <c r="H239" s="166" t="s">
        <v>869</v>
      </c>
      <c r="I239" s="110"/>
      <c r="J239" s="110"/>
      <c r="K239" s="182">
        <v>3000.0</v>
      </c>
      <c r="L239" s="112"/>
      <c r="M239" s="112"/>
      <c r="N239" s="112"/>
      <c r="O239" s="187">
        <f>E239-P239</f>
        <v>98.51</v>
      </c>
      <c r="P239" s="188">
        <v>2901.49</v>
      </c>
      <c r="Q239" s="112"/>
      <c r="R239" s="110"/>
      <c r="S239" s="110"/>
      <c r="T239" s="110"/>
      <c r="U239" s="110"/>
      <c r="V239" s="110"/>
      <c r="W239" s="110"/>
      <c r="X239" s="110"/>
    </row>
    <row r="240" ht="14.25" customHeight="1">
      <c r="A240" s="185" t="s">
        <v>998</v>
      </c>
      <c r="B240" s="181">
        <v>45838.0</v>
      </c>
      <c r="C240" s="128" t="s">
        <v>999</v>
      </c>
      <c r="D240" s="128" t="s">
        <v>1000</v>
      </c>
      <c r="E240" s="182">
        <v>146.0</v>
      </c>
      <c r="F240" s="128" t="s">
        <v>1001</v>
      </c>
      <c r="G240" s="128" t="s">
        <v>143</v>
      </c>
      <c r="H240" s="166" t="s">
        <v>976</v>
      </c>
      <c r="I240" s="110"/>
      <c r="J240" s="110"/>
      <c r="K240" s="182">
        <v>146.0</v>
      </c>
      <c r="L240" s="112"/>
      <c r="M240" s="112"/>
      <c r="N240" s="112"/>
      <c r="O240" s="112"/>
      <c r="P240" s="112"/>
      <c r="Q240" s="112"/>
      <c r="R240" s="110"/>
      <c r="S240" s="110"/>
      <c r="T240" s="110"/>
      <c r="U240" s="110"/>
      <c r="V240" s="110"/>
      <c r="W240" s="110"/>
      <c r="X240" s="110"/>
    </row>
    <row r="241" ht="14.25" customHeight="1">
      <c r="A241" s="185" t="s">
        <v>1002</v>
      </c>
      <c r="B241" s="181">
        <v>45838.0</v>
      </c>
      <c r="C241" s="186" t="s">
        <v>982</v>
      </c>
      <c r="D241" s="128" t="s">
        <v>983</v>
      </c>
      <c r="E241" s="182">
        <v>500.0</v>
      </c>
      <c r="F241" s="128" t="s">
        <v>1003</v>
      </c>
      <c r="G241" s="128" t="s">
        <v>1004</v>
      </c>
      <c r="H241" s="166" t="s">
        <v>976</v>
      </c>
      <c r="I241" s="110"/>
      <c r="J241" s="110"/>
      <c r="K241" s="182">
        <v>500.0</v>
      </c>
      <c r="L241" s="112"/>
      <c r="M241" s="112"/>
      <c r="N241" s="112"/>
      <c r="O241" s="112"/>
      <c r="P241" s="112"/>
      <c r="Q241" s="112"/>
      <c r="R241" s="110"/>
      <c r="S241" s="110"/>
      <c r="T241" s="110"/>
      <c r="U241" s="110"/>
      <c r="V241" s="110"/>
      <c r="W241" s="110"/>
      <c r="X241" s="110"/>
    </row>
    <row r="242" ht="14.25" customHeight="1">
      <c r="A242" s="185" t="s">
        <v>1005</v>
      </c>
      <c r="B242" s="181"/>
      <c r="C242" s="189"/>
      <c r="D242" s="128" t="s">
        <v>129</v>
      </c>
      <c r="E242" s="182"/>
      <c r="F242" s="128"/>
      <c r="H242" s="166"/>
      <c r="I242" s="110"/>
      <c r="J242" s="110"/>
      <c r="K242" s="182"/>
      <c r="L242" s="112"/>
      <c r="M242" s="112"/>
      <c r="N242" s="112"/>
      <c r="O242" s="112"/>
      <c r="P242" s="112"/>
      <c r="Q242" s="112"/>
      <c r="R242" s="110"/>
      <c r="S242" s="110"/>
      <c r="T242" s="110"/>
      <c r="U242" s="110"/>
      <c r="V242" s="110"/>
      <c r="W242" s="110"/>
      <c r="X242" s="110"/>
    </row>
    <row r="243" ht="14.25" customHeight="1">
      <c r="A243" s="185" t="s">
        <v>1006</v>
      </c>
      <c r="B243" s="181">
        <v>45838.0</v>
      </c>
      <c r="C243" s="128" t="s">
        <v>1007</v>
      </c>
      <c r="D243" s="128" t="s">
        <v>1008</v>
      </c>
      <c r="E243" s="182">
        <v>40.0</v>
      </c>
      <c r="F243" s="128" t="s">
        <v>1009</v>
      </c>
      <c r="G243" s="128" t="s">
        <v>143</v>
      </c>
      <c r="H243" s="166" t="s">
        <v>976</v>
      </c>
      <c r="I243" s="110"/>
      <c r="J243" s="110"/>
      <c r="K243" s="182">
        <v>40.0</v>
      </c>
      <c r="L243" s="112"/>
      <c r="M243" s="112"/>
      <c r="N243" s="112"/>
      <c r="O243" s="112"/>
      <c r="P243" s="112"/>
      <c r="Q243" s="112"/>
      <c r="R243" s="110"/>
      <c r="S243" s="110"/>
      <c r="T243" s="110"/>
      <c r="U243" s="110"/>
      <c r="V243" s="110"/>
      <c r="W243" s="110"/>
      <c r="X243" s="110"/>
    </row>
    <row r="244" ht="14.25" customHeight="1">
      <c r="A244" s="185" t="s">
        <v>1010</v>
      </c>
      <c r="B244" s="181">
        <v>45838.0</v>
      </c>
      <c r="C244" s="128" t="s">
        <v>1011</v>
      </c>
      <c r="D244" s="128" t="s">
        <v>1012</v>
      </c>
      <c r="E244" s="182">
        <v>9900.0</v>
      </c>
      <c r="F244" s="128" t="s">
        <v>1013</v>
      </c>
      <c r="G244" s="128" t="s">
        <v>201</v>
      </c>
      <c r="H244" s="166" t="s">
        <v>869</v>
      </c>
      <c r="I244" s="128" t="s">
        <v>1014</v>
      </c>
      <c r="J244" s="110"/>
      <c r="K244" s="182">
        <v>9900.0</v>
      </c>
      <c r="L244" s="112"/>
      <c r="M244" s="112"/>
      <c r="N244" s="112"/>
      <c r="O244" s="112"/>
      <c r="P244" s="112"/>
      <c r="Q244" s="112"/>
      <c r="R244" s="110"/>
      <c r="S244" s="110"/>
      <c r="T244" s="110"/>
      <c r="U244" s="110"/>
      <c r="V244" s="110"/>
      <c r="W244" s="110"/>
      <c r="X244" s="110"/>
    </row>
    <row r="245" ht="14.25" customHeight="1">
      <c r="A245" s="190" t="s">
        <v>1015</v>
      </c>
      <c r="B245" s="191">
        <v>45838.0</v>
      </c>
      <c r="C245" s="192" t="s">
        <v>1016</v>
      </c>
      <c r="D245" s="192" t="s">
        <v>349</v>
      </c>
      <c r="E245" s="193">
        <v>9900.0</v>
      </c>
      <c r="F245" s="192" t="s">
        <v>1013</v>
      </c>
      <c r="G245" s="192" t="s">
        <v>201</v>
      </c>
      <c r="H245" s="194" t="s">
        <v>976</v>
      </c>
      <c r="I245" s="192" t="s">
        <v>1017</v>
      </c>
      <c r="J245" s="133"/>
      <c r="K245" s="193">
        <v>9900.0</v>
      </c>
      <c r="L245" s="135"/>
      <c r="M245" s="135"/>
      <c r="N245" s="135"/>
      <c r="O245" s="135"/>
      <c r="P245" s="135"/>
      <c r="Q245" s="135"/>
      <c r="R245" s="133"/>
      <c r="S245" s="133"/>
      <c r="T245" s="133"/>
      <c r="U245" s="133"/>
      <c r="V245" s="133"/>
      <c r="W245" s="133"/>
      <c r="X245" s="133"/>
    </row>
    <row r="246" ht="14.25" customHeight="1">
      <c r="A246" s="195"/>
      <c r="B246" s="117"/>
      <c r="C246" s="110"/>
      <c r="D246" s="128"/>
      <c r="E246" s="115"/>
      <c r="F246" s="110"/>
      <c r="G246" s="110"/>
      <c r="H246" s="166"/>
      <c r="I246" s="110"/>
      <c r="J246" s="110"/>
      <c r="K246" s="112"/>
      <c r="L246" s="112"/>
      <c r="M246" s="112"/>
      <c r="N246" s="112"/>
      <c r="O246" s="112"/>
      <c r="P246" s="112"/>
      <c r="Q246" s="112"/>
      <c r="R246" s="110"/>
      <c r="S246" s="110"/>
      <c r="T246" s="110"/>
      <c r="U246" s="110"/>
      <c r="V246" s="110"/>
      <c r="W246" s="110"/>
      <c r="X246" s="110"/>
    </row>
    <row r="247" ht="14.25" customHeight="1">
      <c r="A247" s="196" t="s">
        <v>1018</v>
      </c>
      <c r="B247" s="117"/>
      <c r="C247" s="110"/>
      <c r="D247" s="128" t="s">
        <v>129</v>
      </c>
      <c r="E247" s="115"/>
      <c r="F247" s="110"/>
      <c r="G247" s="110"/>
      <c r="H247" s="166"/>
      <c r="I247" s="110"/>
      <c r="J247" s="110"/>
      <c r="K247" s="112"/>
      <c r="L247" s="112"/>
      <c r="M247" s="112"/>
      <c r="N247" s="112"/>
      <c r="O247" s="112"/>
      <c r="P247" s="112"/>
      <c r="Q247" s="112"/>
      <c r="R247" s="110"/>
      <c r="S247" s="110"/>
      <c r="T247" s="110"/>
      <c r="U247" s="110"/>
      <c r="V247" s="110"/>
      <c r="W247" s="110"/>
      <c r="X247" s="110"/>
    </row>
    <row r="248" ht="14.25" customHeight="1">
      <c r="A248" s="185" t="s">
        <v>1019</v>
      </c>
      <c r="B248" s="181">
        <v>45841.0</v>
      </c>
      <c r="C248" s="128" t="s">
        <v>1020</v>
      </c>
      <c r="D248" s="128" t="s">
        <v>633</v>
      </c>
      <c r="E248" s="182">
        <v>640.0</v>
      </c>
      <c r="F248" s="128" t="s">
        <v>1021</v>
      </c>
      <c r="G248" s="128" t="s">
        <v>1022</v>
      </c>
      <c r="H248" s="166" t="s">
        <v>869</v>
      </c>
      <c r="I248" s="110"/>
      <c r="J248" s="110"/>
      <c r="K248" s="182">
        <v>640.0</v>
      </c>
      <c r="L248" s="112"/>
      <c r="M248" s="112"/>
      <c r="N248" s="112"/>
      <c r="O248" s="112">
        <f t="shared" ref="O248:O249" si="48">E248-P248</f>
        <v>21.02</v>
      </c>
      <c r="P248" s="197">
        <v>618.98</v>
      </c>
      <c r="Q248" s="112"/>
      <c r="R248" s="110"/>
      <c r="S248" s="110"/>
      <c r="T248" s="110"/>
      <c r="U248" s="110"/>
      <c r="V248" s="110"/>
      <c r="W248" s="110"/>
      <c r="X248" s="110"/>
    </row>
    <row r="249" ht="14.25" customHeight="1">
      <c r="A249" s="185" t="s">
        <v>1023</v>
      </c>
      <c r="B249" s="181">
        <v>45842.0</v>
      </c>
      <c r="C249" s="128" t="s">
        <v>1024</v>
      </c>
      <c r="D249" s="128" t="s">
        <v>728</v>
      </c>
      <c r="E249" s="182">
        <v>1630.0</v>
      </c>
      <c r="F249" s="128" t="s">
        <v>1025</v>
      </c>
      <c r="G249" s="128" t="s">
        <v>150</v>
      </c>
      <c r="H249" s="166" t="s">
        <v>869</v>
      </c>
      <c r="I249" s="110"/>
      <c r="J249" s="110"/>
      <c r="K249" s="182">
        <v>1630.0</v>
      </c>
      <c r="L249" s="112"/>
      <c r="M249" s="112"/>
      <c r="N249" s="112"/>
      <c r="O249" s="112">
        <f t="shared" si="48"/>
        <v>53.53</v>
      </c>
      <c r="P249" s="197">
        <v>1576.47</v>
      </c>
      <c r="Q249" s="112"/>
      <c r="R249" s="110"/>
      <c r="S249" s="110"/>
      <c r="T249" s="110"/>
      <c r="U249" s="110"/>
      <c r="V249" s="110"/>
      <c r="W249" s="110"/>
      <c r="X249" s="110"/>
    </row>
    <row r="250" ht="14.25" customHeight="1">
      <c r="A250" s="185" t="s">
        <v>1026</v>
      </c>
      <c r="B250" s="117"/>
      <c r="C250" s="110"/>
      <c r="D250" s="128" t="s">
        <v>129</v>
      </c>
      <c r="E250" s="115"/>
      <c r="F250" s="110"/>
      <c r="G250" s="110"/>
      <c r="H250" s="166"/>
      <c r="I250" s="110"/>
      <c r="J250" s="110"/>
      <c r="K250" s="115"/>
      <c r="L250" s="112"/>
      <c r="M250" s="112"/>
      <c r="N250" s="112"/>
      <c r="O250" s="112"/>
      <c r="P250" s="112"/>
      <c r="Q250" s="112"/>
      <c r="R250" s="110"/>
      <c r="S250" s="110"/>
      <c r="T250" s="110"/>
      <c r="U250" s="110"/>
      <c r="V250" s="110"/>
      <c r="W250" s="110"/>
      <c r="X250" s="110"/>
    </row>
    <row r="251" ht="14.25" customHeight="1">
      <c r="A251" s="185" t="s">
        <v>1027</v>
      </c>
      <c r="B251" s="181">
        <v>45842.0</v>
      </c>
      <c r="C251" s="165" t="s">
        <v>1028</v>
      </c>
      <c r="D251" s="128" t="s">
        <v>1029</v>
      </c>
      <c r="E251" s="182">
        <v>2880.0</v>
      </c>
      <c r="F251" s="128" t="s">
        <v>1030</v>
      </c>
      <c r="G251" s="198" t="s">
        <v>1031</v>
      </c>
      <c r="H251" s="166" t="s">
        <v>869</v>
      </c>
      <c r="I251" s="128" t="s">
        <v>1032</v>
      </c>
      <c r="J251" s="110"/>
      <c r="K251" s="182">
        <v>2880.0</v>
      </c>
      <c r="L251" s="112"/>
      <c r="M251" s="112"/>
      <c r="N251" s="112"/>
      <c r="O251" s="112"/>
      <c r="P251" s="112"/>
      <c r="Q251" s="112"/>
      <c r="R251" s="110"/>
      <c r="S251" s="110"/>
      <c r="T251" s="110"/>
      <c r="U251" s="110"/>
      <c r="V251" s="110"/>
      <c r="W251" s="110"/>
      <c r="X251" s="110"/>
    </row>
    <row r="252" ht="14.25" customHeight="1">
      <c r="A252" s="185" t="s">
        <v>1033</v>
      </c>
      <c r="B252" s="181">
        <v>45842.0</v>
      </c>
      <c r="C252" s="128" t="s">
        <v>1034</v>
      </c>
      <c r="D252" s="128" t="s">
        <v>853</v>
      </c>
      <c r="E252" s="182">
        <v>300.0</v>
      </c>
      <c r="F252" s="128" t="s">
        <v>1035</v>
      </c>
      <c r="G252" s="128" t="s">
        <v>1022</v>
      </c>
      <c r="H252" s="166" t="s">
        <v>869</v>
      </c>
      <c r="I252" s="110"/>
      <c r="J252" s="110"/>
      <c r="K252" s="182">
        <v>300.0</v>
      </c>
      <c r="L252" s="112"/>
      <c r="M252" s="112"/>
      <c r="N252" s="112"/>
      <c r="O252" s="112">
        <f>E252-P252</f>
        <v>9.85</v>
      </c>
      <c r="P252" s="197">
        <v>290.15</v>
      </c>
      <c r="Q252" s="112"/>
      <c r="R252" s="110"/>
      <c r="S252" s="110"/>
      <c r="T252" s="110"/>
      <c r="U252" s="110"/>
      <c r="V252" s="110"/>
      <c r="W252" s="110"/>
      <c r="X252" s="110"/>
    </row>
    <row r="253" ht="14.25" customHeight="1">
      <c r="A253" s="185" t="s">
        <v>1036</v>
      </c>
      <c r="B253" s="117"/>
      <c r="C253" s="110"/>
      <c r="D253" s="128" t="s">
        <v>129</v>
      </c>
      <c r="E253" s="115"/>
      <c r="F253" s="110"/>
      <c r="G253" s="110"/>
      <c r="H253" s="166"/>
      <c r="I253" s="110"/>
      <c r="J253" s="110"/>
      <c r="K253" s="115"/>
      <c r="L253" s="112"/>
      <c r="M253" s="112"/>
      <c r="N253" s="112"/>
      <c r="O253" s="112"/>
      <c r="P253" s="112"/>
      <c r="Q253" s="112"/>
      <c r="R253" s="110"/>
      <c r="S253" s="110"/>
      <c r="T253" s="110"/>
      <c r="U253" s="110"/>
      <c r="V253" s="110"/>
      <c r="W253" s="110"/>
      <c r="X253" s="110"/>
    </row>
    <row r="254" ht="14.25" customHeight="1">
      <c r="A254" s="185" t="s">
        <v>1037</v>
      </c>
      <c r="B254" s="181">
        <v>45842.0</v>
      </c>
      <c r="C254" s="128" t="s">
        <v>1038</v>
      </c>
      <c r="D254" s="128" t="s">
        <v>853</v>
      </c>
      <c r="E254" s="182">
        <v>350.0</v>
      </c>
      <c r="F254" s="128" t="s">
        <v>1039</v>
      </c>
      <c r="G254" s="128" t="s">
        <v>143</v>
      </c>
      <c r="H254" s="166" t="s">
        <v>976</v>
      </c>
      <c r="I254" s="110"/>
      <c r="J254" s="110"/>
      <c r="K254" s="182">
        <v>350.0</v>
      </c>
      <c r="L254" s="112"/>
      <c r="M254" s="112"/>
      <c r="N254" s="112"/>
      <c r="O254" s="112"/>
      <c r="P254" s="112"/>
      <c r="Q254" s="112"/>
      <c r="R254" s="110"/>
      <c r="S254" s="110"/>
      <c r="T254" s="110"/>
      <c r="U254" s="110"/>
      <c r="V254" s="110"/>
      <c r="W254" s="110"/>
      <c r="X254" s="110"/>
    </row>
    <row r="255" ht="14.25" customHeight="1">
      <c r="A255" s="185" t="s">
        <v>1040</v>
      </c>
      <c r="B255" s="181">
        <v>45842.0</v>
      </c>
      <c r="C255" s="128" t="s">
        <v>1041</v>
      </c>
      <c r="D255" s="128" t="s">
        <v>853</v>
      </c>
      <c r="E255" s="182">
        <v>600.0</v>
      </c>
      <c r="F255" s="128" t="s">
        <v>1042</v>
      </c>
      <c r="G255" s="128" t="s">
        <v>143</v>
      </c>
      <c r="H255" s="166" t="s">
        <v>976</v>
      </c>
      <c r="I255" s="110"/>
      <c r="J255" s="110"/>
      <c r="K255" s="182">
        <v>600.0</v>
      </c>
      <c r="L255" s="112"/>
      <c r="M255" s="112"/>
      <c r="N255" s="112"/>
      <c r="O255" s="112"/>
      <c r="P255" s="112"/>
      <c r="Q255" s="112"/>
      <c r="R255" s="110"/>
      <c r="S255" s="110"/>
      <c r="T255" s="110"/>
      <c r="U255" s="110"/>
      <c r="V255" s="110"/>
      <c r="W255" s="110"/>
      <c r="X255" s="110"/>
    </row>
    <row r="256" ht="14.25" customHeight="1">
      <c r="A256" s="185" t="s">
        <v>1043</v>
      </c>
      <c r="B256" s="181">
        <v>45843.0</v>
      </c>
      <c r="C256" s="128" t="s">
        <v>1044</v>
      </c>
      <c r="D256" s="128" t="s">
        <v>983</v>
      </c>
      <c r="E256" s="182">
        <v>20.0</v>
      </c>
      <c r="F256" s="128" t="s">
        <v>1045</v>
      </c>
      <c r="G256" s="128" t="s">
        <v>126</v>
      </c>
      <c r="H256" s="166" t="s">
        <v>869</v>
      </c>
      <c r="I256" s="110"/>
      <c r="J256" s="110"/>
      <c r="K256" s="182">
        <v>20.0</v>
      </c>
      <c r="L256" s="112"/>
      <c r="M256" s="112"/>
      <c r="N256" s="112"/>
      <c r="O256" s="112">
        <f>E256-P256</f>
        <v>0.29</v>
      </c>
      <c r="P256" s="197">
        <v>19.71</v>
      </c>
      <c r="Q256" s="120">
        <f>SUM(P249:P256)</f>
        <v>1886.33</v>
      </c>
      <c r="R256" s="110"/>
      <c r="S256" s="110"/>
      <c r="T256" s="110"/>
      <c r="U256" s="110"/>
      <c r="V256" s="110"/>
      <c r="W256" s="110"/>
      <c r="X256" s="110"/>
    </row>
    <row r="257" ht="14.25" customHeight="1">
      <c r="A257" s="185" t="s">
        <v>1046</v>
      </c>
      <c r="B257" s="181">
        <v>45844.0</v>
      </c>
      <c r="C257" s="128" t="s">
        <v>1047</v>
      </c>
      <c r="D257" s="128" t="s">
        <v>983</v>
      </c>
      <c r="E257" s="182">
        <v>120.0</v>
      </c>
      <c r="F257" s="128" t="s">
        <v>1048</v>
      </c>
      <c r="G257" s="128" t="s">
        <v>143</v>
      </c>
      <c r="H257" s="166" t="s">
        <v>976</v>
      </c>
      <c r="I257" s="110"/>
      <c r="J257" s="110"/>
      <c r="K257" s="182">
        <v>120.0</v>
      </c>
      <c r="L257" s="112"/>
      <c r="M257" s="112"/>
      <c r="N257" s="112"/>
      <c r="O257" s="112"/>
      <c r="P257" s="112"/>
      <c r="Q257" s="112"/>
      <c r="R257" s="110"/>
      <c r="S257" s="110"/>
      <c r="T257" s="110"/>
      <c r="U257" s="110"/>
      <c r="V257" s="110"/>
      <c r="W257" s="110"/>
      <c r="X257" s="110"/>
    </row>
    <row r="258" ht="14.25" customHeight="1">
      <c r="A258" s="185" t="s">
        <v>1049</v>
      </c>
      <c r="B258" s="181">
        <v>45845.0</v>
      </c>
      <c r="C258" s="128" t="s">
        <v>1050</v>
      </c>
      <c r="D258" s="186" t="s">
        <v>853</v>
      </c>
      <c r="E258" s="166">
        <v>6800.0</v>
      </c>
      <c r="F258" s="186" t="s">
        <v>1051</v>
      </c>
      <c r="G258" s="186" t="s">
        <v>143</v>
      </c>
      <c r="H258" s="166" t="s">
        <v>976</v>
      </c>
      <c r="I258" s="110"/>
      <c r="J258" s="110"/>
      <c r="K258" s="166">
        <v>6800.0</v>
      </c>
      <c r="L258" s="112"/>
      <c r="M258" s="112"/>
      <c r="N258" s="112"/>
      <c r="O258" s="112"/>
      <c r="P258" s="112"/>
      <c r="Q258" s="112"/>
      <c r="R258" s="110"/>
      <c r="S258" s="110"/>
      <c r="T258" s="110"/>
      <c r="U258" s="110"/>
      <c r="V258" s="110"/>
      <c r="W258" s="110"/>
      <c r="X258" s="110"/>
    </row>
    <row r="259" ht="14.25" customHeight="1">
      <c r="A259" s="185" t="s">
        <v>1052</v>
      </c>
      <c r="B259" s="117"/>
      <c r="C259" s="110"/>
      <c r="D259" s="128" t="s">
        <v>129</v>
      </c>
      <c r="E259" s="115"/>
      <c r="F259" s="110"/>
      <c r="G259" s="110"/>
      <c r="H259" s="166"/>
      <c r="I259" s="110"/>
      <c r="J259" s="110"/>
      <c r="K259" s="115"/>
      <c r="L259" s="112"/>
      <c r="M259" s="112"/>
      <c r="N259" s="112"/>
      <c r="O259" s="112"/>
      <c r="P259" s="112"/>
      <c r="Q259" s="112"/>
      <c r="R259" s="110"/>
      <c r="S259" s="110"/>
      <c r="T259" s="110"/>
      <c r="U259" s="110"/>
      <c r="V259" s="110"/>
      <c r="W259" s="110"/>
      <c r="X259" s="110"/>
    </row>
    <row r="260" ht="14.25" customHeight="1">
      <c r="A260" s="199" t="s">
        <v>1053</v>
      </c>
      <c r="B260" s="181">
        <v>45846.0</v>
      </c>
      <c r="C260" s="128" t="s">
        <v>1054</v>
      </c>
      <c r="D260" s="128" t="s">
        <v>205</v>
      </c>
      <c r="E260" s="115">
        <f>37125*2</f>
        <v>74250</v>
      </c>
      <c r="F260" s="128" t="s">
        <v>1055</v>
      </c>
      <c r="G260" s="128" t="s">
        <v>201</v>
      </c>
      <c r="H260" s="166" t="s">
        <v>869</v>
      </c>
      <c r="I260" s="128" t="s">
        <v>1056</v>
      </c>
      <c r="J260" s="110"/>
      <c r="K260" s="115">
        <f>37125*2</f>
        <v>74250</v>
      </c>
      <c r="L260" s="112"/>
      <c r="M260" s="112"/>
      <c r="N260" s="112"/>
      <c r="O260" s="112"/>
      <c r="P260" s="112"/>
      <c r="Q260" s="112"/>
      <c r="R260" s="110"/>
      <c r="S260" s="110"/>
      <c r="T260" s="110"/>
      <c r="U260" s="110"/>
      <c r="V260" s="110"/>
      <c r="W260" s="110"/>
      <c r="X260" s="110"/>
    </row>
    <row r="261" ht="14.25" customHeight="1">
      <c r="A261" s="199" t="s">
        <v>1057</v>
      </c>
      <c r="B261" s="181">
        <v>45846.0</v>
      </c>
      <c r="C261" s="128" t="s">
        <v>1058</v>
      </c>
      <c r="D261" s="128" t="s">
        <v>162</v>
      </c>
      <c r="E261" s="182">
        <v>4000.0</v>
      </c>
      <c r="F261" s="128" t="s">
        <v>1059</v>
      </c>
      <c r="G261" s="128" t="s">
        <v>118</v>
      </c>
      <c r="H261" s="166" t="s">
        <v>869</v>
      </c>
      <c r="I261" s="128" t="s">
        <v>989</v>
      </c>
      <c r="J261" s="110"/>
      <c r="K261" s="182">
        <v>4000.0</v>
      </c>
      <c r="L261" s="112"/>
      <c r="M261" s="112"/>
      <c r="N261" s="112"/>
      <c r="O261" s="112"/>
      <c r="P261" s="112"/>
      <c r="Q261" s="112"/>
      <c r="R261" s="110"/>
      <c r="S261" s="110"/>
      <c r="T261" s="110"/>
      <c r="U261" s="110"/>
      <c r="V261" s="110"/>
      <c r="W261" s="110"/>
      <c r="X261" s="110"/>
    </row>
    <row r="262" ht="14.25" customHeight="1">
      <c r="A262" s="199" t="s">
        <v>1060</v>
      </c>
      <c r="B262" s="117"/>
      <c r="C262" s="110"/>
      <c r="D262" s="128" t="s">
        <v>129</v>
      </c>
      <c r="E262" s="115"/>
      <c r="F262" s="110"/>
      <c r="G262" s="110"/>
      <c r="H262" s="110"/>
      <c r="I262" s="110"/>
      <c r="J262" s="110"/>
      <c r="K262" s="115"/>
      <c r="L262" s="112"/>
      <c r="M262" s="112"/>
      <c r="N262" s="112"/>
      <c r="O262" s="112"/>
      <c r="P262" s="112"/>
      <c r="Q262" s="112"/>
      <c r="R262" s="110"/>
      <c r="S262" s="110"/>
      <c r="T262" s="110"/>
      <c r="U262" s="110"/>
      <c r="V262" s="110"/>
      <c r="W262" s="110"/>
      <c r="X262" s="110"/>
    </row>
    <row r="263" ht="14.25" customHeight="1">
      <c r="A263" s="199" t="s">
        <v>1061</v>
      </c>
      <c r="B263" s="181">
        <v>45847.0</v>
      </c>
      <c r="C263" s="128" t="s">
        <v>1062</v>
      </c>
      <c r="D263" s="128" t="s">
        <v>728</v>
      </c>
      <c r="E263" s="182">
        <v>4240.0</v>
      </c>
      <c r="F263" s="128" t="s">
        <v>1063</v>
      </c>
      <c r="G263" s="128" t="s">
        <v>1064</v>
      </c>
      <c r="H263" s="166" t="s">
        <v>869</v>
      </c>
      <c r="I263" s="110"/>
      <c r="J263" s="110"/>
      <c r="K263" s="182">
        <v>4240.0</v>
      </c>
      <c r="L263" s="112"/>
      <c r="M263" s="112"/>
      <c r="N263" s="112"/>
      <c r="O263" s="183">
        <v>139.23</v>
      </c>
      <c r="P263" s="116">
        <f>E263-O263</f>
        <v>4100.77</v>
      </c>
      <c r="Q263" s="112"/>
      <c r="R263" s="110"/>
      <c r="S263" s="110"/>
      <c r="T263" s="110"/>
      <c r="U263" s="110"/>
      <c r="V263" s="110"/>
      <c r="W263" s="110"/>
      <c r="X263" s="110"/>
    </row>
    <row r="264" ht="14.25" customHeight="1">
      <c r="A264" s="199" t="s">
        <v>1065</v>
      </c>
      <c r="B264" s="117"/>
      <c r="C264" s="110"/>
      <c r="D264" s="128" t="s">
        <v>129</v>
      </c>
      <c r="E264" s="115"/>
      <c r="F264" s="110"/>
      <c r="G264" s="110"/>
      <c r="H264" s="110"/>
      <c r="I264" s="110"/>
      <c r="J264" s="110"/>
      <c r="K264" s="115"/>
      <c r="L264" s="112"/>
      <c r="M264" s="112"/>
      <c r="N264" s="112"/>
      <c r="O264" s="112"/>
      <c r="P264" s="112"/>
      <c r="Q264" s="112"/>
      <c r="R264" s="110"/>
      <c r="S264" s="110"/>
      <c r="T264" s="110"/>
      <c r="U264" s="110"/>
      <c r="V264" s="110"/>
      <c r="W264" s="110"/>
      <c r="X264" s="110"/>
    </row>
    <row r="265" ht="14.25" customHeight="1">
      <c r="A265" s="199" t="s">
        <v>1066</v>
      </c>
      <c r="B265" s="181">
        <v>45847.0</v>
      </c>
      <c r="C265" s="128" t="s">
        <v>1067</v>
      </c>
      <c r="D265" s="128" t="s">
        <v>405</v>
      </c>
      <c r="E265" s="182">
        <v>1500.0</v>
      </c>
      <c r="F265" s="128" t="s">
        <v>1068</v>
      </c>
      <c r="G265" s="128" t="s">
        <v>201</v>
      </c>
      <c r="H265" s="166" t="s">
        <v>976</v>
      </c>
      <c r="I265" s="128" t="s">
        <v>1069</v>
      </c>
      <c r="J265" s="110"/>
      <c r="K265" s="182">
        <v>1500.0</v>
      </c>
      <c r="L265" s="112"/>
      <c r="M265" s="112"/>
      <c r="N265" s="112"/>
      <c r="O265" s="112"/>
      <c r="P265" s="112"/>
      <c r="Q265" s="112"/>
      <c r="R265" s="110"/>
      <c r="S265" s="110"/>
      <c r="T265" s="110"/>
      <c r="U265" s="110"/>
      <c r="V265" s="110"/>
      <c r="W265" s="110"/>
      <c r="X265" s="110"/>
    </row>
    <row r="266" ht="14.25" customHeight="1">
      <c r="A266" s="199" t="s">
        <v>1070</v>
      </c>
      <c r="B266" s="181">
        <v>45849.0</v>
      </c>
      <c r="C266" s="128" t="s">
        <v>1071</v>
      </c>
      <c r="D266" s="128" t="s">
        <v>728</v>
      </c>
      <c r="E266" s="182">
        <v>640.0</v>
      </c>
      <c r="F266" s="128" t="s">
        <v>1072</v>
      </c>
      <c r="G266" s="128" t="s">
        <v>150</v>
      </c>
      <c r="H266" s="166" t="s">
        <v>869</v>
      </c>
      <c r="I266" s="110"/>
      <c r="J266" s="110"/>
      <c r="K266" s="182">
        <v>640.0</v>
      </c>
      <c r="L266" s="112"/>
      <c r="M266" s="112"/>
      <c r="N266" s="112"/>
      <c r="O266" s="183">
        <v>21.02</v>
      </c>
      <c r="P266" s="116">
        <f t="shared" ref="P266:P267" si="49">E266-O266</f>
        <v>618.98</v>
      </c>
      <c r="Q266" s="112"/>
      <c r="R266" s="110"/>
      <c r="S266" s="110"/>
      <c r="T266" s="110"/>
      <c r="U266" s="110"/>
      <c r="V266" s="110"/>
      <c r="W266" s="110"/>
      <c r="X266" s="110"/>
    </row>
    <row r="267" ht="14.25" customHeight="1">
      <c r="A267" s="199" t="s">
        <v>1073</v>
      </c>
      <c r="B267" s="181">
        <v>45849.0</v>
      </c>
      <c r="C267" s="128" t="s">
        <v>1074</v>
      </c>
      <c r="D267" s="128" t="s">
        <v>1075</v>
      </c>
      <c r="E267" s="182">
        <v>5040.0</v>
      </c>
      <c r="F267" s="128" t="s">
        <v>1076</v>
      </c>
      <c r="G267" s="128" t="s">
        <v>150</v>
      </c>
      <c r="H267" s="166" t="s">
        <v>869</v>
      </c>
      <c r="I267" s="110"/>
      <c r="J267" s="110"/>
      <c r="K267" s="182">
        <v>5040.0</v>
      </c>
      <c r="L267" s="112"/>
      <c r="M267" s="112"/>
      <c r="N267" s="112"/>
      <c r="O267" s="183">
        <v>165.5</v>
      </c>
      <c r="P267" s="116">
        <f t="shared" si="49"/>
        <v>4874.5</v>
      </c>
      <c r="Q267" s="112"/>
      <c r="R267" s="110"/>
      <c r="S267" s="110"/>
      <c r="T267" s="110"/>
      <c r="U267" s="110"/>
      <c r="V267" s="110"/>
      <c r="W267" s="110"/>
      <c r="X267" s="110"/>
    </row>
    <row r="268" ht="14.25" customHeight="1">
      <c r="A268" s="199" t="s">
        <v>1077</v>
      </c>
      <c r="B268" s="181">
        <v>45850.0</v>
      </c>
      <c r="C268" s="128" t="s">
        <v>1078</v>
      </c>
      <c r="D268" s="128" t="s">
        <v>918</v>
      </c>
      <c r="E268" s="182">
        <v>500.0</v>
      </c>
      <c r="F268" s="128" t="s">
        <v>1079</v>
      </c>
      <c r="G268" s="128" t="s">
        <v>143</v>
      </c>
      <c r="H268" s="166" t="s">
        <v>976</v>
      </c>
      <c r="I268" s="200" t="s">
        <v>1080</v>
      </c>
      <c r="J268" s="110"/>
      <c r="K268" s="182">
        <v>500.0</v>
      </c>
      <c r="L268" s="112"/>
      <c r="M268" s="112"/>
      <c r="N268" s="112"/>
      <c r="O268" s="112"/>
      <c r="P268" s="112"/>
      <c r="Q268" s="112"/>
      <c r="R268" s="110"/>
      <c r="S268" s="110"/>
      <c r="T268" s="110"/>
      <c r="U268" s="110"/>
      <c r="V268" s="110"/>
      <c r="W268" s="110"/>
      <c r="X268" s="110"/>
    </row>
    <row r="269" ht="14.25" customHeight="1">
      <c r="A269" s="199" t="s">
        <v>1081</v>
      </c>
      <c r="B269" s="181">
        <v>45855.0</v>
      </c>
      <c r="C269" s="128" t="s">
        <v>1082</v>
      </c>
      <c r="D269" s="128" t="s">
        <v>1083</v>
      </c>
      <c r="E269" s="182">
        <v>3000.0</v>
      </c>
      <c r="F269" s="128" t="s">
        <v>1084</v>
      </c>
      <c r="G269" s="128" t="s">
        <v>143</v>
      </c>
      <c r="H269" s="166" t="s">
        <v>976</v>
      </c>
      <c r="I269" s="200" t="s">
        <v>1085</v>
      </c>
      <c r="J269" s="110"/>
      <c r="K269" s="182">
        <v>3000.0</v>
      </c>
      <c r="L269" s="112"/>
      <c r="M269" s="112"/>
      <c r="N269" s="112"/>
      <c r="O269" s="112"/>
      <c r="P269" s="112"/>
      <c r="Q269" s="112"/>
      <c r="R269" s="110"/>
      <c r="S269" s="110"/>
      <c r="T269" s="110"/>
      <c r="U269" s="110"/>
      <c r="V269" s="110"/>
      <c r="W269" s="110"/>
      <c r="X269" s="110"/>
    </row>
    <row r="270">
      <c r="A270" s="199" t="s">
        <v>1086</v>
      </c>
      <c r="B270" s="191">
        <v>45859.0</v>
      </c>
      <c r="C270" s="128" t="s">
        <v>1087</v>
      </c>
      <c r="D270" s="128" t="s">
        <v>210</v>
      </c>
      <c r="E270" s="184">
        <v>40889.29</v>
      </c>
      <c r="F270" s="128" t="s">
        <v>1088</v>
      </c>
      <c r="G270" s="128" t="s">
        <v>201</v>
      </c>
      <c r="H270" s="166" t="s">
        <v>869</v>
      </c>
      <c r="I270" s="128" t="s">
        <v>1089</v>
      </c>
      <c r="J270" s="110"/>
      <c r="K270" s="183">
        <v>42800.0</v>
      </c>
      <c r="L270" s="112">
        <f>(K270/1.12)*5%</f>
        <v>1910.714286</v>
      </c>
      <c r="M270" s="112">
        <f>K270-L270</f>
        <v>40889.28571</v>
      </c>
      <c r="N270" s="112"/>
      <c r="O270" s="112"/>
      <c r="P270" s="112"/>
      <c r="Q270" s="112"/>
      <c r="R270" s="110"/>
      <c r="S270" s="110"/>
      <c r="T270" s="110"/>
      <c r="U270" s="110"/>
      <c r="V270" s="110"/>
      <c r="W270" s="110"/>
      <c r="X270" s="110"/>
    </row>
    <row r="271" ht="14.25" customHeight="1">
      <c r="A271" s="199" t="s">
        <v>1090</v>
      </c>
      <c r="B271" s="201">
        <v>45861.0</v>
      </c>
      <c r="C271" s="128" t="s">
        <v>1091</v>
      </c>
      <c r="D271" s="128" t="s">
        <v>853</v>
      </c>
      <c r="E271" s="182">
        <v>6000.0</v>
      </c>
      <c r="F271" s="128" t="s">
        <v>1092</v>
      </c>
      <c r="G271" s="128" t="s">
        <v>150</v>
      </c>
      <c r="H271" s="166" t="s">
        <v>869</v>
      </c>
      <c r="J271" s="110"/>
      <c r="K271" s="182">
        <v>6000.0</v>
      </c>
      <c r="L271" s="112"/>
      <c r="M271" s="112"/>
      <c r="N271" s="112"/>
      <c r="O271" s="183">
        <f>E271-P271</f>
        <v>197.02</v>
      </c>
      <c r="P271" s="183">
        <v>5802.98</v>
      </c>
      <c r="Q271" s="147">
        <f>P271+P273+P275</f>
        <v>6486.43</v>
      </c>
      <c r="R271" s="110"/>
      <c r="S271" s="110"/>
      <c r="T271" s="110"/>
      <c r="U271" s="110"/>
      <c r="V271" s="110"/>
      <c r="W271" s="110"/>
      <c r="X271" s="110"/>
    </row>
    <row r="272" ht="14.25" customHeight="1">
      <c r="A272" s="199" t="s">
        <v>1093</v>
      </c>
      <c r="B272" s="201"/>
      <c r="C272" s="110"/>
      <c r="D272" s="186" t="s">
        <v>129</v>
      </c>
      <c r="I272" s="110"/>
      <c r="J272" s="110"/>
      <c r="L272" s="112"/>
      <c r="M272" s="112"/>
      <c r="N272" s="112"/>
      <c r="O272" s="112"/>
      <c r="P272" s="112"/>
      <c r="Q272" s="112"/>
      <c r="R272" s="110"/>
      <c r="S272" s="110"/>
      <c r="T272" s="110"/>
      <c r="U272" s="110"/>
      <c r="V272" s="110"/>
      <c r="W272" s="110"/>
      <c r="X272" s="110"/>
    </row>
    <row r="273" ht="14.25" customHeight="1">
      <c r="A273" s="199" t="s">
        <v>1094</v>
      </c>
      <c r="B273" s="201">
        <v>45861.0</v>
      </c>
      <c r="C273" s="128" t="s">
        <v>1095</v>
      </c>
      <c r="D273" s="186" t="s">
        <v>1096</v>
      </c>
      <c r="E273" s="202">
        <v>350.0</v>
      </c>
      <c r="F273" s="128" t="s">
        <v>1097</v>
      </c>
      <c r="G273" s="128" t="s">
        <v>150</v>
      </c>
      <c r="H273" s="166" t="s">
        <v>869</v>
      </c>
      <c r="I273" s="110"/>
      <c r="J273" s="110"/>
      <c r="K273" s="202">
        <v>350.0</v>
      </c>
      <c r="L273" s="112"/>
      <c r="M273" s="112"/>
      <c r="N273" s="112"/>
      <c r="O273" s="183">
        <f>E273-P273</f>
        <v>11.5</v>
      </c>
      <c r="P273" s="183">
        <v>338.5</v>
      </c>
      <c r="Q273" s="112"/>
      <c r="R273" s="110"/>
      <c r="S273" s="110"/>
      <c r="T273" s="110"/>
      <c r="U273" s="110"/>
      <c r="V273" s="110"/>
      <c r="W273" s="110"/>
      <c r="X273" s="110"/>
    </row>
    <row r="274" ht="14.25" customHeight="1">
      <c r="A274" s="199" t="s">
        <v>1098</v>
      </c>
      <c r="B274" s="201">
        <v>45862.0</v>
      </c>
      <c r="C274" s="128" t="s">
        <v>1099</v>
      </c>
      <c r="D274" s="128" t="s">
        <v>853</v>
      </c>
      <c r="E274" s="182">
        <v>600.0</v>
      </c>
      <c r="F274" s="128" t="s">
        <v>1097</v>
      </c>
      <c r="G274" s="128" t="s">
        <v>1100</v>
      </c>
      <c r="H274" s="166" t="s">
        <v>869</v>
      </c>
      <c r="I274" s="110"/>
      <c r="J274" s="110"/>
      <c r="K274" s="182">
        <v>600.0</v>
      </c>
      <c r="L274" s="112"/>
      <c r="M274" s="112"/>
      <c r="N274" s="112"/>
      <c r="O274" s="183">
        <v>8.65</v>
      </c>
      <c r="P274" s="183">
        <v>591.35</v>
      </c>
      <c r="Q274" s="112"/>
      <c r="R274" s="110"/>
      <c r="S274" s="110"/>
      <c r="T274" s="110"/>
      <c r="U274" s="110"/>
      <c r="V274" s="110"/>
      <c r="W274" s="110"/>
      <c r="X274" s="110"/>
    </row>
    <row r="275" ht="14.25" customHeight="1">
      <c r="A275" s="199" t="s">
        <v>1101</v>
      </c>
      <c r="B275" s="201">
        <v>45867.0</v>
      </c>
      <c r="C275" s="128" t="s">
        <v>1102</v>
      </c>
      <c r="D275" s="128" t="s">
        <v>853</v>
      </c>
      <c r="E275" s="182">
        <v>350.0</v>
      </c>
      <c r="F275" s="128" t="s">
        <v>1103</v>
      </c>
      <c r="G275" s="128" t="s">
        <v>1104</v>
      </c>
      <c r="H275" s="166" t="s">
        <v>869</v>
      </c>
      <c r="I275" s="110"/>
      <c r="J275" s="110"/>
      <c r="K275" s="182">
        <v>350.0</v>
      </c>
      <c r="L275" s="112"/>
      <c r="M275" s="112"/>
      <c r="N275" s="112"/>
      <c r="O275" s="183">
        <f>E275-P275</f>
        <v>5.05</v>
      </c>
      <c r="P275" s="183">
        <v>344.95</v>
      </c>
      <c r="Q275" s="147"/>
      <c r="R275" s="110"/>
      <c r="S275" s="110"/>
      <c r="T275" s="110"/>
      <c r="U275" s="110"/>
      <c r="V275" s="110"/>
      <c r="W275" s="110"/>
      <c r="X275" s="110"/>
    </row>
    <row r="276" ht="14.25" customHeight="1">
      <c r="A276" s="199" t="s">
        <v>1105</v>
      </c>
      <c r="B276" s="201">
        <v>45867.0</v>
      </c>
      <c r="C276" s="128" t="s">
        <v>1106</v>
      </c>
      <c r="D276" s="186" t="s">
        <v>1107</v>
      </c>
      <c r="E276" s="203">
        <v>29380.75</v>
      </c>
      <c r="F276" s="186" t="s">
        <v>1108</v>
      </c>
      <c r="G276" s="128" t="s">
        <v>150</v>
      </c>
      <c r="H276" s="166" t="s">
        <v>869</v>
      </c>
      <c r="I276" s="204"/>
      <c r="J276" s="110"/>
      <c r="K276" s="203">
        <v>29380.75</v>
      </c>
      <c r="L276" s="112"/>
      <c r="M276" s="112"/>
      <c r="N276" s="112"/>
      <c r="O276" s="183">
        <v>964.78</v>
      </c>
      <c r="P276" s="183">
        <f t="shared" ref="P276:P277" si="50">E276-O276</f>
        <v>28415.97</v>
      </c>
      <c r="Q276" s="112"/>
      <c r="R276" s="110"/>
      <c r="S276" s="110"/>
      <c r="T276" s="110"/>
      <c r="U276" s="110"/>
      <c r="V276" s="110"/>
      <c r="W276" s="110"/>
      <c r="X276" s="110"/>
    </row>
    <row r="277" ht="14.25" customHeight="1">
      <c r="A277" s="199" t="s">
        <v>1109</v>
      </c>
      <c r="B277" s="201">
        <v>45867.0</v>
      </c>
      <c r="C277" s="128" t="s">
        <v>1110</v>
      </c>
      <c r="D277" s="186" t="s">
        <v>1111</v>
      </c>
      <c r="E277" s="203">
        <v>29380.75</v>
      </c>
      <c r="F277" s="186" t="s">
        <v>1108</v>
      </c>
      <c r="G277" s="128" t="s">
        <v>150</v>
      </c>
      <c r="H277" s="166" t="s">
        <v>869</v>
      </c>
      <c r="I277" s="204"/>
      <c r="J277" s="110"/>
      <c r="K277" s="203">
        <v>29380.75</v>
      </c>
      <c r="L277" s="112"/>
      <c r="M277" s="112"/>
      <c r="N277" s="112"/>
      <c r="O277" s="183">
        <v>964.78</v>
      </c>
      <c r="P277" s="112">
        <f t="shared" si="50"/>
        <v>28415.97</v>
      </c>
      <c r="Q277" s="112">
        <f>sum(P276:P277)</f>
        <v>56831.94</v>
      </c>
      <c r="R277" s="110"/>
      <c r="S277" s="110"/>
      <c r="T277" s="110"/>
      <c r="U277" s="110"/>
      <c r="V277" s="110"/>
      <c r="W277" s="110"/>
      <c r="X277" s="110"/>
    </row>
    <row r="278" ht="14.25" customHeight="1">
      <c r="A278" s="199" t="s">
        <v>1112</v>
      </c>
      <c r="B278" s="201">
        <v>45868.0</v>
      </c>
      <c r="C278" s="128" t="s">
        <v>1113</v>
      </c>
      <c r="D278" s="128" t="s">
        <v>853</v>
      </c>
      <c r="E278" s="205">
        <v>600.0</v>
      </c>
      <c r="F278" s="128" t="s">
        <v>1103</v>
      </c>
      <c r="G278" s="128" t="s">
        <v>143</v>
      </c>
      <c r="H278" s="166" t="s">
        <v>976</v>
      </c>
      <c r="I278" s="200" t="s">
        <v>1114</v>
      </c>
      <c r="J278" s="110"/>
      <c r="K278" s="205">
        <v>600.0</v>
      </c>
      <c r="L278" s="112"/>
      <c r="M278" s="112"/>
      <c r="N278" s="112"/>
      <c r="O278" s="112"/>
      <c r="P278" s="112"/>
      <c r="Q278" s="112"/>
      <c r="R278" s="110"/>
      <c r="S278" s="110"/>
      <c r="T278" s="110"/>
      <c r="U278" s="110"/>
      <c r="V278" s="110"/>
      <c r="W278" s="110"/>
      <c r="X278" s="110"/>
    </row>
    <row r="279" ht="14.25" customHeight="1">
      <c r="A279" s="199" t="s">
        <v>1115</v>
      </c>
      <c r="B279" s="201">
        <v>45869.0</v>
      </c>
      <c r="C279" s="128" t="s">
        <v>1116</v>
      </c>
      <c r="D279" s="186" t="s">
        <v>1117</v>
      </c>
      <c r="E279" s="202">
        <v>672.0</v>
      </c>
      <c r="F279" s="128" t="s">
        <v>1118</v>
      </c>
      <c r="G279" s="128" t="s">
        <v>1119</v>
      </c>
      <c r="H279" s="166" t="s">
        <v>976</v>
      </c>
      <c r="I279" s="200" t="s">
        <v>1114</v>
      </c>
      <c r="J279" s="110"/>
      <c r="K279" s="202">
        <v>672.0</v>
      </c>
      <c r="L279" s="112"/>
      <c r="M279" s="112"/>
      <c r="N279" s="112"/>
      <c r="O279" s="112"/>
      <c r="P279" s="112"/>
      <c r="Q279" s="112"/>
      <c r="R279" s="110"/>
      <c r="S279" s="110"/>
      <c r="T279" s="110"/>
      <c r="U279" s="110"/>
      <c r="V279" s="110"/>
      <c r="W279" s="110"/>
      <c r="X279" s="110"/>
    </row>
    <row r="280" ht="14.25" customHeight="1">
      <c r="A280" s="199" t="s">
        <v>1120</v>
      </c>
      <c r="B280" s="201">
        <v>45869.0</v>
      </c>
      <c r="C280" s="128" t="s">
        <v>1121</v>
      </c>
      <c r="D280" s="128" t="s">
        <v>362</v>
      </c>
      <c r="E280" s="184">
        <v>22928.57</v>
      </c>
      <c r="F280" s="128" t="s">
        <v>1122</v>
      </c>
      <c r="G280" s="110"/>
      <c r="H280" s="166"/>
      <c r="I280" s="204"/>
      <c r="J280" s="110"/>
      <c r="K280" s="183">
        <v>24000.0</v>
      </c>
      <c r="L280" s="183">
        <v>1071.43</v>
      </c>
      <c r="M280" s="112">
        <f>K280-L280</f>
        <v>22928.57</v>
      </c>
      <c r="N280" s="112">
        <f>22928.57-M280</f>
        <v>0</v>
      </c>
      <c r="O280" s="112"/>
      <c r="P280" s="112"/>
      <c r="Q280" s="112"/>
      <c r="R280" s="110"/>
      <c r="S280" s="110"/>
      <c r="T280" s="110"/>
      <c r="U280" s="110"/>
      <c r="V280" s="110"/>
      <c r="W280" s="110"/>
      <c r="X280" s="110"/>
    </row>
    <row r="281" ht="14.25" customHeight="1">
      <c r="A281" s="199" t="s">
        <v>1123</v>
      </c>
      <c r="B281" s="201">
        <v>45869.0</v>
      </c>
      <c r="C281" s="128" t="s">
        <v>1124</v>
      </c>
      <c r="D281" s="128" t="s">
        <v>1125</v>
      </c>
      <c r="E281" s="182">
        <v>8.0</v>
      </c>
      <c r="F281" s="128" t="s">
        <v>1126</v>
      </c>
      <c r="G281" s="128" t="s">
        <v>143</v>
      </c>
      <c r="H281" s="166"/>
      <c r="I281" s="200" t="s">
        <v>1127</v>
      </c>
      <c r="J281" s="110"/>
      <c r="K281" s="182">
        <v>8.0</v>
      </c>
      <c r="L281" s="112"/>
      <c r="M281" s="112"/>
      <c r="N281" s="112"/>
      <c r="O281" s="112"/>
      <c r="P281" s="112"/>
      <c r="Q281" s="112"/>
      <c r="R281" s="110"/>
      <c r="S281" s="110"/>
      <c r="T281" s="110"/>
      <c r="U281" s="110"/>
      <c r="V281" s="110"/>
      <c r="W281" s="110"/>
      <c r="X281" s="110"/>
    </row>
    <row r="282" ht="14.25" customHeight="1">
      <c r="A282" s="199" t="s">
        <v>1128</v>
      </c>
      <c r="B282" s="206">
        <v>45869.0</v>
      </c>
      <c r="C282" s="192" t="s">
        <v>1129</v>
      </c>
      <c r="D282" s="192" t="s">
        <v>1130</v>
      </c>
      <c r="E282" s="193">
        <v>68.0</v>
      </c>
      <c r="F282" s="192" t="s">
        <v>1131</v>
      </c>
      <c r="G282" s="192" t="s">
        <v>143</v>
      </c>
      <c r="H282" s="194" t="s">
        <v>976</v>
      </c>
      <c r="I282" s="207" t="s">
        <v>1132</v>
      </c>
      <c r="J282" s="110"/>
      <c r="K282" s="193">
        <v>68.0</v>
      </c>
      <c r="L282" s="112"/>
      <c r="M282" s="112"/>
      <c r="N282" s="112"/>
      <c r="O282" s="112"/>
      <c r="P282" s="112"/>
      <c r="Q282" s="112"/>
      <c r="R282" s="110"/>
      <c r="S282" s="110"/>
      <c r="T282" s="110"/>
      <c r="U282" s="110"/>
      <c r="V282" s="110"/>
      <c r="W282" s="110"/>
      <c r="X282" s="110"/>
    </row>
    <row r="283" ht="14.25" customHeight="1">
      <c r="A283" s="199" t="s">
        <v>1133</v>
      </c>
      <c r="B283" s="201">
        <v>45870.0</v>
      </c>
      <c r="C283" s="128" t="s">
        <v>1134</v>
      </c>
      <c r="D283" s="128" t="s">
        <v>210</v>
      </c>
      <c r="E283" s="184">
        <v>24648.21</v>
      </c>
      <c r="F283" s="128" t="s">
        <v>1135</v>
      </c>
      <c r="G283" s="110"/>
      <c r="H283" s="166"/>
      <c r="I283" s="110"/>
      <c r="J283" s="110"/>
      <c r="K283" s="183">
        <v>25800.0</v>
      </c>
      <c r="L283" s="183">
        <v>1151.79</v>
      </c>
      <c r="M283" s="112">
        <f>K283-L283</f>
        <v>24648.21</v>
      </c>
      <c r="N283" s="208">
        <f>24648.21-M283</f>
        <v>0</v>
      </c>
      <c r="O283" s="112"/>
      <c r="P283" s="112"/>
      <c r="Q283" s="112"/>
      <c r="R283" s="110"/>
      <c r="S283" s="110"/>
      <c r="T283" s="110"/>
      <c r="U283" s="110"/>
      <c r="V283" s="110"/>
      <c r="W283" s="110"/>
      <c r="X283" s="110"/>
    </row>
    <row r="284" ht="14.25" customHeight="1">
      <c r="A284" s="199" t="s">
        <v>1136</v>
      </c>
      <c r="B284" s="201">
        <v>45870.0</v>
      </c>
      <c r="C284" s="128" t="s">
        <v>1137</v>
      </c>
      <c r="D284" s="128" t="s">
        <v>1138</v>
      </c>
      <c r="E284" s="182">
        <v>6800.0</v>
      </c>
      <c r="F284" s="128" t="s">
        <v>1139</v>
      </c>
      <c r="G284" s="128" t="s">
        <v>1140</v>
      </c>
      <c r="H284" s="166" t="s">
        <v>869</v>
      </c>
      <c r="I284" s="128" t="s">
        <v>1141</v>
      </c>
      <c r="J284" s="110"/>
      <c r="K284" s="182">
        <v>6800.0</v>
      </c>
      <c r="L284" s="112"/>
      <c r="M284" s="112"/>
      <c r="N284" s="112"/>
      <c r="O284" s="112">
        <f>3400-3350.97</f>
        <v>49.03</v>
      </c>
      <c r="P284" s="116">
        <f>3400-O284</f>
        <v>3350.97</v>
      </c>
      <c r="Q284" s="112"/>
      <c r="R284" s="110"/>
      <c r="S284" s="110"/>
      <c r="T284" s="110"/>
      <c r="U284" s="110"/>
      <c r="V284" s="110"/>
      <c r="W284" s="110"/>
      <c r="X284" s="110"/>
    </row>
    <row r="285" ht="14.25" customHeight="1">
      <c r="A285" s="199" t="s">
        <v>1142</v>
      </c>
      <c r="B285" s="201">
        <v>45870.0</v>
      </c>
      <c r="C285" s="128" t="s">
        <v>1143</v>
      </c>
      <c r="D285" s="128" t="s">
        <v>1144</v>
      </c>
      <c r="E285" s="182">
        <v>133.0</v>
      </c>
      <c r="F285" s="128" t="s">
        <v>1145</v>
      </c>
      <c r="G285" s="128" t="s">
        <v>143</v>
      </c>
      <c r="H285" s="166"/>
      <c r="I285" s="200" t="s">
        <v>1127</v>
      </c>
      <c r="J285" s="110"/>
      <c r="K285" s="182">
        <v>133.0</v>
      </c>
      <c r="L285" s="112"/>
      <c r="M285" s="112"/>
      <c r="N285" s="112"/>
      <c r="O285" s="112"/>
      <c r="P285" s="112"/>
      <c r="Q285" s="112"/>
      <c r="R285" s="110"/>
      <c r="S285" s="110"/>
      <c r="T285" s="110"/>
      <c r="U285" s="110"/>
      <c r="V285" s="110"/>
      <c r="W285" s="110"/>
      <c r="X285" s="110"/>
    </row>
    <row r="286" ht="14.25" customHeight="1">
      <c r="A286" s="199" t="s">
        <v>1146</v>
      </c>
      <c r="B286" s="201">
        <v>45873.0</v>
      </c>
      <c r="C286" s="128" t="s">
        <v>1147</v>
      </c>
      <c r="D286" s="128" t="s">
        <v>853</v>
      </c>
      <c r="E286" s="182">
        <v>300.0</v>
      </c>
      <c r="F286" s="128" t="s">
        <v>1148</v>
      </c>
      <c r="G286" s="128" t="s">
        <v>143</v>
      </c>
      <c r="H286" s="166" t="s">
        <v>976</v>
      </c>
      <c r="I286" s="200" t="s">
        <v>1149</v>
      </c>
      <c r="J286" s="110"/>
      <c r="K286" s="182">
        <v>300.0</v>
      </c>
      <c r="L286" s="112"/>
      <c r="M286" s="112"/>
      <c r="N286" s="112"/>
      <c r="O286" s="112"/>
      <c r="P286" s="112"/>
      <c r="Q286" s="112"/>
      <c r="R286" s="110"/>
      <c r="S286" s="110"/>
      <c r="T286" s="110"/>
      <c r="U286" s="110"/>
      <c r="V286" s="110"/>
      <c r="W286" s="110"/>
      <c r="X286" s="110"/>
    </row>
    <row r="287" ht="14.25" customHeight="1">
      <c r="A287" s="199" t="s">
        <v>1150</v>
      </c>
      <c r="B287" s="201">
        <v>45873.0</v>
      </c>
      <c r="C287" s="128" t="s">
        <v>1151</v>
      </c>
      <c r="D287" s="128" t="s">
        <v>1152</v>
      </c>
      <c r="E287" s="182">
        <v>4000.0</v>
      </c>
      <c r="F287" s="128" t="s">
        <v>1153</v>
      </c>
      <c r="G287" s="128" t="s">
        <v>118</v>
      </c>
      <c r="H287" s="166" t="s">
        <v>869</v>
      </c>
      <c r="I287" s="128" t="s">
        <v>1154</v>
      </c>
      <c r="J287" s="110"/>
      <c r="K287" s="182">
        <v>4000.0</v>
      </c>
      <c r="L287" s="112"/>
      <c r="M287" s="112"/>
      <c r="N287" s="112"/>
      <c r="O287" s="112"/>
      <c r="P287" s="112"/>
      <c r="Q287" s="112"/>
      <c r="R287" s="110"/>
      <c r="S287" s="110"/>
      <c r="T287" s="110"/>
      <c r="U287" s="110"/>
      <c r="V287" s="110"/>
      <c r="W287" s="110"/>
      <c r="X287" s="110"/>
    </row>
    <row r="288" ht="14.25" customHeight="1">
      <c r="A288" s="199" t="s">
        <v>1155</v>
      </c>
      <c r="B288" s="201">
        <v>45873.0</v>
      </c>
      <c r="C288" s="128" t="s">
        <v>1156</v>
      </c>
      <c r="D288" s="128" t="s">
        <v>1157</v>
      </c>
      <c r="E288" s="182">
        <v>350.0</v>
      </c>
      <c r="F288" s="128" t="s">
        <v>1158</v>
      </c>
      <c r="G288" s="128" t="s">
        <v>143</v>
      </c>
      <c r="H288" s="166"/>
      <c r="I288" s="200" t="s">
        <v>1149</v>
      </c>
      <c r="J288" s="110"/>
      <c r="K288" s="182">
        <v>350.0</v>
      </c>
      <c r="L288" s="112"/>
      <c r="M288" s="112"/>
      <c r="N288" s="112"/>
      <c r="O288" s="112"/>
      <c r="P288" s="112"/>
      <c r="Q288" s="112"/>
      <c r="R288" s="110"/>
      <c r="S288" s="110"/>
      <c r="T288" s="110"/>
      <c r="U288" s="110"/>
      <c r="V288" s="110"/>
      <c r="W288" s="110"/>
      <c r="X288" s="110"/>
    </row>
    <row r="289" ht="14.25" customHeight="1">
      <c r="A289" s="199" t="s">
        <v>1159</v>
      </c>
      <c r="B289" s="201">
        <v>45874.0</v>
      </c>
      <c r="C289" s="128" t="s">
        <v>1160</v>
      </c>
      <c r="D289" s="128" t="s">
        <v>1161</v>
      </c>
      <c r="E289" s="182">
        <v>2400.0</v>
      </c>
      <c r="F289" s="128" t="s">
        <v>1162</v>
      </c>
      <c r="G289" s="128" t="s">
        <v>1163</v>
      </c>
      <c r="H289" s="166" t="s">
        <v>869</v>
      </c>
      <c r="I289" s="110"/>
      <c r="J289" s="110"/>
      <c r="K289" s="182">
        <v>2400.0</v>
      </c>
      <c r="L289" s="112"/>
      <c r="M289" s="112"/>
      <c r="N289" s="112"/>
      <c r="O289" s="183">
        <v>34.61</v>
      </c>
      <c r="P289" s="112">
        <f>E289-O289</f>
        <v>2365.39</v>
      </c>
      <c r="Q289" s="112"/>
      <c r="R289" s="110"/>
      <c r="S289" s="110"/>
      <c r="T289" s="110"/>
      <c r="U289" s="110"/>
      <c r="V289" s="110"/>
      <c r="W289" s="110"/>
      <c r="X289" s="110"/>
    </row>
    <row r="290" ht="14.25" customHeight="1">
      <c r="A290" s="199" t="s">
        <v>1164</v>
      </c>
      <c r="B290" s="201">
        <v>45874.0</v>
      </c>
      <c r="C290" s="128" t="s">
        <v>1165</v>
      </c>
      <c r="D290" s="128" t="s">
        <v>1166</v>
      </c>
      <c r="E290" s="182">
        <v>5500.0</v>
      </c>
      <c r="F290" s="128" t="s">
        <v>1167</v>
      </c>
      <c r="G290" s="128" t="s">
        <v>1168</v>
      </c>
      <c r="H290" s="166" t="s">
        <v>869</v>
      </c>
      <c r="I290" s="110"/>
      <c r="J290" s="110"/>
      <c r="K290" s="182">
        <v>5500.0</v>
      </c>
      <c r="L290" s="112"/>
      <c r="M290" s="112"/>
      <c r="N290" s="112"/>
      <c r="O290" s="112">
        <f>E290-P290</f>
        <v>180.61</v>
      </c>
      <c r="P290" s="183">
        <v>5319.39</v>
      </c>
      <c r="Q290" s="112"/>
      <c r="R290" s="110"/>
      <c r="S290" s="110"/>
      <c r="T290" s="110"/>
      <c r="U290" s="110"/>
      <c r="V290" s="110"/>
      <c r="W290" s="110"/>
      <c r="X290" s="110"/>
    </row>
    <row r="291" ht="14.25" customHeight="1">
      <c r="A291" s="199" t="s">
        <v>1169</v>
      </c>
      <c r="B291" s="201">
        <v>45875.0</v>
      </c>
      <c r="C291" s="128" t="s">
        <v>1170</v>
      </c>
      <c r="D291" s="128" t="s">
        <v>405</v>
      </c>
      <c r="E291" s="182">
        <v>1650.0</v>
      </c>
      <c r="F291" s="128" t="s">
        <v>1171</v>
      </c>
      <c r="G291" s="110"/>
      <c r="H291" s="166"/>
      <c r="I291" s="110"/>
      <c r="J291" s="110"/>
      <c r="K291" s="182">
        <v>1650.0</v>
      </c>
      <c r="L291" s="112"/>
      <c r="M291" s="112"/>
      <c r="N291" s="112"/>
      <c r="O291" s="112"/>
      <c r="P291" s="112"/>
      <c r="Q291" s="112"/>
      <c r="R291" s="110"/>
      <c r="S291" s="110"/>
      <c r="T291" s="110"/>
      <c r="U291" s="110"/>
      <c r="V291" s="110"/>
      <c r="W291" s="110"/>
      <c r="X291" s="110"/>
    </row>
    <row r="292" ht="14.25" customHeight="1">
      <c r="A292" s="199" t="s">
        <v>1172</v>
      </c>
      <c r="B292" s="201">
        <f>B$291</f>
        <v>45875</v>
      </c>
      <c r="C292" s="128" t="s">
        <v>1173</v>
      </c>
      <c r="D292" s="128" t="s">
        <v>205</v>
      </c>
      <c r="E292" s="182">
        <v>54300.0</v>
      </c>
      <c r="F292" s="128" t="s">
        <v>1174</v>
      </c>
      <c r="G292" s="128" t="s">
        <v>1175</v>
      </c>
      <c r="H292" s="166" t="s">
        <v>869</v>
      </c>
      <c r="I292" s="128" t="s">
        <v>1176</v>
      </c>
      <c r="J292" s="110"/>
      <c r="K292" s="182">
        <v>54300.0</v>
      </c>
      <c r="L292" s="112"/>
      <c r="M292" s="112"/>
      <c r="N292" s="112"/>
      <c r="O292" s="112"/>
      <c r="P292" s="112"/>
      <c r="Q292" s="112"/>
      <c r="R292" s="110"/>
      <c r="S292" s="110"/>
      <c r="T292" s="110"/>
      <c r="U292" s="110"/>
      <c r="V292" s="110"/>
      <c r="W292" s="110"/>
      <c r="X292" s="110"/>
    </row>
    <row r="293" ht="14.25" customHeight="1">
      <c r="A293" s="199" t="s">
        <v>1177</v>
      </c>
      <c r="B293" s="201">
        <v>45877.0</v>
      </c>
      <c r="C293" s="128" t="s">
        <v>1178</v>
      </c>
      <c r="D293" s="128" t="s">
        <v>1179</v>
      </c>
      <c r="E293" s="182">
        <v>600.0</v>
      </c>
      <c r="F293" s="128" t="s">
        <v>1180</v>
      </c>
      <c r="G293" s="128" t="s">
        <v>143</v>
      </c>
      <c r="H293" s="166" t="s">
        <v>976</v>
      </c>
      <c r="I293" s="200" t="s">
        <v>1132</v>
      </c>
      <c r="J293" s="110"/>
      <c r="K293" s="182">
        <v>600.0</v>
      </c>
      <c r="L293" s="112"/>
      <c r="M293" s="112"/>
      <c r="N293" s="112"/>
      <c r="O293" s="112"/>
      <c r="P293" s="112"/>
      <c r="Q293" s="112"/>
      <c r="R293" s="110"/>
      <c r="S293" s="110"/>
      <c r="T293" s="110"/>
      <c r="U293" s="110"/>
      <c r="V293" s="110"/>
      <c r="W293" s="110"/>
      <c r="X293" s="110"/>
    </row>
    <row r="294" ht="14.25" customHeight="1">
      <c r="A294" s="199" t="s">
        <v>1181</v>
      </c>
      <c r="B294" s="201">
        <f t="shared" ref="B294:B296" si="51">B$293</f>
        <v>45877</v>
      </c>
      <c r="C294" s="128" t="s">
        <v>1182</v>
      </c>
      <c r="D294" s="128" t="s">
        <v>1183</v>
      </c>
      <c r="E294" s="182">
        <v>5200.0</v>
      </c>
      <c r="F294" s="128" t="s">
        <v>1184</v>
      </c>
      <c r="G294" s="128" t="s">
        <v>1185</v>
      </c>
      <c r="H294" s="166" t="s">
        <v>976</v>
      </c>
      <c r="I294" s="128" t="s">
        <v>1186</v>
      </c>
      <c r="J294" s="110"/>
      <c r="K294" s="182">
        <v>5200.0</v>
      </c>
      <c r="L294" s="112"/>
      <c r="M294" s="112"/>
      <c r="N294" s="112"/>
      <c r="O294" s="112"/>
      <c r="P294" s="112"/>
      <c r="Q294" s="112"/>
      <c r="R294" s="110"/>
      <c r="S294" s="110"/>
      <c r="T294" s="110"/>
      <c r="U294" s="110"/>
      <c r="V294" s="110"/>
      <c r="W294" s="110"/>
      <c r="X294" s="110"/>
    </row>
    <row r="295" ht="14.25" customHeight="1">
      <c r="A295" s="199" t="s">
        <v>1187</v>
      </c>
      <c r="B295" s="201">
        <f t="shared" si="51"/>
        <v>45877</v>
      </c>
      <c r="C295" s="128" t="s">
        <v>1188</v>
      </c>
      <c r="D295" s="128" t="s">
        <v>1189</v>
      </c>
      <c r="E295" s="182">
        <v>3600.0</v>
      </c>
      <c r="F295" s="128" t="s">
        <v>1190</v>
      </c>
      <c r="G295" s="128" t="s">
        <v>1191</v>
      </c>
      <c r="H295" s="166" t="s">
        <v>976</v>
      </c>
      <c r="I295" s="200" t="s">
        <v>1192</v>
      </c>
      <c r="J295" s="110"/>
      <c r="K295" s="182">
        <v>3600.0</v>
      </c>
      <c r="L295" s="112"/>
      <c r="M295" s="112"/>
      <c r="N295" s="112"/>
      <c r="O295" s="186">
        <v>34.61</v>
      </c>
      <c r="P295" s="112">
        <f>2400-O295</f>
        <v>2365.39</v>
      </c>
      <c r="Q295" s="112">
        <f>2365.39+P289</f>
        <v>4730.78</v>
      </c>
      <c r="R295" s="110"/>
      <c r="S295" s="110"/>
      <c r="T295" s="110"/>
      <c r="U295" s="110"/>
      <c r="V295" s="110"/>
      <c r="W295" s="110"/>
      <c r="X295" s="110"/>
    </row>
    <row r="296" ht="14.25" customHeight="1">
      <c r="A296" s="199" t="s">
        <v>1193</v>
      </c>
      <c r="B296" s="201">
        <f t="shared" si="51"/>
        <v>45877</v>
      </c>
      <c r="C296" s="128" t="s">
        <v>1194</v>
      </c>
      <c r="D296" s="128" t="s">
        <v>1195</v>
      </c>
      <c r="E296" s="182">
        <v>4080.0</v>
      </c>
      <c r="F296" s="128" t="s">
        <v>1196</v>
      </c>
      <c r="G296" s="128" t="s">
        <v>150</v>
      </c>
      <c r="H296" s="166" t="s">
        <v>869</v>
      </c>
      <c r="I296" s="110"/>
      <c r="J296" s="110"/>
      <c r="K296" s="182">
        <v>4080.0</v>
      </c>
      <c r="L296" s="112"/>
      <c r="M296" s="112"/>
      <c r="N296" s="112"/>
      <c r="O296" s="183">
        <v>133.98</v>
      </c>
      <c r="P296" s="112">
        <f>E296-O296</f>
        <v>3946.02</v>
      </c>
      <c r="Q296" s="112"/>
      <c r="R296" s="110"/>
      <c r="S296" s="110"/>
      <c r="T296" s="110"/>
      <c r="U296" s="110"/>
      <c r="V296" s="110"/>
      <c r="W296" s="110"/>
      <c r="X296" s="110"/>
    </row>
    <row r="297" ht="14.25" customHeight="1">
      <c r="A297" s="199" t="s">
        <v>1197</v>
      </c>
      <c r="B297" s="201">
        <v>45880.0</v>
      </c>
      <c r="C297" s="128" t="s">
        <v>1198</v>
      </c>
      <c r="D297" s="128" t="s">
        <v>1199</v>
      </c>
      <c r="E297" s="182">
        <v>2960.0</v>
      </c>
      <c r="F297" s="128" t="s">
        <v>1200</v>
      </c>
      <c r="G297" s="128" t="s">
        <v>201</v>
      </c>
      <c r="H297" s="166" t="s">
        <v>976</v>
      </c>
      <c r="I297" s="128" t="s">
        <v>1201</v>
      </c>
      <c r="J297" s="110"/>
      <c r="K297" s="182">
        <v>2960.0</v>
      </c>
      <c r="L297" s="112"/>
      <c r="M297" s="112"/>
      <c r="N297" s="112"/>
      <c r="O297" s="112"/>
      <c r="P297" s="112"/>
      <c r="Q297" s="112"/>
      <c r="R297" s="110"/>
      <c r="S297" s="110"/>
      <c r="T297" s="110"/>
      <c r="U297" s="110"/>
      <c r="V297" s="110"/>
      <c r="W297" s="110"/>
      <c r="X297" s="110"/>
    </row>
    <row r="298" ht="14.25" customHeight="1">
      <c r="A298" s="199" t="s">
        <v>1202</v>
      </c>
      <c r="B298" s="201">
        <v>45881.0</v>
      </c>
      <c r="C298" s="128" t="s">
        <v>1203</v>
      </c>
      <c r="D298" s="128" t="s">
        <v>1204</v>
      </c>
      <c r="E298" s="182">
        <v>720.0</v>
      </c>
      <c r="F298" s="128" t="s">
        <v>1205</v>
      </c>
      <c r="G298" s="128" t="s">
        <v>143</v>
      </c>
      <c r="H298" s="166" t="s">
        <v>976</v>
      </c>
      <c r="I298" s="110"/>
      <c r="J298" s="110"/>
      <c r="K298" s="182">
        <v>720.0</v>
      </c>
      <c r="L298" s="112"/>
      <c r="M298" s="112"/>
      <c r="N298" s="112"/>
      <c r="O298" s="112"/>
      <c r="P298" s="112"/>
      <c r="Q298" s="112"/>
      <c r="R298" s="110"/>
      <c r="S298" s="110"/>
      <c r="T298" s="110"/>
      <c r="U298" s="110"/>
      <c r="V298" s="110"/>
      <c r="W298" s="110"/>
      <c r="X298" s="110"/>
    </row>
    <row r="299" ht="14.25" customHeight="1">
      <c r="A299" s="199" t="s">
        <v>1206</v>
      </c>
      <c r="B299" s="181">
        <v>45883.0</v>
      </c>
      <c r="C299" s="128" t="s">
        <v>1207</v>
      </c>
      <c r="D299" s="186" t="s">
        <v>1208</v>
      </c>
      <c r="E299" s="166">
        <v>1050.0</v>
      </c>
      <c r="F299" s="186" t="s">
        <v>1209</v>
      </c>
      <c r="G299" s="186" t="s">
        <v>143</v>
      </c>
      <c r="H299" s="166" t="s">
        <v>976</v>
      </c>
      <c r="I299" s="110"/>
      <c r="J299" s="110"/>
      <c r="K299" s="166">
        <v>1050.0</v>
      </c>
      <c r="L299" s="112"/>
      <c r="M299" s="112"/>
      <c r="N299" s="112"/>
      <c r="O299" s="112"/>
      <c r="P299" s="112"/>
      <c r="Q299" s="112"/>
      <c r="R299" s="110"/>
      <c r="S299" s="110"/>
      <c r="T299" s="110"/>
      <c r="U299" s="110"/>
      <c r="V299" s="110"/>
      <c r="W299" s="110"/>
      <c r="X299" s="110"/>
    </row>
    <row r="300" ht="14.25" customHeight="1">
      <c r="A300" s="199" t="s">
        <v>1210</v>
      </c>
      <c r="B300" s="181">
        <v>45883.0</v>
      </c>
      <c r="C300" s="128" t="s">
        <v>1211</v>
      </c>
      <c r="D300" s="186" t="s">
        <v>1208</v>
      </c>
      <c r="E300" s="166">
        <v>10.0</v>
      </c>
      <c r="F300" s="186" t="s">
        <v>1212</v>
      </c>
      <c r="G300" s="186" t="s">
        <v>1100</v>
      </c>
      <c r="H300" s="166" t="s">
        <v>869</v>
      </c>
      <c r="I300" s="110"/>
      <c r="J300" s="110"/>
      <c r="K300" s="166">
        <v>10.0</v>
      </c>
      <c r="L300" s="112"/>
      <c r="M300" s="112"/>
      <c r="N300" s="112"/>
      <c r="O300" s="183">
        <v>0.14</v>
      </c>
      <c r="P300" s="116">
        <f>E300-O300</f>
        <v>9.86</v>
      </c>
      <c r="Q300" s="112"/>
      <c r="R300" s="110"/>
      <c r="S300" s="110"/>
      <c r="T300" s="110"/>
      <c r="U300" s="110"/>
      <c r="V300" s="110"/>
      <c r="W300" s="110"/>
      <c r="X300" s="110"/>
    </row>
    <row r="301" ht="14.25" customHeight="1">
      <c r="A301" s="199" t="s">
        <v>1213</v>
      </c>
      <c r="B301" s="181">
        <f t="shared" ref="B301:B302" si="52">B$300</f>
        <v>45883</v>
      </c>
      <c r="C301" s="128" t="s">
        <v>1214</v>
      </c>
      <c r="D301" s="128" t="s">
        <v>1215</v>
      </c>
      <c r="E301" s="182">
        <v>43.0</v>
      </c>
      <c r="F301" s="128" t="s">
        <v>1216</v>
      </c>
      <c r="G301" s="128" t="s">
        <v>143</v>
      </c>
      <c r="H301" s="166" t="s">
        <v>976</v>
      </c>
      <c r="I301" s="110"/>
      <c r="J301" s="110"/>
      <c r="K301" s="182">
        <v>43.0</v>
      </c>
      <c r="L301" s="112"/>
      <c r="M301" s="112"/>
      <c r="N301" s="112"/>
      <c r="O301" s="112"/>
      <c r="P301" s="112"/>
      <c r="Q301" s="112"/>
      <c r="R301" s="110"/>
      <c r="S301" s="110"/>
      <c r="T301" s="110"/>
      <c r="U301" s="110"/>
      <c r="V301" s="110"/>
      <c r="W301" s="110"/>
      <c r="X301" s="110"/>
    </row>
    <row r="302" ht="14.25" customHeight="1">
      <c r="A302" s="199" t="s">
        <v>1217</v>
      </c>
      <c r="B302" s="181">
        <f t="shared" si="52"/>
        <v>45883</v>
      </c>
      <c r="C302" s="128" t="s">
        <v>1218</v>
      </c>
      <c r="D302" s="186" t="s">
        <v>1208</v>
      </c>
      <c r="E302" s="182">
        <v>54.0</v>
      </c>
      <c r="F302" s="128" t="s">
        <v>1219</v>
      </c>
      <c r="G302" s="128" t="s">
        <v>143</v>
      </c>
      <c r="H302" s="166" t="s">
        <v>976</v>
      </c>
      <c r="I302" s="110"/>
      <c r="J302" s="110"/>
      <c r="K302" s="182">
        <v>54.0</v>
      </c>
      <c r="L302" s="112"/>
      <c r="M302" s="112"/>
      <c r="N302" s="112"/>
      <c r="O302" s="112"/>
      <c r="P302" s="112"/>
      <c r="Q302" s="112"/>
      <c r="R302" s="110"/>
      <c r="S302" s="110"/>
      <c r="T302" s="110"/>
      <c r="U302" s="110"/>
      <c r="V302" s="110"/>
      <c r="W302" s="110"/>
      <c r="X302" s="110"/>
    </row>
    <row r="303" ht="14.25" customHeight="1">
      <c r="A303" s="199" t="s">
        <v>1220</v>
      </c>
      <c r="B303" s="209" t="s">
        <v>1221</v>
      </c>
      <c r="C303" s="128" t="s">
        <v>1222</v>
      </c>
      <c r="D303" s="128" t="s">
        <v>1223</v>
      </c>
      <c r="E303" s="184">
        <v>1814942.67</v>
      </c>
      <c r="F303" s="128" t="s">
        <v>1224</v>
      </c>
      <c r="G303" s="128" t="s">
        <v>118</v>
      </c>
      <c r="H303" s="166" t="s">
        <v>869</v>
      </c>
      <c r="I303" s="128" t="s">
        <v>1225</v>
      </c>
      <c r="J303" s="110"/>
      <c r="K303" s="112"/>
      <c r="L303" s="112"/>
      <c r="M303" s="112"/>
      <c r="N303" s="112"/>
      <c r="O303" s="112"/>
      <c r="P303" s="112"/>
      <c r="Q303" s="112"/>
      <c r="R303" s="110"/>
      <c r="S303" s="110"/>
      <c r="T303" s="110"/>
      <c r="U303" s="110"/>
      <c r="V303" s="110"/>
      <c r="W303" s="110"/>
      <c r="X303" s="110"/>
    </row>
    <row r="304" ht="14.25" customHeight="1">
      <c r="A304" s="199" t="s">
        <v>1226</v>
      </c>
      <c r="B304" s="201">
        <v>45884.0</v>
      </c>
      <c r="C304" s="128" t="s">
        <v>1227</v>
      </c>
      <c r="D304" s="128" t="s">
        <v>1223</v>
      </c>
      <c r="E304" s="184">
        <v>1814942.67</v>
      </c>
      <c r="F304" s="128" t="s">
        <v>1228</v>
      </c>
      <c r="G304" s="128" t="s">
        <v>118</v>
      </c>
      <c r="H304" s="166" t="s">
        <v>869</v>
      </c>
      <c r="I304" s="128" t="s">
        <v>1225</v>
      </c>
      <c r="J304" s="110"/>
      <c r="K304" s="112"/>
      <c r="L304" s="112"/>
      <c r="M304" s="112"/>
      <c r="N304" s="112"/>
      <c r="O304" s="112"/>
      <c r="P304" s="112"/>
      <c r="Q304" s="112"/>
      <c r="R304" s="110"/>
      <c r="S304" s="110"/>
      <c r="T304" s="110"/>
      <c r="U304" s="110"/>
      <c r="V304" s="110"/>
      <c r="W304" s="110"/>
      <c r="X304" s="110"/>
    </row>
    <row r="305" ht="14.25" customHeight="1">
      <c r="A305" s="199" t="s">
        <v>1229</v>
      </c>
      <c r="B305" s="201">
        <v>45884.0</v>
      </c>
      <c r="C305" s="128" t="s">
        <v>1230</v>
      </c>
      <c r="D305" s="128" t="s">
        <v>1183</v>
      </c>
      <c r="E305" s="182">
        <v>6800.0</v>
      </c>
      <c r="F305" s="128" t="s">
        <v>1231</v>
      </c>
      <c r="G305" s="128" t="s">
        <v>143</v>
      </c>
      <c r="H305" s="166" t="s">
        <v>976</v>
      </c>
      <c r="I305" s="128" t="s">
        <v>1232</v>
      </c>
      <c r="J305" s="110"/>
      <c r="K305" s="182">
        <v>6800.0</v>
      </c>
      <c r="L305" s="112"/>
      <c r="M305" s="112"/>
      <c r="N305" s="112"/>
      <c r="O305" s="112"/>
      <c r="P305" s="112"/>
      <c r="Q305" s="112"/>
      <c r="R305" s="110"/>
      <c r="S305" s="110"/>
      <c r="T305" s="110"/>
      <c r="U305" s="110"/>
      <c r="V305" s="110"/>
      <c r="W305" s="110"/>
      <c r="X305" s="110"/>
    </row>
    <row r="306" ht="14.25" customHeight="1">
      <c r="A306" s="199" t="s">
        <v>1233</v>
      </c>
      <c r="B306" s="201">
        <v>45884.0</v>
      </c>
      <c r="C306" s="128" t="s">
        <v>1234</v>
      </c>
      <c r="D306" s="128" t="s">
        <v>1235</v>
      </c>
      <c r="E306" s="182">
        <v>3456.0</v>
      </c>
      <c r="F306" s="128" t="s">
        <v>1236</v>
      </c>
      <c r="G306" s="128" t="s">
        <v>150</v>
      </c>
      <c r="H306" s="166" t="s">
        <v>869</v>
      </c>
      <c r="I306" s="128" t="s">
        <v>1237</v>
      </c>
      <c r="J306" s="110"/>
      <c r="K306" s="182">
        <v>3456.0</v>
      </c>
      <c r="L306" s="112"/>
      <c r="M306" s="112"/>
      <c r="N306" s="112"/>
      <c r="O306" s="183">
        <v>56.74</v>
      </c>
      <c r="P306" s="116">
        <f>1728-O306</f>
        <v>1671.26</v>
      </c>
      <c r="Q306" s="112"/>
      <c r="R306" s="110"/>
      <c r="S306" s="110"/>
      <c r="T306" s="110"/>
      <c r="U306" s="110"/>
      <c r="V306" s="110"/>
      <c r="W306" s="110"/>
      <c r="X306" s="110"/>
    </row>
    <row r="307" ht="14.25" customHeight="1">
      <c r="A307" s="199" t="s">
        <v>1238</v>
      </c>
      <c r="B307" s="201">
        <v>45887.0</v>
      </c>
      <c r="C307" s="128" t="s">
        <v>1239</v>
      </c>
      <c r="D307" s="128" t="s">
        <v>1240</v>
      </c>
      <c r="E307" s="182">
        <v>8800.0</v>
      </c>
      <c r="F307" s="128" t="s">
        <v>1241</v>
      </c>
      <c r="G307" s="128" t="s">
        <v>150</v>
      </c>
      <c r="H307" s="166" t="s">
        <v>869</v>
      </c>
      <c r="I307" s="110"/>
      <c r="J307" s="110"/>
      <c r="K307" s="182">
        <v>8800.0</v>
      </c>
      <c r="L307" s="112"/>
      <c r="M307" s="112"/>
      <c r="N307" s="112"/>
      <c r="O307" s="183">
        <v>85.35</v>
      </c>
      <c r="P307" s="116">
        <f>4400-O307</f>
        <v>4314.65</v>
      </c>
      <c r="Q307" s="210">
        <v>5985.91</v>
      </c>
      <c r="R307" s="110"/>
      <c r="S307" s="112">
        <f>Q307-P307</f>
        <v>1671.26</v>
      </c>
      <c r="T307" s="110"/>
      <c r="U307" s="110"/>
      <c r="V307" s="110"/>
      <c r="W307" s="110"/>
      <c r="X307" s="110"/>
    </row>
    <row r="308" ht="14.25" customHeight="1">
      <c r="A308" s="199" t="s">
        <v>1242</v>
      </c>
      <c r="B308" s="201">
        <v>45887.0</v>
      </c>
      <c r="C308" s="128" t="s">
        <v>1243</v>
      </c>
      <c r="D308" s="128" t="s">
        <v>1244</v>
      </c>
      <c r="E308" s="182">
        <v>600.0</v>
      </c>
      <c r="F308" s="128" t="s">
        <v>1245</v>
      </c>
      <c r="G308" s="128" t="s">
        <v>150</v>
      </c>
      <c r="H308" s="166" t="s">
        <v>869</v>
      </c>
      <c r="I308" s="110"/>
      <c r="J308" s="110"/>
      <c r="K308" s="182">
        <v>600.0</v>
      </c>
      <c r="L308" s="112"/>
      <c r="M308" s="112"/>
      <c r="N308" s="112"/>
      <c r="O308" s="183">
        <v>8.65</v>
      </c>
      <c r="P308" s="197">
        <v>591.35</v>
      </c>
      <c r="Q308" s="112"/>
      <c r="R308" s="110"/>
      <c r="S308" s="110"/>
      <c r="T308" s="110"/>
      <c r="U308" s="110"/>
      <c r="V308" s="110"/>
      <c r="W308" s="110"/>
      <c r="X308" s="110"/>
    </row>
    <row r="309" ht="14.25" customHeight="1">
      <c r="A309" s="199" t="s">
        <v>1246</v>
      </c>
      <c r="B309" s="201">
        <v>45887.0</v>
      </c>
      <c r="C309" s="128" t="s">
        <v>1247</v>
      </c>
      <c r="D309" s="128" t="s">
        <v>1248</v>
      </c>
      <c r="E309" s="182">
        <v>600.0</v>
      </c>
      <c r="F309" s="128" t="s">
        <v>1245</v>
      </c>
      <c r="G309" s="128" t="s">
        <v>150</v>
      </c>
      <c r="H309" s="166" t="s">
        <v>869</v>
      </c>
      <c r="I309" s="110"/>
      <c r="J309" s="110"/>
      <c r="K309" s="182">
        <v>600.0</v>
      </c>
      <c r="L309" s="112"/>
      <c r="M309" s="112"/>
      <c r="N309" s="112"/>
      <c r="O309" s="183">
        <v>8.65</v>
      </c>
      <c r="P309" s="197">
        <v>591.35</v>
      </c>
      <c r="R309" s="110"/>
      <c r="S309" s="110"/>
      <c r="T309" s="110"/>
      <c r="U309" s="110"/>
      <c r="V309" s="110"/>
      <c r="W309" s="110"/>
      <c r="X309" s="110"/>
    </row>
    <row r="310" ht="14.25" customHeight="1">
      <c r="A310" s="199" t="s">
        <v>1249</v>
      </c>
      <c r="B310" s="201">
        <v>45887.0</v>
      </c>
      <c r="C310" s="128" t="s">
        <v>1250</v>
      </c>
      <c r="D310" s="128" t="s">
        <v>1251</v>
      </c>
      <c r="E310" s="182">
        <v>4480.0</v>
      </c>
      <c r="F310" s="128" t="s">
        <v>1252</v>
      </c>
      <c r="G310" s="128" t="s">
        <v>150</v>
      </c>
      <c r="H310" s="166" t="s">
        <v>869</v>
      </c>
      <c r="I310" s="110"/>
      <c r="J310" s="110"/>
      <c r="K310" s="182">
        <v>4480.0</v>
      </c>
      <c r="L310" s="112"/>
      <c r="M310" s="112"/>
      <c r="O310" s="112">
        <f>E310-P310</f>
        <v>169.21</v>
      </c>
      <c r="P310" s="197">
        <v>4310.79</v>
      </c>
      <c r="Q310" s="197">
        <v>5493.49</v>
      </c>
      <c r="R310" s="110"/>
      <c r="S310" s="110"/>
      <c r="T310" s="110"/>
      <c r="U310" s="110"/>
      <c r="V310" s="110"/>
      <c r="W310" s="110"/>
      <c r="X310" s="110"/>
    </row>
    <row r="311" ht="14.25" customHeight="1">
      <c r="A311" s="199" t="s">
        <v>1253</v>
      </c>
      <c r="B311" s="201">
        <v>45887.0</v>
      </c>
      <c r="C311" s="128" t="s">
        <v>1254</v>
      </c>
      <c r="D311" s="128" t="s">
        <v>1255</v>
      </c>
      <c r="E311" s="182">
        <v>900.0</v>
      </c>
      <c r="F311" s="128" t="s">
        <v>1256</v>
      </c>
      <c r="G311" s="128" t="s">
        <v>143</v>
      </c>
      <c r="H311" s="166" t="s">
        <v>976</v>
      </c>
      <c r="I311" s="210" t="s">
        <v>1257</v>
      </c>
      <c r="J311" s="110"/>
      <c r="K311" s="182">
        <v>900.0</v>
      </c>
      <c r="L311" s="112"/>
      <c r="M311" s="112"/>
      <c r="N311" s="112"/>
      <c r="O311" s="112"/>
      <c r="P311" s="112"/>
      <c r="Q311" s="112"/>
      <c r="R311" s="110"/>
      <c r="S311" s="110"/>
      <c r="T311" s="110"/>
      <c r="U311" s="110"/>
      <c r="V311" s="110"/>
      <c r="W311" s="110"/>
      <c r="X311" s="110"/>
    </row>
    <row r="312" ht="14.25" customHeight="1">
      <c r="A312" s="199" t="s">
        <v>1258</v>
      </c>
      <c r="B312" s="201">
        <v>45888.0</v>
      </c>
      <c r="C312" s="128" t="s">
        <v>1259</v>
      </c>
      <c r="D312" s="128" t="s">
        <v>1260</v>
      </c>
      <c r="E312" s="182">
        <v>6900.0</v>
      </c>
      <c r="F312" s="128" t="s">
        <v>1261</v>
      </c>
      <c r="G312" s="128" t="s">
        <v>1100</v>
      </c>
      <c r="H312" s="166" t="s">
        <v>869</v>
      </c>
      <c r="I312" s="110"/>
      <c r="J312" s="110"/>
      <c r="K312" s="182">
        <v>6900.0</v>
      </c>
      <c r="L312" s="112"/>
      <c r="M312" s="112"/>
      <c r="N312" s="112"/>
      <c r="O312" s="186">
        <v>99.5</v>
      </c>
      <c r="P312" s="187">
        <f>E312-O312</f>
        <v>6800.5</v>
      </c>
      <c r="Q312" s="112"/>
      <c r="R312" s="110"/>
      <c r="S312" s="110"/>
      <c r="T312" s="110"/>
      <c r="U312" s="110"/>
      <c r="V312" s="110"/>
      <c r="W312" s="110"/>
      <c r="X312" s="110"/>
    </row>
    <row r="313" ht="14.25" customHeight="1">
      <c r="A313" s="199" t="s">
        <v>1262</v>
      </c>
      <c r="B313" s="201">
        <v>45889.0</v>
      </c>
      <c r="C313" s="128" t="s">
        <v>1263</v>
      </c>
      <c r="D313" s="128" t="s">
        <v>1264</v>
      </c>
      <c r="E313" s="182">
        <v>2400.0</v>
      </c>
      <c r="F313" s="128" t="s">
        <v>1265</v>
      </c>
      <c r="G313" s="128" t="s">
        <v>143</v>
      </c>
      <c r="H313" s="166" t="s">
        <v>976</v>
      </c>
      <c r="I313" s="110"/>
      <c r="J313" s="110"/>
      <c r="K313" s="182">
        <v>2400.0</v>
      </c>
      <c r="L313" s="112"/>
      <c r="M313" s="112"/>
      <c r="N313" s="112"/>
      <c r="O313" s="121">
        <v>226.58</v>
      </c>
      <c r="P313" s="119">
        <f>E312-O313</f>
        <v>6673.42</v>
      </c>
      <c r="Q313" s="112"/>
      <c r="R313" s="110"/>
      <c r="S313" s="110"/>
      <c r="T313" s="110"/>
      <c r="U313" s="110"/>
      <c r="V313" s="110"/>
      <c r="W313" s="110"/>
      <c r="X313" s="110"/>
    </row>
    <row r="314" ht="14.25" customHeight="1">
      <c r="A314" s="199" t="s">
        <v>1266</v>
      </c>
      <c r="B314" s="117">
        <f>B$313</f>
        <v>45889</v>
      </c>
      <c r="C314" s="128" t="s">
        <v>1267</v>
      </c>
      <c r="D314" s="128" t="s">
        <v>1268</v>
      </c>
      <c r="E314" s="182">
        <v>600.0</v>
      </c>
      <c r="F314" s="128" t="s">
        <v>1180</v>
      </c>
      <c r="G314" s="128" t="s">
        <v>143</v>
      </c>
      <c r="H314" s="166" t="s">
        <v>976</v>
      </c>
      <c r="I314" s="110"/>
      <c r="J314" s="110"/>
      <c r="K314" s="182">
        <v>600.0</v>
      </c>
      <c r="L314" s="112"/>
      <c r="M314" s="112"/>
      <c r="N314" s="112"/>
      <c r="O314" s="112"/>
      <c r="P314" s="112"/>
      <c r="Q314" s="112"/>
      <c r="R314" s="110"/>
      <c r="S314" s="110"/>
      <c r="T314" s="110"/>
      <c r="U314" s="110"/>
      <c r="V314" s="110"/>
      <c r="W314" s="110"/>
      <c r="X314" s="110"/>
    </row>
    <row r="315" ht="14.25" customHeight="1">
      <c r="A315" s="199" t="s">
        <v>1269</v>
      </c>
      <c r="B315" s="201">
        <v>45891.0</v>
      </c>
      <c r="C315" s="128" t="s">
        <v>1270</v>
      </c>
      <c r="D315" s="128" t="s">
        <v>1271</v>
      </c>
      <c r="E315" s="184">
        <v>1814942.67</v>
      </c>
      <c r="F315" s="128" t="s">
        <v>1272</v>
      </c>
      <c r="G315" s="128" t="s">
        <v>118</v>
      </c>
      <c r="H315" s="166" t="s">
        <v>869</v>
      </c>
      <c r="I315" s="110"/>
      <c r="J315" s="110"/>
      <c r="K315" s="183">
        <v>1909188.44</v>
      </c>
      <c r="L315" s="183">
        <v>94245.77</v>
      </c>
      <c r="M315" s="112">
        <f>K315-L315</f>
        <v>1814942.67</v>
      </c>
      <c r="N315" s="112">
        <f>M315-E315</f>
        <v>0</v>
      </c>
      <c r="O315" s="112"/>
      <c r="P315" s="112"/>
      <c r="Q315" s="112"/>
      <c r="R315" s="110"/>
      <c r="S315" s="110"/>
      <c r="T315" s="110"/>
      <c r="U315" s="110"/>
      <c r="V315" s="110"/>
      <c r="W315" s="110"/>
      <c r="X315" s="110"/>
    </row>
    <row r="316" ht="14.25" customHeight="1">
      <c r="A316" s="199" t="s">
        <v>1273</v>
      </c>
      <c r="B316" s="201">
        <v>45891.0</v>
      </c>
      <c r="C316" s="128" t="s">
        <v>1274</v>
      </c>
      <c r="D316" s="128" t="s">
        <v>1275</v>
      </c>
      <c r="E316" s="182">
        <v>896.0</v>
      </c>
      <c r="F316" s="128" t="s">
        <v>1276</v>
      </c>
      <c r="G316" s="128" t="s">
        <v>1100</v>
      </c>
      <c r="H316" s="166" t="s">
        <v>869</v>
      </c>
      <c r="I316" s="110"/>
      <c r="J316" s="110"/>
      <c r="K316" s="182">
        <v>896.0</v>
      </c>
      <c r="L316" s="112"/>
      <c r="M316" s="112"/>
      <c r="N316" s="112"/>
      <c r="O316" s="183">
        <v>21.83</v>
      </c>
      <c r="P316" s="112">
        <f>E316-O316</f>
        <v>874.17</v>
      </c>
      <c r="Q316" s="112"/>
      <c r="R316" s="110"/>
      <c r="S316" s="110"/>
      <c r="T316" s="110"/>
      <c r="U316" s="110"/>
      <c r="V316" s="110"/>
      <c r="W316" s="110"/>
      <c r="X316" s="110"/>
    </row>
    <row r="317" ht="14.25" customHeight="1">
      <c r="A317" s="199" t="s">
        <v>1277</v>
      </c>
      <c r="B317" s="201">
        <v>45891.0</v>
      </c>
      <c r="C317" s="128" t="s">
        <v>1278</v>
      </c>
      <c r="D317" s="128" t="s">
        <v>1279</v>
      </c>
      <c r="E317" s="182">
        <v>8500.0</v>
      </c>
      <c r="F317" s="128" t="s">
        <v>1280</v>
      </c>
      <c r="G317" s="128" t="s">
        <v>1100</v>
      </c>
      <c r="H317" s="166" t="s">
        <v>869</v>
      </c>
      <c r="I317" s="128" t="s">
        <v>1281</v>
      </c>
      <c r="J317" s="110"/>
      <c r="K317" s="182">
        <v>8500.0</v>
      </c>
      <c r="L317" s="112"/>
      <c r="M317" s="112"/>
      <c r="N317" s="112"/>
      <c r="O317" s="183">
        <v>62.0</v>
      </c>
      <c r="P317" s="183">
        <f>4300-O317</f>
        <v>4238</v>
      </c>
      <c r="Q317" s="112"/>
      <c r="R317" s="110"/>
      <c r="S317" s="110"/>
      <c r="T317" s="110"/>
      <c r="U317" s="110"/>
      <c r="V317" s="110"/>
      <c r="W317" s="110"/>
      <c r="X317" s="110"/>
    </row>
    <row r="318" ht="14.25" customHeight="1">
      <c r="A318" s="199" t="s">
        <v>1282</v>
      </c>
      <c r="B318" s="201">
        <v>45891.0</v>
      </c>
      <c r="C318" s="128" t="s">
        <v>1283</v>
      </c>
      <c r="D318" s="128" t="s">
        <v>1284</v>
      </c>
      <c r="E318" s="182">
        <v>720.0</v>
      </c>
      <c r="F318" s="128" t="s">
        <v>1180</v>
      </c>
      <c r="G318" s="128" t="s">
        <v>143</v>
      </c>
      <c r="H318" s="166" t="s">
        <v>976</v>
      </c>
      <c r="I318" s="200" t="s">
        <v>1285</v>
      </c>
      <c r="J318" s="110"/>
      <c r="K318" s="182">
        <v>720.0</v>
      </c>
      <c r="L318" s="112"/>
      <c r="M318" s="112"/>
      <c r="N318" s="112"/>
      <c r="O318" s="112"/>
      <c r="P318" s="112"/>
      <c r="Q318" s="112"/>
      <c r="R318" s="110"/>
      <c r="S318" s="110"/>
      <c r="T318" s="110"/>
      <c r="U318" s="110"/>
      <c r="V318" s="110"/>
      <c r="W318" s="110"/>
      <c r="X318" s="110"/>
    </row>
    <row r="319" ht="14.25" customHeight="1">
      <c r="A319" s="199" t="s">
        <v>1286</v>
      </c>
      <c r="B319" s="201">
        <v>45894.0</v>
      </c>
      <c r="C319" s="128" t="s">
        <v>1287</v>
      </c>
      <c r="D319" s="128" t="s">
        <v>1288</v>
      </c>
      <c r="E319" s="182">
        <v>8500.0</v>
      </c>
      <c r="F319" s="128" t="s">
        <v>1289</v>
      </c>
      <c r="G319" s="128" t="s">
        <v>150</v>
      </c>
      <c r="H319" s="166" t="s">
        <v>869</v>
      </c>
      <c r="I319" s="110"/>
      <c r="J319" s="110"/>
      <c r="K319" s="182">
        <v>8500.0</v>
      </c>
      <c r="L319" s="112"/>
      <c r="M319" s="112"/>
      <c r="N319" s="112"/>
      <c r="O319" s="183">
        <v>279.11</v>
      </c>
      <c r="P319" s="112">
        <f t="shared" ref="P319:P320" si="53">E319-O319</f>
        <v>8220.89</v>
      </c>
      <c r="Q319" s="112"/>
      <c r="R319" s="110"/>
      <c r="S319" s="110"/>
      <c r="T319" s="110"/>
      <c r="U319" s="110"/>
      <c r="V319" s="110"/>
      <c r="W319" s="110"/>
      <c r="X319" s="110"/>
    </row>
    <row r="320" ht="14.25" customHeight="1">
      <c r="A320" s="199" t="s">
        <v>1290</v>
      </c>
      <c r="B320" s="201">
        <v>45896.0</v>
      </c>
      <c r="C320" s="128" t="s">
        <v>1291</v>
      </c>
      <c r="D320" s="128" t="s">
        <v>1292</v>
      </c>
      <c r="E320" s="182">
        <v>6000.0</v>
      </c>
      <c r="F320" s="128" t="s">
        <v>1293</v>
      </c>
      <c r="G320" s="128" t="s">
        <v>150</v>
      </c>
      <c r="H320" s="166" t="s">
        <v>869</v>
      </c>
      <c r="I320" s="110"/>
      <c r="J320" s="110"/>
      <c r="K320" s="182">
        <v>6000.0</v>
      </c>
      <c r="L320" s="112"/>
      <c r="M320" s="112"/>
      <c r="N320" s="112"/>
      <c r="O320" s="183">
        <v>197.02</v>
      </c>
      <c r="P320" s="112">
        <f t="shared" si="53"/>
        <v>5802.98</v>
      </c>
      <c r="Q320" s="112"/>
      <c r="R320" s="110"/>
      <c r="S320" s="110"/>
      <c r="T320" s="110"/>
      <c r="U320" s="110"/>
      <c r="V320" s="110"/>
      <c r="W320" s="110"/>
      <c r="X320" s="110"/>
    </row>
    <row r="321" ht="14.25" customHeight="1">
      <c r="A321" s="199" t="s">
        <v>1294</v>
      </c>
      <c r="B321" s="201">
        <v>45896.0</v>
      </c>
      <c r="C321" s="128" t="s">
        <v>1295</v>
      </c>
      <c r="D321" s="128" t="s">
        <v>1292</v>
      </c>
      <c r="E321" s="182">
        <v>350.0</v>
      </c>
      <c r="F321" s="128" t="s">
        <v>905</v>
      </c>
      <c r="G321" s="128" t="s">
        <v>143</v>
      </c>
      <c r="H321" s="166" t="s">
        <v>976</v>
      </c>
      <c r="I321" s="210" t="s">
        <v>1296</v>
      </c>
      <c r="J321" s="110"/>
      <c r="K321" s="182">
        <v>350.0</v>
      </c>
      <c r="L321" s="112"/>
      <c r="M321" s="112"/>
      <c r="N321" s="112"/>
      <c r="O321" s="112"/>
      <c r="P321" s="112"/>
      <c r="Q321" s="112"/>
      <c r="R321" s="110"/>
      <c r="S321" s="110"/>
      <c r="T321" s="110"/>
      <c r="U321" s="110"/>
      <c r="V321" s="110"/>
      <c r="W321" s="110"/>
      <c r="X321" s="110"/>
    </row>
    <row r="322" ht="14.25" customHeight="1">
      <c r="A322" s="199" t="s">
        <v>1297</v>
      </c>
      <c r="B322" s="201">
        <v>45896.0</v>
      </c>
      <c r="C322" s="128" t="s">
        <v>1298</v>
      </c>
      <c r="D322" s="128" t="s">
        <v>1299</v>
      </c>
      <c r="E322" s="182">
        <v>600.0</v>
      </c>
      <c r="F322" s="128" t="s">
        <v>1180</v>
      </c>
      <c r="G322" s="128" t="s">
        <v>143</v>
      </c>
      <c r="H322" s="166" t="s">
        <v>976</v>
      </c>
      <c r="I322" s="110"/>
      <c r="J322" s="110"/>
      <c r="K322" s="182">
        <v>600.0</v>
      </c>
      <c r="L322" s="112"/>
      <c r="M322" s="112"/>
      <c r="N322" s="112"/>
      <c r="O322" s="112"/>
      <c r="P322" s="112"/>
      <c r="Q322" s="112"/>
      <c r="R322" s="110"/>
      <c r="S322" s="110"/>
      <c r="T322" s="110"/>
      <c r="U322" s="110"/>
      <c r="V322" s="110"/>
      <c r="W322" s="110"/>
      <c r="X322" s="110"/>
    </row>
    <row r="323" ht="14.25" customHeight="1">
      <c r="A323" s="199" t="s">
        <v>1300</v>
      </c>
      <c r="B323" s="201">
        <v>45898.0</v>
      </c>
      <c r="C323" s="211" t="s">
        <v>1301</v>
      </c>
      <c r="D323" s="211" t="s">
        <v>1302</v>
      </c>
      <c r="E323" s="212">
        <v>13000.0</v>
      </c>
      <c r="F323" s="211" t="s">
        <v>1303</v>
      </c>
      <c r="G323" s="128" t="s">
        <v>201</v>
      </c>
      <c r="H323" s="166" t="s">
        <v>869</v>
      </c>
      <c r="I323" s="128" t="s">
        <v>1304</v>
      </c>
      <c r="J323" s="110"/>
      <c r="K323" s="212">
        <v>13000.0</v>
      </c>
      <c r="L323" s="112"/>
      <c r="M323" s="112"/>
      <c r="N323" s="112"/>
      <c r="O323" s="112"/>
      <c r="P323" s="112"/>
      <c r="Q323" s="112"/>
      <c r="R323" s="110"/>
      <c r="S323" s="110"/>
      <c r="T323" s="110"/>
      <c r="U323" s="110"/>
      <c r="V323" s="110"/>
      <c r="W323" s="110"/>
      <c r="X323" s="110"/>
    </row>
    <row r="324" ht="14.25" customHeight="1">
      <c r="A324" s="199" t="s">
        <v>1305</v>
      </c>
      <c r="B324" s="201">
        <v>45898.0</v>
      </c>
      <c r="C324" s="128" t="s">
        <v>1306</v>
      </c>
      <c r="D324" s="128" t="s">
        <v>1307</v>
      </c>
      <c r="E324" s="182">
        <v>600.0</v>
      </c>
      <c r="F324" s="128" t="s">
        <v>1180</v>
      </c>
      <c r="G324" s="128" t="s">
        <v>143</v>
      </c>
      <c r="H324" s="166" t="s">
        <v>976</v>
      </c>
      <c r="I324" s="110"/>
      <c r="J324" s="110"/>
      <c r="K324" s="182">
        <v>600.0</v>
      </c>
      <c r="L324" s="112"/>
      <c r="M324" s="112"/>
      <c r="N324" s="112"/>
      <c r="O324" s="112"/>
      <c r="P324" s="112"/>
      <c r="Q324" s="112"/>
      <c r="R324" s="110"/>
      <c r="S324" s="110"/>
      <c r="T324" s="110"/>
      <c r="U324" s="110"/>
      <c r="V324" s="110"/>
      <c r="W324" s="110"/>
      <c r="X324" s="110"/>
    </row>
    <row r="325" ht="14.25" customHeight="1">
      <c r="A325" s="199" t="s">
        <v>1308</v>
      </c>
      <c r="B325" s="206">
        <v>45898.0</v>
      </c>
      <c r="C325" s="192" t="s">
        <v>1309</v>
      </c>
      <c r="D325" s="192" t="s">
        <v>1310</v>
      </c>
      <c r="E325" s="193">
        <v>600.0</v>
      </c>
      <c r="F325" s="192" t="s">
        <v>1180</v>
      </c>
      <c r="G325" s="192" t="s">
        <v>143</v>
      </c>
      <c r="H325" s="194" t="s">
        <v>976</v>
      </c>
      <c r="I325" s="213"/>
      <c r="J325" s="110"/>
      <c r="K325" s="193">
        <v>600.0</v>
      </c>
      <c r="L325" s="112"/>
      <c r="M325" s="112"/>
      <c r="N325" s="112"/>
      <c r="O325" s="112"/>
      <c r="P325" s="112"/>
      <c r="Q325" s="112"/>
      <c r="R325" s="110"/>
      <c r="S325" s="110"/>
      <c r="T325" s="110"/>
      <c r="U325" s="110"/>
      <c r="V325" s="110"/>
      <c r="W325" s="110"/>
      <c r="X325" s="110"/>
    </row>
    <row r="326" ht="14.25" customHeight="1">
      <c r="A326" s="199" t="s">
        <v>1311</v>
      </c>
      <c r="B326" s="201">
        <v>45901.0</v>
      </c>
      <c r="C326" s="128" t="s">
        <v>1312</v>
      </c>
      <c r="D326" s="128" t="s">
        <v>1292</v>
      </c>
      <c r="E326" s="182">
        <v>700.0</v>
      </c>
      <c r="F326" s="128" t="s">
        <v>1158</v>
      </c>
      <c r="G326" s="128" t="s">
        <v>143</v>
      </c>
      <c r="H326" s="166" t="s">
        <v>976</v>
      </c>
      <c r="I326" s="110"/>
      <c r="J326" s="110"/>
      <c r="K326" s="182">
        <v>700.0</v>
      </c>
      <c r="L326" s="112"/>
      <c r="M326" s="112"/>
      <c r="N326" s="112"/>
      <c r="O326" s="112"/>
      <c r="P326" s="112"/>
      <c r="Q326" s="112"/>
      <c r="R326" s="110"/>
      <c r="S326" s="110"/>
      <c r="T326" s="110"/>
      <c r="U326" s="110"/>
      <c r="V326" s="110"/>
      <c r="W326" s="110"/>
      <c r="X326" s="110"/>
    </row>
    <row r="327" ht="14.25" customHeight="1">
      <c r="A327" s="199" t="s">
        <v>1313</v>
      </c>
      <c r="B327" s="201">
        <v>45903.0</v>
      </c>
      <c r="C327" s="128" t="s">
        <v>1314</v>
      </c>
      <c r="D327" s="128" t="s">
        <v>1271</v>
      </c>
      <c r="E327" s="184">
        <v>1814942.67</v>
      </c>
      <c r="F327" s="128" t="s">
        <v>1315</v>
      </c>
      <c r="G327" s="128" t="s">
        <v>118</v>
      </c>
      <c r="H327" s="166" t="s">
        <v>869</v>
      </c>
      <c r="I327" s="110"/>
      <c r="J327" s="110"/>
      <c r="K327" s="112"/>
      <c r="L327" s="112"/>
      <c r="M327" s="112"/>
      <c r="N327" s="112"/>
      <c r="O327" s="112"/>
      <c r="P327" s="112"/>
      <c r="Q327" s="112"/>
      <c r="R327" s="110"/>
      <c r="S327" s="110"/>
      <c r="T327" s="110"/>
      <c r="U327" s="110"/>
      <c r="V327" s="110"/>
      <c r="W327" s="110"/>
      <c r="X327" s="110"/>
    </row>
    <row r="328" ht="14.25" customHeight="1">
      <c r="A328" s="199" t="s">
        <v>1316</v>
      </c>
      <c r="B328" s="201">
        <v>45903.0</v>
      </c>
      <c r="C328" s="128" t="s">
        <v>1317</v>
      </c>
      <c r="D328" s="128" t="s">
        <v>1318</v>
      </c>
      <c r="E328" s="182">
        <v>56000.0</v>
      </c>
      <c r="F328" s="128" t="s">
        <v>1319</v>
      </c>
      <c r="G328" s="128" t="s">
        <v>201</v>
      </c>
      <c r="H328" s="166" t="s">
        <v>869</v>
      </c>
      <c r="I328" s="128" t="s">
        <v>1320</v>
      </c>
      <c r="J328" s="110"/>
      <c r="K328" s="182">
        <v>56000.0</v>
      </c>
      <c r="L328" s="112"/>
      <c r="M328" s="112"/>
      <c r="N328" s="112"/>
      <c r="O328" s="112"/>
      <c r="P328" s="112"/>
      <c r="Q328" s="112"/>
      <c r="R328" s="110"/>
      <c r="S328" s="110"/>
      <c r="T328" s="110"/>
      <c r="U328" s="110"/>
      <c r="V328" s="110"/>
      <c r="W328" s="110"/>
      <c r="X328" s="110"/>
    </row>
    <row r="329" ht="14.25" customHeight="1">
      <c r="A329" s="199" t="s">
        <v>1321</v>
      </c>
      <c r="B329" s="201">
        <v>45905.0</v>
      </c>
      <c r="C329" s="128" t="s">
        <v>1322</v>
      </c>
      <c r="D329" s="128" t="s">
        <v>1323</v>
      </c>
      <c r="E329" s="214">
        <v>3600.0</v>
      </c>
      <c r="F329" s="128" t="s">
        <v>1324</v>
      </c>
      <c r="G329" s="128" t="s">
        <v>1325</v>
      </c>
      <c r="H329" s="166" t="s">
        <v>869</v>
      </c>
      <c r="I329" s="110"/>
      <c r="J329" s="110"/>
      <c r="K329" s="214">
        <v>3600.0</v>
      </c>
      <c r="L329" s="112"/>
      <c r="M329" s="112"/>
      <c r="N329" s="112"/>
      <c r="O329" s="215">
        <v>87.71</v>
      </c>
      <c r="P329" s="216">
        <f>E329-O329</f>
        <v>3512.29</v>
      </c>
      <c r="Q329" s="112"/>
      <c r="R329" s="110"/>
      <c r="S329" s="110"/>
      <c r="T329" s="110"/>
      <c r="U329" s="110"/>
      <c r="V329" s="110"/>
      <c r="W329" s="110"/>
      <c r="X329" s="110"/>
    </row>
    <row r="330" ht="14.25" customHeight="1">
      <c r="A330" s="199" t="s">
        <v>1326</v>
      </c>
      <c r="B330" s="201">
        <v>45905.0</v>
      </c>
      <c r="C330" s="128" t="s">
        <v>1327</v>
      </c>
      <c r="D330" s="128" t="s">
        <v>1166</v>
      </c>
      <c r="E330" s="182">
        <v>5500.0</v>
      </c>
      <c r="F330" s="128" t="s">
        <v>1328</v>
      </c>
      <c r="G330" s="110"/>
      <c r="H330" s="166"/>
      <c r="I330" s="110"/>
      <c r="J330" s="110"/>
      <c r="K330" s="182">
        <v>5500.0</v>
      </c>
      <c r="L330" s="112"/>
      <c r="M330" s="112"/>
      <c r="N330" s="112"/>
      <c r="O330" s="112">
        <f>E330-P330</f>
        <v>180.61</v>
      </c>
      <c r="P330" s="183">
        <v>5319.39</v>
      </c>
      <c r="Q330" s="112"/>
      <c r="R330" s="110"/>
      <c r="S330" s="110"/>
      <c r="T330" s="110"/>
      <c r="U330" s="110"/>
      <c r="V330" s="110"/>
      <c r="W330" s="110"/>
      <c r="X330" s="110"/>
    </row>
    <row r="331" ht="14.25" customHeight="1">
      <c r="A331" s="199" t="s">
        <v>1329</v>
      </c>
      <c r="B331" s="201">
        <v>45905.0</v>
      </c>
      <c r="C331" s="128" t="s">
        <v>1330</v>
      </c>
      <c r="D331" s="128" t="s">
        <v>1331</v>
      </c>
      <c r="E331" s="182">
        <v>4000.0</v>
      </c>
      <c r="F331" s="128" t="s">
        <v>1332</v>
      </c>
      <c r="G331" s="110"/>
      <c r="H331" s="166"/>
      <c r="I331" s="110"/>
      <c r="J331" s="110"/>
      <c r="K331" s="182">
        <v>4000.0</v>
      </c>
      <c r="L331" s="112"/>
      <c r="M331" s="112"/>
      <c r="N331" s="112"/>
      <c r="O331" s="112"/>
      <c r="P331" s="112"/>
      <c r="Q331" s="112"/>
      <c r="R331" s="110"/>
      <c r="S331" s="110"/>
      <c r="T331" s="110"/>
      <c r="U331" s="110"/>
      <c r="V331" s="110"/>
      <c r="W331" s="110"/>
      <c r="X331" s="110"/>
    </row>
    <row r="332" ht="14.25" customHeight="1">
      <c r="A332" s="199" t="s">
        <v>1333</v>
      </c>
      <c r="B332" s="201">
        <v>45905.0</v>
      </c>
      <c r="C332" s="128" t="s">
        <v>1334</v>
      </c>
      <c r="D332" s="128" t="s">
        <v>405</v>
      </c>
      <c r="E332" s="182">
        <v>1650.0</v>
      </c>
      <c r="F332" s="128" t="s">
        <v>1335</v>
      </c>
      <c r="G332" s="110"/>
      <c r="H332" s="166"/>
      <c r="I332" s="110"/>
      <c r="J332" s="110"/>
      <c r="K332" s="182">
        <v>1650.0</v>
      </c>
      <c r="L332" s="112"/>
      <c r="M332" s="112"/>
      <c r="N332" s="112"/>
      <c r="O332" s="112"/>
      <c r="P332" s="112"/>
      <c r="Q332" s="112"/>
      <c r="R332" s="110"/>
      <c r="S332" s="110"/>
      <c r="T332" s="110"/>
      <c r="U332" s="110"/>
      <c r="V332" s="110"/>
      <c r="W332" s="110"/>
      <c r="X332" s="110"/>
    </row>
    <row r="333" ht="14.25" customHeight="1">
      <c r="A333" s="199" t="s">
        <v>1336</v>
      </c>
      <c r="B333" s="201">
        <v>45905.0</v>
      </c>
      <c r="C333" s="128" t="s">
        <v>1337</v>
      </c>
      <c r="D333" s="128" t="s">
        <v>1323</v>
      </c>
      <c r="E333" s="182">
        <v>2400.0</v>
      </c>
      <c r="F333" s="128" t="s">
        <v>1338</v>
      </c>
      <c r="G333" s="128" t="s">
        <v>1100</v>
      </c>
      <c r="H333" s="166" t="s">
        <v>869</v>
      </c>
      <c r="I333" s="110"/>
      <c r="J333" s="110"/>
      <c r="K333" s="182">
        <v>2400.0</v>
      </c>
      <c r="L333" s="112"/>
      <c r="M333" s="112"/>
      <c r="N333" s="112"/>
      <c r="O333" s="183">
        <v>30.67</v>
      </c>
      <c r="P333" s="183">
        <f t="shared" ref="P333:P334" si="54">E333-O333</f>
        <v>2369.33</v>
      </c>
      <c r="Q333" s="112"/>
      <c r="R333" s="110"/>
      <c r="S333" s="110"/>
      <c r="T333" s="110"/>
      <c r="U333" s="110"/>
      <c r="V333" s="110"/>
      <c r="W333" s="110"/>
      <c r="X333" s="110"/>
    </row>
    <row r="334" ht="14.25" customHeight="1">
      <c r="A334" s="199" t="s">
        <v>1339</v>
      </c>
      <c r="B334" s="201">
        <v>45908.0</v>
      </c>
      <c r="C334" s="128" t="s">
        <v>1340</v>
      </c>
      <c r="D334" s="128" t="s">
        <v>1288</v>
      </c>
      <c r="E334" s="182">
        <v>17000.0</v>
      </c>
      <c r="F334" s="128" t="s">
        <v>1341</v>
      </c>
      <c r="G334" s="110"/>
      <c r="H334" s="166"/>
      <c r="I334" s="110"/>
      <c r="J334" s="110"/>
      <c r="K334" s="182">
        <v>17000.0</v>
      </c>
      <c r="L334" s="112"/>
      <c r="M334" s="112"/>
      <c r="N334" s="112"/>
      <c r="O334" s="183">
        <v>558.23</v>
      </c>
      <c r="P334" s="112">
        <f t="shared" si="54"/>
        <v>16441.77</v>
      </c>
      <c r="Q334" s="112"/>
      <c r="R334" s="110"/>
      <c r="S334" s="110"/>
      <c r="T334" s="110"/>
      <c r="U334" s="110"/>
      <c r="V334" s="110"/>
      <c r="W334" s="110"/>
      <c r="X334" s="110"/>
    </row>
    <row r="335" ht="14.25" customHeight="1">
      <c r="A335" s="199" t="s">
        <v>1342</v>
      </c>
      <c r="B335" s="201">
        <v>45908.0</v>
      </c>
      <c r="C335" s="128" t="s">
        <v>1343</v>
      </c>
      <c r="D335" s="128" t="s">
        <v>1344</v>
      </c>
      <c r="E335" s="182">
        <v>64000.0</v>
      </c>
      <c r="F335" s="128" t="s">
        <v>1345</v>
      </c>
      <c r="G335" s="128" t="s">
        <v>201</v>
      </c>
      <c r="H335" s="166" t="s">
        <v>869</v>
      </c>
      <c r="I335" s="128" t="s">
        <v>1346</v>
      </c>
      <c r="J335" s="110"/>
      <c r="K335" s="182">
        <v>64000.0</v>
      </c>
      <c r="L335" s="112"/>
      <c r="M335" s="112"/>
      <c r="N335" s="112"/>
      <c r="O335" s="112"/>
      <c r="P335" s="112"/>
      <c r="Q335" s="112"/>
      <c r="R335" s="110"/>
      <c r="S335" s="110"/>
      <c r="T335" s="110"/>
      <c r="U335" s="110"/>
      <c r="V335" s="110"/>
      <c r="W335" s="110"/>
      <c r="X335" s="110"/>
    </row>
    <row r="336" ht="14.25" customHeight="1">
      <c r="A336" s="199" t="s">
        <v>1347</v>
      </c>
      <c r="B336" s="201">
        <v>45909.0</v>
      </c>
      <c r="C336" s="128" t="s">
        <v>1348</v>
      </c>
      <c r="D336" s="128" t="s">
        <v>1349</v>
      </c>
      <c r="E336" s="182">
        <v>600.0</v>
      </c>
      <c r="F336" s="128" t="s">
        <v>1180</v>
      </c>
      <c r="G336" s="128" t="s">
        <v>143</v>
      </c>
      <c r="H336" s="166" t="s">
        <v>976</v>
      </c>
      <c r="I336" s="128" t="s">
        <v>1350</v>
      </c>
      <c r="J336" s="110"/>
      <c r="K336" s="182">
        <v>600.0</v>
      </c>
      <c r="L336" s="112"/>
      <c r="M336" s="112"/>
      <c r="N336" s="112"/>
      <c r="O336" s="112"/>
      <c r="P336" s="112"/>
      <c r="Q336" s="112"/>
      <c r="R336" s="110"/>
      <c r="S336" s="110"/>
      <c r="T336" s="110"/>
      <c r="U336" s="110"/>
      <c r="V336" s="110"/>
      <c r="W336" s="110"/>
      <c r="X336" s="110"/>
    </row>
    <row r="337" ht="14.25" customHeight="1">
      <c r="A337" s="199" t="s">
        <v>1351</v>
      </c>
      <c r="B337" s="201">
        <v>45909.0</v>
      </c>
      <c r="C337" s="128" t="s">
        <v>1352</v>
      </c>
      <c r="D337" s="128" t="s">
        <v>1353</v>
      </c>
      <c r="E337" s="182">
        <v>600.0</v>
      </c>
      <c r="F337" s="128" t="s">
        <v>1180</v>
      </c>
      <c r="G337" s="128" t="s">
        <v>1100</v>
      </c>
      <c r="H337" s="166" t="s">
        <v>869</v>
      </c>
      <c r="I337" s="110"/>
      <c r="J337" s="110"/>
      <c r="K337" s="182">
        <v>600.0</v>
      </c>
      <c r="L337" s="112"/>
      <c r="M337" s="112"/>
      <c r="N337" s="112"/>
      <c r="O337" s="183">
        <v>8.65</v>
      </c>
      <c r="P337" s="183">
        <f t="shared" ref="P337:P338" si="55">E337-O337</f>
        <v>591.35</v>
      </c>
      <c r="Q337" s="112"/>
      <c r="R337" s="110"/>
      <c r="S337" s="110"/>
      <c r="T337" s="110"/>
      <c r="U337" s="110"/>
      <c r="V337" s="110"/>
      <c r="W337" s="110"/>
      <c r="X337" s="110"/>
    </row>
    <row r="338" ht="14.25" customHeight="1">
      <c r="A338" s="199" t="s">
        <v>1354</v>
      </c>
      <c r="B338" s="201">
        <v>45909.0</v>
      </c>
      <c r="C338" s="128" t="s">
        <v>1355</v>
      </c>
      <c r="D338" s="128" t="s">
        <v>1292</v>
      </c>
      <c r="E338" s="182">
        <v>300.0</v>
      </c>
      <c r="F338" s="128" t="s">
        <v>1356</v>
      </c>
      <c r="G338" s="128" t="s">
        <v>1100</v>
      </c>
      <c r="H338" s="166" t="s">
        <v>869</v>
      </c>
      <c r="I338" s="110"/>
      <c r="J338" s="110"/>
      <c r="K338" s="182">
        <v>300.0</v>
      </c>
      <c r="L338" s="112"/>
      <c r="M338" s="112"/>
      <c r="N338" s="112"/>
      <c r="O338" s="183">
        <v>4.33</v>
      </c>
      <c r="P338" s="112">
        <f t="shared" si="55"/>
        <v>295.67</v>
      </c>
      <c r="Q338" s="120">
        <f>SUM(P337:P338)</f>
        <v>887.02</v>
      </c>
      <c r="R338" s="110"/>
      <c r="S338" s="110"/>
      <c r="T338" s="110"/>
      <c r="U338" s="110"/>
      <c r="V338" s="110"/>
      <c r="W338" s="110"/>
      <c r="X338" s="110"/>
    </row>
    <row r="339" ht="14.25" customHeight="1">
      <c r="A339" s="199" t="s">
        <v>1357</v>
      </c>
      <c r="B339" s="201">
        <v>45909.0</v>
      </c>
      <c r="C339" s="128" t="s">
        <v>1358</v>
      </c>
      <c r="D339" s="128" t="s">
        <v>1260</v>
      </c>
      <c r="E339" s="182">
        <v>30000.0</v>
      </c>
      <c r="F339" s="128" t="s">
        <v>1359</v>
      </c>
      <c r="G339" s="128" t="s">
        <v>1100</v>
      </c>
      <c r="H339" s="166" t="s">
        <v>869</v>
      </c>
      <c r="I339" s="128" t="s">
        <v>1360</v>
      </c>
      <c r="J339" s="110"/>
      <c r="K339" s="182">
        <v>30000.0</v>
      </c>
      <c r="L339" s="112"/>
      <c r="M339" s="112"/>
      <c r="N339" s="112"/>
      <c r="O339" s="112"/>
      <c r="P339" s="112"/>
      <c r="Q339" s="112"/>
      <c r="R339" s="110"/>
      <c r="S339" s="110"/>
      <c r="T339" s="110"/>
      <c r="U339" s="110"/>
      <c r="V339" s="110"/>
      <c r="W339" s="110"/>
      <c r="X339" s="110"/>
    </row>
    <row r="340" ht="14.25" customHeight="1">
      <c r="A340" s="199" t="s">
        <v>1361</v>
      </c>
      <c r="B340" s="201">
        <v>45910.0</v>
      </c>
      <c r="C340" s="128" t="s">
        <v>1362</v>
      </c>
      <c r="D340" s="128" t="s">
        <v>1363</v>
      </c>
      <c r="E340" s="184">
        <v>27204.6</v>
      </c>
      <c r="F340" s="128" t="s">
        <v>1364</v>
      </c>
      <c r="G340" s="128" t="s">
        <v>1365</v>
      </c>
      <c r="H340" s="166" t="s">
        <v>869</v>
      </c>
      <c r="I340" s="128" t="s">
        <v>1366</v>
      </c>
      <c r="J340" s="110"/>
      <c r="K340" s="183">
        <v>28475.84</v>
      </c>
      <c r="L340" s="112">
        <f>K340/1.12*0.05</f>
        <v>1271.242857</v>
      </c>
      <c r="M340" s="112">
        <f>K340-L340</f>
        <v>27204.59714</v>
      </c>
      <c r="N340" s="208">
        <f>M340-E340</f>
        <v>-0.002857142856</v>
      </c>
      <c r="O340" s="112"/>
      <c r="P340" s="112"/>
      <c r="Q340" s="112"/>
      <c r="R340" s="110"/>
      <c r="S340" s="110"/>
      <c r="T340" s="110"/>
      <c r="U340" s="110"/>
      <c r="V340" s="110"/>
      <c r="W340" s="110"/>
      <c r="X340" s="110"/>
    </row>
    <row r="341" ht="14.25" customHeight="1">
      <c r="A341" s="199" t="s">
        <v>1367</v>
      </c>
      <c r="B341" s="201">
        <v>45910.0</v>
      </c>
      <c r="C341" s="128" t="s">
        <v>1368</v>
      </c>
      <c r="D341" s="128" t="s">
        <v>1369</v>
      </c>
      <c r="E341" s="182">
        <v>500.0</v>
      </c>
      <c r="F341" s="128" t="s">
        <v>1370</v>
      </c>
      <c r="G341" s="128" t="s">
        <v>1371</v>
      </c>
      <c r="H341" s="166" t="s">
        <v>869</v>
      </c>
      <c r="I341" s="128" t="s">
        <v>1372</v>
      </c>
      <c r="J341" s="110"/>
      <c r="K341" s="182">
        <v>500.0</v>
      </c>
      <c r="L341" s="112"/>
      <c r="M341" s="112"/>
      <c r="N341" s="208"/>
      <c r="O341" s="112">
        <f>420-P341</f>
        <v>13.29</v>
      </c>
      <c r="P341" s="183">
        <v>406.71</v>
      </c>
      <c r="Q341" s="112"/>
      <c r="R341" s="110"/>
      <c r="S341" s="110"/>
      <c r="T341" s="110"/>
      <c r="U341" s="110"/>
      <c r="V341" s="110"/>
      <c r="W341" s="110"/>
      <c r="X341" s="110"/>
    </row>
    <row r="342" ht="14.25" customHeight="1">
      <c r="A342" s="199" t="s">
        <v>1373</v>
      </c>
      <c r="B342" s="201">
        <v>45910.0</v>
      </c>
      <c r="C342" s="128" t="s">
        <v>1374</v>
      </c>
      <c r="D342" s="128" t="s">
        <v>1375</v>
      </c>
      <c r="E342" s="182">
        <v>500.0</v>
      </c>
      <c r="F342" s="128" t="s">
        <v>1376</v>
      </c>
      <c r="G342" s="128" t="s">
        <v>143</v>
      </c>
      <c r="H342" s="166" t="s">
        <v>976</v>
      </c>
      <c r="I342" s="110"/>
      <c r="J342" s="110"/>
      <c r="K342" s="182">
        <v>500.0</v>
      </c>
      <c r="L342" s="112"/>
      <c r="M342" s="112"/>
      <c r="N342" s="208"/>
      <c r="O342" s="112"/>
      <c r="P342" s="112"/>
      <c r="Q342" s="112"/>
      <c r="R342" s="110"/>
      <c r="S342" s="110"/>
      <c r="T342" s="110"/>
      <c r="U342" s="110"/>
      <c r="V342" s="110"/>
      <c r="W342" s="110"/>
      <c r="X342" s="110"/>
    </row>
    <row r="343" ht="14.25" customHeight="1">
      <c r="A343" s="199" t="s">
        <v>1377</v>
      </c>
      <c r="B343" s="201">
        <v>45911.0</v>
      </c>
      <c r="C343" s="128" t="s">
        <v>1378</v>
      </c>
      <c r="D343" s="128" t="s">
        <v>1379</v>
      </c>
      <c r="E343" s="182">
        <v>600.0</v>
      </c>
      <c r="F343" s="128" t="s">
        <v>1180</v>
      </c>
      <c r="G343" s="128" t="s">
        <v>143</v>
      </c>
      <c r="H343" s="166" t="s">
        <v>976</v>
      </c>
      <c r="I343" s="110"/>
      <c r="J343" s="110"/>
      <c r="K343" s="182">
        <v>600.0</v>
      </c>
      <c r="L343" s="112"/>
      <c r="M343" s="112"/>
      <c r="N343" s="208"/>
      <c r="O343" s="112"/>
      <c r="P343" s="112"/>
      <c r="Q343" s="112"/>
      <c r="R343" s="110"/>
      <c r="S343" s="110"/>
      <c r="T343" s="110"/>
      <c r="U343" s="110"/>
      <c r="V343" s="110"/>
      <c r="W343" s="110"/>
      <c r="X343" s="110"/>
    </row>
    <row r="344" ht="14.25" customHeight="1">
      <c r="A344" s="199" t="s">
        <v>1380</v>
      </c>
      <c r="B344" s="201">
        <v>45911.0</v>
      </c>
      <c r="C344" s="128" t="s">
        <v>1381</v>
      </c>
      <c r="D344" s="128" t="s">
        <v>1292</v>
      </c>
      <c r="E344" s="182">
        <v>350.0</v>
      </c>
      <c r="F344" s="128" t="s">
        <v>1158</v>
      </c>
      <c r="G344" s="128" t="s">
        <v>143</v>
      </c>
      <c r="H344" s="166" t="s">
        <v>976</v>
      </c>
      <c r="I344" s="110"/>
      <c r="J344" s="110"/>
      <c r="K344" s="182">
        <v>350.0</v>
      </c>
      <c r="L344" s="112"/>
      <c r="M344" s="112"/>
      <c r="N344" s="208"/>
      <c r="O344" s="112"/>
      <c r="P344" s="112"/>
      <c r="Q344" s="112"/>
      <c r="R344" s="110"/>
      <c r="S344" s="110"/>
      <c r="T344" s="110"/>
      <c r="U344" s="110"/>
      <c r="V344" s="110"/>
      <c r="W344" s="110"/>
      <c r="X344" s="110"/>
    </row>
    <row r="345" ht="14.25" customHeight="1">
      <c r="A345" s="199" t="s">
        <v>1382</v>
      </c>
      <c r="B345" s="201">
        <v>45911.0</v>
      </c>
      <c r="C345" s="128" t="s">
        <v>1383</v>
      </c>
      <c r="D345" s="128" t="s">
        <v>1384</v>
      </c>
      <c r="E345" s="182">
        <v>4.0</v>
      </c>
      <c r="F345" s="128" t="s">
        <v>1385</v>
      </c>
      <c r="G345" s="128" t="s">
        <v>1163</v>
      </c>
      <c r="H345" s="166" t="s">
        <v>869</v>
      </c>
      <c r="I345" s="217">
        <v>45906.0</v>
      </c>
      <c r="J345" s="110"/>
      <c r="K345" s="182">
        <v>4.0</v>
      </c>
      <c r="L345" s="112"/>
      <c r="M345" s="112"/>
      <c r="N345" s="208"/>
      <c r="O345" s="112">
        <f>E345-P345</f>
        <v>0.06</v>
      </c>
      <c r="P345" s="183">
        <v>3.94</v>
      </c>
      <c r="Q345" s="112"/>
      <c r="R345" s="110"/>
      <c r="S345" s="110"/>
      <c r="T345" s="110"/>
      <c r="U345" s="110"/>
      <c r="V345" s="110"/>
      <c r="W345" s="110"/>
      <c r="X345" s="110"/>
    </row>
    <row r="346" ht="14.25" customHeight="1">
      <c r="A346" s="199" t="s">
        <v>1386</v>
      </c>
      <c r="B346" s="201">
        <v>45912.0</v>
      </c>
      <c r="C346" s="128" t="s">
        <v>1387</v>
      </c>
      <c r="D346" s="128" t="s">
        <v>1388</v>
      </c>
      <c r="E346" s="182">
        <v>600.0</v>
      </c>
      <c r="F346" s="128" t="s">
        <v>1180</v>
      </c>
      <c r="G346" s="128" t="s">
        <v>1163</v>
      </c>
      <c r="H346" s="166" t="s">
        <v>869</v>
      </c>
      <c r="I346" s="110"/>
      <c r="J346" s="110"/>
      <c r="K346" s="182">
        <v>600.0</v>
      </c>
      <c r="L346" s="112"/>
      <c r="M346" s="112"/>
      <c r="N346" s="208"/>
      <c r="O346" s="183">
        <v>8.65</v>
      </c>
      <c r="P346" s="183">
        <f t="shared" ref="P346:P347" si="56">E346-O346</f>
        <v>591.35</v>
      </c>
      <c r="Q346" s="112"/>
      <c r="R346" s="110"/>
      <c r="S346" s="110"/>
      <c r="T346" s="110"/>
      <c r="U346" s="110"/>
      <c r="V346" s="110"/>
      <c r="W346" s="110"/>
      <c r="X346" s="110"/>
    </row>
    <row r="347" ht="14.25" customHeight="1">
      <c r="A347" s="199" t="s">
        <v>1389</v>
      </c>
      <c r="B347" s="201">
        <v>45912.0</v>
      </c>
      <c r="C347" s="128" t="s">
        <v>1390</v>
      </c>
      <c r="D347" s="128" t="s">
        <v>1391</v>
      </c>
      <c r="E347" s="182">
        <v>600.0</v>
      </c>
      <c r="F347" s="128" t="s">
        <v>1180</v>
      </c>
      <c r="G347" s="128" t="s">
        <v>1163</v>
      </c>
      <c r="H347" s="166" t="s">
        <v>869</v>
      </c>
      <c r="I347" s="110"/>
      <c r="J347" s="110"/>
      <c r="K347" s="182">
        <v>600.0</v>
      </c>
      <c r="L347" s="112"/>
      <c r="M347" s="112"/>
      <c r="N347" s="208"/>
      <c r="O347" s="183">
        <v>8.65</v>
      </c>
      <c r="P347" s="183">
        <f t="shared" si="56"/>
        <v>591.35</v>
      </c>
      <c r="Q347" s="112"/>
      <c r="R347" s="110"/>
      <c r="S347" s="110"/>
      <c r="T347" s="110"/>
      <c r="U347" s="110"/>
      <c r="V347" s="110"/>
      <c r="W347" s="110"/>
      <c r="X347" s="110"/>
    </row>
    <row r="348" ht="14.25" customHeight="1">
      <c r="A348" s="199" t="s">
        <v>1392</v>
      </c>
      <c r="B348" s="201">
        <v>45913.0</v>
      </c>
      <c r="C348" s="128" t="s">
        <v>1393</v>
      </c>
      <c r="D348" s="128" t="s">
        <v>1394</v>
      </c>
      <c r="E348" s="182">
        <v>5400.0</v>
      </c>
      <c r="F348" s="128" t="s">
        <v>1395</v>
      </c>
      <c r="G348" s="128" t="s">
        <v>201</v>
      </c>
      <c r="H348" s="166" t="s">
        <v>869</v>
      </c>
      <c r="I348" s="128" t="s">
        <v>1396</v>
      </c>
      <c r="J348" s="110"/>
      <c r="K348" s="182">
        <v>5400.0</v>
      </c>
      <c r="L348" s="112"/>
      <c r="M348" s="112"/>
      <c r="N348" s="208"/>
      <c r="O348" s="112"/>
      <c r="P348" s="112"/>
      <c r="Q348" s="112"/>
      <c r="R348" s="110"/>
      <c r="S348" s="110"/>
      <c r="T348" s="110"/>
      <c r="U348" s="110"/>
      <c r="V348" s="110"/>
      <c r="W348" s="110"/>
      <c r="X348" s="110"/>
    </row>
    <row r="349" ht="14.25" customHeight="1">
      <c r="A349" s="199" t="s">
        <v>1397</v>
      </c>
      <c r="B349" s="201">
        <v>45916.0</v>
      </c>
      <c r="C349" s="128" t="s">
        <v>1398</v>
      </c>
      <c r="D349" s="128" t="s">
        <v>1349</v>
      </c>
      <c r="E349" s="182">
        <v>600.0</v>
      </c>
      <c r="F349" s="128" t="s">
        <v>1180</v>
      </c>
      <c r="G349" s="128" t="s">
        <v>150</v>
      </c>
      <c r="H349" s="166" t="s">
        <v>869</v>
      </c>
      <c r="I349" s="110"/>
      <c r="J349" s="110"/>
      <c r="K349" s="182">
        <v>600.0</v>
      </c>
      <c r="L349" s="112"/>
      <c r="M349" s="112"/>
      <c r="N349" s="208"/>
      <c r="O349" s="183">
        <v>19.7</v>
      </c>
      <c r="P349" s="112">
        <f>E349-O349</f>
        <v>580.3</v>
      </c>
      <c r="Q349" s="112"/>
      <c r="R349" s="110"/>
      <c r="S349" s="110"/>
      <c r="T349" s="110"/>
      <c r="U349" s="110"/>
      <c r="V349" s="110"/>
      <c r="W349" s="110"/>
      <c r="X349" s="110"/>
    </row>
    <row r="350" ht="14.25" customHeight="1">
      <c r="A350" s="199" t="s">
        <v>1399</v>
      </c>
      <c r="B350" s="201">
        <v>45916.0</v>
      </c>
      <c r="C350" s="128" t="s">
        <v>1400</v>
      </c>
      <c r="D350" s="128" t="s">
        <v>1401</v>
      </c>
      <c r="E350" s="182">
        <v>4820.0</v>
      </c>
      <c r="F350" s="128" t="s">
        <v>1402</v>
      </c>
      <c r="G350" s="128" t="s">
        <v>1163</v>
      </c>
      <c r="H350" s="166" t="s">
        <v>869</v>
      </c>
      <c r="I350" s="128" t="s">
        <v>1403</v>
      </c>
      <c r="K350" s="182">
        <v>4820.0</v>
      </c>
      <c r="L350" s="112"/>
      <c r="M350" s="112"/>
      <c r="N350" s="208"/>
      <c r="O350" s="183">
        <v>7.21</v>
      </c>
      <c r="P350" s="112">
        <f>500-O350</f>
        <v>492.79</v>
      </c>
      <c r="Q350" s="112">
        <f>sum(P349:P350)</f>
        <v>1073.09</v>
      </c>
      <c r="R350" s="110"/>
      <c r="S350" s="110"/>
      <c r="T350" s="110"/>
      <c r="U350" s="110"/>
      <c r="V350" s="110"/>
      <c r="W350" s="110"/>
      <c r="X350" s="110"/>
    </row>
    <row r="351" ht="14.25" customHeight="1">
      <c r="A351" s="199" t="s">
        <v>1404</v>
      </c>
      <c r="B351" s="201">
        <v>45916.0</v>
      </c>
      <c r="C351" s="128" t="s">
        <v>1405</v>
      </c>
      <c r="D351" s="128" t="s">
        <v>1260</v>
      </c>
      <c r="E351" s="182">
        <v>8500.0</v>
      </c>
      <c r="F351" s="128" t="s">
        <v>1406</v>
      </c>
      <c r="G351" s="128" t="s">
        <v>150</v>
      </c>
      <c r="H351" s="166" t="s">
        <v>869</v>
      </c>
      <c r="I351" s="110"/>
      <c r="J351" s="110"/>
      <c r="K351" s="182">
        <v>8500.0</v>
      </c>
      <c r="L351" s="112"/>
      <c r="M351" s="112"/>
      <c r="N351" s="208"/>
      <c r="O351" s="112"/>
      <c r="P351" s="112"/>
      <c r="Q351" s="112"/>
      <c r="R351" s="110"/>
      <c r="S351" s="110"/>
      <c r="T351" s="110"/>
      <c r="U351" s="110"/>
      <c r="V351" s="110"/>
      <c r="W351" s="110"/>
      <c r="X351" s="110"/>
    </row>
    <row r="352" ht="14.25" customHeight="1">
      <c r="A352" s="199" t="s">
        <v>1407</v>
      </c>
      <c r="B352" s="201">
        <v>45916.0</v>
      </c>
      <c r="C352" s="128" t="s">
        <v>1408</v>
      </c>
      <c r="D352" s="128" t="s">
        <v>1409</v>
      </c>
      <c r="E352" s="184">
        <v>16241.07</v>
      </c>
      <c r="F352" s="128" t="s">
        <v>1410</v>
      </c>
      <c r="G352" s="128" t="s">
        <v>201</v>
      </c>
      <c r="H352" s="166" t="s">
        <v>869</v>
      </c>
      <c r="I352" s="128" t="s">
        <v>1411</v>
      </c>
      <c r="J352" s="110"/>
      <c r="K352" s="183">
        <v>17000.0</v>
      </c>
      <c r="L352" s="112">
        <f>K352/1.12*0.05</f>
        <v>758.9285714</v>
      </c>
      <c r="M352" s="112">
        <f>K352-L352</f>
        <v>16241.07143</v>
      </c>
      <c r="N352" s="208">
        <f>M352-E352</f>
        <v>0.00142857143</v>
      </c>
      <c r="O352" s="112"/>
      <c r="P352" s="112"/>
      <c r="Q352" s="112"/>
      <c r="R352" s="110"/>
      <c r="S352" s="110"/>
      <c r="T352" s="110"/>
      <c r="U352" s="110"/>
      <c r="V352" s="110"/>
      <c r="W352" s="110"/>
      <c r="X352" s="110"/>
    </row>
    <row r="353" ht="14.25" customHeight="1">
      <c r="A353" s="199" t="s">
        <v>1412</v>
      </c>
      <c r="B353" s="201">
        <v>45918.0</v>
      </c>
      <c r="C353" s="128" t="s">
        <v>1413</v>
      </c>
      <c r="D353" s="128" t="s">
        <v>1292</v>
      </c>
      <c r="E353" s="182">
        <v>350.0</v>
      </c>
      <c r="F353" s="128" t="s">
        <v>1158</v>
      </c>
      <c r="G353" s="128" t="s">
        <v>1163</v>
      </c>
      <c r="H353" s="166" t="s">
        <v>869</v>
      </c>
      <c r="I353" s="110"/>
      <c r="J353" s="110"/>
      <c r="K353" s="182">
        <v>350.0</v>
      </c>
      <c r="L353" s="112"/>
      <c r="M353" s="112"/>
      <c r="N353" s="112"/>
      <c r="O353" s="183">
        <v>5.05</v>
      </c>
      <c r="P353" s="112">
        <f>E353-O353</f>
        <v>344.95</v>
      </c>
      <c r="Q353" s="112"/>
      <c r="R353" s="110"/>
      <c r="S353" s="110"/>
      <c r="T353" s="110"/>
      <c r="U353" s="110"/>
      <c r="V353" s="110"/>
      <c r="W353" s="110"/>
      <c r="X353" s="110"/>
    </row>
    <row r="354" ht="14.25" customHeight="1">
      <c r="A354" s="199" t="s">
        <v>1414</v>
      </c>
      <c r="B354" s="218">
        <v>45901.0</v>
      </c>
      <c r="C354" s="211" t="s">
        <v>1415</v>
      </c>
      <c r="D354" s="211" t="s">
        <v>1416</v>
      </c>
      <c r="E354" s="212">
        <v>550.0</v>
      </c>
      <c r="F354" s="211" t="s">
        <v>1180</v>
      </c>
      <c r="G354" s="128" t="s">
        <v>143</v>
      </c>
      <c r="H354" s="166" t="s">
        <v>976</v>
      </c>
      <c r="I354" s="110"/>
      <c r="J354" s="110"/>
      <c r="K354" s="212">
        <v>550.0</v>
      </c>
      <c r="L354" s="112"/>
      <c r="M354" s="112"/>
      <c r="N354" s="112"/>
      <c r="O354" s="112"/>
      <c r="P354" s="112"/>
      <c r="Q354" s="112"/>
      <c r="R354" s="110"/>
      <c r="S354" s="110"/>
      <c r="T354" s="110"/>
      <c r="U354" s="110"/>
      <c r="V354" s="110"/>
      <c r="W354" s="110"/>
      <c r="X354" s="110"/>
    </row>
    <row r="355" ht="14.25" customHeight="1">
      <c r="A355" s="199" t="s">
        <v>1417</v>
      </c>
      <c r="B355" s="218">
        <v>45901.0</v>
      </c>
      <c r="C355" s="211" t="s">
        <v>1418</v>
      </c>
      <c r="D355" s="211" t="s">
        <v>1419</v>
      </c>
      <c r="E355" s="212">
        <v>550.0</v>
      </c>
      <c r="F355" s="211" t="s">
        <v>1180</v>
      </c>
      <c r="G355" s="128" t="s">
        <v>150</v>
      </c>
      <c r="H355" s="166" t="s">
        <v>869</v>
      </c>
      <c r="I355" s="110"/>
      <c r="J355" s="110"/>
      <c r="K355" s="212">
        <v>550.0</v>
      </c>
      <c r="L355" s="112"/>
      <c r="M355" s="112"/>
      <c r="N355" s="112"/>
      <c r="O355" s="183">
        <v>18.07</v>
      </c>
      <c r="P355" s="112">
        <f>E355-O355</f>
        <v>531.93</v>
      </c>
      <c r="Q355" s="112"/>
      <c r="R355" s="110"/>
      <c r="S355" s="110"/>
      <c r="T355" s="110"/>
      <c r="U355" s="110"/>
      <c r="V355" s="110"/>
      <c r="W355" s="110"/>
      <c r="X355" s="110"/>
    </row>
    <row r="356" ht="14.25" customHeight="1">
      <c r="A356" s="199" t="s">
        <v>1420</v>
      </c>
      <c r="B356" s="218">
        <v>45901.0</v>
      </c>
      <c r="C356" s="211" t="s">
        <v>1421</v>
      </c>
      <c r="D356" s="211" t="s">
        <v>1422</v>
      </c>
      <c r="E356" s="212">
        <v>300.0</v>
      </c>
      <c r="F356" s="211" t="s">
        <v>1423</v>
      </c>
      <c r="G356" s="128" t="s">
        <v>561</v>
      </c>
      <c r="H356" s="166" t="s">
        <v>869</v>
      </c>
      <c r="I356" s="110"/>
      <c r="J356" s="110"/>
      <c r="K356" s="212">
        <v>300.0</v>
      </c>
      <c r="L356" s="112"/>
      <c r="M356" s="112"/>
      <c r="N356" s="112"/>
      <c r="O356" s="112"/>
      <c r="P356" s="112"/>
      <c r="Q356" s="112"/>
      <c r="R356" s="110"/>
      <c r="S356" s="110"/>
      <c r="T356" s="110"/>
      <c r="U356" s="110"/>
      <c r="V356" s="110"/>
      <c r="W356" s="110"/>
      <c r="X356" s="110"/>
    </row>
    <row r="357" ht="14.25" customHeight="1">
      <c r="A357" s="199" t="s">
        <v>1424</v>
      </c>
      <c r="B357" s="218">
        <v>45901.0</v>
      </c>
      <c r="C357" s="211" t="s">
        <v>1425</v>
      </c>
      <c r="D357" s="211" t="s">
        <v>1426</v>
      </c>
      <c r="E357" s="212">
        <v>300.0</v>
      </c>
      <c r="F357" s="211" t="s">
        <v>1423</v>
      </c>
      <c r="G357" s="128" t="s">
        <v>561</v>
      </c>
      <c r="H357" s="166" t="s">
        <v>869</v>
      </c>
      <c r="I357" s="110"/>
      <c r="J357" s="110"/>
      <c r="K357" s="212">
        <v>300.0</v>
      </c>
      <c r="L357" s="112"/>
      <c r="M357" s="112"/>
      <c r="N357" s="112"/>
      <c r="O357" s="112"/>
      <c r="P357" s="112"/>
      <c r="Q357" s="112"/>
      <c r="R357" s="110"/>
      <c r="S357" s="110"/>
      <c r="T357" s="110"/>
      <c r="U357" s="110"/>
      <c r="V357" s="110"/>
      <c r="W357" s="110"/>
      <c r="X357" s="110"/>
    </row>
    <row r="358" ht="14.25" customHeight="1">
      <c r="A358" s="199" t="s">
        <v>1427</v>
      </c>
      <c r="B358" s="218">
        <v>45901.0</v>
      </c>
      <c r="C358" s="211" t="s">
        <v>1428</v>
      </c>
      <c r="D358" s="211" t="s">
        <v>1429</v>
      </c>
      <c r="E358" s="212">
        <v>10000.0</v>
      </c>
      <c r="F358" s="211" t="s">
        <v>1430</v>
      </c>
      <c r="G358" s="128" t="s">
        <v>150</v>
      </c>
      <c r="H358" s="166" t="s">
        <v>869</v>
      </c>
      <c r="I358" s="110"/>
      <c r="J358" s="110"/>
      <c r="K358" s="212">
        <v>10000.0</v>
      </c>
      <c r="L358" s="112"/>
      <c r="M358" s="112"/>
      <c r="N358" s="112"/>
      <c r="O358" s="183">
        <v>328.37</v>
      </c>
      <c r="P358" s="112">
        <f>E358-O358</f>
        <v>9671.63</v>
      </c>
      <c r="Q358" s="112"/>
      <c r="R358" s="110"/>
      <c r="S358" s="110"/>
      <c r="T358" s="110"/>
      <c r="U358" s="110"/>
      <c r="V358" s="110"/>
      <c r="W358" s="110"/>
      <c r="X358" s="110"/>
    </row>
    <row r="359" ht="14.25" customHeight="1">
      <c r="A359" s="199" t="s">
        <v>1431</v>
      </c>
      <c r="B359" s="218">
        <v>45901.0</v>
      </c>
      <c r="C359" s="211" t="s">
        <v>1432</v>
      </c>
      <c r="D359" s="211" t="s">
        <v>1433</v>
      </c>
      <c r="E359" s="212">
        <v>34.0</v>
      </c>
      <c r="F359" s="211" t="s">
        <v>1434</v>
      </c>
      <c r="G359" s="186" t="s">
        <v>143</v>
      </c>
      <c r="H359" s="166" t="s">
        <v>976</v>
      </c>
      <c r="I359" s="110"/>
      <c r="J359" s="110"/>
      <c r="K359" s="212">
        <v>34.0</v>
      </c>
      <c r="L359" s="112"/>
      <c r="M359" s="112"/>
      <c r="N359" s="112"/>
      <c r="O359" s="112"/>
      <c r="P359" s="112"/>
      <c r="Q359" s="112"/>
      <c r="R359" s="110"/>
      <c r="S359" s="110"/>
      <c r="T359" s="110"/>
      <c r="U359" s="110"/>
      <c r="V359" s="110"/>
      <c r="W359" s="110"/>
      <c r="X359" s="110"/>
    </row>
    <row r="360" ht="14.25" customHeight="1">
      <c r="A360" s="199" t="s">
        <v>1435</v>
      </c>
      <c r="B360" s="218">
        <v>45902.0</v>
      </c>
      <c r="C360" s="211" t="s">
        <v>1436</v>
      </c>
      <c r="D360" s="211" t="s">
        <v>1437</v>
      </c>
      <c r="E360" s="212">
        <v>550.0</v>
      </c>
      <c r="F360" s="211" t="s">
        <v>1180</v>
      </c>
      <c r="G360" s="186" t="s">
        <v>561</v>
      </c>
      <c r="H360" s="166" t="s">
        <v>869</v>
      </c>
      <c r="I360" s="110"/>
      <c r="J360" s="110"/>
      <c r="K360" s="212">
        <v>550.0</v>
      </c>
      <c r="L360" s="112"/>
      <c r="M360" s="112"/>
      <c r="N360" s="112"/>
      <c r="O360" s="112"/>
      <c r="P360" s="112"/>
      <c r="Q360" s="112"/>
      <c r="R360" s="110"/>
      <c r="S360" s="110"/>
      <c r="T360" s="110"/>
      <c r="U360" s="110"/>
      <c r="V360" s="110"/>
      <c r="W360" s="110"/>
      <c r="X360" s="110"/>
    </row>
    <row r="361" ht="14.25" customHeight="1">
      <c r="A361" s="199" t="s">
        <v>1438</v>
      </c>
      <c r="B361" s="218">
        <v>45902.0</v>
      </c>
      <c r="C361" s="211" t="s">
        <v>1439</v>
      </c>
      <c r="D361" s="211" t="s">
        <v>1440</v>
      </c>
      <c r="E361" s="212">
        <v>550.0</v>
      </c>
      <c r="F361" s="211" t="s">
        <v>1180</v>
      </c>
      <c r="G361" s="186" t="s">
        <v>150</v>
      </c>
      <c r="H361" s="166" t="s">
        <v>869</v>
      </c>
      <c r="I361" s="110"/>
      <c r="J361" s="110"/>
      <c r="K361" s="212">
        <v>550.0</v>
      </c>
      <c r="L361" s="112"/>
      <c r="M361" s="112"/>
      <c r="N361" s="112"/>
      <c r="O361" s="183">
        <v>18.07</v>
      </c>
      <c r="P361" s="112">
        <f>E361-O361</f>
        <v>531.93</v>
      </c>
      <c r="Q361" s="112"/>
      <c r="R361" s="110"/>
      <c r="S361" s="110"/>
      <c r="T361" s="110"/>
      <c r="U361" s="110"/>
      <c r="V361" s="110"/>
      <c r="W361" s="110"/>
      <c r="X361" s="110"/>
    </row>
    <row r="362" ht="14.25" customHeight="1">
      <c r="A362" s="199" t="s">
        <v>1441</v>
      </c>
      <c r="B362" s="218">
        <v>45902.0</v>
      </c>
      <c r="C362" s="211" t="s">
        <v>1442</v>
      </c>
      <c r="D362" s="211" t="s">
        <v>559</v>
      </c>
      <c r="E362" s="212">
        <v>16100.0</v>
      </c>
      <c r="F362" s="211" t="s">
        <v>1443</v>
      </c>
      <c r="G362" s="186" t="s">
        <v>561</v>
      </c>
      <c r="H362" s="166" t="s">
        <v>869</v>
      </c>
      <c r="I362" s="110"/>
      <c r="J362" s="110"/>
      <c r="K362" s="212">
        <v>16100.0</v>
      </c>
      <c r="L362" s="112"/>
      <c r="M362" s="112"/>
      <c r="N362" s="112"/>
      <c r="O362" s="112"/>
      <c r="P362" s="112"/>
      <c r="Q362" s="112"/>
      <c r="R362" s="110"/>
      <c r="S362" s="110"/>
      <c r="T362" s="110"/>
      <c r="U362" s="110"/>
      <c r="V362" s="110"/>
      <c r="W362" s="110"/>
      <c r="X362" s="110"/>
    </row>
    <row r="363" ht="14.25" customHeight="1">
      <c r="A363" s="199" t="s">
        <v>1444</v>
      </c>
      <c r="B363" s="218">
        <v>45902.0</v>
      </c>
      <c r="C363" s="211" t="s">
        <v>1445</v>
      </c>
      <c r="D363" s="211" t="s">
        <v>1446</v>
      </c>
      <c r="E363" s="212">
        <v>5000.0</v>
      </c>
      <c r="F363" s="211" t="s">
        <v>1447</v>
      </c>
      <c r="G363" s="186" t="s">
        <v>201</v>
      </c>
      <c r="H363" s="166" t="s">
        <v>869</v>
      </c>
      <c r="I363" s="128" t="s">
        <v>1448</v>
      </c>
      <c r="J363" s="110"/>
      <c r="K363" s="212">
        <v>5000.0</v>
      </c>
      <c r="L363" s="112"/>
      <c r="M363" s="112"/>
      <c r="N363" s="112"/>
      <c r="O363" s="112"/>
      <c r="P363" s="112"/>
      <c r="Q363" s="112"/>
      <c r="R363" s="110"/>
      <c r="S363" s="110"/>
      <c r="T363" s="110"/>
      <c r="U363" s="110"/>
      <c r="V363" s="110"/>
      <c r="W363" s="110"/>
      <c r="X363" s="110"/>
    </row>
    <row r="364" ht="14.25" customHeight="1">
      <c r="A364" s="199" t="s">
        <v>1449</v>
      </c>
      <c r="B364" s="218">
        <v>45902.0</v>
      </c>
      <c r="C364" s="211" t="s">
        <v>1450</v>
      </c>
      <c r="D364" s="211" t="s">
        <v>1451</v>
      </c>
      <c r="E364" s="212">
        <v>3000.0</v>
      </c>
      <c r="F364" s="211" t="s">
        <v>1452</v>
      </c>
      <c r="G364" s="186" t="s">
        <v>150</v>
      </c>
      <c r="H364" s="166" t="s">
        <v>869</v>
      </c>
      <c r="I364" s="110"/>
      <c r="J364" s="110"/>
      <c r="K364" s="212">
        <v>3000.0</v>
      </c>
      <c r="L364" s="112"/>
      <c r="M364" s="112"/>
      <c r="N364" s="112"/>
      <c r="O364" s="183">
        <v>98.52</v>
      </c>
      <c r="P364" s="112">
        <f t="shared" ref="P364:P365" si="57">E364-O364</f>
        <v>2901.48</v>
      </c>
      <c r="Q364" s="112"/>
      <c r="R364" s="110"/>
      <c r="S364" s="110"/>
      <c r="T364" s="110"/>
      <c r="U364" s="110"/>
      <c r="V364" s="110"/>
      <c r="W364" s="110"/>
      <c r="X364" s="110"/>
    </row>
    <row r="365" ht="14.25" customHeight="1">
      <c r="A365" s="199" t="s">
        <v>1453</v>
      </c>
      <c r="B365" s="218">
        <v>45902.0</v>
      </c>
      <c r="C365" s="211" t="s">
        <v>1454</v>
      </c>
      <c r="D365" s="211" t="s">
        <v>1455</v>
      </c>
      <c r="E365" s="212">
        <v>300.0</v>
      </c>
      <c r="F365" s="211" t="s">
        <v>1158</v>
      </c>
      <c r="G365" s="186" t="s">
        <v>150</v>
      </c>
      <c r="H365" s="166" t="s">
        <v>869</v>
      </c>
      <c r="I365" s="110"/>
      <c r="J365" s="110"/>
      <c r="K365" s="212">
        <v>300.0</v>
      </c>
      <c r="L365" s="112"/>
      <c r="M365" s="112"/>
      <c r="N365" s="112"/>
      <c r="O365" s="183">
        <v>9.85</v>
      </c>
      <c r="P365" s="112">
        <f t="shared" si="57"/>
        <v>290.15</v>
      </c>
      <c r="Q365" s="112"/>
      <c r="R365" s="110"/>
      <c r="S365" s="110"/>
      <c r="T365" s="110"/>
      <c r="U365" s="110"/>
      <c r="V365" s="110"/>
      <c r="W365" s="110"/>
      <c r="X365" s="110"/>
    </row>
    <row r="366" ht="14.25" customHeight="1">
      <c r="A366" s="199" t="s">
        <v>1456</v>
      </c>
      <c r="B366" s="218">
        <v>45902.0</v>
      </c>
      <c r="C366" s="211" t="s">
        <v>1457</v>
      </c>
      <c r="D366" s="211" t="s">
        <v>1458</v>
      </c>
      <c r="E366" s="212">
        <v>1680.0</v>
      </c>
      <c r="F366" s="211" t="s">
        <v>1459</v>
      </c>
      <c r="G366" s="186" t="s">
        <v>201</v>
      </c>
      <c r="H366" s="166" t="s">
        <v>869</v>
      </c>
      <c r="I366" s="128" t="s">
        <v>1460</v>
      </c>
      <c r="J366" s="110"/>
      <c r="K366" s="212">
        <v>1680.0</v>
      </c>
      <c r="L366" s="112"/>
      <c r="M366" s="112"/>
      <c r="N366" s="112"/>
      <c r="O366" s="112"/>
      <c r="P366" s="112"/>
      <c r="Q366" s="112"/>
      <c r="R366" s="110"/>
      <c r="S366" s="110"/>
      <c r="T366" s="110"/>
      <c r="U366" s="110"/>
      <c r="V366" s="110"/>
      <c r="W366" s="110"/>
      <c r="X366" s="110"/>
    </row>
    <row r="367" ht="14.25" customHeight="1">
      <c r="A367" s="199" t="s">
        <v>1461</v>
      </c>
      <c r="B367" s="218">
        <v>45903.0</v>
      </c>
      <c r="C367" s="211" t="s">
        <v>1462</v>
      </c>
      <c r="D367" s="211" t="s">
        <v>1416</v>
      </c>
      <c r="E367" s="212">
        <v>550.0</v>
      </c>
      <c r="F367" s="211" t="s">
        <v>1180</v>
      </c>
      <c r="G367" s="186" t="s">
        <v>561</v>
      </c>
      <c r="H367" s="166" t="s">
        <v>869</v>
      </c>
      <c r="I367" s="110"/>
      <c r="J367" s="110"/>
      <c r="K367" s="212">
        <v>550.0</v>
      </c>
      <c r="L367" s="112"/>
      <c r="M367" s="112"/>
      <c r="N367" s="112"/>
      <c r="O367" s="112"/>
      <c r="P367" s="112"/>
      <c r="Q367" s="112"/>
      <c r="R367" s="110"/>
      <c r="S367" s="110"/>
      <c r="T367" s="110"/>
      <c r="U367" s="110"/>
      <c r="V367" s="110"/>
      <c r="W367" s="110"/>
      <c r="X367" s="110"/>
    </row>
    <row r="368" ht="14.25" customHeight="1">
      <c r="A368" s="199" t="s">
        <v>1463</v>
      </c>
      <c r="B368" s="218">
        <v>45903.0</v>
      </c>
      <c r="C368" s="211" t="s">
        <v>1464</v>
      </c>
      <c r="D368" s="211" t="s">
        <v>1465</v>
      </c>
      <c r="E368" s="212">
        <v>700.0</v>
      </c>
      <c r="F368" s="211" t="s">
        <v>1466</v>
      </c>
      <c r="G368" s="186" t="s">
        <v>143</v>
      </c>
      <c r="H368" s="166" t="s">
        <v>976</v>
      </c>
      <c r="I368" s="110"/>
      <c r="J368" s="110"/>
      <c r="K368" s="212">
        <v>700.0</v>
      </c>
      <c r="L368" s="112"/>
      <c r="M368" s="112"/>
      <c r="N368" s="112"/>
      <c r="O368" s="112"/>
      <c r="P368" s="112"/>
      <c r="Q368" s="112"/>
      <c r="R368" s="110"/>
      <c r="S368" s="110"/>
      <c r="T368" s="110"/>
      <c r="U368" s="110"/>
      <c r="V368" s="110"/>
      <c r="W368" s="110"/>
      <c r="X368" s="110"/>
    </row>
    <row r="369" ht="14.25" customHeight="1">
      <c r="A369" s="199" t="s">
        <v>1467</v>
      </c>
      <c r="B369" s="218">
        <v>45903.0</v>
      </c>
      <c r="C369" s="211" t="s">
        <v>1468</v>
      </c>
      <c r="D369" s="211" t="s">
        <v>1469</v>
      </c>
      <c r="E369" s="212">
        <v>550.0</v>
      </c>
      <c r="F369" s="211" t="s">
        <v>1180</v>
      </c>
      <c r="G369" s="186" t="s">
        <v>150</v>
      </c>
      <c r="H369" s="166" t="s">
        <v>869</v>
      </c>
      <c r="I369" s="110"/>
      <c r="J369" s="110"/>
      <c r="K369" s="212">
        <v>550.0</v>
      </c>
      <c r="L369" s="112"/>
      <c r="M369" s="112"/>
      <c r="N369" s="112"/>
      <c r="O369" s="112"/>
      <c r="P369" s="112"/>
      <c r="Q369" s="112"/>
      <c r="R369" s="110"/>
      <c r="S369" s="110"/>
      <c r="T369" s="110"/>
      <c r="U369" s="110"/>
      <c r="V369" s="110"/>
      <c r="W369" s="110"/>
      <c r="X369" s="110"/>
    </row>
    <row r="370" ht="14.25" customHeight="1">
      <c r="A370" s="199" t="s">
        <v>1470</v>
      </c>
      <c r="B370" s="218">
        <v>45903.0</v>
      </c>
      <c r="C370" s="211" t="s">
        <v>1471</v>
      </c>
      <c r="D370" s="211" t="s">
        <v>1472</v>
      </c>
      <c r="E370" s="212">
        <v>550.0</v>
      </c>
      <c r="F370" s="219" t="s">
        <v>1180</v>
      </c>
      <c r="G370" s="186" t="s">
        <v>150</v>
      </c>
      <c r="H370" s="166" t="s">
        <v>869</v>
      </c>
      <c r="I370" s="110"/>
      <c r="J370" s="110"/>
      <c r="K370" s="212">
        <v>550.0</v>
      </c>
      <c r="L370" s="112"/>
      <c r="M370" s="112"/>
      <c r="N370" s="112"/>
      <c r="O370" s="112"/>
      <c r="P370" s="112"/>
      <c r="Q370" s="112"/>
      <c r="R370" s="110"/>
      <c r="S370" s="110"/>
      <c r="T370" s="110"/>
      <c r="U370" s="110"/>
      <c r="V370" s="110"/>
      <c r="W370" s="110"/>
      <c r="X370" s="110"/>
    </row>
    <row r="371" ht="14.25" customHeight="1">
      <c r="A371" s="199" t="s">
        <v>1473</v>
      </c>
      <c r="B371" s="220"/>
      <c r="C371" s="221"/>
      <c r="D371" s="165" t="s">
        <v>129</v>
      </c>
      <c r="E371" s="222"/>
      <c r="F371" s="223"/>
      <c r="H371" s="166"/>
      <c r="J371" s="110"/>
      <c r="K371" s="222"/>
      <c r="L371" s="112"/>
      <c r="M371" s="112"/>
      <c r="N371" s="112"/>
      <c r="O371" s="112"/>
      <c r="P371" s="112"/>
      <c r="Q371" s="112"/>
      <c r="R371" s="110"/>
      <c r="S371" s="110"/>
      <c r="T371" s="110"/>
      <c r="U371" s="110"/>
      <c r="V371" s="110"/>
      <c r="W371" s="110"/>
      <c r="X371" s="110"/>
    </row>
    <row r="372" ht="14.25" customHeight="1">
      <c r="A372" s="199" t="s">
        <v>1474</v>
      </c>
      <c r="B372" s="218">
        <v>45903.0</v>
      </c>
      <c r="C372" s="211" t="s">
        <v>1475</v>
      </c>
      <c r="D372" s="211" t="s">
        <v>1240</v>
      </c>
      <c r="E372" s="212">
        <v>11200.0</v>
      </c>
      <c r="F372" s="211" t="s">
        <v>1476</v>
      </c>
      <c r="G372" s="186" t="s">
        <v>201</v>
      </c>
      <c r="H372" s="166"/>
      <c r="I372" s="128" t="s">
        <v>1477</v>
      </c>
      <c r="J372" s="110"/>
      <c r="K372" s="212">
        <v>11200.0</v>
      </c>
      <c r="L372" s="112"/>
      <c r="M372" s="112"/>
      <c r="N372" s="112"/>
      <c r="O372" s="112"/>
      <c r="P372" s="112"/>
      <c r="Q372" s="112"/>
      <c r="R372" s="110"/>
      <c r="S372" s="110"/>
      <c r="T372" s="110"/>
      <c r="U372" s="110"/>
      <c r="V372" s="110"/>
      <c r="W372" s="110"/>
      <c r="X372" s="110"/>
    </row>
    <row r="373" ht="14.25" customHeight="1">
      <c r="A373" s="199" t="s">
        <v>1478</v>
      </c>
      <c r="B373" s="218">
        <v>45903.0</v>
      </c>
      <c r="C373" s="211" t="s">
        <v>1479</v>
      </c>
      <c r="D373" s="211" t="s">
        <v>1480</v>
      </c>
      <c r="E373" s="224">
        <v>5000.0</v>
      </c>
      <c r="F373" s="211" t="s">
        <v>1481</v>
      </c>
      <c r="G373" s="186" t="s">
        <v>201</v>
      </c>
      <c r="H373" s="166" t="s">
        <v>869</v>
      </c>
      <c r="I373" s="128" t="s">
        <v>1482</v>
      </c>
      <c r="J373" s="110"/>
      <c r="K373" s="224">
        <v>5000.0</v>
      </c>
      <c r="L373" s="112"/>
      <c r="M373" s="112"/>
      <c r="N373" s="112"/>
      <c r="O373" s="112"/>
      <c r="P373" s="112"/>
      <c r="Q373" s="112"/>
      <c r="R373" s="110"/>
      <c r="S373" s="110"/>
      <c r="T373" s="110"/>
      <c r="U373" s="110"/>
      <c r="V373" s="110"/>
      <c r="W373" s="110"/>
      <c r="X373" s="110"/>
    </row>
    <row r="374" ht="14.25" customHeight="1">
      <c r="A374" s="199" t="s">
        <v>1483</v>
      </c>
      <c r="B374" s="218">
        <v>45904.0</v>
      </c>
      <c r="C374" s="211" t="s">
        <v>1484</v>
      </c>
      <c r="D374" s="211" t="s">
        <v>1419</v>
      </c>
      <c r="E374" s="212">
        <v>3000.0</v>
      </c>
      <c r="F374" s="211" t="s">
        <v>1485</v>
      </c>
      <c r="G374" s="186" t="s">
        <v>150</v>
      </c>
      <c r="H374" s="166" t="s">
        <v>869</v>
      </c>
      <c r="I374" s="110"/>
      <c r="J374" s="110"/>
      <c r="K374" s="212">
        <v>3000.0</v>
      </c>
      <c r="L374" s="112"/>
      <c r="M374" s="112"/>
      <c r="N374" s="112"/>
      <c r="O374" s="112">
        <f t="shared" ref="O374:O375" si="58">E374-P374</f>
        <v>98.51</v>
      </c>
      <c r="P374" s="183">
        <v>2901.49</v>
      </c>
      <c r="Q374" s="112"/>
      <c r="R374" s="110"/>
      <c r="S374" s="110"/>
      <c r="T374" s="110"/>
      <c r="U374" s="110"/>
      <c r="V374" s="110"/>
      <c r="W374" s="110"/>
      <c r="X374" s="110"/>
    </row>
    <row r="375" ht="14.25" customHeight="1">
      <c r="A375" s="199" t="s">
        <v>1486</v>
      </c>
      <c r="B375" s="218">
        <v>45904.0</v>
      </c>
      <c r="C375" s="211" t="s">
        <v>1487</v>
      </c>
      <c r="D375" s="211" t="s">
        <v>1472</v>
      </c>
      <c r="E375" s="212">
        <v>3000.0</v>
      </c>
      <c r="F375" s="211" t="s">
        <v>1488</v>
      </c>
      <c r="G375" s="186" t="s">
        <v>150</v>
      </c>
      <c r="H375" s="166" t="s">
        <v>869</v>
      </c>
      <c r="I375" s="110"/>
      <c r="J375" s="110"/>
      <c r="K375" s="212">
        <v>3000.0</v>
      </c>
      <c r="L375" s="112"/>
      <c r="M375" s="112"/>
      <c r="N375" s="112"/>
      <c r="O375" s="112">
        <f t="shared" si="58"/>
        <v>98.51</v>
      </c>
      <c r="P375" s="183">
        <v>2901.49</v>
      </c>
      <c r="Q375" s="112"/>
      <c r="R375" s="110"/>
      <c r="S375" s="110"/>
      <c r="T375" s="110"/>
      <c r="U375" s="110"/>
      <c r="V375" s="110"/>
      <c r="W375" s="110"/>
      <c r="X375" s="110"/>
    </row>
    <row r="376" ht="14.25" customHeight="1">
      <c r="A376" s="199" t="s">
        <v>1489</v>
      </c>
      <c r="B376" s="218">
        <v>45904.0</v>
      </c>
      <c r="C376" s="211" t="s">
        <v>1490</v>
      </c>
      <c r="D376" s="211" t="s">
        <v>1491</v>
      </c>
      <c r="E376" s="212">
        <v>550.0</v>
      </c>
      <c r="F376" s="211" t="s">
        <v>1180</v>
      </c>
      <c r="G376" s="186" t="s">
        <v>143</v>
      </c>
      <c r="H376" s="166" t="s">
        <v>976</v>
      </c>
      <c r="I376" s="110"/>
      <c r="J376" s="110"/>
      <c r="K376" s="212">
        <v>550.0</v>
      </c>
      <c r="L376" s="112"/>
      <c r="M376" s="112"/>
      <c r="N376" s="112"/>
      <c r="O376" s="112"/>
      <c r="P376" s="112"/>
      <c r="Q376" s="112"/>
      <c r="R376" s="110"/>
      <c r="S376" s="110"/>
      <c r="T376" s="110"/>
      <c r="U376" s="110"/>
      <c r="V376" s="110"/>
      <c r="W376" s="110"/>
      <c r="X376" s="110"/>
    </row>
    <row r="377" ht="14.25" customHeight="1">
      <c r="A377" s="199" t="s">
        <v>1492</v>
      </c>
      <c r="B377" s="220">
        <v>45904.0</v>
      </c>
      <c r="C377" s="211" t="s">
        <v>1493</v>
      </c>
      <c r="D377" s="225" t="s">
        <v>1494</v>
      </c>
      <c r="E377" s="226">
        <v>300.0</v>
      </c>
      <c r="F377" s="227" t="s">
        <v>1158</v>
      </c>
      <c r="G377" s="228" t="s">
        <v>143</v>
      </c>
      <c r="H377" s="228" t="s">
        <v>976</v>
      </c>
      <c r="I377" s="110"/>
      <c r="J377" s="110"/>
      <c r="K377" s="226">
        <v>300.0</v>
      </c>
      <c r="L377" s="112"/>
      <c r="M377" s="112"/>
      <c r="N377" s="112"/>
      <c r="O377" s="112"/>
      <c r="P377" s="112"/>
      <c r="Q377" s="112"/>
      <c r="R377" s="110"/>
      <c r="S377" s="110"/>
      <c r="T377" s="110"/>
      <c r="U377" s="110"/>
      <c r="V377" s="110"/>
      <c r="W377" s="110"/>
      <c r="X377" s="110"/>
    </row>
    <row r="378" ht="14.25" customHeight="1">
      <c r="A378" s="199" t="s">
        <v>1495</v>
      </c>
      <c r="B378" s="218">
        <v>45905.0</v>
      </c>
      <c r="C378" s="211" t="s">
        <v>1496</v>
      </c>
      <c r="D378" s="211" t="s">
        <v>1497</v>
      </c>
      <c r="E378" s="212">
        <v>550.0</v>
      </c>
      <c r="F378" s="211" t="s">
        <v>1180</v>
      </c>
      <c r="G378" s="186" t="s">
        <v>150</v>
      </c>
      <c r="H378" s="166" t="s">
        <v>869</v>
      </c>
      <c r="I378" s="110"/>
      <c r="J378" s="110"/>
      <c r="K378" s="212">
        <v>550.0</v>
      </c>
      <c r="L378" s="112"/>
      <c r="M378" s="112"/>
      <c r="N378" s="112"/>
      <c r="O378" s="112"/>
      <c r="P378" s="112"/>
      <c r="Q378" s="112"/>
      <c r="R378" s="110"/>
      <c r="S378" s="110"/>
      <c r="T378" s="110"/>
      <c r="U378" s="110"/>
      <c r="V378" s="110"/>
      <c r="W378" s="110"/>
      <c r="X378" s="110"/>
    </row>
    <row r="379" ht="14.25" customHeight="1">
      <c r="A379" s="199" t="s">
        <v>1498</v>
      </c>
      <c r="B379" s="218">
        <v>45905.0</v>
      </c>
      <c r="C379" s="211" t="s">
        <v>1499</v>
      </c>
      <c r="D379" s="211" t="s">
        <v>1416</v>
      </c>
      <c r="E379" s="212">
        <v>550.0</v>
      </c>
      <c r="F379" s="211" t="s">
        <v>1180</v>
      </c>
      <c r="G379" s="186" t="s">
        <v>1500</v>
      </c>
      <c r="H379" s="166" t="s">
        <v>869</v>
      </c>
      <c r="I379" s="110"/>
      <c r="J379" s="110"/>
      <c r="K379" s="212">
        <v>550.0</v>
      </c>
      <c r="L379" s="112"/>
      <c r="M379" s="112"/>
      <c r="N379" s="112"/>
      <c r="O379" s="112"/>
      <c r="P379" s="112"/>
      <c r="Q379" s="112"/>
      <c r="R379" s="110"/>
      <c r="S379" s="110"/>
      <c r="T379" s="110"/>
      <c r="U379" s="110"/>
      <c r="V379" s="110"/>
      <c r="W379" s="110"/>
      <c r="X379" s="110"/>
    </row>
    <row r="380" ht="14.25" customHeight="1">
      <c r="A380" s="199" t="s">
        <v>1501</v>
      </c>
      <c r="B380" s="218">
        <v>45905.0</v>
      </c>
      <c r="C380" s="211" t="s">
        <v>1502</v>
      </c>
      <c r="D380" s="211" t="s">
        <v>1503</v>
      </c>
      <c r="E380" s="212">
        <v>550.0</v>
      </c>
      <c r="F380" s="211" t="s">
        <v>1180</v>
      </c>
      <c r="G380" s="186" t="s">
        <v>1500</v>
      </c>
      <c r="H380" s="166" t="s">
        <v>869</v>
      </c>
      <c r="I380" s="110"/>
      <c r="J380" s="110"/>
      <c r="K380" s="212">
        <v>550.0</v>
      </c>
      <c r="L380" s="112"/>
      <c r="M380" s="112"/>
      <c r="N380" s="112"/>
      <c r="O380" s="112"/>
      <c r="P380" s="112"/>
      <c r="Q380" s="112"/>
      <c r="R380" s="110"/>
      <c r="S380" s="110"/>
      <c r="T380" s="110"/>
      <c r="U380" s="110"/>
      <c r="V380" s="110"/>
      <c r="W380" s="110"/>
      <c r="X380" s="110"/>
    </row>
    <row r="381" ht="14.25" customHeight="1">
      <c r="A381" s="199" t="s">
        <v>1504</v>
      </c>
      <c r="B381" s="218">
        <v>45905.0</v>
      </c>
      <c r="C381" s="211" t="s">
        <v>1505</v>
      </c>
      <c r="D381" s="211" t="s">
        <v>1506</v>
      </c>
      <c r="E381" s="212">
        <v>300.0</v>
      </c>
      <c r="F381" s="211" t="s">
        <v>1158</v>
      </c>
      <c r="G381" s="186" t="s">
        <v>150</v>
      </c>
      <c r="H381" s="166" t="s">
        <v>869</v>
      </c>
      <c r="I381" s="110"/>
      <c r="J381" s="110"/>
      <c r="K381" s="212">
        <v>300.0</v>
      </c>
      <c r="L381" s="112"/>
      <c r="M381" s="112"/>
      <c r="N381" s="112"/>
      <c r="O381" s="112"/>
      <c r="P381" s="112"/>
      <c r="Q381" s="112"/>
      <c r="R381" s="110"/>
      <c r="S381" s="110"/>
      <c r="T381" s="110"/>
      <c r="U381" s="110"/>
      <c r="V381" s="110"/>
      <c r="W381" s="110"/>
      <c r="X381" s="110"/>
    </row>
    <row r="382" ht="14.25" customHeight="1">
      <c r="A382" s="199" t="s">
        <v>1507</v>
      </c>
      <c r="B382" s="218">
        <v>45905.0</v>
      </c>
      <c r="C382" s="211" t="s">
        <v>1508</v>
      </c>
      <c r="D382" s="211" t="s">
        <v>1509</v>
      </c>
      <c r="E382" s="212">
        <v>300.0</v>
      </c>
      <c r="F382" s="211" t="s">
        <v>1158</v>
      </c>
      <c r="G382" s="186" t="s">
        <v>143</v>
      </c>
      <c r="H382" s="166" t="s">
        <v>976</v>
      </c>
      <c r="I382" s="110"/>
      <c r="J382" s="110"/>
      <c r="K382" s="212">
        <v>300.0</v>
      </c>
      <c r="L382" s="112"/>
      <c r="M382" s="112"/>
      <c r="N382" s="112"/>
      <c r="O382" s="112"/>
      <c r="P382" s="112"/>
      <c r="Q382" s="112"/>
      <c r="R382" s="110"/>
      <c r="S382" s="110"/>
      <c r="T382" s="110"/>
      <c r="U382" s="110"/>
      <c r="V382" s="110"/>
      <c r="W382" s="110"/>
      <c r="X382" s="110"/>
    </row>
    <row r="383" ht="14.25" customHeight="1">
      <c r="A383" s="199" t="s">
        <v>1510</v>
      </c>
      <c r="B383" s="218">
        <v>45905.0</v>
      </c>
      <c r="C383" s="211" t="s">
        <v>1511</v>
      </c>
      <c r="D383" s="211" t="s">
        <v>1512</v>
      </c>
      <c r="E383" s="212">
        <v>2600.0</v>
      </c>
      <c r="F383" s="211" t="s">
        <v>1513</v>
      </c>
      <c r="G383" s="186" t="s">
        <v>201</v>
      </c>
      <c r="H383" s="166" t="s">
        <v>869</v>
      </c>
      <c r="I383" s="128" t="s">
        <v>1514</v>
      </c>
      <c r="J383" s="110"/>
      <c r="K383" s="212">
        <v>2600.0</v>
      </c>
      <c r="L383" s="112"/>
      <c r="M383" s="112"/>
      <c r="N383" s="112"/>
      <c r="O383" s="112"/>
      <c r="P383" s="112"/>
      <c r="Q383" s="112"/>
      <c r="R383" s="110"/>
      <c r="S383" s="110"/>
      <c r="T383" s="110"/>
      <c r="U383" s="110"/>
      <c r="V383" s="110"/>
      <c r="W383" s="110"/>
      <c r="X383" s="110"/>
    </row>
    <row r="384" ht="14.25" customHeight="1">
      <c r="A384" s="199" t="s">
        <v>1515</v>
      </c>
      <c r="B384" s="218">
        <v>45906.0</v>
      </c>
      <c r="C384" s="211" t="s">
        <v>1516</v>
      </c>
      <c r="D384" s="211" t="s">
        <v>1517</v>
      </c>
      <c r="E384" s="212">
        <v>700.0</v>
      </c>
      <c r="F384" s="211" t="s">
        <v>1518</v>
      </c>
      <c r="G384" s="186" t="s">
        <v>150</v>
      </c>
      <c r="H384" s="166" t="s">
        <v>869</v>
      </c>
      <c r="I384" s="110"/>
      <c r="J384" s="110"/>
      <c r="K384" s="212">
        <v>700.0</v>
      </c>
      <c r="L384" s="112"/>
      <c r="M384" s="112"/>
      <c r="N384" s="112"/>
      <c r="O384" s="112"/>
      <c r="P384" s="112"/>
      <c r="Q384" s="112"/>
      <c r="R384" s="110"/>
      <c r="S384" s="110"/>
      <c r="T384" s="110"/>
      <c r="U384" s="110"/>
      <c r="V384" s="110"/>
      <c r="W384" s="110"/>
      <c r="X384" s="110"/>
    </row>
    <row r="385" ht="14.25" customHeight="1">
      <c r="A385" s="199" t="s">
        <v>1519</v>
      </c>
      <c r="B385" s="218">
        <v>45906.0</v>
      </c>
      <c r="C385" s="211" t="s">
        <v>1520</v>
      </c>
      <c r="D385" s="211" t="s">
        <v>1521</v>
      </c>
      <c r="E385" s="212">
        <v>1400.0</v>
      </c>
      <c r="F385" s="211" t="s">
        <v>1522</v>
      </c>
      <c r="G385" s="186" t="s">
        <v>201</v>
      </c>
      <c r="H385" s="166" t="s">
        <v>869</v>
      </c>
      <c r="I385" s="110"/>
      <c r="J385" s="110"/>
      <c r="K385" s="212">
        <v>1400.0</v>
      </c>
      <c r="L385" s="112"/>
      <c r="M385" s="112"/>
      <c r="N385" s="112"/>
      <c r="O385" s="112"/>
      <c r="P385" s="112"/>
      <c r="Q385" s="112"/>
      <c r="R385" s="110"/>
      <c r="S385" s="110"/>
      <c r="T385" s="110"/>
      <c r="U385" s="110"/>
      <c r="V385" s="110"/>
      <c r="W385" s="110"/>
      <c r="X385" s="110"/>
    </row>
    <row r="386" ht="14.25" customHeight="1">
      <c r="A386" s="199" t="s">
        <v>1523</v>
      </c>
      <c r="B386" s="218">
        <v>45906.0</v>
      </c>
      <c r="C386" s="211" t="s">
        <v>1524</v>
      </c>
      <c r="D386" s="211" t="s">
        <v>1525</v>
      </c>
      <c r="E386" s="212">
        <v>300.0</v>
      </c>
      <c r="F386" s="211" t="s">
        <v>1158</v>
      </c>
      <c r="G386" s="186" t="s">
        <v>143</v>
      </c>
      <c r="H386" s="166" t="s">
        <v>976</v>
      </c>
      <c r="I386" s="110"/>
      <c r="J386" s="110"/>
      <c r="K386" s="212">
        <v>300.0</v>
      </c>
      <c r="L386" s="112"/>
      <c r="M386" s="112"/>
      <c r="N386" s="112"/>
      <c r="O386" s="112"/>
      <c r="P386" s="112"/>
      <c r="Q386" s="112"/>
      <c r="R386" s="110"/>
      <c r="S386" s="110"/>
      <c r="T386" s="110"/>
      <c r="U386" s="110"/>
      <c r="V386" s="110"/>
      <c r="W386" s="110"/>
      <c r="X386" s="110"/>
    </row>
    <row r="387" ht="14.25" customHeight="1">
      <c r="A387" s="199" t="s">
        <v>1526</v>
      </c>
      <c r="B387" s="218">
        <v>45906.0</v>
      </c>
      <c r="C387" s="211" t="s">
        <v>1527</v>
      </c>
      <c r="D387" s="211" t="s">
        <v>1528</v>
      </c>
      <c r="E387" s="212">
        <v>1400.0</v>
      </c>
      <c r="F387" s="211" t="s">
        <v>1529</v>
      </c>
      <c r="G387" s="186" t="s">
        <v>150</v>
      </c>
      <c r="H387" s="166" t="s">
        <v>869</v>
      </c>
      <c r="I387" s="110"/>
      <c r="J387" s="110"/>
      <c r="K387" s="212">
        <v>1400.0</v>
      </c>
      <c r="L387" s="112"/>
      <c r="M387" s="112"/>
      <c r="N387" s="112"/>
      <c r="O387" s="112"/>
      <c r="P387" s="112"/>
      <c r="Q387" s="112"/>
      <c r="R387" s="110"/>
      <c r="S387" s="110"/>
      <c r="T387" s="110"/>
      <c r="U387" s="110"/>
      <c r="V387" s="110"/>
      <c r="W387" s="110"/>
      <c r="X387" s="110"/>
    </row>
    <row r="388" ht="14.25" customHeight="1">
      <c r="A388" s="199" t="s">
        <v>1530</v>
      </c>
      <c r="B388" s="218">
        <v>45908.0</v>
      </c>
      <c r="C388" s="211" t="s">
        <v>1531</v>
      </c>
      <c r="D388" s="211" t="s">
        <v>1532</v>
      </c>
      <c r="E388" s="212">
        <v>300.0</v>
      </c>
      <c r="F388" s="211" t="s">
        <v>1158</v>
      </c>
      <c r="G388" s="186" t="s">
        <v>561</v>
      </c>
      <c r="H388" s="166" t="s">
        <v>869</v>
      </c>
      <c r="I388" s="110"/>
      <c r="J388" s="110"/>
      <c r="K388" s="212">
        <v>300.0</v>
      </c>
      <c r="L388" s="112"/>
      <c r="M388" s="112"/>
      <c r="N388" s="112"/>
      <c r="O388" s="112"/>
      <c r="P388" s="112"/>
      <c r="Q388" s="112"/>
      <c r="R388" s="110"/>
      <c r="S388" s="110"/>
      <c r="T388" s="110"/>
      <c r="U388" s="110"/>
      <c r="V388" s="110"/>
      <c r="W388" s="110"/>
      <c r="X388" s="110"/>
    </row>
    <row r="389" ht="14.25" customHeight="1">
      <c r="A389" s="199" t="s">
        <v>1533</v>
      </c>
      <c r="B389" s="218">
        <v>45908.0</v>
      </c>
      <c r="C389" s="211" t="s">
        <v>1534</v>
      </c>
      <c r="D389" s="211" t="s">
        <v>1416</v>
      </c>
      <c r="E389" s="212">
        <v>550.0</v>
      </c>
      <c r="F389" s="211" t="s">
        <v>1180</v>
      </c>
      <c r="G389" s="186" t="s">
        <v>143</v>
      </c>
      <c r="H389" s="166" t="s">
        <v>976</v>
      </c>
      <c r="I389" s="110"/>
      <c r="J389" s="110"/>
      <c r="K389" s="212">
        <v>550.0</v>
      </c>
      <c r="L389" s="112"/>
      <c r="M389" s="112"/>
      <c r="N389" s="112"/>
      <c r="O389" s="112"/>
      <c r="P389" s="112"/>
      <c r="Q389" s="112"/>
      <c r="R389" s="110"/>
      <c r="S389" s="110"/>
      <c r="T389" s="110"/>
      <c r="U389" s="110"/>
      <c r="V389" s="110"/>
      <c r="W389" s="110"/>
      <c r="X389" s="110"/>
    </row>
    <row r="390" ht="14.25" customHeight="1">
      <c r="A390" s="199" t="s">
        <v>1535</v>
      </c>
      <c r="B390" s="218">
        <v>45908.0</v>
      </c>
      <c r="C390" s="211" t="s">
        <v>1536</v>
      </c>
      <c r="D390" s="211" t="s">
        <v>1537</v>
      </c>
      <c r="E390" s="212">
        <v>5000.0</v>
      </c>
      <c r="F390" s="211" t="s">
        <v>1538</v>
      </c>
      <c r="G390" s="186" t="s">
        <v>201</v>
      </c>
      <c r="H390" s="166" t="s">
        <v>869</v>
      </c>
      <c r="I390" s="128" t="s">
        <v>1539</v>
      </c>
      <c r="J390" s="110"/>
      <c r="K390" s="212">
        <v>5000.0</v>
      </c>
      <c r="L390" s="112"/>
      <c r="M390" s="112"/>
      <c r="N390" s="112"/>
      <c r="O390" s="112"/>
      <c r="P390" s="112"/>
      <c r="Q390" s="112"/>
      <c r="R390" s="110"/>
      <c r="S390" s="110"/>
      <c r="T390" s="110"/>
      <c r="U390" s="110"/>
      <c r="V390" s="110"/>
      <c r="W390" s="110"/>
      <c r="X390" s="110"/>
    </row>
    <row r="391" ht="13.5" customHeight="1">
      <c r="A391" s="199" t="s">
        <v>1540</v>
      </c>
      <c r="B391" s="218">
        <v>45909.0</v>
      </c>
      <c r="C391" s="211" t="s">
        <v>1541</v>
      </c>
      <c r="D391" s="211" t="s">
        <v>1416</v>
      </c>
      <c r="E391" s="212">
        <v>550.0</v>
      </c>
      <c r="F391" s="211" t="s">
        <v>1180</v>
      </c>
      <c r="G391" s="186" t="s">
        <v>1500</v>
      </c>
      <c r="H391" s="166" t="s">
        <v>869</v>
      </c>
      <c r="I391" s="110"/>
      <c r="J391" s="110"/>
      <c r="K391" s="212">
        <v>550.0</v>
      </c>
      <c r="L391" s="112"/>
      <c r="M391" s="112"/>
      <c r="N391" s="112"/>
      <c r="O391" s="112"/>
      <c r="P391" s="112"/>
      <c r="Q391" s="112"/>
      <c r="R391" s="110"/>
      <c r="S391" s="110"/>
      <c r="T391" s="110"/>
      <c r="U391" s="110"/>
      <c r="V391" s="110"/>
      <c r="W391" s="110"/>
      <c r="X391" s="110"/>
    </row>
    <row r="392" ht="14.25" customHeight="1">
      <c r="A392" s="199" t="s">
        <v>1542</v>
      </c>
      <c r="B392" s="218">
        <v>45909.0</v>
      </c>
      <c r="C392" s="211" t="s">
        <v>1543</v>
      </c>
      <c r="D392" s="211" t="s">
        <v>1544</v>
      </c>
      <c r="E392" s="212">
        <v>550.0</v>
      </c>
      <c r="F392" s="211" t="s">
        <v>1180</v>
      </c>
      <c r="G392" s="186" t="s">
        <v>143</v>
      </c>
      <c r="H392" s="166" t="s">
        <v>976</v>
      </c>
      <c r="I392" s="110"/>
      <c r="J392" s="110"/>
      <c r="K392" s="212">
        <v>550.0</v>
      </c>
      <c r="L392" s="112"/>
      <c r="M392" s="112"/>
      <c r="N392" s="112"/>
      <c r="O392" s="112"/>
      <c r="P392" s="112"/>
      <c r="Q392" s="112"/>
      <c r="R392" s="110"/>
      <c r="S392" s="110"/>
      <c r="T392" s="110"/>
      <c r="U392" s="110"/>
      <c r="V392" s="110"/>
      <c r="W392" s="110"/>
      <c r="X392" s="110"/>
    </row>
    <row r="393" ht="14.25" customHeight="1">
      <c r="A393" s="199" t="s">
        <v>1545</v>
      </c>
      <c r="B393" s="218">
        <v>45909.0</v>
      </c>
      <c r="C393" s="211" t="s">
        <v>1546</v>
      </c>
      <c r="D393" s="211" t="s">
        <v>1547</v>
      </c>
      <c r="E393" s="212">
        <v>540.0</v>
      </c>
      <c r="F393" s="211" t="s">
        <v>1548</v>
      </c>
      <c r="G393" s="186" t="s">
        <v>143</v>
      </c>
      <c r="H393" s="166" t="s">
        <v>976</v>
      </c>
      <c r="I393" s="110"/>
      <c r="J393" s="110"/>
      <c r="K393" s="212">
        <v>540.0</v>
      </c>
      <c r="L393" s="112"/>
      <c r="M393" s="112"/>
      <c r="N393" s="112"/>
      <c r="O393" s="112"/>
      <c r="P393" s="112"/>
      <c r="Q393" s="112"/>
      <c r="R393" s="110"/>
      <c r="S393" s="110"/>
      <c r="T393" s="110"/>
      <c r="U393" s="110"/>
      <c r="V393" s="110"/>
      <c r="W393" s="110"/>
      <c r="X393" s="110"/>
    </row>
    <row r="394" ht="14.25" customHeight="1">
      <c r="A394" s="199" t="s">
        <v>1549</v>
      </c>
      <c r="B394" s="218">
        <v>45909.0</v>
      </c>
      <c r="C394" s="211" t="s">
        <v>1550</v>
      </c>
      <c r="D394" s="211" t="s">
        <v>1551</v>
      </c>
      <c r="E394" s="212">
        <v>300.0</v>
      </c>
      <c r="F394" s="211" t="s">
        <v>1552</v>
      </c>
      <c r="G394" s="186" t="s">
        <v>1325</v>
      </c>
      <c r="H394" s="166" t="s">
        <v>869</v>
      </c>
      <c r="I394" s="110"/>
      <c r="J394" s="110"/>
      <c r="K394" s="212">
        <v>300.0</v>
      </c>
      <c r="L394" s="112"/>
      <c r="M394" s="112"/>
      <c r="N394" s="112"/>
      <c r="O394" s="229">
        <v>7.31</v>
      </c>
      <c r="P394" s="152">
        <f>E394-O394</f>
        <v>292.69</v>
      </c>
      <c r="Q394" s="112"/>
      <c r="R394" s="110"/>
      <c r="S394" s="110"/>
      <c r="T394" s="110"/>
      <c r="U394" s="110"/>
      <c r="V394" s="110"/>
      <c r="W394" s="110"/>
      <c r="X394" s="110"/>
    </row>
    <row r="395" ht="14.25" customHeight="1">
      <c r="A395" s="199" t="s">
        <v>1553</v>
      </c>
      <c r="B395" s="218">
        <v>45909.0</v>
      </c>
      <c r="C395" s="211" t="s">
        <v>1554</v>
      </c>
      <c r="D395" s="211" t="s">
        <v>1555</v>
      </c>
      <c r="E395" s="212">
        <v>20.0</v>
      </c>
      <c r="F395" s="211" t="s">
        <v>322</v>
      </c>
      <c r="G395" s="186" t="s">
        <v>143</v>
      </c>
      <c r="H395" s="166" t="s">
        <v>976</v>
      </c>
      <c r="I395" s="110"/>
      <c r="J395" s="110"/>
      <c r="K395" s="212">
        <v>20.0</v>
      </c>
      <c r="L395" s="112"/>
      <c r="M395" s="112"/>
      <c r="N395" s="112"/>
      <c r="O395" s="112"/>
      <c r="P395" s="112"/>
      <c r="Q395" s="112"/>
      <c r="R395" s="110"/>
      <c r="S395" s="110"/>
      <c r="T395" s="110"/>
      <c r="U395" s="110"/>
      <c r="V395" s="110"/>
      <c r="W395" s="110"/>
      <c r="X395" s="110"/>
    </row>
    <row r="396" ht="14.25" customHeight="1">
      <c r="A396" s="199" t="s">
        <v>1556</v>
      </c>
      <c r="B396" s="218">
        <v>45909.0</v>
      </c>
      <c r="C396" s="211" t="s">
        <v>1557</v>
      </c>
      <c r="D396" s="211" t="s">
        <v>1558</v>
      </c>
      <c r="E396" s="212">
        <v>52.0</v>
      </c>
      <c r="F396" s="211" t="s">
        <v>322</v>
      </c>
      <c r="G396" s="186" t="s">
        <v>143</v>
      </c>
      <c r="H396" s="166" t="s">
        <v>976</v>
      </c>
      <c r="I396" s="110"/>
      <c r="J396" s="110"/>
      <c r="K396" s="212">
        <v>52.0</v>
      </c>
      <c r="L396" s="112"/>
      <c r="M396" s="112"/>
      <c r="N396" s="112"/>
      <c r="O396" s="112"/>
      <c r="P396" s="112"/>
      <c r="Q396" s="112"/>
      <c r="R396" s="110"/>
      <c r="S396" s="110"/>
      <c r="T396" s="110"/>
      <c r="U396" s="110"/>
      <c r="V396" s="110"/>
      <c r="W396" s="110"/>
      <c r="X396" s="110"/>
    </row>
    <row r="397" ht="14.25" customHeight="1">
      <c r="A397" s="199" t="s">
        <v>1559</v>
      </c>
      <c r="B397" s="218">
        <v>45909.0</v>
      </c>
      <c r="C397" s="211" t="s">
        <v>1560</v>
      </c>
      <c r="D397" s="211" t="s">
        <v>1561</v>
      </c>
      <c r="E397" s="212">
        <v>550.0</v>
      </c>
      <c r="F397" s="211" t="s">
        <v>1245</v>
      </c>
      <c r="G397" s="186" t="s">
        <v>150</v>
      </c>
      <c r="H397" s="166" t="s">
        <v>869</v>
      </c>
      <c r="I397" s="110"/>
      <c r="J397" s="110"/>
      <c r="K397" s="212">
        <v>550.0</v>
      </c>
      <c r="L397" s="112"/>
      <c r="M397" s="112"/>
      <c r="N397" s="112"/>
      <c r="O397" s="112"/>
      <c r="P397" s="112"/>
      <c r="Q397" s="112"/>
      <c r="R397" s="110"/>
      <c r="S397" s="110"/>
      <c r="T397" s="110"/>
      <c r="U397" s="110"/>
      <c r="V397" s="110"/>
      <c r="W397" s="110"/>
      <c r="X397" s="110"/>
    </row>
    <row r="398" ht="14.25" customHeight="1">
      <c r="A398" s="199" t="s">
        <v>1562</v>
      </c>
      <c r="B398" s="218">
        <v>45910.0</v>
      </c>
      <c r="C398" s="211" t="s">
        <v>1563</v>
      </c>
      <c r="D398" s="211" t="s">
        <v>1561</v>
      </c>
      <c r="E398" s="212">
        <v>550.0</v>
      </c>
      <c r="F398" s="211" t="s">
        <v>1245</v>
      </c>
      <c r="G398" s="186" t="s">
        <v>150</v>
      </c>
      <c r="H398" s="166" t="s">
        <v>869</v>
      </c>
      <c r="I398" s="110"/>
      <c r="J398" s="110"/>
      <c r="K398" s="212">
        <v>550.0</v>
      </c>
      <c r="L398" s="112"/>
      <c r="M398" s="112"/>
      <c r="N398" s="112"/>
      <c r="O398" s="112"/>
      <c r="P398" s="112"/>
      <c r="Q398" s="112"/>
      <c r="R398" s="110"/>
      <c r="S398" s="110"/>
      <c r="T398" s="110"/>
      <c r="U398" s="110"/>
      <c r="V398" s="110"/>
      <c r="W398" s="110"/>
      <c r="X398" s="110"/>
    </row>
    <row r="399" ht="14.25" customHeight="1">
      <c r="A399" s="199" t="s">
        <v>1564</v>
      </c>
      <c r="B399" s="218">
        <v>45912.0</v>
      </c>
      <c r="C399" s="211" t="s">
        <v>1565</v>
      </c>
      <c r="D399" s="211" t="s">
        <v>1566</v>
      </c>
      <c r="E399" s="212">
        <v>3300.0</v>
      </c>
      <c r="F399" s="211" t="s">
        <v>1567</v>
      </c>
      <c r="G399" s="186" t="s">
        <v>150</v>
      </c>
      <c r="H399" s="166" t="s">
        <v>869</v>
      </c>
      <c r="I399" s="110"/>
      <c r="J399" s="110"/>
      <c r="K399" s="212">
        <v>3300.0</v>
      </c>
      <c r="L399" s="112"/>
      <c r="M399" s="112"/>
      <c r="N399" s="112"/>
      <c r="O399" s="112"/>
      <c r="P399" s="112"/>
      <c r="Q399" s="112"/>
      <c r="R399" s="110"/>
      <c r="S399" s="110"/>
      <c r="T399" s="110"/>
      <c r="U399" s="110"/>
      <c r="V399" s="110"/>
      <c r="W399" s="110"/>
      <c r="X399" s="110"/>
    </row>
    <row r="400" ht="14.25" customHeight="1">
      <c r="A400" s="199" t="s">
        <v>1568</v>
      </c>
      <c r="B400" s="218">
        <v>45912.0</v>
      </c>
      <c r="C400" s="211" t="s">
        <v>1569</v>
      </c>
      <c r="D400" s="211" t="s">
        <v>1570</v>
      </c>
      <c r="E400" s="212">
        <v>300.0</v>
      </c>
      <c r="F400" s="211" t="s">
        <v>1158</v>
      </c>
      <c r="G400" s="186" t="s">
        <v>143</v>
      </c>
      <c r="H400" s="166" t="s">
        <v>976</v>
      </c>
      <c r="I400" s="110"/>
      <c r="J400" s="110"/>
      <c r="K400" s="212">
        <v>300.0</v>
      </c>
      <c r="L400" s="112"/>
      <c r="M400" s="112"/>
      <c r="N400" s="112"/>
      <c r="O400" s="112"/>
      <c r="P400" s="112"/>
      <c r="Q400" s="112"/>
      <c r="R400" s="110"/>
      <c r="S400" s="110"/>
      <c r="T400" s="110"/>
      <c r="U400" s="110"/>
      <c r="V400" s="110"/>
      <c r="W400" s="110"/>
      <c r="X400" s="110"/>
    </row>
    <row r="401" ht="14.25" customHeight="1">
      <c r="A401" s="199" t="s">
        <v>1571</v>
      </c>
      <c r="B401" s="218">
        <v>45912.0</v>
      </c>
      <c r="C401" s="211" t="s">
        <v>1557</v>
      </c>
      <c r="D401" s="211" t="s">
        <v>1416</v>
      </c>
      <c r="E401" s="212">
        <v>550.0</v>
      </c>
      <c r="F401" s="211" t="s">
        <v>1180</v>
      </c>
      <c r="G401" s="186" t="s">
        <v>1325</v>
      </c>
      <c r="H401" s="166" t="s">
        <v>869</v>
      </c>
      <c r="I401" s="110"/>
      <c r="J401" s="110"/>
      <c r="K401" s="212">
        <v>550.0</v>
      </c>
      <c r="L401" s="112"/>
      <c r="M401" s="112"/>
      <c r="N401" s="112"/>
      <c r="O401" s="112"/>
      <c r="P401" s="112"/>
      <c r="Q401" s="112"/>
      <c r="R401" s="110"/>
      <c r="S401" s="110"/>
      <c r="T401" s="110"/>
      <c r="U401" s="110"/>
      <c r="V401" s="110"/>
      <c r="W401" s="110"/>
      <c r="X401" s="110"/>
    </row>
    <row r="402" ht="14.25" customHeight="1">
      <c r="A402" s="199" t="s">
        <v>1572</v>
      </c>
      <c r="B402" s="218">
        <v>45912.0</v>
      </c>
      <c r="C402" s="211" t="s">
        <v>1573</v>
      </c>
      <c r="D402" s="211" t="s">
        <v>1574</v>
      </c>
      <c r="E402" s="212">
        <v>550.0</v>
      </c>
      <c r="F402" s="211" t="s">
        <v>1180</v>
      </c>
      <c r="G402" s="186" t="s">
        <v>143</v>
      </c>
      <c r="H402" s="166" t="s">
        <v>976</v>
      </c>
      <c r="I402" s="110"/>
      <c r="J402" s="110"/>
      <c r="K402" s="212">
        <v>550.0</v>
      </c>
      <c r="L402" s="112"/>
      <c r="M402" s="112"/>
      <c r="N402" s="112"/>
      <c r="O402" s="112"/>
      <c r="P402" s="112"/>
      <c r="Q402" s="112"/>
      <c r="R402" s="110"/>
      <c r="S402" s="110"/>
      <c r="T402" s="110"/>
      <c r="U402" s="110"/>
      <c r="V402" s="110"/>
      <c r="W402" s="110"/>
      <c r="X402" s="110"/>
    </row>
    <row r="403" ht="14.25" customHeight="1">
      <c r="A403" s="199" t="s">
        <v>1575</v>
      </c>
      <c r="B403" s="218">
        <v>45913.0</v>
      </c>
      <c r="C403" s="211" t="s">
        <v>1576</v>
      </c>
      <c r="D403" s="211" t="s">
        <v>1577</v>
      </c>
      <c r="E403" s="212">
        <v>700.0</v>
      </c>
      <c r="F403" s="211" t="s">
        <v>1578</v>
      </c>
      <c r="G403" s="186" t="s">
        <v>143</v>
      </c>
      <c r="H403" s="166" t="s">
        <v>976</v>
      </c>
      <c r="I403" s="110"/>
      <c r="J403" s="110"/>
      <c r="K403" s="212">
        <v>700.0</v>
      </c>
      <c r="L403" s="112"/>
      <c r="M403" s="112"/>
      <c r="N403" s="112"/>
      <c r="O403" s="112"/>
      <c r="P403" s="112"/>
      <c r="Q403" s="112"/>
      <c r="R403" s="110"/>
      <c r="S403" s="110"/>
      <c r="T403" s="110"/>
      <c r="U403" s="110"/>
      <c r="V403" s="110"/>
      <c r="W403" s="110"/>
      <c r="X403" s="110"/>
    </row>
    <row r="404" ht="14.25" customHeight="1">
      <c r="A404" s="199" t="s">
        <v>1579</v>
      </c>
      <c r="B404" s="218">
        <v>45913.0</v>
      </c>
      <c r="C404" s="211" t="s">
        <v>1580</v>
      </c>
      <c r="D404" s="211" t="s">
        <v>1581</v>
      </c>
      <c r="E404" s="212">
        <v>5000.0</v>
      </c>
      <c r="F404" s="211" t="s">
        <v>1582</v>
      </c>
      <c r="G404" s="186" t="s">
        <v>1325</v>
      </c>
      <c r="H404" s="166" t="s">
        <v>869</v>
      </c>
      <c r="I404" s="128" t="s">
        <v>1583</v>
      </c>
      <c r="J404" s="110"/>
      <c r="K404" s="212">
        <v>5000.0</v>
      </c>
      <c r="L404" s="112"/>
      <c r="M404" s="112"/>
      <c r="N404" s="112"/>
      <c r="O404" s="112"/>
      <c r="P404" s="112"/>
      <c r="Q404" s="112"/>
      <c r="R404" s="110"/>
      <c r="S404" s="110"/>
      <c r="T404" s="110"/>
      <c r="U404" s="110"/>
      <c r="V404" s="110"/>
      <c r="W404" s="110"/>
      <c r="X404" s="110"/>
    </row>
    <row r="405" ht="14.25" customHeight="1">
      <c r="A405" s="199" t="s">
        <v>1584</v>
      </c>
      <c r="B405" s="218">
        <v>45913.0</v>
      </c>
      <c r="C405" s="211" t="s">
        <v>1585</v>
      </c>
      <c r="D405" s="211" t="s">
        <v>1586</v>
      </c>
      <c r="E405" s="212">
        <v>300.0</v>
      </c>
      <c r="F405" s="211" t="s">
        <v>1587</v>
      </c>
      <c r="G405" s="186" t="s">
        <v>143</v>
      </c>
      <c r="H405" s="166" t="s">
        <v>976</v>
      </c>
      <c r="I405" s="110"/>
      <c r="J405" s="110"/>
      <c r="K405" s="212">
        <v>300.0</v>
      </c>
      <c r="L405" s="112"/>
      <c r="M405" s="112"/>
      <c r="N405" s="112"/>
      <c r="O405" s="112"/>
      <c r="P405" s="112"/>
      <c r="Q405" s="112"/>
      <c r="R405" s="110"/>
      <c r="S405" s="110"/>
      <c r="T405" s="110"/>
      <c r="U405" s="110"/>
      <c r="V405" s="110"/>
      <c r="W405" s="110"/>
      <c r="X405" s="110"/>
    </row>
    <row r="406" ht="14.25" customHeight="1">
      <c r="A406" s="199" t="s">
        <v>1588</v>
      </c>
      <c r="B406" s="218">
        <v>45915.0</v>
      </c>
      <c r="C406" s="211" t="s">
        <v>1589</v>
      </c>
      <c r="D406" s="211" t="s">
        <v>1416</v>
      </c>
      <c r="E406" s="212">
        <v>550.0</v>
      </c>
      <c r="F406" s="211" t="s">
        <v>1180</v>
      </c>
      <c r="G406" s="186" t="s">
        <v>143</v>
      </c>
      <c r="H406" s="166" t="s">
        <v>976</v>
      </c>
      <c r="I406" s="110"/>
      <c r="J406" s="110"/>
      <c r="K406" s="212">
        <v>550.0</v>
      </c>
      <c r="L406" s="112"/>
      <c r="M406" s="112"/>
      <c r="N406" s="112"/>
      <c r="O406" s="112"/>
      <c r="P406" s="112"/>
      <c r="Q406" s="112"/>
      <c r="R406" s="110"/>
      <c r="S406" s="110"/>
      <c r="T406" s="110"/>
      <c r="U406" s="110"/>
      <c r="V406" s="110"/>
      <c r="W406" s="110"/>
      <c r="X406" s="110"/>
    </row>
    <row r="407" ht="14.25" customHeight="1">
      <c r="A407" s="199" t="s">
        <v>1590</v>
      </c>
      <c r="B407" s="218">
        <v>45915.0</v>
      </c>
      <c r="C407" s="211" t="s">
        <v>1591</v>
      </c>
      <c r="D407" s="211" t="s">
        <v>559</v>
      </c>
      <c r="E407" s="212">
        <v>2100.0</v>
      </c>
      <c r="F407" s="211" t="s">
        <v>1592</v>
      </c>
      <c r="G407" s="186" t="s">
        <v>1325</v>
      </c>
      <c r="H407" s="166" t="s">
        <v>869</v>
      </c>
      <c r="I407" s="110"/>
      <c r="J407" s="110"/>
      <c r="K407" s="212">
        <v>2100.0</v>
      </c>
      <c r="L407" s="112"/>
      <c r="M407" s="112"/>
      <c r="N407" s="112"/>
      <c r="O407" s="112"/>
      <c r="P407" s="112"/>
      <c r="Q407" s="112"/>
      <c r="R407" s="110"/>
      <c r="S407" s="110"/>
      <c r="T407" s="110"/>
      <c r="U407" s="110"/>
      <c r="V407" s="110"/>
      <c r="W407" s="110"/>
      <c r="X407" s="110"/>
    </row>
    <row r="408" ht="14.25" customHeight="1">
      <c r="A408" s="199" t="s">
        <v>1593</v>
      </c>
      <c r="B408" s="218">
        <v>45915.0</v>
      </c>
      <c r="C408" s="211" t="s">
        <v>1594</v>
      </c>
      <c r="D408" s="211" t="s">
        <v>1595</v>
      </c>
      <c r="E408" s="212">
        <v>550.0</v>
      </c>
      <c r="F408" s="211" t="s">
        <v>1180</v>
      </c>
      <c r="G408" s="186" t="s">
        <v>150</v>
      </c>
      <c r="H408" s="166" t="s">
        <v>869</v>
      </c>
      <c r="I408" s="110"/>
      <c r="J408" s="110"/>
      <c r="K408" s="212">
        <v>550.0</v>
      </c>
      <c r="L408" s="112"/>
      <c r="M408" s="112"/>
      <c r="N408" s="112"/>
      <c r="O408" s="183">
        <v>18.07</v>
      </c>
      <c r="P408" s="112">
        <f>E408-O408</f>
        <v>531.93</v>
      </c>
      <c r="Q408" s="112"/>
      <c r="R408" s="110"/>
      <c r="S408" s="110"/>
      <c r="T408" s="110"/>
      <c r="U408" s="110"/>
      <c r="V408" s="110"/>
      <c r="W408" s="110"/>
      <c r="X408" s="110"/>
    </row>
    <row r="409" ht="14.25" customHeight="1">
      <c r="A409" s="199" t="s">
        <v>1596</v>
      </c>
      <c r="B409" s="218">
        <v>45915.0</v>
      </c>
      <c r="C409" s="211" t="s">
        <v>1597</v>
      </c>
      <c r="D409" s="211" t="s">
        <v>1598</v>
      </c>
      <c r="E409" s="212">
        <v>300.0</v>
      </c>
      <c r="F409" s="211" t="s">
        <v>1158</v>
      </c>
      <c r="G409" s="186" t="s">
        <v>1325</v>
      </c>
      <c r="H409" s="166" t="s">
        <v>869</v>
      </c>
      <c r="I409" s="110"/>
      <c r="J409" s="110"/>
      <c r="K409" s="212">
        <v>300.0</v>
      </c>
      <c r="L409" s="112"/>
      <c r="M409" s="112"/>
      <c r="N409" s="112"/>
      <c r="O409" s="112"/>
      <c r="P409" s="112"/>
      <c r="Q409" s="112"/>
      <c r="R409" s="110"/>
      <c r="S409" s="110"/>
      <c r="T409" s="110"/>
      <c r="U409" s="110"/>
      <c r="V409" s="110"/>
      <c r="W409" s="110"/>
      <c r="X409" s="110"/>
    </row>
    <row r="410" ht="14.25" customHeight="1">
      <c r="A410" s="199" t="s">
        <v>1599</v>
      </c>
      <c r="B410" s="218">
        <v>45916.0</v>
      </c>
      <c r="C410" s="211" t="s">
        <v>1600</v>
      </c>
      <c r="D410" s="211" t="s">
        <v>1601</v>
      </c>
      <c r="E410" s="212">
        <v>10.0</v>
      </c>
      <c r="F410" s="211" t="s">
        <v>1602</v>
      </c>
      <c r="G410" s="186" t="s">
        <v>143</v>
      </c>
      <c r="H410" s="166" t="s">
        <v>976</v>
      </c>
      <c r="I410" s="110"/>
      <c r="J410" s="110"/>
      <c r="K410" s="212">
        <v>10.0</v>
      </c>
      <c r="L410" s="112"/>
      <c r="M410" s="112"/>
      <c r="N410" s="112"/>
      <c r="O410" s="112"/>
      <c r="P410" s="112"/>
      <c r="Q410" s="112"/>
      <c r="R410" s="110"/>
      <c r="S410" s="110"/>
      <c r="T410" s="110"/>
      <c r="U410" s="110"/>
      <c r="V410" s="110"/>
      <c r="W410" s="110"/>
      <c r="X410" s="110"/>
    </row>
    <row r="411" ht="14.25" customHeight="1">
      <c r="A411" s="199" t="s">
        <v>1603</v>
      </c>
      <c r="B411" s="218">
        <v>45916.0</v>
      </c>
      <c r="C411" s="211" t="s">
        <v>1604</v>
      </c>
      <c r="D411" s="211" t="s">
        <v>1605</v>
      </c>
      <c r="E411" s="212">
        <v>300.0</v>
      </c>
      <c r="F411" s="211" t="s">
        <v>1158</v>
      </c>
      <c r="G411" s="186" t="s">
        <v>143</v>
      </c>
      <c r="H411" s="166" t="s">
        <v>976</v>
      </c>
      <c r="I411" s="110"/>
      <c r="J411" s="110"/>
      <c r="K411" s="212">
        <v>300.0</v>
      </c>
      <c r="L411" s="112"/>
      <c r="M411" s="112"/>
      <c r="N411" s="112"/>
      <c r="O411" s="112"/>
      <c r="P411" s="112"/>
      <c r="Q411" s="112"/>
      <c r="R411" s="110"/>
      <c r="S411" s="110"/>
      <c r="T411" s="110"/>
      <c r="U411" s="110"/>
      <c r="V411" s="110"/>
      <c r="W411" s="110"/>
      <c r="X411" s="110"/>
    </row>
    <row r="412" ht="14.25" customHeight="1">
      <c r="A412" s="199" t="s">
        <v>1606</v>
      </c>
      <c r="B412" s="218">
        <v>45917.0</v>
      </c>
      <c r="C412" s="211" t="s">
        <v>1607</v>
      </c>
      <c r="D412" s="211" t="s">
        <v>1608</v>
      </c>
      <c r="E412" s="212">
        <v>3300.0</v>
      </c>
      <c r="F412" s="211" t="s">
        <v>1609</v>
      </c>
      <c r="G412" s="186" t="s">
        <v>1610</v>
      </c>
      <c r="H412" s="166" t="s">
        <v>976</v>
      </c>
      <c r="I412" s="128" t="s">
        <v>1611</v>
      </c>
      <c r="J412" s="110"/>
      <c r="K412" s="212">
        <v>3300.0</v>
      </c>
      <c r="L412" s="112"/>
      <c r="M412" s="112"/>
      <c r="O412" s="229">
        <v>7.31</v>
      </c>
      <c r="P412" s="152">
        <f>(E412-O412)-3000</f>
        <v>292.69</v>
      </c>
      <c r="Q412" s="112"/>
      <c r="R412" s="230" t="s">
        <v>1612</v>
      </c>
      <c r="S412" s="110"/>
      <c r="T412" s="110"/>
      <c r="U412" s="110"/>
      <c r="V412" s="110"/>
      <c r="W412" s="110"/>
      <c r="X412" s="110"/>
    </row>
    <row r="413" ht="14.25" customHeight="1">
      <c r="A413" s="199" t="s">
        <v>1613</v>
      </c>
      <c r="B413" s="218">
        <v>45917.0</v>
      </c>
      <c r="C413" s="211" t="s">
        <v>1614</v>
      </c>
      <c r="D413" s="211" t="s">
        <v>1416</v>
      </c>
      <c r="E413" s="212">
        <v>550.0</v>
      </c>
      <c r="F413" s="211" t="s">
        <v>1416</v>
      </c>
      <c r="G413" s="186" t="s">
        <v>1615</v>
      </c>
      <c r="H413" s="166" t="s">
        <v>869</v>
      </c>
      <c r="I413" s="110"/>
      <c r="J413" s="110"/>
      <c r="K413" s="212">
        <v>550.0</v>
      </c>
      <c r="L413" s="112"/>
      <c r="M413" s="112"/>
      <c r="O413" s="231">
        <v>13.4</v>
      </c>
      <c r="P413" s="152">
        <f>(E413-O413)</f>
        <v>536.6</v>
      </c>
      <c r="Q413" s="112"/>
      <c r="R413" s="230" t="s">
        <v>1612</v>
      </c>
      <c r="S413" s="110"/>
      <c r="T413" s="110"/>
      <c r="U413" s="110"/>
      <c r="V413" s="110"/>
      <c r="W413" s="110"/>
      <c r="X413" s="110"/>
    </row>
    <row r="414" ht="14.25" customHeight="1">
      <c r="A414" s="199" t="s">
        <v>1616</v>
      </c>
      <c r="B414" s="218">
        <v>45917.0</v>
      </c>
      <c r="C414" s="211" t="s">
        <v>1617</v>
      </c>
      <c r="D414" s="211" t="s">
        <v>1618</v>
      </c>
      <c r="E414" s="212">
        <v>300.0</v>
      </c>
      <c r="F414" s="211" t="s">
        <v>1158</v>
      </c>
      <c r="G414" s="186" t="s">
        <v>143</v>
      </c>
      <c r="H414" s="166" t="s">
        <v>976</v>
      </c>
      <c r="I414" s="110"/>
      <c r="J414" s="110"/>
      <c r="K414" s="212">
        <v>300.0</v>
      </c>
      <c r="L414" s="112"/>
      <c r="M414" s="112"/>
      <c r="O414" s="112"/>
      <c r="P414" s="112"/>
      <c r="Q414" s="112"/>
      <c r="R414" s="112"/>
      <c r="S414" s="110"/>
      <c r="T414" s="110"/>
      <c r="U414" s="110"/>
      <c r="V414" s="110"/>
      <c r="W414" s="110"/>
      <c r="X414" s="110"/>
    </row>
    <row r="415" ht="14.25" customHeight="1">
      <c r="A415" s="199" t="s">
        <v>1619</v>
      </c>
      <c r="B415" s="218">
        <v>45917.0</v>
      </c>
      <c r="C415" s="211" t="s">
        <v>1620</v>
      </c>
      <c r="D415" s="211" t="s">
        <v>1621</v>
      </c>
      <c r="E415" s="212">
        <v>240.0</v>
      </c>
      <c r="F415" s="211" t="s">
        <v>1622</v>
      </c>
      <c r="G415" s="186" t="s">
        <v>1119</v>
      </c>
      <c r="H415" s="166" t="s">
        <v>976</v>
      </c>
      <c r="I415" s="110"/>
      <c r="J415" s="110"/>
      <c r="K415" s="212">
        <v>240.0</v>
      </c>
      <c r="L415" s="112"/>
      <c r="M415" s="112"/>
      <c r="O415" s="112"/>
      <c r="P415" s="112"/>
      <c r="Q415" s="112"/>
      <c r="R415" s="112"/>
      <c r="S415" s="110"/>
      <c r="T415" s="110"/>
      <c r="U415" s="110"/>
      <c r="V415" s="110"/>
      <c r="W415" s="110"/>
      <c r="X415" s="110"/>
    </row>
    <row r="416" ht="14.25" customHeight="1">
      <c r="A416" s="199" t="s">
        <v>1623</v>
      </c>
      <c r="B416" s="218">
        <v>45917.0</v>
      </c>
      <c r="C416" s="211" t="s">
        <v>1624</v>
      </c>
      <c r="D416" s="211" t="s">
        <v>1625</v>
      </c>
      <c r="E416" s="212">
        <v>700.0</v>
      </c>
      <c r="F416" s="211" t="s">
        <v>1626</v>
      </c>
      <c r="G416" s="186" t="s">
        <v>1615</v>
      </c>
      <c r="H416" s="166" t="s">
        <v>869</v>
      </c>
      <c r="I416" s="110"/>
      <c r="J416" s="110"/>
      <c r="K416" s="212">
        <v>700.0</v>
      </c>
      <c r="L416" s="112"/>
      <c r="M416" s="112"/>
      <c r="O416" s="229">
        <v>17.06</v>
      </c>
      <c r="P416" s="152">
        <f>(E416-O416)</f>
        <v>682.94</v>
      </c>
      <c r="Q416" s="152">
        <f>P416+P413+P412</f>
        <v>1512.23</v>
      </c>
      <c r="R416" s="230" t="s">
        <v>1612</v>
      </c>
      <c r="S416" s="110"/>
      <c r="T416" s="110"/>
      <c r="U416" s="110"/>
      <c r="V416" s="110"/>
      <c r="W416" s="110"/>
      <c r="X416" s="110"/>
    </row>
    <row r="417" ht="14.25" customHeight="1">
      <c r="A417" s="199" t="s">
        <v>1627</v>
      </c>
      <c r="B417" s="218">
        <v>45917.0</v>
      </c>
      <c r="C417" s="211" t="s">
        <v>1628</v>
      </c>
      <c r="D417" s="211" t="s">
        <v>1629</v>
      </c>
      <c r="E417" s="212">
        <v>300.0</v>
      </c>
      <c r="F417" s="211" t="s">
        <v>1158</v>
      </c>
      <c r="G417" s="186" t="s">
        <v>143</v>
      </c>
      <c r="H417" s="166" t="s">
        <v>976</v>
      </c>
      <c r="I417" s="110"/>
      <c r="J417" s="110"/>
      <c r="K417" s="212">
        <v>300.0</v>
      </c>
      <c r="L417" s="112"/>
      <c r="M417" s="112"/>
      <c r="N417" s="112"/>
      <c r="O417" s="112"/>
      <c r="P417" s="112"/>
      <c r="Q417" s="112"/>
      <c r="R417" s="110"/>
      <c r="S417" s="110"/>
      <c r="T417" s="110"/>
      <c r="U417" s="110"/>
      <c r="V417" s="110"/>
      <c r="W417" s="110"/>
      <c r="X417" s="110"/>
    </row>
    <row r="418" ht="14.25" customHeight="1">
      <c r="A418" s="199" t="s">
        <v>1630</v>
      </c>
      <c r="B418" s="220"/>
      <c r="C418" s="211"/>
      <c r="D418" s="165" t="s">
        <v>129</v>
      </c>
      <c r="E418" s="222"/>
      <c r="F418" s="223"/>
      <c r="H418" s="166"/>
      <c r="I418" s="110"/>
      <c r="J418" s="110"/>
      <c r="K418" s="222"/>
      <c r="L418" s="112"/>
      <c r="M418" s="112"/>
      <c r="N418" s="112"/>
      <c r="O418" s="112"/>
      <c r="P418" s="112"/>
      <c r="Q418" s="112"/>
      <c r="R418" s="110"/>
      <c r="S418" s="110"/>
      <c r="T418" s="110"/>
      <c r="U418" s="110"/>
      <c r="V418" s="110"/>
      <c r="W418" s="110"/>
      <c r="X418" s="110"/>
    </row>
    <row r="419" ht="14.25" customHeight="1">
      <c r="A419" s="199" t="s">
        <v>1631</v>
      </c>
      <c r="B419" s="218">
        <v>45917.0</v>
      </c>
      <c r="C419" s="211" t="s">
        <v>1632</v>
      </c>
      <c r="D419" s="211" t="s">
        <v>1633</v>
      </c>
      <c r="E419" s="212">
        <v>4700.0</v>
      </c>
      <c r="F419" s="211" t="s">
        <v>1634</v>
      </c>
      <c r="G419" s="186" t="s">
        <v>201</v>
      </c>
      <c r="H419" s="166" t="s">
        <v>869</v>
      </c>
      <c r="I419" s="110"/>
      <c r="J419" s="110"/>
      <c r="K419" s="212">
        <v>4700.0</v>
      </c>
      <c r="L419" s="112"/>
      <c r="M419" s="112"/>
      <c r="N419" s="112"/>
      <c r="O419" s="112"/>
      <c r="P419" s="112"/>
      <c r="Q419" s="112"/>
      <c r="R419" s="110"/>
      <c r="S419" s="110"/>
      <c r="T419" s="110"/>
      <c r="U419" s="110"/>
      <c r="V419" s="110"/>
      <c r="W419" s="110"/>
      <c r="X419" s="110"/>
    </row>
    <row r="420" ht="14.25" customHeight="1">
      <c r="A420" s="199" t="s">
        <v>1635</v>
      </c>
      <c r="B420" s="218">
        <v>45917.0</v>
      </c>
      <c r="C420" s="211" t="s">
        <v>1636</v>
      </c>
      <c r="D420" s="211" t="s">
        <v>1637</v>
      </c>
      <c r="E420" s="212">
        <v>1300.0</v>
      </c>
      <c r="F420" s="211" t="s">
        <v>1638</v>
      </c>
      <c r="G420" s="186" t="s">
        <v>150</v>
      </c>
      <c r="H420" s="166" t="s">
        <v>869</v>
      </c>
      <c r="I420" s="110"/>
      <c r="J420" s="110"/>
      <c r="K420" s="212">
        <v>1300.0</v>
      </c>
      <c r="L420" s="112"/>
      <c r="M420" s="112"/>
      <c r="N420" s="112"/>
      <c r="O420" s="183">
        <v>42.69</v>
      </c>
      <c r="P420" s="112">
        <f t="shared" ref="P420:P421" si="59">E420-O420</f>
        <v>1257.31</v>
      </c>
      <c r="Q420" s="112"/>
      <c r="R420" s="110"/>
      <c r="S420" s="110"/>
      <c r="T420" s="110"/>
      <c r="U420" s="110"/>
      <c r="V420" s="110"/>
      <c r="W420" s="110"/>
      <c r="X420" s="110"/>
    </row>
    <row r="421" ht="14.25" customHeight="1">
      <c r="A421" s="199" t="s">
        <v>1639</v>
      </c>
      <c r="B421" s="218">
        <v>45917.0</v>
      </c>
      <c r="C421" s="211" t="s">
        <v>1640</v>
      </c>
      <c r="D421" s="211" t="s">
        <v>1641</v>
      </c>
      <c r="E421" s="212">
        <v>3300.0</v>
      </c>
      <c r="F421" s="211" t="s">
        <v>1642</v>
      </c>
      <c r="G421" s="186" t="s">
        <v>150</v>
      </c>
      <c r="H421" s="166" t="s">
        <v>869</v>
      </c>
      <c r="I421" s="110"/>
      <c r="J421" s="110"/>
      <c r="K421" s="212">
        <v>3300.0</v>
      </c>
      <c r="L421" s="112"/>
      <c r="M421" s="112"/>
      <c r="N421" s="112"/>
      <c r="O421" s="183">
        <v>108.36</v>
      </c>
      <c r="P421" s="112">
        <f t="shared" si="59"/>
        <v>3191.64</v>
      </c>
      <c r="Q421" s="147">
        <f>P421+P420+P426</f>
        <v>8994.62</v>
      </c>
      <c r="R421" s="110"/>
      <c r="S421" s="110"/>
      <c r="T421" s="110"/>
      <c r="U421" s="110"/>
      <c r="V421" s="110"/>
      <c r="W421" s="110"/>
      <c r="X421" s="110"/>
    </row>
    <row r="422" ht="14.25" customHeight="1">
      <c r="A422" s="199" t="s">
        <v>1643</v>
      </c>
      <c r="B422" s="218">
        <v>45918.0</v>
      </c>
      <c r="C422" s="211" t="s">
        <v>1644</v>
      </c>
      <c r="D422" s="211" t="s">
        <v>1645</v>
      </c>
      <c r="E422" s="212">
        <v>550.0</v>
      </c>
      <c r="F422" s="211" t="s">
        <v>1646</v>
      </c>
      <c r="G422" s="186" t="s">
        <v>143</v>
      </c>
      <c r="H422" s="166" t="s">
        <v>976</v>
      </c>
      <c r="I422" s="110"/>
      <c r="J422" s="110"/>
      <c r="K422" s="212">
        <v>550.0</v>
      </c>
      <c r="L422" s="112"/>
      <c r="M422" s="112"/>
      <c r="N422" s="112"/>
      <c r="Q422" s="112"/>
      <c r="R422" s="110"/>
      <c r="S422" s="110"/>
      <c r="T422" s="110"/>
      <c r="U422" s="110"/>
      <c r="V422" s="110"/>
      <c r="W422" s="110"/>
      <c r="X422" s="110"/>
    </row>
    <row r="423" ht="14.25" customHeight="1">
      <c r="A423" s="199" t="s">
        <v>1647</v>
      </c>
      <c r="B423" s="218">
        <v>45918.0</v>
      </c>
      <c r="C423" s="211" t="s">
        <v>1648</v>
      </c>
      <c r="D423" s="211" t="s">
        <v>1649</v>
      </c>
      <c r="E423" s="212">
        <v>550.0</v>
      </c>
      <c r="F423" s="211" t="s">
        <v>1646</v>
      </c>
      <c r="G423" s="186" t="s">
        <v>143</v>
      </c>
      <c r="H423" s="166" t="s">
        <v>976</v>
      </c>
      <c r="I423" s="110"/>
      <c r="J423" s="110"/>
      <c r="K423" s="212">
        <v>550.0</v>
      </c>
      <c r="L423" s="112"/>
      <c r="M423" s="112"/>
      <c r="N423" s="112"/>
      <c r="O423" s="112"/>
      <c r="P423" s="112"/>
      <c r="Q423" s="112"/>
      <c r="R423" s="110"/>
      <c r="S423" s="110"/>
      <c r="T423" s="110"/>
      <c r="U423" s="110"/>
      <c r="V423" s="110"/>
      <c r="W423" s="110"/>
      <c r="X423" s="110"/>
    </row>
    <row r="424" ht="14.25" customHeight="1">
      <c r="A424" s="199" t="s">
        <v>1650</v>
      </c>
      <c r="B424" s="218">
        <v>45918.0</v>
      </c>
      <c r="C424" s="211" t="s">
        <v>1651</v>
      </c>
      <c r="D424" s="211" t="s">
        <v>1652</v>
      </c>
      <c r="E424" s="212">
        <v>550.0</v>
      </c>
      <c r="F424" s="211" t="s">
        <v>1646</v>
      </c>
      <c r="G424" s="186" t="s">
        <v>143</v>
      </c>
      <c r="H424" s="166" t="s">
        <v>976</v>
      </c>
      <c r="I424" s="110"/>
      <c r="J424" s="110"/>
      <c r="K424" s="212">
        <v>550.0</v>
      </c>
      <c r="L424" s="112"/>
      <c r="M424" s="112"/>
      <c r="N424" s="112"/>
      <c r="O424" s="112"/>
      <c r="P424" s="112"/>
      <c r="Q424" s="112"/>
      <c r="R424" s="110"/>
      <c r="S424" s="110"/>
      <c r="T424" s="110"/>
      <c r="U424" s="110"/>
      <c r="V424" s="110"/>
      <c r="W424" s="110"/>
      <c r="X424" s="110"/>
    </row>
    <row r="425" ht="14.25" customHeight="1">
      <c r="A425" s="199" t="s">
        <v>1653</v>
      </c>
      <c r="B425" s="218">
        <v>45918.0</v>
      </c>
      <c r="C425" s="211" t="s">
        <v>1654</v>
      </c>
      <c r="D425" s="211" t="s">
        <v>1655</v>
      </c>
      <c r="E425" s="212">
        <v>300.0</v>
      </c>
      <c r="F425" s="211" t="s">
        <v>1158</v>
      </c>
      <c r="G425" s="186" t="s">
        <v>143</v>
      </c>
      <c r="H425" s="166" t="s">
        <v>976</v>
      </c>
      <c r="I425" s="110"/>
      <c r="J425" s="110"/>
      <c r="K425" s="212">
        <v>300.0</v>
      </c>
      <c r="L425" s="112"/>
      <c r="M425" s="112"/>
      <c r="N425" s="112"/>
      <c r="O425" s="112"/>
      <c r="P425" s="112"/>
      <c r="Q425" s="112"/>
      <c r="R425" s="110"/>
      <c r="S425" s="110"/>
      <c r="T425" s="110"/>
      <c r="U425" s="110"/>
      <c r="V425" s="110"/>
      <c r="W425" s="110"/>
      <c r="X425" s="110"/>
    </row>
    <row r="426" ht="14.25" customHeight="1">
      <c r="A426" s="199" t="s">
        <v>1656</v>
      </c>
      <c r="B426" s="218">
        <v>45918.0</v>
      </c>
      <c r="C426" s="211" t="s">
        <v>1657</v>
      </c>
      <c r="D426" s="211" t="s">
        <v>1658</v>
      </c>
      <c r="E426" s="212">
        <v>4700.0</v>
      </c>
      <c r="F426" s="211" t="s">
        <v>1659</v>
      </c>
      <c r="G426" s="186" t="s">
        <v>150</v>
      </c>
      <c r="H426" s="166" t="s">
        <v>869</v>
      </c>
      <c r="I426" s="128" t="s">
        <v>1660</v>
      </c>
      <c r="J426" s="110"/>
      <c r="K426" s="212">
        <v>4700.0</v>
      </c>
      <c r="L426" s="112"/>
      <c r="M426" s="112"/>
      <c r="N426" s="112"/>
      <c r="O426" s="183">
        <v>154.33</v>
      </c>
      <c r="P426" s="112">
        <f t="shared" ref="P426:P427" si="60">E426-O426</f>
        <v>4545.67</v>
      </c>
      <c r="Q426" s="112"/>
      <c r="R426" s="110"/>
      <c r="S426" s="110"/>
      <c r="T426" s="110"/>
      <c r="U426" s="110"/>
      <c r="V426" s="110"/>
      <c r="W426" s="110"/>
      <c r="X426" s="110"/>
    </row>
    <row r="427" ht="14.25" customHeight="1">
      <c r="A427" s="199" t="s">
        <v>1661</v>
      </c>
      <c r="B427" s="218">
        <v>45918.0</v>
      </c>
      <c r="C427" s="211" t="s">
        <v>1662</v>
      </c>
      <c r="D427" s="211" t="s">
        <v>1663</v>
      </c>
      <c r="E427" s="212">
        <v>360.0</v>
      </c>
      <c r="F427" s="211" t="s">
        <v>1664</v>
      </c>
      <c r="G427" s="186" t="s">
        <v>150</v>
      </c>
      <c r="H427" s="166" t="s">
        <v>869</v>
      </c>
      <c r="I427" s="110"/>
      <c r="J427" s="110"/>
      <c r="K427" s="212">
        <v>360.0</v>
      </c>
      <c r="L427" s="112"/>
      <c r="M427" s="112"/>
      <c r="N427" s="112"/>
      <c r="O427" s="183">
        <v>11.82</v>
      </c>
      <c r="P427" s="112">
        <f t="shared" si="60"/>
        <v>348.18</v>
      </c>
      <c r="Q427" s="112"/>
      <c r="R427" s="110"/>
      <c r="S427" s="110"/>
      <c r="T427" s="110"/>
      <c r="U427" s="110"/>
      <c r="V427" s="110"/>
      <c r="W427" s="110"/>
      <c r="X427" s="110"/>
    </row>
    <row r="428" ht="14.25" customHeight="1">
      <c r="A428" s="199" t="s">
        <v>1665</v>
      </c>
      <c r="B428" s="218">
        <v>45919.0</v>
      </c>
      <c r="C428" s="211" t="s">
        <v>1666</v>
      </c>
      <c r="D428" s="211" t="s">
        <v>1667</v>
      </c>
      <c r="E428" s="212">
        <v>1400.0</v>
      </c>
      <c r="F428" s="211" t="s">
        <v>1668</v>
      </c>
      <c r="G428" s="186" t="s">
        <v>150</v>
      </c>
      <c r="H428" s="166" t="s">
        <v>869</v>
      </c>
      <c r="I428" s="110"/>
      <c r="J428" s="110"/>
      <c r="K428" s="212">
        <v>1400.0</v>
      </c>
      <c r="L428" s="112"/>
      <c r="M428" s="112"/>
      <c r="N428" s="112"/>
      <c r="O428" s="112"/>
      <c r="P428" s="112"/>
      <c r="Q428" s="112"/>
      <c r="R428" s="110"/>
      <c r="S428" s="110"/>
      <c r="T428" s="110"/>
      <c r="U428" s="110"/>
      <c r="V428" s="110"/>
      <c r="W428" s="110"/>
      <c r="X428" s="110"/>
    </row>
    <row r="429" ht="14.25" customHeight="1">
      <c r="A429" s="199" t="s">
        <v>1669</v>
      </c>
      <c r="B429" s="218">
        <v>45920.0</v>
      </c>
      <c r="C429" s="211" t="s">
        <v>1670</v>
      </c>
      <c r="D429" s="211" t="s">
        <v>1521</v>
      </c>
      <c r="E429" s="212">
        <v>1400.0</v>
      </c>
      <c r="F429" s="211" t="s">
        <v>1671</v>
      </c>
      <c r="G429" s="186" t="s">
        <v>201</v>
      </c>
      <c r="H429" s="166" t="s">
        <v>869</v>
      </c>
      <c r="I429" s="128" t="s">
        <v>1672</v>
      </c>
      <c r="J429" s="110"/>
      <c r="K429" s="212">
        <v>1400.0</v>
      </c>
      <c r="L429" s="112"/>
      <c r="M429" s="112"/>
      <c r="N429" s="112"/>
      <c r="O429" s="112"/>
      <c r="P429" s="112"/>
      <c r="Q429" s="112"/>
      <c r="R429" s="110"/>
      <c r="S429" s="110"/>
      <c r="T429" s="110"/>
      <c r="U429" s="110"/>
      <c r="V429" s="110"/>
      <c r="W429" s="110"/>
      <c r="X429" s="110"/>
    </row>
    <row r="430" ht="14.25" customHeight="1">
      <c r="A430" s="199" t="s">
        <v>1673</v>
      </c>
      <c r="B430" s="218">
        <v>45920.0</v>
      </c>
      <c r="C430" s="211" t="s">
        <v>1674</v>
      </c>
      <c r="D430" s="211" t="s">
        <v>1675</v>
      </c>
      <c r="E430" s="212">
        <v>2800.0</v>
      </c>
      <c r="F430" s="211" t="s">
        <v>1676</v>
      </c>
      <c r="G430" s="186" t="s">
        <v>150</v>
      </c>
      <c r="H430" s="166" t="s">
        <v>869</v>
      </c>
      <c r="I430" s="110"/>
      <c r="J430" s="110"/>
      <c r="K430" s="212">
        <v>2800.0</v>
      </c>
      <c r="L430" s="112"/>
      <c r="M430" s="112"/>
      <c r="N430" s="112"/>
      <c r="O430" s="112"/>
      <c r="P430" s="112"/>
      <c r="Q430" s="112"/>
      <c r="R430" s="110"/>
      <c r="S430" s="110"/>
      <c r="T430" s="110"/>
      <c r="U430" s="110"/>
      <c r="V430" s="110"/>
      <c r="W430" s="110"/>
      <c r="X430" s="110"/>
    </row>
    <row r="431" ht="14.25" customHeight="1">
      <c r="A431" s="199" t="s">
        <v>1677</v>
      </c>
      <c r="B431" s="218">
        <v>45922.0</v>
      </c>
      <c r="C431" s="211" t="s">
        <v>1678</v>
      </c>
      <c r="D431" s="211" t="s">
        <v>1416</v>
      </c>
      <c r="E431" s="212">
        <v>550.0</v>
      </c>
      <c r="F431" s="211" t="s">
        <v>1646</v>
      </c>
      <c r="G431" s="186" t="s">
        <v>143</v>
      </c>
      <c r="H431" s="166" t="s">
        <v>976</v>
      </c>
      <c r="I431" s="110"/>
      <c r="J431" s="110"/>
      <c r="K431" s="212">
        <v>550.0</v>
      </c>
      <c r="L431" s="112"/>
      <c r="M431" s="112"/>
      <c r="N431" s="112"/>
      <c r="O431" s="112"/>
      <c r="P431" s="112"/>
      <c r="Q431" s="112"/>
      <c r="R431" s="110"/>
      <c r="S431" s="110"/>
      <c r="T431" s="110"/>
      <c r="U431" s="110"/>
      <c r="V431" s="110"/>
      <c r="W431" s="110"/>
      <c r="X431" s="110"/>
    </row>
    <row r="432" ht="14.25" customHeight="1">
      <c r="A432" s="199" t="s">
        <v>1679</v>
      </c>
      <c r="B432" s="218">
        <v>45922.0</v>
      </c>
      <c r="C432" s="211" t="s">
        <v>1680</v>
      </c>
      <c r="D432" s="211" t="s">
        <v>1681</v>
      </c>
      <c r="E432" s="212">
        <v>3000.0</v>
      </c>
      <c r="F432" s="211" t="s">
        <v>1682</v>
      </c>
      <c r="G432" s="186" t="s">
        <v>150</v>
      </c>
      <c r="H432" s="166" t="s">
        <v>869</v>
      </c>
      <c r="I432" s="110"/>
      <c r="J432" s="110"/>
      <c r="K432" s="212">
        <v>3000.0</v>
      </c>
      <c r="L432" s="112"/>
      <c r="M432" s="112"/>
      <c r="N432" s="112"/>
      <c r="O432" s="232">
        <v>98.51</v>
      </c>
      <c r="P432" s="233">
        <f>E432-O432</f>
        <v>2901.49</v>
      </c>
      <c r="Q432" s="112"/>
      <c r="R432" s="110"/>
      <c r="S432" s="110"/>
      <c r="T432" s="110"/>
      <c r="U432" s="110"/>
      <c r="V432" s="110"/>
      <c r="W432" s="110"/>
      <c r="X432" s="110"/>
    </row>
    <row r="433" ht="14.25" customHeight="1">
      <c r="A433" s="199" t="s">
        <v>1683</v>
      </c>
      <c r="B433" s="218">
        <v>45922.0</v>
      </c>
      <c r="C433" s="211" t="s">
        <v>1684</v>
      </c>
      <c r="D433" s="211" t="s">
        <v>1685</v>
      </c>
      <c r="E433" s="212">
        <v>540.0</v>
      </c>
      <c r="F433" s="211" t="s">
        <v>1686</v>
      </c>
      <c r="G433" s="186" t="s">
        <v>1500</v>
      </c>
      <c r="H433" s="166" t="s">
        <v>869</v>
      </c>
      <c r="I433" s="110"/>
      <c r="J433" s="110"/>
      <c r="K433" s="212">
        <v>540.0</v>
      </c>
      <c r="L433" s="112"/>
      <c r="M433" s="112"/>
      <c r="N433" s="112"/>
      <c r="O433" s="112"/>
      <c r="P433" s="112"/>
      <c r="Q433" s="112"/>
      <c r="R433" s="110"/>
      <c r="S433" s="110"/>
      <c r="T433" s="110"/>
      <c r="U433" s="110"/>
      <c r="V433" s="110"/>
      <c r="W433" s="110"/>
      <c r="X433" s="110"/>
    </row>
    <row r="434" ht="14.25" customHeight="1">
      <c r="A434" s="199" t="s">
        <v>1687</v>
      </c>
      <c r="B434" s="218">
        <v>45923.0</v>
      </c>
      <c r="C434" s="211" t="s">
        <v>1688</v>
      </c>
      <c r="D434" s="211" t="s">
        <v>1689</v>
      </c>
      <c r="E434" s="212">
        <v>1100.0</v>
      </c>
      <c r="F434" s="211" t="s">
        <v>1646</v>
      </c>
      <c r="G434" s="186" t="s">
        <v>143</v>
      </c>
      <c r="H434" s="166" t="s">
        <v>976</v>
      </c>
      <c r="I434" s="110"/>
      <c r="J434" s="110"/>
      <c r="K434" s="212">
        <v>1100.0</v>
      </c>
      <c r="L434" s="112"/>
      <c r="M434" s="112"/>
      <c r="N434" s="112"/>
      <c r="O434" s="112"/>
      <c r="P434" s="112"/>
      <c r="Q434" s="112"/>
      <c r="R434" s="110"/>
      <c r="S434" s="110"/>
      <c r="T434" s="110"/>
      <c r="U434" s="110"/>
      <c r="V434" s="110"/>
      <c r="W434" s="110"/>
      <c r="X434" s="110"/>
    </row>
    <row r="435" ht="14.25" customHeight="1">
      <c r="A435" s="199" t="s">
        <v>1690</v>
      </c>
      <c r="B435" s="218">
        <v>45923.0</v>
      </c>
      <c r="C435" s="211" t="s">
        <v>1691</v>
      </c>
      <c r="D435" s="211" t="s">
        <v>559</v>
      </c>
      <c r="E435" s="212">
        <v>3050.0</v>
      </c>
      <c r="F435" s="211" t="s">
        <v>1692</v>
      </c>
      <c r="G435" s="186" t="s">
        <v>1500</v>
      </c>
      <c r="H435" s="166" t="s">
        <v>869</v>
      </c>
      <c r="I435" s="110"/>
      <c r="J435" s="110"/>
      <c r="K435" s="212">
        <v>3050.0</v>
      </c>
      <c r="L435" s="112"/>
      <c r="M435" s="112"/>
      <c r="N435" s="112"/>
      <c r="O435" s="112"/>
      <c r="P435" s="112"/>
      <c r="Q435" s="112"/>
      <c r="R435" s="110"/>
      <c r="S435" s="110"/>
      <c r="T435" s="110"/>
      <c r="U435" s="110"/>
      <c r="V435" s="110"/>
      <c r="W435" s="110"/>
      <c r="X435" s="110"/>
    </row>
    <row r="436" ht="14.25" customHeight="1">
      <c r="A436" s="199" t="s">
        <v>1693</v>
      </c>
      <c r="B436" s="218">
        <v>45923.0</v>
      </c>
      <c r="C436" s="211" t="s">
        <v>1694</v>
      </c>
      <c r="D436" s="211" t="s">
        <v>1695</v>
      </c>
      <c r="E436" s="212">
        <v>2750.0</v>
      </c>
      <c r="F436" s="211" t="s">
        <v>1696</v>
      </c>
      <c r="G436" s="186" t="s">
        <v>1500</v>
      </c>
      <c r="H436" s="166" t="s">
        <v>869</v>
      </c>
      <c r="I436" s="110"/>
      <c r="J436" s="110"/>
      <c r="K436" s="212">
        <v>2750.0</v>
      </c>
      <c r="L436" s="112"/>
      <c r="M436" s="112"/>
      <c r="N436" s="112"/>
      <c r="O436" s="112"/>
      <c r="P436" s="112"/>
      <c r="Q436" s="112"/>
      <c r="R436" s="110"/>
      <c r="S436" s="110"/>
      <c r="T436" s="110"/>
      <c r="U436" s="110"/>
      <c r="V436" s="110"/>
      <c r="W436" s="110"/>
      <c r="X436" s="110"/>
    </row>
    <row r="437" ht="14.25" customHeight="1">
      <c r="A437" s="199" t="s">
        <v>1697</v>
      </c>
      <c r="B437" s="218">
        <v>45923.0</v>
      </c>
      <c r="C437" s="211" t="s">
        <v>1698</v>
      </c>
      <c r="D437" s="211" t="s">
        <v>1699</v>
      </c>
      <c r="E437" s="212">
        <v>550.0</v>
      </c>
      <c r="F437" s="211" t="s">
        <v>1180</v>
      </c>
      <c r="G437" s="186" t="s">
        <v>150</v>
      </c>
      <c r="H437" s="166" t="s">
        <v>869</v>
      </c>
      <c r="I437" s="110"/>
      <c r="J437" s="110"/>
      <c r="K437" s="212">
        <v>550.0</v>
      </c>
      <c r="L437" s="112"/>
      <c r="M437" s="112"/>
      <c r="N437" s="112"/>
      <c r="O437" s="183">
        <v>18.06</v>
      </c>
      <c r="P437" s="112">
        <f t="shared" ref="P437:P438" si="61">E437-O437</f>
        <v>531.94</v>
      </c>
      <c r="Q437" s="112"/>
      <c r="R437" s="110"/>
      <c r="S437" s="110"/>
      <c r="T437" s="110"/>
      <c r="U437" s="110"/>
      <c r="V437" s="110"/>
      <c r="W437" s="110"/>
      <c r="X437" s="110"/>
    </row>
    <row r="438" ht="14.25" customHeight="1">
      <c r="A438" s="199" t="s">
        <v>1700</v>
      </c>
      <c r="B438" s="218">
        <v>45923.0</v>
      </c>
      <c r="C438" s="211" t="s">
        <v>1701</v>
      </c>
      <c r="D438" s="211" t="s">
        <v>1702</v>
      </c>
      <c r="E438" s="212">
        <v>360.0</v>
      </c>
      <c r="F438" s="211" t="s">
        <v>1703</v>
      </c>
      <c r="G438" s="186" t="s">
        <v>150</v>
      </c>
      <c r="H438" s="166" t="s">
        <v>869</v>
      </c>
      <c r="I438" s="110"/>
      <c r="J438" s="110"/>
      <c r="K438" s="212">
        <v>360.0</v>
      </c>
      <c r="L438" s="112"/>
      <c r="M438" s="112"/>
      <c r="N438" s="112"/>
      <c r="O438" s="183">
        <v>11.82</v>
      </c>
      <c r="P438" s="112">
        <f t="shared" si="61"/>
        <v>348.18</v>
      </c>
      <c r="Q438" s="112"/>
      <c r="R438" s="110"/>
      <c r="S438" s="110"/>
      <c r="T438" s="110"/>
      <c r="U438" s="110"/>
      <c r="V438" s="110"/>
      <c r="W438" s="110"/>
      <c r="X438" s="110"/>
    </row>
    <row r="439" ht="14.25" customHeight="1">
      <c r="A439" s="199" t="s">
        <v>1704</v>
      </c>
      <c r="B439" s="218">
        <v>45923.0</v>
      </c>
      <c r="C439" s="211" t="s">
        <v>1705</v>
      </c>
      <c r="D439" s="211" t="s">
        <v>1695</v>
      </c>
      <c r="E439" s="212">
        <v>3300.0</v>
      </c>
      <c r="F439" s="211" t="s">
        <v>1180</v>
      </c>
      <c r="G439" s="186" t="s">
        <v>1500</v>
      </c>
      <c r="H439" s="166" t="s">
        <v>869</v>
      </c>
      <c r="I439" s="110"/>
      <c r="J439" s="110"/>
      <c r="K439" s="212">
        <v>3300.0</v>
      </c>
      <c r="L439" s="112"/>
      <c r="M439" s="112"/>
      <c r="N439" s="112"/>
      <c r="O439" s="112"/>
      <c r="P439" s="112"/>
      <c r="Q439" s="112"/>
      <c r="R439" s="110"/>
      <c r="S439" s="110"/>
      <c r="T439" s="110"/>
      <c r="U439" s="110"/>
      <c r="V439" s="110"/>
      <c r="W439" s="110"/>
      <c r="X439" s="110"/>
    </row>
    <row r="440" ht="14.25" customHeight="1">
      <c r="A440" s="199" t="s">
        <v>1706</v>
      </c>
      <c r="B440" s="218">
        <v>45924.0</v>
      </c>
      <c r="C440" s="211" t="s">
        <v>1707</v>
      </c>
      <c r="D440" s="211" t="s">
        <v>1708</v>
      </c>
      <c r="E440" s="224">
        <v>180.0</v>
      </c>
      <c r="F440" s="211" t="s">
        <v>1709</v>
      </c>
      <c r="G440" s="186" t="s">
        <v>143</v>
      </c>
      <c r="H440" s="166" t="s">
        <v>976</v>
      </c>
      <c r="I440" s="110"/>
      <c r="J440" s="110"/>
      <c r="K440" s="224">
        <v>180.0</v>
      </c>
      <c r="L440" s="112"/>
      <c r="M440" s="112"/>
      <c r="N440" s="112"/>
      <c r="O440" s="112"/>
      <c r="P440" s="112"/>
      <c r="Q440" s="112"/>
      <c r="R440" s="110"/>
      <c r="S440" s="110"/>
      <c r="T440" s="110"/>
      <c r="U440" s="110"/>
      <c r="V440" s="110"/>
      <c r="W440" s="110"/>
      <c r="X440" s="110"/>
    </row>
    <row r="441" ht="14.25" customHeight="1">
      <c r="A441" s="199" t="s">
        <v>1710</v>
      </c>
      <c r="B441" s="218">
        <v>45924.0</v>
      </c>
      <c r="C441" s="211" t="s">
        <v>1711</v>
      </c>
      <c r="D441" s="211" t="s">
        <v>1712</v>
      </c>
      <c r="E441" s="212">
        <v>2520.0</v>
      </c>
      <c r="F441" s="211" t="s">
        <v>1713</v>
      </c>
      <c r="G441" s="186" t="s">
        <v>150</v>
      </c>
      <c r="H441" s="166" t="s">
        <v>869</v>
      </c>
      <c r="I441" s="110"/>
      <c r="J441" s="110"/>
      <c r="K441" s="212">
        <v>2520.0</v>
      </c>
      <c r="L441" s="112"/>
      <c r="M441" s="112"/>
      <c r="N441" s="112"/>
      <c r="O441" s="183">
        <v>82.75</v>
      </c>
      <c r="P441" s="112">
        <f>E441-O441</f>
        <v>2437.25</v>
      </c>
      <c r="Q441" s="112"/>
      <c r="R441" s="110"/>
      <c r="S441" s="110"/>
      <c r="T441" s="110"/>
      <c r="U441" s="110"/>
      <c r="V441" s="110"/>
      <c r="W441" s="110"/>
      <c r="X441" s="110"/>
    </row>
    <row r="442" ht="14.25" customHeight="1">
      <c r="A442" s="199" t="s">
        <v>1714</v>
      </c>
      <c r="B442" s="218">
        <v>45924.0</v>
      </c>
      <c r="C442" s="211" t="s">
        <v>1715</v>
      </c>
      <c r="D442" s="211" t="s">
        <v>1716</v>
      </c>
      <c r="E442" s="212">
        <v>550.0</v>
      </c>
      <c r="F442" s="211" t="s">
        <v>1180</v>
      </c>
      <c r="G442" s="186" t="s">
        <v>1500</v>
      </c>
      <c r="H442" s="166" t="s">
        <v>869</v>
      </c>
      <c r="I442" s="110"/>
      <c r="J442" s="110"/>
      <c r="K442" s="212">
        <v>550.0</v>
      </c>
      <c r="L442" s="112"/>
      <c r="M442" s="112"/>
      <c r="N442" s="112"/>
      <c r="O442" s="112"/>
      <c r="P442" s="112"/>
      <c r="Q442" s="112"/>
      <c r="R442" s="110"/>
      <c r="S442" s="110"/>
      <c r="T442" s="110"/>
      <c r="U442" s="110"/>
      <c r="V442" s="110"/>
      <c r="W442" s="110"/>
      <c r="X442" s="110"/>
    </row>
    <row r="443" ht="14.25" customHeight="1">
      <c r="A443" s="199" t="s">
        <v>1717</v>
      </c>
      <c r="B443" s="218">
        <v>45924.0</v>
      </c>
      <c r="C443" s="211" t="s">
        <v>1718</v>
      </c>
      <c r="D443" s="211" t="s">
        <v>1719</v>
      </c>
      <c r="E443" s="212">
        <v>632.0</v>
      </c>
      <c r="F443" s="211" t="s">
        <v>1720</v>
      </c>
      <c r="G443" s="186" t="s">
        <v>143</v>
      </c>
      <c r="H443" s="166" t="s">
        <v>869</v>
      </c>
      <c r="I443" s="110"/>
      <c r="J443" s="110"/>
      <c r="K443" s="212">
        <v>632.0</v>
      </c>
      <c r="L443" s="112"/>
      <c r="M443" s="112"/>
      <c r="N443" s="112"/>
      <c r="O443" s="112"/>
      <c r="P443" s="112"/>
      <c r="Q443" s="112"/>
      <c r="R443" s="110"/>
      <c r="S443" s="110"/>
      <c r="T443" s="110"/>
      <c r="U443" s="110"/>
      <c r="V443" s="110"/>
      <c r="W443" s="110"/>
      <c r="X443" s="110"/>
    </row>
    <row r="444" ht="14.25" customHeight="1">
      <c r="A444" s="199" t="s">
        <v>1721</v>
      </c>
      <c r="B444" s="218">
        <v>45925.0</v>
      </c>
      <c r="C444" s="211" t="s">
        <v>1722</v>
      </c>
      <c r="D444" s="211" t="s">
        <v>1723</v>
      </c>
      <c r="E444" s="212">
        <v>550.0</v>
      </c>
      <c r="F444" s="211" t="s">
        <v>1724</v>
      </c>
      <c r="G444" s="186" t="s">
        <v>1500</v>
      </c>
      <c r="H444" s="166" t="s">
        <v>869</v>
      </c>
      <c r="I444" s="110"/>
      <c r="J444" s="110"/>
      <c r="K444" s="212">
        <v>550.0</v>
      </c>
      <c r="L444" s="112"/>
      <c r="M444" s="112"/>
      <c r="N444" s="112"/>
      <c r="O444" s="229">
        <v>13.4</v>
      </c>
      <c r="P444" s="152">
        <f>E444-O444</f>
        <v>536.6</v>
      </c>
      <c r="Q444" s="112"/>
      <c r="R444" s="234" t="s">
        <v>1725</v>
      </c>
      <c r="S444" s="110"/>
      <c r="T444" s="110"/>
      <c r="U444" s="110"/>
      <c r="V444" s="110"/>
      <c r="W444" s="110"/>
      <c r="X444" s="110"/>
    </row>
    <row r="445" ht="14.25" customHeight="1">
      <c r="A445" s="199" t="s">
        <v>1726</v>
      </c>
      <c r="B445" s="218">
        <v>45925.0</v>
      </c>
      <c r="C445" s="211" t="s">
        <v>1727</v>
      </c>
      <c r="D445" s="211" t="s">
        <v>1728</v>
      </c>
      <c r="E445" s="212">
        <v>300.0</v>
      </c>
      <c r="F445" s="211" t="s">
        <v>905</v>
      </c>
      <c r="G445" s="186" t="s">
        <v>143</v>
      </c>
      <c r="H445" s="166" t="s">
        <v>869</v>
      </c>
      <c r="I445" s="110"/>
      <c r="J445" s="110"/>
      <c r="K445" s="212">
        <v>300.0</v>
      </c>
      <c r="L445" s="112"/>
      <c r="M445" s="112"/>
      <c r="N445" s="112"/>
      <c r="O445" s="112"/>
      <c r="P445" s="112"/>
      <c r="Q445" s="112"/>
      <c r="R445" s="110"/>
      <c r="S445" s="110"/>
      <c r="T445" s="110"/>
      <c r="U445" s="110"/>
      <c r="V445" s="110"/>
      <c r="W445" s="110"/>
      <c r="X445" s="110"/>
    </row>
    <row r="446" ht="14.25" customHeight="1">
      <c r="A446" s="199" t="s">
        <v>1729</v>
      </c>
      <c r="B446" s="218">
        <v>45925.0</v>
      </c>
      <c r="C446" s="211" t="s">
        <v>1730</v>
      </c>
      <c r="D446" s="211" t="s">
        <v>1494</v>
      </c>
      <c r="E446" s="212">
        <v>300.0</v>
      </c>
      <c r="F446" s="211" t="s">
        <v>905</v>
      </c>
      <c r="G446" s="186" t="s">
        <v>143</v>
      </c>
      <c r="H446" s="166" t="s">
        <v>869</v>
      </c>
      <c r="I446" s="110"/>
      <c r="J446" s="110"/>
      <c r="K446" s="212">
        <v>300.0</v>
      </c>
      <c r="L446" s="112"/>
      <c r="M446" s="112"/>
      <c r="N446" s="112"/>
      <c r="O446" s="112"/>
      <c r="P446" s="112"/>
      <c r="Q446" s="112"/>
      <c r="R446" s="110"/>
      <c r="S446" s="110"/>
      <c r="T446" s="110"/>
      <c r="U446" s="110"/>
      <c r="V446" s="110"/>
      <c r="W446" s="110"/>
      <c r="X446" s="110"/>
    </row>
    <row r="447" ht="14.25" customHeight="1">
      <c r="A447" s="199" t="s">
        <v>1731</v>
      </c>
      <c r="B447" s="218">
        <v>45925.0</v>
      </c>
      <c r="C447" s="211" t="s">
        <v>1732</v>
      </c>
      <c r="D447" s="211" t="s">
        <v>1719</v>
      </c>
      <c r="E447" s="212">
        <v>550.0</v>
      </c>
      <c r="F447" s="211" t="s">
        <v>1180</v>
      </c>
      <c r="G447" s="186" t="s">
        <v>1500</v>
      </c>
      <c r="H447" s="166" t="s">
        <v>869</v>
      </c>
      <c r="I447" s="110"/>
      <c r="J447" s="110"/>
      <c r="K447" s="212">
        <v>550.0</v>
      </c>
      <c r="L447" s="112"/>
      <c r="M447" s="112"/>
      <c r="N447" s="112"/>
      <c r="O447" s="229">
        <v>13.4</v>
      </c>
      <c r="P447" s="152">
        <f>E447-O447</f>
        <v>536.6</v>
      </c>
      <c r="Q447" s="152">
        <f>P447+P444</f>
        <v>1073.2</v>
      </c>
      <c r="R447" s="234" t="s">
        <v>1725</v>
      </c>
      <c r="S447" s="110"/>
      <c r="T447" s="110"/>
      <c r="U447" s="110"/>
      <c r="V447" s="110"/>
      <c r="W447" s="110"/>
      <c r="X447" s="110"/>
    </row>
    <row r="448" ht="14.25" customHeight="1">
      <c r="A448" s="199" t="s">
        <v>1733</v>
      </c>
      <c r="B448" s="218">
        <v>45926.0</v>
      </c>
      <c r="C448" s="211" t="s">
        <v>1734</v>
      </c>
      <c r="D448" s="211" t="s">
        <v>1735</v>
      </c>
      <c r="E448" s="212">
        <v>300.0</v>
      </c>
      <c r="F448" s="211" t="s">
        <v>905</v>
      </c>
      <c r="G448" s="186" t="s">
        <v>143</v>
      </c>
      <c r="H448" s="166" t="s">
        <v>869</v>
      </c>
      <c r="I448" s="110"/>
      <c r="J448" s="110"/>
      <c r="K448" s="212">
        <v>300.0</v>
      </c>
      <c r="L448" s="112"/>
      <c r="M448" s="112"/>
      <c r="N448" s="112"/>
      <c r="O448" s="112"/>
      <c r="P448" s="112"/>
      <c r="Q448" s="112"/>
      <c r="R448" s="110"/>
      <c r="S448" s="110"/>
      <c r="T448" s="110"/>
      <c r="U448" s="110"/>
      <c r="V448" s="110"/>
      <c r="W448" s="110"/>
      <c r="X448" s="110"/>
    </row>
    <row r="449" ht="14.25" customHeight="1">
      <c r="A449" s="199" t="s">
        <v>1733</v>
      </c>
      <c r="B449" s="218">
        <v>45926.0</v>
      </c>
      <c r="C449" s="211" t="s">
        <v>1736</v>
      </c>
      <c r="D449" s="211" t="s">
        <v>1737</v>
      </c>
      <c r="E449" s="212">
        <v>550.0</v>
      </c>
      <c r="F449" s="211" t="s">
        <v>1180</v>
      </c>
      <c r="G449" s="186" t="s">
        <v>143</v>
      </c>
      <c r="H449" s="166" t="s">
        <v>869</v>
      </c>
      <c r="I449" s="110"/>
      <c r="J449" s="110"/>
      <c r="K449" s="212">
        <v>550.0</v>
      </c>
      <c r="L449" s="112"/>
      <c r="M449" s="112"/>
      <c r="N449" s="112"/>
      <c r="O449" s="112"/>
      <c r="P449" s="112"/>
      <c r="Q449" s="112"/>
      <c r="R449" s="110"/>
      <c r="S449" s="110"/>
      <c r="T449" s="110"/>
      <c r="U449" s="110"/>
      <c r="V449" s="110"/>
      <c r="W449" s="110"/>
      <c r="X449" s="110"/>
    </row>
    <row r="450" ht="14.25" customHeight="1">
      <c r="A450" s="199" t="s">
        <v>1738</v>
      </c>
      <c r="B450" s="218">
        <v>45926.0</v>
      </c>
      <c r="C450" s="211" t="s">
        <v>1739</v>
      </c>
      <c r="D450" s="211" t="s">
        <v>1740</v>
      </c>
      <c r="E450" s="212">
        <v>300.0</v>
      </c>
      <c r="F450" s="211" t="s">
        <v>905</v>
      </c>
      <c r="G450" s="186" t="s">
        <v>1500</v>
      </c>
      <c r="H450" s="166" t="s">
        <v>869</v>
      </c>
      <c r="I450" s="110"/>
      <c r="J450" s="110"/>
      <c r="K450" s="212">
        <v>300.0</v>
      </c>
      <c r="L450" s="112"/>
      <c r="M450" s="112"/>
      <c r="N450" s="112"/>
      <c r="O450" s="183">
        <v>7.31</v>
      </c>
      <c r="P450" s="112">
        <f>E450-O450</f>
        <v>292.69</v>
      </c>
      <c r="Q450" s="112"/>
      <c r="R450" s="110"/>
      <c r="S450" s="110"/>
      <c r="T450" s="110"/>
      <c r="U450" s="110"/>
      <c r="V450" s="110"/>
      <c r="W450" s="110"/>
      <c r="X450" s="110"/>
    </row>
    <row r="451" ht="14.25" customHeight="1">
      <c r="A451" s="199" t="s">
        <v>1741</v>
      </c>
      <c r="B451" s="218">
        <v>45926.0</v>
      </c>
      <c r="C451" s="211" t="s">
        <v>1742</v>
      </c>
      <c r="D451" s="211" t="s">
        <v>1416</v>
      </c>
      <c r="E451" s="212">
        <v>550.0</v>
      </c>
      <c r="F451" s="211" t="s">
        <v>1180</v>
      </c>
      <c r="G451" s="186" t="s">
        <v>143</v>
      </c>
      <c r="H451" s="166" t="s">
        <v>869</v>
      </c>
      <c r="I451" s="110"/>
      <c r="J451" s="110"/>
      <c r="K451" s="212">
        <v>550.0</v>
      </c>
      <c r="L451" s="112"/>
      <c r="M451" s="112"/>
      <c r="N451" s="112"/>
      <c r="O451" s="112"/>
      <c r="P451" s="112"/>
      <c r="Q451" s="112"/>
      <c r="R451" s="110"/>
      <c r="S451" s="110"/>
      <c r="T451" s="110"/>
      <c r="U451" s="110"/>
      <c r="V451" s="110"/>
      <c r="W451" s="110"/>
      <c r="X451" s="110"/>
    </row>
    <row r="452" ht="14.25" customHeight="1">
      <c r="A452" s="199" t="s">
        <v>1743</v>
      </c>
      <c r="B452" s="218">
        <v>45927.0</v>
      </c>
      <c r="C452" s="211" t="s">
        <v>1744</v>
      </c>
      <c r="D452" s="211" t="s">
        <v>1745</v>
      </c>
      <c r="E452" s="212">
        <v>700.0</v>
      </c>
      <c r="F452" s="211" t="s">
        <v>1746</v>
      </c>
      <c r="G452" s="186" t="s">
        <v>143</v>
      </c>
      <c r="H452" s="166" t="s">
        <v>976</v>
      </c>
      <c r="I452" s="110"/>
      <c r="J452" s="110"/>
      <c r="K452" s="212">
        <v>700.0</v>
      </c>
      <c r="L452" s="112"/>
      <c r="M452" s="112"/>
      <c r="N452" s="112"/>
      <c r="O452" s="112"/>
      <c r="P452" s="112"/>
      <c r="Q452" s="112"/>
      <c r="R452" s="110"/>
      <c r="S452" s="110"/>
      <c r="T452" s="110"/>
      <c r="U452" s="110"/>
      <c r="V452" s="110"/>
      <c r="W452" s="110"/>
      <c r="X452" s="110"/>
    </row>
    <row r="453" ht="14.25" customHeight="1">
      <c r="A453" s="199" t="s">
        <v>1747</v>
      </c>
      <c r="B453" s="218">
        <v>45927.0</v>
      </c>
      <c r="C453" s="211" t="s">
        <v>1748</v>
      </c>
      <c r="D453" s="211" t="s">
        <v>1749</v>
      </c>
      <c r="E453" s="212">
        <v>240.0</v>
      </c>
      <c r="F453" s="211" t="s">
        <v>905</v>
      </c>
      <c r="G453" s="186" t="s">
        <v>143</v>
      </c>
      <c r="H453" s="166" t="s">
        <v>976</v>
      </c>
      <c r="I453" s="110"/>
      <c r="J453" s="110"/>
      <c r="K453" s="212">
        <v>240.0</v>
      </c>
      <c r="L453" s="112"/>
      <c r="M453" s="112"/>
      <c r="N453" s="112"/>
      <c r="O453" s="112"/>
      <c r="P453" s="112"/>
      <c r="Q453" s="112"/>
      <c r="R453" s="110"/>
      <c r="S453" s="110"/>
      <c r="T453" s="110"/>
      <c r="U453" s="110"/>
      <c r="V453" s="110"/>
      <c r="W453" s="110"/>
      <c r="X453" s="110"/>
    </row>
    <row r="454" ht="14.25" customHeight="1">
      <c r="A454" s="199" t="s">
        <v>1750</v>
      </c>
      <c r="B454" s="201">
        <v>45920.0</v>
      </c>
      <c r="C454" s="128" t="s">
        <v>1698</v>
      </c>
      <c r="D454" s="128" t="s">
        <v>1394</v>
      </c>
      <c r="E454" s="182">
        <v>5400.0</v>
      </c>
      <c r="F454" s="128" t="s">
        <v>1751</v>
      </c>
      <c r="G454" s="186" t="s">
        <v>201</v>
      </c>
      <c r="H454" s="166" t="s">
        <v>869</v>
      </c>
      <c r="I454" s="128" t="s">
        <v>1752</v>
      </c>
      <c r="J454" s="110"/>
      <c r="K454" s="182">
        <v>5400.0</v>
      </c>
      <c r="L454" s="112"/>
      <c r="M454" s="112"/>
      <c r="N454" s="112"/>
      <c r="O454" s="112"/>
      <c r="P454" s="112"/>
      <c r="Q454" s="112"/>
      <c r="R454" s="110"/>
      <c r="S454" s="110"/>
      <c r="T454" s="110"/>
      <c r="U454" s="110"/>
      <c r="V454" s="110"/>
      <c r="W454" s="110"/>
      <c r="X454" s="110"/>
    </row>
    <row r="455" ht="14.25" customHeight="1">
      <c r="A455" s="199" t="s">
        <v>1753</v>
      </c>
      <c r="B455" s="201">
        <v>45922.0</v>
      </c>
      <c r="C455" s="128" t="s">
        <v>1754</v>
      </c>
      <c r="D455" s="128" t="s">
        <v>1755</v>
      </c>
      <c r="E455" s="182">
        <v>350.0</v>
      </c>
      <c r="F455" s="128" t="s">
        <v>905</v>
      </c>
      <c r="G455" s="186" t="s">
        <v>1100</v>
      </c>
      <c r="H455" s="166" t="s">
        <v>869</v>
      </c>
      <c r="I455" s="110"/>
      <c r="J455" s="110"/>
      <c r="K455" s="182">
        <v>350.0</v>
      </c>
      <c r="L455" s="112"/>
      <c r="M455" s="112"/>
      <c r="N455" s="112"/>
      <c r="O455" s="112">
        <f>E455-P455</f>
        <v>5.05</v>
      </c>
      <c r="P455" s="183">
        <v>344.95</v>
      </c>
      <c r="Q455" s="112"/>
      <c r="R455" s="110"/>
      <c r="S455" s="110"/>
      <c r="T455" s="110"/>
      <c r="U455" s="110"/>
      <c r="V455" s="110"/>
      <c r="W455" s="110"/>
      <c r="X455" s="110"/>
    </row>
    <row r="456" ht="14.25" customHeight="1">
      <c r="A456" s="199" t="s">
        <v>1756</v>
      </c>
      <c r="B456" s="201">
        <v>45923.0</v>
      </c>
      <c r="C456" s="128" t="s">
        <v>1757</v>
      </c>
      <c r="D456" s="128" t="s">
        <v>1758</v>
      </c>
      <c r="E456" s="182">
        <v>500.0</v>
      </c>
      <c r="F456" s="128" t="s">
        <v>1759</v>
      </c>
      <c r="G456" s="186" t="s">
        <v>143</v>
      </c>
      <c r="H456" s="166" t="s">
        <v>976</v>
      </c>
      <c r="I456" s="110"/>
      <c r="J456" s="110"/>
      <c r="K456" s="182">
        <v>500.0</v>
      </c>
      <c r="L456" s="112"/>
      <c r="M456" s="112"/>
      <c r="N456" s="112"/>
      <c r="O456" s="112"/>
      <c r="P456" s="112"/>
      <c r="Q456" s="112"/>
      <c r="R456" s="110"/>
      <c r="S456" s="110"/>
      <c r="T456" s="110"/>
      <c r="U456" s="110"/>
      <c r="V456" s="110"/>
      <c r="W456" s="110"/>
      <c r="X456" s="110"/>
    </row>
    <row r="457" ht="14.25" customHeight="1">
      <c r="A457" s="199" t="s">
        <v>1760</v>
      </c>
      <c r="B457" s="201">
        <v>45923.0</v>
      </c>
      <c r="C457" s="128" t="s">
        <v>1761</v>
      </c>
      <c r="D457" s="128" t="s">
        <v>1762</v>
      </c>
      <c r="E457" s="182">
        <v>600.0</v>
      </c>
      <c r="F457" s="128" t="s">
        <v>1180</v>
      </c>
      <c r="G457" s="186" t="s">
        <v>150</v>
      </c>
      <c r="H457" s="166" t="s">
        <v>869</v>
      </c>
      <c r="I457" s="110"/>
      <c r="J457" s="110"/>
      <c r="K457" s="182">
        <v>600.0</v>
      </c>
      <c r="L457" s="112"/>
      <c r="M457" s="112"/>
      <c r="N457" s="112"/>
      <c r="O457" s="112">
        <f t="shared" ref="O457:O458" si="62">E457-P457</f>
        <v>19.7</v>
      </c>
      <c r="P457" s="183">
        <v>580.3</v>
      </c>
      <c r="Q457" s="112"/>
      <c r="R457" s="110"/>
      <c r="S457" s="110"/>
      <c r="T457" s="110"/>
      <c r="U457" s="110"/>
      <c r="V457" s="110"/>
      <c r="W457" s="110"/>
      <c r="X457" s="110"/>
    </row>
    <row r="458" ht="14.25" customHeight="1">
      <c r="A458" s="199" t="s">
        <v>1763</v>
      </c>
      <c r="B458" s="201">
        <v>45925.0</v>
      </c>
      <c r="C458" s="165" t="s">
        <v>1764</v>
      </c>
      <c r="D458" s="128" t="s">
        <v>1260</v>
      </c>
      <c r="E458" s="182">
        <v>200.0</v>
      </c>
      <c r="F458" s="128" t="s">
        <v>1765</v>
      </c>
      <c r="G458" s="186" t="s">
        <v>1100</v>
      </c>
      <c r="H458" s="166" t="s">
        <v>869</v>
      </c>
      <c r="I458" s="110"/>
      <c r="J458" s="110"/>
      <c r="K458" s="182">
        <v>200.0</v>
      </c>
      <c r="L458" s="112"/>
      <c r="M458" s="112"/>
      <c r="N458" s="112"/>
      <c r="O458" s="112">
        <f t="shared" si="62"/>
        <v>2.88</v>
      </c>
      <c r="P458" s="197">
        <v>197.12</v>
      </c>
      <c r="Q458" s="112"/>
      <c r="R458" s="110"/>
      <c r="S458" s="110"/>
      <c r="T458" s="110"/>
      <c r="U458" s="110"/>
      <c r="V458" s="110"/>
      <c r="W458" s="110"/>
      <c r="X458" s="110"/>
    </row>
    <row r="459" ht="14.25" customHeight="1">
      <c r="A459" s="199" t="s">
        <v>1766</v>
      </c>
      <c r="B459" s="201">
        <v>45926.0</v>
      </c>
      <c r="C459" s="165" t="s">
        <v>1767</v>
      </c>
      <c r="D459" s="128" t="s">
        <v>1768</v>
      </c>
      <c r="E459" s="182">
        <v>1709.0</v>
      </c>
      <c r="F459" s="128" t="s">
        <v>1769</v>
      </c>
      <c r="G459" s="186" t="s">
        <v>143</v>
      </c>
      <c r="H459" s="166" t="s">
        <v>976</v>
      </c>
      <c r="I459" s="110"/>
      <c r="J459" s="110"/>
      <c r="K459" s="182">
        <v>1709.0</v>
      </c>
      <c r="L459" s="112"/>
      <c r="M459" s="112"/>
      <c r="N459" s="112"/>
      <c r="O459" s="112"/>
      <c r="P459" s="112"/>
      <c r="Q459" s="112"/>
      <c r="R459" s="110"/>
      <c r="S459" s="110"/>
      <c r="T459" s="110"/>
      <c r="U459" s="110"/>
      <c r="V459" s="110"/>
      <c r="W459" s="110"/>
      <c r="X459" s="110"/>
    </row>
    <row r="460" ht="14.25" customHeight="1">
      <c r="A460" s="235" t="s">
        <v>1770</v>
      </c>
      <c r="B460" s="209" t="s">
        <v>1771</v>
      </c>
      <c r="C460" s="128" t="s">
        <v>1772</v>
      </c>
      <c r="D460" s="128" t="s">
        <v>1394</v>
      </c>
      <c r="E460" s="182">
        <v>5400.0</v>
      </c>
      <c r="F460" s="128" t="s">
        <v>1773</v>
      </c>
      <c r="G460" s="186" t="s">
        <v>201</v>
      </c>
      <c r="H460" s="166" t="s">
        <v>869</v>
      </c>
      <c r="I460" s="128" t="s">
        <v>1774</v>
      </c>
      <c r="J460" s="110"/>
      <c r="K460" s="182">
        <v>5400.0</v>
      </c>
      <c r="L460" s="112"/>
      <c r="M460" s="112"/>
      <c r="N460" s="112"/>
      <c r="O460" s="112"/>
      <c r="P460" s="112"/>
      <c r="Q460" s="112"/>
      <c r="R460" s="110"/>
      <c r="S460" s="110"/>
      <c r="T460" s="110"/>
      <c r="U460" s="110"/>
      <c r="V460" s="110"/>
      <c r="W460" s="110"/>
      <c r="X460" s="110"/>
    </row>
    <row r="461" ht="14.25" customHeight="1">
      <c r="A461" s="199" t="s">
        <v>1775</v>
      </c>
      <c r="B461" s="201">
        <v>45927.0</v>
      </c>
      <c r="C461" s="165" t="s">
        <v>1776</v>
      </c>
      <c r="D461" s="211" t="s">
        <v>1777</v>
      </c>
      <c r="E461" s="212">
        <v>540.0</v>
      </c>
      <c r="F461" s="211" t="s">
        <v>905</v>
      </c>
      <c r="G461" s="186" t="s">
        <v>143</v>
      </c>
      <c r="H461" s="166" t="s">
        <v>976</v>
      </c>
      <c r="I461" s="110"/>
      <c r="J461" s="110"/>
      <c r="K461" s="212">
        <v>540.0</v>
      </c>
      <c r="L461" s="112"/>
      <c r="M461" s="112"/>
      <c r="N461" s="112"/>
      <c r="O461" s="112"/>
      <c r="P461" s="112"/>
      <c r="Q461" s="112"/>
      <c r="R461" s="110"/>
      <c r="S461" s="110"/>
      <c r="T461" s="110"/>
      <c r="U461" s="110"/>
      <c r="V461" s="110"/>
      <c r="W461" s="110"/>
      <c r="X461" s="110"/>
    </row>
    <row r="462" ht="14.25" customHeight="1">
      <c r="A462" s="199" t="s">
        <v>1778</v>
      </c>
      <c r="B462" s="201">
        <v>45927.0</v>
      </c>
      <c r="C462" s="165" t="s">
        <v>1779</v>
      </c>
      <c r="D462" s="211" t="s">
        <v>1780</v>
      </c>
      <c r="E462" s="212">
        <v>550.0</v>
      </c>
      <c r="F462" s="211" t="s">
        <v>1180</v>
      </c>
      <c r="G462" s="186" t="s">
        <v>143</v>
      </c>
      <c r="H462" s="166" t="s">
        <v>976</v>
      </c>
      <c r="I462" s="110"/>
      <c r="J462" s="110"/>
      <c r="K462" s="212">
        <v>550.0</v>
      </c>
      <c r="L462" s="112"/>
      <c r="M462" s="112"/>
      <c r="N462" s="112"/>
      <c r="O462" s="112"/>
      <c r="P462" s="112"/>
      <c r="Q462" s="112"/>
      <c r="R462" s="110"/>
      <c r="S462" s="110"/>
      <c r="T462" s="110"/>
      <c r="U462" s="110"/>
      <c r="V462" s="110"/>
      <c r="W462" s="110"/>
      <c r="X462" s="110"/>
    </row>
    <row r="463" ht="14.25" customHeight="1">
      <c r="A463" s="199" t="s">
        <v>1781</v>
      </c>
      <c r="B463" s="201">
        <v>45929.0</v>
      </c>
      <c r="C463" s="165" t="s">
        <v>1782</v>
      </c>
      <c r="D463" s="211" t="s">
        <v>1416</v>
      </c>
      <c r="E463" s="212">
        <v>550.0</v>
      </c>
      <c r="F463" s="211" t="s">
        <v>1180</v>
      </c>
      <c r="G463" s="219" t="s">
        <v>143</v>
      </c>
      <c r="H463" s="166" t="s">
        <v>976</v>
      </c>
      <c r="I463" s="110"/>
      <c r="J463" s="110"/>
      <c r="K463" s="212">
        <v>550.0</v>
      </c>
      <c r="L463" s="112"/>
      <c r="M463" s="112"/>
      <c r="N463" s="112"/>
      <c r="O463" s="112"/>
      <c r="P463" s="112"/>
      <c r="Q463" s="112"/>
      <c r="R463" s="110"/>
      <c r="S463" s="110"/>
      <c r="T463" s="110"/>
      <c r="U463" s="110"/>
      <c r="V463" s="110"/>
      <c r="W463" s="110"/>
      <c r="X463" s="110"/>
    </row>
    <row r="464" ht="14.25" customHeight="1">
      <c r="A464" s="199" t="s">
        <v>1783</v>
      </c>
      <c r="B464" s="201">
        <v>45929.0</v>
      </c>
      <c r="C464" s="165" t="s">
        <v>1784</v>
      </c>
      <c r="D464" s="211" t="s">
        <v>1785</v>
      </c>
      <c r="E464" s="212">
        <v>550.0</v>
      </c>
      <c r="F464" s="211" t="s">
        <v>1180</v>
      </c>
      <c r="G464" s="219" t="s">
        <v>143</v>
      </c>
      <c r="H464" s="166" t="s">
        <v>976</v>
      </c>
      <c r="I464" s="110"/>
      <c r="J464" s="110"/>
      <c r="K464" s="212">
        <v>550.0</v>
      </c>
      <c r="L464" s="112"/>
      <c r="M464" s="112"/>
      <c r="N464" s="112"/>
      <c r="O464" s="112"/>
      <c r="P464" s="112"/>
      <c r="Q464" s="112"/>
      <c r="R464" s="110"/>
      <c r="S464" s="110"/>
      <c r="T464" s="110"/>
      <c r="U464" s="110"/>
      <c r="V464" s="110"/>
      <c r="W464" s="110"/>
      <c r="X464" s="110"/>
    </row>
    <row r="465" ht="14.25" customHeight="1">
      <c r="A465" s="199" t="s">
        <v>1786</v>
      </c>
      <c r="B465" s="201">
        <v>45929.0</v>
      </c>
      <c r="C465" s="165" t="s">
        <v>1787</v>
      </c>
      <c r="D465" s="211" t="s">
        <v>1788</v>
      </c>
      <c r="E465" s="212">
        <v>550.0</v>
      </c>
      <c r="F465" s="211" t="s">
        <v>1180</v>
      </c>
      <c r="G465" s="219" t="s">
        <v>1500</v>
      </c>
      <c r="H465" s="166" t="s">
        <v>869</v>
      </c>
      <c r="I465" s="110"/>
      <c r="J465" s="110"/>
      <c r="K465" s="212">
        <v>550.0</v>
      </c>
      <c r="L465" s="112"/>
      <c r="M465" s="112"/>
      <c r="N465" s="112"/>
      <c r="O465" s="183">
        <v>13.4</v>
      </c>
      <c r="P465" s="112">
        <f t="shared" ref="P465:P466" si="63">E465-O465</f>
        <v>536.6</v>
      </c>
      <c r="Q465" s="112"/>
      <c r="R465" s="110"/>
      <c r="S465" s="110"/>
      <c r="T465" s="110"/>
      <c r="U465" s="110"/>
      <c r="V465" s="110"/>
      <c r="W465" s="110"/>
      <c r="X465" s="110"/>
    </row>
    <row r="466" ht="14.25" customHeight="1">
      <c r="A466" s="199" t="s">
        <v>1789</v>
      </c>
      <c r="B466" s="201">
        <v>45929.0</v>
      </c>
      <c r="C466" s="165" t="s">
        <v>1790</v>
      </c>
      <c r="D466" s="211" t="s">
        <v>1723</v>
      </c>
      <c r="E466" s="219">
        <v>550.0</v>
      </c>
      <c r="F466" s="211" t="s">
        <v>1180</v>
      </c>
      <c r="G466" s="219" t="s">
        <v>1500</v>
      </c>
      <c r="H466" s="166" t="s">
        <v>869</v>
      </c>
      <c r="I466" s="110"/>
      <c r="J466" s="110"/>
      <c r="K466" s="219">
        <v>550.0</v>
      </c>
      <c r="L466" s="112"/>
      <c r="M466" s="112"/>
      <c r="N466" s="112"/>
      <c r="O466" s="183">
        <v>13.4</v>
      </c>
      <c r="P466" s="112">
        <f t="shared" si="63"/>
        <v>536.6</v>
      </c>
      <c r="Q466" s="112"/>
      <c r="R466" s="110"/>
      <c r="S466" s="110"/>
      <c r="T466" s="110"/>
      <c r="U466" s="110"/>
      <c r="V466" s="110"/>
      <c r="W466" s="110"/>
      <c r="X466" s="110"/>
    </row>
    <row r="467" ht="14.25" customHeight="1">
      <c r="A467" s="199" t="s">
        <v>1791</v>
      </c>
      <c r="B467" s="201">
        <v>45930.0</v>
      </c>
      <c r="C467" s="165" t="s">
        <v>1792</v>
      </c>
      <c r="D467" s="211" t="s">
        <v>1458</v>
      </c>
      <c r="E467" s="212">
        <v>1680.0</v>
      </c>
      <c r="F467" s="211" t="s">
        <v>1793</v>
      </c>
      <c r="G467" s="219" t="s">
        <v>1794</v>
      </c>
      <c r="H467" s="166" t="s">
        <v>869</v>
      </c>
      <c r="I467" s="128" t="s">
        <v>1795</v>
      </c>
      <c r="J467" s="110"/>
      <c r="K467" s="212">
        <v>1680.0</v>
      </c>
      <c r="L467" s="112"/>
      <c r="M467" s="112"/>
      <c r="N467" s="112"/>
      <c r="O467" s="112"/>
      <c r="P467" s="112"/>
      <c r="Q467" s="112"/>
      <c r="R467" s="110"/>
      <c r="S467" s="110"/>
      <c r="T467" s="110"/>
      <c r="U467" s="110"/>
      <c r="V467" s="110"/>
      <c r="W467" s="110"/>
      <c r="X467" s="110"/>
    </row>
    <row r="468" ht="14.25" customHeight="1">
      <c r="A468" s="199" t="s">
        <v>1796</v>
      </c>
      <c r="B468" s="201">
        <v>45930.0</v>
      </c>
      <c r="C468" s="165" t="s">
        <v>1797</v>
      </c>
      <c r="D468" s="128" t="s">
        <v>1755</v>
      </c>
      <c r="E468" s="182">
        <v>9000.0</v>
      </c>
      <c r="F468" s="186" t="s">
        <v>1798</v>
      </c>
      <c r="G468" s="186" t="s">
        <v>150</v>
      </c>
      <c r="H468" s="166" t="s">
        <v>869</v>
      </c>
      <c r="I468" s="110"/>
      <c r="J468" s="110"/>
      <c r="K468" s="182">
        <v>9000.0</v>
      </c>
      <c r="L468" s="112"/>
      <c r="M468" s="112"/>
      <c r="N468" s="112"/>
      <c r="O468" s="236">
        <v>295.53</v>
      </c>
      <c r="P468" s="236">
        <v>8704.47</v>
      </c>
      <c r="Q468" s="112"/>
      <c r="R468" s="110"/>
      <c r="S468" s="110"/>
      <c r="T468" s="110"/>
      <c r="U468" s="110"/>
      <c r="V468" s="110"/>
      <c r="W468" s="110"/>
      <c r="X468" s="110"/>
    </row>
    <row r="469" ht="14.25" customHeight="1">
      <c r="A469" s="199" t="s">
        <v>1799</v>
      </c>
      <c r="B469" s="201">
        <v>45930.0</v>
      </c>
      <c r="C469" s="165" t="s">
        <v>1800</v>
      </c>
      <c r="D469" s="211" t="s">
        <v>1801</v>
      </c>
      <c r="E469" s="212">
        <v>550.0</v>
      </c>
      <c r="F469" s="211" t="s">
        <v>1180</v>
      </c>
      <c r="G469" s="219" t="s">
        <v>143</v>
      </c>
      <c r="H469" s="166" t="s">
        <v>976</v>
      </c>
      <c r="I469" s="110"/>
      <c r="J469" s="110"/>
      <c r="K469" s="212">
        <v>550.0</v>
      </c>
      <c r="L469" s="112"/>
      <c r="M469" s="112"/>
      <c r="N469" s="112"/>
      <c r="O469" s="112"/>
      <c r="P469" s="112"/>
      <c r="Q469" s="112"/>
      <c r="R469" s="110"/>
      <c r="S469" s="110"/>
      <c r="T469" s="110"/>
      <c r="U469" s="110"/>
      <c r="V469" s="110"/>
      <c r="W469" s="110"/>
      <c r="X469" s="110"/>
    </row>
    <row r="470" ht="14.25" customHeight="1">
      <c r="A470" s="199" t="s">
        <v>1802</v>
      </c>
      <c r="B470" s="117"/>
      <c r="C470" s="110"/>
      <c r="D470" s="128" t="s">
        <v>129</v>
      </c>
      <c r="E470" s="115"/>
      <c r="F470" s="110"/>
      <c r="H470" s="166"/>
      <c r="I470" s="110"/>
      <c r="J470" s="110"/>
      <c r="K470" s="115"/>
      <c r="L470" s="112"/>
      <c r="M470" s="112"/>
      <c r="N470" s="112"/>
      <c r="O470" s="112"/>
      <c r="P470" s="112"/>
      <c r="Q470" s="112"/>
      <c r="R470" s="110"/>
      <c r="S470" s="110"/>
      <c r="T470" s="110"/>
      <c r="U470" s="110"/>
      <c r="V470" s="110"/>
      <c r="W470" s="110"/>
      <c r="X470" s="110"/>
    </row>
    <row r="471" ht="14.25" customHeight="1">
      <c r="A471" s="199" t="s">
        <v>1803</v>
      </c>
      <c r="B471" s="201">
        <v>45930.0</v>
      </c>
      <c r="C471" s="110"/>
      <c r="D471" s="211" t="s">
        <v>1804</v>
      </c>
      <c r="E471" s="212">
        <v>300.0</v>
      </c>
      <c r="F471" s="211" t="s">
        <v>905</v>
      </c>
      <c r="G471" s="219" t="s">
        <v>143</v>
      </c>
      <c r="H471" s="166" t="s">
        <v>976</v>
      </c>
      <c r="I471" s="110"/>
      <c r="J471" s="110"/>
      <c r="K471" s="212">
        <v>300.0</v>
      </c>
      <c r="L471" s="112"/>
      <c r="M471" s="112"/>
      <c r="N471" s="112"/>
      <c r="O471" s="112"/>
      <c r="P471" s="112"/>
      <c r="Q471" s="112"/>
      <c r="R471" s="110"/>
      <c r="S471" s="110"/>
      <c r="T471" s="110"/>
      <c r="U471" s="110"/>
      <c r="V471" s="110"/>
      <c r="W471" s="110"/>
      <c r="X471" s="110"/>
    </row>
    <row r="472" ht="14.25" customHeight="1">
      <c r="A472" s="199" t="s">
        <v>1805</v>
      </c>
      <c r="B472" s="201">
        <v>45930.0</v>
      </c>
      <c r="C472" s="128" t="s">
        <v>1806</v>
      </c>
      <c r="D472" s="211" t="s">
        <v>1807</v>
      </c>
      <c r="E472" s="212">
        <v>360.0</v>
      </c>
      <c r="F472" s="211" t="s">
        <v>1808</v>
      </c>
      <c r="G472" s="219" t="s">
        <v>561</v>
      </c>
      <c r="H472" s="166" t="s">
        <v>869</v>
      </c>
      <c r="I472" s="110"/>
      <c r="J472" s="110"/>
      <c r="K472" s="212">
        <v>360.0</v>
      </c>
      <c r="L472" s="112"/>
      <c r="M472" s="112"/>
      <c r="N472" s="112"/>
      <c r="O472" s="112">
        <f>E472-P472</f>
        <v>8.77</v>
      </c>
      <c r="P472" s="183">
        <v>351.23</v>
      </c>
      <c r="Q472" s="112"/>
      <c r="R472" s="110"/>
      <c r="S472" s="110"/>
      <c r="T472" s="110"/>
      <c r="U472" s="110"/>
      <c r="V472" s="110"/>
      <c r="W472" s="110"/>
      <c r="X472" s="110"/>
    </row>
    <row r="473" ht="14.25" customHeight="1">
      <c r="A473" s="199" t="s">
        <v>1809</v>
      </c>
      <c r="B473" s="201">
        <v>45930.0</v>
      </c>
      <c r="C473" s="128" t="s">
        <v>1810</v>
      </c>
      <c r="D473" s="211" t="s">
        <v>1811</v>
      </c>
      <c r="E473" s="212">
        <v>300.0</v>
      </c>
      <c r="F473" s="211" t="s">
        <v>905</v>
      </c>
      <c r="G473" s="219" t="s">
        <v>1022</v>
      </c>
      <c r="H473" s="166" t="s">
        <v>869</v>
      </c>
      <c r="I473" s="110"/>
      <c r="J473" s="110"/>
      <c r="K473" s="212">
        <v>300.0</v>
      </c>
      <c r="L473" s="112"/>
      <c r="M473" s="112"/>
      <c r="N473" s="112"/>
      <c r="O473" s="183">
        <v>9.85</v>
      </c>
      <c r="P473" s="112">
        <f t="shared" ref="P473:P474" si="64">E473-O473</f>
        <v>290.15</v>
      </c>
      <c r="Q473" s="112"/>
      <c r="R473" s="110"/>
      <c r="S473" s="110"/>
      <c r="T473" s="110"/>
      <c r="U473" s="110"/>
      <c r="V473" s="110"/>
      <c r="W473" s="110"/>
      <c r="X473" s="110"/>
    </row>
    <row r="474" ht="14.25" customHeight="1">
      <c r="A474" s="199" t="s">
        <v>1812</v>
      </c>
      <c r="B474" s="201">
        <v>45930.0</v>
      </c>
      <c r="C474" s="128" t="s">
        <v>1813</v>
      </c>
      <c r="D474" s="128" t="s">
        <v>1749</v>
      </c>
      <c r="E474" s="182">
        <v>600.0</v>
      </c>
      <c r="F474" s="128" t="s">
        <v>1814</v>
      </c>
      <c r="G474" s="186" t="s">
        <v>150</v>
      </c>
      <c r="H474" s="166" t="s">
        <v>869</v>
      </c>
      <c r="I474" s="110"/>
      <c r="J474" s="110"/>
      <c r="K474" s="182">
        <v>600.0</v>
      </c>
      <c r="L474" s="112"/>
      <c r="M474" s="112"/>
      <c r="N474" s="112"/>
      <c r="O474" s="183">
        <v>19.7</v>
      </c>
      <c r="P474" s="112">
        <f t="shared" si="64"/>
        <v>580.3</v>
      </c>
      <c r="Q474" s="112"/>
      <c r="R474" s="110"/>
      <c r="S474" s="110"/>
      <c r="T474" s="110"/>
      <c r="U474" s="110"/>
      <c r="V474" s="110"/>
      <c r="W474" s="110"/>
      <c r="X474" s="110"/>
    </row>
    <row r="475" ht="14.25" customHeight="1">
      <c r="A475" s="199" t="s">
        <v>1815</v>
      </c>
      <c r="B475" s="117"/>
      <c r="C475" s="110"/>
      <c r="D475" s="128" t="s">
        <v>129</v>
      </c>
      <c r="E475" s="115"/>
      <c r="F475" s="110"/>
      <c r="H475" s="166"/>
      <c r="I475" s="110"/>
      <c r="J475" s="110"/>
      <c r="K475" s="115"/>
      <c r="L475" s="112"/>
      <c r="M475" s="112"/>
      <c r="N475" s="112"/>
      <c r="O475" s="112"/>
      <c r="P475" s="112"/>
      <c r="Q475" s="112"/>
      <c r="R475" s="110"/>
      <c r="S475" s="110"/>
      <c r="T475" s="110"/>
      <c r="U475" s="110"/>
      <c r="V475" s="110"/>
      <c r="W475" s="110"/>
      <c r="X475" s="110"/>
    </row>
    <row r="476" ht="14.25" customHeight="1">
      <c r="A476" s="199" t="s">
        <v>1816</v>
      </c>
      <c r="B476" s="117"/>
      <c r="C476" s="110"/>
      <c r="D476" s="128" t="s">
        <v>129</v>
      </c>
      <c r="E476" s="115"/>
      <c r="F476" s="110"/>
      <c r="H476" s="166"/>
      <c r="I476" s="110"/>
      <c r="J476" s="110"/>
      <c r="K476" s="115"/>
      <c r="L476" s="112"/>
      <c r="M476" s="112"/>
      <c r="N476" s="112"/>
      <c r="O476" s="112"/>
      <c r="P476" s="112"/>
      <c r="Q476" s="112"/>
      <c r="R476" s="110"/>
      <c r="S476" s="110"/>
      <c r="T476" s="110"/>
      <c r="U476" s="110"/>
      <c r="V476" s="110"/>
      <c r="W476" s="110"/>
      <c r="X476" s="110"/>
    </row>
    <row r="477" ht="14.25" customHeight="1">
      <c r="A477" s="199" t="s">
        <v>1817</v>
      </c>
      <c r="B477" s="201">
        <v>45930.0</v>
      </c>
      <c r="C477" s="128" t="s">
        <v>1818</v>
      </c>
      <c r="D477" s="128" t="s">
        <v>1819</v>
      </c>
      <c r="E477" s="182">
        <v>2600.0</v>
      </c>
      <c r="F477" s="128" t="s">
        <v>1820</v>
      </c>
      <c r="G477" s="186" t="s">
        <v>150</v>
      </c>
      <c r="H477" s="166" t="s">
        <v>869</v>
      </c>
      <c r="I477" s="128" t="s">
        <v>1821</v>
      </c>
      <c r="J477" s="110"/>
      <c r="K477" s="182">
        <v>2600.0</v>
      </c>
      <c r="L477" s="112"/>
      <c r="M477" s="112"/>
      <c r="N477" s="112"/>
      <c r="O477" s="183">
        <v>85.39</v>
      </c>
      <c r="P477" s="112">
        <f>E477-O477</f>
        <v>2514.61</v>
      </c>
      <c r="R477" s="110"/>
      <c r="S477" s="110"/>
      <c r="T477" s="110"/>
      <c r="U477" s="110"/>
      <c r="V477" s="110"/>
      <c r="W477" s="110"/>
      <c r="X477" s="110"/>
    </row>
    <row r="478" ht="14.25" customHeight="1">
      <c r="A478" s="199" t="s">
        <v>1822</v>
      </c>
      <c r="B478" s="117"/>
      <c r="D478" s="128" t="s">
        <v>129</v>
      </c>
      <c r="E478" s="115"/>
      <c r="F478" s="110"/>
      <c r="H478" s="166"/>
      <c r="I478" s="110"/>
      <c r="J478" s="110"/>
      <c r="K478" s="115"/>
      <c r="L478" s="112"/>
      <c r="M478" s="112"/>
      <c r="N478" s="112"/>
      <c r="O478" s="183">
        <v>34.11</v>
      </c>
      <c r="P478" s="112">
        <f>1400-O478</f>
        <v>1365.89</v>
      </c>
      <c r="Q478" s="112"/>
      <c r="R478" s="110"/>
      <c r="S478" s="110"/>
      <c r="T478" s="110"/>
      <c r="U478" s="110"/>
      <c r="V478" s="110"/>
      <c r="W478" s="110"/>
      <c r="X478" s="110"/>
    </row>
    <row r="479" ht="14.25" customHeight="1">
      <c r="A479" s="199" t="s">
        <v>1823</v>
      </c>
      <c r="B479" s="201">
        <v>45930.0</v>
      </c>
      <c r="C479" s="128" t="s">
        <v>1824</v>
      </c>
      <c r="D479" s="128" t="s">
        <v>1825</v>
      </c>
      <c r="E479" s="182">
        <v>2800.0</v>
      </c>
      <c r="F479" s="128" t="s">
        <v>1826</v>
      </c>
      <c r="G479" s="186" t="s">
        <v>1827</v>
      </c>
      <c r="H479" s="166" t="s">
        <v>869</v>
      </c>
      <c r="I479" s="128" t="s">
        <v>1828</v>
      </c>
      <c r="J479" s="110"/>
      <c r="K479" s="182">
        <v>2800.0</v>
      </c>
      <c r="L479" s="112"/>
      <c r="M479" s="112"/>
      <c r="N479" s="112"/>
      <c r="O479" s="112"/>
      <c r="P479" s="112"/>
      <c r="Q479" s="112"/>
      <c r="R479" s="110"/>
      <c r="S479" s="110"/>
      <c r="T479" s="110"/>
      <c r="U479" s="110"/>
      <c r="V479" s="110"/>
      <c r="W479" s="110"/>
      <c r="X479" s="110"/>
    </row>
    <row r="480" ht="14.25" customHeight="1">
      <c r="A480" s="199" t="s">
        <v>1829</v>
      </c>
      <c r="B480" s="201">
        <v>45931.0</v>
      </c>
      <c r="C480" s="128" t="s">
        <v>1830</v>
      </c>
      <c r="D480" s="211" t="s">
        <v>1416</v>
      </c>
      <c r="E480" s="212">
        <v>550.0</v>
      </c>
      <c r="F480" s="211" t="s">
        <v>1180</v>
      </c>
      <c r="G480" s="219" t="s">
        <v>143</v>
      </c>
      <c r="H480" s="166" t="s">
        <v>869</v>
      </c>
      <c r="I480" s="110"/>
      <c r="J480" s="110"/>
      <c r="K480" s="212">
        <v>550.0</v>
      </c>
      <c r="L480" s="112"/>
      <c r="M480" s="112"/>
      <c r="N480" s="112"/>
      <c r="O480" s="112"/>
      <c r="P480" s="112"/>
      <c r="Q480" s="112"/>
      <c r="R480" s="110"/>
      <c r="S480" s="110"/>
      <c r="T480" s="110"/>
      <c r="U480" s="110"/>
      <c r="V480" s="110"/>
      <c r="W480" s="110"/>
      <c r="X480" s="110"/>
    </row>
    <row r="481" ht="14.25" customHeight="1">
      <c r="A481" s="199" t="s">
        <v>1831</v>
      </c>
      <c r="B481" s="201">
        <v>45931.0</v>
      </c>
      <c r="C481" s="128" t="s">
        <v>1832</v>
      </c>
      <c r="D481" s="211" t="s">
        <v>1833</v>
      </c>
      <c r="E481" s="212">
        <v>300.0</v>
      </c>
      <c r="F481" s="211" t="s">
        <v>1834</v>
      </c>
      <c r="G481" s="219" t="s">
        <v>1615</v>
      </c>
      <c r="H481" s="166" t="s">
        <v>869</v>
      </c>
      <c r="I481" s="110"/>
      <c r="J481" s="110"/>
      <c r="K481" s="212">
        <v>300.0</v>
      </c>
      <c r="L481" s="112"/>
      <c r="M481" s="112"/>
      <c r="N481" s="112"/>
      <c r="O481" s="112"/>
      <c r="P481" s="112"/>
      <c r="Q481" s="112"/>
      <c r="R481" s="110"/>
      <c r="S481" s="110"/>
      <c r="T481" s="110"/>
      <c r="U481" s="110"/>
      <c r="V481" s="110"/>
      <c r="W481" s="110"/>
      <c r="X481" s="110"/>
    </row>
    <row r="482" ht="14.25" customHeight="1">
      <c r="A482" s="199" t="s">
        <v>1835</v>
      </c>
      <c r="B482" s="201">
        <v>45931.0</v>
      </c>
      <c r="C482" s="128" t="s">
        <v>1836</v>
      </c>
      <c r="D482" s="211" t="s">
        <v>1837</v>
      </c>
      <c r="E482" s="212">
        <v>360.0</v>
      </c>
      <c r="F482" s="211" t="s">
        <v>1838</v>
      </c>
      <c r="G482" s="219" t="s">
        <v>1175</v>
      </c>
      <c r="H482" s="166" t="s">
        <v>869</v>
      </c>
      <c r="I482" s="128" t="s">
        <v>1839</v>
      </c>
      <c r="J482" s="110"/>
      <c r="K482" s="212">
        <v>360.0</v>
      </c>
      <c r="L482" s="112"/>
      <c r="M482" s="112"/>
      <c r="N482" s="112"/>
      <c r="O482" s="112"/>
      <c r="P482" s="112"/>
      <c r="Q482" s="112"/>
      <c r="R482" s="110"/>
      <c r="S482" s="110"/>
      <c r="T482" s="110"/>
      <c r="U482" s="110"/>
      <c r="V482" s="110"/>
      <c r="W482" s="110"/>
      <c r="X482" s="110"/>
    </row>
    <row r="483" ht="14.25" customHeight="1">
      <c r="A483" s="199" t="s">
        <v>1840</v>
      </c>
      <c r="B483" s="201">
        <v>45931.0</v>
      </c>
      <c r="C483" s="128" t="s">
        <v>1841</v>
      </c>
      <c r="D483" s="211" t="s">
        <v>1842</v>
      </c>
      <c r="E483" s="212">
        <v>360.0</v>
      </c>
      <c r="F483" s="211" t="s">
        <v>1843</v>
      </c>
      <c r="G483" s="219" t="s">
        <v>1325</v>
      </c>
      <c r="H483" s="166" t="s">
        <v>869</v>
      </c>
      <c r="I483" s="110"/>
      <c r="J483" s="110"/>
      <c r="K483" s="212">
        <v>360.0</v>
      </c>
      <c r="L483" s="112"/>
      <c r="M483" s="112"/>
      <c r="N483" s="112"/>
      <c r="O483" s="112"/>
      <c r="P483" s="112"/>
      <c r="Q483" s="112"/>
      <c r="R483" s="110"/>
      <c r="S483" s="110"/>
      <c r="T483" s="110"/>
      <c r="U483" s="110"/>
      <c r="V483" s="110"/>
      <c r="W483" s="110"/>
      <c r="X483" s="110"/>
    </row>
    <row r="484" ht="14.25" customHeight="1">
      <c r="A484" s="199" t="s">
        <v>1844</v>
      </c>
      <c r="B484" s="201">
        <v>45931.0</v>
      </c>
      <c r="C484" s="128" t="s">
        <v>1845</v>
      </c>
      <c r="D484" s="211" t="s">
        <v>1846</v>
      </c>
      <c r="E484" s="212">
        <v>550.0</v>
      </c>
      <c r="F484" s="211" t="s">
        <v>1180</v>
      </c>
      <c r="G484" s="219" t="s">
        <v>1847</v>
      </c>
      <c r="H484" s="166" t="s">
        <v>869</v>
      </c>
      <c r="I484" s="110"/>
      <c r="J484" s="110"/>
      <c r="K484" s="212">
        <v>550.0</v>
      </c>
      <c r="L484" s="112"/>
      <c r="M484" s="112"/>
      <c r="N484" s="112"/>
      <c r="O484" s="112"/>
      <c r="P484" s="112"/>
      <c r="Q484" s="112"/>
      <c r="R484" s="110"/>
      <c r="S484" s="110"/>
      <c r="T484" s="110"/>
      <c r="U484" s="110"/>
      <c r="V484" s="110"/>
      <c r="W484" s="110"/>
      <c r="X484" s="110"/>
    </row>
    <row r="485" ht="14.25" customHeight="1">
      <c r="A485" s="199" t="s">
        <v>1848</v>
      </c>
      <c r="B485" s="201">
        <v>45931.0</v>
      </c>
      <c r="C485" s="128" t="s">
        <v>1849</v>
      </c>
      <c r="D485" s="211" t="s">
        <v>1850</v>
      </c>
      <c r="E485" s="212">
        <v>11400.0</v>
      </c>
      <c r="F485" s="211" t="s">
        <v>1851</v>
      </c>
      <c r="G485" s="219" t="s">
        <v>1852</v>
      </c>
      <c r="H485" s="166" t="s">
        <v>869</v>
      </c>
      <c r="I485" s="128" t="s">
        <v>1853</v>
      </c>
      <c r="J485" s="110"/>
      <c r="K485" s="212">
        <v>11400.0</v>
      </c>
      <c r="L485" s="112"/>
      <c r="M485" s="112"/>
      <c r="N485" s="112"/>
      <c r="O485" s="112"/>
      <c r="P485" s="112"/>
      <c r="Q485" s="112"/>
      <c r="R485" s="110"/>
      <c r="S485" s="110"/>
      <c r="T485" s="110"/>
      <c r="U485" s="110"/>
      <c r="V485" s="110"/>
      <c r="W485" s="110"/>
      <c r="X485" s="110"/>
    </row>
    <row r="486" ht="14.25" customHeight="1">
      <c r="A486" s="199" t="s">
        <v>1854</v>
      </c>
      <c r="B486" s="201">
        <v>45932.0</v>
      </c>
      <c r="C486" s="128" t="s">
        <v>1855</v>
      </c>
      <c r="D486" s="211" t="s">
        <v>1856</v>
      </c>
      <c r="E486" s="212">
        <v>550.0</v>
      </c>
      <c r="F486" s="211" t="s">
        <v>1180</v>
      </c>
      <c r="G486" s="219" t="s">
        <v>143</v>
      </c>
      <c r="H486" s="166" t="s">
        <v>976</v>
      </c>
      <c r="I486" s="110"/>
      <c r="J486" s="110"/>
      <c r="K486" s="212">
        <v>550.0</v>
      </c>
      <c r="L486" s="112"/>
      <c r="M486" s="112"/>
      <c r="N486" s="112"/>
      <c r="O486" s="112"/>
      <c r="P486" s="112"/>
      <c r="Q486" s="112"/>
      <c r="R486" s="110"/>
      <c r="S486" s="110"/>
      <c r="T486" s="110"/>
      <c r="U486" s="110"/>
      <c r="V486" s="110"/>
      <c r="W486" s="110"/>
      <c r="X486" s="110"/>
    </row>
    <row r="487" ht="14.25" customHeight="1">
      <c r="A487" s="199" t="s">
        <v>1857</v>
      </c>
      <c r="B487" s="201">
        <v>45932.0</v>
      </c>
      <c r="C487" s="128" t="s">
        <v>1858</v>
      </c>
      <c r="D487" s="211" t="s">
        <v>1455</v>
      </c>
      <c r="E487" s="212">
        <v>300.0</v>
      </c>
      <c r="F487" s="211" t="s">
        <v>1158</v>
      </c>
      <c r="G487" s="219" t="s">
        <v>150</v>
      </c>
      <c r="H487" s="166" t="s">
        <v>869</v>
      </c>
      <c r="I487" s="110"/>
      <c r="J487" s="110"/>
      <c r="K487" s="212">
        <v>300.0</v>
      </c>
      <c r="L487" s="112"/>
      <c r="M487" s="112"/>
      <c r="N487" s="112"/>
      <c r="O487" s="112"/>
      <c r="P487" s="112"/>
      <c r="Q487" s="112"/>
      <c r="R487" s="110"/>
      <c r="S487" s="110"/>
      <c r="T487" s="110"/>
      <c r="U487" s="110"/>
      <c r="V487" s="110"/>
      <c r="W487" s="110"/>
      <c r="X487" s="110"/>
    </row>
    <row r="488" ht="14.25" customHeight="1">
      <c r="A488" s="199" t="s">
        <v>1859</v>
      </c>
      <c r="B488" s="201">
        <v>45932.0</v>
      </c>
      <c r="C488" s="128" t="s">
        <v>1860</v>
      </c>
      <c r="D488" s="211" t="s">
        <v>1861</v>
      </c>
      <c r="E488" s="212">
        <v>300.0</v>
      </c>
      <c r="F488" s="211" t="s">
        <v>1158</v>
      </c>
      <c r="G488" s="219" t="s">
        <v>1862</v>
      </c>
      <c r="H488" s="166" t="s">
        <v>869</v>
      </c>
      <c r="I488" s="110"/>
      <c r="J488" s="110"/>
      <c r="K488" s="212">
        <v>300.0</v>
      </c>
      <c r="L488" s="112"/>
      <c r="M488" s="112"/>
      <c r="N488" s="112"/>
      <c r="O488" s="112"/>
      <c r="P488" s="112"/>
      <c r="Q488" s="112"/>
      <c r="R488" s="110"/>
      <c r="S488" s="110"/>
      <c r="T488" s="110"/>
      <c r="U488" s="110"/>
      <c r="V488" s="110"/>
      <c r="W488" s="110"/>
      <c r="X488" s="110"/>
    </row>
    <row r="489" ht="14.25" customHeight="1">
      <c r="A489" s="199" t="s">
        <v>1863</v>
      </c>
      <c r="B489" s="201">
        <v>45932.0</v>
      </c>
      <c r="C489" s="128" t="s">
        <v>1864</v>
      </c>
      <c r="D489" s="211" t="s">
        <v>1446</v>
      </c>
      <c r="E489" s="212">
        <v>5000.0</v>
      </c>
      <c r="F489" s="211" t="s">
        <v>1865</v>
      </c>
      <c r="G489" s="219" t="s">
        <v>201</v>
      </c>
      <c r="H489" s="166" t="s">
        <v>869</v>
      </c>
      <c r="I489" s="128" t="s">
        <v>1866</v>
      </c>
      <c r="J489" s="110"/>
      <c r="K489" s="212">
        <v>5000.0</v>
      </c>
      <c r="L489" s="112"/>
      <c r="M489" s="112"/>
      <c r="N489" s="112"/>
      <c r="O489" s="112"/>
      <c r="P489" s="112"/>
      <c r="Q489" s="112"/>
      <c r="R489" s="110"/>
      <c r="S489" s="110"/>
      <c r="T489" s="110"/>
      <c r="U489" s="110"/>
      <c r="V489" s="110"/>
      <c r="W489" s="110"/>
      <c r="X489" s="110"/>
    </row>
    <row r="490" ht="14.25" customHeight="1">
      <c r="A490" s="199" t="s">
        <v>1867</v>
      </c>
      <c r="B490" s="201">
        <v>45932.0</v>
      </c>
      <c r="C490" s="128" t="s">
        <v>1868</v>
      </c>
      <c r="D490" s="211" t="s">
        <v>1451</v>
      </c>
      <c r="E490" s="212">
        <v>3000.0</v>
      </c>
      <c r="F490" s="211" t="s">
        <v>1869</v>
      </c>
      <c r="G490" s="219" t="s">
        <v>150</v>
      </c>
      <c r="H490" s="166" t="s">
        <v>869</v>
      </c>
      <c r="I490" s="110"/>
      <c r="J490" s="110"/>
      <c r="K490" s="212">
        <v>3000.0</v>
      </c>
      <c r="L490" s="112"/>
      <c r="M490" s="112"/>
      <c r="N490" s="112"/>
      <c r="O490" s="112"/>
      <c r="P490" s="112"/>
      <c r="Q490" s="112"/>
      <c r="R490" s="110"/>
      <c r="S490" s="110"/>
      <c r="T490" s="110"/>
      <c r="U490" s="110"/>
      <c r="V490" s="110"/>
      <c r="W490" s="110"/>
      <c r="X490" s="110"/>
    </row>
    <row r="491" ht="14.25" customHeight="1">
      <c r="A491" s="199" t="s">
        <v>1870</v>
      </c>
      <c r="B491" s="201">
        <v>45932.0</v>
      </c>
      <c r="C491" s="128" t="s">
        <v>1871</v>
      </c>
      <c r="D491" s="211" t="s">
        <v>1872</v>
      </c>
      <c r="E491" s="212">
        <v>300.0</v>
      </c>
      <c r="F491" s="211" t="s">
        <v>1158</v>
      </c>
      <c r="G491" s="219" t="s">
        <v>143</v>
      </c>
      <c r="H491" s="166" t="s">
        <v>976</v>
      </c>
      <c r="I491" s="110"/>
      <c r="J491" s="110"/>
      <c r="K491" s="212">
        <v>300.0</v>
      </c>
      <c r="L491" s="112"/>
      <c r="M491" s="112"/>
      <c r="N491" s="112"/>
      <c r="O491" s="112"/>
      <c r="P491" s="112"/>
      <c r="Q491" s="112"/>
      <c r="R491" s="110"/>
      <c r="S491" s="110"/>
      <c r="T491" s="110"/>
      <c r="U491" s="110"/>
      <c r="V491" s="110"/>
      <c r="W491" s="110"/>
      <c r="X491" s="110"/>
    </row>
    <row r="492" ht="14.25" customHeight="1">
      <c r="A492" s="199" t="s">
        <v>1873</v>
      </c>
      <c r="B492" s="201">
        <v>45932.0</v>
      </c>
      <c r="C492" s="128" t="s">
        <v>1874</v>
      </c>
      <c r="D492" s="211" t="s">
        <v>1558</v>
      </c>
      <c r="E492" s="212">
        <v>1320.0</v>
      </c>
      <c r="F492" s="211" t="s">
        <v>1875</v>
      </c>
      <c r="G492" s="219" t="s">
        <v>143</v>
      </c>
      <c r="H492" s="166" t="s">
        <v>976</v>
      </c>
      <c r="I492" s="110"/>
      <c r="J492" s="110"/>
      <c r="K492" s="212">
        <v>1320.0</v>
      </c>
      <c r="L492" s="112"/>
      <c r="M492" s="112"/>
      <c r="N492" s="112"/>
      <c r="O492" s="112"/>
      <c r="P492" s="112"/>
      <c r="Q492" s="112"/>
      <c r="R492" s="110"/>
      <c r="S492" s="110"/>
      <c r="T492" s="110"/>
      <c r="U492" s="110"/>
      <c r="V492" s="110"/>
      <c r="W492" s="110"/>
      <c r="X492" s="110"/>
    </row>
    <row r="493" ht="15.0" customHeight="1">
      <c r="A493" s="199" t="s">
        <v>1876</v>
      </c>
      <c r="B493" s="201">
        <v>45932.0</v>
      </c>
      <c r="C493" s="128" t="s">
        <v>1877</v>
      </c>
      <c r="D493" s="211" t="s">
        <v>1878</v>
      </c>
      <c r="E493" s="212">
        <v>575.0</v>
      </c>
      <c r="F493" s="211" t="s">
        <v>1879</v>
      </c>
      <c r="G493" s="219" t="s">
        <v>143</v>
      </c>
      <c r="H493" s="166" t="s">
        <v>976</v>
      </c>
      <c r="I493" s="110"/>
      <c r="J493" s="110"/>
      <c r="K493" s="212">
        <v>575.0</v>
      </c>
      <c r="L493" s="112"/>
      <c r="M493" s="112"/>
      <c r="N493" s="112"/>
      <c r="O493" s="112"/>
      <c r="P493" s="112"/>
      <c r="Q493" s="112"/>
      <c r="R493" s="110"/>
      <c r="S493" s="110"/>
      <c r="T493" s="110"/>
      <c r="U493" s="110"/>
      <c r="V493" s="110"/>
      <c r="W493" s="110"/>
      <c r="X493" s="110"/>
    </row>
    <row r="494" ht="14.25" customHeight="1">
      <c r="A494" s="199" t="s">
        <v>1880</v>
      </c>
      <c r="B494" s="201">
        <v>45932.0</v>
      </c>
      <c r="C494" s="128" t="s">
        <v>1881</v>
      </c>
      <c r="D494" s="211" t="s">
        <v>1882</v>
      </c>
      <c r="E494" s="212">
        <v>5000.0</v>
      </c>
      <c r="F494" s="211" t="s">
        <v>1883</v>
      </c>
      <c r="G494" s="219" t="s">
        <v>201</v>
      </c>
      <c r="H494" s="166"/>
      <c r="I494" s="128" t="s">
        <v>1884</v>
      </c>
      <c r="J494" s="110"/>
      <c r="K494" s="212">
        <v>5000.0</v>
      </c>
      <c r="L494" s="112"/>
      <c r="M494" s="112"/>
      <c r="N494" s="112"/>
      <c r="O494" s="112"/>
      <c r="P494" s="112"/>
      <c r="Q494" s="112"/>
      <c r="R494" s="110"/>
      <c r="S494" s="110"/>
      <c r="T494" s="110"/>
      <c r="U494" s="110"/>
      <c r="V494" s="110"/>
      <c r="W494" s="110"/>
      <c r="X494" s="110"/>
    </row>
    <row r="495" ht="14.25" customHeight="1">
      <c r="A495" s="199" t="s">
        <v>1885</v>
      </c>
      <c r="B495" s="201">
        <v>45932.0</v>
      </c>
      <c r="C495" s="128" t="s">
        <v>1886</v>
      </c>
      <c r="D495" s="211" t="s">
        <v>1558</v>
      </c>
      <c r="E495" s="212">
        <v>116.0</v>
      </c>
      <c r="F495" s="211" t="s">
        <v>1875</v>
      </c>
      <c r="G495" s="219" t="s">
        <v>143</v>
      </c>
      <c r="H495" s="166" t="s">
        <v>976</v>
      </c>
      <c r="I495" s="110"/>
      <c r="J495" s="110"/>
      <c r="K495" s="212">
        <v>116.0</v>
      </c>
      <c r="L495" s="112"/>
      <c r="M495" s="112"/>
      <c r="N495" s="112"/>
      <c r="O495" s="112"/>
      <c r="P495" s="112"/>
      <c r="Q495" s="112"/>
      <c r="R495" s="110"/>
      <c r="S495" s="110"/>
      <c r="T495" s="110"/>
      <c r="U495" s="110"/>
      <c r="V495" s="110"/>
      <c r="W495" s="110"/>
      <c r="X495" s="110"/>
    </row>
    <row r="496" ht="14.25" customHeight="1">
      <c r="A496" s="199" t="s">
        <v>1887</v>
      </c>
      <c r="B496" s="201">
        <v>45932.0</v>
      </c>
      <c r="C496" s="128" t="s">
        <v>1888</v>
      </c>
      <c r="D496" s="211" t="s">
        <v>1872</v>
      </c>
      <c r="E496" s="212">
        <v>100.0</v>
      </c>
      <c r="F496" s="211" t="s">
        <v>1889</v>
      </c>
      <c r="G496" s="219" t="s">
        <v>143</v>
      </c>
      <c r="H496" s="166" t="s">
        <v>976</v>
      </c>
      <c r="I496" s="110"/>
      <c r="J496" s="110"/>
      <c r="K496" s="212">
        <v>100.0</v>
      </c>
      <c r="L496" s="112"/>
      <c r="M496" s="112"/>
      <c r="N496" s="112"/>
      <c r="O496" s="112"/>
      <c r="P496" s="112"/>
      <c r="Q496" s="112"/>
      <c r="R496" s="110"/>
      <c r="S496" s="110"/>
      <c r="T496" s="110"/>
      <c r="U496" s="110"/>
      <c r="V496" s="110"/>
      <c r="W496" s="110"/>
      <c r="X496" s="110"/>
    </row>
    <row r="497" ht="14.25" customHeight="1">
      <c r="A497" s="199" t="s">
        <v>1890</v>
      </c>
      <c r="B497" s="201">
        <v>45933.0</v>
      </c>
      <c r="C497" s="128" t="s">
        <v>1891</v>
      </c>
      <c r="D497" s="211" t="s">
        <v>1892</v>
      </c>
      <c r="E497" s="212">
        <v>300.0</v>
      </c>
      <c r="F497" s="211" t="s">
        <v>1893</v>
      </c>
      <c r="G497" s="219" t="s">
        <v>143</v>
      </c>
      <c r="H497" s="166" t="s">
        <v>976</v>
      </c>
      <c r="I497" s="110"/>
      <c r="J497" s="110"/>
      <c r="K497" s="212">
        <v>300.0</v>
      </c>
      <c r="L497" s="112"/>
      <c r="M497" s="112"/>
      <c r="N497" s="112"/>
      <c r="O497" s="112"/>
      <c r="P497" s="112"/>
      <c r="Q497" s="112"/>
      <c r="R497" s="110"/>
      <c r="S497" s="110"/>
      <c r="T497" s="110"/>
      <c r="U497" s="110"/>
      <c r="V497" s="110"/>
      <c r="W497" s="110"/>
      <c r="X497" s="110"/>
    </row>
    <row r="498" ht="14.25" customHeight="1">
      <c r="A498" s="199" t="s">
        <v>1894</v>
      </c>
      <c r="B498" s="201">
        <v>45933.0</v>
      </c>
      <c r="C498" s="128" t="s">
        <v>1895</v>
      </c>
      <c r="D498" s="211" t="s">
        <v>1856</v>
      </c>
      <c r="E498" s="212">
        <v>300.0</v>
      </c>
      <c r="F498" s="211" t="s">
        <v>905</v>
      </c>
      <c r="G498" s="219" t="s">
        <v>143</v>
      </c>
      <c r="H498" s="166" t="s">
        <v>976</v>
      </c>
      <c r="I498" s="110"/>
      <c r="J498" s="110"/>
      <c r="K498" s="212">
        <v>300.0</v>
      </c>
      <c r="L498" s="112"/>
      <c r="M498" s="112"/>
      <c r="N498" s="112"/>
      <c r="O498" s="112"/>
      <c r="P498" s="112"/>
      <c r="Q498" s="112"/>
      <c r="R498" s="110"/>
      <c r="S498" s="110"/>
      <c r="T498" s="110"/>
      <c r="U498" s="110"/>
      <c r="V498" s="110"/>
      <c r="W498" s="110"/>
      <c r="X498" s="110"/>
    </row>
    <row r="499" ht="14.25" customHeight="1">
      <c r="A499" s="199" t="s">
        <v>1896</v>
      </c>
      <c r="B499" s="201">
        <v>45933.0</v>
      </c>
      <c r="C499" s="128" t="s">
        <v>1897</v>
      </c>
      <c r="D499" s="211" t="s">
        <v>1898</v>
      </c>
      <c r="E499" s="212">
        <v>300.0</v>
      </c>
      <c r="F499" s="211" t="s">
        <v>905</v>
      </c>
      <c r="G499" s="219" t="s">
        <v>143</v>
      </c>
      <c r="H499" s="166" t="s">
        <v>976</v>
      </c>
      <c r="I499" s="110"/>
      <c r="J499" s="110"/>
      <c r="K499" s="212">
        <v>300.0</v>
      </c>
      <c r="L499" s="112"/>
      <c r="M499" s="112"/>
      <c r="N499" s="112"/>
      <c r="O499" s="112"/>
      <c r="P499" s="112"/>
      <c r="Q499" s="112"/>
      <c r="R499" s="110"/>
      <c r="S499" s="110"/>
      <c r="T499" s="110"/>
      <c r="U499" s="110"/>
      <c r="V499" s="110"/>
      <c r="W499" s="110"/>
      <c r="X499" s="110"/>
    </row>
    <row r="500" ht="14.25" customHeight="1">
      <c r="A500" s="199" t="s">
        <v>1899</v>
      </c>
      <c r="B500" s="201">
        <v>45933.0</v>
      </c>
      <c r="C500" s="128" t="s">
        <v>1900</v>
      </c>
      <c r="D500" s="211" t="s">
        <v>1901</v>
      </c>
      <c r="E500" s="212">
        <v>600.0</v>
      </c>
      <c r="F500" s="211" t="s">
        <v>1902</v>
      </c>
      <c r="G500" s="219" t="s">
        <v>1325</v>
      </c>
      <c r="H500" s="166" t="s">
        <v>869</v>
      </c>
      <c r="I500" s="110"/>
      <c r="J500" s="110"/>
      <c r="K500" s="212">
        <v>600.0</v>
      </c>
      <c r="L500" s="112"/>
      <c r="M500" s="112"/>
      <c r="N500" s="112"/>
      <c r="O500" s="183">
        <v>14.62</v>
      </c>
      <c r="P500" s="112">
        <f t="shared" ref="P500:P501" si="65">E500-O500</f>
        <v>585.38</v>
      </c>
      <c r="Q500" s="112"/>
      <c r="R500" s="110"/>
      <c r="S500" s="110"/>
      <c r="T500" s="110"/>
      <c r="U500" s="110"/>
      <c r="V500" s="110"/>
      <c r="W500" s="110"/>
      <c r="X500" s="110"/>
    </row>
    <row r="501" ht="14.25" customHeight="1">
      <c r="A501" s="199" t="s">
        <v>1903</v>
      </c>
      <c r="B501" s="201">
        <v>45934.0</v>
      </c>
      <c r="C501" s="128" t="s">
        <v>1904</v>
      </c>
      <c r="D501" s="211" t="s">
        <v>1905</v>
      </c>
      <c r="E501" s="212">
        <v>300.0</v>
      </c>
      <c r="F501" s="211" t="s">
        <v>905</v>
      </c>
      <c r="G501" s="219" t="s">
        <v>1325</v>
      </c>
      <c r="H501" s="166" t="s">
        <v>869</v>
      </c>
      <c r="I501" s="110"/>
      <c r="J501" s="110"/>
      <c r="K501" s="212">
        <v>300.0</v>
      </c>
      <c r="L501" s="112"/>
      <c r="M501" s="112"/>
      <c r="N501" s="112"/>
      <c r="O501" s="183">
        <v>7.31</v>
      </c>
      <c r="P501" s="112">
        <f t="shared" si="65"/>
        <v>292.69</v>
      </c>
      <c r="Q501" s="112"/>
      <c r="R501" s="110"/>
      <c r="S501" s="110"/>
      <c r="T501" s="110"/>
      <c r="U501" s="110"/>
      <c r="V501" s="110"/>
      <c r="W501" s="110"/>
      <c r="X501" s="110"/>
    </row>
    <row r="502" ht="14.25" customHeight="1">
      <c r="A502" s="199" t="s">
        <v>1906</v>
      </c>
      <c r="B502" s="201">
        <v>45934.0</v>
      </c>
      <c r="C502" s="128" t="s">
        <v>1907</v>
      </c>
      <c r="D502" s="211" t="s">
        <v>1908</v>
      </c>
      <c r="E502" s="212">
        <v>4700.0</v>
      </c>
      <c r="F502" s="211" t="s">
        <v>1909</v>
      </c>
      <c r="G502" s="219" t="s">
        <v>143</v>
      </c>
      <c r="H502" s="166" t="s">
        <v>976</v>
      </c>
      <c r="I502" s="128" t="s">
        <v>1910</v>
      </c>
      <c r="J502" s="110"/>
      <c r="K502" s="212">
        <v>4700.0</v>
      </c>
      <c r="L502" s="112"/>
      <c r="M502" s="112"/>
      <c r="N502" s="112"/>
      <c r="O502" s="112"/>
      <c r="P502" s="112"/>
      <c r="Q502" s="112"/>
      <c r="R502" s="110"/>
      <c r="S502" s="110"/>
      <c r="T502" s="110"/>
      <c r="U502" s="110"/>
      <c r="V502" s="110"/>
      <c r="W502" s="110"/>
      <c r="X502" s="110"/>
    </row>
    <row r="503" ht="14.25" customHeight="1">
      <c r="A503" s="199" t="s">
        <v>1911</v>
      </c>
      <c r="B503" s="201">
        <v>45936.0</v>
      </c>
      <c r="C503" s="128" t="s">
        <v>1912</v>
      </c>
      <c r="D503" s="211" t="s">
        <v>1416</v>
      </c>
      <c r="E503" s="212">
        <v>550.0</v>
      </c>
      <c r="F503" s="211" t="s">
        <v>1180</v>
      </c>
      <c r="G503" s="219" t="s">
        <v>143</v>
      </c>
      <c r="H503" s="166" t="s">
        <v>976</v>
      </c>
      <c r="I503" s="110"/>
      <c r="J503" s="110"/>
      <c r="K503" s="212">
        <v>550.0</v>
      </c>
      <c r="L503" s="112"/>
      <c r="M503" s="112"/>
      <c r="N503" s="112"/>
      <c r="O503" s="112"/>
      <c r="P503" s="112"/>
      <c r="Q503" s="112"/>
      <c r="R503" s="110"/>
      <c r="S503" s="110"/>
      <c r="T503" s="110"/>
      <c r="U503" s="110"/>
      <c r="V503" s="110"/>
      <c r="W503" s="110"/>
      <c r="X503" s="110"/>
    </row>
    <row r="504" ht="14.25" customHeight="1">
      <c r="A504" s="199" t="s">
        <v>1913</v>
      </c>
      <c r="B504" s="201">
        <v>45933.0</v>
      </c>
      <c r="C504" s="128" t="s">
        <v>1914</v>
      </c>
      <c r="D504" s="128" t="s">
        <v>1915</v>
      </c>
      <c r="E504" s="182">
        <v>3585.0</v>
      </c>
      <c r="F504" s="128" t="s">
        <v>1916</v>
      </c>
      <c r="G504" s="186" t="s">
        <v>1917</v>
      </c>
      <c r="H504" s="166" t="s">
        <v>976</v>
      </c>
      <c r="I504" s="128" t="s">
        <v>1918</v>
      </c>
      <c r="J504" s="110"/>
      <c r="K504" s="182">
        <v>3585.0</v>
      </c>
      <c r="L504" s="112"/>
      <c r="M504" s="112"/>
      <c r="N504" s="112"/>
      <c r="O504" s="112"/>
      <c r="P504" s="112"/>
      <c r="Q504" s="112"/>
      <c r="R504" s="110"/>
      <c r="S504" s="110"/>
      <c r="T504" s="110"/>
      <c r="U504" s="110"/>
      <c r="V504" s="110"/>
      <c r="W504" s="110"/>
      <c r="X504" s="110"/>
    </row>
    <row r="505" ht="14.25" customHeight="1">
      <c r="A505" s="199" t="s">
        <v>1919</v>
      </c>
      <c r="B505" s="201">
        <v>45933.0</v>
      </c>
      <c r="C505" s="128" t="s">
        <v>1920</v>
      </c>
      <c r="D505" s="128" t="s">
        <v>1921</v>
      </c>
      <c r="E505" s="182">
        <v>1600.0</v>
      </c>
      <c r="F505" s="128" t="s">
        <v>1922</v>
      </c>
      <c r="G505" s="186" t="s">
        <v>150</v>
      </c>
      <c r="H505" s="166" t="s">
        <v>869</v>
      </c>
      <c r="I505" s="110"/>
      <c r="J505" s="110"/>
      <c r="K505" s="182">
        <v>1600.0</v>
      </c>
      <c r="L505" s="112"/>
      <c r="M505" s="112"/>
      <c r="N505" s="112"/>
      <c r="O505" s="183">
        <v>52.54</v>
      </c>
      <c r="P505" s="112">
        <f>E505-O505</f>
        <v>1547.46</v>
      </c>
      <c r="Q505" s="112"/>
      <c r="R505" s="110"/>
      <c r="S505" s="110"/>
      <c r="T505" s="110"/>
      <c r="U505" s="110"/>
      <c r="V505" s="110"/>
      <c r="W505" s="110"/>
      <c r="X505" s="110"/>
    </row>
    <row r="506" ht="14.25" customHeight="1">
      <c r="A506" s="199" t="s">
        <v>1923</v>
      </c>
      <c r="B506" s="237"/>
      <c r="C506" s="110"/>
      <c r="D506" s="128" t="s">
        <v>129</v>
      </c>
      <c r="E506" s="115"/>
      <c r="F506" s="110"/>
      <c r="H506" s="166"/>
      <c r="I506" s="110"/>
      <c r="J506" s="110"/>
      <c r="K506" s="115"/>
      <c r="L506" s="112"/>
      <c r="M506" s="112"/>
      <c r="N506" s="112"/>
      <c r="O506" s="112"/>
      <c r="P506" s="112"/>
      <c r="Q506" s="112"/>
      <c r="R506" s="110"/>
      <c r="S506" s="110"/>
      <c r="T506" s="110"/>
      <c r="U506" s="110"/>
      <c r="V506" s="110"/>
      <c r="W506" s="110"/>
      <c r="X506" s="110"/>
    </row>
    <row r="507" ht="14.25" customHeight="1">
      <c r="A507" s="199" t="s">
        <v>1924</v>
      </c>
      <c r="B507" s="201">
        <v>45934.0</v>
      </c>
      <c r="C507" s="128" t="s">
        <v>1925</v>
      </c>
      <c r="D507" s="128" t="s">
        <v>1394</v>
      </c>
      <c r="E507" s="182">
        <v>5400.0</v>
      </c>
      <c r="F507" s="128" t="s">
        <v>1926</v>
      </c>
      <c r="G507" s="186" t="s">
        <v>201</v>
      </c>
      <c r="H507" s="166" t="s">
        <v>869</v>
      </c>
      <c r="I507" s="128" t="s">
        <v>1927</v>
      </c>
      <c r="J507" s="110"/>
      <c r="K507" s="182">
        <v>5400.0</v>
      </c>
      <c r="L507" s="112"/>
      <c r="M507" s="112"/>
      <c r="N507" s="112"/>
      <c r="O507" s="112"/>
      <c r="P507" s="112"/>
      <c r="Q507" s="112"/>
      <c r="R507" s="110"/>
      <c r="S507" s="110"/>
      <c r="T507" s="110"/>
      <c r="U507" s="110"/>
      <c r="V507" s="110"/>
      <c r="W507" s="110"/>
      <c r="X507" s="110"/>
    </row>
    <row r="508" ht="14.25" customHeight="1">
      <c r="A508" s="199" t="s">
        <v>1928</v>
      </c>
      <c r="B508" s="201">
        <v>45936.0</v>
      </c>
      <c r="C508" s="128" t="s">
        <v>1929</v>
      </c>
      <c r="D508" s="128" t="s">
        <v>1930</v>
      </c>
      <c r="E508" s="182">
        <v>8500.0</v>
      </c>
      <c r="F508" s="128" t="s">
        <v>1931</v>
      </c>
      <c r="G508" s="186" t="s">
        <v>150</v>
      </c>
      <c r="H508" s="166" t="s">
        <v>869</v>
      </c>
      <c r="I508" s="110"/>
      <c r="J508" s="110"/>
      <c r="K508" s="182">
        <v>8500.0</v>
      </c>
      <c r="L508" s="112"/>
      <c r="M508" s="112"/>
      <c r="N508" s="112"/>
      <c r="O508" s="183">
        <v>279.11</v>
      </c>
      <c r="P508" s="112">
        <f>E508-O508</f>
        <v>8220.89</v>
      </c>
      <c r="Q508" s="112"/>
      <c r="R508" s="110"/>
      <c r="S508" s="110"/>
      <c r="T508" s="110"/>
      <c r="U508" s="110"/>
      <c r="V508" s="110"/>
      <c r="W508" s="110"/>
      <c r="X508" s="110"/>
    </row>
    <row r="509" ht="14.25" customHeight="1">
      <c r="A509" s="199" t="s">
        <v>1932</v>
      </c>
      <c r="B509" s="201">
        <v>45936.0</v>
      </c>
      <c r="C509" s="128" t="s">
        <v>1933</v>
      </c>
      <c r="D509" s="128" t="s">
        <v>1934</v>
      </c>
      <c r="E509" s="182">
        <v>350.0</v>
      </c>
      <c r="F509" s="128" t="s">
        <v>1935</v>
      </c>
      <c r="G509" s="186" t="s">
        <v>143</v>
      </c>
      <c r="H509" s="166" t="s">
        <v>976</v>
      </c>
      <c r="I509" s="110"/>
      <c r="J509" s="110"/>
      <c r="K509" s="182">
        <v>350.0</v>
      </c>
      <c r="L509" s="112"/>
      <c r="M509" s="112"/>
      <c r="N509" s="112"/>
      <c r="O509" s="112"/>
      <c r="P509" s="112"/>
      <c r="Q509" s="112"/>
      <c r="R509" s="110"/>
      <c r="S509" s="110"/>
      <c r="T509" s="110"/>
      <c r="U509" s="110"/>
      <c r="V509" s="110"/>
      <c r="W509" s="110"/>
      <c r="X509" s="110"/>
    </row>
    <row r="510" ht="14.25" customHeight="1">
      <c r="A510" s="199" t="s">
        <v>1936</v>
      </c>
      <c r="B510" s="117"/>
      <c r="C510" s="110"/>
      <c r="D510" s="128" t="s">
        <v>129</v>
      </c>
      <c r="E510" s="115"/>
      <c r="F510" s="110"/>
      <c r="H510" s="166"/>
      <c r="I510" s="110"/>
      <c r="J510" s="110"/>
      <c r="K510" s="115"/>
      <c r="L510" s="112"/>
      <c r="M510" s="112"/>
      <c r="N510" s="112"/>
      <c r="O510" s="112"/>
      <c r="P510" s="112"/>
      <c r="Q510" s="112"/>
      <c r="R510" s="110"/>
      <c r="S510" s="110"/>
      <c r="T510" s="110"/>
      <c r="U510" s="110"/>
      <c r="V510" s="110"/>
      <c r="W510" s="110"/>
      <c r="X510" s="110"/>
    </row>
    <row r="511" ht="14.25" customHeight="1">
      <c r="A511" s="199" t="s">
        <v>1937</v>
      </c>
      <c r="B511" s="201">
        <v>45937.0</v>
      </c>
      <c r="C511" s="128" t="s">
        <v>1938</v>
      </c>
      <c r="D511" s="128" t="s">
        <v>1939</v>
      </c>
      <c r="E511" s="182">
        <v>1320.0</v>
      </c>
      <c r="F511" s="128" t="s">
        <v>1940</v>
      </c>
      <c r="G511" s="186" t="s">
        <v>143</v>
      </c>
      <c r="H511" s="166" t="s">
        <v>976</v>
      </c>
      <c r="I511" s="110"/>
      <c r="J511" s="110"/>
      <c r="K511" s="182">
        <v>1320.0</v>
      </c>
      <c r="L511" s="112"/>
      <c r="M511" s="112"/>
      <c r="N511" s="112"/>
      <c r="O511" s="112"/>
      <c r="P511" s="112"/>
      <c r="Q511" s="112"/>
      <c r="R511" s="110"/>
      <c r="S511" s="110"/>
      <c r="T511" s="110"/>
      <c r="U511" s="110"/>
      <c r="V511" s="110"/>
      <c r="W511" s="110"/>
      <c r="X511" s="110"/>
    </row>
    <row r="512" ht="14.25" customHeight="1">
      <c r="A512" s="199" t="s">
        <v>1941</v>
      </c>
      <c r="D512" s="186" t="s">
        <v>129</v>
      </c>
      <c r="I512" s="110"/>
      <c r="J512" s="110"/>
      <c r="L512" s="112"/>
      <c r="M512" s="112"/>
      <c r="N512" s="112"/>
      <c r="O512" s="112"/>
      <c r="P512" s="112"/>
      <c r="Q512" s="112"/>
      <c r="R512" s="110"/>
      <c r="S512" s="110"/>
      <c r="T512" s="110"/>
      <c r="U512" s="110"/>
      <c r="V512" s="110"/>
      <c r="W512" s="110"/>
      <c r="X512" s="110"/>
    </row>
    <row r="513" ht="14.25" customHeight="1">
      <c r="A513" s="199" t="s">
        <v>1942</v>
      </c>
      <c r="B513" s="201">
        <v>45938.0</v>
      </c>
      <c r="C513" s="110"/>
      <c r="D513" s="128" t="s">
        <v>129</v>
      </c>
      <c r="E513" s="184"/>
      <c r="F513" s="128"/>
      <c r="H513" s="166"/>
      <c r="I513" s="110"/>
      <c r="J513" s="110"/>
      <c r="K513" s="183"/>
      <c r="L513" s="112"/>
      <c r="M513" s="112"/>
      <c r="N513" s="112"/>
      <c r="O513" s="112"/>
      <c r="P513" s="112"/>
      <c r="Q513" s="112"/>
      <c r="R513" s="110"/>
      <c r="S513" s="110"/>
      <c r="T513" s="110"/>
      <c r="U513" s="110"/>
      <c r="V513" s="110"/>
      <c r="W513" s="110"/>
      <c r="X513" s="110"/>
    </row>
    <row r="514" ht="14.25" customHeight="1">
      <c r="A514" s="199" t="s">
        <v>1943</v>
      </c>
      <c r="B514" s="201">
        <v>45939.0</v>
      </c>
      <c r="C514" s="128" t="s">
        <v>1944</v>
      </c>
      <c r="D514" s="211" t="s">
        <v>1945</v>
      </c>
      <c r="E514" s="238">
        <v>40602.68</v>
      </c>
      <c r="F514" s="211" t="s">
        <v>1946</v>
      </c>
      <c r="G514" s="219" t="s">
        <v>201</v>
      </c>
      <c r="H514" s="166" t="s">
        <v>869</v>
      </c>
      <c r="I514" s="128" t="s">
        <v>1947</v>
      </c>
      <c r="J514" s="110"/>
      <c r="K514" s="183">
        <v>42500.0</v>
      </c>
      <c r="L514" s="183">
        <v>1897.32</v>
      </c>
      <c r="M514" s="112">
        <f>K514-L514</f>
        <v>40602.68</v>
      </c>
      <c r="N514" s="112"/>
      <c r="O514" s="112"/>
      <c r="P514" s="112"/>
      <c r="Q514" s="112"/>
      <c r="R514" s="110"/>
      <c r="S514" s="110"/>
      <c r="T514" s="110"/>
      <c r="U514" s="110"/>
      <c r="V514" s="110"/>
      <c r="W514" s="110"/>
      <c r="X514" s="110"/>
    </row>
    <row r="515" ht="14.25" customHeight="1">
      <c r="A515" s="199" t="s">
        <v>1948</v>
      </c>
      <c r="B515" s="201">
        <v>45939.0</v>
      </c>
      <c r="C515" s="128" t="s">
        <v>1949</v>
      </c>
      <c r="D515" s="211" t="s">
        <v>1166</v>
      </c>
      <c r="E515" s="212">
        <v>5500.0</v>
      </c>
      <c r="F515" s="211" t="s">
        <v>1950</v>
      </c>
      <c r="G515" s="239"/>
      <c r="H515" s="240"/>
      <c r="I515" s="110"/>
      <c r="J515" s="110"/>
      <c r="K515" s="212">
        <v>5500.0</v>
      </c>
      <c r="L515" s="112"/>
      <c r="M515" s="112"/>
      <c r="N515" s="112"/>
      <c r="O515" s="112"/>
      <c r="P515" s="112"/>
      <c r="Q515" s="112"/>
      <c r="R515" s="110"/>
      <c r="S515" s="110"/>
      <c r="T515" s="110"/>
      <c r="U515" s="110"/>
      <c r="V515" s="110"/>
      <c r="W515" s="110"/>
      <c r="X515" s="110"/>
    </row>
    <row r="516" ht="14.25" customHeight="1">
      <c r="A516" s="199" t="s">
        <v>1951</v>
      </c>
      <c r="B516" s="201">
        <v>45939.0</v>
      </c>
      <c r="C516" s="128" t="s">
        <v>1952</v>
      </c>
      <c r="D516" s="128" t="s">
        <v>1331</v>
      </c>
      <c r="E516" s="182">
        <v>4000.0</v>
      </c>
      <c r="F516" s="128" t="s">
        <v>1953</v>
      </c>
      <c r="G516" s="186" t="s">
        <v>201</v>
      </c>
      <c r="H516" s="166" t="s">
        <v>869</v>
      </c>
      <c r="I516" s="129" t="s">
        <v>1954</v>
      </c>
      <c r="J516" s="110"/>
      <c r="K516" s="182">
        <v>4000.0</v>
      </c>
      <c r="L516" s="112"/>
      <c r="M516" s="112"/>
      <c r="N516" s="112"/>
      <c r="O516" s="112"/>
      <c r="P516" s="112"/>
      <c r="Q516" s="112"/>
      <c r="R516" s="110"/>
      <c r="S516" s="110"/>
      <c r="T516" s="110"/>
      <c r="U516" s="110"/>
      <c r="V516" s="110"/>
      <c r="W516" s="110"/>
      <c r="X516" s="110"/>
    </row>
    <row r="517" ht="14.25" customHeight="1">
      <c r="A517" s="199" t="s">
        <v>1955</v>
      </c>
      <c r="B517" s="201">
        <v>45939.0</v>
      </c>
      <c r="C517" s="128" t="s">
        <v>1956</v>
      </c>
      <c r="D517" s="128" t="s">
        <v>405</v>
      </c>
      <c r="E517" s="182">
        <v>1650.0</v>
      </c>
      <c r="F517" s="128" t="s">
        <v>1957</v>
      </c>
      <c r="H517" s="166"/>
      <c r="I517" s="110"/>
      <c r="J517" s="110"/>
      <c r="K517" s="182">
        <v>1650.0</v>
      </c>
      <c r="L517" s="112"/>
      <c r="M517" s="112"/>
      <c r="N517" s="112"/>
      <c r="O517" s="112"/>
      <c r="P517" s="112"/>
      <c r="Q517" s="112"/>
      <c r="R517" s="110"/>
      <c r="S517" s="110"/>
      <c r="T517" s="110"/>
      <c r="U517" s="110"/>
      <c r="V517" s="110"/>
      <c r="W517" s="110"/>
      <c r="X517" s="110"/>
    </row>
    <row r="518" ht="14.25" customHeight="1">
      <c r="A518" s="199" t="s">
        <v>1958</v>
      </c>
      <c r="B518" s="117"/>
      <c r="C518" s="110"/>
      <c r="D518" s="128" t="s">
        <v>129</v>
      </c>
      <c r="E518" s="115"/>
      <c r="F518" s="110"/>
      <c r="H518" s="166"/>
      <c r="I518" s="110"/>
      <c r="J518" s="110"/>
      <c r="K518" s="115"/>
      <c r="L518" s="112"/>
      <c r="M518" s="112"/>
      <c r="N518" s="112"/>
      <c r="O518" s="112"/>
      <c r="P518" s="112"/>
      <c r="Q518" s="112"/>
      <c r="R518" s="110"/>
      <c r="S518" s="110"/>
      <c r="T518" s="110"/>
      <c r="U518" s="110"/>
      <c r="V518" s="110"/>
      <c r="W518" s="110"/>
      <c r="X518" s="110"/>
    </row>
    <row r="519" ht="14.25" customHeight="1">
      <c r="A519" s="199" t="s">
        <v>1959</v>
      </c>
      <c r="B519" s="201">
        <v>45939.0</v>
      </c>
      <c r="C519" s="128" t="s">
        <v>1960</v>
      </c>
      <c r="D519" s="128" t="s">
        <v>1961</v>
      </c>
      <c r="E519" s="182">
        <v>51700.0</v>
      </c>
      <c r="F519" s="128" t="s">
        <v>1962</v>
      </c>
      <c r="G519" s="186" t="s">
        <v>1175</v>
      </c>
      <c r="H519" s="166" t="s">
        <v>976</v>
      </c>
      <c r="I519" s="128" t="s">
        <v>1963</v>
      </c>
      <c r="J519" s="110"/>
      <c r="K519" s="182">
        <v>51700.0</v>
      </c>
      <c r="L519" s="112"/>
      <c r="M519" s="112"/>
      <c r="N519" s="112"/>
      <c r="O519" s="112"/>
      <c r="P519" s="112"/>
      <c r="Q519" s="112"/>
      <c r="R519" s="110"/>
      <c r="S519" s="110"/>
      <c r="T519" s="110"/>
      <c r="U519" s="110"/>
      <c r="V519" s="110"/>
      <c r="W519" s="110"/>
      <c r="X519" s="110"/>
    </row>
    <row r="520" ht="14.25" customHeight="1">
      <c r="A520" s="199" t="s">
        <v>1964</v>
      </c>
      <c r="B520" s="201">
        <v>45940.0</v>
      </c>
      <c r="C520" s="128" t="s">
        <v>1965</v>
      </c>
      <c r="D520" s="128" t="s">
        <v>1223</v>
      </c>
      <c r="E520" s="184">
        <v>1814842.67</v>
      </c>
      <c r="F520" s="128" t="s">
        <v>1966</v>
      </c>
      <c r="G520" s="186" t="s">
        <v>118</v>
      </c>
      <c r="H520" s="166" t="s">
        <v>869</v>
      </c>
      <c r="I520" s="128" t="s">
        <v>1967</v>
      </c>
      <c r="J520" s="110"/>
      <c r="K520" s="183">
        <v>1909188.44</v>
      </c>
      <c r="L520" s="183">
        <v>94245.77</v>
      </c>
      <c r="M520" s="112">
        <f>K520-L520</f>
        <v>1814942.67</v>
      </c>
      <c r="N520" s="112"/>
      <c r="O520" s="112"/>
      <c r="P520" s="112"/>
      <c r="Q520" s="112"/>
      <c r="R520" s="110"/>
      <c r="S520" s="110"/>
      <c r="T520" s="110"/>
      <c r="U520" s="110"/>
      <c r="V520" s="110"/>
      <c r="W520" s="110"/>
      <c r="X520" s="110"/>
    </row>
    <row r="521" ht="14.25" customHeight="1">
      <c r="A521" s="199" t="s">
        <v>1968</v>
      </c>
      <c r="B521" s="201">
        <v>45941.0</v>
      </c>
      <c r="C521" s="128" t="s">
        <v>1969</v>
      </c>
      <c r="D521" s="128" t="s">
        <v>1394</v>
      </c>
      <c r="E521" s="182">
        <v>5400.0</v>
      </c>
      <c r="F521" s="128" t="s">
        <v>1970</v>
      </c>
      <c r="G521" s="186" t="s">
        <v>1175</v>
      </c>
      <c r="H521" s="166" t="s">
        <v>869</v>
      </c>
      <c r="I521" s="128" t="s">
        <v>1971</v>
      </c>
      <c r="J521" s="110"/>
      <c r="K521" s="182">
        <v>5400.0</v>
      </c>
      <c r="L521" s="112"/>
      <c r="M521" s="112"/>
      <c r="N521" s="112"/>
      <c r="O521" s="112"/>
      <c r="P521" s="112"/>
      <c r="Q521" s="112"/>
      <c r="R521" s="110"/>
      <c r="S521" s="110"/>
      <c r="T521" s="110"/>
      <c r="U521" s="110"/>
      <c r="V521" s="110"/>
      <c r="W521" s="110"/>
      <c r="X521" s="110"/>
    </row>
    <row r="522" ht="14.25" customHeight="1">
      <c r="A522" s="199" t="s">
        <v>1972</v>
      </c>
      <c r="B522" s="201">
        <v>45941.0</v>
      </c>
      <c r="C522" s="128" t="s">
        <v>1973</v>
      </c>
      <c r="D522" s="186" t="s">
        <v>1974</v>
      </c>
      <c r="E522" s="166">
        <v>24590.44</v>
      </c>
      <c r="F522" s="186" t="s">
        <v>1975</v>
      </c>
      <c r="G522" s="186" t="s">
        <v>201</v>
      </c>
      <c r="H522" s="166" t="s">
        <v>869</v>
      </c>
      <c r="I522" s="186" t="s">
        <v>1976</v>
      </c>
      <c r="J522" s="110"/>
      <c r="K522" s="166">
        <v>24590.44</v>
      </c>
      <c r="L522" s="112"/>
      <c r="M522" s="112"/>
      <c r="N522" s="112"/>
      <c r="O522" s="112"/>
      <c r="P522" s="112"/>
      <c r="Q522" s="112"/>
      <c r="R522" s="110"/>
      <c r="S522" s="110"/>
      <c r="T522" s="110"/>
      <c r="U522" s="110"/>
      <c r="V522" s="110"/>
      <c r="W522" s="110"/>
      <c r="X522" s="110"/>
    </row>
    <row r="523" ht="14.25" customHeight="1">
      <c r="A523" s="199" t="s">
        <v>1977</v>
      </c>
      <c r="B523" s="201">
        <v>45943.0</v>
      </c>
      <c r="C523" s="128" t="s">
        <v>1978</v>
      </c>
      <c r="D523" s="128" t="s">
        <v>1934</v>
      </c>
      <c r="E523" s="182">
        <v>350.0</v>
      </c>
      <c r="F523" s="128" t="s">
        <v>1979</v>
      </c>
      <c r="G523" s="186" t="s">
        <v>1100</v>
      </c>
      <c r="H523" s="166" t="s">
        <v>869</v>
      </c>
      <c r="I523" s="110"/>
      <c r="J523" s="110"/>
      <c r="K523" s="182">
        <v>350.0</v>
      </c>
      <c r="L523" s="112"/>
      <c r="M523" s="112"/>
      <c r="N523" s="112"/>
      <c r="O523" s="112">
        <f t="shared" ref="O523:O524" si="66">E523-P523</f>
        <v>5.05</v>
      </c>
      <c r="P523" s="197">
        <v>344.95</v>
      </c>
      <c r="Q523" s="112"/>
      <c r="R523" s="110"/>
      <c r="S523" s="110"/>
      <c r="T523" s="110"/>
      <c r="U523" s="110"/>
      <c r="V523" s="110"/>
      <c r="W523" s="110"/>
      <c r="X523" s="110"/>
    </row>
    <row r="524" ht="14.25" customHeight="1">
      <c r="A524" s="199" t="s">
        <v>1980</v>
      </c>
      <c r="B524" s="201">
        <v>45943.0</v>
      </c>
      <c r="C524" s="128" t="s">
        <v>1981</v>
      </c>
      <c r="D524" s="128" t="s">
        <v>1982</v>
      </c>
      <c r="E524" s="182">
        <v>5300.0</v>
      </c>
      <c r="F524" s="128" t="s">
        <v>1983</v>
      </c>
      <c r="G524" s="186" t="s">
        <v>150</v>
      </c>
      <c r="H524" s="166" t="s">
        <v>869</v>
      </c>
      <c r="I524" s="110"/>
      <c r="J524" s="110"/>
      <c r="K524" s="182">
        <v>5300.0</v>
      </c>
      <c r="L524" s="112"/>
      <c r="M524" s="112"/>
      <c r="N524" s="112"/>
      <c r="O524" s="112">
        <f t="shared" si="66"/>
        <v>174.04</v>
      </c>
      <c r="P524" s="197">
        <v>5125.96</v>
      </c>
      <c r="Q524" s="112"/>
      <c r="R524" s="110"/>
      <c r="S524" s="110"/>
      <c r="T524" s="110"/>
      <c r="U524" s="110"/>
      <c r="V524" s="110"/>
      <c r="W524" s="110"/>
      <c r="X524" s="110"/>
    </row>
    <row r="525" ht="14.25" customHeight="1">
      <c r="A525" s="199" t="s">
        <v>1984</v>
      </c>
      <c r="B525" s="201">
        <v>45943.0</v>
      </c>
      <c r="C525" s="128" t="s">
        <v>1985</v>
      </c>
      <c r="D525" s="128" t="s">
        <v>1986</v>
      </c>
      <c r="E525" s="182">
        <v>8500.0</v>
      </c>
      <c r="F525" s="128" t="s">
        <v>1280</v>
      </c>
      <c r="G525" s="186" t="s">
        <v>143</v>
      </c>
      <c r="H525" s="166" t="s">
        <v>976</v>
      </c>
      <c r="I525" s="128" t="s">
        <v>1987</v>
      </c>
      <c r="J525" s="110"/>
      <c r="K525" s="182">
        <v>8500.0</v>
      </c>
      <c r="L525" s="112"/>
      <c r="M525" s="112"/>
      <c r="N525" s="112"/>
      <c r="O525" s="112"/>
      <c r="P525" s="112"/>
      <c r="Q525" s="112"/>
      <c r="R525" s="110"/>
      <c r="S525" s="110"/>
      <c r="T525" s="110"/>
      <c r="U525" s="110"/>
      <c r="V525" s="110"/>
      <c r="W525" s="110"/>
      <c r="X525" s="110"/>
    </row>
    <row r="526" ht="14.25" customHeight="1">
      <c r="A526" s="199" t="s">
        <v>1988</v>
      </c>
      <c r="B526" s="117"/>
      <c r="C526" s="110"/>
      <c r="D526" s="128" t="s">
        <v>129</v>
      </c>
      <c r="E526" s="115"/>
      <c r="F526" s="128" t="s">
        <v>60</v>
      </c>
      <c r="H526" s="166"/>
      <c r="I526" s="110"/>
      <c r="J526" s="110"/>
      <c r="K526" s="115"/>
      <c r="L526" s="112"/>
      <c r="M526" s="112"/>
      <c r="N526" s="112"/>
      <c r="O526" s="112"/>
      <c r="P526" s="112"/>
      <c r="Q526" s="112"/>
      <c r="R526" s="110"/>
      <c r="S526" s="110"/>
      <c r="T526" s="110"/>
      <c r="U526" s="110"/>
      <c r="V526" s="110"/>
      <c r="W526" s="110"/>
      <c r="X526" s="110"/>
    </row>
    <row r="527" ht="14.25" customHeight="1">
      <c r="A527" s="199" t="s">
        <v>1989</v>
      </c>
      <c r="B527" s="201">
        <v>45947.0</v>
      </c>
      <c r="C527" s="128" t="s">
        <v>1990</v>
      </c>
      <c r="D527" s="211" t="s">
        <v>1991</v>
      </c>
      <c r="E527" s="212">
        <v>312.0</v>
      </c>
      <c r="F527" s="211" t="s">
        <v>322</v>
      </c>
      <c r="G527" s="219" t="s">
        <v>143</v>
      </c>
      <c r="H527" s="166" t="s">
        <v>976</v>
      </c>
      <c r="I527" s="110"/>
      <c r="J527" s="110"/>
      <c r="K527" s="212">
        <v>312.0</v>
      </c>
      <c r="L527" s="112"/>
      <c r="M527" s="112"/>
      <c r="N527" s="112"/>
      <c r="O527" s="112"/>
      <c r="P527" s="112"/>
      <c r="Q527" s="112"/>
      <c r="R527" s="110"/>
      <c r="S527" s="110"/>
      <c r="T527" s="110"/>
      <c r="U527" s="110"/>
      <c r="V527" s="110"/>
      <c r="W527" s="110"/>
      <c r="X527" s="110"/>
    </row>
    <row r="528" ht="14.25" customHeight="1">
      <c r="A528" s="199" t="s">
        <v>1992</v>
      </c>
      <c r="B528" s="201">
        <v>45950.0</v>
      </c>
      <c r="C528" s="128" t="s">
        <v>1993</v>
      </c>
      <c r="D528" s="128" t="s">
        <v>1934</v>
      </c>
      <c r="E528" s="182">
        <v>300.0</v>
      </c>
      <c r="F528" s="128" t="s">
        <v>1994</v>
      </c>
      <c r="G528" s="186" t="s">
        <v>1163</v>
      </c>
      <c r="H528" s="166" t="s">
        <v>869</v>
      </c>
      <c r="I528" s="110"/>
      <c r="J528" s="110"/>
      <c r="K528" s="182">
        <v>300.0</v>
      </c>
      <c r="L528" s="112"/>
      <c r="M528" s="112"/>
      <c r="N528" s="112"/>
      <c r="O528" s="183">
        <v>4.33</v>
      </c>
      <c r="P528" s="116">
        <f t="shared" ref="P528:P530" si="67">E528-O528</f>
        <v>295.67</v>
      </c>
      <c r="Q528" s="112"/>
      <c r="R528" s="110"/>
      <c r="S528" s="110"/>
      <c r="T528" s="110"/>
      <c r="U528" s="110"/>
      <c r="V528" s="110"/>
      <c r="W528" s="110"/>
      <c r="X528" s="110"/>
    </row>
    <row r="529" ht="14.25" customHeight="1">
      <c r="A529" s="199" t="s">
        <v>1995</v>
      </c>
      <c r="B529" s="201">
        <v>45950.0</v>
      </c>
      <c r="C529" s="128" t="s">
        <v>1996</v>
      </c>
      <c r="D529" s="128" t="s">
        <v>1934</v>
      </c>
      <c r="E529" s="182">
        <v>350.0</v>
      </c>
      <c r="F529" s="128" t="s">
        <v>1979</v>
      </c>
      <c r="G529" s="186" t="s">
        <v>1163</v>
      </c>
      <c r="H529" s="166" t="s">
        <v>869</v>
      </c>
      <c r="I529" s="110"/>
      <c r="J529" s="110"/>
      <c r="K529" s="182">
        <v>350.0</v>
      </c>
      <c r="L529" s="112"/>
      <c r="M529" s="112"/>
      <c r="N529" s="112"/>
      <c r="O529" s="183">
        <v>5.05</v>
      </c>
      <c r="P529" s="116">
        <f t="shared" si="67"/>
        <v>344.95</v>
      </c>
      <c r="Q529" s="112"/>
      <c r="R529" s="110"/>
      <c r="S529" s="110"/>
      <c r="T529" s="110"/>
      <c r="U529" s="110"/>
      <c r="V529" s="110"/>
      <c r="W529" s="110"/>
      <c r="X529" s="110"/>
    </row>
    <row r="530" ht="14.25" customHeight="1">
      <c r="A530" s="199" t="s">
        <v>1997</v>
      </c>
      <c r="B530" s="201">
        <v>45950.0</v>
      </c>
      <c r="C530" s="128" t="s">
        <v>1998</v>
      </c>
      <c r="D530" s="128" t="s">
        <v>1930</v>
      </c>
      <c r="E530" s="182">
        <v>8500.0</v>
      </c>
      <c r="F530" s="128" t="s">
        <v>1999</v>
      </c>
      <c r="G530" s="186" t="s">
        <v>150</v>
      </c>
      <c r="H530" s="166" t="s">
        <v>869</v>
      </c>
      <c r="I530" s="110"/>
      <c r="J530" s="110"/>
      <c r="K530" s="182">
        <v>8500.0</v>
      </c>
      <c r="L530" s="112"/>
      <c r="M530" s="112"/>
      <c r="N530" s="112"/>
      <c r="O530" s="183">
        <v>279.11</v>
      </c>
      <c r="P530" s="116">
        <f t="shared" si="67"/>
        <v>8220.89</v>
      </c>
      <c r="Q530" s="112"/>
      <c r="R530" s="110"/>
      <c r="S530" s="110"/>
      <c r="T530" s="110"/>
      <c r="U530" s="110"/>
      <c r="V530" s="110"/>
      <c r="W530" s="110"/>
      <c r="X530" s="110"/>
    </row>
    <row r="531" ht="14.25" customHeight="1">
      <c r="A531" s="199" t="s">
        <v>2000</v>
      </c>
      <c r="B531" s="201">
        <v>45950.0</v>
      </c>
      <c r="C531" s="128" t="s">
        <v>2001</v>
      </c>
      <c r="D531" s="128" t="s">
        <v>1825</v>
      </c>
      <c r="E531" s="182">
        <v>3200.0</v>
      </c>
      <c r="F531" s="128" t="s">
        <v>2002</v>
      </c>
      <c r="G531" s="186" t="s">
        <v>201</v>
      </c>
      <c r="H531" s="166" t="s">
        <v>869</v>
      </c>
      <c r="I531" s="128"/>
      <c r="J531" s="110"/>
      <c r="K531" s="182">
        <v>3200.0</v>
      </c>
      <c r="L531" s="112"/>
      <c r="M531" s="112"/>
      <c r="N531" s="112"/>
      <c r="O531" s="112"/>
      <c r="P531" s="112"/>
      <c r="Q531" s="112"/>
      <c r="R531" s="110"/>
      <c r="S531" s="110"/>
      <c r="T531" s="110"/>
      <c r="U531" s="110"/>
      <c r="V531" s="110"/>
      <c r="W531" s="110"/>
      <c r="X531" s="110"/>
    </row>
    <row r="532" ht="14.25" customHeight="1">
      <c r="A532" s="199" t="s">
        <v>2003</v>
      </c>
      <c r="B532" s="201">
        <v>45952.0</v>
      </c>
      <c r="C532" s="128" t="s">
        <v>2004</v>
      </c>
      <c r="D532" s="128" t="s">
        <v>2005</v>
      </c>
      <c r="E532" s="182">
        <v>600.0</v>
      </c>
      <c r="F532" s="128" t="s">
        <v>1180</v>
      </c>
      <c r="G532" s="186" t="s">
        <v>143</v>
      </c>
      <c r="H532" s="166" t="s">
        <v>869</v>
      </c>
      <c r="I532" s="110"/>
      <c r="J532" s="110"/>
      <c r="K532" s="182">
        <v>600.0</v>
      </c>
      <c r="L532" s="112"/>
      <c r="M532" s="112"/>
      <c r="N532" s="112"/>
      <c r="O532" s="112"/>
      <c r="P532" s="112"/>
      <c r="Q532" s="112"/>
      <c r="R532" s="110"/>
      <c r="S532" s="110"/>
      <c r="T532" s="110"/>
      <c r="U532" s="110"/>
      <c r="V532" s="110"/>
      <c r="W532" s="110"/>
      <c r="X532" s="110"/>
    </row>
    <row r="533" ht="14.25" customHeight="1">
      <c r="A533" s="199" t="s">
        <v>2006</v>
      </c>
      <c r="B533" s="201">
        <v>45952.0</v>
      </c>
      <c r="C533" s="128" t="s">
        <v>2007</v>
      </c>
      <c r="D533" s="128" t="s">
        <v>2008</v>
      </c>
      <c r="E533" s="184">
        <v>13170.1</v>
      </c>
      <c r="F533" s="186" t="s">
        <v>2009</v>
      </c>
      <c r="G533" s="186" t="s">
        <v>201</v>
      </c>
      <c r="H533" s="166" t="s">
        <v>869</v>
      </c>
      <c r="I533" s="128" t="s">
        <v>2010</v>
      </c>
      <c r="J533" s="110"/>
      <c r="K533" s="183">
        <v>13785.53</v>
      </c>
      <c r="L533" s="183">
        <v>615.43</v>
      </c>
      <c r="M533" s="112">
        <f>K533-L533</f>
        <v>13170.1</v>
      </c>
      <c r="N533" s="112"/>
      <c r="O533" s="112"/>
      <c r="P533" s="112"/>
      <c r="Q533" s="112"/>
      <c r="R533" s="110"/>
      <c r="S533" s="110"/>
      <c r="T533" s="110"/>
      <c r="U533" s="110"/>
      <c r="V533" s="110"/>
      <c r="W533" s="110"/>
      <c r="X533" s="110"/>
    </row>
    <row r="534" ht="14.25" customHeight="1">
      <c r="A534" s="199" t="s">
        <v>2011</v>
      </c>
      <c r="B534" s="201">
        <v>45952.0</v>
      </c>
      <c r="C534" s="128" t="s">
        <v>2012</v>
      </c>
      <c r="D534" s="128" t="s">
        <v>2013</v>
      </c>
      <c r="E534" s="182">
        <v>1200.0</v>
      </c>
      <c r="F534" s="128" t="s">
        <v>2014</v>
      </c>
      <c r="G534" s="186" t="s">
        <v>143</v>
      </c>
      <c r="H534" s="166" t="s">
        <v>976</v>
      </c>
      <c r="I534" s="110"/>
      <c r="J534" s="110"/>
      <c r="K534" s="182">
        <v>1200.0</v>
      </c>
      <c r="L534" s="112"/>
      <c r="M534" s="112"/>
      <c r="N534" s="112"/>
      <c r="O534" s="112"/>
      <c r="P534" s="112"/>
      <c r="Q534" s="112"/>
      <c r="R534" s="110"/>
      <c r="S534" s="110"/>
      <c r="T534" s="110"/>
      <c r="U534" s="110"/>
      <c r="V534" s="110"/>
      <c r="W534" s="110"/>
      <c r="X534" s="110"/>
    </row>
    <row r="535" ht="14.25" customHeight="1">
      <c r="A535" s="199" t="s">
        <v>2015</v>
      </c>
      <c r="B535" s="201">
        <v>45953.0</v>
      </c>
      <c r="C535" s="128" t="s">
        <v>2016</v>
      </c>
      <c r="D535" s="128" t="s">
        <v>2017</v>
      </c>
      <c r="E535" s="182">
        <v>600.0</v>
      </c>
      <c r="F535" s="128" t="s">
        <v>1180</v>
      </c>
      <c r="G535" s="186" t="s">
        <v>150</v>
      </c>
      <c r="H535" s="166" t="s">
        <v>869</v>
      </c>
      <c r="I535" s="110"/>
      <c r="J535" s="110"/>
      <c r="K535" s="182">
        <v>600.0</v>
      </c>
      <c r="L535" s="112"/>
      <c r="M535" s="112"/>
      <c r="N535" s="112"/>
      <c r="O535" s="183">
        <v>19.7</v>
      </c>
      <c r="P535" s="112">
        <v>580.3</v>
      </c>
      <c r="Q535" s="112"/>
      <c r="R535" s="110"/>
      <c r="S535" s="110"/>
      <c r="T535" s="110"/>
      <c r="U535" s="110"/>
      <c r="V535" s="110"/>
      <c r="W535" s="110"/>
      <c r="X535" s="110"/>
    </row>
    <row r="536" ht="14.25" customHeight="1">
      <c r="A536" s="199" t="s">
        <v>2018</v>
      </c>
      <c r="B536" s="201">
        <v>45954.0</v>
      </c>
      <c r="C536" s="128" t="s">
        <v>2019</v>
      </c>
      <c r="D536" s="128" t="s">
        <v>2020</v>
      </c>
      <c r="E536" s="182">
        <v>220.0</v>
      </c>
      <c r="F536" s="128" t="s">
        <v>322</v>
      </c>
      <c r="G536" s="186" t="s">
        <v>143</v>
      </c>
      <c r="H536" s="166" t="s">
        <v>976</v>
      </c>
      <c r="I536" s="110"/>
      <c r="J536" s="110"/>
      <c r="K536" s="182">
        <v>220.0</v>
      </c>
      <c r="L536" s="112"/>
      <c r="M536" s="112"/>
      <c r="N536" s="112"/>
      <c r="O536" s="112"/>
      <c r="P536" s="112"/>
      <c r="Q536" s="112"/>
      <c r="R536" s="110"/>
      <c r="S536" s="110"/>
      <c r="T536" s="110"/>
      <c r="U536" s="110"/>
      <c r="V536" s="110"/>
      <c r="W536" s="110"/>
      <c r="X536" s="110"/>
    </row>
    <row r="537" ht="14.25" customHeight="1">
      <c r="A537" s="199" t="s">
        <v>2021</v>
      </c>
      <c r="B537" s="201">
        <v>45954.0</v>
      </c>
      <c r="C537" s="128" t="s">
        <v>2022</v>
      </c>
      <c r="D537" s="128" t="s">
        <v>2020</v>
      </c>
      <c r="E537" s="182">
        <v>6900.0</v>
      </c>
      <c r="F537" s="128" t="s">
        <v>2023</v>
      </c>
      <c r="G537" s="186" t="s">
        <v>2024</v>
      </c>
      <c r="H537" s="166" t="s">
        <v>869</v>
      </c>
      <c r="I537" s="128" t="s">
        <v>2025</v>
      </c>
      <c r="J537" s="110"/>
      <c r="K537" s="182">
        <v>6900.0</v>
      </c>
      <c r="L537" s="112"/>
      <c r="M537" s="112"/>
      <c r="N537" s="112"/>
      <c r="O537" s="183">
        <v>34.61</v>
      </c>
      <c r="P537" s="116">
        <f>2400-O537</f>
        <v>2365.39</v>
      </c>
      <c r="Q537" s="112"/>
      <c r="R537" s="110"/>
      <c r="S537" s="110"/>
      <c r="T537" s="110"/>
      <c r="U537" s="110"/>
      <c r="V537" s="110"/>
      <c r="W537" s="110"/>
      <c r="X537" s="110"/>
    </row>
    <row r="538" ht="14.25" customHeight="1">
      <c r="A538" s="199" t="s">
        <v>2026</v>
      </c>
      <c r="B538" s="201">
        <v>45954.0</v>
      </c>
      <c r="C538" s="128" t="s">
        <v>2027</v>
      </c>
      <c r="D538" s="128" t="s">
        <v>2028</v>
      </c>
      <c r="E538" s="182">
        <v>3250.0</v>
      </c>
      <c r="F538" s="128" t="s">
        <v>2029</v>
      </c>
      <c r="G538" s="186" t="s">
        <v>2030</v>
      </c>
      <c r="H538" s="166" t="s">
        <v>869</v>
      </c>
      <c r="I538" s="128" t="s">
        <v>2031</v>
      </c>
      <c r="J538" s="110"/>
      <c r="K538" s="182">
        <v>3250.0</v>
      </c>
      <c r="L538" s="112"/>
      <c r="M538" s="112"/>
      <c r="N538" s="112"/>
      <c r="O538" s="183">
        <v>57.47</v>
      </c>
      <c r="P538" s="116">
        <f>1750-O538</f>
        <v>1692.53</v>
      </c>
      <c r="Q538" s="112"/>
      <c r="R538" s="110"/>
      <c r="S538" s="110"/>
      <c r="T538" s="110"/>
      <c r="U538" s="110"/>
      <c r="V538" s="110"/>
      <c r="W538" s="110"/>
      <c r="X538" s="110"/>
    </row>
    <row r="539" ht="14.25" customHeight="1">
      <c r="A539" s="199" t="s">
        <v>2032</v>
      </c>
      <c r="B539" s="201">
        <v>45955.0</v>
      </c>
      <c r="C539" s="128" t="s">
        <v>2033</v>
      </c>
      <c r="D539" s="128" t="s">
        <v>1394</v>
      </c>
      <c r="E539" s="182">
        <v>5400.0</v>
      </c>
      <c r="F539" s="128" t="s">
        <v>2034</v>
      </c>
      <c r="G539" s="186" t="s">
        <v>201</v>
      </c>
      <c r="H539" s="166" t="s">
        <v>869</v>
      </c>
      <c r="I539" s="110"/>
      <c r="J539" s="110"/>
      <c r="K539" s="182">
        <v>5400.0</v>
      </c>
      <c r="L539" s="112"/>
      <c r="M539" s="112"/>
      <c r="N539" s="112"/>
      <c r="O539" s="112"/>
      <c r="P539" s="116"/>
      <c r="Q539" s="112"/>
      <c r="R539" s="110"/>
      <c r="S539" s="110"/>
      <c r="T539" s="110"/>
      <c r="U539" s="110"/>
      <c r="V539" s="110"/>
      <c r="W539" s="110"/>
      <c r="X539" s="110"/>
    </row>
    <row r="540" ht="14.25" customHeight="1">
      <c r="A540" s="199" t="s">
        <v>2035</v>
      </c>
      <c r="B540" s="201">
        <v>45955.0</v>
      </c>
      <c r="C540" s="128" t="s">
        <v>2036</v>
      </c>
      <c r="D540" s="128" t="s">
        <v>2037</v>
      </c>
      <c r="E540" s="182">
        <v>600.0</v>
      </c>
      <c r="F540" s="128" t="s">
        <v>1180</v>
      </c>
      <c r="G540" s="186" t="s">
        <v>2038</v>
      </c>
      <c r="H540" s="166" t="s">
        <v>869</v>
      </c>
      <c r="I540" s="110"/>
      <c r="J540" s="110"/>
      <c r="K540" s="182">
        <v>600.0</v>
      </c>
      <c r="L540" s="112"/>
      <c r="M540" s="112"/>
      <c r="N540" s="112"/>
      <c r="O540" s="183">
        <v>8.65</v>
      </c>
      <c r="P540" s="116">
        <f>E540-O540</f>
        <v>591.35</v>
      </c>
      <c r="Q540" s="112"/>
      <c r="R540" s="110"/>
      <c r="S540" s="110"/>
      <c r="T540" s="110"/>
      <c r="U540" s="110"/>
      <c r="V540" s="110"/>
      <c r="W540" s="110"/>
      <c r="X540" s="110"/>
    </row>
    <row r="541" ht="14.25" customHeight="1">
      <c r="A541" s="199" t="s">
        <v>2039</v>
      </c>
      <c r="B541" s="201">
        <v>45957.0</v>
      </c>
      <c r="C541" s="128" t="s">
        <v>2040</v>
      </c>
      <c r="D541" s="128" t="s">
        <v>1934</v>
      </c>
      <c r="E541" s="182">
        <v>350.0</v>
      </c>
      <c r="F541" s="128" t="s">
        <v>1979</v>
      </c>
      <c r="G541" s="186" t="s">
        <v>1163</v>
      </c>
      <c r="H541" s="166" t="s">
        <v>869</v>
      </c>
      <c r="I541" s="110"/>
      <c r="J541" s="110"/>
      <c r="K541" s="182">
        <v>350.0</v>
      </c>
      <c r="L541" s="112"/>
      <c r="M541" s="112"/>
      <c r="N541" s="112"/>
      <c r="O541" s="183">
        <v>5.05</v>
      </c>
      <c r="P541" s="112">
        <v>344.95</v>
      </c>
      <c r="Q541" s="112"/>
      <c r="R541" s="110"/>
      <c r="S541" s="110"/>
      <c r="T541" s="110"/>
      <c r="U541" s="110"/>
      <c r="V541" s="110"/>
      <c r="W541" s="110"/>
      <c r="X541" s="110"/>
    </row>
    <row r="542" ht="14.25" customHeight="1">
      <c r="A542" s="199" t="s">
        <v>2041</v>
      </c>
      <c r="B542" s="201">
        <v>45958.0</v>
      </c>
      <c r="C542" s="128" t="s">
        <v>2042</v>
      </c>
      <c r="D542" s="128" t="s">
        <v>1762</v>
      </c>
      <c r="E542" s="182">
        <v>600.0</v>
      </c>
      <c r="F542" s="128" t="s">
        <v>1180</v>
      </c>
      <c r="G542" s="186" t="s">
        <v>143</v>
      </c>
      <c r="H542" s="166" t="s">
        <v>976</v>
      </c>
      <c r="I542" s="110"/>
      <c r="J542" s="110"/>
      <c r="K542" s="182">
        <v>600.0</v>
      </c>
      <c r="L542" s="112"/>
      <c r="M542" s="112"/>
      <c r="N542" s="112"/>
      <c r="O542" s="112"/>
      <c r="P542" s="112"/>
      <c r="Q542" s="112"/>
      <c r="R542" s="110"/>
      <c r="S542" s="110"/>
      <c r="T542" s="110"/>
      <c r="U542" s="110"/>
      <c r="V542" s="110"/>
      <c r="W542" s="110"/>
      <c r="X542" s="110"/>
    </row>
    <row r="543" ht="14.25" customHeight="1">
      <c r="A543" s="199" t="s">
        <v>2043</v>
      </c>
      <c r="B543" s="218">
        <v>45959.0</v>
      </c>
      <c r="C543" s="211" t="s">
        <v>2044</v>
      </c>
      <c r="D543" s="211" t="s">
        <v>1566</v>
      </c>
      <c r="E543" s="212">
        <v>2120.0</v>
      </c>
      <c r="F543" s="211" t="s">
        <v>2045</v>
      </c>
      <c r="G543" s="186" t="s">
        <v>150</v>
      </c>
      <c r="H543" s="166" t="s">
        <v>869</v>
      </c>
      <c r="I543" s="110"/>
      <c r="J543" s="110"/>
      <c r="K543" s="212">
        <v>2120.0</v>
      </c>
      <c r="L543" s="112"/>
      <c r="M543" s="112"/>
      <c r="N543" s="112"/>
      <c r="O543" s="183">
        <v>69.61</v>
      </c>
      <c r="P543" s="112">
        <f>E543-O543</f>
        <v>2050.39</v>
      </c>
      <c r="Q543" s="112"/>
      <c r="R543" s="110"/>
      <c r="S543" s="110"/>
      <c r="T543" s="110"/>
      <c r="U543" s="110"/>
      <c r="V543" s="110"/>
      <c r="W543" s="110"/>
      <c r="X543" s="110"/>
    </row>
    <row r="544" ht="14.25" customHeight="1">
      <c r="A544" s="199" t="s">
        <v>2046</v>
      </c>
      <c r="B544" s="218">
        <v>45960.0</v>
      </c>
      <c r="C544" s="211" t="s">
        <v>2047</v>
      </c>
      <c r="D544" s="211" t="s">
        <v>1856</v>
      </c>
      <c r="E544" s="212">
        <v>550.0</v>
      </c>
      <c r="F544" s="211" t="s">
        <v>1180</v>
      </c>
      <c r="G544" s="186" t="s">
        <v>143</v>
      </c>
      <c r="H544" s="166" t="s">
        <v>976</v>
      </c>
      <c r="I544" s="110"/>
      <c r="J544" s="110"/>
      <c r="K544" s="212">
        <v>550.0</v>
      </c>
      <c r="L544" s="112"/>
      <c r="M544" s="112"/>
      <c r="N544" s="112"/>
      <c r="O544" s="112"/>
      <c r="P544" s="112"/>
      <c r="Q544" s="112"/>
      <c r="R544" s="110"/>
      <c r="S544" s="110"/>
      <c r="T544" s="110"/>
      <c r="U544" s="110"/>
      <c r="V544" s="110"/>
      <c r="W544" s="110"/>
      <c r="X544" s="110"/>
    </row>
    <row r="545" ht="14.25" customHeight="1">
      <c r="A545" s="199" t="s">
        <v>2048</v>
      </c>
      <c r="B545" s="218">
        <v>45960.0</v>
      </c>
      <c r="C545" s="211" t="s">
        <v>2049</v>
      </c>
      <c r="D545" s="225" t="s">
        <v>2050</v>
      </c>
      <c r="E545" s="241">
        <v>300.0</v>
      </c>
      <c r="F545" s="211" t="s">
        <v>2051</v>
      </c>
      <c r="G545" s="186" t="s">
        <v>1615</v>
      </c>
      <c r="H545" s="166"/>
      <c r="I545" s="110"/>
      <c r="J545" s="110"/>
      <c r="K545" s="241">
        <v>300.0</v>
      </c>
      <c r="L545" s="112"/>
      <c r="M545" s="112"/>
      <c r="N545" s="112"/>
      <c r="O545" s="112"/>
      <c r="P545" s="112"/>
      <c r="Q545" s="112"/>
      <c r="R545" s="110"/>
      <c r="S545" s="110"/>
      <c r="T545" s="110"/>
      <c r="U545" s="110"/>
      <c r="V545" s="110"/>
      <c r="W545" s="110"/>
      <c r="X545" s="110"/>
    </row>
    <row r="546" ht="14.25" customHeight="1">
      <c r="A546" s="199" t="s">
        <v>2052</v>
      </c>
      <c r="B546" s="218">
        <v>45960.0</v>
      </c>
      <c r="C546" s="211" t="s">
        <v>2053</v>
      </c>
      <c r="D546" s="225" t="s">
        <v>2054</v>
      </c>
      <c r="E546" s="241">
        <v>360.0</v>
      </c>
      <c r="F546" s="211" t="s">
        <v>2055</v>
      </c>
      <c r="G546" s="186" t="s">
        <v>2056</v>
      </c>
      <c r="H546" s="166" t="s">
        <v>869</v>
      </c>
      <c r="I546" s="110"/>
      <c r="J546" s="110"/>
      <c r="K546" s="241">
        <v>360.0</v>
      </c>
      <c r="L546" s="112"/>
      <c r="M546" s="112"/>
      <c r="N546" s="112"/>
      <c r="O546" s="112"/>
      <c r="P546" s="112"/>
      <c r="Q546" s="112"/>
      <c r="R546" s="110"/>
      <c r="S546" s="110"/>
      <c r="T546" s="110"/>
      <c r="U546" s="110"/>
      <c r="V546" s="110"/>
      <c r="W546" s="110"/>
      <c r="X546" s="110"/>
    </row>
    <row r="547" ht="14.25" customHeight="1">
      <c r="A547" s="199" t="s">
        <v>2057</v>
      </c>
      <c r="D547" s="128" t="s">
        <v>129</v>
      </c>
      <c r="H547" s="166"/>
      <c r="I547" s="110"/>
      <c r="J547" s="110"/>
      <c r="L547" s="112"/>
      <c r="M547" s="112"/>
      <c r="N547" s="112"/>
      <c r="O547" s="112"/>
      <c r="P547" s="112"/>
      <c r="Q547" s="112"/>
      <c r="R547" s="110"/>
      <c r="S547" s="110"/>
      <c r="T547" s="110"/>
      <c r="U547" s="110"/>
      <c r="V547" s="110"/>
      <c r="W547" s="110"/>
      <c r="X547" s="110"/>
    </row>
    <row r="548" ht="14.25" customHeight="1">
      <c r="A548" s="199" t="s">
        <v>2058</v>
      </c>
      <c r="B548" s="201">
        <v>45960.0</v>
      </c>
      <c r="C548" s="128" t="s">
        <v>2059</v>
      </c>
      <c r="D548" s="128" t="s">
        <v>1394</v>
      </c>
      <c r="E548" s="182">
        <v>5400.0</v>
      </c>
      <c r="F548" s="128" t="s">
        <v>2060</v>
      </c>
      <c r="G548" s="186" t="s">
        <v>201</v>
      </c>
      <c r="H548" s="166"/>
      <c r="I548" s="110"/>
      <c r="J548" s="128"/>
      <c r="K548" s="182">
        <v>5400.0</v>
      </c>
      <c r="M548" s="112"/>
      <c r="N548" s="112"/>
      <c r="O548" s="112"/>
      <c r="P548" s="112"/>
      <c r="Q548" s="112"/>
      <c r="R548" s="110"/>
      <c r="S548" s="110"/>
      <c r="T548" s="110"/>
      <c r="U548" s="110"/>
      <c r="V548" s="110"/>
      <c r="W548" s="110"/>
      <c r="X548" s="110"/>
    </row>
    <row r="549" ht="14.25" customHeight="1">
      <c r="A549" s="199" t="s">
        <v>2061</v>
      </c>
      <c r="B549" s="218">
        <v>45960.0</v>
      </c>
      <c r="C549" s="211" t="s">
        <v>2062</v>
      </c>
      <c r="D549" s="211" t="s">
        <v>1240</v>
      </c>
      <c r="E549" s="212">
        <v>2835.0</v>
      </c>
      <c r="F549" s="211" t="s">
        <v>2063</v>
      </c>
      <c r="H549" s="166"/>
      <c r="I549" s="110"/>
      <c r="J549" s="110"/>
      <c r="K549" s="212">
        <v>2835.0</v>
      </c>
      <c r="L549" s="112"/>
      <c r="M549" s="112"/>
      <c r="N549" s="112"/>
      <c r="O549" s="112"/>
      <c r="P549" s="112"/>
      <c r="Q549" s="112"/>
      <c r="R549" s="110"/>
      <c r="S549" s="110"/>
      <c r="T549" s="110"/>
      <c r="U549" s="110"/>
      <c r="V549" s="110"/>
      <c r="W549" s="110"/>
      <c r="X549" s="110"/>
    </row>
    <row r="550" ht="14.25" customHeight="1">
      <c r="A550" s="199" t="s">
        <v>2064</v>
      </c>
      <c r="B550" s="181">
        <v>45960.0</v>
      </c>
      <c r="C550" s="165" t="s">
        <v>2065</v>
      </c>
      <c r="D550" s="211" t="s">
        <v>786</v>
      </c>
      <c r="E550" s="238">
        <v>5063.39</v>
      </c>
      <c r="F550" s="211" t="s">
        <v>2066</v>
      </c>
      <c r="G550" s="242"/>
      <c r="H550" s="243"/>
      <c r="I550" s="244"/>
      <c r="K550" s="128">
        <v>5300.0</v>
      </c>
      <c r="L550" s="183">
        <f>5300/1.12*0.05</f>
        <v>236.6071429</v>
      </c>
      <c r="M550" s="112">
        <f>K550-L550</f>
        <v>5063.392857</v>
      </c>
      <c r="N550" s="112"/>
      <c r="O550" s="112"/>
      <c r="P550" s="112"/>
      <c r="Q550" s="112"/>
      <c r="R550" s="110"/>
      <c r="S550" s="110"/>
      <c r="T550" s="110"/>
      <c r="U550" s="110"/>
      <c r="V550" s="110"/>
      <c r="W550" s="110"/>
      <c r="X550" s="110"/>
    </row>
    <row r="551" ht="14.25" customHeight="1">
      <c r="A551" s="199" t="s">
        <v>2067</v>
      </c>
      <c r="B551" s="201">
        <v>45960.0</v>
      </c>
      <c r="C551" s="165" t="s">
        <v>2068</v>
      </c>
      <c r="D551" s="211" t="s">
        <v>1856</v>
      </c>
      <c r="E551" s="212">
        <v>3000.0</v>
      </c>
      <c r="F551" s="211" t="s">
        <v>1485</v>
      </c>
      <c r="G551" s="186" t="s">
        <v>143</v>
      </c>
      <c r="H551" s="166" t="s">
        <v>976</v>
      </c>
      <c r="I551" s="110"/>
      <c r="J551" s="110"/>
      <c r="K551" s="212">
        <v>3000.0</v>
      </c>
      <c r="L551" s="112"/>
      <c r="M551" s="112"/>
      <c r="N551" s="112"/>
      <c r="O551" s="112"/>
      <c r="P551" s="112"/>
      <c r="Q551" s="112"/>
      <c r="R551" s="110"/>
      <c r="S551" s="110"/>
      <c r="T551" s="110"/>
      <c r="U551" s="110"/>
      <c r="V551" s="110"/>
      <c r="W551" s="110"/>
      <c r="X551" s="110"/>
    </row>
    <row r="552" ht="14.25" customHeight="1">
      <c r="A552" s="199" t="s">
        <v>2069</v>
      </c>
      <c r="B552" s="201">
        <v>45960.0</v>
      </c>
      <c r="C552" s="128" t="s">
        <v>2070</v>
      </c>
      <c r="D552" s="211" t="s">
        <v>2071</v>
      </c>
      <c r="E552" s="212">
        <v>300.0</v>
      </c>
      <c r="F552" s="211" t="s">
        <v>905</v>
      </c>
      <c r="G552" s="186" t="s">
        <v>1615</v>
      </c>
      <c r="H552" s="166" t="s">
        <v>869</v>
      </c>
      <c r="I552" s="110"/>
      <c r="J552" s="110"/>
      <c r="K552" s="212">
        <v>300.0</v>
      </c>
      <c r="L552" s="112"/>
      <c r="M552" s="112"/>
      <c r="N552" s="112"/>
      <c r="O552" s="112"/>
      <c r="P552" s="112"/>
      <c r="Q552" s="112"/>
      <c r="R552" s="110"/>
      <c r="S552" s="110"/>
      <c r="T552" s="110"/>
      <c r="U552" s="110"/>
      <c r="V552" s="110"/>
      <c r="W552" s="110"/>
      <c r="X552" s="110"/>
    </row>
    <row r="553" ht="14.25" customHeight="1">
      <c r="A553" s="199" t="s">
        <v>2072</v>
      </c>
      <c r="B553" s="201">
        <v>45960.0</v>
      </c>
      <c r="C553" s="128" t="s">
        <v>2068</v>
      </c>
      <c r="D553" s="211" t="s">
        <v>2073</v>
      </c>
      <c r="E553" s="212">
        <v>3000.0</v>
      </c>
      <c r="F553" s="211" t="s">
        <v>2074</v>
      </c>
      <c r="G553" s="186" t="s">
        <v>150</v>
      </c>
      <c r="H553" s="166" t="s">
        <v>869</v>
      </c>
      <c r="I553" s="110"/>
      <c r="J553" s="110"/>
      <c r="K553" s="212">
        <v>3000.0</v>
      </c>
      <c r="L553" s="112"/>
      <c r="M553" s="112"/>
      <c r="N553" s="112"/>
      <c r="O553" s="183">
        <v>98.52</v>
      </c>
      <c r="P553" s="112">
        <f>E553-O553</f>
        <v>2901.48</v>
      </c>
      <c r="Q553" s="112"/>
      <c r="R553" s="110"/>
      <c r="S553" s="110"/>
      <c r="T553" s="110"/>
      <c r="U553" s="110"/>
      <c r="V553" s="110"/>
      <c r="W553" s="110"/>
      <c r="X553" s="110"/>
    </row>
    <row r="554" ht="14.25" customHeight="1">
      <c r="A554" s="199" t="s">
        <v>2075</v>
      </c>
      <c r="B554" s="201">
        <v>45936.0</v>
      </c>
      <c r="C554" s="128" t="s">
        <v>2076</v>
      </c>
      <c r="D554" s="211" t="s">
        <v>2077</v>
      </c>
      <c r="E554" s="212">
        <v>550.0</v>
      </c>
      <c r="F554" s="211" t="s">
        <v>1180</v>
      </c>
      <c r="G554" s="186" t="s">
        <v>143</v>
      </c>
      <c r="H554" s="166" t="s">
        <v>976</v>
      </c>
      <c r="I554" s="110"/>
      <c r="J554" s="110"/>
      <c r="K554" s="212">
        <v>550.0</v>
      </c>
      <c r="L554" s="112"/>
      <c r="M554" s="112"/>
      <c r="N554" s="112"/>
      <c r="O554" s="112"/>
      <c r="P554" s="112"/>
      <c r="Q554" s="112"/>
      <c r="R554" s="110"/>
      <c r="S554" s="110"/>
      <c r="T554" s="110"/>
      <c r="U554" s="110"/>
      <c r="V554" s="110"/>
      <c r="W554" s="110"/>
      <c r="X554" s="110"/>
    </row>
    <row r="555" ht="14.25" customHeight="1">
      <c r="A555" s="199" t="s">
        <v>2078</v>
      </c>
      <c r="B555" s="201">
        <v>45936.0</v>
      </c>
      <c r="C555" s="128" t="s">
        <v>2079</v>
      </c>
      <c r="D555" s="211" t="s">
        <v>2080</v>
      </c>
      <c r="E555" s="212">
        <v>5000.0</v>
      </c>
      <c r="F555" s="211" t="s">
        <v>2081</v>
      </c>
      <c r="G555" s="186" t="s">
        <v>201</v>
      </c>
      <c r="H555" s="166" t="s">
        <v>869</v>
      </c>
      <c r="I555" s="128" t="s">
        <v>2082</v>
      </c>
      <c r="J555" s="110"/>
      <c r="K555" s="212">
        <v>5000.0</v>
      </c>
      <c r="L555" s="112"/>
      <c r="M555" s="112"/>
      <c r="N555" s="112"/>
      <c r="O555" s="112"/>
      <c r="P555" s="112"/>
      <c r="Q555" s="112"/>
      <c r="R555" s="110"/>
      <c r="S555" s="110"/>
      <c r="T555" s="110"/>
      <c r="U555" s="110"/>
      <c r="V555" s="110"/>
      <c r="W555" s="110"/>
      <c r="X555" s="110"/>
    </row>
    <row r="556" ht="14.25" customHeight="1">
      <c r="A556" s="199" t="s">
        <v>2083</v>
      </c>
      <c r="B556" s="201">
        <v>45936.0</v>
      </c>
      <c r="C556" s="128" t="s">
        <v>2084</v>
      </c>
      <c r="D556" s="211" t="s">
        <v>1898</v>
      </c>
      <c r="E556" s="212">
        <v>3000.0</v>
      </c>
      <c r="F556" s="211" t="s">
        <v>2085</v>
      </c>
      <c r="G556" s="186" t="s">
        <v>143</v>
      </c>
      <c r="H556" s="166" t="s">
        <v>976</v>
      </c>
      <c r="I556" s="110"/>
      <c r="J556" s="110"/>
      <c r="K556" s="212">
        <v>3000.0</v>
      </c>
      <c r="L556" s="112"/>
      <c r="M556" s="112"/>
      <c r="N556" s="112"/>
      <c r="O556" s="112"/>
      <c r="P556" s="112"/>
      <c r="Q556" s="112"/>
      <c r="R556" s="110"/>
      <c r="S556" s="110"/>
      <c r="T556" s="110"/>
      <c r="U556" s="110"/>
      <c r="V556" s="110"/>
      <c r="W556" s="110"/>
      <c r="X556" s="110"/>
    </row>
    <row r="557" ht="14.25" customHeight="1">
      <c r="A557" s="199" t="s">
        <v>2086</v>
      </c>
      <c r="B557" s="201">
        <v>45937.0</v>
      </c>
      <c r="C557" s="128" t="s">
        <v>2087</v>
      </c>
      <c r="D557" s="211" t="s">
        <v>2077</v>
      </c>
      <c r="E557" s="212">
        <v>550.0</v>
      </c>
      <c r="F557" s="211" t="s">
        <v>1180</v>
      </c>
      <c r="G557" s="186" t="s">
        <v>143</v>
      </c>
      <c r="H557" s="166" t="s">
        <v>976</v>
      </c>
      <c r="I557" s="110"/>
      <c r="J557" s="110"/>
      <c r="K557" s="212">
        <v>550.0</v>
      </c>
      <c r="L557" s="112"/>
      <c r="M557" s="112"/>
      <c r="N557" s="112"/>
      <c r="O557" s="112"/>
      <c r="P557" s="112"/>
      <c r="Q557" s="112"/>
      <c r="R557" s="110"/>
      <c r="S557" s="110"/>
      <c r="T557" s="110"/>
      <c r="U557" s="110"/>
      <c r="V557" s="110"/>
      <c r="W557" s="110"/>
      <c r="X557" s="110"/>
    </row>
    <row r="558" ht="14.25" customHeight="1">
      <c r="A558" s="199" t="s">
        <v>2088</v>
      </c>
      <c r="B558" s="201">
        <v>45937.0</v>
      </c>
      <c r="C558" s="128" t="s">
        <v>2089</v>
      </c>
      <c r="D558" s="211" t="s">
        <v>2090</v>
      </c>
      <c r="E558" s="212">
        <v>360.0</v>
      </c>
      <c r="F558" s="211" t="s">
        <v>2091</v>
      </c>
      <c r="G558" s="186" t="s">
        <v>201</v>
      </c>
      <c r="H558" s="166" t="s">
        <v>869</v>
      </c>
      <c r="I558" s="128" t="s">
        <v>2092</v>
      </c>
      <c r="J558" s="110"/>
      <c r="K558" s="212">
        <v>360.0</v>
      </c>
      <c r="L558" s="112"/>
      <c r="M558" s="112"/>
      <c r="N558" s="112"/>
      <c r="O558" s="112"/>
      <c r="P558" s="112"/>
      <c r="Q558" s="112"/>
      <c r="R558" s="110"/>
      <c r="S558" s="110"/>
      <c r="T558" s="110"/>
      <c r="U558" s="110"/>
      <c r="V558" s="110"/>
      <c r="W558" s="110"/>
      <c r="X558" s="110"/>
    </row>
    <row r="559" ht="14.25" customHeight="1">
      <c r="A559" s="199" t="s">
        <v>2093</v>
      </c>
      <c r="B559" s="201">
        <v>45937.0</v>
      </c>
      <c r="C559" s="128" t="s">
        <v>2094</v>
      </c>
      <c r="D559" s="211" t="s">
        <v>2095</v>
      </c>
      <c r="E559" s="212">
        <v>600.0</v>
      </c>
      <c r="F559" s="211" t="s">
        <v>2096</v>
      </c>
      <c r="G559" s="186" t="s">
        <v>143</v>
      </c>
      <c r="H559" s="166" t="s">
        <v>976</v>
      </c>
      <c r="I559" s="110"/>
      <c r="J559" s="110"/>
      <c r="K559" s="212">
        <v>600.0</v>
      </c>
      <c r="L559" s="112"/>
      <c r="M559" s="112"/>
      <c r="N559" s="112"/>
      <c r="O559" s="112"/>
      <c r="P559" s="112"/>
      <c r="Q559" s="112"/>
      <c r="R559" s="110"/>
      <c r="S559" s="110"/>
      <c r="T559" s="110"/>
      <c r="U559" s="110"/>
      <c r="V559" s="110"/>
      <c r="W559" s="110"/>
      <c r="X559" s="110"/>
    </row>
    <row r="560" ht="14.25" customHeight="1">
      <c r="A560" s="199" t="s">
        <v>2097</v>
      </c>
      <c r="B560" s="201">
        <v>45937.0</v>
      </c>
      <c r="C560" s="128" t="s">
        <v>1806</v>
      </c>
      <c r="D560" s="211" t="s">
        <v>1807</v>
      </c>
      <c r="E560" s="212">
        <v>360.0</v>
      </c>
      <c r="F560" s="211" t="s">
        <v>2098</v>
      </c>
      <c r="G560" s="186" t="s">
        <v>1325</v>
      </c>
      <c r="H560" s="166" t="s">
        <v>869</v>
      </c>
      <c r="I560" s="110"/>
      <c r="J560" s="110"/>
      <c r="K560" s="212">
        <v>360.0</v>
      </c>
      <c r="L560" s="112"/>
      <c r="M560" s="112"/>
      <c r="N560" s="112"/>
      <c r="O560" s="183">
        <v>8.77</v>
      </c>
      <c r="P560" s="112">
        <f t="shared" ref="P560:P561" si="68">E560-O560</f>
        <v>351.23</v>
      </c>
      <c r="Q560" s="245"/>
      <c r="R560" s="110"/>
      <c r="S560" s="110"/>
      <c r="T560" s="110"/>
      <c r="U560" s="110"/>
      <c r="V560" s="110"/>
      <c r="W560" s="110"/>
      <c r="X560" s="110"/>
    </row>
    <row r="561" ht="14.25" customHeight="1">
      <c r="A561" s="199" t="s">
        <v>2099</v>
      </c>
      <c r="B561" s="201">
        <v>45937.0</v>
      </c>
      <c r="C561" s="128" t="s">
        <v>2100</v>
      </c>
      <c r="D561" s="211" t="s">
        <v>2101</v>
      </c>
      <c r="E561" s="212">
        <v>1100.0</v>
      </c>
      <c r="F561" s="211" t="s">
        <v>2102</v>
      </c>
      <c r="G561" s="186" t="s">
        <v>150</v>
      </c>
      <c r="H561" s="166" t="s">
        <v>869</v>
      </c>
      <c r="I561" s="110"/>
      <c r="J561" s="110"/>
      <c r="K561" s="212">
        <v>1100.0</v>
      </c>
      <c r="L561" s="112"/>
      <c r="M561" s="112"/>
      <c r="N561" s="112"/>
      <c r="O561" s="183">
        <v>36.12</v>
      </c>
      <c r="P561" s="112">
        <f t="shared" si="68"/>
        <v>1063.88</v>
      </c>
      <c r="Q561" s="112"/>
      <c r="R561" s="110"/>
      <c r="S561" s="110"/>
      <c r="T561" s="110"/>
      <c r="U561" s="110"/>
      <c r="V561" s="110"/>
      <c r="W561" s="110"/>
      <c r="X561" s="110"/>
    </row>
    <row r="562" ht="14.25" customHeight="1">
      <c r="A562" s="199" t="s">
        <v>2103</v>
      </c>
      <c r="B562" s="117"/>
      <c r="C562" s="110"/>
      <c r="D562" s="128" t="s">
        <v>129</v>
      </c>
      <c r="E562" s="222"/>
      <c r="F562" s="223"/>
      <c r="H562" s="166"/>
      <c r="I562" s="110"/>
      <c r="J562" s="110"/>
      <c r="K562" s="222"/>
      <c r="L562" s="112"/>
      <c r="M562" s="112"/>
      <c r="N562" s="112"/>
      <c r="O562" s="112"/>
      <c r="P562" s="112"/>
      <c r="Q562" s="112"/>
      <c r="R562" s="110"/>
      <c r="S562" s="110"/>
      <c r="T562" s="110"/>
      <c r="U562" s="110"/>
      <c r="V562" s="110"/>
      <c r="W562" s="110"/>
      <c r="X562" s="110"/>
    </row>
    <row r="563">
      <c r="A563" s="199" t="s">
        <v>2104</v>
      </c>
      <c r="B563" s="201">
        <v>45938.0</v>
      </c>
      <c r="C563" s="128" t="s">
        <v>2105</v>
      </c>
      <c r="D563" s="211" t="s">
        <v>2106</v>
      </c>
      <c r="E563" s="212">
        <v>2800.0</v>
      </c>
      <c r="F563" s="211" t="s">
        <v>2107</v>
      </c>
      <c r="G563" s="186" t="s">
        <v>201</v>
      </c>
      <c r="H563" s="166" t="s">
        <v>869</v>
      </c>
      <c r="I563" s="128" t="s">
        <v>2108</v>
      </c>
      <c r="J563" s="110"/>
      <c r="K563" s="212">
        <v>2800.0</v>
      </c>
      <c r="L563" s="112"/>
      <c r="M563" s="112"/>
      <c r="N563" s="112"/>
      <c r="O563" s="112"/>
      <c r="P563" s="112"/>
      <c r="Q563" s="112"/>
      <c r="R563" s="110"/>
      <c r="S563" s="110"/>
      <c r="T563" s="110"/>
      <c r="U563" s="110"/>
      <c r="V563" s="110"/>
      <c r="W563" s="110"/>
      <c r="X563" s="110"/>
    </row>
    <row r="564" ht="14.25" customHeight="1">
      <c r="A564" s="199" t="s">
        <v>2109</v>
      </c>
      <c r="B564" s="201">
        <v>45938.0</v>
      </c>
      <c r="C564" s="128" t="s">
        <v>2110</v>
      </c>
      <c r="D564" s="211" t="s">
        <v>2111</v>
      </c>
      <c r="E564" s="212">
        <v>550.0</v>
      </c>
      <c r="F564" s="211" t="s">
        <v>1180</v>
      </c>
      <c r="G564" s="186" t="s">
        <v>143</v>
      </c>
      <c r="H564" s="166" t="s">
        <v>976</v>
      </c>
      <c r="I564" s="110"/>
      <c r="J564" s="110"/>
      <c r="K564" s="212">
        <v>550.0</v>
      </c>
      <c r="L564" s="112"/>
      <c r="M564" s="112"/>
      <c r="N564" s="112"/>
      <c r="O564" s="183">
        <v>18.07</v>
      </c>
      <c r="P564" s="112">
        <f>E564-O564</f>
        <v>531.93</v>
      </c>
      <c r="Q564" s="112"/>
      <c r="R564" s="110"/>
      <c r="S564" s="110"/>
      <c r="T564" s="110"/>
      <c r="U564" s="110"/>
      <c r="V564" s="110"/>
      <c r="W564" s="110"/>
      <c r="X564" s="110"/>
    </row>
    <row r="565" ht="14.25" customHeight="1">
      <c r="A565" s="199" t="s">
        <v>2112</v>
      </c>
      <c r="B565" s="201">
        <v>45938.0</v>
      </c>
      <c r="C565" s="128" t="s">
        <v>2113</v>
      </c>
      <c r="D565" s="211" t="s">
        <v>1558</v>
      </c>
      <c r="E565" s="212">
        <v>88.0</v>
      </c>
      <c r="F565" s="211" t="s">
        <v>2114</v>
      </c>
      <c r="G565" s="186" t="s">
        <v>143</v>
      </c>
      <c r="H565" s="166" t="s">
        <v>976</v>
      </c>
      <c r="I565" s="110"/>
      <c r="J565" s="110"/>
      <c r="K565" s="212">
        <v>88.0</v>
      </c>
      <c r="L565" s="112"/>
      <c r="M565" s="112"/>
      <c r="N565" s="112"/>
      <c r="O565" s="112"/>
      <c r="P565" s="112"/>
      <c r="Q565" s="112"/>
      <c r="R565" s="110"/>
      <c r="S565" s="110"/>
      <c r="T565" s="110"/>
      <c r="U565" s="110"/>
      <c r="V565" s="110"/>
      <c r="W565" s="110"/>
      <c r="X565" s="110"/>
    </row>
    <row r="566" ht="14.25" customHeight="1">
      <c r="A566" s="199" t="s">
        <v>2115</v>
      </c>
      <c r="B566" s="201">
        <v>45939.0</v>
      </c>
      <c r="C566" s="128" t="s">
        <v>2116</v>
      </c>
      <c r="D566" s="211" t="s">
        <v>2077</v>
      </c>
      <c r="E566" s="212">
        <v>550.0</v>
      </c>
      <c r="F566" s="211" t="s">
        <v>1180</v>
      </c>
      <c r="G566" s="186" t="s">
        <v>143</v>
      </c>
      <c r="H566" s="166" t="s">
        <v>976</v>
      </c>
      <c r="I566" s="110"/>
      <c r="J566" s="110"/>
      <c r="K566" s="212">
        <v>550.0</v>
      </c>
      <c r="L566" s="112"/>
      <c r="M566" s="112"/>
      <c r="N566" s="112"/>
      <c r="O566" s="112"/>
      <c r="P566" s="112"/>
      <c r="Q566" s="112"/>
      <c r="R566" s="110"/>
      <c r="S566" s="110"/>
      <c r="T566" s="110"/>
      <c r="U566" s="110"/>
      <c r="V566" s="110"/>
      <c r="W566" s="110"/>
      <c r="X566" s="110"/>
    </row>
    <row r="567" ht="14.25" customHeight="1">
      <c r="A567" s="199" t="s">
        <v>2117</v>
      </c>
      <c r="B567" s="201">
        <v>45939.0</v>
      </c>
      <c r="C567" s="128" t="s">
        <v>2118</v>
      </c>
      <c r="D567" s="211" t="s">
        <v>2111</v>
      </c>
      <c r="E567" s="212">
        <v>550.0</v>
      </c>
      <c r="F567" s="211" t="s">
        <v>1180</v>
      </c>
      <c r="G567" s="186" t="s">
        <v>143</v>
      </c>
      <c r="H567" s="166" t="s">
        <v>976</v>
      </c>
      <c r="I567" s="110"/>
      <c r="J567" s="110"/>
      <c r="K567" s="212">
        <v>550.0</v>
      </c>
      <c r="L567" s="112"/>
      <c r="M567" s="112"/>
      <c r="N567" s="112"/>
      <c r="O567" s="112"/>
      <c r="P567" s="112"/>
      <c r="Q567" s="112"/>
      <c r="R567" s="110"/>
      <c r="S567" s="110"/>
      <c r="T567" s="110"/>
      <c r="U567" s="110"/>
      <c r="V567" s="110"/>
      <c r="W567" s="110"/>
      <c r="X567" s="110"/>
    </row>
    <row r="568" ht="14.25" customHeight="1">
      <c r="A568" s="199" t="s">
        <v>2119</v>
      </c>
      <c r="B568" s="201">
        <v>45939.0</v>
      </c>
      <c r="C568" s="128" t="s">
        <v>2120</v>
      </c>
      <c r="D568" s="211" t="s">
        <v>2090</v>
      </c>
      <c r="E568" s="212">
        <v>180.0</v>
      </c>
      <c r="F568" s="211" t="s">
        <v>2121</v>
      </c>
      <c r="G568" s="186" t="s">
        <v>201</v>
      </c>
      <c r="H568" s="166" t="s">
        <v>869</v>
      </c>
      <c r="I568" s="128" t="s">
        <v>2122</v>
      </c>
      <c r="J568" s="110"/>
      <c r="K568" s="212">
        <v>180.0</v>
      </c>
      <c r="L568" s="112"/>
      <c r="M568" s="112"/>
      <c r="N568" s="112"/>
      <c r="O568" s="112"/>
      <c r="P568" s="112"/>
      <c r="Q568" s="112"/>
      <c r="R568" s="110"/>
      <c r="S568" s="110"/>
      <c r="T568" s="110"/>
      <c r="U568" s="110"/>
      <c r="V568" s="110"/>
      <c r="W568" s="110"/>
      <c r="X568" s="110"/>
    </row>
    <row r="569" ht="14.25" customHeight="1">
      <c r="A569" s="199" t="s">
        <v>2123</v>
      </c>
      <c r="B569" s="201">
        <v>45939.0</v>
      </c>
      <c r="C569" s="128" t="s">
        <v>2124</v>
      </c>
      <c r="D569" s="211" t="s">
        <v>2125</v>
      </c>
      <c r="E569" s="212">
        <v>2600.0</v>
      </c>
      <c r="F569" s="211" t="s">
        <v>2126</v>
      </c>
      <c r="G569" s="186" t="s">
        <v>150</v>
      </c>
      <c r="H569" s="166" t="s">
        <v>869</v>
      </c>
      <c r="I569" s="128" t="s">
        <v>2127</v>
      </c>
      <c r="J569" s="110"/>
      <c r="K569" s="212">
        <v>2600.0</v>
      </c>
      <c r="L569" s="112"/>
      <c r="M569" s="112"/>
      <c r="N569" s="112"/>
      <c r="O569" s="112"/>
      <c r="P569" s="112"/>
      <c r="Q569" s="112"/>
      <c r="R569" s="110"/>
      <c r="S569" s="110"/>
      <c r="T569" s="110"/>
      <c r="U569" s="110"/>
      <c r="V569" s="110"/>
      <c r="W569" s="110"/>
      <c r="X569" s="110"/>
    </row>
    <row r="570" ht="14.25" customHeight="1">
      <c r="A570" s="199" t="s">
        <v>2128</v>
      </c>
      <c r="B570" s="201">
        <v>45939.0</v>
      </c>
      <c r="C570" s="128" t="s">
        <v>2129</v>
      </c>
      <c r="D570" s="211" t="s">
        <v>2130</v>
      </c>
      <c r="E570" s="212">
        <v>3150.0</v>
      </c>
      <c r="F570" s="211" t="s">
        <v>2131</v>
      </c>
      <c r="H570" s="166"/>
      <c r="I570" s="110"/>
      <c r="J570" s="110"/>
      <c r="K570" s="212">
        <v>3150.0</v>
      </c>
      <c r="L570" s="112"/>
      <c r="M570" s="112"/>
      <c r="N570" s="112"/>
      <c r="O570" s="112"/>
      <c r="P570" s="112"/>
      <c r="Q570" s="112"/>
      <c r="R570" s="110"/>
      <c r="S570" s="110"/>
      <c r="T570" s="110"/>
      <c r="U570" s="110"/>
      <c r="V570" s="110"/>
      <c r="W570" s="110"/>
      <c r="X570" s="110"/>
    </row>
    <row r="571" ht="14.25" customHeight="1">
      <c r="A571" s="199" t="s">
        <v>2132</v>
      </c>
      <c r="B571" s="201">
        <v>45939.0</v>
      </c>
      <c r="C571" s="128" t="s">
        <v>2133</v>
      </c>
      <c r="D571" s="211" t="s">
        <v>1451</v>
      </c>
      <c r="E571" s="212">
        <v>300.0</v>
      </c>
      <c r="F571" s="211" t="s">
        <v>905</v>
      </c>
      <c r="G571" s="186" t="s">
        <v>143</v>
      </c>
      <c r="H571" s="166" t="s">
        <v>976</v>
      </c>
      <c r="I571" s="110"/>
      <c r="J571" s="110"/>
      <c r="K571" s="212">
        <v>300.0</v>
      </c>
      <c r="L571" s="112"/>
      <c r="M571" s="112"/>
      <c r="N571" s="112"/>
      <c r="O571" s="112"/>
      <c r="P571" s="112"/>
      <c r="Q571" s="112"/>
      <c r="R571" s="110"/>
      <c r="S571" s="110"/>
      <c r="T571" s="110"/>
      <c r="U571" s="110"/>
      <c r="V571" s="110"/>
      <c r="W571" s="110"/>
      <c r="X571" s="110"/>
    </row>
    <row r="572" ht="14.25" customHeight="1">
      <c r="A572" s="199" t="s">
        <v>2134</v>
      </c>
      <c r="B572" s="201">
        <v>45940.0</v>
      </c>
      <c r="C572" s="128" t="s">
        <v>2135</v>
      </c>
      <c r="D572" s="211" t="s">
        <v>2136</v>
      </c>
      <c r="E572" s="212">
        <v>550.0</v>
      </c>
      <c r="F572" s="211" t="s">
        <v>1180</v>
      </c>
      <c r="G572" s="186" t="s">
        <v>150</v>
      </c>
      <c r="H572" s="166" t="s">
        <v>869</v>
      </c>
      <c r="I572" s="110"/>
      <c r="J572" s="110"/>
      <c r="K572" s="212">
        <v>550.0</v>
      </c>
      <c r="L572" s="112"/>
      <c r="M572" s="112"/>
      <c r="N572" s="112"/>
      <c r="O572" s="183">
        <v>18.06</v>
      </c>
      <c r="P572" s="112">
        <v>531.94</v>
      </c>
      <c r="Q572" s="112"/>
      <c r="R572" s="110"/>
      <c r="S572" s="110"/>
      <c r="T572" s="110"/>
      <c r="U572" s="110"/>
      <c r="V572" s="110"/>
      <c r="W572" s="110"/>
      <c r="X572" s="110"/>
    </row>
    <row r="573" ht="14.25" customHeight="1">
      <c r="A573" s="199" t="s">
        <v>2137</v>
      </c>
      <c r="B573" s="201">
        <v>45940.0</v>
      </c>
      <c r="C573" s="128" t="s">
        <v>2138</v>
      </c>
      <c r="D573" s="211" t="s">
        <v>2139</v>
      </c>
      <c r="E573" s="212">
        <v>550.0</v>
      </c>
      <c r="F573" s="211" t="s">
        <v>1180</v>
      </c>
      <c r="G573" s="186" t="s">
        <v>150</v>
      </c>
      <c r="H573" s="166" t="s">
        <v>869</v>
      </c>
      <c r="I573" s="110"/>
      <c r="J573" s="110"/>
      <c r="K573" s="212">
        <v>550.0</v>
      </c>
      <c r="L573" s="112"/>
      <c r="M573" s="112"/>
      <c r="N573" s="112"/>
      <c r="O573" s="183">
        <v>18.06</v>
      </c>
      <c r="P573" s="112">
        <v>531.94</v>
      </c>
      <c r="Q573" s="112"/>
      <c r="R573" s="110"/>
      <c r="S573" s="110"/>
      <c r="T573" s="110"/>
      <c r="U573" s="110"/>
      <c r="V573" s="110"/>
      <c r="W573" s="110"/>
      <c r="X573" s="110"/>
    </row>
    <row r="574" ht="14.25" customHeight="1">
      <c r="A574" s="199" t="s">
        <v>2140</v>
      </c>
      <c r="B574" s="201">
        <v>45940.0</v>
      </c>
      <c r="C574" s="128" t="s">
        <v>2141</v>
      </c>
      <c r="D574" s="211" t="s">
        <v>2142</v>
      </c>
      <c r="E574" s="212">
        <v>300.0</v>
      </c>
      <c r="F574" s="211" t="s">
        <v>905</v>
      </c>
      <c r="G574" s="246" t="s">
        <v>1500</v>
      </c>
      <c r="H574" s="166" t="s">
        <v>869</v>
      </c>
      <c r="I574" s="110"/>
      <c r="J574" s="110"/>
      <c r="K574" s="212">
        <v>300.0</v>
      </c>
      <c r="L574" s="112"/>
      <c r="M574" s="112"/>
      <c r="N574" s="112"/>
      <c r="O574" s="183">
        <v>7.31</v>
      </c>
      <c r="P574" s="112">
        <f>E574-O574</f>
        <v>292.69</v>
      </c>
      <c r="Q574" s="112"/>
      <c r="R574" s="110"/>
      <c r="S574" s="110"/>
      <c r="T574" s="110"/>
      <c r="U574" s="110"/>
      <c r="V574" s="110"/>
      <c r="W574" s="110"/>
      <c r="X574" s="110"/>
    </row>
    <row r="575" ht="14.25" customHeight="1">
      <c r="A575" s="199" t="s">
        <v>2143</v>
      </c>
      <c r="B575" s="201">
        <v>45940.0</v>
      </c>
      <c r="C575" s="128" t="s">
        <v>2144</v>
      </c>
      <c r="D575" s="211" t="s">
        <v>2145</v>
      </c>
      <c r="E575" s="212">
        <v>3300.0</v>
      </c>
      <c r="F575" s="211" t="s">
        <v>1180</v>
      </c>
      <c r="G575" s="186" t="s">
        <v>201</v>
      </c>
      <c r="H575" s="166" t="s">
        <v>869</v>
      </c>
      <c r="I575" s="128" t="s">
        <v>2146</v>
      </c>
      <c r="J575" s="110"/>
      <c r="K575" s="212">
        <v>3300.0</v>
      </c>
      <c r="L575" s="112"/>
      <c r="M575" s="112"/>
      <c r="N575" s="112"/>
      <c r="O575" s="112"/>
      <c r="P575" s="112"/>
      <c r="Q575" s="112"/>
      <c r="R575" s="110"/>
      <c r="S575" s="110"/>
      <c r="T575" s="110"/>
      <c r="U575" s="110"/>
      <c r="V575" s="110"/>
      <c r="W575" s="110"/>
      <c r="X575" s="110"/>
    </row>
    <row r="576" ht="14.25" customHeight="1">
      <c r="A576" s="199" t="s">
        <v>2147</v>
      </c>
      <c r="B576" s="201">
        <v>45940.0</v>
      </c>
      <c r="C576" s="128" t="s">
        <v>2148</v>
      </c>
      <c r="D576" s="211" t="s">
        <v>2149</v>
      </c>
      <c r="E576" s="212">
        <v>360.0</v>
      </c>
      <c r="F576" s="211" t="s">
        <v>2150</v>
      </c>
      <c r="G576" s="186" t="s">
        <v>143</v>
      </c>
      <c r="H576" s="166" t="s">
        <v>976</v>
      </c>
      <c r="I576" s="110"/>
      <c r="J576" s="110"/>
      <c r="K576" s="212">
        <v>360.0</v>
      </c>
      <c r="L576" s="112"/>
      <c r="M576" s="112"/>
      <c r="N576" s="112"/>
      <c r="O576" s="112"/>
      <c r="P576" s="112"/>
      <c r="Q576" s="112"/>
      <c r="R576" s="110"/>
      <c r="S576" s="110"/>
      <c r="T576" s="110"/>
      <c r="U576" s="110"/>
      <c r="V576" s="110"/>
      <c r="W576" s="110"/>
      <c r="X576" s="110"/>
    </row>
    <row r="577" ht="14.25" customHeight="1">
      <c r="A577" s="199" t="s">
        <v>2151</v>
      </c>
      <c r="B577" s="201">
        <v>45940.0</v>
      </c>
      <c r="C577" s="128" t="s">
        <v>2152</v>
      </c>
      <c r="D577" s="211" t="s">
        <v>2153</v>
      </c>
      <c r="E577" s="212">
        <v>300.0</v>
      </c>
      <c r="F577" s="211" t="s">
        <v>905</v>
      </c>
      <c r="G577" s="186" t="s">
        <v>143</v>
      </c>
      <c r="H577" s="166" t="s">
        <v>976</v>
      </c>
      <c r="I577" s="110"/>
      <c r="J577" s="110"/>
      <c r="K577" s="212">
        <v>300.0</v>
      </c>
      <c r="L577" s="112"/>
      <c r="M577" s="112"/>
      <c r="N577" s="112"/>
      <c r="O577" s="112"/>
      <c r="P577" s="112"/>
      <c r="Q577" s="112"/>
      <c r="R577" s="110"/>
      <c r="S577" s="110"/>
      <c r="T577" s="110"/>
      <c r="U577" s="110"/>
      <c r="V577" s="110"/>
      <c r="W577" s="110"/>
      <c r="X577" s="110"/>
    </row>
    <row r="578" ht="14.25" customHeight="1">
      <c r="A578" s="199" t="s">
        <v>2154</v>
      </c>
      <c r="B578" s="201">
        <v>45940.0</v>
      </c>
      <c r="C578" s="128" t="s">
        <v>2155</v>
      </c>
      <c r="D578" s="211" t="s">
        <v>2156</v>
      </c>
      <c r="E578" s="212">
        <v>550.0</v>
      </c>
      <c r="F578" s="211" t="s">
        <v>1180</v>
      </c>
      <c r="G578" s="186" t="s">
        <v>143</v>
      </c>
      <c r="H578" s="166" t="s">
        <v>976</v>
      </c>
      <c r="I578" s="110"/>
      <c r="J578" s="110"/>
      <c r="K578" s="212">
        <v>550.0</v>
      </c>
      <c r="L578" s="112"/>
      <c r="M578" s="112"/>
      <c r="N578" s="112"/>
      <c r="O578" s="112"/>
      <c r="P578" s="112"/>
      <c r="Q578" s="112"/>
      <c r="R578" s="110"/>
      <c r="S578" s="110"/>
      <c r="T578" s="110"/>
      <c r="U578" s="110"/>
      <c r="V578" s="110"/>
      <c r="W578" s="110"/>
      <c r="X578" s="110"/>
    </row>
    <row r="579" ht="14.25" customHeight="1">
      <c r="A579" s="199" t="s">
        <v>2157</v>
      </c>
      <c r="B579" s="201">
        <v>45940.0</v>
      </c>
      <c r="C579" s="128" t="s">
        <v>2158</v>
      </c>
      <c r="D579" s="211" t="s">
        <v>2111</v>
      </c>
      <c r="E579" s="212">
        <v>300.0</v>
      </c>
      <c r="F579" s="211" t="s">
        <v>905</v>
      </c>
      <c r="G579" s="246" t="s">
        <v>1500</v>
      </c>
      <c r="H579" s="166" t="s">
        <v>869</v>
      </c>
      <c r="I579" s="110"/>
      <c r="J579" s="110"/>
      <c r="K579" s="212">
        <v>300.0</v>
      </c>
      <c r="L579" s="112"/>
      <c r="M579" s="112"/>
      <c r="N579" s="112"/>
      <c r="O579" s="112"/>
      <c r="P579" s="112"/>
      <c r="Q579" s="112"/>
      <c r="R579" s="110"/>
      <c r="S579" s="110"/>
      <c r="T579" s="110"/>
      <c r="U579" s="110"/>
      <c r="V579" s="110"/>
      <c r="W579" s="110"/>
      <c r="X579" s="110"/>
    </row>
    <row r="580" ht="14.25" customHeight="1">
      <c r="A580" s="199" t="s">
        <v>2159</v>
      </c>
      <c r="B580" s="201">
        <v>45940.0</v>
      </c>
      <c r="C580" s="128" t="s">
        <v>2160</v>
      </c>
      <c r="D580" s="211" t="s">
        <v>2161</v>
      </c>
      <c r="E580" s="212">
        <v>550.0</v>
      </c>
      <c r="F580" s="211" t="s">
        <v>1180</v>
      </c>
      <c r="G580" s="186" t="s">
        <v>150</v>
      </c>
      <c r="H580" s="166" t="s">
        <v>869</v>
      </c>
      <c r="I580" s="110"/>
      <c r="J580" s="110"/>
      <c r="K580" s="212">
        <v>550.0</v>
      </c>
      <c r="L580" s="112"/>
      <c r="M580" s="112"/>
      <c r="N580" s="112"/>
      <c r="O580" s="183">
        <v>18.06</v>
      </c>
      <c r="P580" s="112">
        <v>531.94</v>
      </c>
      <c r="Q580" s="112"/>
      <c r="R580" s="110"/>
      <c r="S580" s="110"/>
      <c r="T580" s="110"/>
      <c r="U580" s="110"/>
      <c r="V580" s="110"/>
      <c r="W580" s="110"/>
      <c r="X580" s="110"/>
    </row>
    <row r="581" ht="14.25" customHeight="1">
      <c r="A581" s="199" t="s">
        <v>2162</v>
      </c>
      <c r="B581" s="201">
        <v>45940.0</v>
      </c>
      <c r="C581" s="128" t="s">
        <v>2163</v>
      </c>
      <c r="D581" s="211" t="s">
        <v>2164</v>
      </c>
      <c r="E581" s="212">
        <v>850.0</v>
      </c>
      <c r="F581" s="211" t="s">
        <v>2165</v>
      </c>
      <c r="G581" s="186" t="s">
        <v>150</v>
      </c>
      <c r="H581" s="166" t="s">
        <v>869</v>
      </c>
      <c r="I581" s="110"/>
      <c r="J581" s="110"/>
      <c r="K581" s="212">
        <v>850.0</v>
      </c>
      <c r="L581" s="112"/>
      <c r="M581" s="112"/>
      <c r="N581" s="112"/>
      <c r="O581" s="183">
        <v>18.06</v>
      </c>
      <c r="P581" s="112">
        <v>531.94</v>
      </c>
      <c r="Q581" s="112"/>
      <c r="R581" s="110"/>
      <c r="S581" s="110"/>
      <c r="T581" s="110"/>
      <c r="U581" s="110"/>
      <c r="V581" s="110"/>
      <c r="W581" s="110"/>
      <c r="X581" s="110"/>
    </row>
    <row r="582" ht="14.25" customHeight="1">
      <c r="A582" s="199" t="s">
        <v>2166</v>
      </c>
      <c r="B582" s="201">
        <v>45940.0</v>
      </c>
      <c r="C582" s="128" t="s">
        <v>2167</v>
      </c>
      <c r="D582" s="211" t="s">
        <v>2168</v>
      </c>
      <c r="E582" s="212">
        <v>220.0</v>
      </c>
      <c r="F582" s="211" t="s">
        <v>2169</v>
      </c>
      <c r="G582" s="186" t="s">
        <v>143</v>
      </c>
      <c r="H582" s="166" t="s">
        <v>976</v>
      </c>
      <c r="I582" s="110"/>
      <c r="J582" s="110"/>
      <c r="K582" s="212">
        <v>220.0</v>
      </c>
      <c r="L582" s="112"/>
      <c r="M582" s="112"/>
      <c r="N582" s="112"/>
      <c r="O582" s="112"/>
      <c r="P582" s="112"/>
      <c r="Q582" s="112"/>
      <c r="R582" s="110"/>
      <c r="S582" s="110"/>
      <c r="T582" s="110"/>
      <c r="U582" s="110"/>
      <c r="V582" s="110"/>
      <c r="W582" s="110"/>
      <c r="X582" s="110"/>
    </row>
    <row r="583" ht="14.25" customHeight="1">
      <c r="A583" s="199" t="s">
        <v>2170</v>
      </c>
      <c r="B583" s="201">
        <v>45941.0</v>
      </c>
      <c r="C583" s="128" t="s">
        <v>2171</v>
      </c>
      <c r="D583" s="211" t="s">
        <v>2172</v>
      </c>
      <c r="E583" s="212">
        <v>2600.0</v>
      </c>
      <c r="F583" s="211" t="s">
        <v>2173</v>
      </c>
      <c r="G583" s="186" t="s">
        <v>201</v>
      </c>
      <c r="H583" s="166" t="s">
        <v>869</v>
      </c>
      <c r="I583" s="128" t="s">
        <v>2174</v>
      </c>
      <c r="J583" s="110"/>
      <c r="K583" s="212">
        <v>2600.0</v>
      </c>
      <c r="L583" s="112"/>
      <c r="M583" s="112"/>
      <c r="N583" s="112"/>
      <c r="O583" s="112"/>
      <c r="P583" s="112"/>
      <c r="Q583" s="112"/>
      <c r="R583" s="110"/>
      <c r="S583" s="110"/>
      <c r="T583" s="110"/>
      <c r="U583" s="110"/>
      <c r="V583" s="110"/>
      <c r="W583" s="110"/>
      <c r="X583" s="110"/>
    </row>
    <row r="584" ht="14.25" customHeight="1">
      <c r="A584" s="199" t="s">
        <v>2175</v>
      </c>
      <c r="B584" s="201">
        <v>45941.0</v>
      </c>
      <c r="C584" s="128" t="s">
        <v>2176</v>
      </c>
      <c r="D584" s="211" t="s">
        <v>2177</v>
      </c>
      <c r="E584" s="212">
        <v>1275.0</v>
      </c>
      <c r="F584" s="211" t="s">
        <v>2178</v>
      </c>
      <c r="G584" s="186" t="s">
        <v>201</v>
      </c>
      <c r="H584" s="166" t="s">
        <v>869</v>
      </c>
      <c r="I584" s="128" t="s">
        <v>2179</v>
      </c>
      <c r="J584" s="110"/>
      <c r="K584" s="212">
        <v>1275.0</v>
      </c>
      <c r="L584" s="112"/>
      <c r="M584" s="112"/>
      <c r="N584" s="112"/>
      <c r="Q584" s="112"/>
      <c r="R584" s="110"/>
      <c r="S584" s="110"/>
      <c r="T584" s="110"/>
      <c r="U584" s="110"/>
      <c r="V584" s="110"/>
      <c r="W584" s="110"/>
      <c r="X584" s="110"/>
    </row>
    <row r="585" ht="14.25" customHeight="1">
      <c r="A585" s="199" t="s">
        <v>2180</v>
      </c>
      <c r="B585" s="201">
        <v>45941.0</v>
      </c>
      <c r="C585" s="128" t="s">
        <v>2181</v>
      </c>
      <c r="D585" s="211" t="s">
        <v>2182</v>
      </c>
      <c r="E585" s="212">
        <v>1400.0</v>
      </c>
      <c r="F585" s="211" t="s">
        <v>2183</v>
      </c>
      <c r="G585" s="247" t="s">
        <v>1500</v>
      </c>
      <c r="H585" s="166" t="s">
        <v>869</v>
      </c>
      <c r="I585" s="128" t="s">
        <v>2184</v>
      </c>
      <c r="J585" s="110"/>
      <c r="K585" s="212">
        <v>1400.0</v>
      </c>
      <c r="L585" s="112"/>
      <c r="M585" s="112"/>
      <c r="N585" s="112"/>
      <c r="O585" s="183">
        <v>34.11</v>
      </c>
      <c r="P585" s="112">
        <f t="shared" ref="P585:P586" si="69">E585-O585</f>
        <v>1365.89</v>
      </c>
      <c r="Q585" s="112"/>
      <c r="R585" s="110"/>
      <c r="S585" s="110"/>
      <c r="T585" s="110"/>
      <c r="U585" s="110"/>
      <c r="V585" s="110"/>
      <c r="W585" s="110"/>
      <c r="X585" s="110"/>
    </row>
    <row r="586" ht="14.25" customHeight="1">
      <c r="A586" s="199" t="s">
        <v>2185</v>
      </c>
      <c r="B586" s="201">
        <v>45941.0</v>
      </c>
      <c r="C586" s="128" t="s">
        <v>2186</v>
      </c>
      <c r="D586" s="211" t="s">
        <v>2111</v>
      </c>
      <c r="E586" s="212">
        <v>550.0</v>
      </c>
      <c r="F586" s="211" t="s">
        <v>1180</v>
      </c>
      <c r="G586" s="247" t="s">
        <v>1500</v>
      </c>
      <c r="H586" s="166" t="s">
        <v>869</v>
      </c>
      <c r="I586" s="110"/>
      <c r="J586" s="110"/>
      <c r="K586" s="212">
        <v>550.0</v>
      </c>
      <c r="L586" s="112"/>
      <c r="M586" s="112"/>
      <c r="N586" s="112"/>
      <c r="O586" s="183">
        <v>13.4</v>
      </c>
      <c r="P586" s="112">
        <f t="shared" si="69"/>
        <v>536.6</v>
      </c>
      <c r="Q586" s="112"/>
      <c r="R586" s="110"/>
      <c r="S586" s="110"/>
      <c r="T586" s="110"/>
      <c r="U586" s="110"/>
      <c r="V586" s="110"/>
      <c r="W586" s="110"/>
      <c r="X586" s="110"/>
    </row>
    <row r="587" ht="14.25" customHeight="1">
      <c r="A587" s="199" t="s">
        <v>2187</v>
      </c>
      <c r="B587" s="201">
        <v>45941.0</v>
      </c>
      <c r="C587" s="128" t="s">
        <v>2188</v>
      </c>
      <c r="D587" s="211" t="s">
        <v>2177</v>
      </c>
      <c r="E587" s="212">
        <v>640.0</v>
      </c>
      <c r="F587" s="211" t="s">
        <v>2189</v>
      </c>
      <c r="G587" s="186" t="s">
        <v>150</v>
      </c>
      <c r="H587" s="166" t="s">
        <v>869</v>
      </c>
      <c r="I587" s="110"/>
      <c r="J587" s="110"/>
      <c r="K587" s="212">
        <v>640.0</v>
      </c>
      <c r="L587" s="112"/>
      <c r="M587" s="112"/>
      <c r="N587" s="112"/>
      <c r="O587" s="112"/>
      <c r="P587" s="112"/>
      <c r="Q587" s="112"/>
      <c r="R587" s="110"/>
      <c r="S587" s="110"/>
      <c r="T587" s="110"/>
      <c r="U587" s="110"/>
      <c r="V587" s="110"/>
      <c r="W587" s="110"/>
      <c r="X587" s="110"/>
    </row>
    <row r="588" ht="14.25" customHeight="1">
      <c r="A588" s="199" t="s">
        <v>2190</v>
      </c>
      <c r="B588" s="201">
        <v>45942.0</v>
      </c>
      <c r="C588" s="128" t="s">
        <v>2191</v>
      </c>
      <c r="D588" s="211" t="s">
        <v>2192</v>
      </c>
      <c r="E588" s="212">
        <v>7600.0</v>
      </c>
      <c r="F588" s="211" t="s">
        <v>2193</v>
      </c>
      <c r="G588" s="186" t="s">
        <v>143</v>
      </c>
      <c r="H588" s="166" t="s">
        <v>976</v>
      </c>
      <c r="I588" s="128" t="s">
        <v>2194</v>
      </c>
      <c r="J588" s="110"/>
      <c r="K588" s="212">
        <v>7600.0</v>
      </c>
      <c r="L588" s="112"/>
      <c r="M588" s="112"/>
      <c r="N588" s="112"/>
      <c r="O588" s="112"/>
      <c r="P588" s="112"/>
      <c r="Q588" s="112"/>
      <c r="R588" s="110"/>
      <c r="S588" s="110"/>
      <c r="T588" s="110"/>
      <c r="U588" s="110"/>
      <c r="V588" s="110"/>
      <c r="W588" s="110"/>
      <c r="X588" s="110"/>
    </row>
    <row r="589" ht="14.25" customHeight="1">
      <c r="A589" s="199" t="s">
        <v>2195</v>
      </c>
      <c r="B589" s="201">
        <v>45943.0</v>
      </c>
      <c r="C589" s="128" t="s">
        <v>2196</v>
      </c>
      <c r="D589" s="211" t="s">
        <v>1416</v>
      </c>
      <c r="E589" s="212">
        <v>550.0</v>
      </c>
      <c r="F589" s="211" t="s">
        <v>1180</v>
      </c>
      <c r="G589" s="186" t="s">
        <v>143</v>
      </c>
      <c r="H589" s="166" t="s">
        <v>976</v>
      </c>
      <c r="I589" s="110"/>
      <c r="J589" s="110"/>
      <c r="K589" s="212">
        <v>550.0</v>
      </c>
      <c r="L589" s="112"/>
      <c r="M589" s="112"/>
      <c r="N589" s="112"/>
      <c r="O589" s="112"/>
      <c r="P589" s="112"/>
      <c r="Q589" s="112"/>
      <c r="R589" s="110"/>
      <c r="S589" s="110"/>
      <c r="T589" s="110"/>
      <c r="U589" s="110"/>
      <c r="V589" s="110"/>
      <c r="W589" s="110"/>
      <c r="X589" s="110"/>
    </row>
    <row r="590" ht="14.25" customHeight="1">
      <c r="A590" s="199" t="s">
        <v>2197</v>
      </c>
      <c r="B590" s="201">
        <v>45943.0</v>
      </c>
      <c r="C590" s="128" t="s">
        <v>2198</v>
      </c>
      <c r="D590" s="211" t="s">
        <v>2199</v>
      </c>
      <c r="E590" s="212">
        <v>550.0</v>
      </c>
      <c r="F590" s="211" t="s">
        <v>1180</v>
      </c>
      <c r="G590" s="246" t="s">
        <v>1500</v>
      </c>
      <c r="H590" s="166" t="s">
        <v>869</v>
      </c>
      <c r="I590" s="110"/>
      <c r="J590" s="110"/>
      <c r="K590" s="212">
        <v>550.0</v>
      </c>
      <c r="L590" s="112"/>
      <c r="M590" s="112"/>
      <c r="N590" s="112"/>
      <c r="O590" s="183">
        <v>13.4</v>
      </c>
      <c r="P590" s="112">
        <f>E590-O590</f>
        <v>536.6</v>
      </c>
      <c r="Q590" s="112"/>
      <c r="R590" s="110"/>
      <c r="S590" s="110"/>
      <c r="T590" s="110"/>
      <c r="U590" s="110"/>
      <c r="V590" s="110"/>
      <c r="W590" s="110"/>
      <c r="X590" s="110"/>
    </row>
    <row r="591" ht="14.25" customHeight="1">
      <c r="A591" s="199" t="s">
        <v>2200</v>
      </c>
      <c r="B591" s="201">
        <v>45943.0</v>
      </c>
      <c r="C591" s="128" t="s">
        <v>2201</v>
      </c>
      <c r="D591" s="211" t="s">
        <v>2202</v>
      </c>
      <c r="E591" s="212">
        <v>550.0</v>
      </c>
      <c r="F591" s="211" t="s">
        <v>1180</v>
      </c>
      <c r="G591" s="186" t="s">
        <v>150</v>
      </c>
      <c r="H591" s="166" t="s">
        <v>869</v>
      </c>
      <c r="I591" s="110"/>
      <c r="J591" s="110"/>
      <c r="K591" s="212">
        <v>550.0</v>
      </c>
      <c r="L591" s="112"/>
      <c r="M591" s="112"/>
      <c r="N591" s="112"/>
      <c r="O591" s="112"/>
      <c r="P591" s="112"/>
      <c r="Q591" s="112"/>
      <c r="R591" s="110"/>
      <c r="S591" s="110"/>
      <c r="T591" s="110"/>
      <c r="U591" s="110"/>
      <c r="V591" s="110"/>
      <c r="W591" s="110"/>
      <c r="X591" s="110"/>
    </row>
    <row r="592" ht="14.25" customHeight="1">
      <c r="A592" s="199" t="s">
        <v>2203</v>
      </c>
      <c r="B592" s="201">
        <v>45943.0</v>
      </c>
      <c r="C592" s="128" t="s">
        <v>2204</v>
      </c>
      <c r="D592" s="211" t="s">
        <v>2205</v>
      </c>
      <c r="E592" s="212">
        <v>35000.0</v>
      </c>
      <c r="F592" s="211" t="s">
        <v>2206</v>
      </c>
      <c r="G592" s="186" t="s">
        <v>150</v>
      </c>
      <c r="H592" s="166" t="s">
        <v>869</v>
      </c>
      <c r="I592" s="110"/>
      <c r="J592" s="110"/>
      <c r="K592" s="212">
        <v>35000.0</v>
      </c>
      <c r="L592" s="112"/>
      <c r="M592" s="112"/>
      <c r="N592" s="112"/>
      <c r="O592" s="112"/>
      <c r="P592" s="112"/>
      <c r="Q592" s="112"/>
      <c r="R592" s="110"/>
      <c r="S592" s="110"/>
      <c r="T592" s="110"/>
      <c r="U592" s="110"/>
      <c r="V592" s="110"/>
      <c r="W592" s="110"/>
      <c r="X592" s="110"/>
    </row>
    <row r="593" ht="14.25" customHeight="1">
      <c r="A593" s="199" t="s">
        <v>2207</v>
      </c>
      <c r="B593" s="201">
        <v>45944.0</v>
      </c>
      <c r="C593" s="128" t="s">
        <v>2208</v>
      </c>
      <c r="D593" s="211" t="s">
        <v>60</v>
      </c>
      <c r="E593" s="212">
        <v>550.0</v>
      </c>
      <c r="F593" s="211" t="s">
        <v>1180</v>
      </c>
      <c r="G593" s="186" t="s">
        <v>143</v>
      </c>
      <c r="H593" s="166" t="s">
        <v>976</v>
      </c>
      <c r="I593" s="110"/>
      <c r="J593" s="110"/>
      <c r="K593" s="212">
        <v>550.0</v>
      </c>
      <c r="L593" s="112"/>
      <c r="M593" s="112"/>
      <c r="N593" s="112"/>
      <c r="O593" s="112"/>
      <c r="P593" s="112"/>
      <c r="Q593" s="112"/>
      <c r="R593" s="110"/>
      <c r="S593" s="110"/>
      <c r="T593" s="110"/>
      <c r="U593" s="110"/>
      <c r="V593" s="110"/>
      <c r="W593" s="110"/>
      <c r="X593" s="110"/>
    </row>
    <row r="594" ht="14.25" customHeight="1">
      <c r="A594" s="199" t="s">
        <v>2209</v>
      </c>
      <c r="B594" s="201">
        <v>45944.0</v>
      </c>
      <c r="C594" s="128" t="s">
        <v>2210</v>
      </c>
      <c r="D594" s="211" t="s">
        <v>2111</v>
      </c>
      <c r="E594" s="212">
        <v>550.0</v>
      </c>
      <c r="F594" s="211" t="s">
        <v>1180</v>
      </c>
      <c r="G594" s="186" t="s">
        <v>143</v>
      </c>
      <c r="H594" s="166" t="s">
        <v>976</v>
      </c>
      <c r="I594" s="110"/>
      <c r="J594" s="110"/>
      <c r="K594" s="212">
        <v>550.0</v>
      </c>
      <c r="L594" s="112"/>
      <c r="M594" s="112"/>
      <c r="N594" s="112"/>
      <c r="O594" s="112"/>
      <c r="P594" s="112"/>
      <c r="Q594" s="112"/>
      <c r="R594" s="110"/>
      <c r="S594" s="110"/>
      <c r="T594" s="110"/>
      <c r="U594" s="110"/>
      <c r="V594" s="110"/>
      <c r="W594" s="110"/>
      <c r="X594" s="110"/>
    </row>
    <row r="595" ht="14.25" customHeight="1">
      <c r="A595" s="199" t="s">
        <v>2211</v>
      </c>
      <c r="B595" s="201">
        <v>45944.0</v>
      </c>
      <c r="C595" s="128" t="s">
        <v>2212</v>
      </c>
      <c r="D595" s="211" t="s">
        <v>2213</v>
      </c>
      <c r="E595" s="212">
        <v>800.0</v>
      </c>
      <c r="F595" s="211" t="s">
        <v>2214</v>
      </c>
      <c r="G595" s="186" t="s">
        <v>143</v>
      </c>
      <c r="H595" s="166" t="s">
        <v>976</v>
      </c>
      <c r="I595" s="110"/>
      <c r="J595" s="110"/>
      <c r="K595" s="212">
        <v>800.0</v>
      </c>
      <c r="L595" s="112"/>
      <c r="M595" s="112"/>
      <c r="N595" s="112"/>
      <c r="O595" s="112"/>
      <c r="P595" s="112"/>
      <c r="Q595" s="112"/>
      <c r="R595" s="110"/>
      <c r="S595" s="110"/>
      <c r="T595" s="110"/>
      <c r="U595" s="110"/>
      <c r="V595" s="110"/>
      <c r="W595" s="110"/>
      <c r="X595" s="110"/>
    </row>
    <row r="596" ht="14.25" customHeight="1">
      <c r="A596" s="199" t="s">
        <v>2215</v>
      </c>
      <c r="B596" s="201">
        <v>45945.0</v>
      </c>
      <c r="C596" s="128" t="s">
        <v>2216</v>
      </c>
      <c r="D596" s="211" t="s">
        <v>2077</v>
      </c>
      <c r="E596" s="212">
        <v>550.0</v>
      </c>
      <c r="F596" s="211" t="s">
        <v>1180</v>
      </c>
      <c r="G596" s="186" t="s">
        <v>143</v>
      </c>
      <c r="H596" s="166" t="s">
        <v>976</v>
      </c>
      <c r="I596" s="110"/>
      <c r="J596" s="110"/>
      <c r="K596" s="212">
        <v>550.0</v>
      </c>
      <c r="L596" s="112"/>
      <c r="M596" s="112"/>
      <c r="N596" s="112"/>
      <c r="O596" s="112"/>
      <c r="P596" s="112"/>
      <c r="Q596" s="112"/>
      <c r="R596" s="110"/>
      <c r="S596" s="110"/>
      <c r="T596" s="110"/>
      <c r="U596" s="110"/>
      <c r="V596" s="110"/>
      <c r="W596" s="110"/>
      <c r="X596" s="110"/>
    </row>
    <row r="597" ht="14.25" customHeight="1">
      <c r="A597" s="199" t="s">
        <v>2217</v>
      </c>
      <c r="B597" s="201">
        <v>45945.0</v>
      </c>
      <c r="C597" s="128" t="s">
        <v>2218</v>
      </c>
      <c r="D597" s="211" t="s">
        <v>2219</v>
      </c>
      <c r="E597" s="212">
        <v>100.0</v>
      </c>
      <c r="F597" s="211" t="s">
        <v>2114</v>
      </c>
      <c r="G597" s="186" t="s">
        <v>143</v>
      </c>
      <c r="H597" s="166" t="s">
        <v>976</v>
      </c>
      <c r="I597" s="110"/>
      <c r="J597" s="110"/>
      <c r="K597" s="212">
        <v>100.0</v>
      </c>
      <c r="L597" s="112"/>
      <c r="M597" s="112"/>
      <c r="N597" s="112"/>
      <c r="O597" s="112"/>
      <c r="P597" s="112"/>
      <c r="Q597" s="112"/>
      <c r="R597" s="110"/>
      <c r="S597" s="110"/>
      <c r="T597" s="110"/>
      <c r="U597" s="110"/>
      <c r="V597" s="110"/>
      <c r="W597" s="110"/>
      <c r="X597" s="110"/>
    </row>
    <row r="598" ht="14.25" customHeight="1">
      <c r="A598" s="199" t="s">
        <v>2220</v>
      </c>
      <c r="B598" s="201">
        <v>45945.0</v>
      </c>
      <c r="C598" s="128" t="s">
        <v>2221</v>
      </c>
      <c r="D598" s="211" t="s">
        <v>2222</v>
      </c>
      <c r="E598" s="212">
        <v>180.0</v>
      </c>
      <c r="F598" s="211" t="s">
        <v>2223</v>
      </c>
      <c r="G598" s="186" t="s">
        <v>143</v>
      </c>
      <c r="H598" s="166" t="s">
        <v>976</v>
      </c>
      <c r="I598" s="110"/>
      <c r="J598" s="110"/>
      <c r="K598" s="212">
        <v>180.0</v>
      </c>
      <c r="L598" s="112"/>
      <c r="M598" s="112"/>
      <c r="N598" s="112"/>
      <c r="O598" s="112"/>
      <c r="P598" s="112"/>
      <c r="Q598" s="112"/>
      <c r="R598" s="110"/>
      <c r="S598" s="110"/>
      <c r="T598" s="110"/>
      <c r="U598" s="110"/>
      <c r="V598" s="110"/>
      <c r="W598" s="110"/>
      <c r="X598" s="110"/>
    </row>
    <row r="599" ht="14.25" customHeight="1">
      <c r="A599" s="199" t="s">
        <v>2224</v>
      </c>
      <c r="B599" s="201">
        <v>45945.0</v>
      </c>
      <c r="C599" s="128" t="s">
        <v>2225</v>
      </c>
      <c r="D599" s="211" t="s">
        <v>2226</v>
      </c>
      <c r="E599" s="212">
        <v>2500.0</v>
      </c>
      <c r="F599" s="211" t="s">
        <v>2227</v>
      </c>
      <c r="G599" s="186" t="s">
        <v>143</v>
      </c>
      <c r="H599" s="166" t="s">
        <v>976</v>
      </c>
      <c r="I599" s="110"/>
      <c r="J599" s="110"/>
      <c r="K599" s="212">
        <v>2500.0</v>
      </c>
      <c r="L599" s="112"/>
      <c r="M599" s="112"/>
      <c r="N599" s="112"/>
      <c r="O599" s="112"/>
      <c r="P599" s="112"/>
      <c r="Q599" s="112"/>
      <c r="R599" s="110"/>
      <c r="S599" s="110"/>
      <c r="T599" s="110"/>
      <c r="U599" s="110"/>
      <c r="V599" s="110"/>
      <c r="W599" s="110"/>
      <c r="X599" s="110"/>
    </row>
    <row r="600" ht="14.25" customHeight="1">
      <c r="A600" s="199" t="s">
        <v>2228</v>
      </c>
      <c r="B600" s="201">
        <v>45946.0</v>
      </c>
      <c r="C600" s="128" t="s">
        <v>2229</v>
      </c>
      <c r="D600" s="211" t="s">
        <v>2077</v>
      </c>
      <c r="E600" s="212">
        <v>550.0</v>
      </c>
      <c r="F600" s="211" t="s">
        <v>1180</v>
      </c>
      <c r="G600" s="186" t="s">
        <v>143</v>
      </c>
      <c r="H600" s="166" t="s">
        <v>976</v>
      </c>
      <c r="I600" s="110"/>
      <c r="J600" s="110"/>
      <c r="K600" s="212">
        <v>550.0</v>
      </c>
      <c r="L600" s="112"/>
      <c r="M600" s="112"/>
      <c r="N600" s="112"/>
      <c r="O600" s="112"/>
      <c r="P600" s="112"/>
      <c r="Q600" s="112"/>
      <c r="R600" s="110"/>
      <c r="S600" s="110"/>
      <c r="T600" s="110"/>
      <c r="U600" s="110"/>
      <c r="V600" s="110"/>
      <c r="W600" s="110"/>
      <c r="X600" s="110"/>
    </row>
    <row r="601" ht="14.25" customHeight="1">
      <c r="A601" s="199" t="s">
        <v>2230</v>
      </c>
      <c r="B601" s="201">
        <v>45946.0</v>
      </c>
      <c r="C601" s="128" t="s">
        <v>2231</v>
      </c>
      <c r="D601" s="211" t="s">
        <v>2232</v>
      </c>
      <c r="E601" s="212">
        <v>2100.0</v>
      </c>
      <c r="F601" s="211" t="s">
        <v>2233</v>
      </c>
      <c r="G601" s="186" t="s">
        <v>201</v>
      </c>
      <c r="H601" s="166" t="s">
        <v>869</v>
      </c>
      <c r="I601" s="128" t="s">
        <v>2234</v>
      </c>
      <c r="J601" s="110"/>
      <c r="K601" s="212">
        <v>2100.0</v>
      </c>
      <c r="L601" s="112"/>
      <c r="M601" s="112"/>
      <c r="N601" s="112"/>
      <c r="O601" s="112"/>
      <c r="P601" s="112"/>
      <c r="Q601" s="112"/>
      <c r="R601" s="110"/>
      <c r="S601" s="110"/>
      <c r="T601" s="110"/>
      <c r="U601" s="110"/>
      <c r="V601" s="110"/>
      <c r="W601" s="110"/>
      <c r="X601" s="110"/>
    </row>
    <row r="602" ht="14.25" customHeight="1">
      <c r="A602" s="199" t="s">
        <v>2235</v>
      </c>
      <c r="B602" s="201">
        <v>45946.0</v>
      </c>
      <c r="C602" s="128" t="s">
        <v>2236</v>
      </c>
      <c r="D602" s="211" t="s">
        <v>2237</v>
      </c>
      <c r="E602" s="212">
        <v>550.0</v>
      </c>
      <c r="F602" s="211" t="s">
        <v>1180</v>
      </c>
      <c r="G602" s="246" t="s">
        <v>1500</v>
      </c>
      <c r="H602" s="166" t="s">
        <v>869</v>
      </c>
      <c r="I602" s="110"/>
      <c r="J602" s="110"/>
      <c r="K602" s="212">
        <v>550.0</v>
      </c>
      <c r="L602" s="112"/>
      <c r="M602" s="112"/>
      <c r="N602" s="112"/>
      <c r="O602" s="183">
        <v>13.4</v>
      </c>
      <c r="P602" s="112">
        <f t="shared" ref="P602:P603" si="70">E602-O602</f>
        <v>536.6</v>
      </c>
      <c r="Q602" s="112"/>
      <c r="R602" s="110"/>
      <c r="S602" s="110"/>
      <c r="T602" s="110"/>
      <c r="U602" s="110"/>
      <c r="V602" s="110"/>
      <c r="W602" s="110"/>
      <c r="X602" s="110"/>
    </row>
    <row r="603" ht="14.25" customHeight="1">
      <c r="A603" s="199" t="s">
        <v>2238</v>
      </c>
      <c r="B603" s="201">
        <v>45946.0</v>
      </c>
      <c r="C603" s="128" t="s">
        <v>2239</v>
      </c>
      <c r="D603" s="211" t="s">
        <v>1509</v>
      </c>
      <c r="E603" s="212">
        <v>300.0</v>
      </c>
      <c r="F603" s="211" t="s">
        <v>905</v>
      </c>
      <c r="G603" s="246" t="s">
        <v>1500</v>
      </c>
      <c r="H603" s="166" t="s">
        <v>869</v>
      </c>
      <c r="I603" s="110"/>
      <c r="J603" s="110"/>
      <c r="K603" s="212">
        <v>300.0</v>
      </c>
      <c r="L603" s="112"/>
      <c r="M603" s="112"/>
      <c r="N603" s="112"/>
      <c r="O603" s="183">
        <v>7.31</v>
      </c>
      <c r="P603" s="112">
        <f t="shared" si="70"/>
        <v>292.69</v>
      </c>
      <c r="Q603" s="112"/>
      <c r="R603" s="110"/>
      <c r="S603" s="110"/>
      <c r="T603" s="110"/>
      <c r="U603" s="110"/>
      <c r="V603" s="110"/>
      <c r="W603" s="110"/>
      <c r="X603" s="110"/>
    </row>
    <row r="604" ht="14.25" customHeight="1">
      <c r="A604" s="199" t="s">
        <v>2240</v>
      </c>
      <c r="B604" s="201">
        <v>45947.0</v>
      </c>
      <c r="C604" s="128" t="s">
        <v>2241</v>
      </c>
      <c r="D604" s="211" t="s">
        <v>2242</v>
      </c>
      <c r="E604" s="212">
        <v>5000.0</v>
      </c>
      <c r="F604" s="211" t="s">
        <v>2243</v>
      </c>
      <c r="G604" s="186" t="s">
        <v>2244</v>
      </c>
      <c r="H604" s="166" t="s">
        <v>976</v>
      </c>
      <c r="I604" s="128" t="s">
        <v>2245</v>
      </c>
      <c r="J604" s="110"/>
      <c r="K604" s="212">
        <v>5000.0</v>
      </c>
      <c r="L604" s="112"/>
      <c r="M604" s="112"/>
      <c r="N604" s="112"/>
      <c r="O604" s="112"/>
      <c r="P604" s="112"/>
      <c r="Q604" s="112"/>
      <c r="R604" s="110"/>
      <c r="S604" s="110"/>
      <c r="T604" s="110"/>
      <c r="U604" s="110"/>
      <c r="V604" s="110"/>
      <c r="W604" s="110"/>
      <c r="X604" s="110"/>
    </row>
    <row r="605" ht="14.25" customHeight="1">
      <c r="A605" s="199" t="s">
        <v>2246</v>
      </c>
      <c r="B605" s="201">
        <v>45947.0</v>
      </c>
      <c r="C605" s="128" t="s">
        <v>2247</v>
      </c>
      <c r="D605" s="211" t="s">
        <v>2248</v>
      </c>
      <c r="E605" s="212">
        <v>1100.0</v>
      </c>
      <c r="F605" s="211" t="s">
        <v>1180</v>
      </c>
      <c r="G605" s="186" t="s">
        <v>150</v>
      </c>
      <c r="H605" s="166" t="s">
        <v>869</v>
      </c>
      <c r="I605" s="110"/>
      <c r="J605" s="110"/>
      <c r="K605" s="212">
        <v>1100.0</v>
      </c>
      <c r="L605" s="112"/>
      <c r="M605" s="112"/>
      <c r="N605" s="112"/>
      <c r="O605" s="183">
        <v>36.12</v>
      </c>
      <c r="P605" s="112">
        <f>E605-O605</f>
        <v>1063.88</v>
      </c>
      <c r="Q605" s="112"/>
      <c r="R605" s="110"/>
      <c r="S605" s="110"/>
      <c r="T605" s="110"/>
      <c r="U605" s="110"/>
      <c r="V605" s="110"/>
      <c r="W605" s="110"/>
      <c r="X605" s="110"/>
    </row>
    <row r="606" ht="14.25" customHeight="1">
      <c r="A606" s="199" t="s">
        <v>2249</v>
      </c>
      <c r="B606" s="201">
        <v>45947.0</v>
      </c>
      <c r="C606" s="128" t="s">
        <v>2250</v>
      </c>
      <c r="D606" s="211" t="s">
        <v>2251</v>
      </c>
      <c r="E606" s="212">
        <v>700.0</v>
      </c>
      <c r="F606" s="211" t="s">
        <v>2252</v>
      </c>
      <c r="G606" s="186" t="s">
        <v>143</v>
      </c>
      <c r="H606" s="166" t="s">
        <v>976</v>
      </c>
      <c r="I606" s="110"/>
      <c r="J606" s="110"/>
      <c r="K606" s="212">
        <v>700.0</v>
      </c>
      <c r="L606" s="112"/>
      <c r="M606" s="112"/>
      <c r="N606" s="112"/>
      <c r="O606" s="183"/>
      <c r="P606" s="112"/>
      <c r="Q606" s="112"/>
      <c r="R606" s="110"/>
      <c r="S606" s="110"/>
      <c r="T606" s="110"/>
      <c r="U606" s="110"/>
      <c r="V606" s="110"/>
      <c r="W606" s="110"/>
      <c r="X606" s="110"/>
    </row>
    <row r="607" ht="14.25" customHeight="1">
      <c r="A607" s="199" t="s">
        <v>2253</v>
      </c>
      <c r="B607" s="201">
        <v>45947.0</v>
      </c>
      <c r="C607" s="128" t="s">
        <v>2254</v>
      </c>
      <c r="D607" s="211" t="s">
        <v>2255</v>
      </c>
      <c r="E607" s="212">
        <v>550.0</v>
      </c>
      <c r="F607" s="211" t="s">
        <v>1180</v>
      </c>
      <c r="G607" s="246" t="s">
        <v>1500</v>
      </c>
      <c r="H607" s="166" t="s">
        <v>869</v>
      </c>
      <c r="I607" s="110"/>
      <c r="J607" s="110"/>
      <c r="K607" s="212">
        <v>550.0</v>
      </c>
      <c r="L607" s="112"/>
      <c r="M607" s="112"/>
      <c r="N607" s="112"/>
      <c r="O607" s="215">
        <v>13.4</v>
      </c>
      <c r="P607" s="216">
        <f t="shared" ref="P607:P609" si="71">E607-O607</f>
        <v>536.6</v>
      </c>
      <c r="Q607" s="112"/>
      <c r="R607" s="110"/>
      <c r="S607" s="110"/>
      <c r="T607" s="110"/>
      <c r="U607" s="110"/>
      <c r="V607" s="110"/>
      <c r="W607" s="110"/>
      <c r="X607" s="110"/>
    </row>
    <row r="608" ht="14.25" customHeight="1">
      <c r="A608" s="199" t="s">
        <v>2256</v>
      </c>
      <c r="B608" s="201">
        <v>45947.0</v>
      </c>
      <c r="C608" s="128" t="s">
        <v>2257</v>
      </c>
      <c r="D608" s="211" t="s">
        <v>1689</v>
      </c>
      <c r="E608" s="212">
        <v>300.0</v>
      </c>
      <c r="F608" s="211" t="s">
        <v>905</v>
      </c>
      <c r="G608" s="186" t="s">
        <v>150</v>
      </c>
      <c r="H608" s="166" t="s">
        <v>869</v>
      </c>
      <c r="I608" s="110"/>
      <c r="J608" s="110"/>
      <c r="K608" s="212">
        <v>300.0</v>
      </c>
      <c r="L608" s="112"/>
      <c r="M608" s="112"/>
      <c r="N608" s="112"/>
      <c r="O608" s="183">
        <v>9.85</v>
      </c>
      <c r="P608" s="112">
        <f t="shared" si="71"/>
        <v>290.15</v>
      </c>
      <c r="Q608" s="112"/>
      <c r="R608" s="110"/>
      <c r="S608" s="110"/>
      <c r="T608" s="110"/>
      <c r="U608" s="110"/>
      <c r="V608" s="110"/>
      <c r="W608" s="110"/>
      <c r="X608" s="110"/>
    </row>
    <row r="609" ht="14.25" customHeight="1">
      <c r="A609" s="199" t="s">
        <v>2258</v>
      </c>
      <c r="B609" s="201">
        <v>45947.0</v>
      </c>
      <c r="C609" s="128" t="s">
        <v>2259</v>
      </c>
      <c r="D609" s="211" t="s">
        <v>2237</v>
      </c>
      <c r="E609" s="212">
        <v>400.0</v>
      </c>
      <c r="F609" s="211" t="s">
        <v>2260</v>
      </c>
      <c r="G609" s="247" t="s">
        <v>1500</v>
      </c>
      <c r="H609" s="166" t="s">
        <v>869</v>
      </c>
      <c r="I609" s="110"/>
      <c r="J609" s="110"/>
      <c r="K609" s="212">
        <v>400.0</v>
      </c>
      <c r="L609" s="112"/>
      <c r="M609" s="112"/>
      <c r="N609" s="112"/>
      <c r="O609" s="248">
        <v>9.75</v>
      </c>
      <c r="P609" s="216">
        <f t="shared" si="71"/>
        <v>390.25</v>
      </c>
      <c r="Q609" s="112"/>
      <c r="R609" s="110"/>
      <c r="S609" s="110"/>
      <c r="T609" s="110"/>
      <c r="U609" s="110"/>
      <c r="V609" s="110"/>
      <c r="W609" s="110"/>
      <c r="X609" s="110"/>
    </row>
    <row r="610" ht="14.25" customHeight="1">
      <c r="A610" s="199" t="s">
        <v>2261</v>
      </c>
      <c r="B610" s="201">
        <v>45947.0</v>
      </c>
      <c r="C610" s="128" t="s">
        <v>2262</v>
      </c>
      <c r="D610" s="211" t="s">
        <v>2263</v>
      </c>
      <c r="E610" s="212">
        <v>1100.0</v>
      </c>
      <c r="F610" s="211" t="s">
        <v>1180</v>
      </c>
      <c r="G610" s="186" t="s">
        <v>143</v>
      </c>
      <c r="H610" s="166" t="s">
        <v>976</v>
      </c>
      <c r="I610" s="110"/>
      <c r="J610" s="110"/>
      <c r="K610" s="212">
        <v>1100.0</v>
      </c>
      <c r="L610" s="112"/>
      <c r="M610" s="112"/>
      <c r="N610" s="112"/>
      <c r="O610" s="112"/>
      <c r="P610" s="112"/>
      <c r="Q610" s="112"/>
      <c r="R610" s="110"/>
      <c r="S610" s="110"/>
      <c r="T610" s="110"/>
      <c r="U610" s="110"/>
      <c r="V610" s="110"/>
      <c r="W610" s="110"/>
      <c r="X610" s="110"/>
    </row>
    <row r="611" ht="14.25" customHeight="1">
      <c r="A611" s="199" t="s">
        <v>2264</v>
      </c>
      <c r="B611" s="201">
        <v>45947.0</v>
      </c>
      <c r="C611" s="128" t="s">
        <v>2265</v>
      </c>
      <c r="D611" s="211" t="s">
        <v>2242</v>
      </c>
      <c r="E611" s="219">
        <v>700.0</v>
      </c>
      <c r="F611" s="211" t="s">
        <v>2266</v>
      </c>
      <c r="G611" s="186" t="s">
        <v>143</v>
      </c>
      <c r="H611" s="166" t="s">
        <v>976</v>
      </c>
      <c r="I611" s="110"/>
      <c r="J611" s="110"/>
      <c r="K611" s="219">
        <v>700.0</v>
      </c>
      <c r="L611" s="112"/>
      <c r="M611" s="112"/>
      <c r="N611" s="112"/>
      <c r="O611" s="112"/>
      <c r="P611" s="112"/>
      <c r="Q611" s="112"/>
      <c r="R611" s="110"/>
      <c r="S611" s="110"/>
      <c r="T611" s="110"/>
      <c r="U611" s="110"/>
      <c r="V611" s="110"/>
      <c r="W611" s="110"/>
      <c r="X611" s="110"/>
    </row>
    <row r="612" ht="14.25" customHeight="1">
      <c r="A612" s="199" t="s">
        <v>2267</v>
      </c>
      <c r="B612" s="201">
        <v>45947.0</v>
      </c>
      <c r="C612" s="128" t="s">
        <v>2268</v>
      </c>
      <c r="D612" s="211" t="s">
        <v>2269</v>
      </c>
      <c r="E612" s="212">
        <v>360.0</v>
      </c>
      <c r="F612" s="211" t="s">
        <v>2270</v>
      </c>
      <c r="G612" s="186" t="s">
        <v>143</v>
      </c>
      <c r="H612" s="166" t="s">
        <v>976</v>
      </c>
      <c r="I612" s="110"/>
      <c r="J612" s="110"/>
      <c r="K612" s="212">
        <v>360.0</v>
      </c>
      <c r="L612" s="112"/>
      <c r="M612" s="112"/>
      <c r="N612" s="112"/>
      <c r="O612" s="112"/>
      <c r="P612" s="112"/>
      <c r="Q612" s="112"/>
      <c r="R612" s="110"/>
      <c r="S612" s="110"/>
      <c r="T612" s="110"/>
      <c r="U612" s="110"/>
      <c r="V612" s="110"/>
      <c r="W612" s="110"/>
      <c r="X612" s="110"/>
    </row>
    <row r="613" ht="14.25" customHeight="1">
      <c r="A613" s="199" t="s">
        <v>2271</v>
      </c>
      <c r="B613" s="201">
        <v>45947.0</v>
      </c>
      <c r="C613" s="128" t="s">
        <v>2272</v>
      </c>
      <c r="D613" s="211" t="s">
        <v>1558</v>
      </c>
      <c r="E613" s="212">
        <v>119.0</v>
      </c>
      <c r="F613" s="211" t="s">
        <v>2273</v>
      </c>
      <c r="G613" s="186" t="s">
        <v>143</v>
      </c>
      <c r="H613" s="166" t="s">
        <v>976</v>
      </c>
      <c r="I613" s="110"/>
      <c r="J613" s="110"/>
      <c r="K613" s="212">
        <v>119.0</v>
      </c>
      <c r="L613" s="112"/>
      <c r="M613" s="112"/>
      <c r="N613" s="112"/>
      <c r="O613" s="112"/>
      <c r="P613" s="112"/>
      <c r="Q613" s="112"/>
      <c r="R613" s="110"/>
      <c r="S613" s="110"/>
      <c r="T613" s="110"/>
      <c r="U613" s="110"/>
      <c r="V613" s="110"/>
      <c r="W613" s="110"/>
      <c r="X613" s="110"/>
    </row>
    <row r="614" ht="14.25" customHeight="1">
      <c r="A614" s="199" t="s">
        <v>2274</v>
      </c>
      <c r="B614" s="201">
        <v>45950.0</v>
      </c>
      <c r="C614" s="128" t="s">
        <v>2275</v>
      </c>
      <c r="D614" s="211" t="s">
        <v>2161</v>
      </c>
      <c r="E614" s="212">
        <v>550.0</v>
      </c>
      <c r="F614" s="211" t="s">
        <v>1180</v>
      </c>
      <c r="G614" s="186" t="s">
        <v>150</v>
      </c>
      <c r="H614" s="166" t="s">
        <v>869</v>
      </c>
      <c r="I614" s="110"/>
      <c r="J614" s="110"/>
      <c r="K614" s="212">
        <v>550.0</v>
      </c>
      <c r="L614" s="112"/>
      <c r="M614" s="112"/>
      <c r="N614" s="112"/>
      <c r="O614" s="183">
        <v>18.06</v>
      </c>
      <c r="P614" s="112">
        <v>531.94</v>
      </c>
      <c r="Q614" s="112"/>
      <c r="R614" s="110"/>
      <c r="S614" s="110"/>
      <c r="T614" s="110"/>
      <c r="U614" s="110"/>
      <c r="V614" s="110"/>
      <c r="W614" s="110"/>
      <c r="X614" s="110"/>
    </row>
    <row r="615" ht="14.25" customHeight="1">
      <c r="A615" s="199" t="s">
        <v>2276</v>
      </c>
      <c r="B615" s="201">
        <v>45950.0</v>
      </c>
      <c r="C615" s="128" t="s">
        <v>2277</v>
      </c>
      <c r="D615" s="211" t="s">
        <v>2278</v>
      </c>
      <c r="E615" s="212">
        <v>912.0</v>
      </c>
      <c r="F615" s="211" t="s">
        <v>2279</v>
      </c>
      <c r="G615" s="186" t="s">
        <v>143</v>
      </c>
      <c r="H615" s="166" t="s">
        <v>869</v>
      </c>
      <c r="I615" s="110"/>
      <c r="J615" s="110"/>
      <c r="K615" s="212">
        <v>912.0</v>
      </c>
      <c r="L615" s="112"/>
      <c r="M615" s="112"/>
      <c r="N615" s="112"/>
      <c r="O615" s="112"/>
      <c r="P615" s="112"/>
      <c r="Q615" s="112"/>
      <c r="R615" s="110"/>
      <c r="S615" s="110"/>
      <c r="T615" s="110"/>
      <c r="U615" s="110"/>
      <c r="V615" s="110"/>
      <c r="W615" s="110"/>
      <c r="X615" s="110"/>
    </row>
    <row r="616" ht="14.25" customHeight="1">
      <c r="A616" s="199" t="s">
        <v>2280</v>
      </c>
      <c r="B616" s="201">
        <v>45950.0</v>
      </c>
      <c r="C616" s="128" t="s">
        <v>2281</v>
      </c>
      <c r="D616" s="211" t="s">
        <v>2282</v>
      </c>
      <c r="E616" s="212">
        <v>300.0</v>
      </c>
      <c r="F616" s="211" t="s">
        <v>905</v>
      </c>
      <c r="G616" s="186" t="s">
        <v>150</v>
      </c>
      <c r="H616" s="166" t="s">
        <v>869</v>
      </c>
      <c r="I616" s="110"/>
      <c r="J616" s="110"/>
      <c r="K616" s="212">
        <v>300.0</v>
      </c>
      <c r="L616" s="112"/>
      <c r="M616" s="112"/>
      <c r="N616" s="112"/>
      <c r="O616" s="112"/>
      <c r="P616" s="112"/>
      <c r="Q616" s="112"/>
      <c r="R616" s="110"/>
      <c r="S616" s="110"/>
      <c r="T616" s="110"/>
      <c r="U616" s="110"/>
      <c r="V616" s="110"/>
      <c r="W616" s="110"/>
      <c r="X616" s="110"/>
    </row>
    <row r="617" ht="14.25" customHeight="1">
      <c r="A617" s="199" t="s">
        <v>2283</v>
      </c>
      <c r="B617" s="201">
        <v>45950.0</v>
      </c>
      <c r="C617" s="128" t="s">
        <v>2284</v>
      </c>
      <c r="D617" s="211" t="s">
        <v>2285</v>
      </c>
      <c r="E617" s="212">
        <v>360.0</v>
      </c>
      <c r="F617" s="211" t="s">
        <v>2286</v>
      </c>
      <c r="G617" s="186" t="s">
        <v>1325</v>
      </c>
      <c r="H617" s="166" t="s">
        <v>869</v>
      </c>
      <c r="I617" s="110"/>
      <c r="J617" s="110"/>
      <c r="K617" s="212">
        <v>360.0</v>
      </c>
      <c r="L617" s="112"/>
      <c r="M617" s="112"/>
      <c r="N617" s="112"/>
      <c r="O617" s="215">
        <v>8.77</v>
      </c>
      <c r="P617" s="216">
        <f t="shared" ref="P617:P618" si="72">E617-O617</f>
        <v>351.23</v>
      </c>
      <c r="Q617" s="112"/>
      <c r="R617" s="110"/>
      <c r="S617" s="110"/>
      <c r="T617" s="110"/>
      <c r="U617" s="110"/>
      <c r="V617" s="110"/>
      <c r="W617" s="110"/>
      <c r="X617" s="110"/>
    </row>
    <row r="618" ht="14.25" customHeight="1">
      <c r="A618" s="199" t="s">
        <v>2287</v>
      </c>
      <c r="B618" s="201">
        <v>45951.0</v>
      </c>
      <c r="C618" s="128" t="s">
        <v>2288</v>
      </c>
      <c r="D618" s="211" t="s">
        <v>1509</v>
      </c>
      <c r="E618" s="212">
        <v>550.0</v>
      </c>
      <c r="F618" s="211" t="s">
        <v>1180</v>
      </c>
      <c r="G618" s="186" t="s">
        <v>1325</v>
      </c>
      <c r="H618" s="166" t="s">
        <v>869</v>
      </c>
      <c r="I618" s="110"/>
      <c r="J618" s="110"/>
      <c r="K618" s="212">
        <v>550.0</v>
      </c>
      <c r="L618" s="112"/>
      <c r="M618" s="112"/>
      <c r="N618" s="112"/>
      <c r="O618" s="215">
        <v>13.4</v>
      </c>
      <c r="P618" s="216">
        <f t="shared" si="72"/>
        <v>536.6</v>
      </c>
      <c r="Q618" s="112"/>
      <c r="R618" s="110"/>
      <c r="S618" s="110"/>
      <c r="T618" s="110"/>
      <c r="U618" s="110"/>
      <c r="V618" s="110"/>
      <c r="W618" s="110"/>
      <c r="X618" s="110"/>
    </row>
    <row r="619" ht="14.25" customHeight="1">
      <c r="A619" s="199" t="s">
        <v>2289</v>
      </c>
      <c r="B619" s="201">
        <v>45951.0</v>
      </c>
      <c r="C619" s="128" t="s">
        <v>2290</v>
      </c>
      <c r="D619" s="211" t="s">
        <v>1856</v>
      </c>
      <c r="E619" s="212">
        <v>550.0</v>
      </c>
      <c r="F619" s="211" t="s">
        <v>1180</v>
      </c>
      <c r="G619" s="186" t="s">
        <v>143</v>
      </c>
      <c r="H619" s="166" t="s">
        <v>976</v>
      </c>
      <c r="I619" s="110"/>
      <c r="J619" s="110"/>
      <c r="K619" s="212">
        <v>550.0</v>
      </c>
      <c r="L619" s="112"/>
      <c r="M619" s="112"/>
      <c r="N619" s="112"/>
      <c r="O619" s="112">
        <v>9.85</v>
      </c>
      <c r="P619" s="112">
        <v>290.15</v>
      </c>
      <c r="Q619" s="112"/>
      <c r="R619" s="110"/>
      <c r="S619" s="110"/>
      <c r="T619" s="110"/>
      <c r="U619" s="110"/>
      <c r="V619" s="110"/>
      <c r="W619" s="110"/>
      <c r="X619" s="110"/>
    </row>
    <row r="620" ht="14.25" customHeight="1">
      <c r="A620" s="199" t="s">
        <v>2291</v>
      </c>
      <c r="B620" s="201">
        <v>45951.0</v>
      </c>
      <c r="C620" s="128" t="s">
        <v>2292</v>
      </c>
      <c r="D620" s="211" t="s">
        <v>1558</v>
      </c>
      <c r="E620" s="212">
        <v>80.0</v>
      </c>
      <c r="F620" s="211" t="s">
        <v>2293</v>
      </c>
      <c r="G620" s="186" t="s">
        <v>143</v>
      </c>
      <c r="H620" s="166" t="s">
        <v>976</v>
      </c>
      <c r="I620" s="110"/>
      <c r="J620" s="110"/>
      <c r="K620" s="212">
        <v>80.0</v>
      </c>
      <c r="L620" s="112"/>
      <c r="M620" s="112"/>
      <c r="N620" s="112"/>
      <c r="O620" s="112"/>
      <c r="P620" s="112"/>
      <c r="Q620" s="112"/>
      <c r="R620" s="110"/>
      <c r="S620" s="110"/>
      <c r="T620" s="110"/>
      <c r="U620" s="110"/>
      <c r="V620" s="110"/>
      <c r="W620" s="110"/>
      <c r="X620" s="110"/>
    </row>
    <row r="621" ht="14.25" customHeight="1">
      <c r="A621" s="199" t="s">
        <v>2294</v>
      </c>
      <c r="B621" s="201">
        <v>45951.0</v>
      </c>
      <c r="C621" s="128" t="s">
        <v>2295</v>
      </c>
      <c r="D621" s="211" t="s">
        <v>2296</v>
      </c>
      <c r="E621" s="212">
        <v>1400.0</v>
      </c>
      <c r="F621" s="211" t="s">
        <v>2297</v>
      </c>
      <c r="G621" s="186" t="s">
        <v>143</v>
      </c>
      <c r="H621" s="166" t="s">
        <v>976</v>
      </c>
      <c r="I621" s="110"/>
      <c r="J621" s="110"/>
      <c r="K621" s="212">
        <v>1400.0</v>
      </c>
      <c r="L621" s="112"/>
      <c r="M621" s="112"/>
      <c r="N621" s="112"/>
      <c r="O621" s="112"/>
      <c r="P621" s="112"/>
      <c r="Q621" s="112"/>
      <c r="R621" s="110"/>
      <c r="S621" s="110"/>
      <c r="T621" s="110"/>
      <c r="U621" s="110"/>
      <c r="V621" s="110"/>
      <c r="W621" s="110"/>
      <c r="X621" s="110"/>
    </row>
    <row r="622" ht="14.25" customHeight="1">
      <c r="A622" s="199" t="s">
        <v>2298</v>
      </c>
      <c r="B622" s="201">
        <v>45951.0</v>
      </c>
      <c r="C622" s="128" t="s">
        <v>2299</v>
      </c>
      <c r="D622" s="211" t="s">
        <v>2300</v>
      </c>
      <c r="E622" s="212">
        <v>300.0</v>
      </c>
      <c r="F622" s="211" t="s">
        <v>2301</v>
      </c>
      <c r="G622" s="186" t="s">
        <v>1325</v>
      </c>
      <c r="H622" s="166" t="s">
        <v>869</v>
      </c>
      <c r="I622" s="110"/>
      <c r="J622" s="110"/>
      <c r="K622" s="212">
        <v>300.0</v>
      </c>
      <c r="L622" s="112"/>
      <c r="M622" s="112"/>
      <c r="N622" s="112"/>
      <c r="O622" s="215">
        <v>7.31</v>
      </c>
      <c r="P622" s="216">
        <f>E622-O622</f>
        <v>292.69</v>
      </c>
      <c r="Q622" s="112"/>
      <c r="R622" s="110"/>
      <c r="S622" s="110"/>
      <c r="T622" s="110"/>
      <c r="U622" s="110"/>
      <c r="V622" s="110"/>
      <c r="W622" s="110"/>
      <c r="X622" s="110"/>
    </row>
    <row r="623" ht="14.25" customHeight="1">
      <c r="A623" s="199" t="s">
        <v>2302</v>
      </c>
      <c r="B623" s="201">
        <v>45951.0</v>
      </c>
      <c r="C623" s="128" t="s">
        <v>2303</v>
      </c>
      <c r="D623" s="211" t="s">
        <v>2304</v>
      </c>
      <c r="E623" s="212">
        <v>550.0</v>
      </c>
      <c r="F623" s="211" t="s">
        <v>1180</v>
      </c>
      <c r="G623" s="186" t="s">
        <v>150</v>
      </c>
      <c r="H623" s="166" t="s">
        <v>869</v>
      </c>
      <c r="I623" s="110"/>
      <c r="J623" s="110"/>
      <c r="K623" s="212">
        <v>550.0</v>
      </c>
      <c r="L623" s="112"/>
      <c r="M623" s="112"/>
      <c r="N623" s="112"/>
      <c r="O623" s="112"/>
      <c r="P623" s="112"/>
      <c r="Q623" s="112"/>
      <c r="R623" s="110"/>
      <c r="S623" s="110"/>
      <c r="T623" s="110"/>
      <c r="U623" s="110"/>
      <c r="V623" s="110"/>
      <c r="W623" s="110"/>
      <c r="X623" s="110"/>
    </row>
    <row r="624" ht="14.25" customHeight="1">
      <c r="A624" s="199" t="s">
        <v>2305</v>
      </c>
      <c r="B624" s="201">
        <v>45952.0</v>
      </c>
      <c r="C624" s="128" t="s">
        <v>2306</v>
      </c>
      <c r="D624" s="219" t="s">
        <v>1655</v>
      </c>
      <c r="E624" s="212">
        <v>550.0</v>
      </c>
      <c r="F624" s="211" t="s">
        <v>1180</v>
      </c>
      <c r="G624" s="186" t="s">
        <v>143</v>
      </c>
      <c r="H624" s="166" t="s">
        <v>976</v>
      </c>
      <c r="J624" s="110"/>
      <c r="K624" s="212">
        <v>550.0</v>
      </c>
      <c r="L624" s="112"/>
      <c r="M624" s="112"/>
      <c r="N624" s="112"/>
      <c r="O624" s="112"/>
      <c r="P624" s="112"/>
      <c r="Q624" s="112"/>
      <c r="R624" s="110"/>
      <c r="S624" s="110"/>
      <c r="T624" s="110"/>
      <c r="U624" s="110"/>
      <c r="V624" s="110"/>
      <c r="W624" s="110"/>
      <c r="X624" s="110"/>
    </row>
    <row r="625" ht="14.25" customHeight="1">
      <c r="A625" s="199" t="s">
        <v>2307</v>
      </c>
      <c r="B625" s="201">
        <v>45952.0</v>
      </c>
      <c r="C625" s="128" t="s">
        <v>2308</v>
      </c>
      <c r="D625" s="211" t="s">
        <v>1416</v>
      </c>
      <c r="E625" s="212">
        <v>550.0</v>
      </c>
      <c r="F625" s="211" t="s">
        <v>1180</v>
      </c>
      <c r="G625" s="186" t="s">
        <v>143</v>
      </c>
      <c r="H625" s="166" t="s">
        <v>976</v>
      </c>
      <c r="I625" s="110"/>
      <c r="J625" s="110"/>
      <c r="K625" s="212">
        <v>550.0</v>
      </c>
      <c r="L625" s="112"/>
      <c r="M625" s="112"/>
      <c r="N625" s="112"/>
      <c r="O625" s="112"/>
      <c r="P625" s="112"/>
      <c r="Q625" s="112"/>
      <c r="R625" s="110"/>
      <c r="S625" s="110"/>
      <c r="T625" s="110"/>
      <c r="U625" s="110"/>
      <c r="V625" s="110"/>
      <c r="W625" s="110"/>
      <c r="X625" s="110"/>
    </row>
    <row r="626" ht="14.25" customHeight="1">
      <c r="A626" s="199" t="s">
        <v>2309</v>
      </c>
      <c r="B626" s="201">
        <v>45952.0</v>
      </c>
      <c r="C626" s="128" t="s">
        <v>2310</v>
      </c>
      <c r="D626" s="211" t="s">
        <v>2311</v>
      </c>
      <c r="E626" s="212">
        <v>550.0</v>
      </c>
      <c r="F626" s="211" t="s">
        <v>1180</v>
      </c>
      <c r="G626" s="186" t="s">
        <v>150</v>
      </c>
      <c r="H626" s="166" t="s">
        <v>869</v>
      </c>
      <c r="I626" s="110"/>
      <c r="J626" s="110"/>
      <c r="K626" s="212">
        <v>550.0</v>
      </c>
      <c r="L626" s="112"/>
      <c r="M626" s="112"/>
      <c r="N626" s="112"/>
      <c r="O626" s="112"/>
      <c r="P626" s="112"/>
      <c r="Q626" s="112"/>
      <c r="R626" s="110"/>
      <c r="S626" s="110"/>
      <c r="T626" s="110"/>
      <c r="U626" s="110"/>
      <c r="V626" s="110"/>
      <c r="W626" s="110"/>
      <c r="X626" s="110"/>
    </row>
    <row r="627" ht="14.25" customHeight="1">
      <c r="A627" s="199" t="s">
        <v>2312</v>
      </c>
      <c r="B627" s="201">
        <v>45952.0</v>
      </c>
      <c r="C627" s="128" t="s">
        <v>2313</v>
      </c>
      <c r="D627" s="211" t="s">
        <v>2314</v>
      </c>
      <c r="E627" s="212">
        <v>550.0</v>
      </c>
      <c r="F627" s="211" t="s">
        <v>1180</v>
      </c>
      <c r="G627" s="186" t="s">
        <v>1325</v>
      </c>
      <c r="H627" s="166" t="s">
        <v>869</v>
      </c>
      <c r="I627" s="110"/>
      <c r="J627" s="110"/>
      <c r="K627" s="212">
        <v>550.0</v>
      </c>
      <c r="L627" s="112"/>
      <c r="M627" s="112"/>
      <c r="N627" s="112"/>
      <c r="O627" s="249">
        <v>13.4</v>
      </c>
      <c r="P627" s="250">
        <v>536.6</v>
      </c>
      <c r="Q627" s="112"/>
      <c r="R627" s="110"/>
      <c r="S627" s="110"/>
      <c r="T627" s="110"/>
      <c r="U627" s="110"/>
      <c r="V627" s="110"/>
      <c r="W627" s="110"/>
      <c r="X627" s="110"/>
    </row>
    <row r="628" ht="14.25" customHeight="1">
      <c r="A628" s="199" t="s">
        <v>2315</v>
      </c>
      <c r="B628" s="201">
        <v>45952.0</v>
      </c>
      <c r="C628" s="128" t="s">
        <v>2316</v>
      </c>
      <c r="D628" s="211" t="s">
        <v>2317</v>
      </c>
      <c r="E628" s="212">
        <v>4700.0</v>
      </c>
      <c r="F628" s="211" t="s">
        <v>2318</v>
      </c>
      <c r="G628" s="186" t="s">
        <v>2319</v>
      </c>
      <c r="H628" s="166" t="s">
        <v>869</v>
      </c>
      <c r="I628" s="128" t="s">
        <v>2320</v>
      </c>
      <c r="J628" s="110"/>
      <c r="K628" s="212">
        <v>4700.0</v>
      </c>
      <c r="L628" s="112"/>
      <c r="M628" s="112"/>
      <c r="N628" s="112"/>
      <c r="O628" s="215">
        <v>65.78</v>
      </c>
      <c r="P628" s="216">
        <f>2700-O628</f>
        <v>2634.22</v>
      </c>
      <c r="Q628" s="112"/>
      <c r="R628" s="110"/>
      <c r="S628" s="110"/>
      <c r="T628" s="110"/>
      <c r="U628" s="110"/>
      <c r="V628" s="110"/>
      <c r="W628" s="110"/>
      <c r="X628" s="110"/>
    </row>
    <row r="629" ht="14.25" customHeight="1">
      <c r="A629" s="199" t="s">
        <v>2321</v>
      </c>
      <c r="B629" s="201">
        <v>45953.0</v>
      </c>
      <c r="C629" s="128" t="s">
        <v>2322</v>
      </c>
      <c r="D629" s="211" t="s">
        <v>1856</v>
      </c>
      <c r="E629" s="212">
        <v>550.0</v>
      </c>
      <c r="F629" s="211" t="s">
        <v>1180</v>
      </c>
      <c r="G629" s="186" t="s">
        <v>143</v>
      </c>
      <c r="H629" s="166" t="s">
        <v>976</v>
      </c>
      <c r="I629" s="110"/>
      <c r="J629" s="110"/>
      <c r="K629" s="212">
        <v>550.0</v>
      </c>
      <c r="L629" s="112"/>
      <c r="M629" s="112"/>
      <c r="N629" s="112"/>
      <c r="O629" s="112"/>
      <c r="P629" s="112"/>
      <c r="Q629" s="112"/>
      <c r="R629" s="110"/>
      <c r="S629" s="110"/>
      <c r="T629" s="110"/>
      <c r="U629" s="110"/>
      <c r="V629" s="110"/>
      <c r="W629" s="110"/>
      <c r="X629" s="110"/>
    </row>
    <row r="630" ht="14.25" customHeight="1">
      <c r="A630" s="199" t="s">
        <v>2323</v>
      </c>
      <c r="B630" s="201">
        <v>45953.0</v>
      </c>
      <c r="C630" s="128" t="s">
        <v>2324</v>
      </c>
      <c r="D630" s="211" t="s">
        <v>2325</v>
      </c>
      <c r="E630" s="212">
        <v>550.0</v>
      </c>
      <c r="F630" s="211" t="s">
        <v>1180</v>
      </c>
      <c r="G630" s="186" t="s">
        <v>1615</v>
      </c>
      <c r="H630" s="166" t="s">
        <v>869</v>
      </c>
      <c r="I630" s="110"/>
      <c r="J630" s="110"/>
      <c r="K630" s="212">
        <v>550.0</v>
      </c>
      <c r="L630" s="112"/>
      <c r="M630" s="112"/>
      <c r="N630" s="112"/>
      <c r="O630" s="112"/>
      <c r="P630" s="112"/>
      <c r="Q630" s="112"/>
      <c r="R630" s="110"/>
      <c r="S630" s="110"/>
      <c r="T630" s="110"/>
      <c r="U630" s="110"/>
      <c r="V630" s="110"/>
      <c r="W630" s="110"/>
      <c r="X630" s="110"/>
    </row>
    <row r="631" ht="14.25" customHeight="1">
      <c r="A631" s="199" t="s">
        <v>2326</v>
      </c>
      <c r="B631" s="201">
        <v>45953.0</v>
      </c>
      <c r="C631" s="128" t="s">
        <v>2327</v>
      </c>
      <c r="D631" s="211" t="s">
        <v>2328</v>
      </c>
      <c r="E631" s="212">
        <v>300.0</v>
      </c>
      <c r="F631" s="211" t="s">
        <v>905</v>
      </c>
      <c r="G631" s="186" t="s">
        <v>143</v>
      </c>
      <c r="H631" s="166" t="s">
        <v>976</v>
      </c>
      <c r="I631" s="110"/>
      <c r="J631" s="110"/>
      <c r="K631" s="212">
        <v>300.0</v>
      </c>
      <c r="L631" s="112"/>
      <c r="M631" s="112"/>
      <c r="N631" s="112"/>
      <c r="O631" s="112"/>
      <c r="P631" s="112"/>
      <c r="Q631" s="112"/>
      <c r="R631" s="110"/>
      <c r="S631" s="110"/>
      <c r="T631" s="110"/>
      <c r="U631" s="110"/>
      <c r="V631" s="110"/>
      <c r="W631" s="110"/>
      <c r="X631" s="110"/>
    </row>
    <row r="632" ht="14.25" customHeight="1">
      <c r="A632" s="199" t="s">
        <v>2329</v>
      </c>
      <c r="B632" s="201">
        <v>45953.0</v>
      </c>
      <c r="C632" s="128" t="s">
        <v>2330</v>
      </c>
      <c r="D632" s="211" t="s">
        <v>2331</v>
      </c>
      <c r="E632" s="212">
        <v>4700.0</v>
      </c>
      <c r="F632" s="211" t="s">
        <v>2332</v>
      </c>
      <c r="G632" s="186" t="s">
        <v>201</v>
      </c>
      <c r="H632" s="166" t="s">
        <v>869</v>
      </c>
      <c r="I632" s="128" t="s">
        <v>2333</v>
      </c>
      <c r="J632" s="110"/>
      <c r="K632" s="212">
        <v>4700.0</v>
      </c>
      <c r="L632" s="112"/>
      <c r="M632" s="112"/>
      <c r="N632" s="112"/>
      <c r="O632" s="112"/>
      <c r="P632" s="112"/>
      <c r="Q632" s="112"/>
      <c r="R632" s="110"/>
      <c r="S632" s="110"/>
      <c r="T632" s="110"/>
      <c r="U632" s="110"/>
      <c r="V632" s="110"/>
      <c r="W632" s="110"/>
      <c r="X632" s="110"/>
    </row>
    <row r="633" ht="15.0" customHeight="1">
      <c r="A633" s="199" t="s">
        <v>2334</v>
      </c>
      <c r="B633" s="201">
        <v>45953.0</v>
      </c>
      <c r="C633" s="128" t="s">
        <v>2335</v>
      </c>
      <c r="D633" s="211" t="s">
        <v>2331</v>
      </c>
      <c r="E633" s="212">
        <v>700.0</v>
      </c>
      <c r="F633" s="211" t="s">
        <v>2336</v>
      </c>
      <c r="G633" s="186" t="s">
        <v>150</v>
      </c>
      <c r="H633" s="166" t="s">
        <v>869</v>
      </c>
      <c r="I633" s="110"/>
      <c r="J633" s="110"/>
      <c r="K633" s="212">
        <v>700.0</v>
      </c>
      <c r="L633" s="112"/>
      <c r="M633" s="112"/>
      <c r="N633" s="112"/>
      <c r="O633" s="183">
        <v>18.06</v>
      </c>
      <c r="P633" s="112">
        <v>531.94</v>
      </c>
      <c r="Q633" s="112"/>
      <c r="R633" s="110"/>
      <c r="S633" s="110"/>
      <c r="T633" s="110"/>
      <c r="U633" s="110"/>
      <c r="V633" s="110"/>
      <c r="W633" s="110"/>
      <c r="X633" s="110"/>
    </row>
    <row r="634" ht="14.25" customHeight="1">
      <c r="A634" s="199" t="s">
        <v>2337</v>
      </c>
      <c r="B634" s="201">
        <v>45953.0</v>
      </c>
      <c r="C634" s="128" t="s">
        <v>2338</v>
      </c>
      <c r="D634" s="251" t="s">
        <v>2339</v>
      </c>
      <c r="E634" s="212">
        <v>300.0</v>
      </c>
      <c r="F634" s="211" t="s">
        <v>905</v>
      </c>
      <c r="G634" s="186" t="s">
        <v>1615</v>
      </c>
      <c r="H634" s="166" t="s">
        <v>869</v>
      </c>
      <c r="I634" s="110"/>
      <c r="J634" s="110"/>
      <c r="K634" s="212">
        <v>300.0</v>
      </c>
      <c r="L634" s="112"/>
      <c r="M634" s="112"/>
      <c r="N634" s="112"/>
      <c r="O634" s="112"/>
      <c r="P634" s="112"/>
      <c r="Q634" s="112"/>
      <c r="R634" s="110"/>
      <c r="S634" s="110"/>
      <c r="T634" s="110"/>
      <c r="U634" s="110"/>
      <c r="V634" s="110"/>
      <c r="W634" s="110"/>
      <c r="X634" s="110"/>
    </row>
    <row r="635" ht="14.25" customHeight="1">
      <c r="A635" s="199" t="s">
        <v>2340</v>
      </c>
      <c r="B635" s="201">
        <v>45953.0</v>
      </c>
      <c r="C635" s="128" t="s">
        <v>2341</v>
      </c>
      <c r="D635" s="211" t="s">
        <v>2342</v>
      </c>
      <c r="E635" s="212">
        <v>550.0</v>
      </c>
      <c r="F635" s="211" t="s">
        <v>1180</v>
      </c>
      <c r="G635" s="186" t="s">
        <v>143</v>
      </c>
      <c r="H635" s="166" t="s">
        <v>976</v>
      </c>
      <c r="I635" s="110"/>
      <c r="J635" s="110"/>
      <c r="K635" s="212">
        <v>550.0</v>
      </c>
      <c r="L635" s="112"/>
      <c r="M635" s="112"/>
      <c r="N635" s="112"/>
      <c r="O635" s="112"/>
      <c r="P635" s="112"/>
      <c r="Q635" s="112"/>
      <c r="R635" s="110"/>
      <c r="S635" s="110"/>
      <c r="T635" s="110"/>
      <c r="U635" s="110"/>
      <c r="V635" s="110"/>
      <c r="W635" s="110"/>
      <c r="X635" s="110"/>
    </row>
    <row r="636" ht="14.25" customHeight="1">
      <c r="A636" s="199" t="s">
        <v>2343</v>
      </c>
      <c r="B636" s="201">
        <v>45953.0</v>
      </c>
      <c r="C636" s="128" t="s">
        <v>2344</v>
      </c>
      <c r="D636" s="211" t="s">
        <v>2345</v>
      </c>
      <c r="E636" s="212">
        <v>550.0</v>
      </c>
      <c r="F636" s="211" t="s">
        <v>1180</v>
      </c>
      <c r="G636" s="186" t="s">
        <v>150</v>
      </c>
      <c r="H636" s="166" t="s">
        <v>869</v>
      </c>
      <c r="I636" s="110"/>
      <c r="J636" s="110"/>
      <c r="K636" s="212">
        <v>550.0</v>
      </c>
      <c r="L636" s="112"/>
      <c r="M636" s="112"/>
      <c r="N636" s="112"/>
      <c r="O636" s="112"/>
      <c r="P636" s="112"/>
      <c r="Q636" s="112"/>
      <c r="R636" s="110"/>
      <c r="S636" s="110"/>
      <c r="T636" s="110"/>
      <c r="U636" s="110"/>
      <c r="V636" s="110"/>
      <c r="W636" s="110"/>
      <c r="X636" s="110"/>
    </row>
    <row r="637" ht="14.25" customHeight="1">
      <c r="A637" s="199" t="s">
        <v>2346</v>
      </c>
      <c r="B637" s="201">
        <v>45954.0</v>
      </c>
      <c r="C637" s="128" t="s">
        <v>2347</v>
      </c>
      <c r="D637" s="211" t="s">
        <v>1856</v>
      </c>
      <c r="E637" s="212">
        <v>550.0</v>
      </c>
      <c r="F637" s="211" t="s">
        <v>1180</v>
      </c>
      <c r="G637" s="186" t="s">
        <v>143</v>
      </c>
      <c r="H637" s="166" t="s">
        <v>976</v>
      </c>
      <c r="I637" s="110"/>
      <c r="J637" s="110"/>
      <c r="K637" s="212">
        <v>550.0</v>
      </c>
      <c r="L637" s="112"/>
      <c r="M637" s="112"/>
      <c r="N637" s="112"/>
      <c r="O637" s="112"/>
      <c r="P637" s="112"/>
      <c r="Q637" s="112"/>
      <c r="R637" s="110"/>
      <c r="S637" s="110"/>
      <c r="T637" s="110"/>
      <c r="U637" s="110"/>
      <c r="V637" s="110"/>
      <c r="W637" s="110"/>
      <c r="X637" s="110"/>
    </row>
    <row r="638" ht="14.25" customHeight="1">
      <c r="A638" s="199" t="s">
        <v>2348</v>
      </c>
      <c r="B638" s="201">
        <v>45954.0</v>
      </c>
      <c r="C638" s="128" t="s">
        <v>2349</v>
      </c>
      <c r="D638" s="211" t="s">
        <v>1416</v>
      </c>
      <c r="E638" s="212">
        <v>550.0</v>
      </c>
      <c r="F638" s="211" t="s">
        <v>1180</v>
      </c>
      <c r="G638" s="186" t="s">
        <v>143</v>
      </c>
      <c r="H638" s="166" t="s">
        <v>976</v>
      </c>
      <c r="I638" s="110"/>
      <c r="J638" s="110"/>
      <c r="K638" s="212">
        <v>550.0</v>
      </c>
      <c r="L638" s="112"/>
      <c r="M638" s="112"/>
      <c r="N638" s="112"/>
      <c r="O638" s="112"/>
      <c r="P638" s="112"/>
      <c r="Q638" s="112"/>
      <c r="R638" s="110"/>
      <c r="S638" s="110"/>
      <c r="T638" s="110"/>
      <c r="U638" s="110"/>
      <c r="V638" s="110"/>
      <c r="W638" s="110"/>
      <c r="X638" s="110"/>
    </row>
    <row r="639" ht="14.25" customHeight="1">
      <c r="A639" s="199" t="s">
        <v>2350</v>
      </c>
      <c r="B639" s="201">
        <v>45955.0</v>
      </c>
      <c r="C639" s="128" t="s">
        <v>2351</v>
      </c>
      <c r="D639" s="211" t="s">
        <v>2352</v>
      </c>
      <c r="E639" s="212">
        <v>2100.0</v>
      </c>
      <c r="F639" s="211" t="s">
        <v>2353</v>
      </c>
      <c r="G639" s="186" t="s">
        <v>143</v>
      </c>
      <c r="H639" s="166" t="s">
        <v>976</v>
      </c>
      <c r="I639" s="128" t="s">
        <v>2354</v>
      </c>
      <c r="J639" s="110"/>
      <c r="K639" s="212">
        <v>2100.0</v>
      </c>
      <c r="L639" s="112"/>
      <c r="M639" s="112"/>
      <c r="N639" s="112"/>
      <c r="O639" s="112"/>
      <c r="P639" s="112"/>
      <c r="Q639" s="112"/>
      <c r="R639" s="110"/>
      <c r="S639" s="110"/>
      <c r="T639" s="110"/>
      <c r="U639" s="110"/>
      <c r="V639" s="110"/>
      <c r="W639" s="110"/>
      <c r="X639" s="110"/>
    </row>
    <row r="640" ht="14.25" customHeight="1">
      <c r="A640" s="199" t="s">
        <v>2355</v>
      </c>
      <c r="B640" s="201">
        <v>45955.0</v>
      </c>
      <c r="C640" s="128" t="s">
        <v>2356</v>
      </c>
      <c r="D640" s="211" t="s">
        <v>2357</v>
      </c>
      <c r="E640" s="212">
        <v>550.0</v>
      </c>
      <c r="F640" s="211" t="s">
        <v>1180</v>
      </c>
      <c r="G640" s="186" t="s">
        <v>1615</v>
      </c>
      <c r="H640" s="166" t="s">
        <v>869</v>
      </c>
      <c r="I640" s="110"/>
      <c r="J640" s="110"/>
      <c r="K640" s="212">
        <v>550.0</v>
      </c>
      <c r="L640" s="112"/>
      <c r="M640" s="112"/>
      <c r="N640" s="112"/>
      <c r="O640" s="249">
        <v>13.4</v>
      </c>
      <c r="P640" s="250">
        <v>536.6</v>
      </c>
      <c r="Q640" s="112"/>
      <c r="R640" s="110"/>
      <c r="S640" s="110"/>
      <c r="T640" s="110"/>
      <c r="U640" s="110"/>
      <c r="V640" s="110"/>
      <c r="W640" s="110"/>
      <c r="X640" s="110"/>
    </row>
    <row r="641" ht="14.25" customHeight="1">
      <c r="A641" s="199" t="s">
        <v>2358</v>
      </c>
      <c r="B641" s="201">
        <v>45957.0</v>
      </c>
      <c r="C641" s="128" t="s">
        <v>2359</v>
      </c>
      <c r="D641" s="211" t="s">
        <v>2360</v>
      </c>
      <c r="E641" s="212">
        <v>550.0</v>
      </c>
      <c r="F641" s="211" t="s">
        <v>1180</v>
      </c>
      <c r="G641" s="186" t="s">
        <v>143</v>
      </c>
      <c r="H641" s="166" t="s">
        <v>976</v>
      </c>
      <c r="I641" s="110"/>
      <c r="J641" s="110"/>
      <c r="K641" s="212">
        <v>550.0</v>
      </c>
      <c r="L641" s="112"/>
      <c r="M641" s="112"/>
      <c r="N641" s="112"/>
      <c r="O641" s="112"/>
      <c r="P641" s="112"/>
      <c r="Q641" s="112"/>
      <c r="R641" s="110"/>
      <c r="S641" s="110"/>
      <c r="T641" s="110"/>
      <c r="U641" s="110"/>
      <c r="V641" s="110"/>
      <c r="W641" s="110"/>
      <c r="X641" s="110"/>
    </row>
    <row r="642" ht="14.25" customHeight="1">
      <c r="A642" s="199" t="s">
        <v>2361</v>
      </c>
      <c r="B642" s="201">
        <v>45957.0</v>
      </c>
      <c r="C642" s="128" t="s">
        <v>2362</v>
      </c>
      <c r="D642" s="211" t="s">
        <v>1856</v>
      </c>
      <c r="E642" s="212">
        <v>550.0</v>
      </c>
      <c r="F642" s="211" t="s">
        <v>1180</v>
      </c>
      <c r="G642" s="186" t="s">
        <v>143</v>
      </c>
      <c r="H642" s="166" t="s">
        <v>976</v>
      </c>
      <c r="I642" s="110"/>
      <c r="J642" s="110"/>
      <c r="K642" s="212">
        <v>550.0</v>
      </c>
      <c r="L642" s="112"/>
      <c r="M642" s="112"/>
      <c r="N642" s="112"/>
      <c r="O642" s="112"/>
      <c r="P642" s="112"/>
      <c r="Q642" s="112"/>
      <c r="R642" s="110"/>
      <c r="S642" s="110"/>
      <c r="T642" s="110"/>
      <c r="U642" s="110"/>
      <c r="V642" s="110"/>
      <c r="W642" s="110"/>
      <c r="X642" s="110"/>
    </row>
    <row r="643" ht="14.25" customHeight="1">
      <c r="A643" s="199" t="s">
        <v>2363</v>
      </c>
      <c r="B643" s="201">
        <v>45958.0</v>
      </c>
      <c r="C643" s="128" t="s">
        <v>2364</v>
      </c>
      <c r="D643" s="211" t="s">
        <v>2365</v>
      </c>
      <c r="E643" s="212">
        <v>300.0</v>
      </c>
      <c r="F643" s="211" t="s">
        <v>905</v>
      </c>
      <c r="G643" s="186" t="s">
        <v>143</v>
      </c>
      <c r="H643" s="166" t="s">
        <v>976</v>
      </c>
      <c r="I643" s="110"/>
      <c r="J643" s="110"/>
      <c r="K643" s="212">
        <v>300.0</v>
      </c>
      <c r="L643" s="112"/>
      <c r="M643" s="112"/>
      <c r="N643" s="112"/>
      <c r="O643" s="112"/>
      <c r="P643" s="112"/>
      <c r="Q643" s="112"/>
      <c r="R643" s="110"/>
      <c r="S643" s="110"/>
      <c r="T643" s="110"/>
      <c r="U643" s="110"/>
      <c r="V643" s="110"/>
      <c r="W643" s="110"/>
      <c r="X643" s="110"/>
    </row>
    <row r="644" ht="14.25" customHeight="1">
      <c r="A644" s="199" t="s">
        <v>2366</v>
      </c>
      <c r="B644" s="201">
        <v>45958.0</v>
      </c>
      <c r="C644" s="128" t="s">
        <v>2367</v>
      </c>
      <c r="D644" s="211" t="s">
        <v>2161</v>
      </c>
      <c r="E644" s="212">
        <v>550.0</v>
      </c>
      <c r="F644" s="211" t="s">
        <v>1180</v>
      </c>
      <c r="G644" s="186" t="s">
        <v>150</v>
      </c>
      <c r="H644" s="166" t="s">
        <v>869</v>
      </c>
      <c r="I644" s="110"/>
      <c r="J644" s="110"/>
      <c r="K644" s="212">
        <v>550.0</v>
      </c>
      <c r="L644" s="112"/>
      <c r="M644" s="112"/>
      <c r="N644" s="112"/>
      <c r="O644" s="112"/>
      <c r="P644" s="112"/>
      <c r="Q644" s="112"/>
      <c r="R644" s="110"/>
      <c r="S644" s="110"/>
      <c r="T644" s="110"/>
      <c r="U644" s="110"/>
      <c r="V644" s="110"/>
      <c r="W644" s="110"/>
      <c r="X644" s="110"/>
    </row>
    <row r="645" ht="14.25" customHeight="1">
      <c r="A645" s="199" t="s">
        <v>2368</v>
      </c>
      <c r="B645" s="201">
        <v>45958.0</v>
      </c>
      <c r="C645" s="128" t="s">
        <v>2369</v>
      </c>
      <c r="D645" s="211" t="s">
        <v>2370</v>
      </c>
      <c r="E645" s="212">
        <v>300.0</v>
      </c>
      <c r="F645" s="211" t="s">
        <v>905</v>
      </c>
      <c r="G645" s="186" t="s">
        <v>150</v>
      </c>
      <c r="H645" s="166" t="s">
        <v>869</v>
      </c>
      <c r="I645" s="110"/>
      <c r="J645" s="110"/>
      <c r="K645" s="212">
        <v>300.0</v>
      </c>
      <c r="L645" s="112"/>
      <c r="M645" s="112"/>
      <c r="N645" s="112"/>
      <c r="O645" s="112"/>
      <c r="P645" s="112"/>
      <c r="Q645" s="112"/>
      <c r="R645" s="110"/>
      <c r="S645" s="110"/>
      <c r="T645" s="110"/>
      <c r="U645" s="110"/>
      <c r="V645" s="110"/>
      <c r="W645" s="110"/>
      <c r="X645" s="110"/>
    </row>
    <row r="646" ht="14.25" customHeight="1">
      <c r="A646" s="199" t="s">
        <v>2371</v>
      </c>
      <c r="B646" s="201">
        <v>45959.0</v>
      </c>
      <c r="C646" s="128" t="s">
        <v>2044</v>
      </c>
      <c r="D646" s="211" t="s">
        <v>1566</v>
      </c>
      <c r="E646" s="212">
        <v>4000.0</v>
      </c>
      <c r="F646" s="211" t="s">
        <v>2372</v>
      </c>
      <c r="G646" s="186" t="s">
        <v>150</v>
      </c>
      <c r="H646" s="166" t="s">
        <v>869</v>
      </c>
      <c r="I646" s="110"/>
      <c r="J646" s="110"/>
      <c r="K646" s="212">
        <v>4000.0</v>
      </c>
      <c r="L646" s="112"/>
      <c r="M646" s="112"/>
      <c r="N646" s="112"/>
      <c r="O646" s="112"/>
      <c r="P646" s="112"/>
      <c r="Q646" s="112"/>
      <c r="R646" s="110"/>
      <c r="S646" s="110"/>
      <c r="T646" s="110"/>
      <c r="U646" s="110"/>
      <c r="V646" s="110"/>
      <c r="W646" s="110"/>
      <c r="X646" s="110"/>
    </row>
    <row r="647" ht="14.25" customHeight="1">
      <c r="A647" s="199" t="s">
        <v>2373</v>
      </c>
      <c r="B647" s="201">
        <v>45959.0</v>
      </c>
      <c r="C647" s="128" t="s">
        <v>2047</v>
      </c>
      <c r="D647" s="211" t="s">
        <v>1856</v>
      </c>
      <c r="E647" s="212">
        <v>550.0</v>
      </c>
      <c r="F647" s="211" t="s">
        <v>1180</v>
      </c>
      <c r="G647" s="186" t="s">
        <v>143</v>
      </c>
      <c r="H647" s="166" t="s">
        <v>976</v>
      </c>
      <c r="I647" s="110"/>
      <c r="J647" s="110"/>
      <c r="K647" s="212">
        <v>550.0</v>
      </c>
      <c r="L647" s="112"/>
      <c r="M647" s="112"/>
      <c r="N647" s="112"/>
      <c r="O647" s="112"/>
      <c r="P647" s="112"/>
      <c r="Q647" s="112"/>
      <c r="R647" s="110"/>
      <c r="S647" s="110"/>
      <c r="T647" s="110"/>
      <c r="U647" s="110"/>
      <c r="V647" s="110"/>
      <c r="W647" s="110"/>
      <c r="X647" s="110"/>
    </row>
    <row r="648" ht="14.25" customHeight="1">
      <c r="A648" s="199" t="s">
        <v>2374</v>
      </c>
      <c r="B648" s="201">
        <v>45959.0</v>
      </c>
      <c r="C648" s="128" t="s">
        <v>2375</v>
      </c>
      <c r="D648" s="211" t="s">
        <v>2376</v>
      </c>
      <c r="E648" s="212">
        <v>1100.0</v>
      </c>
      <c r="F648" s="211" t="s">
        <v>1180</v>
      </c>
      <c r="G648" s="186" t="s">
        <v>150</v>
      </c>
      <c r="H648" s="166" t="s">
        <v>869</v>
      </c>
      <c r="I648" s="110"/>
      <c r="J648" s="110"/>
      <c r="K648" s="212">
        <v>1100.0</v>
      </c>
      <c r="L648" s="112"/>
      <c r="M648" s="112"/>
      <c r="N648" s="112"/>
      <c r="O648" s="183">
        <v>36.12</v>
      </c>
      <c r="P648" s="112">
        <f>E648-O648</f>
        <v>1063.88</v>
      </c>
      <c r="Q648" s="112"/>
      <c r="R648" s="110"/>
      <c r="S648" s="110"/>
      <c r="T648" s="110"/>
      <c r="U648" s="110"/>
      <c r="V648" s="110"/>
      <c r="W648" s="110"/>
      <c r="X648" s="110"/>
    </row>
    <row r="649" ht="14.25" customHeight="1">
      <c r="A649" s="199" t="s">
        <v>2377</v>
      </c>
      <c r="B649" s="201">
        <v>45959.0</v>
      </c>
      <c r="C649" s="128" t="s">
        <v>2378</v>
      </c>
      <c r="D649" s="211" t="s">
        <v>2352</v>
      </c>
      <c r="E649" s="212">
        <v>105.0</v>
      </c>
      <c r="F649" s="211" t="s">
        <v>322</v>
      </c>
      <c r="G649" s="186" t="s">
        <v>143</v>
      </c>
      <c r="H649" s="166" t="s">
        <v>976</v>
      </c>
      <c r="I649" s="110"/>
      <c r="J649" s="110"/>
      <c r="K649" s="212">
        <v>105.0</v>
      </c>
      <c r="L649" s="112"/>
      <c r="M649" s="112"/>
      <c r="N649" s="112"/>
      <c r="O649" s="112"/>
      <c r="P649" s="112"/>
      <c r="Q649" s="112"/>
      <c r="R649" s="110"/>
      <c r="S649" s="110"/>
      <c r="T649" s="110"/>
      <c r="U649" s="110"/>
      <c r="V649" s="110"/>
      <c r="W649" s="110"/>
      <c r="X649" s="110"/>
    </row>
    <row r="650" ht="14.25" customHeight="1">
      <c r="A650" s="199" t="s">
        <v>2379</v>
      </c>
      <c r="B650" s="201">
        <v>45959.0</v>
      </c>
      <c r="C650" s="128" t="s">
        <v>2380</v>
      </c>
      <c r="D650" s="211" t="s">
        <v>2381</v>
      </c>
      <c r="E650" s="212">
        <v>300.0</v>
      </c>
      <c r="F650" s="211" t="s">
        <v>905</v>
      </c>
      <c r="G650" s="186" t="s">
        <v>150</v>
      </c>
      <c r="H650" s="166" t="s">
        <v>869</v>
      </c>
      <c r="I650" s="110"/>
      <c r="J650" s="110"/>
      <c r="K650" s="212">
        <v>300.0</v>
      </c>
      <c r="L650" s="112"/>
      <c r="M650" s="112"/>
      <c r="N650" s="112"/>
      <c r="O650" s="112">
        <v>9.85</v>
      </c>
      <c r="P650" s="112">
        <v>290.15</v>
      </c>
      <c r="Q650" s="112"/>
      <c r="R650" s="110"/>
      <c r="S650" s="110"/>
      <c r="T650" s="110"/>
      <c r="U650" s="110"/>
      <c r="V650" s="110"/>
      <c r="W650" s="110"/>
      <c r="X650" s="110"/>
    </row>
    <row r="651" ht="14.25" customHeight="1">
      <c r="A651" s="199" t="s">
        <v>2382</v>
      </c>
      <c r="B651" s="201">
        <v>45959.0</v>
      </c>
      <c r="C651" s="128" t="s">
        <v>2383</v>
      </c>
      <c r="D651" s="211" t="s">
        <v>2384</v>
      </c>
      <c r="E651" s="212">
        <v>2100.0</v>
      </c>
      <c r="F651" s="211" t="s">
        <v>2385</v>
      </c>
      <c r="G651" s="186" t="s">
        <v>143</v>
      </c>
      <c r="H651" s="166" t="s">
        <v>976</v>
      </c>
      <c r="I651" s="110"/>
      <c r="J651" s="110"/>
      <c r="K651" s="212">
        <v>2100.0</v>
      </c>
      <c r="L651" s="112"/>
      <c r="M651" s="112"/>
      <c r="N651" s="112"/>
      <c r="O651" s="112"/>
      <c r="P651" s="112"/>
      <c r="Q651" s="112"/>
      <c r="R651" s="110"/>
      <c r="S651" s="110"/>
      <c r="T651" s="110"/>
      <c r="U651" s="110"/>
      <c r="V651" s="110"/>
      <c r="W651" s="110"/>
      <c r="X651" s="110"/>
    </row>
    <row r="652" ht="14.25" customHeight="1">
      <c r="A652" s="199" t="s">
        <v>2386</v>
      </c>
      <c r="B652" s="201">
        <v>45959.0</v>
      </c>
      <c r="C652" s="128" t="s">
        <v>2387</v>
      </c>
      <c r="D652" s="211" t="s">
        <v>2388</v>
      </c>
      <c r="E652" s="238">
        <v>3821.43</v>
      </c>
      <c r="F652" s="211" t="s">
        <v>2318</v>
      </c>
      <c r="G652" s="186" t="s">
        <v>201</v>
      </c>
      <c r="H652" s="166" t="s">
        <v>869</v>
      </c>
      <c r="I652" s="128" t="s">
        <v>2389</v>
      </c>
      <c r="J652" s="110"/>
      <c r="K652" s="183">
        <v>4000.0</v>
      </c>
      <c r="L652" s="112">
        <f>K652/1.12*0.05</f>
        <v>178.5714286</v>
      </c>
      <c r="M652" s="112">
        <f>K652-L652</f>
        <v>3821.428571</v>
      </c>
      <c r="N652" s="183">
        <f>M652-E652</f>
        <v>-0.001428571428</v>
      </c>
      <c r="O652" s="112"/>
      <c r="P652" s="112"/>
      <c r="Q652" s="112"/>
      <c r="R652" s="110"/>
      <c r="S652" s="110"/>
      <c r="T652" s="110"/>
      <c r="U652" s="110"/>
      <c r="V652" s="110"/>
      <c r="W652" s="110"/>
      <c r="X652" s="110"/>
    </row>
    <row r="653" ht="14.25" customHeight="1">
      <c r="A653" s="252" t="s">
        <v>2390</v>
      </c>
      <c r="B653" s="206">
        <v>45959.0</v>
      </c>
      <c r="C653" s="192" t="s">
        <v>2391</v>
      </c>
      <c r="D653" s="253" t="s">
        <v>2392</v>
      </c>
      <c r="E653" s="254">
        <v>300.0</v>
      </c>
      <c r="F653" s="253" t="s">
        <v>905</v>
      </c>
      <c r="G653" s="255" t="s">
        <v>143</v>
      </c>
      <c r="H653" s="194" t="s">
        <v>976</v>
      </c>
      <c r="I653" s="110"/>
      <c r="J653" s="110"/>
      <c r="K653" s="254">
        <v>300.0</v>
      </c>
      <c r="L653" s="112"/>
      <c r="M653" s="112"/>
      <c r="N653" s="112"/>
      <c r="O653" s="112"/>
      <c r="P653" s="112"/>
      <c r="Q653" s="112"/>
      <c r="R653" s="110"/>
      <c r="S653" s="110"/>
      <c r="T653" s="110"/>
      <c r="U653" s="110"/>
      <c r="V653" s="110"/>
      <c r="W653" s="110"/>
      <c r="X653" s="110"/>
    </row>
    <row r="654" ht="14.25" customHeight="1">
      <c r="A654" s="256" t="s">
        <v>2393</v>
      </c>
      <c r="B654" s="201">
        <v>45964.0</v>
      </c>
      <c r="C654" s="128" t="s">
        <v>2394</v>
      </c>
      <c r="D654" s="211" t="s">
        <v>2395</v>
      </c>
      <c r="E654" s="212">
        <v>550.0</v>
      </c>
      <c r="F654" s="211" t="s">
        <v>1180</v>
      </c>
      <c r="G654" s="186" t="s">
        <v>1325</v>
      </c>
      <c r="H654" s="166" t="s">
        <v>869</v>
      </c>
      <c r="I654" s="110"/>
      <c r="J654" s="110"/>
      <c r="K654" s="212">
        <v>550.0</v>
      </c>
      <c r="L654" s="112"/>
      <c r="M654" s="112"/>
      <c r="N654" s="112"/>
      <c r="O654" s="249">
        <v>13.4</v>
      </c>
      <c r="P654" s="250">
        <v>536.6</v>
      </c>
      <c r="Q654" s="112"/>
      <c r="R654" s="110"/>
      <c r="S654" s="110"/>
      <c r="T654" s="110"/>
      <c r="U654" s="110"/>
      <c r="V654" s="110"/>
      <c r="W654" s="110"/>
      <c r="X654" s="110"/>
    </row>
    <row r="655" ht="14.25" customHeight="1">
      <c r="A655" s="199" t="s">
        <v>2396</v>
      </c>
      <c r="B655" s="201">
        <v>45964.0</v>
      </c>
      <c r="C655" s="128" t="s">
        <v>2397</v>
      </c>
      <c r="D655" s="211" t="s">
        <v>2398</v>
      </c>
      <c r="E655" s="212">
        <v>550.0</v>
      </c>
      <c r="F655" s="211" t="s">
        <v>1180</v>
      </c>
      <c r="G655" s="186" t="s">
        <v>150</v>
      </c>
      <c r="H655" s="166" t="s">
        <v>869</v>
      </c>
      <c r="I655" s="110"/>
      <c r="J655" s="110"/>
      <c r="K655" s="212">
        <v>550.0</v>
      </c>
      <c r="L655" s="112"/>
      <c r="M655" s="112"/>
      <c r="N655" s="112"/>
      <c r="O655" s="183">
        <v>18.06</v>
      </c>
      <c r="P655" s="112">
        <f>E655-O655</f>
        <v>531.94</v>
      </c>
      <c r="Q655" s="112"/>
      <c r="R655" s="110"/>
      <c r="S655" s="110"/>
      <c r="T655" s="110"/>
      <c r="U655" s="110"/>
      <c r="V655" s="110"/>
      <c r="W655" s="110"/>
      <c r="X655" s="110"/>
    </row>
    <row r="656" ht="14.25" customHeight="1">
      <c r="A656" s="199" t="s">
        <v>2399</v>
      </c>
      <c r="B656" s="201">
        <v>45964.0</v>
      </c>
      <c r="C656" s="128" t="s">
        <v>2400</v>
      </c>
      <c r="D656" s="211" t="s">
        <v>2401</v>
      </c>
      <c r="E656" s="212">
        <v>550.0</v>
      </c>
      <c r="F656" s="211" t="s">
        <v>1180</v>
      </c>
      <c r="G656" s="186" t="s">
        <v>1500</v>
      </c>
      <c r="H656" s="166" t="s">
        <v>869</v>
      </c>
      <c r="I656" s="110"/>
      <c r="J656" s="110"/>
      <c r="K656" s="212">
        <v>550.0</v>
      </c>
      <c r="L656" s="112"/>
      <c r="M656" s="112"/>
      <c r="N656" s="112"/>
      <c r="O656" s="249">
        <v>13.4</v>
      </c>
      <c r="P656" s="250">
        <v>536.6</v>
      </c>
      <c r="Q656" s="112"/>
      <c r="R656" s="110"/>
      <c r="S656" s="110"/>
      <c r="T656" s="110"/>
      <c r="U656" s="110"/>
      <c r="V656" s="110"/>
      <c r="W656" s="110"/>
      <c r="X656" s="110"/>
    </row>
    <row r="657" ht="14.25" customHeight="1">
      <c r="A657" s="199" t="s">
        <v>2402</v>
      </c>
      <c r="B657" s="201">
        <v>45964.0</v>
      </c>
      <c r="C657" s="128" t="s">
        <v>2403</v>
      </c>
      <c r="D657" s="211" t="s">
        <v>1416</v>
      </c>
      <c r="E657" s="212">
        <v>550.0</v>
      </c>
      <c r="F657" s="211" t="s">
        <v>1180</v>
      </c>
      <c r="G657" s="186" t="s">
        <v>143</v>
      </c>
      <c r="H657" s="166" t="s">
        <v>976</v>
      </c>
      <c r="I657" s="110"/>
      <c r="J657" s="110"/>
      <c r="K657" s="212">
        <v>550.0</v>
      </c>
      <c r="L657" s="112"/>
      <c r="M657" s="112"/>
      <c r="N657" s="112"/>
      <c r="O657" s="112"/>
      <c r="P657" s="112"/>
      <c r="Q657" s="112"/>
      <c r="R657" s="110"/>
      <c r="S657" s="110"/>
      <c r="T657" s="110"/>
      <c r="U657" s="110"/>
      <c r="V657" s="110"/>
      <c r="W657" s="110"/>
      <c r="X657" s="110"/>
    </row>
    <row r="658" ht="14.25" customHeight="1">
      <c r="A658" s="199" t="s">
        <v>2404</v>
      </c>
      <c r="B658" s="201">
        <v>45964.0</v>
      </c>
      <c r="C658" s="128" t="s">
        <v>2405</v>
      </c>
      <c r="D658" s="211" t="s">
        <v>2406</v>
      </c>
      <c r="E658" s="212">
        <v>300.0</v>
      </c>
      <c r="F658" s="211" t="s">
        <v>905</v>
      </c>
      <c r="G658" s="186" t="s">
        <v>143</v>
      </c>
      <c r="H658" s="166" t="s">
        <v>976</v>
      </c>
      <c r="I658" s="110"/>
      <c r="J658" s="110"/>
      <c r="K658" s="212">
        <v>300.0</v>
      </c>
      <c r="L658" s="112"/>
      <c r="M658" s="112"/>
      <c r="N658" s="112"/>
      <c r="O658" s="112"/>
      <c r="P658" s="112"/>
      <c r="Q658" s="112"/>
      <c r="R658" s="110"/>
      <c r="S658" s="110"/>
      <c r="T658" s="110"/>
      <c r="U658" s="110"/>
      <c r="V658" s="110"/>
      <c r="W658" s="110"/>
      <c r="X658" s="110"/>
    </row>
    <row r="659" ht="14.25" customHeight="1">
      <c r="A659" s="199" t="s">
        <v>2407</v>
      </c>
      <c r="B659" s="201">
        <v>45965.0</v>
      </c>
      <c r="C659" s="128" t="s">
        <v>2408</v>
      </c>
      <c r="D659" s="211" t="s">
        <v>1494</v>
      </c>
      <c r="E659" s="212">
        <v>300.0</v>
      </c>
      <c r="F659" s="211" t="s">
        <v>905</v>
      </c>
      <c r="G659" s="186" t="s">
        <v>143</v>
      </c>
      <c r="H659" s="166" t="s">
        <v>976</v>
      </c>
      <c r="I659" s="110"/>
      <c r="J659" s="110"/>
      <c r="K659" s="212">
        <v>300.0</v>
      </c>
      <c r="L659" s="112"/>
      <c r="M659" s="112"/>
      <c r="N659" s="112"/>
      <c r="O659" s="112"/>
      <c r="P659" s="112"/>
      <c r="Q659" s="112"/>
      <c r="R659" s="110"/>
      <c r="S659" s="110"/>
      <c r="T659" s="110"/>
      <c r="U659" s="110"/>
      <c r="V659" s="110"/>
      <c r="W659" s="110"/>
      <c r="X659" s="110"/>
    </row>
    <row r="660" ht="14.25" customHeight="1">
      <c r="A660" s="199" t="s">
        <v>2409</v>
      </c>
      <c r="B660" s="201">
        <v>45965.0</v>
      </c>
      <c r="C660" s="128" t="s">
        <v>2410</v>
      </c>
      <c r="D660" s="211" t="s">
        <v>1986</v>
      </c>
      <c r="E660" s="212">
        <v>2100.0</v>
      </c>
      <c r="F660" s="211" t="s">
        <v>2411</v>
      </c>
      <c r="G660" s="186" t="s">
        <v>143</v>
      </c>
      <c r="H660" s="166" t="s">
        <v>976</v>
      </c>
      <c r="I660" s="110"/>
      <c r="J660" s="110"/>
      <c r="K660" s="212">
        <v>2100.0</v>
      </c>
      <c r="L660" s="112"/>
      <c r="M660" s="112"/>
      <c r="N660" s="112"/>
      <c r="O660" s="112"/>
      <c r="P660" s="112"/>
      <c r="Q660" s="112"/>
      <c r="R660" s="110"/>
      <c r="S660" s="110"/>
      <c r="T660" s="110"/>
      <c r="U660" s="110"/>
      <c r="V660" s="110"/>
      <c r="W660" s="110"/>
      <c r="X660" s="110"/>
    </row>
    <row r="661" ht="14.25" customHeight="1">
      <c r="A661" s="199" t="s">
        <v>2412</v>
      </c>
      <c r="B661" s="201">
        <v>45965.0</v>
      </c>
      <c r="C661" s="128" t="s">
        <v>2413</v>
      </c>
      <c r="D661" s="211" t="s">
        <v>1509</v>
      </c>
      <c r="E661" s="212">
        <v>550.0</v>
      </c>
      <c r="F661" s="211" t="s">
        <v>1180</v>
      </c>
      <c r="G661" s="186" t="s">
        <v>1615</v>
      </c>
      <c r="H661" s="166" t="s">
        <v>869</v>
      </c>
      <c r="I661" s="110"/>
      <c r="J661" s="110"/>
      <c r="K661" s="212">
        <v>550.0</v>
      </c>
      <c r="L661" s="112"/>
      <c r="M661" s="112"/>
      <c r="N661" s="112"/>
      <c r="O661" s="112"/>
      <c r="P661" s="112"/>
      <c r="Q661" s="112"/>
      <c r="R661" s="110"/>
      <c r="S661" s="110"/>
      <c r="T661" s="110"/>
      <c r="U661" s="110"/>
      <c r="V661" s="110"/>
      <c r="W661" s="110"/>
      <c r="X661" s="110"/>
    </row>
    <row r="662" ht="14.25" customHeight="1">
      <c r="A662" s="199" t="s">
        <v>2414</v>
      </c>
      <c r="B662" s="201">
        <v>45966.0</v>
      </c>
      <c r="C662" s="128" t="s">
        <v>2415</v>
      </c>
      <c r="D662" s="211" t="s">
        <v>2416</v>
      </c>
      <c r="E662" s="212">
        <v>550.0</v>
      </c>
      <c r="F662" s="211" t="s">
        <v>1180</v>
      </c>
      <c r="G662" s="186" t="s">
        <v>150</v>
      </c>
      <c r="H662" s="166" t="s">
        <v>869</v>
      </c>
      <c r="I662" s="110"/>
      <c r="J662" s="110"/>
      <c r="K662" s="212">
        <v>550.0</v>
      </c>
      <c r="L662" s="112"/>
      <c r="M662" s="112"/>
      <c r="N662" s="112"/>
      <c r="O662" s="112"/>
      <c r="P662" s="112"/>
      <c r="Q662" s="112"/>
      <c r="R662" s="110"/>
      <c r="S662" s="110"/>
      <c r="T662" s="110"/>
      <c r="U662" s="110"/>
      <c r="V662" s="110"/>
      <c r="W662" s="110"/>
      <c r="X662" s="110"/>
    </row>
    <row r="663" ht="14.25" customHeight="1">
      <c r="A663" s="199" t="s">
        <v>2417</v>
      </c>
      <c r="B663" s="201">
        <v>45966.0</v>
      </c>
      <c r="C663" s="128" t="s">
        <v>2418</v>
      </c>
      <c r="D663" s="211" t="s">
        <v>1898</v>
      </c>
      <c r="E663" s="212">
        <v>3000.0</v>
      </c>
      <c r="F663" s="211" t="s">
        <v>2419</v>
      </c>
      <c r="G663" s="186" t="s">
        <v>143</v>
      </c>
      <c r="H663" s="166" t="s">
        <v>976</v>
      </c>
      <c r="I663" s="110"/>
      <c r="J663" s="110"/>
      <c r="K663" s="212">
        <v>3000.0</v>
      </c>
      <c r="L663" s="112"/>
      <c r="M663" s="112"/>
      <c r="N663" s="112"/>
      <c r="O663" s="112"/>
      <c r="P663" s="112"/>
      <c r="Q663" s="112"/>
      <c r="R663" s="110"/>
      <c r="S663" s="110"/>
      <c r="T663" s="110"/>
      <c r="U663" s="110"/>
      <c r="V663" s="110"/>
      <c r="W663" s="110"/>
      <c r="X663" s="110"/>
    </row>
    <row r="664" ht="14.25" customHeight="1">
      <c r="A664" s="199" t="s">
        <v>2420</v>
      </c>
      <c r="B664" s="201">
        <v>45966.0</v>
      </c>
      <c r="C664" s="128" t="s">
        <v>2421</v>
      </c>
      <c r="D664" s="211" t="s">
        <v>2422</v>
      </c>
      <c r="E664" s="212">
        <v>18000.0</v>
      </c>
      <c r="F664" s="211" t="s">
        <v>2423</v>
      </c>
      <c r="G664" s="186" t="s">
        <v>150</v>
      </c>
      <c r="H664" s="166" t="s">
        <v>869</v>
      </c>
      <c r="I664" s="110"/>
      <c r="J664" s="110"/>
      <c r="K664" s="212">
        <v>18000.0</v>
      </c>
      <c r="L664" s="112"/>
      <c r="M664" s="112"/>
      <c r="N664" s="112"/>
      <c r="O664" s="112"/>
      <c r="P664" s="112"/>
      <c r="Q664" s="112"/>
      <c r="R664" s="110"/>
      <c r="S664" s="110"/>
      <c r="T664" s="110"/>
      <c r="U664" s="110"/>
      <c r="V664" s="110"/>
      <c r="W664" s="110"/>
      <c r="X664" s="110"/>
    </row>
    <row r="665" ht="14.25" customHeight="1">
      <c r="A665" s="199" t="s">
        <v>2424</v>
      </c>
      <c r="B665" s="201">
        <v>45966.0</v>
      </c>
      <c r="C665" s="128" t="s">
        <v>2425</v>
      </c>
      <c r="D665" s="211" t="s">
        <v>2426</v>
      </c>
      <c r="E665" s="212">
        <v>300.0</v>
      </c>
      <c r="F665" s="211" t="s">
        <v>905</v>
      </c>
      <c r="G665" s="186" t="s">
        <v>2427</v>
      </c>
      <c r="H665" s="166" t="s">
        <v>869</v>
      </c>
      <c r="I665" s="110"/>
      <c r="J665" s="110"/>
      <c r="K665" s="212">
        <v>300.0</v>
      </c>
      <c r="L665" s="112"/>
      <c r="M665" s="112"/>
      <c r="N665" s="112"/>
      <c r="O665" s="112"/>
      <c r="P665" s="112"/>
      <c r="Q665" s="112"/>
      <c r="R665" s="110"/>
      <c r="S665" s="110"/>
      <c r="T665" s="110"/>
      <c r="U665" s="110"/>
      <c r="V665" s="110"/>
      <c r="W665" s="110"/>
      <c r="X665" s="110"/>
    </row>
    <row r="666" ht="14.25" customHeight="1">
      <c r="A666" s="199" t="s">
        <v>2428</v>
      </c>
      <c r="B666" s="201">
        <v>45966.0</v>
      </c>
      <c r="C666" s="128" t="s">
        <v>2429</v>
      </c>
      <c r="D666" s="211" t="s">
        <v>2430</v>
      </c>
      <c r="E666" s="212">
        <v>5000.0</v>
      </c>
      <c r="F666" s="211" t="s">
        <v>1538</v>
      </c>
      <c r="G666" s="186" t="s">
        <v>201</v>
      </c>
      <c r="H666" s="166" t="s">
        <v>869</v>
      </c>
      <c r="I666" s="128" t="s">
        <v>2431</v>
      </c>
      <c r="J666" s="110"/>
      <c r="K666" s="212">
        <v>5000.0</v>
      </c>
      <c r="L666" s="112"/>
      <c r="M666" s="112"/>
      <c r="N666" s="112"/>
      <c r="O666" s="112"/>
      <c r="P666" s="112"/>
      <c r="Q666" s="112"/>
      <c r="R666" s="110"/>
      <c r="S666" s="110"/>
      <c r="T666" s="110"/>
      <c r="U666" s="110"/>
      <c r="V666" s="110"/>
      <c r="W666" s="110"/>
      <c r="X666" s="110"/>
    </row>
    <row r="667" ht="14.25" customHeight="1">
      <c r="A667" s="199" t="s">
        <v>2432</v>
      </c>
      <c r="B667" s="201">
        <v>45966.0</v>
      </c>
      <c r="C667" s="128" t="s">
        <v>2433</v>
      </c>
      <c r="D667" s="211" t="s">
        <v>2434</v>
      </c>
      <c r="E667" s="212">
        <v>300.0</v>
      </c>
      <c r="F667" s="211" t="s">
        <v>905</v>
      </c>
      <c r="G667" s="186" t="s">
        <v>143</v>
      </c>
      <c r="H667" s="166" t="s">
        <v>976</v>
      </c>
      <c r="I667" s="110"/>
      <c r="J667" s="110"/>
      <c r="K667" s="212">
        <v>300.0</v>
      </c>
      <c r="L667" s="112"/>
      <c r="M667" s="112"/>
      <c r="N667" s="112"/>
      <c r="O667" s="112"/>
      <c r="P667" s="112"/>
      <c r="Q667" s="112"/>
      <c r="R667" s="110"/>
      <c r="S667" s="110"/>
      <c r="T667" s="110"/>
      <c r="U667" s="110"/>
      <c r="V667" s="110"/>
      <c r="W667" s="110"/>
      <c r="X667" s="110"/>
    </row>
    <row r="668" ht="14.25" customHeight="1">
      <c r="A668" s="199" t="s">
        <v>2435</v>
      </c>
      <c r="B668" s="201">
        <v>45966.0</v>
      </c>
      <c r="C668" s="128" t="s">
        <v>2436</v>
      </c>
      <c r="D668" s="211" t="s">
        <v>1509</v>
      </c>
      <c r="E668" s="212">
        <v>300.0</v>
      </c>
      <c r="F668" s="211" t="s">
        <v>905</v>
      </c>
      <c r="G668" s="186" t="s">
        <v>143</v>
      </c>
      <c r="H668" s="166" t="s">
        <v>976</v>
      </c>
      <c r="I668" s="110"/>
      <c r="J668" s="110"/>
      <c r="K668" s="212">
        <v>300.0</v>
      </c>
      <c r="L668" s="112"/>
      <c r="M668" s="112"/>
      <c r="N668" s="112"/>
      <c r="O668" s="112"/>
      <c r="P668" s="112"/>
      <c r="Q668" s="112"/>
      <c r="R668" s="110"/>
      <c r="S668" s="110"/>
      <c r="T668" s="110"/>
      <c r="U668" s="110"/>
      <c r="V668" s="110"/>
      <c r="W668" s="110"/>
      <c r="X668" s="110"/>
    </row>
    <row r="669" ht="14.25" customHeight="1">
      <c r="A669" s="199" t="s">
        <v>2437</v>
      </c>
      <c r="B669" s="201">
        <v>45966.0</v>
      </c>
      <c r="C669" s="128" t="s">
        <v>2438</v>
      </c>
      <c r="D669" s="211" t="s">
        <v>2430</v>
      </c>
      <c r="E669" s="212">
        <v>700.0</v>
      </c>
      <c r="F669" s="211" t="s">
        <v>2439</v>
      </c>
      <c r="G669" s="186" t="s">
        <v>1325</v>
      </c>
      <c r="H669" s="166" t="s">
        <v>869</v>
      </c>
      <c r="I669" s="110"/>
      <c r="J669" s="110"/>
      <c r="K669" s="212">
        <v>700.0</v>
      </c>
      <c r="L669" s="112"/>
      <c r="M669" s="112"/>
      <c r="N669" s="112"/>
      <c r="O669" s="112"/>
      <c r="P669" s="112"/>
      <c r="Q669" s="112"/>
      <c r="R669" s="110"/>
      <c r="S669" s="110"/>
      <c r="T669" s="110"/>
      <c r="U669" s="110"/>
      <c r="V669" s="110"/>
      <c r="W669" s="110"/>
      <c r="X669" s="110"/>
    </row>
    <row r="670" ht="14.25" customHeight="1">
      <c r="A670" s="199" t="s">
        <v>2440</v>
      </c>
      <c r="B670" s="201">
        <v>45967.0</v>
      </c>
      <c r="C670" s="128" t="s">
        <v>2441</v>
      </c>
      <c r="D670" s="211" t="s">
        <v>2442</v>
      </c>
      <c r="E670" s="212">
        <v>300.0</v>
      </c>
      <c r="F670" s="211" t="s">
        <v>905</v>
      </c>
      <c r="G670" s="186" t="s">
        <v>143</v>
      </c>
      <c r="H670" s="166" t="s">
        <v>976</v>
      </c>
      <c r="I670" s="110"/>
      <c r="J670" s="110"/>
      <c r="K670" s="212">
        <v>300.0</v>
      </c>
      <c r="L670" s="112"/>
      <c r="M670" s="112"/>
      <c r="N670" s="112"/>
      <c r="O670" s="112"/>
      <c r="P670" s="112"/>
      <c r="Q670" s="112"/>
      <c r="R670" s="110"/>
      <c r="S670" s="110"/>
      <c r="T670" s="110"/>
      <c r="U670" s="110"/>
      <c r="V670" s="110"/>
      <c r="W670" s="110"/>
      <c r="X670" s="110"/>
    </row>
    <row r="671" ht="14.25" customHeight="1">
      <c r="A671" s="199" t="s">
        <v>2443</v>
      </c>
      <c r="B671" s="201">
        <v>45967.0</v>
      </c>
      <c r="C671" s="128" t="s">
        <v>2444</v>
      </c>
      <c r="D671" s="211" t="s">
        <v>2445</v>
      </c>
      <c r="E671" s="212">
        <v>730.0</v>
      </c>
      <c r="F671" s="211" t="s">
        <v>2446</v>
      </c>
      <c r="G671" s="186" t="s">
        <v>1325</v>
      </c>
      <c r="H671" s="166" t="s">
        <v>869</v>
      </c>
      <c r="I671" s="110"/>
      <c r="J671" s="110"/>
      <c r="K671" s="212">
        <v>730.0</v>
      </c>
      <c r="L671" s="112"/>
      <c r="M671" s="112"/>
      <c r="N671" s="112"/>
      <c r="O671" s="112"/>
      <c r="P671" s="112"/>
      <c r="Q671" s="112"/>
      <c r="R671" s="110"/>
      <c r="S671" s="110"/>
      <c r="T671" s="110"/>
      <c r="U671" s="110"/>
      <c r="V671" s="110"/>
      <c r="W671" s="110"/>
      <c r="X671" s="110"/>
    </row>
    <row r="672" ht="14.25" customHeight="1">
      <c r="A672" s="199" t="s">
        <v>2447</v>
      </c>
      <c r="B672" s="201">
        <v>45967.0</v>
      </c>
      <c r="C672" s="128" t="s">
        <v>2448</v>
      </c>
      <c r="D672" s="211" t="s">
        <v>2449</v>
      </c>
      <c r="E672" s="212">
        <v>5700.0</v>
      </c>
      <c r="F672" s="211" t="s">
        <v>2450</v>
      </c>
      <c r="G672" s="186" t="s">
        <v>150</v>
      </c>
      <c r="H672" s="166" t="s">
        <v>869</v>
      </c>
      <c r="I672" s="110"/>
      <c r="J672" s="110"/>
      <c r="K672" s="212">
        <v>5700.0</v>
      </c>
      <c r="L672" s="112"/>
      <c r="M672" s="112"/>
      <c r="N672" s="112"/>
      <c r="O672" s="112"/>
      <c r="P672" s="112"/>
      <c r="Q672" s="112"/>
      <c r="R672" s="110"/>
      <c r="S672" s="110"/>
      <c r="T672" s="110"/>
      <c r="U672" s="110"/>
      <c r="V672" s="110"/>
      <c r="W672" s="110"/>
      <c r="X672" s="110"/>
    </row>
    <row r="673" ht="14.25" customHeight="1">
      <c r="A673" s="199" t="s">
        <v>2451</v>
      </c>
      <c r="B673" s="201">
        <v>45968.0</v>
      </c>
      <c r="C673" s="128" t="s">
        <v>2452</v>
      </c>
      <c r="D673" s="211" t="s">
        <v>1416</v>
      </c>
      <c r="E673" s="212">
        <v>550.0</v>
      </c>
      <c r="F673" s="211" t="s">
        <v>1180</v>
      </c>
      <c r="G673" s="186" t="s">
        <v>143</v>
      </c>
      <c r="H673" s="166" t="s">
        <v>976</v>
      </c>
      <c r="I673" s="110"/>
      <c r="J673" s="110"/>
      <c r="K673" s="212">
        <v>550.0</v>
      </c>
      <c r="L673" s="112"/>
      <c r="M673" s="112"/>
      <c r="N673" s="112"/>
      <c r="O673" s="112"/>
      <c r="P673" s="112"/>
      <c r="Q673" s="112"/>
      <c r="R673" s="110"/>
      <c r="S673" s="110"/>
      <c r="T673" s="110"/>
      <c r="U673" s="110"/>
      <c r="V673" s="110"/>
      <c r="W673" s="110"/>
      <c r="X673" s="110"/>
    </row>
    <row r="674" ht="14.25" customHeight="1">
      <c r="A674" s="199" t="s">
        <v>2453</v>
      </c>
      <c r="B674" s="201">
        <v>45968.0</v>
      </c>
      <c r="C674" s="128" t="s">
        <v>2454</v>
      </c>
      <c r="D674" s="211" t="s">
        <v>2455</v>
      </c>
      <c r="E674" s="212">
        <v>550.0</v>
      </c>
      <c r="F674" s="211" t="s">
        <v>1180</v>
      </c>
      <c r="G674" s="186" t="s">
        <v>150</v>
      </c>
      <c r="H674" s="166" t="s">
        <v>869</v>
      </c>
      <c r="I674" s="110"/>
      <c r="J674" s="110"/>
      <c r="K674" s="212">
        <v>550.0</v>
      </c>
      <c r="L674" s="112"/>
      <c r="M674" s="112"/>
      <c r="N674" s="112"/>
      <c r="O674" s="112"/>
      <c r="P674" s="112"/>
      <c r="Q674" s="112"/>
      <c r="R674" s="110"/>
      <c r="S674" s="110"/>
      <c r="T674" s="110"/>
      <c r="U674" s="110"/>
      <c r="V674" s="110"/>
      <c r="W674" s="110"/>
      <c r="X674" s="110"/>
    </row>
    <row r="675" ht="14.25" customHeight="1">
      <c r="A675" s="199" t="s">
        <v>2456</v>
      </c>
      <c r="B675" s="201">
        <v>45968.0</v>
      </c>
      <c r="C675" s="128" t="s">
        <v>2457</v>
      </c>
      <c r="D675" s="211" t="s">
        <v>1446</v>
      </c>
      <c r="E675" s="212">
        <v>5000.0</v>
      </c>
      <c r="F675" s="211" t="s">
        <v>2458</v>
      </c>
      <c r="G675" s="186" t="s">
        <v>201</v>
      </c>
      <c r="H675" s="166" t="s">
        <v>869</v>
      </c>
      <c r="I675" s="128" t="s">
        <v>2459</v>
      </c>
      <c r="J675" s="110"/>
      <c r="K675" s="212">
        <v>5000.0</v>
      </c>
      <c r="L675" s="112"/>
      <c r="M675" s="112"/>
      <c r="N675" s="112"/>
      <c r="O675" s="112"/>
      <c r="P675" s="112"/>
      <c r="Q675" s="112"/>
      <c r="R675" s="110"/>
      <c r="S675" s="110"/>
      <c r="T675" s="110"/>
      <c r="U675" s="110"/>
      <c r="V675" s="110"/>
      <c r="W675" s="110"/>
      <c r="X675" s="110"/>
    </row>
    <row r="676" ht="14.25" customHeight="1">
      <c r="A676" s="199" t="s">
        <v>2460</v>
      </c>
      <c r="B676" s="201">
        <v>45968.0</v>
      </c>
      <c r="C676" s="128" t="s">
        <v>2461</v>
      </c>
      <c r="D676" s="211" t="s">
        <v>2430</v>
      </c>
      <c r="E676" s="212">
        <v>4300.0</v>
      </c>
      <c r="F676" s="211" t="s">
        <v>2462</v>
      </c>
      <c r="G676" s="186" t="s">
        <v>2463</v>
      </c>
      <c r="H676" s="166" t="s">
        <v>869</v>
      </c>
      <c r="I676" s="128" t="s">
        <v>2464</v>
      </c>
      <c r="J676" s="110"/>
      <c r="K676" s="212">
        <v>4300.0</v>
      </c>
      <c r="L676" s="112"/>
      <c r="M676" s="112"/>
      <c r="N676" s="112"/>
      <c r="O676" s="112"/>
      <c r="P676" s="112"/>
      <c r="Q676" s="112"/>
      <c r="R676" s="110"/>
      <c r="S676" s="110"/>
      <c r="T676" s="110"/>
      <c r="U676" s="110"/>
      <c r="V676" s="110"/>
      <c r="W676" s="110"/>
      <c r="X676" s="110"/>
    </row>
    <row r="677" ht="14.25" customHeight="1">
      <c r="A677" s="199" t="s">
        <v>2465</v>
      </c>
      <c r="B677" s="201">
        <v>45968.0</v>
      </c>
      <c r="C677" s="128" t="s">
        <v>2466</v>
      </c>
      <c r="D677" s="211" t="s">
        <v>2467</v>
      </c>
      <c r="E677" s="212">
        <v>2100.0</v>
      </c>
      <c r="F677" s="211" t="s">
        <v>2468</v>
      </c>
      <c r="G677" s="186" t="s">
        <v>201</v>
      </c>
      <c r="H677" s="166" t="s">
        <v>869</v>
      </c>
      <c r="I677" s="128" t="s">
        <v>2469</v>
      </c>
      <c r="J677" s="110"/>
      <c r="K677" s="212">
        <v>2100.0</v>
      </c>
      <c r="L677" s="112"/>
      <c r="M677" s="112"/>
      <c r="N677" s="112"/>
      <c r="O677" s="112"/>
      <c r="P677" s="112"/>
      <c r="Q677" s="112"/>
      <c r="R677" s="110"/>
      <c r="S677" s="110"/>
      <c r="T677" s="110"/>
      <c r="U677" s="110"/>
      <c r="V677" s="110"/>
      <c r="W677" s="110"/>
      <c r="X677" s="110"/>
    </row>
    <row r="678" ht="14.25" customHeight="1">
      <c r="A678" s="199" t="s">
        <v>2470</v>
      </c>
      <c r="B678" s="117"/>
      <c r="C678" s="110"/>
      <c r="D678" s="211" t="s">
        <v>129</v>
      </c>
      <c r="E678" s="222"/>
      <c r="F678" s="223"/>
      <c r="H678" s="166"/>
      <c r="I678" s="110"/>
      <c r="J678" s="110"/>
      <c r="K678" s="222"/>
      <c r="L678" s="112"/>
      <c r="M678" s="112"/>
      <c r="N678" s="112"/>
      <c r="O678" s="112"/>
      <c r="P678" s="112"/>
      <c r="Q678" s="112"/>
      <c r="R678" s="110"/>
      <c r="S678" s="110"/>
      <c r="T678" s="110"/>
      <c r="U678" s="110"/>
      <c r="V678" s="110"/>
      <c r="W678" s="110"/>
      <c r="X678" s="110"/>
    </row>
    <row r="679" ht="14.25" customHeight="1">
      <c r="A679" s="199" t="s">
        <v>2471</v>
      </c>
      <c r="B679" s="201">
        <v>45969.0</v>
      </c>
      <c r="C679" s="128" t="s">
        <v>2472</v>
      </c>
      <c r="D679" s="211" t="s">
        <v>2473</v>
      </c>
      <c r="E679" s="212">
        <v>5200.0</v>
      </c>
      <c r="F679" s="211" t="s">
        <v>2474</v>
      </c>
      <c r="G679" s="186" t="s">
        <v>143</v>
      </c>
      <c r="H679" s="166" t="s">
        <v>976</v>
      </c>
      <c r="I679" s="128" t="s">
        <v>2475</v>
      </c>
      <c r="J679" s="110"/>
      <c r="K679" s="212">
        <v>5200.0</v>
      </c>
      <c r="L679" s="112"/>
      <c r="M679" s="112"/>
      <c r="N679" s="112"/>
      <c r="O679" s="112"/>
      <c r="P679" s="112"/>
      <c r="Q679" s="112"/>
      <c r="R679" s="110"/>
      <c r="S679" s="110"/>
      <c r="T679" s="110"/>
      <c r="U679" s="110"/>
      <c r="V679" s="110"/>
      <c r="W679" s="110"/>
      <c r="X679" s="110"/>
    </row>
    <row r="680" ht="14.25" customHeight="1">
      <c r="A680" s="199" t="s">
        <v>2476</v>
      </c>
      <c r="B680" s="201">
        <v>45969.0</v>
      </c>
      <c r="C680" s="128" t="s">
        <v>2477</v>
      </c>
      <c r="D680" s="211" t="s">
        <v>2478</v>
      </c>
      <c r="E680" s="212">
        <v>2100.0</v>
      </c>
      <c r="F680" s="211" t="s">
        <v>2479</v>
      </c>
      <c r="G680" s="186" t="s">
        <v>143</v>
      </c>
      <c r="H680" s="166" t="s">
        <v>976</v>
      </c>
      <c r="I680" s="110"/>
      <c r="J680" s="110"/>
      <c r="K680" s="212">
        <v>2100.0</v>
      </c>
      <c r="L680" s="112"/>
      <c r="M680" s="112"/>
      <c r="N680" s="112"/>
      <c r="O680" s="112"/>
      <c r="P680" s="112"/>
      <c r="Q680" s="112"/>
      <c r="R680" s="110"/>
      <c r="S680" s="110"/>
      <c r="T680" s="110"/>
      <c r="U680" s="110"/>
      <c r="V680" s="110"/>
      <c r="W680" s="110"/>
      <c r="X680" s="110"/>
    </row>
    <row r="681" ht="14.25" customHeight="1">
      <c r="A681" s="199" t="s">
        <v>2480</v>
      </c>
      <c r="B681" s="201">
        <v>45969.0</v>
      </c>
      <c r="C681" s="128" t="s">
        <v>2481</v>
      </c>
      <c r="D681" s="211" t="s">
        <v>2482</v>
      </c>
      <c r="E681" s="212">
        <v>500.0</v>
      </c>
      <c r="F681" s="211" t="s">
        <v>2483</v>
      </c>
      <c r="G681" s="186" t="s">
        <v>1615</v>
      </c>
      <c r="H681" s="166" t="s">
        <v>869</v>
      </c>
      <c r="I681" s="110"/>
      <c r="J681" s="110"/>
      <c r="K681" s="212">
        <v>500.0</v>
      </c>
      <c r="L681" s="112"/>
      <c r="M681" s="112"/>
      <c r="N681" s="112"/>
      <c r="O681" s="112"/>
      <c r="P681" s="112"/>
      <c r="Q681" s="112"/>
      <c r="R681" s="110"/>
      <c r="S681" s="110"/>
      <c r="T681" s="110"/>
      <c r="U681" s="110"/>
      <c r="V681" s="110"/>
      <c r="W681" s="110"/>
      <c r="X681" s="110"/>
    </row>
    <row r="682" ht="16.5" customHeight="1">
      <c r="A682" s="199" t="s">
        <v>2484</v>
      </c>
      <c r="B682" s="201">
        <v>45971.0</v>
      </c>
      <c r="C682" s="128" t="s">
        <v>2485</v>
      </c>
      <c r="D682" s="211" t="s">
        <v>2486</v>
      </c>
      <c r="E682" s="212">
        <v>550.0</v>
      </c>
      <c r="F682" s="211" t="s">
        <v>1180</v>
      </c>
      <c r="G682" s="186" t="s">
        <v>150</v>
      </c>
      <c r="H682" s="166" t="s">
        <v>869</v>
      </c>
      <c r="I682" s="110"/>
      <c r="J682" s="110"/>
      <c r="K682" s="212">
        <v>550.0</v>
      </c>
      <c r="L682" s="112"/>
      <c r="M682" s="112"/>
      <c r="N682" s="112"/>
      <c r="O682" s="112"/>
      <c r="P682" s="112"/>
      <c r="Q682" s="112"/>
      <c r="R682" s="110"/>
      <c r="S682" s="110"/>
      <c r="T682" s="110"/>
      <c r="U682" s="110"/>
      <c r="V682" s="110"/>
      <c r="W682" s="110"/>
      <c r="X682" s="110"/>
    </row>
    <row r="683" ht="13.5" customHeight="1">
      <c r="A683" s="199" t="s">
        <v>2487</v>
      </c>
      <c r="B683" s="201">
        <v>45971.0</v>
      </c>
      <c r="C683" s="128" t="s">
        <v>2488</v>
      </c>
      <c r="D683" s="211" t="s">
        <v>1416</v>
      </c>
      <c r="E683" s="212">
        <v>550.0</v>
      </c>
      <c r="F683" s="211" t="s">
        <v>1180</v>
      </c>
      <c r="G683" s="186" t="s">
        <v>1615</v>
      </c>
      <c r="H683" s="166" t="s">
        <v>869</v>
      </c>
      <c r="I683" s="110"/>
      <c r="J683" s="110"/>
      <c r="K683" s="212">
        <v>550.0</v>
      </c>
      <c r="L683" s="112"/>
      <c r="M683" s="112"/>
      <c r="N683" s="112"/>
      <c r="O683" s="112"/>
      <c r="P683" s="112"/>
      <c r="Q683" s="112"/>
      <c r="R683" s="110"/>
      <c r="S683" s="110"/>
      <c r="T683" s="110"/>
      <c r="U683" s="110"/>
      <c r="V683" s="110"/>
      <c r="W683" s="110"/>
      <c r="X683" s="110"/>
    </row>
    <row r="684" ht="14.25" customHeight="1">
      <c r="A684" s="199" t="s">
        <v>2489</v>
      </c>
      <c r="B684" s="201">
        <v>45971.0</v>
      </c>
      <c r="C684" s="128" t="s">
        <v>2490</v>
      </c>
      <c r="D684" s="211" t="s">
        <v>2491</v>
      </c>
      <c r="E684" s="212">
        <v>28000.0</v>
      </c>
      <c r="F684" s="211" t="s">
        <v>2492</v>
      </c>
      <c r="G684" s="186" t="s">
        <v>150</v>
      </c>
      <c r="H684" s="166" t="s">
        <v>869</v>
      </c>
      <c r="I684" s="110"/>
      <c r="J684" s="110"/>
      <c r="K684" s="212">
        <v>28000.0</v>
      </c>
      <c r="L684" s="112"/>
      <c r="M684" s="112"/>
      <c r="N684" s="112"/>
      <c r="O684" s="112"/>
      <c r="P684" s="112"/>
      <c r="Q684" s="112"/>
      <c r="R684" s="110"/>
      <c r="S684" s="110"/>
      <c r="T684" s="110"/>
      <c r="U684" s="110"/>
      <c r="V684" s="110"/>
      <c r="W684" s="110"/>
      <c r="X684" s="110"/>
    </row>
    <row r="685" ht="14.25" customHeight="1">
      <c r="A685" s="199" t="s">
        <v>2493</v>
      </c>
      <c r="B685" s="201">
        <v>45971.0</v>
      </c>
      <c r="C685" s="128" t="s">
        <v>2494</v>
      </c>
      <c r="D685" s="211" t="s">
        <v>2495</v>
      </c>
      <c r="E685" s="212">
        <v>610.0</v>
      </c>
      <c r="F685" s="211" t="s">
        <v>2496</v>
      </c>
      <c r="G685" s="186" t="s">
        <v>150</v>
      </c>
      <c r="H685" s="166" t="s">
        <v>869</v>
      </c>
      <c r="I685" s="110"/>
      <c r="J685" s="110"/>
      <c r="K685" s="212">
        <v>610.0</v>
      </c>
      <c r="L685" s="112"/>
      <c r="M685" s="112"/>
      <c r="N685" s="112"/>
      <c r="O685" s="112"/>
      <c r="P685" s="112"/>
      <c r="Q685" s="112"/>
      <c r="R685" s="110"/>
      <c r="S685" s="110"/>
      <c r="T685" s="110"/>
      <c r="U685" s="110"/>
      <c r="V685" s="110"/>
      <c r="W685" s="110"/>
      <c r="X685" s="110"/>
    </row>
    <row r="686" ht="14.25" customHeight="1">
      <c r="A686" s="199" t="s">
        <v>2497</v>
      </c>
      <c r="B686" s="201">
        <v>45971.0</v>
      </c>
      <c r="C686" s="128" t="s">
        <v>2498</v>
      </c>
      <c r="D686" s="211" t="s">
        <v>2486</v>
      </c>
      <c r="E686" s="212">
        <v>1100.0</v>
      </c>
      <c r="F686" s="211" t="s">
        <v>1180</v>
      </c>
      <c r="G686" s="186" t="s">
        <v>1615</v>
      </c>
      <c r="H686" s="166" t="s">
        <v>869</v>
      </c>
      <c r="I686" s="110"/>
      <c r="J686" s="110"/>
      <c r="K686" s="212">
        <v>1100.0</v>
      </c>
      <c r="L686" s="112"/>
      <c r="M686" s="112"/>
      <c r="N686" s="112"/>
      <c r="O686" s="112"/>
      <c r="P686" s="112"/>
      <c r="Q686" s="112"/>
      <c r="R686" s="110"/>
      <c r="S686" s="110"/>
      <c r="T686" s="110"/>
      <c r="U686" s="110"/>
      <c r="V686" s="110"/>
      <c r="W686" s="110"/>
      <c r="X686" s="110"/>
    </row>
    <row r="687" ht="14.25" customHeight="1">
      <c r="A687" s="199" t="s">
        <v>2499</v>
      </c>
      <c r="B687" s="201">
        <v>45972.0</v>
      </c>
      <c r="C687" s="128" t="s">
        <v>2500</v>
      </c>
      <c r="D687" s="211" t="s">
        <v>2501</v>
      </c>
      <c r="E687" s="212">
        <v>550.0</v>
      </c>
      <c r="F687" s="211" t="s">
        <v>1180</v>
      </c>
      <c r="G687" s="186" t="s">
        <v>1615</v>
      </c>
      <c r="H687" s="166" t="s">
        <v>869</v>
      </c>
      <c r="I687" s="110"/>
      <c r="J687" s="110"/>
      <c r="K687" s="212">
        <v>550.0</v>
      </c>
      <c r="L687" s="112"/>
      <c r="M687" s="112"/>
      <c r="N687" s="112"/>
      <c r="O687" s="112"/>
      <c r="P687" s="112"/>
      <c r="Q687" s="112"/>
      <c r="R687" s="110"/>
      <c r="S687" s="110"/>
      <c r="T687" s="110"/>
      <c r="U687" s="110"/>
      <c r="V687" s="110"/>
      <c r="W687" s="110"/>
      <c r="X687" s="110"/>
    </row>
    <row r="688" ht="14.25" customHeight="1">
      <c r="A688" s="199" t="s">
        <v>2502</v>
      </c>
      <c r="B688" s="201">
        <v>45972.0</v>
      </c>
      <c r="C688" s="128" t="s">
        <v>2503</v>
      </c>
      <c r="D688" s="211" t="s">
        <v>2504</v>
      </c>
      <c r="E688" s="212">
        <v>550.0</v>
      </c>
      <c r="F688" s="211" t="s">
        <v>1180</v>
      </c>
      <c r="G688" s="186" t="s">
        <v>150</v>
      </c>
      <c r="H688" s="166" t="s">
        <v>869</v>
      </c>
      <c r="I688" s="110"/>
      <c r="J688" s="110"/>
      <c r="K688" s="212">
        <v>550.0</v>
      </c>
      <c r="L688" s="112"/>
      <c r="M688" s="112"/>
      <c r="N688" s="112"/>
      <c r="O688" s="112"/>
      <c r="P688" s="112"/>
      <c r="Q688" s="112"/>
      <c r="R688" s="110"/>
      <c r="S688" s="110"/>
      <c r="T688" s="110"/>
      <c r="U688" s="110"/>
      <c r="V688" s="110"/>
      <c r="W688" s="110"/>
      <c r="X688" s="110"/>
    </row>
    <row r="689" ht="14.25" customHeight="1">
      <c r="A689" s="199" t="s">
        <v>2505</v>
      </c>
      <c r="B689" s="201">
        <v>45972.0</v>
      </c>
      <c r="C689" s="128" t="s">
        <v>2506</v>
      </c>
      <c r="D689" s="211" t="s">
        <v>2507</v>
      </c>
      <c r="E689" s="212">
        <v>550.0</v>
      </c>
      <c r="F689" s="211" t="s">
        <v>1180</v>
      </c>
      <c r="G689" s="186" t="s">
        <v>143</v>
      </c>
      <c r="H689" s="166" t="s">
        <v>869</v>
      </c>
      <c r="I689" s="110"/>
      <c r="J689" s="110"/>
      <c r="K689" s="212">
        <v>550.0</v>
      </c>
      <c r="L689" s="112"/>
      <c r="M689" s="112"/>
      <c r="N689" s="112"/>
      <c r="O689" s="112"/>
      <c r="P689" s="112"/>
      <c r="Q689" s="112"/>
      <c r="R689" s="110"/>
      <c r="S689" s="110"/>
      <c r="T689" s="110"/>
      <c r="U689" s="110"/>
      <c r="V689" s="110"/>
      <c r="W689" s="110"/>
      <c r="X689" s="110"/>
    </row>
    <row r="690" ht="14.25" customHeight="1">
      <c r="A690" s="199" t="s">
        <v>2508</v>
      </c>
      <c r="B690" s="201">
        <v>45972.0</v>
      </c>
      <c r="C690" s="128" t="s">
        <v>2509</v>
      </c>
      <c r="D690" s="211" t="s">
        <v>2164</v>
      </c>
      <c r="E690" s="212">
        <v>550.0</v>
      </c>
      <c r="F690" s="211" t="s">
        <v>1180</v>
      </c>
      <c r="G690" s="186" t="s">
        <v>150</v>
      </c>
      <c r="H690" s="166" t="s">
        <v>869</v>
      </c>
      <c r="I690" s="110"/>
      <c r="J690" s="110"/>
      <c r="K690" s="212">
        <v>550.0</v>
      </c>
      <c r="L690" s="112"/>
      <c r="M690" s="112"/>
      <c r="N690" s="112"/>
      <c r="O690" s="112"/>
      <c r="P690" s="112"/>
      <c r="Q690" s="112"/>
      <c r="R690" s="110"/>
      <c r="S690" s="110"/>
      <c r="T690" s="110"/>
      <c r="U690" s="110"/>
      <c r="V690" s="110"/>
      <c r="W690" s="110"/>
      <c r="X690" s="110"/>
    </row>
    <row r="691" ht="14.25" customHeight="1">
      <c r="A691" s="199" t="s">
        <v>2510</v>
      </c>
      <c r="B691" s="201">
        <v>45973.0</v>
      </c>
      <c r="C691" s="128" t="s">
        <v>2511</v>
      </c>
      <c r="D691" s="211" t="s">
        <v>1416</v>
      </c>
      <c r="E691" s="212">
        <v>550.0</v>
      </c>
      <c r="F691" s="211" t="s">
        <v>1180</v>
      </c>
      <c r="G691" s="186" t="s">
        <v>1615</v>
      </c>
      <c r="H691" s="166" t="s">
        <v>869</v>
      </c>
      <c r="I691" s="110"/>
      <c r="J691" s="110"/>
      <c r="K691" s="212">
        <v>550.0</v>
      </c>
      <c r="L691" s="112"/>
      <c r="M691" s="112"/>
      <c r="N691" s="112"/>
      <c r="O691" s="112"/>
      <c r="P691" s="112"/>
      <c r="Q691" s="112"/>
      <c r="R691" s="110"/>
      <c r="S691" s="110"/>
      <c r="T691" s="110"/>
      <c r="U691" s="110"/>
      <c r="V691" s="110"/>
      <c r="W691" s="110"/>
      <c r="X691" s="110"/>
    </row>
    <row r="692" ht="14.25" customHeight="1">
      <c r="A692" s="199" t="s">
        <v>2512</v>
      </c>
      <c r="B692" s="201">
        <v>45973.0</v>
      </c>
      <c r="C692" s="128" t="s">
        <v>2513</v>
      </c>
      <c r="D692" s="211" t="s">
        <v>2514</v>
      </c>
      <c r="E692" s="212">
        <v>550.0</v>
      </c>
      <c r="F692" s="211" t="s">
        <v>1180</v>
      </c>
      <c r="G692" s="186" t="s">
        <v>143</v>
      </c>
      <c r="H692" s="166" t="s">
        <v>869</v>
      </c>
      <c r="I692" s="110"/>
      <c r="J692" s="110"/>
      <c r="K692" s="212">
        <v>550.0</v>
      </c>
      <c r="L692" s="112"/>
      <c r="M692" s="112"/>
      <c r="N692" s="112"/>
      <c r="O692" s="112"/>
      <c r="P692" s="112"/>
      <c r="Q692" s="112"/>
      <c r="R692" s="110"/>
      <c r="S692" s="110"/>
      <c r="T692" s="110"/>
      <c r="U692" s="110"/>
      <c r="V692" s="110"/>
      <c r="W692" s="110"/>
      <c r="X692" s="110"/>
    </row>
    <row r="693" ht="14.25" customHeight="1">
      <c r="A693" s="199" t="s">
        <v>2515</v>
      </c>
      <c r="B693" s="201">
        <v>45973.0</v>
      </c>
      <c r="C693" s="128" t="s">
        <v>2516</v>
      </c>
      <c r="D693" s="211" t="s">
        <v>2455</v>
      </c>
      <c r="E693" s="212">
        <v>3000.0</v>
      </c>
      <c r="F693" s="211" t="s">
        <v>2517</v>
      </c>
      <c r="G693" s="186" t="s">
        <v>150</v>
      </c>
      <c r="H693" s="166" t="s">
        <v>869</v>
      </c>
      <c r="I693" s="110"/>
      <c r="J693" s="110"/>
      <c r="K693" s="212">
        <v>3000.0</v>
      </c>
      <c r="L693" s="112"/>
      <c r="M693" s="112"/>
      <c r="N693" s="112"/>
      <c r="O693" s="112"/>
      <c r="P693" s="112"/>
      <c r="Q693" s="112"/>
      <c r="R693" s="110"/>
      <c r="S693" s="110"/>
      <c r="T693" s="110"/>
      <c r="U693" s="110"/>
      <c r="V693" s="110"/>
      <c r="W693" s="110"/>
      <c r="X693" s="110"/>
    </row>
    <row r="694" ht="14.25" customHeight="1">
      <c r="A694" s="199" t="s">
        <v>2518</v>
      </c>
      <c r="B694" s="201">
        <v>45973.0</v>
      </c>
      <c r="C694" s="128" t="s">
        <v>2519</v>
      </c>
      <c r="D694" s="211" t="s">
        <v>2392</v>
      </c>
      <c r="E694" s="212">
        <v>1400.0</v>
      </c>
      <c r="F694" s="211" t="s">
        <v>2520</v>
      </c>
      <c r="G694" s="186" t="s">
        <v>143</v>
      </c>
      <c r="H694" s="166" t="s">
        <v>976</v>
      </c>
      <c r="I694" s="110"/>
      <c r="J694" s="110"/>
      <c r="K694" s="212">
        <v>1400.0</v>
      </c>
      <c r="L694" s="112"/>
      <c r="M694" s="112"/>
      <c r="N694" s="112"/>
      <c r="O694" s="112"/>
      <c r="P694" s="112"/>
      <c r="Q694" s="112"/>
      <c r="R694" s="110"/>
      <c r="S694" s="110"/>
      <c r="T694" s="110"/>
      <c r="U694" s="110"/>
      <c r="V694" s="110"/>
      <c r="W694" s="110"/>
      <c r="X694" s="110"/>
    </row>
    <row r="695" ht="14.25" customHeight="1">
      <c r="A695" s="199" t="s">
        <v>2521</v>
      </c>
      <c r="B695" s="201">
        <v>45973.0</v>
      </c>
      <c r="C695" s="128" t="s">
        <v>2522</v>
      </c>
      <c r="D695" s="211" t="s">
        <v>2523</v>
      </c>
      <c r="E695" s="212">
        <v>300.0</v>
      </c>
      <c r="F695" s="211" t="s">
        <v>905</v>
      </c>
      <c r="G695" s="186" t="s">
        <v>150</v>
      </c>
      <c r="H695" s="166" t="s">
        <v>869</v>
      </c>
      <c r="I695" s="110"/>
      <c r="J695" s="110"/>
      <c r="K695" s="212">
        <v>300.0</v>
      </c>
      <c r="L695" s="112"/>
      <c r="M695" s="112"/>
      <c r="N695" s="112"/>
      <c r="O695" s="112"/>
      <c r="P695" s="112"/>
      <c r="Q695" s="112"/>
      <c r="R695" s="110"/>
      <c r="S695" s="110"/>
      <c r="T695" s="110"/>
      <c r="U695" s="110"/>
      <c r="V695" s="110"/>
      <c r="W695" s="110"/>
      <c r="X695" s="110"/>
    </row>
    <row r="696" ht="14.25" customHeight="1">
      <c r="A696" s="199" t="s">
        <v>2524</v>
      </c>
      <c r="B696" s="201">
        <v>45973.0</v>
      </c>
      <c r="C696" s="128" t="s">
        <v>2525</v>
      </c>
      <c r="D696" s="211" t="s">
        <v>2526</v>
      </c>
      <c r="E696" s="212">
        <v>5000.0</v>
      </c>
      <c r="F696" s="211" t="s">
        <v>1481</v>
      </c>
      <c r="G696" s="186" t="s">
        <v>150</v>
      </c>
      <c r="H696" s="166" t="s">
        <v>869</v>
      </c>
      <c r="I696" s="110"/>
      <c r="J696" s="110"/>
      <c r="K696" s="212">
        <v>5000.0</v>
      </c>
      <c r="L696" s="112"/>
      <c r="M696" s="112"/>
      <c r="N696" s="112"/>
      <c r="O696" s="112"/>
      <c r="P696" s="112"/>
      <c r="Q696" s="112"/>
      <c r="R696" s="110"/>
      <c r="S696" s="110"/>
      <c r="T696" s="110"/>
      <c r="U696" s="110"/>
      <c r="V696" s="110"/>
      <c r="W696" s="110"/>
      <c r="X696" s="110"/>
    </row>
    <row r="697" ht="14.25" customHeight="1">
      <c r="A697" s="199" t="s">
        <v>2527</v>
      </c>
      <c r="B697" s="201">
        <v>45974.0</v>
      </c>
      <c r="C697" s="128" t="s">
        <v>2528</v>
      </c>
      <c r="D697" s="211" t="s">
        <v>2529</v>
      </c>
      <c r="E697" s="212">
        <v>550.0</v>
      </c>
      <c r="F697" s="211" t="s">
        <v>1180</v>
      </c>
      <c r="G697" s="186" t="s">
        <v>150</v>
      </c>
      <c r="H697" s="166" t="s">
        <v>869</v>
      </c>
      <c r="I697" s="110"/>
      <c r="J697" s="110"/>
      <c r="K697" s="212">
        <v>550.0</v>
      </c>
      <c r="L697" s="112"/>
      <c r="M697" s="112"/>
      <c r="N697" s="112"/>
      <c r="O697" s="112"/>
      <c r="P697" s="112"/>
      <c r="Q697" s="112"/>
      <c r="R697" s="110"/>
      <c r="S697" s="110"/>
      <c r="T697" s="110"/>
      <c r="U697" s="110"/>
      <c r="V697" s="110"/>
      <c r="W697" s="110"/>
      <c r="X697" s="110"/>
    </row>
    <row r="698" ht="14.25" customHeight="1">
      <c r="A698" s="199" t="s">
        <v>2530</v>
      </c>
      <c r="B698" s="201">
        <v>45974.0</v>
      </c>
      <c r="C698" s="128" t="s">
        <v>2531</v>
      </c>
      <c r="D698" s="211" t="s">
        <v>2532</v>
      </c>
      <c r="E698" s="212">
        <v>3000.0</v>
      </c>
      <c r="F698" s="211" t="s">
        <v>2533</v>
      </c>
      <c r="G698" s="186" t="s">
        <v>150</v>
      </c>
      <c r="H698" s="166" t="s">
        <v>869</v>
      </c>
      <c r="I698" s="110"/>
      <c r="J698" s="110"/>
      <c r="K698" s="212">
        <v>3000.0</v>
      </c>
      <c r="L698" s="112"/>
      <c r="M698" s="112"/>
      <c r="N698" s="112"/>
      <c r="O698" s="112"/>
      <c r="P698" s="112"/>
      <c r="Q698" s="112"/>
      <c r="R698" s="110"/>
      <c r="S698" s="110"/>
      <c r="T698" s="110"/>
      <c r="U698" s="110"/>
      <c r="V698" s="110"/>
      <c r="W698" s="110"/>
      <c r="X698" s="110"/>
    </row>
    <row r="699" ht="14.25" customHeight="1">
      <c r="A699" s="199" t="s">
        <v>2534</v>
      </c>
      <c r="B699" s="201">
        <v>45974.0</v>
      </c>
      <c r="C699" s="128" t="s">
        <v>2535</v>
      </c>
      <c r="D699" s="211" t="s">
        <v>2536</v>
      </c>
      <c r="E699" s="212">
        <v>400.0</v>
      </c>
      <c r="F699" s="211" t="s">
        <v>2214</v>
      </c>
      <c r="G699" s="186" t="s">
        <v>143</v>
      </c>
      <c r="H699" s="166" t="s">
        <v>976</v>
      </c>
      <c r="I699" s="110"/>
      <c r="J699" s="110"/>
      <c r="K699" s="212">
        <v>400.0</v>
      </c>
      <c r="L699" s="112"/>
      <c r="M699" s="112"/>
      <c r="N699" s="112"/>
      <c r="O699" s="112"/>
      <c r="P699" s="112"/>
      <c r="Q699" s="112"/>
      <c r="R699" s="110"/>
      <c r="S699" s="110"/>
      <c r="T699" s="110"/>
      <c r="U699" s="110"/>
      <c r="V699" s="110"/>
      <c r="W699" s="110"/>
      <c r="X699" s="110"/>
    </row>
    <row r="700" ht="14.25" customHeight="1">
      <c r="A700" s="199" t="s">
        <v>2537</v>
      </c>
      <c r="B700" s="201">
        <v>45974.0</v>
      </c>
      <c r="C700" s="128" t="s">
        <v>2538</v>
      </c>
      <c r="D700" s="211" t="s">
        <v>2539</v>
      </c>
      <c r="E700" s="212">
        <v>2100.0</v>
      </c>
      <c r="F700" s="211" t="s">
        <v>2540</v>
      </c>
      <c r="G700" s="186" t="s">
        <v>143</v>
      </c>
      <c r="H700" s="166" t="s">
        <v>976</v>
      </c>
      <c r="I700" s="110"/>
      <c r="J700" s="110"/>
      <c r="K700" s="212">
        <v>2100.0</v>
      </c>
      <c r="L700" s="112"/>
      <c r="M700" s="112"/>
      <c r="N700" s="112"/>
      <c r="O700" s="112"/>
      <c r="P700" s="112"/>
      <c r="Q700" s="112"/>
      <c r="R700" s="110"/>
      <c r="S700" s="110"/>
      <c r="T700" s="110"/>
      <c r="U700" s="110"/>
      <c r="V700" s="110"/>
      <c r="W700" s="110"/>
      <c r="X700" s="110"/>
    </row>
    <row r="701" ht="14.25" customHeight="1">
      <c r="A701" s="199" t="s">
        <v>2541</v>
      </c>
      <c r="B701" s="201">
        <v>45974.0</v>
      </c>
      <c r="C701" s="128" t="s">
        <v>2542</v>
      </c>
      <c r="D701" s="211" t="s">
        <v>2430</v>
      </c>
      <c r="E701" s="212">
        <v>9000.0</v>
      </c>
      <c r="F701" s="211" t="s">
        <v>1883</v>
      </c>
      <c r="G701" s="186" t="s">
        <v>1615</v>
      </c>
      <c r="H701" s="166" t="s">
        <v>869</v>
      </c>
      <c r="I701" s="110"/>
      <c r="J701" s="110"/>
      <c r="K701" s="212">
        <v>9000.0</v>
      </c>
      <c r="L701" s="112"/>
      <c r="M701" s="112"/>
      <c r="N701" s="112"/>
      <c r="O701" s="112"/>
      <c r="P701" s="112"/>
      <c r="Q701" s="112"/>
      <c r="R701" s="110"/>
      <c r="S701" s="110"/>
      <c r="T701" s="110"/>
      <c r="U701" s="110"/>
      <c r="V701" s="110"/>
      <c r="W701" s="110"/>
      <c r="X701" s="110"/>
    </row>
    <row r="702" ht="14.25" customHeight="1">
      <c r="A702" s="199" t="s">
        <v>2543</v>
      </c>
      <c r="B702" s="201">
        <v>45974.0</v>
      </c>
      <c r="C702" s="128" t="s">
        <v>2544</v>
      </c>
      <c r="D702" s="211" t="s">
        <v>2430</v>
      </c>
      <c r="E702" s="212">
        <v>2100.0</v>
      </c>
      <c r="F702" s="211" t="s">
        <v>2545</v>
      </c>
      <c r="G702" s="186" t="s">
        <v>1615</v>
      </c>
      <c r="H702" s="166" t="s">
        <v>869</v>
      </c>
      <c r="I702" s="110"/>
      <c r="J702" s="110"/>
      <c r="K702" s="212">
        <v>2100.0</v>
      </c>
      <c r="L702" s="112"/>
      <c r="M702" s="112"/>
      <c r="N702" s="112"/>
      <c r="O702" s="112"/>
      <c r="P702" s="112"/>
      <c r="Q702" s="112"/>
      <c r="R702" s="110"/>
      <c r="S702" s="110"/>
      <c r="T702" s="110"/>
      <c r="U702" s="110"/>
      <c r="V702" s="110"/>
      <c r="W702" s="110"/>
      <c r="X702" s="110"/>
    </row>
    <row r="703" ht="14.25" customHeight="1">
      <c r="A703" s="199" t="s">
        <v>2546</v>
      </c>
      <c r="B703" s="201">
        <v>45975.0</v>
      </c>
      <c r="C703" s="128" t="s">
        <v>2547</v>
      </c>
      <c r="D703" s="211" t="s">
        <v>2304</v>
      </c>
      <c r="E703" s="212">
        <v>550.0</v>
      </c>
      <c r="F703" s="211" t="s">
        <v>1180</v>
      </c>
      <c r="G703" s="186" t="s">
        <v>143</v>
      </c>
      <c r="H703" s="166" t="s">
        <v>976</v>
      </c>
      <c r="I703" s="110"/>
      <c r="J703" s="110"/>
      <c r="K703" s="212">
        <v>550.0</v>
      </c>
      <c r="L703" s="112"/>
      <c r="M703" s="112"/>
      <c r="N703" s="112"/>
      <c r="O703" s="112"/>
      <c r="P703" s="112"/>
      <c r="Q703" s="112"/>
      <c r="R703" s="110"/>
      <c r="S703" s="110"/>
      <c r="T703" s="110"/>
      <c r="U703" s="110"/>
      <c r="V703" s="110"/>
      <c r="W703" s="110"/>
      <c r="X703" s="110"/>
    </row>
    <row r="704" ht="14.25" customHeight="1">
      <c r="A704" s="199" t="s">
        <v>2548</v>
      </c>
      <c r="B704" s="201">
        <v>45965.0</v>
      </c>
      <c r="C704" s="128" t="s">
        <v>2549</v>
      </c>
      <c r="D704" s="128" t="s">
        <v>1762</v>
      </c>
      <c r="E704" s="182">
        <v>600.0</v>
      </c>
      <c r="F704" s="128" t="s">
        <v>1180</v>
      </c>
      <c r="G704" s="186" t="s">
        <v>143</v>
      </c>
      <c r="H704" s="166" t="s">
        <v>976</v>
      </c>
      <c r="I704" s="110"/>
      <c r="J704" s="110"/>
      <c r="K704" s="182">
        <v>600.0</v>
      </c>
      <c r="L704" s="112"/>
      <c r="M704" s="112"/>
      <c r="N704" s="112"/>
      <c r="O704" s="112"/>
      <c r="P704" s="112"/>
      <c r="Q704" s="112"/>
      <c r="R704" s="110"/>
      <c r="S704" s="110"/>
      <c r="T704" s="110"/>
      <c r="U704" s="110"/>
      <c r="V704" s="110"/>
      <c r="W704" s="110"/>
      <c r="X704" s="110"/>
    </row>
    <row r="705" ht="14.25" customHeight="1">
      <c r="A705" s="199" t="s">
        <v>2550</v>
      </c>
      <c r="B705" s="201">
        <v>45965.0</v>
      </c>
      <c r="C705" s="128" t="s">
        <v>2551</v>
      </c>
      <c r="D705" s="128" t="s">
        <v>2552</v>
      </c>
      <c r="E705" s="182">
        <v>300.0</v>
      </c>
      <c r="F705" s="128" t="s">
        <v>2553</v>
      </c>
      <c r="G705" s="186" t="s">
        <v>143</v>
      </c>
      <c r="H705" s="166" t="s">
        <v>976</v>
      </c>
      <c r="I705" s="110"/>
      <c r="J705" s="110"/>
      <c r="K705" s="182">
        <v>300.0</v>
      </c>
      <c r="L705" s="112"/>
      <c r="M705" s="112"/>
      <c r="N705" s="112"/>
      <c r="O705" s="112"/>
      <c r="P705" s="112"/>
      <c r="Q705" s="112"/>
      <c r="R705" s="110"/>
      <c r="S705" s="110"/>
      <c r="T705" s="110"/>
      <c r="U705" s="110"/>
      <c r="V705" s="110"/>
      <c r="W705" s="110"/>
      <c r="X705" s="110"/>
    </row>
    <row r="706" ht="14.25" customHeight="1">
      <c r="A706" s="199" t="s">
        <v>2554</v>
      </c>
      <c r="B706" s="201">
        <v>45965.0</v>
      </c>
      <c r="C706" s="128" t="s">
        <v>2555</v>
      </c>
      <c r="D706" s="128" t="s">
        <v>2552</v>
      </c>
      <c r="E706" s="182">
        <v>300.0</v>
      </c>
      <c r="F706" s="128" t="s">
        <v>2556</v>
      </c>
      <c r="G706" s="186" t="s">
        <v>1163</v>
      </c>
      <c r="H706" s="166" t="s">
        <v>869</v>
      </c>
      <c r="I706" s="110"/>
      <c r="J706" s="110"/>
      <c r="K706" s="182">
        <v>300.0</v>
      </c>
      <c r="L706" s="112"/>
      <c r="M706" s="112"/>
      <c r="N706" s="112"/>
      <c r="O706" s="183">
        <v>4.33</v>
      </c>
      <c r="P706" s="112">
        <f t="shared" ref="P706:P707" si="73">E706-O706</f>
        <v>295.67</v>
      </c>
      <c r="Q706" s="112"/>
      <c r="R706" s="110"/>
      <c r="S706" s="110"/>
      <c r="T706" s="110"/>
      <c r="U706" s="110"/>
      <c r="V706" s="110"/>
      <c r="W706" s="110"/>
      <c r="X706" s="110"/>
    </row>
    <row r="707" ht="14.25" customHeight="1">
      <c r="A707" s="199" t="s">
        <v>2557</v>
      </c>
      <c r="B707" s="201">
        <v>45965.0</v>
      </c>
      <c r="C707" s="128" t="s">
        <v>2558</v>
      </c>
      <c r="D707" s="128" t="s">
        <v>2552</v>
      </c>
      <c r="E707" s="182">
        <v>9350.0</v>
      </c>
      <c r="F707" s="128" t="s">
        <v>2559</v>
      </c>
      <c r="G707" s="186" t="s">
        <v>1163</v>
      </c>
      <c r="H707" s="166" t="s">
        <v>869</v>
      </c>
      <c r="I707" s="110"/>
      <c r="J707" s="110"/>
      <c r="K707" s="182">
        <v>9350.0</v>
      </c>
      <c r="L707" s="112"/>
      <c r="M707" s="112"/>
      <c r="N707" s="112"/>
      <c r="O707" s="183">
        <v>134.82</v>
      </c>
      <c r="P707" s="112">
        <f t="shared" si="73"/>
        <v>9215.18</v>
      </c>
      <c r="Q707" s="112"/>
      <c r="R707" s="110"/>
      <c r="S707" s="110"/>
      <c r="T707" s="110"/>
      <c r="U707" s="110"/>
      <c r="V707" s="110"/>
      <c r="W707" s="110"/>
      <c r="X707" s="110"/>
    </row>
    <row r="708" ht="14.25" customHeight="1">
      <c r="A708" s="199" t="s">
        <v>2560</v>
      </c>
      <c r="B708" s="201">
        <v>45965.0</v>
      </c>
      <c r="C708" s="128" t="s">
        <v>2561</v>
      </c>
      <c r="D708" s="128" t="s">
        <v>1961</v>
      </c>
      <c r="E708" s="182">
        <v>100.0</v>
      </c>
      <c r="F708" s="128" t="s">
        <v>2562</v>
      </c>
      <c r="G708" s="186" t="s">
        <v>143</v>
      </c>
      <c r="H708" s="166" t="s">
        <v>976</v>
      </c>
      <c r="I708" s="110"/>
      <c r="J708" s="110"/>
      <c r="K708" s="182">
        <v>100.0</v>
      </c>
      <c r="L708" s="112"/>
      <c r="M708" s="112"/>
      <c r="N708" s="112"/>
      <c r="O708" s="112"/>
      <c r="P708" s="112"/>
      <c r="Q708" s="112"/>
      <c r="R708" s="110"/>
      <c r="S708" s="110"/>
      <c r="T708" s="110"/>
      <c r="U708" s="110"/>
      <c r="V708" s="110"/>
      <c r="W708" s="110"/>
      <c r="X708" s="110"/>
    </row>
    <row r="709" ht="14.25" customHeight="1">
      <c r="A709" s="199" t="s">
        <v>2563</v>
      </c>
      <c r="B709" s="201">
        <v>45965.0</v>
      </c>
      <c r="C709" s="128" t="s">
        <v>2564</v>
      </c>
      <c r="D709" s="128" t="s">
        <v>2565</v>
      </c>
      <c r="E709" s="184">
        <v>4299.11</v>
      </c>
      <c r="F709" s="128" t="s">
        <v>2566</v>
      </c>
      <c r="G709" s="186" t="s">
        <v>201</v>
      </c>
      <c r="H709" s="166" t="s">
        <v>869</v>
      </c>
      <c r="I709" s="128" t="s">
        <v>2567</v>
      </c>
      <c r="J709" s="110"/>
      <c r="K709" s="183">
        <v>4500.0</v>
      </c>
      <c r="L709" s="112">
        <f>K709/1.12*0.05</f>
        <v>200.8928571</v>
      </c>
      <c r="M709" s="112">
        <f>K709-L709</f>
        <v>4299.107143</v>
      </c>
      <c r="N709" s="112">
        <f>E709-M709</f>
        <v>0.002857142857</v>
      </c>
      <c r="O709" s="112"/>
      <c r="P709" s="112"/>
      <c r="Q709" s="112"/>
      <c r="R709" s="110"/>
      <c r="S709" s="110"/>
      <c r="T709" s="110"/>
      <c r="U709" s="110"/>
      <c r="V709" s="110"/>
      <c r="W709" s="110"/>
      <c r="X709" s="110"/>
    </row>
    <row r="710" ht="14.25" customHeight="1">
      <c r="A710" s="199" t="s">
        <v>2568</v>
      </c>
      <c r="B710" s="201">
        <v>45967.0</v>
      </c>
      <c r="C710" s="128" t="s">
        <v>2569</v>
      </c>
      <c r="D710" s="128" t="s">
        <v>2570</v>
      </c>
      <c r="E710" s="182">
        <v>2700.0</v>
      </c>
      <c r="F710" s="128" t="s">
        <v>2571</v>
      </c>
      <c r="G710" s="186" t="s">
        <v>150</v>
      </c>
      <c r="H710" s="166" t="s">
        <v>869</v>
      </c>
      <c r="I710" s="110"/>
      <c r="J710" s="110"/>
      <c r="K710" s="182">
        <v>2700.0</v>
      </c>
      <c r="L710" s="112"/>
      <c r="M710" s="112"/>
      <c r="N710" s="112"/>
      <c r="O710" s="183">
        <v>88.66</v>
      </c>
      <c r="P710" s="112">
        <f>E710-O710</f>
        <v>2611.34</v>
      </c>
      <c r="Q710" s="112"/>
      <c r="R710" s="110"/>
      <c r="S710" s="110"/>
      <c r="T710" s="110"/>
      <c r="U710" s="110"/>
      <c r="V710" s="110"/>
      <c r="W710" s="110"/>
      <c r="X710" s="110"/>
    </row>
    <row r="711" ht="14.25" customHeight="1">
      <c r="A711" s="199" t="s">
        <v>2572</v>
      </c>
      <c r="B711" s="201">
        <v>45968.0</v>
      </c>
      <c r="C711" s="128" t="s">
        <v>2573</v>
      </c>
      <c r="D711" s="128" t="s">
        <v>1762</v>
      </c>
      <c r="E711" s="182">
        <v>600.0</v>
      </c>
      <c r="F711" s="128" t="s">
        <v>1180</v>
      </c>
      <c r="G711" s="186" t="s">
        <v>143</v>
      </c>
      <c r="H711" s="166" t="s">
        <v>976</v>
      </c>
      <c r="I711" s="110"/>
      <c r="J711" s="110"/>
      <c r="K711" s="182">
        <v>600.0</v>
      </c>
      <c r="L711" s="112"/>
      <c r="M711" s="112"/>
      <c r="N711" s="112"/>
      <c r="O711" s="112"/>
      <c r="P711" s="112"/>
      <c r="Q711" s="112"/>
      <c r="R711" s="110"/>
      <c r="S711" s="110"/>
      <c r="T711" s="110"/>
      <c r="U711" s="110"/>
      <c r="V711" s="110"/>
      <c r="W711" s="110"/>
      <c r="X711" s="110"/>
    </row>
    <row r="712" ht="14.25" customHeight="1">
      <c r="A712" s="199" t="s">
        <v>2574</v>
      </c>
      <c r="B712" s="109">
        <v>45968.0</v>
      </c>
      <c r="C712" s="257" t="s">
        <v>2575</v>
      </c>
      <c r="D712" s="258" t="s">
        <v>786</v>
      </c>
      <c r="E712" s="259">
        <v>2770.54</v>
      </c>
      <c r="F712" s="260" t="s">
        <v>2576</v>
      </c>
      <c r="G712" s="186" t="s">
        <v>201</v>
      </c>
      <c r="H712" s="166" t="s">
        <v>869</v>
      </c>
      <c r="I712" s="261" t="s">
        <v>2577</v>
      </c>
      <c r="J712" s="262"/>
      <c r="K712" s="183">
        <v>2900.0</v>
      </c>
      <c r="L712" s="112"/>
      <c r="M712" s="112"/>
      <c r="N712" s="112"/>
      <c r="O712" s="112"/>
      <c r="P712" s="112"/>
      <c r="Q712" s="112"/>
      <c r="R712" s="110"/>
      <c r="S712" s="110"/>
      <c r="T712" s="110"/>
      <c r="U712" s="110"/>
      <c r="V712" s="110"/>
      <c r="W712" s="110"/>
      <c r="X712" s="110"/>
    </row>
    <row r="713" ht="14.25" customHeight="1">
      <c r="A713" s="199" t="s">
        <v>2578</v>
      </c>
      <c r="B713" s="201">
        <v>45971.0</v>
      </c>
      <c r="C713" s="128" t="s">
        <v>2579</v>
      </c>
      <c r="D713" s="128" t="s">
        <v>2580</v>
      </c>
      <c r="E713" s="182">
        <v>600.0</v>
      </c>
      <c r="F713" s="128" t="s">
        <v>1180</v>
      </c>
      <c r="G713" s="186" t="s">
        <v>143</v>
      </c>
      <c r="H713" s="166" t="s">
        <v>976</v>
      </c>
      <c r="I713" s="110"/>
      <c r="J713" s="110"/>
      <c r="K713" s="182">
        <v>600.0</v>
      </c>
      <c r="L713" s="112"/>
      <c r="M713" s="112"/>
      <c r="N713" s="112"/>
      <c r="O713" s="112"/>
      <c r="P713" s="112"/>
      <c r="Q713" s="112"/>
      <c r="R713" s="110"/>
      <c r="S713" s="110"/>
      <c r="T713" s="110"/>
      <c r="U713" s="110"/>
      <c r="V713" s="110"/>
      <c r="W713" s="110"/>
      <c r="X713" s="110"/>
    </row>
    <row r="714" ht="14.25" customHeight="1">
      <c r="A714" s="199" t="s">
        <v>2581</v>
      </c>
      <c r="B714" s="201">
        <v>45972.0</v>
      </c>
      <c r="C714" s="128" t="s">
        <v>2582</v>
      </c>
      <c r="D714" s="128" t="s">
        <v>2583</v>
      </c>
      <c r="E714" s="182">
        <v>64.0</v>
      </c>
      <c r="F714" s="128" t="s">
        <v>2584</v>
      </c>
      <c r="G714" s="186" t="s">
        <v>143</v>
      </c>
      <c r="H714" s="166" t="s">
        <v>976</v>
      </c>
      <c r="I714" s="110"/>
      <c r="J714" s="110"/>
      <c r="K714" s="182">
        <v>64.0</v>
      </c>
      <c r="L714" s="112"/>
      <c r="M714" s="112"/>
      <c r="N714" s="112"/>
      <c r="O714" s="112"/>
      <c r="P714" s="112"/>
      <c r="Q714" s="112"/>
      <c r="R714" s="110"/>
      <c r="S714" s="110"/>
      <c r="T714" s="110"/>
      <c r="U714" s="110"/>
      <c r="V714" s="110"/>
      <c r="W714" s="110"/>
      <c r="X714" s="110"/>
    </row>
    <row r="715" ht="14.25" customHeight="1">
      <c r="A715" s="199" t="s">
        <v>2585</v>
      </c>
      <c r="B715" s="117"/>
      <c r="C715" s="110"/>
      <c r="D715" s="128" t="s">
        <v>129</v>
      </c>
      <c r="E715" s="115"/>
      <c r="F715" s="110"/>
      <c r="H715" s="166"/>
      <c r="I715" s="110"/>
      <c r="J715" s="110"/>
      <c r="K715" s="115"/>
      <c r="L715" s="112"/>
      <c r="M715" s="112"/>
      <c r="N715" s="112"/>
      <c r="O715" s="112"/>
      <c r="P715" s="112"/>
      <c r="Q715" s="112"/>
      <c r="R715" s="110"/>
      <c r="S715" s="110"/>
      <c r="T715" s="110"/>
      <c r="U715" s="110"/>
      <c r="V715" s="110"/>
      <c r="W715" s="110"/>
      <c r="X715" s="110"/>
    </row>
    <row r="716" ht="14.25" customHeight="1">
      <c r="A716" s="199" t="s">
        <v>2586</v>
      </c>
      <c r="B716" s="201">
        <v>45972.0</v>
      </c>
      <c r="C716" s="128" t="s">
        <v>2587</v>
      </c>
      <c r="D716" s="128" t="s">
        <v>2588</v>
      </c>
      <c r="E716" s="182">
        <v>4250.0</v>
      </c>
      <c r="F716" s="128" t="s">
        <v>2589</v>
      </c>
      <c r="G716" s="186" t="s">
        <v>1100</v>
      </c>
      <c r="H716" s="166" t="s">
        <v>869</v>
      </c>
      <c r="I716" s="110"/>
      <c r="J716" s="110"/>
      <c r="K716" s="182">
        <v>4250.0</v>
      </c>
      <c r="L716" s="112"/>
      <c r="M716" s="112"/>
      <c r="N716" s="112"/>
      <c r="O716" s="112"/>
      <c r="P716" s="112"/>
      <c r="Q716" s="112"/>
      <c r="R716" s="110"/>
      <c r="S716" s="110"/>
      <c r="T716" s="110"/>
      <c r="U716" s="110"/>
      <c r="V716" s="110"/>
      <c r="W716" s="110"/>
      <c r="X716" s="110"/>
    </row>
    <row r="717" ht="14.25" customHeight="1">
      <c r="A717" s="199" t="s">
        <v>2590</v>
      </c>
      <c r="B717" s="201">
        <v>45972.0</v>
      </c>
      <c r="C717" s="128" t="s">
        <v>2591</v>
      </c>
      <c r="D717" s="128" t="s">
        <v>2588</v>
      </c>
      <c r="E717" s="182">
        <v>4250.0</v>
      </c>
      <c r="F717" s="128" t="s">
        <v>2592</v>
      </c>
      <c r="G717" s="186" t="s">
        <v>150</v>
      </c>
      <c r="H717" s="166" t="s">
        <v>869</v>
      </c>
      <c r="I717" s="110"/>
      <c r="J717" s="110"/>
      <c r="K717" s="182">
        <v>4250.0</v>
      </c>
      <c r="L717" s="112"/>
      <c r="M717" s="112"/>
      <c r="N717" s="112"/>
      <c r="O717" s="183">
        <v>139.56</v>
      </c>
      <c r="P717" s="112">
        <f>E717-O717</f>
        <v>4110.44</v>
      </c>
      <c r="Q717" s="112"/>
      <c r="R717" s="110"/>
      <c r="S717" s="110"/>
      <c r="T717" s="110"/>
      <c r="U717" s="110"/>
      <c r="V717" s="110"/>
      <c r="W717" s="110"/>
      <c r="X717" s="110"/>
    </row>
    <row r="718" ht="14.25" customHeight="1">
      <c r="A718" s="199" t="s">
        <v>2593</v>
      </c>
      <c r="B718" s="201">
        <v>45973.0</v>
      </c>
      <c r="C718" s="128" t="s">
        <v>2594</v>
      </c>
      <c r="D718" s="128" t="s">
        <v>1331</v>
      </c>
      <c r="E718" s="182">
        <v>4000.0</v>
      </c>
      <c r="F718" s="128" t="s">
        <v>2595</v>
      </c>
      <c r="G718" s="186" t="s">
        <v>118</v>
      </c>
      <c r="H718" s="166" t="s">
        <v>869</v>
      </c>
      <c r="I718" s="128" t="s">
        <v>2596</v>
      </c>
      <c r="J718" s="110"/>
      <c r="K718" s="182">
        <v>4000.0</v>
      </c>
      <c r="L718" s="112"/>
      <c r="M718" s="112"/>
      <c r="N718" s="112"/>
      <c r="O718" s="112"/>
      <c r="P718" s="112"/>
      <c r="Q718" s="112"/>
      <c r="R718" s="110"/>
      <c r="S718" s="110"/>
      <c r="T718" s="110"/>
      <c r="U718" s="110"/>
      <c r="V718" s="110"/>
      <c r="W718" s="110"/>
      <c r="X718" s="110"/>
    </row>
    <row r="719" ht="14.25" customHeight="1">
      <c r="A719" s="199" t="s">
        <v>2597</v>
      </c>
      <c r="B719" s="201">
        <v>45973.0</v>
      </c>
      <c r="C719" s="128" t="s">
        <v>2598</v>
      </c>
      <c r="D719" s="128" t="s">
        <v>2599</v>
      </c>
      <c r="E719" s="182">
        <v>64.0</v>
      </c>
      <c r="F719" s="128" t="s">
        <v>2600</v>
      </c>
      <c r="G719" s="186" t="s">
        <v>143</v>
      </c>
      <c r="H719" s="166" t="s">
        <v>976</v>
      </c>
      <c r="I719" s="110"/>
      <c r="J719" s="110"/>
      <c r="K719" s="182">
        <v>64.0</v>
      </c>
      <c r="L719" s="112"/>
      <c r="M719" s="112"/>
      <c r="N719" s="112"/>
      <c r="O719" s="112"/>
      <c r="P719" s="112"/>
      <c r="Q719" s="112"/>
      <c r="R719" s="110"/>
      <c r="S719" s="110"/>
      <c r="T719" s="110"/>
      <c r="U719" s="110"/>
      <c r="V719" s="110"/>
      <c r="W719" s="110"/>
      <c r="X719" s="110"/>
    </row>
    <row r="720" ht="14.25" customHeight="1">
      <c r="A720" s="199" t="s">
        <v>2601</v>
      </c>
      <c r="B720" s="201">
        <v>45973.0</v>
      </c>
      <c r="C720" s="128" t="s">
        <v>2602</v>
      </c>
      <c r="D720" s="128" t="s">
        <v>1961</v>
      </c>
      <c r="E720" s="182">
        <v>26400.0</v>
      </c>
      <c r="F720" s="128" t="s">
        <v>2603</v>
      </c>
      <c r="G720" s="186" t="s">
        <v>201</v>
      </c>
      <c r="H720" s="166" t="s">
        <v>869</v>
      </c>
      <c r="I720" s="110"/>
      <c r="J720" s="110"/>
      <c r="K720" s="182">
        <v>26400.0</v>
      </c>
      <c r="L720" s="112"/>
      <c r="M720" s="112"/>
      <c r="N720" s="112"/>
      <c r="O720" s="112"/>
      <c r="P720" s="112"/>
      <c r="Q720" s="112"/>
      <c r="R720" s="110"/>
      <c r="S720" s="110"/>
      <c r="T720" s="110"/>
      <c r="U720" s="110"/>
      <c r="V720" s="110"/>
      <c r="W720" s="110"/>
      <c r="X720" s="110"/>
    </row>
    <row r="721" ht="14.25" customHeight="1">
      <c r="A721" s="199" t="s">
        <v>2604</v>
      </c>
      <c r="B721" s="201">
        <v>45974.0</v>
      </c>
      <c r="C721" s="128" t="s">
        <v>2605</v>
      </c>
      <c r="D721" s="128" t="s">
        <v>1961</v>
      </c>
      <c r="E721" s="182">
        <v>17050.0</v>
      </c>
      <c r="F721" s="128" t="s">
        <v>2606</v>
      </c>
      <c r="G721" s="186" t="s">
        <v>201</v>
      </c>
      <c r="H721" s="166" t="s">
        <v>869</v>
      </c>
      <c r="I721" s="128" t="s">
        <v>2607</v>
      </c>
      <c r="J721" s="110"/>
      <c r="K721" s="182">
        <v>17050.0</v>
      </c>
      <c r="L721" s="112"/>
      <c r="M721" s="112"/>
      <c r="N721" s="112"/>
      <c r="O721" s="112"/>
      <c r="P721" s="112"/>
      <c r="Q721" s="112"/>
      <c r="R721" s="110"/>
      <c r="S721" s="110"/>
      <c r="T721" s="110"/>
      <c r="U721" s="110"/>
      <c r="V721" s="110"/>
      <c r="W721" s="110"/>
      <c r="X721" s="110"/>
    </row>
    <row r="722" ht="14.25" customHeight="1">
      <c r="A722" s="199" t="s">
        <v>2608</v>
      </c>
      <c r="B722" s="201">
        <v>45973.0</v>
      </c>
      <c r="C722" s="128" t="s">
        <v>2609</v>
      </c>
      <c r="D722" s="128" t="s">
        <v>405</v>
      </c>
      <c r="E722" s="182">
        <v>1650.0</v>
      </c>
      <c r="F722" s="128" t="s">
        <v>2610</v>
      </c>
      <c r="G722" s="263"/>
      <c r="H722" s="240"/>
      <c r="I722" s="264"/>
      <c r="J722" s="110"/>
      <c r="K722" s="182">
        <v>1650.0</v>
      </c>
      <c r="L722" s="112"/>
      <c r="M722" s="112"/>
      <c r="N722" s="112"/>
      <c r="O722" s="112"/>
      <c r="P722" s="112"/>
      <c r="Q722" s="112"/>
      <c r="R722" s="110"/>
      <c r="S722" s="110"/>
      <c r="T722" s="110"/>
      <c r="U722" s="110"/>
      <c r="V722" s="110"/>
      <c r="W722" s="110"/>
      <c r="X722" s="110"/>
    </row>
    <row r="723" ht="14.25" customHeight="1">
      <c r="A723" s="199" t="s">
        <v>2611</v>
      </c>
      <c r="B723" s="201">
        <v>45973.0</v>
      </c>
      <c r="C723" s="128" t="s">
        <v>2612</v>
      </c>
      <c r="D723" s="128" t="s">
        <v>2613</v>
      </c>
      <c r="E723" s="182">
        <v>38.0</v>
      </c>
      <c r="F723" s="128" t="s">
        <v>2614</v>
      </c>
      <c r="G723" s="186" t="s">
        <v>1100</v>
      </c>
      <c r="H723" s="166" t="s">
        <v>869</v>
      </c>
      <c r="I723" s="110"/>
      <c r="J723" s="110"/>
      <c r="K723" s="182">
        <v>38.0</v>
      </c>
      <c r="L723" s="112"/>
      <c r="M723" s="112"/>
      <c r="N723" s="112"/>
      <c r="O723" s="112"/>
      <c r="P723" s="112"/>
      <c r="Q723" s="112"/>
      <c r="R723" s="110"/>
      <c r="S723" s="110"/>
      <c r="T723" s="110"/>
      <c r="U723" s="110"/>
      <c r="V723" s="110"/>
      <c r="W723" s="110"/>
      <c r="X723" s="110"/>
    </row>
    <row r="724" ht="14.25" customHeight="1">
      <c r="A724" s="199" t="s">
        <v>2615</v>
      </c>
      <c r="B724" s="201">
        <v>45944.0</v>
      </c>
      <c r="C724" s="128" t="s">
        <v>2616</v>
      </c>
      <c r="D724" s="128" t="s">
        <v>2617</v>
      </c>
      <c r="E724" s="182">
        <v>550.0</v>
      </c>
      <c r="F724" s="128" t="s">
        <v>1180</v>
      </c>
      <c r="G724" s="186" t="s">
        <v>143</v>
      </c>
      <c r="H724" s="166" t="s">
        <v>976</v>
      </c>
      <c r="I724" s="110"/>
      <c r="J724" s="110"/>
      <c r="K724" s="182">
        <v>550.0</v>
      </c>
      <c r="L724" s="112"/>
      <c r="M724" s="112"/>
      <c r="N724" s="112"/>
      <c r="O724" s="112"/>
      <c r="P724" s="112"/>
      <c r="Q724" s="112"/>
      <c r="R724" s="110"/>
      <c r="S724" s="110"/>
      <c r="T724" s="110"/>
      <c r="U724" s="110"/>
      <c r="V724" s="110"/>
      <c r="W724" s="110"/>
      <c r="X724" s="110"/>
    </row>
    <row r="725" ht="14.25" customHeight="1">
      <c r="A725" s="199" t="s">
        <v>2618</v>
      </c>
      <c r="B725" s="201">
        <v>45975.0</v>
      </c>
      <c r="C725" s="128" t="s">
        <v>2619</v>
      </c>
      <c r="D725" s="128" t="s">
        <v>2620</v>
      </c>
      <c r="E725" s="182">
        <v>1200.0</v>
      </c>
      <c r="F725" s="128" t="s">
        <v>2214</v>
      </c>
      <c r="G725" s="186" t="s">
        <v>143</v>
      </c>
      <c r="H725" s="166" t="s">
        <v>976</v>
      </c>
      <c r="I725" s="110"/>
      <c r="J725" s="110"/>
      <c r="K725" s="182">
        <v>1200.0</v>
      </c>
      <c r="L725" s="112"/>
      <c r="M725" s="112"/>
      <c r="N725" s="112"/>
      <c r="O725" s="112"/>
      <c r="P725" s="112"/>
      <c r="Q725" s="112"/>
      <c r="R725" s="110"/>
      <c r="S725" s="110"/>
      <c r="T725" s="110"/>
      <c r="U725" s="110"/>
      <c r="V725" s="110"/>
      <c r="W725" s="110"/>
      <c r="X725" s="110"/>
    </row>
    <row r="726" ht="14.25" customHeight="1">
      <c r="A726" s="199" t="s">
        <v>2621</v>
      </c>
      <c r="B726" s="201">
        <v>45975.0</v>
      </c>
      <c r="C726" s="128" t="s">
        <v>2622</v>
      </c>
      <c r="D726" s="211" t="s">
        <v>2623</v>
      </c>
      <c r="E726" s="182">
        <v>11400.0</v>
      </c>
      <c r="F726" s="128" t="s">
        <v>2624</v>
      </c>
      <c r="G726" s="186" t="s">
        <v>2625</v>
      </c>
      <c r="H726" s="166" t="s">
        <v>976</v>
      </c>
      <c r="I726" s="128" t="s">
        <v>2626</v>
      </c>
      <c r="J726" s="110"/>
      <c r="K726" s="182">
        <v>11400.0</v>
      </c>
      <c r="L726" s="112"/>
      <c r="M726" s="112"/>
      <c r="N726" s="112"/>
      <c r="O726" s="112"/>
      <c r="P726" s="112"/>
      <c r="Q726" s="112"/>
      <c r="R726" s="110"/>
      <c r="S726" s="110"/>
      <c r="T726" s="110"/>
      <c r="U726" s="110"/>
      <c r="V726" s="110"/>
      <c r="W726" s="110"/>
      <c r="X726" s="110"/>
    </row>
    <row r="727" ht="14.25" customHeight="1">
      <c r="A727" s="199" t="s">
        <v>2627</v>
      </c>
      <c r="B727" s="201">
        <v>45976.0</v>
      </c>
      <c r="C727" s="128" t="s">
        <v>2628</v>
      </c>
      <c r="D727" s="128" t="s">
        <v>2629</v>
      </c>
      <c r="E727" s="182">
        <v>300.0</v>
      </c>
      <c r="F727" s="128" t="s">
        <v>2630</v>
      </c>
      <c r="G727" s="186" t="s">
        <v>143</v>
      </c>
      <c r="H727" s="166" t="s">
        <v>976</v>
      </c>
      <c r="I727" s="110"/>
      <c r="J727" s="110"/>
      <c r="K727" s="182">
        <v>300.0</v>
      </c>
      <c r="L727" s="112"/>
      <c r="M727" s="112"/>
      <c r="N727" s="112"/>
      <c r="O727" s="112"/>
      <c r="P727" s="112"/>
      <c r="Q727" s="112"/>
      <c r="R727" s="110"/>
      <c r="S727" s="110"/>
      <c r="T727" s="110"/>
      <c r="U727" s="110"/>
      <c r="V727" s="110"/>
      <c r="W727" s="110"/>
      <c r="X727" s="110"/>
    </row>
    <row r="728" ht="14.25" customHeight="1">
      <c r="A728" s="199" t="s">
        <v>2631</v>
      </c>
      <c r="B728" s="201">
        <v>45976.0</v>
      </c>
      <c r="C728" s="128" t="s">
        <v>2632</v>
      </c>
      <c r="D728" s="128" t="s">
        <v>2633</v>
      </c>
      <c r="E728" s="182">
        <v>1400.0</v>
      </c>
      <c r="F728" s="128" t="s">
        <v>2634</v>
      </c>
      <c r="G728" s="186" t="s">
        <v>150</v>
      </c>
      <c r="H728" s="166" t="s">
        <v>869</v>
      </c>
      <c r="I728" s="110"/>
      <c r="J728" s="110"/>
      <c r="K728" s="182">
        <v>1400.0</v>
      </c>
      <c r="L728" s="112"/>
      <c r="M728" s="112"/>
      <c r="N728" s="112"/>
      <c r="O728" s="112"/>
      <c r="P728" s="112"/>
      <c r="Q728" s="112"/>
      <c r="R728" s="110"/>
      <c r="S728" s="110"/>
      <c r="T728" s="110"/>
      <c r="U728" s="110"/>
      <c r="V728" s="110"/>
      <c r="W728" s="110"/>
      <c r="X728" s="110"/>
    </row>
    <row r="729" ht="14.25" customHeight="1">
      <c r="A729" s="199" t="s">
        <v>2635</v>
      </c>
      <c r="B729" s="201">
        <v>45976.0</v>
      </c>
      <c r="C729" s="128" t="s">
        <v>2636</v>
      </c>
      <c r="D729" s="128" t="s">
        <v>2637</v>
      </c>
      <c r="E729" s="182">
        <v>2181.0</v>
      </c>
      <c r="F729" s="128" t="s">
        <v>2638</v>
      </c>
      <c r="G729" s="186" t="s">
        <v>1615</v>
      </c>
      <c r="H729" s="166" t="s">
        <v>869</v>
      </c>
      <c r="I729" s="110"/>
      <c r="J729" s="110"/>
      <c r="K729" s="182">
        <v>2181.0</v>
      </c>
      <c r="L729" s="112"/>
      <c r="M729" s="112"/>
      <c r="N729" s="112"/>
      <c r="O729" s="112"/>
      <c r="P729" s="112"/>
      <c r="Q729" s="112"/>
      <c r="R729" s="110"/>
      <c r="S729" s="110"/>
      <c r="T729" s="110"/>
      <c r="U729" s="110"/>
      <c r="V729" s="110"/>
      <c r="W729" s="110"/>
      <c r="X729" s="110"/>
    </row>
    <row r="730" ht="14.25" customHeight="1">
      <c r="A730" s="199" t="s">
        <v>2639</v>
      </c>
      <c r="B730" s="201">
        <v>45978.0</v>
      </c>
      <c r="C730" s="128" t="s">
        <v>2640</v>
      </c>
      <c r="D730" s="128" t="s">
        <v>1416</v>
      </c>
      <c r="E730" s="182">
        <v>550.0</v>
      </c>
      <c r="F730" s="128" t="s">
        <v>1180</v>
      </c>
      <c r="G730" s="186" t="s">
        <v>143</v>
      </c>
      <c r="H730" s="166" t="s">
        <v>976</v>
      </c>
      <c r="I730" s="110"/>
      <c r="J730" s="110"/>
      <c r="K730" s="182">
        <v>550.0</v>
      </c>
      <c r="L730" s="112"/>
      <c r="M730" s="112"/>
      <c r="N730" s="112"/>
      <c r="O730" s="112"/>
      <c r="P730" s="112"/>
      <c r="Q730" s="112"/>
      <c r="R730" s="110"/>
      <c r="S730" s="110"/>
      <c r="T730" s="110"/>
      <c r="U730" s="110"/>
      <c r="V730" s="110"/>
      <c r="W730" s="110"/>
      <c r="X730" s="110"/>
    </row>
    <row r="731" ht="14.25" customHeight="1">
      <c r="A731" s="199" t="s">
        <v>2641</v>
      </c>
      <c r="B731" s="201">
        <v>45978.0</v>
      </c>
      <c r="C731" s="128" t="s">
        <v>2642</v>
      </c>
      <c r="D731" s="128" t="s">
        <v>2643</v>
      </c>
      <c r="E731" s="182">
        <v>550.0</v>
      </c>
      <c r="F731" s="128" t="s">
        <v>1180</v>
      </c>
      <c r="G731" s="186" t="s">
        <v>1615</v>
      </c>
      <c r="H731" s="166" t="s">
        <v>869</v>
      </c>
      <c r="I731" s="110"/>
      <c r="J731" s="110"/>
      <c r="K731" s="182">
        <v>550.0</v>
      </c>
      <c r="L731" s="112"/>
      <c r="M731" s="112"/>
      <c r="N731" s="112"/>
      <c r="O731" s="112"/>
      <c r="P731" s="112"/>
      <c r="Q731" s="112"/>
      <c r="R731" s="110"/>
      <c r="S731" s="110"/>
      <c r="T731" s="110"/>
      <c r="U731" s="110"/>
      <c r="V731" s="110"/>
      <c r="W731" s="110"/>
      <c r="X731" s="110"/>
    </row>
    <row r="732" ht="14.25" customHeight="1">
      <c r="A732" s="199" t="s">
        <v>2644</v>
      </c>
      <c r="B732" s="201">
        <v>45978.0</v>
      </c>
      <c r="C732" s="128" t="s">
        <v>2645</v>
      </c>
      <c r="D732" s="128" t="s">
        <v>2646</v>
      </c>
      <c r="E732" s="182">
        <v>2100.0</v>
      </c>
      <c r="F732" s="128" t="s">
        <v>2411</v>
      </c>
      <c r="G732" s="186" t="s">
        <v>1615</v>
      </c>
      <c r="H732" s="166" t="s">
        <v>869</v>
      </c>
      <c r="I732" s="110"/>
      <c r="J732" s="110"/>
      <c r="K732" s="182">
        <v>2100.0</v>
      </c>
      <c r="L732" s="112"/>
      <c r="M732" s="112"/>
      <c r="N732" s="112"/>
      <c r="O732" s="112"/>
      <c r="P732" s="112"/>
      <c r="Q732" s="112"/>
      <c r="R732" s="110"/>
      <c r="S732" s="110"/>
      <c r="T732" s="110"/>
      <c r="U732" s="110"/>
      <c r="V732" s="110"/>
      <c r="W732" s="110"/>
      <c r="X732" s="110"/>
    </row>
    <row r="733" ht="14.25" customHeight="1">
      <c r="A733" s="199" t="s">
        <v>2647</v>
      </c>
      <c r="B733" s="201">
        <v>45978.0</v>
      </c>
      <c r="C733" s="128" t="s">
        <v>2648</v>
      </c>
      <c r="D733" s="128" t="s">
        <v>2649</v>
      </c>
      <c r="E733" s="182">
        <v>3300.0</v>
      </c>
      <c r="F733" s="128" t="s">
        <v>2650</v>
      </c>
      <c r="G733" s="186" t="s">
        <v>150</v>
      </c>
      <c r="H733" s="166" t="s">
        <v>869</v>
      </c>
      <c r="I733" s="110"/>
      <c r="J733" s="110"/>
      <c r="K733" s="182">
        <v>3300.0</v>
      </c>
      <c r="L733" s="112"/>
      <c r="M733" s="112"/>
      <c r="N733" s="112"/>
      <c r="O733" s="112"/>
      <c r="P733" s="112"/>
      <c r="Q733" s="112"/>
      <c r="R733" s="110"/>
      <c r="S733" s="110"/>
      <c r="T733" s="110"/>
      <c r="U733" s="110"/>
      <c r="V733" s="110"/>
      <c r="W733" s="110"/>
      <c r="X733" s="110"/>
    </row>
    <row r="734" ht="14.25" customHeight="1">
      <c r="A734" s="199" t="s">
        <v>2651</v>
      </c>
      <c r="B734" s="201">
        <v>45979.0</v>
      </c>
      <c r="C734" s="128" t="s">
        <v>2652</v>
      </c>
      <c r="D734" s="128" t="s">
        <v>2653</v>
      </c>
      <c r="E734" s="182">
        <v>300.0</v>
      </c>
      <c r="F734" s="128" t="s">
        <v>905</v>
      </c>
      <c r="G734" s="186" t="s">
        <v>143</v>
      </c>
      <c r="H734" s="166" t="s">
        <v>976</v>
      </c>
      <c r="I734" s="110"/>
      <c r="J734" s="110"/>
      <c r="K734" s="182">
        <v>300.0</v>
      </c>
      <c r="L734" s="112"/>
      <c r="M734" s="112"/>
      <c r="N734" s="112"/>
      <c r="O734" s="112"/>
      <c r="P734" s="112"/>
      <c r="Q734" s="112"/>
      <c r="R734" s="110"/>
      <c r="S734" s="110"/>
      <c r="T734" s="110"/>
      <c r="U734" s="110"/>
      <c r="V734" s="110"/>
      <c r="W734" s="110"/>
      <c r="X734" s="110"/>
    </row>
    <row r="735" ht="14.25" customHeight="1">
      <c r="A735" s="199" t="s">
        <v>2654</v>
      </c>
      <c r="B735" s="201">
        <v>45979.0</v>
      </c>
      <c r="C735" s="128" t="s">
        <v>2655</v>
      </c>
      <c r="D735" s="128" t="s">
        <v>2656</v>
      </c>
      <c r="E735" s="182">
        <v>550.0</v>
      </c>
      <c r="F735" s="128" t="s">
        <v>1180</v>
      </c>
      <c r="G735" s="186" t="s">
        <v>143</v>
      </c>
      <c r="H735" s="166" t="s">
        <v>976</v>
      </c>
      <c r="I735" s="110"/>
      <c r="J735" s="110"/>
      <c r="K735" s="182">
        <v>550.0</v>
      </c>
      <c r="L735" s="112"/>
      <c r="M735" s="112"/>
      <c r="N735" s="112"/>
      <c r="O735" s="112"/>
      <c r="P735" s="112"/>
      <c r="Q735" s="112"/>
      <c r="R735" s="110"/>
      <c r="S735" s="110"/>
      <c r="T735" s="110"/>
      <c r="U735" s="110"/>
      <c r="V735" s="110"/>
      <c r="W735" s="110"/>
      <c r="X735" s="110"/>
    </row>
    <row r="736" ht="14.25" customHeight="1">
      <c r="A736" s="199" t="s">
        <v>2657</v>
      </c>
      <c r="B736" s="201">
        <v>45979.0</v>
      </c>
      <c r="C736" s="128" t="s">
        <v>2655</v>
      </c>
      <c r="D736" s="128" t="s">
        <v>2658</v>
      </c>
      <c r="E736" s="182">
        <v>550.0</v>
      </c>
      <c r="F736" s="128" t="s">
        <v>1180</v>
      </c>
      <c r="G736" s="186" t="s">
        <v>143</v>
      </c>
      <c r="H736" s="166" t="s">
        <v>976</v>
      </c>
      <c r="I736" s="110"/>
      <c r="J736" s="110"/>
      <c r="K736" s="182">
        <v>550.0</v>
      </c>
      <c r="L736" s="112"/>
      <c r="M736" s="112"/>
      <c r="N736" s="112"/>
      <c r="O736" s="112"/>
      <c r="P736" s="112"/>
      <c r="Q736" s="112"/>
      <c r="R736" s="110"/>
      <c r="S736" s="110"/>
      <c r="T736" s="110"/>
      <c r="U736" s="110"/>
      <c r="V736" s="110"/>
      <c r="W736" s="110"/>
      <c r="X736" s="110"/>
    </row>
    <row r="737" ht="14.25" customHeight="1">
      <c r="A737" s="199" t="s">
        <v>2659</v>
      </c>
      <c r="B737" s="201">
        <v>45979.0</v>
      </c>
      <c r="C737" s="128" t="s">
        <v>2660</v>
      </c>
      <c r="D737" s="128" t="s">
        <v>2661</v>
      </c>
      <c r="E737" s="182">
        <v>300.0</v>
      </c>
      <c r="F737" s="128" t="s">
        <v>905</v>
      </c>
      <c r="G737" s="186" t="s">
        <v>143</v>
      </c>
      <c r="H737" s="166" t="s">
        <v>976</v>
      </c>
      <c r="I737" s="110"/>
      <c r="J737" s="110"/>
      <c r="K737" s="182">
        <v>300.0</v>
      </c>
      <c r="L737" s="112"/>
      <c r="M737" s="112"/>
      <c r="N737" s="112"/>
      <c r="O737" s="112"/>
      <c r="P737" s="112"/>
      <c r="Q737" s="112"/>
      <c r="R737" s="110"/>
      <c r="S737" s="110"/>
      <c r="T737" s="110"/>
      <c r="U737" s="110"/>
      <c r="V737" s="110"/>
      <c r="W737" s="110"/>
      <c r="X737" s="110"/>
    </row>
    <row r="738" ht="14.25" customHeight="1">
      <c r="A738" s="199" t="s">
        <v>2662</v>
      </c>
      <c r="B738" s="201">
        <v>45979.0</v>
      </c>
      <c r="C738" s="128" t="s">
        <v>2663</v>
      </c>
      <c r="D738" s="128" t="s">
        <v>2664</v>
      </c>
      <c r="E738" s="182">
        <v>5000.0</v>
      </c>
      <c r="F738" s="128" t="s">
        <v>2665</v>
      </c>
      <c r="G738" s="186" t="s">
        <v>201</v>
      </c>
      <c r="H738" s="166" t="s">
        <v>869</v>
      </c>
      <c r="I738" s="128" t="s">
        <v>2666</v>
      </c>
      <c r="J738" s="110"/>
      <c r="K738" s="182">
        <v>5000.0</v>
      </c>
      <c r="L738" s="112"/>
      <c r="M738" s="112"/>
      <c r="N738" s="112"/>
      <c r="O738" s="112"/>
      <c r="P738" s="112"/>
      <c r="Q738" s="112"/>
      <c r="R738" s="110"/>
      <c r="S738" s="110"/>
      <c r="T738" s="110"/>
      <c r="U738" s="110"/>
      <c r="V738" s="110"/>
      <c r="W738" s="110"/>
      <c r="X738" s="110"/>
    </row>
    <row r="739" ht="14.25" customHeight="1">
      <c r="A739" s="199" t="s">
        <v>2667</v>
      </c>
      <c r="B739" s="201">
        <v>45979.0</v>
      </c>
      <c r="C739" s="128" t="s">
        <v>2668</v>
      </c>
      <c r="D739" s="128" t="s">
        <v>2416</v>
      </c>
      <c r="E739" s="182">
        <v>300.0</v>
      </c>
      <c r="F739" s="128" t="s">
        <v>905</v>
      </c>
      <c r="G739" s="186" t="s">
        <v>150</v>
      </c>
      <c r="H739" s="166" t="s">
        <v>869</v>
      </c>
      <c r="I739" s="110"/>
      <c r="J739" s="110"/>
      <c r="K739" s="182">
        <v>300.0</v>
      </c>
      <c r="L739" s="112"/>
      <c r="M739" s="112"/>
      <c r="N739" s="112"/>
      <c r="O739" s="112"/>
      <c r="P739" s="112"/>
      <c r="Q739" s="112"/>
      <c r="R739" s="110"/>
      <c r="S739" s="110"/>
      <c r="T739" s="110"/>
      <c r="U739" s="110"/>
      <c r="V739" s="110"/>
      <c r="W739" s="110"/>
      <c r="X739" s="110"/>
    </row>
    <row r="740" ht="14.25" customHeight="1">
      <c r="A740" s="199" t="s">
        <v>2669</v>
      </c>
      <c r="B740" s="201">
        <v>45979.0</v>
      </c>
      <c r="C740" s="128" t="s">
        <v>2670</v>
      </c>
      <c r="D740" s="128" t="s">
        <v>2671</v>
      </c>
      <c r="E740" s="182">
        <v>1120.0</v>
      </c>
      <c r="F740" s="128" t="s">
        <v>2672</v>
      </c>
      <c r="G740" s="186" t="s">
        <v>1615</v>
      </c>
      <c r="H740" s="166" t="s">
        <v>869</v>
      </c>
      <c r="I740" s="110"/>
      <c r="J740" s="110"/>
      <c r="K740" s="182">
        <v>1120.0</v>
      </c>
      <c r="L740" s="112"/>
      <c r="M740" s="112"/>
      <c r="N740" s="112"/>
      <c r="O740" s="112"/>
      <c r="P740" s="112"/>
      <c r="Q740" s="112"/>
      <c r="R740" s="110"/>
      <c r="S740" s="110"/>
      <c r="T740" s="110"/>
      <c r="U740" s="110"/>
      <c r="V740" s="110"/>
      <c r="W740" s="110"/>
      <c r="X740" s="110"/>
    </row>
    <row r="741" ht="14.25" customHeight="1">
      <c r="A741" s="199" t="s">
        <v>2673</v>
      </c>
      <c r="B741" s="201">
        <v>45979.0</v>
      </c>
      <c r="C741" s="128" t="s">
        <v>2674</v>
      </c>
      <c r="D741" s="128" t="s">
        <v>1882</v>
      </c>
      <c r="E741" s="182">
        <v>9000.0</v>
      </c>
      <c r="F741" s="128" t="s">
        <v>2675</v>
      </c>
      <c r="G741" s="186" t="s">
        <v>201</v>
      </c>
      <c r="H741" s="166"/>
      <c r="I741" s="128" t="s">
        <v>2676</v>
      </c>
      <c r="J741" s="110"/>
      <c r="K741" s="182">
        <v>9000.0</v>
      </c>
      <c r="L741" s="112"/>
      <c r="M741" s="112"/>
      <c r="N741" s="112"/>
      <c r="O741" s="112"/>
      <c r="P741" s="112"/>
      <c r="Q741" s="112"/>
      <c r="R741" s="110"/>
      <c r="S741" s="110"/>
      <c r="T741" s="110"/>
      <c r="U741" s="110"/>
      <c r="V741" s="110"/>
      <c r="W741" s="110"/>
      <c r="X741" s="110"/>
    </row>
    <row r="742" ht="14.25" customHeight="1">
      <c r="A742" s="199" t="s">
        <v>2677</v>
      </c>
      <c r="B742" s="201">
        <v>45979.0</v>
      </c>
      <c r="C742" s="128" t="s">
        <v>2678</v>
      </c>
      <c r="D742" s="128" t="s">
        <v>2679</v>
      </c>
      <c r="E742" s="182">
        <v>2600.0</v>
      </c>
      <c r="F742" s="128" t="s">
        <v>2680</v>
      </c>
      <c r="G742" s="186" t="s">
        <v>150</v>
      </c>
      <c r="H742" s="166" t="s">
        <v>869</v>
      </c>
      <c r="I742" s="110"/>
      <c r="J742" s="110"/>
      <c r="K742" s="182">
        <v>2600.0</v>
      </c>
      <c r="L742" s="112"/>
      <c r="M742" s="112"/>
      <c r="N742" s="112"/>
      <c r="O742" s="112"/>
      <c r="P742" s="112"/>
      <c r="Q742" s="112"/>
      <c r="R742" s="110"/>
      <c r="S742" s="110"/>
      <c r="T742" s="110"/>
      <c r="U742" s="110"/>
      <c r="V742" s="110"/>
      <c r="W742" s="110"/>
      <c r="X742" s="110"/>
    </row>
    <row r="743" ht="14.25" customHeight="1">
      <c r="A743" s="199" t="s">
        <v>2681</v>
      </c>
      <c r="B743" s="201">
        <v>45980.0</v>
      </c>
      <c r="C743" s="128" t="s">
        <v>2682</v>
      </c>
      <c r="D743" s="128" t="s">
        <v>2683</v>
      </c>
      <c r="E743" s="182">
        <v>550.0</v>
      </c>
      <c r="F743" s="128" t="s">
        <v>1180</v>
      </c>
      <c r="G743" s="186" t="s">
        <v>143</v>
      </c>
      <c r="H743" s="166" t="s">
        <v>976</v>
      </c>
      <c r="I743" s="110"/>
      <c r="J743" s="110"/>
      <c r="K743" s="182">
        <v>550.0</v>
      </c>
      <c r="L743" s="112"/>
      <c r="M743" s="112"/>
      <c r="N743" s="112"/>
      <c r="O743" s="112"/>
      <c r="P743" s="112"/>
      <c r="Q743" s="112"/>
      <c r="R743" s="110"/>
      <c r="S743" s="110"/>
      <c r="T743" s="110"/>
      <c r="U743" s="110"/>
      <c r="V743" s="110"/>
      <c r="W743" s="110"/>
      <c r="X743" s="110"/>
    </row>
    <row r="744" ht="14.25" customHeight="1">
      <c r="A744" s="199" t="s">
        <v>2684</v>
      </c>
      <c r="B744" s="201">
        <v>45980.0</v>
      </c>
      <c r="C744" s="128" t="s">
        <v>2685</v>
      </c>
      <c r="D744" s="128" t="s">
        <v>2686</v>
      </c>
      <c r="E744" s="182">
        <v>10500.0</v>
      </c>
      <c r="F744" s="128" t="s">
        <v>2687</v>
      </c>
      <c r="G744" s="186" t="s">
        <v>150</v>
      </c>
      <c r="H744" s="166" t="s">
        <v>869</v>
      </c>
      <c r="I744" s="110"/>
      <c r="J744" s="110"/>
      <c r="K744" s="182">
        <v>10500.0</v>
      </c>
      <c r="L744" s="112"/>
      <c r="M744" s="112"/>
      <c r="N744" s="112"/>
      <c r="O744" s="112"/>
      <c r="P744" s="112"/>
      <c r="Q744" s="112"/>
      <c r="R744" s="110"/>
      <c r="S744" s="110"/>
      <c r="T744" s="110"/>
      <c r="U744" s="110"/>
      <c r="V744" s="110"/>
      <c r="W744" s="110"/>
      <c r="X744" s="110"/>
    </row>
    <row r="745" ht="14.25" customHeight="1">
      <c r="A745" s="199" t="s">
        <v>2688</v>
      </c>
      <c r="B745" s="201">
        <v>45980.0</v>
      </c>
      <c r="C745" s="128" t="s">
        <v>2689</v>
      </c>
      <c r="D745" s="128" t="s">
        <v>1528</v>
      </c>
      <c r="E745" s="182">
        <v>700.0</v>
      </c>
      <c r="F745" s="128" t="s">
        <v>2690</v>
      </c>
      <c r="G745" s="186" t="s">
        <v>150</v>
      </c>
      <c r="H745" s="166" t="s">
        <v>869</v>
      </c>
      <c r="I745" s="110"/>
      <c r="J745" s="110"/>
      <c r="K745" s="182">
        <v>700.0</v>
      </c>
      <c r="L745" s="112"/>
      <c r="M745" s="112"/>
      <c r="N745" s="112"/>
      <c r="O745" s="112"/>
      <c r="P745" s="112"/>
      <c r="Q745" s="112"/>
      <c r="R745" s="110"/>
      <c r="S745" s="110"/>
      <c r="T745" s="110"/>
      <c r="U745" s="110"/>
      <c r="V745" s="110"/>
      <c r="W745" s="110"/>
      <c r="X745" s="110"/>
    </row>
    <row r="746">
      <c r="A746" s="199" t="s">
        <v>2691</v>
      </c>
      <c r="B746" s="201">
        <v>45980.0</v>
      </c>
      <c r="C746" s="128" t="s">
        <v>2692</v>
      </c>
      <c r="D746" s="128" t="s">
        <v>2693</v>
      </c>
      <c r="E746" s="182">
        <v>1400.0</v>
      </c>
      <c r="F746" s="128" t="s">
        <v>2694</v>
      </c>
      <c r="G746" s="186" t="s">
        <v>201</v>
      </c>
      <c r="H746" s="166" t="s">
        <v>869</v>
      </c>
      <c r="I746" s="128" t="s">
        <v>2695</v>
      </c>
      <c r="J746" s="110"/>
      <c r="K746" s="182">
        <v>1400.0</v>
      </c>
      <c r="L746" s="112"/>
      <c r="M746" s="112"/>
      <c r="N746" s="112"/>
      <c r="O746" s="112"/>
      <c r="P746" s="112"/>
      <c r="Q746" s="112"/>
      <c r="R746" s="110"/>
      <c r="S746" s="110"/>
      <c r="T746" s="110"/>
      <c r="U746" s="110"/>
      <c r="V746" s="110"/>
      <c r="W746" s="110"/>
      <c r="X746" s="110"/>
    </row>
    <row r="747" ht="14.25" customHeight="1">
      <c r="A747" s="199" t="s">
        <v>2696</v>
      </c>
      <c r="B747" s="201">
        <v>45981.0</v>
      </c>
      <c r="C747" s="128" t="s">
        <v>2697</v>
      </c>
      <c r="D747" s="128" t="s">
        <v>2504</v>
      </c>
      <c r="E747" s="182">
        <v>550.0</v>
      </c>
      <c r="F747" s="128" t="s">
        <v>1180</v>
      </c>
      <c r="G747" s="186" t="s">
        <v>150</v>
      </c>
      <c r="H747" s="166" t="s">
        <v>869</v>
      </c>
      <c r="I747" s="110"/>
      <c r="J747" s="110"/>
      <c r="K747" s="182">
        <v>550.0</v>
      </c>
      <c r="L747" s="112"/>
      <c r="M747" s="112"/>
      <c r="N747" s="112"/>
      <c r="O747" s="112"/>
      <c r="P747" s="112"/>
      <c r="Q747" s="112"/>
      <c r="R747" s="110"/>
      <c r="S747" s="110"/>
      <c r="T747" s="110"/>
      <c r="U747" s="110"/>
      <c r="V747" s="110"/>
      <c r="W747" s="110"/>
      <c r="X747" s="110"/>
    </row>
    <row r="748" ht="14.25" customHeight="1">
      <c r="A748" s="199" t="s">
        <v>2698</v>
      </c>
      <c r="B748" s="201">
        <v>45981.0</v>
      </c>
      <c r="C748" s="128" t="s">
        <v>2699</v>
      </c>
      <c r="D748" s="128" t="s">
        <v>2700</v>
      </c>
      <c r="E748" s="182">
        <v>44.0</v>
      </c>
      <c r="F748" s="128" t="s">
        <v>2614</v>
      </c>
      <c r="G748" s="186" t="s">
        <v>143</v>
      </c>
      <c r="H748" s="166" t="s">
        <v>976</v>
      </c>
      <c r="I748" s="110"/>
      <c r="J748" s="110"/>
      <c r="K748" s="182">
        <v>44.0</v>
      </c>
      <c r="L748" s="112"/>
      <c r="M748" s="112"/>
      <c r="N748" s="112"/>
      <c r="O748" s="112"/>
      <c r="P748" s="112"/>
      <c r="Q748" s="112"/>
      <c r="R748" s="110"/>
      <c r="S748" s="110"/>
      <c r="T748" s="110"/>
      <c r="U748" s="110"/>
      <c r="V748" s="110"/>
      <c r="W748" s="110"/>
      <c r="X748" s="110"/>
    </row>
    <row r="749" ht="14.25" customHeight="1">
      <c r="A749" s="199" t="s">
        <v>2701</v>
      </c>
      <c r="B749" s="201">
        <v>45982.0</v>
      </c>
      <c r="C749" s="128" t="s">
        <v>2702</v>
      </c>
      <c r="D749" s="128" t="s">
        <v>2703</v>
      </c>
      <c r="E749" s="182">
        <v>2100.0</v>
      </c>
      <c r="F749" s="128" t="s">
        <v>2704</v>
      </c>
      <c r="G749" s="186" t="s">
        <v>1325</v>
      </c>
      <c r="H749" s="166" t="s">
        <v>869</v>
      </c>
      <c r="I749" s="110"/>
      <c r="J749" s="110"/>
      <c r="K749" s="182">
        <v>2100.0</v>
      </c>
      <c r="L749" s="112"/>
      <c r="M749" s="112"/>
      <c r="N749" s="112"/>
      <c r="O749" s="112"/>
      <c r="P749" s="112"/>
      <c r="Q749" s="112"/>
      <c r="R749" s="110"/>
      <c r="S749" s="110"/>
      <c r="T749" s="110"/>
      <c r="U749" s="110"/>
      <c r="V749" s="110"/>
      <c r="W749" s="110"/>
      <c r="X749" s="110"/>
    </row>
    <row r="750" ht="14.25" customHeight="1">
      <c r="A750" s="199" t="s">
        <v>2705</v>
      </c>
      <c r="B750" s="201">
        <v>45982.0</v>
      </c>
      <c r="C750" s="128" t="s">
        <v>2706</v>
      </c>
      <c r="D750" s="128" t="s">
        <v>2707</v>
      </c>
      <c r="E750" s="182">
        <v>600.0</v>
      </c>
      <c r="F750" s="128" t="s">
        <v>905</v>
      </c>
      <c r="G750" s="186" t="s">
        <v>143</v>
      </c>
      <c r="H750" s="166" t="s">
        <v>869</v>
      </c>
      <c r="I750" s="110"/>
      <c r="J750" s="110"/>
      <c r="K750" s="182">
        <v>600.0</v>
      </c>
      <c r="L750" s="112"/>
      <c r="M750" s="112"/>
      <c r="N750" s="112"/>
      <c r="O750" s="112"/>
      <c r="P750" s="112"/>
      <c r="Q750" s="112"/>
      <c r="R750" s="110"/>
      <c r="S750" s="110"/>
      <c r="T750" s="110"/>
      <c r="U750" s="110"/>
      <c r="V750" s="110"/>
      <c r="W750" s="110"/>
      <c r="X750" s="110"/>
    </row>
    <row r="751" ht="14.25" customHeight="1">
      <c r="A751" s="199" t="s">
        <v>2708</v>
      </c>
      <c r="B751" s="201">
        <v>45982.0</v>
      </c>
      <c r="C751" s="128" t="s">
        <v>2709</v>
      </c>
      <c r="D751" s="128" t="s">
        <v>2710</v>
      </c>
      <c r="E751" s="182">
        <v>550.0</v>
      </c>
      <c r="F751" s="128" t="s">
        <v>1180</v>
      </c>
      <c r="G751" s="186" t="s">
        <v>150</v>
      </c>
      <c r="H751" s="166" t="s">
        <v>869</v>
      </c>
      <c r="I751" s="110"/>
      <c r="J751" s="110"/>
      <c r="K751" s="182">
        <v>550.0</v>
      </c>
      <c r="L751" s="112"/>
      <c r="M751" s="112"/>
      <c r="N751" s="112"/>
      <c r="O751" s="112"/>
      <c r="P751" s="112"/>
      <c r="Q751" s="112"/>
      <c r="R751" s="110"/>
      <c r="S751" s="110"/>
      <c r="T751" s="110"/>
      <c r="U751" s="110"/>
      <c r="V751" s="110"/>
      <c r="W751" s="110"/>
      <c r="X751" s="110"/>
    </row>
    <row r="752" ht="15.0" customHeight="1">
      <c r="A752" s="199" t="s">
        <v>2711</v>
      </c>
      <c r="B752" s="201">
        <v>45982.0</v>
      </c>
      <c r="C752" s="128" t="s">
        <v>2712</v>
      </c>
      <c r="D752" s="128" t="s">
        <v>2713</v>
      </c>
      <c r="E752" s="182">
        <v>2800.0</v>
      </c>
      <c r="F752" s="128" t="s">
        <v>2714</v>
      </c>
      <c r="G752" s="186" t="s">
        <v>143</v>
      </c>
      <c r="H752" s="166" t="s">
        <v>976</v>
      </c>
      <c r="I752" s="128" t="s">
        <v>2715</v>
      </c>
      <c r="J752" s="110"/>
      <c r="K752" s="182">
        <v>2800.0</v>
      </c>
      <c r="L752" s="112"/>
      <c r="M752" s="112"/>
      <c r="N752" s="112"/>
      <c r="O752" s="112"/>
      <c r="P752" s="112"/>
      <c r="Q752" s="112"/>
      <c r="R752" s="110"/>
      <c r="S752" s="110"/>
      <c r="T752" s="110"/>
      <c r="U752" s="110"/>
      <c r="V752" s="110"/>
      <c r="W752" s="110"/>
      <c r="X752" s="110"/>
    </row>
    <row r="753" ht="14.25" customHeight="1">
      <c r="A753" s="199" t="s">
        <v>2716</v>
      </c>
      <c r="B753" s="201">
        <v>45982.0</v>
      </c>
      <c r="C753" s="128" t="s">
        <v>2717</v>
      </c>
      <c r="D753" s="128" t="s">
        <v>2718</v>
      </c>
      <c r="E753" s="182">
        <v>10000.0</v>
      </c>
      <c r="F753" s="128" t="s">
        <v>2719</v>
      </c>
      <c r="G753" s="186" t="s">
        <v>201</v>
      </c>
      <c r="H753" s="166" t="s">
        <v>869</v>
      </c>
      <c r="I753" s="128" t="s">
        <v>2720</v>
      </c>
      <c r="J753" s="110"/>
      <c r="K753" s="182">
        <v>10000.0</v>
      </c>
      <c r="L753" s="112"/>
      <c r="M753" s="112"/>
      <c r="N753" s="112"/>
      <c r="O753" s="112"/>
      <c r="P753" s="112"/>
      <c r="Q753" s="112"/>
      <c r="R753" s="110"/>
      <c r="S753" s="110"/>
      <c r="T753" s="110"/>
      <c r="U753" s="110"/>
      <c r="V753" s="110"/>
      <c r="W753" s="110"/>
      <c r="X753" s="110"/>
    </row>
    <row r="754" ht="14.25" customHeight="1">
      <c r="A754" s="199" t="s">
        <v>2721</v>
      </c>
      <c r="B754" s="201">
        <v>45975.0</v>
      </c>
      <c r="C754" s="128" t="s">
        <v>2722</v>
      </c>
      <c r="D754" s="128" t="s">
        <v>1223</v>
      </c>
      <c r="E754" s="184">
        <v>1814942.67</v>
      </c>
      <c r="F754" s="128" t="s">
        <v>2723</v>
      </c>
      <c r="G754" s="186" t="s">
        <v>118</v>
      </c>
      <c r="H754" s="166"/>
      <c r="I754" s="128" t="s">
        <v>2722</v>
      </c>
      <c r="J754" s="110"/>
      <c r="K754" s="183">
        <v>1909188.44</v>
      </c>
      <c r="L754" s="183">
        <v>94245.77</v>
      </c>
      <c r="M754" s="112">
        <f>K754-L754</f>
        <v>1814942.67</v>
      </c>
      <c r="N754" s="112"/>
      <c r="O754" s="112"/>
      <c r="P754" s="112"/>
      <c r="Q754" s="112"/>
      <c r="R754" s="110"/>
      <c r="S754" s="110"/>
      <c r="T754" s="110"/>
      <c r="U754" s="110"/>
      <c r="V754" s="110"/>
      <c r="W754" s="110"/>
      <c r="X754" s="110"/>
    </row>
    <row r="755" ht="14.25" customHeight="1">
      <c r="A755" s="199" t="s">
        <v>2724</v>
      </c>
      <c r="B755" s="201">
        <v>45975.0</v>
      </c>
      <c r="C755" s="128" t="s">
        <v>2725</v>
      </c>
      <c r="D755" s="128" t="s">
        <v>2726</v>
      </c>
      <c r="E755" s="182">
        <v>2700.0</v>
      </c>
      <c r="F755" s="128" t="s">
        <v>1180</v>
      </c>
      <c r="G755" s="186" t="s">
        <v>1100</v>
      </c>
      <c r="H755" s="166" t="s">
        <v>869</v>
      </c>
      <c r="I755" s="110"/>
      <c r="J755" s="110"/>
      <c r="K755" s="182">
        <v>2700.0</v>
      </c>
      <c r="L755" s="112"/>
      <c r="M755" s="112"/>
      <c r="N755" s="112"/>
      <c r="O755" s="112"/>
      <c r="P755" s="112"/>
      <c r="Q755" s="112"/>
      <c r="R755" s="110"/>
      <c r="S755" s="110"/>
      <c r="T755" s="110"/>
      <c r="U755" s="110"/>
      <c r="V755" s="110"/>
      <c r="W755" s="110"/>
      <c r="X755" s="110"/>
    </row>
    <row r="756" ht="14.25" customHeight="1">
      <c r="A756" s="199" t="s">
        <v>2727</v>
      </c>
      <c r="B756" s="201">
        <v>45978.0</v>
      </c>
      <c r="C756" s="128" t="s">
        <v>2728</v>
      </c>
      <c r="D756" s="128" t="s">
        <v>2729</v>
      </c>
      <c r="E756" s="184">
        <v>32482.14</v>
      </c>
      <c r="F756" s="128" t="s">
        <v>2730</v>
      </c>
      <c r="G756" s="186" t="s">
        <v>201</v>
      </c>
      <c r="H756" s="166" t="s">
        <v>869</v>
      </c>
      <c r="I756" s="128" t="s">
        <v>2731</v>
      </c>
      <c r="J756" s="110"/>
      <c r="K756" s="183">
        <v>34000.0</v>
      </c>
      <c r="L756" s="112"/>
      <c r="M756" s="112"/>
      <c r="N756" s="112"/>
      <c r="O756" s="112"/>
      <c r="P756" s="112"/>
      <c r="Q756" s="112"/>
      <c r="R756" s="110"/>
      <c r="S756" s="110"/>
      <c r="T756" s="110"/>
      <c r="U756" s="110"/>
      <c r="V756" s="110"/>
      <c r="W756" s="110"/>
      <c r="X756" s="110"/>
    </row>
    <row r="757" ht="14.25" customHeight="1">
      <c r="A757" s="199" t="s">
        <v>2732</v>
      </c>
      <c r="B757" s="201">
        <v>45978.0</v>
      </c>
      <c r="C757" s="128" t="s">
        <v>2733</v>
      </c>
      <c r="D757" s="128" t="s">
        <v>1199</v>
      </c>
      <c r="E757" s="182">
        <v>8500.0</v>
      </c>
      <c r="F757" s="128" t="s">
        <v>2734</v>
      </c>
      <c r="G757" s="186" t="s">
        <v>2735</v>
      </c>
      <c r="H757" s="166" t="s">
        <v>869</v>
      </c>
      <c r="I757" s="128" t="s">
        <v>2736</v>
      </c>
      <c r="J757" s="110"/>
      <c r="K757" s="182">
        <v>8500.0</v>
      </c>
      <c r="L757" s="112"/>
      <c r="M757" s="112"/>
      <c r="N757" s="112"/>
      <c r="O757" s="112"/>
      <c r="P757" s="112"/>
      <c r="Q757" s="112"/>
      <c r="R757" s="110"/>
      <c r="S757" s="110"/>
      <c r="T757" s="110"/>
      <c r="U757" s="110"/>
      <c r="V757" s="110"/>
      <c r="W757" s="110"/>
      <c r="X757" s="110"/>
    </row>
    <row r="758" ht="14.25" customHeight="1">
      <c r="A758" s="199" t="s">
        <v>2737</v>
      </c>
      <c r="B758" s="201">
        <v>45979.0</v>
      </c>
      <c r="C758" s="128" t="s">
        <v>2738</v>
      </c>
      <c r="D758" s="128" t="s">
        <v>2739</v>
      </c>
      <c r="E758" s="182">
        <v>448.0</v>
      </c>
      <c r="F758" s="128" t="s">
        <v>2740</v>
      </c>
      <c r="G758" s="186" t="s">
        <v>1100</v>
      </c>
      <c r="H758" s="166" t="s">
        <v>869</v>
      </c>
      <c r="I758" s="110"/>
      <c r="J758" s="110"/>
      <c r="K758" s="182">
        <v>448.0</v>
      </c>
      <c r="L758" s="112"/>
      <c r="M758" s="112"/>
      <c r="N758" s="112"/>
      <c r="O758" s="112"/>
      <c r="P758" s="112"/>
      <c r="Q758" s="112"/>
      <c r="R758" s="110"/>
      <c r="S758" s="110"/>
      <c r="T758" s="110"/>
      <c r="U758" s="110"/>
      <c r="V758" s="110"/>
      <c r="W758" s="110"/>
      <c r="X758" s="110"/>
    </row>
    <row r="759" ht="14.25" customHeight="1">
      <c r="A759" s="199" t="s">
        <v>2741</v>
      </c>
      <c r="B759" s="201">
        <v>45985.0</v>
      </c>
      <c r="C759" s="128" t="s">
        <v>2742</v>
      </c>
      <c r="D759" s="128" t="s">
        <v>1416</v>
      </c>
      <c r="E759" s="182">
        <v>550.0</v>
      </c>
      <c r="F759" s="128" t="s">
        <v>1180</v>
      </c>
      <c r="G759" s="186" t="s">
        <v>143</v>
      </c>
      <c r="H759" s="166" t="s">
        <v>976</v>
      </c>
      <c r="I759" s="110"/>
      <c r="J759" s="110"/>
      <c r="K759" s="182">
        <v>550.0</v>
      </c>
      <c r="L759" s="112"/>
      <c r="M759" s="112"/>
      <c r="N759" s="112"/>
      <c r="O759" s="112"/>
      <c r="P759" s="112"/>
      <c r="Q759" s="112"/>
      <c r="R759" s="110"/>
      <c r="S759" s="110"/>
      <c r="T759" s="110"/>
      <c r="U759" s="110"/>
      <c r="V759" s="110"/>
      <c r="W759" s="110"/>
      <c r="X759" s="110"/>
    </row>
    <row r="760" ht="14.25" customHeight="1">
      <c r="A760" s="199" t="s">
        <v>2743</v>
      </c>
      <c r="B760" s="201">
        <v>45985.0</v>
      </c>
      <c r="C760" s="128" t="s">
        <v>2744</v>
      </c>
      <c r="D760" s="128" t="s">
        <v>2745</v>
      </c>
      <c r="E760" s="182">
        <v>5000.0</v>
      </c>
      <c r="F760" s="128" t="s">
        <v>2746</v>
      </c>
      <c r="G760" s="186" t="s">
        <v>150</v>
      </c>
      <c r="H760" s="166" t="s">
        <v>869</v>
      </c>
      <c r="I760" s="110"/>
      <c r="J760" s="110"/>
      <c r="K760" s="182">
        <v>5000.0</v>
      </c>
      <c r="L760" s="112"/>
      <c r="M760" s="112"/>
      <c r="N760" s="112"/>
      <c r="O760" s="112"/>
      <c r="P760" s="112"/>
      <c r="Q760" s="112"/>
      <c r="R760" s="110"/>
      <c r="S760" s="110"/>
      <c r="T760" s="110"/>
      <c r="U760" s="110"/>
      <c r="V760" s="110"/>
      <c r="W760" s="110"/>
      <c r="X760" s="110"/>
    </row>
    <row r="761" ht="14.25" customHeight="1">
      <c r="A761" s="199" t="s">
        <v>2747</v>
      </c>
      <c r="B761" s="201">
        <v>45985.0</v>
      </c>
      <c r="C761" s="128" t="s">
        <v>2748</v>
      </c>
      <c r="D761" s="128" t="s">
        <v>2749</v>
      </c>
      <c r="E761" s="182">
        <v>1400.0</v>
      </c>
      <c r="F761" s="128" t="s">
        <v>2746</v>
      </c>
      <c r="G761" s="186" t="s">
        <v>150</v>
      </c>
      <c r="H761" s="166" t="s">
        <v>869</v>
      </c>
      <c r="I761" s="110"/>
      <c r="J761" s="110"/>
      <c r="K761" s="182">
        <v>1400.0</v>
      </c>
      <c r="L761" s="112"/>
      <c r="M761" s="112"/>
      <c r="N761" s="112"/>
      <c r="O761" s="112"/>
      <c r="P761" s="112"/>
      <c r="Q761" s="112"/>
      <c r="R761" s="110"/>
      <c r="S761" s="110"/>
      <c r="T761" s="110"/>
      <c r="U761" s="110"/>
      <c r="V761" s="110"/>
      <c r="W761" s="110"/>
      <c r="X761" s="110"/>
    </row>
    <row r="762" ht="14.25" customHeight="1">
      <c r="A762" s="199" t="s">
        <v>2750</v>
      </c>
      <c r="B762" s="201">
        <v>45985.0</v>
      </c>
      <c r="C762" s="128" t="s">
        <v>2751</v>
      </c>
      <c r="D762" s="128" t="s">
        <v>2752</v>
      </c>
      <c r="E762" s="182">
        <v>1280.0</v>
      </c>
      <c r="F762" s="128" t="s">
        <v>2746</v>
      </c>
      <c r="G762" s="186" t="s">
        <v>150</v>
      </c>
      <c r="H762" s="166" t="s">
        <v>869</v>
      </c>
      <c r="I762" s="110"/>
      <c r="J762" s="110"/>
      <c r="K762" s="182">
        <v>1280.0</v>
      </c>
      <c r="L762" s="112"/>
      <c r="M762" s="112"/>
      <c r="N762" s="112"/>
      <c r="O762" s="112"/>
      <c r="P762" s="112"/>
      <c r="Q762" s="112"/>
      <c r="R762" s="110"/>
      <c r="S762" s="110"/>
      <c r="T762" s="110"/>
      <c r="U762" s="110"/>
      <c r="V762" s="110"/>
      <c r="W762" s="110"/>
      <c r="X762" s="110"/>
    </row>
    <row r="763" ht="14.25" customHeight="1">
      <c r="A763" s="199" t="s">
        <v>2753</v>
      </c>
      <c r="B763" s="201">
        <v>45985.0</v>
      </c>
      <c r="C763" s="128" t="s">
        <v>2754</v>
      </c>
      <c r="D763" s="128" t="s">
        <v>2755</v>
      </c>
      <c r="E763" s="182">
        <v>720.0</v>
      </c>
      <c r="F763" s="128" t="s">
        <v>2756</v>
      </c>
      <c r="G763" s="186" t="s">
        <v>1100</v>
      </c>
      <c r="H763" s="166" t="s">
        <v>869</v>
      </c>
      <c r="I763" s="110"/>
      <c r="J763" s="110"/>
      <c r="K763" s="182">
        <v>720.0</v>
      </c>
      <c r="L763" s="112"/>
      <c r="M763" s="112"/>
      <c r="N763" s="112"/>
      <c r="O763" s="183">
        <v>10.38</v>
      </c>
      <c r="P763" s="112">
        <f>E763-O763</f>
        <v>709.62</v>
      </c>
      <c r="Q763" s="112"/>
      <c r="R763" s="110"/>
      <c r="S763" s="110"/>
      <c r="T763" s="110"/>
      <c r="U763" s="110"/>
      <c r="V763" s="110"/>
      <c r="W763" s="110"/>
      <c r="X763" s="110"/>
    </row>
    <row r="764" ht="14.25" customHeight="1">
      <c r="A764" s="199" t="s">
        <v>2757</v>
      </c>
      <c r="B764" s="201">
        <v>45985.0</v>
      </c>
      <c r="C764" s="128" t="s">
        <v>2758</v>
      </c>
      <c r="D764" s="128" t="s">
        <v>2139</v>
      </c>
      <c r="E764" s="182">
        <v>400.0</v>
      </c>
      <c r="F764" s="128" t="s">
        <v>2214</v>
      </c>
      <c r="G764" s="186" t="s">
        <v>143</v>
      </c>
      <c r="H764" s="166" t="s">
        <v>976</v>
      </c>
      <c r="I764" s="110"/>
      <c r="J764" s="110"/>
      <c r="K764" s="182">
        <v>400.0</v>
      </c>
      <c r="L764" s="112"/>
      <c r="M764" s="112"/>
      <c r="N764" s="112"/>
      <c r="O764" s="112"/>
      <c r="P764" s="112"/>
      <c r="Q764" s="112"/>
      <c r="R764" s="110"/>
      <c r="S764" s="110"/>
      <c r="T764" s="110"/>
      <c r="U764" s="110"/>
      <c r="V764" s="110"/>
      <c r="W764" s="110"/>
      <c r="X764" s="110"/>
    </row>
    <row r="765" ht="14.25" customHeight="1">
      <c r="A765" s="199" t="s">
        <v>2759</v>
      </c>
      <c r="B765" s="201">
        <v>45985.0</v>
      </c>
      <c r="C765" s="128" t="s">
        <v>2760</v>
      </c>
      <c r="D765" s="128" t="s">
        <v>2761</v>
      </c>
      <c r="E765" s="182">
        <v>550.0</v>
      </c>
      <c r="F765" s="128" t="s">
        <v>1180</v>
      </c>
      <c r="G765" s="186" t="s">
        <v>143</v>
      </c>
      <c r="H765" s="166" t="s">
        <v>976</v>
      </c>
      <c r="I765" s="110"/>
      <c r="J765" s="110"/>
      <c r="K765" s="182">
        <v>550.0</v>
      </c>
      <c r="L765" s="112"/>
      <c r="M765" s="112"/>
      <c r="N765" s="112"/>
      <c r="O765" s="112"/>
      <c r="P765" s="112"/>
      <c r="Q765" s="112"/>
      <c r="R765" s="110"/>
      <c r="S765" s="110"/>
      <c r="T765" s="110"/>
      <c r="U765" s="110"/>
      <c r="V765" s="110"/>
      <c r="W765" s="110"/>
      <c r="X765" s="110"/>
    </row>
    <row r="766" ht="14.25" customHeight="1">
      <c r="A766" s="199" t="s">
        <v>2762</v>
      </c>
      <c r="B766" s="201">
        <v>45986.0</v>
      </c>
      <c r="C766" s="128" t="s">
        <v>2763</v>
      </c>
      <c r="D766" s="128" t="s">
        <v>2764</v>
      </c>
      <c r="E766" s="182">
        <v>700.0</v>
      </c>
      <c r="F766" s="128" t="s">
        <v>2765</v>
      </c>
      <c r="G766" s="186" t="s">
        <v>143</v>
      </c>
      <c r="H766" s="166" t="s">
        <v>976</v>
      </c>
      <c r="I766" s="110"/>
      <c r="J766" s="110"/>
      <c r="K766" s="182">
        <v>700.0</v>
      </c>
      <c r="L766" s="112"/>
      <c r="M766" s="112"/>
      <c r="N766" s="112"/>
      <c r="O766" s="112"/>
      <c r="P766" s="112"/>
      <c r="Q766" s="112"/>
      <c r="R766" s="110"/>
      <c r="S766" s="110"/>
      <c r="T766" s="110"/>
      <c r="U766" s="110"/>
      <c r="V766" s="110"/>
      <c r="W766" s="110"/>
      <c r="X766" s="110"/>
    </row>
    <row r="767" ht="14.25" customHeight="1">
      <c r="A767" s="199" t="s">
        <v>2766</v>
      </c>
      <c r="B767" s="201">
        <v>45986.0</v>
      </c>
      <c r="C767" s="128" t="s">
        <v>2767</v>
      </c>
      <c r="D767" s="128" t="s">
        <v>2504</v>
      </c>
      <c r="E767" s="182">
        <v>550.0</v>
      </c>
      <c r="F767" s="128" t="s">
        <v>1180</v>
      </c>
      <c r="G767" s="186" t="s">
        <v>150</v>
      </c>
      <c r="H767" s="166" t="s">
        <v>869</v>
      </c>
      <c r="I767" s="110"/>
      <c r="J767" s="110"/>
      <c r="K767" s="182">
        <v>550.0</v>
      </c>
      <c r="L767" s="112"/>
      <c r="M767" s="112"/>
      <c r="N767" s="112"/>
      <c r="O767" s="112"/>
      <c r="P767" s="112"/>
      <c r="Q767" s="112"/>
      <c r="R767" s="110"/>
      <c r="S767" s="110"/>
      <c r="T767" s="110"/>
      <c r="U767" s="110"/>
      <c r="V767" s="110"/>
      <c r="W767" s="110"/>
      <c r="X767" s="110"/>
    </row>
    <row r="768" ht="15.0" customHeight="1">
      <c r="A768" s="199" t="s">
        <v>2768</v>
      </c>
      <c r="B768" s="201">
        <v>45986.0</v>
      </c>
      <c r="C768" s="128" t="s">
        <v>2769</v>
      </c>
      <c r="D768" s="128" t="s">
        <v>2770</v>
      </c>
      <c r="E768" s="182">
        <v>300.0</v>
      </c>
      <c r="F768" s="128" t="s">
        <v>905</v>
      </c>
      <c r="G768" s="186" t="s">
        <v>150</v>
      </c>
      <c r="H768" s="166" t="s">
        <v>869</v>
      </c>
      <c r="I768" s="110"/>
      <c r="J768" s="110"/>
      <c r="K768" s="182">
        <v>300.0</v>
      </c>
      <c r="L768" s="112"/>
      <c r="M768" s="112"/>
      <c r="N768" s="112"/>
      <c r="O768" s="112"/>
      <c r="P768" s="112"/>
      <c r="Q768" s="112"/>
      <c r="R768" s="110"/>
      <c r="S768" s="110"/>
      <c r="T768" s="110"/>
      <c r="U768" s="110"/>
      <c r="V768" s="110"/>
      <c r="W768" s="110"/>
      <c r="X768" s="110"/>
    </row>
    <row r="769" ht="14.25" customHeight="1">
      <c r="A769" s="199" t="s">
        <v>2771</v>
      </c>
      <c r="B769" s="201">
        <v>45987.0</v>
      </c>
      <c r="C769" s="128" t="s">
        <v>2772</v>
      </c>
      <c r="D769" s="128" t="s">
        <v>2773</v>
      </c>
      <c r="E769" s="182">
        <v>550.0</v>
      </c>
      <c r="F769" s="128" t="s">
        <v>1180</v>
      </c>
      <c r="G769" s="186" t="s">
        <v>150</v>
      </c>
      <c r="H769" s="166" t="s">
        <v>869</v>
      </c>
      <c r="I769" s="110"/>
      <c r="J769" s="110"/>
      <c r="K769" s="182">
        <v>550.0</v>
      </c>
      <c r="L769" s="112"/>
      <c r="M769" s="112"/>
      <c r="N769" s="112"/>
      <c r="O769" s="112"/>
      <c r="P769" s="112"/>
      <c r="Q769" s="112"/>
      <c r="R769" s="110"/>
      <c r="S769" s="110"/>
      <c r="T769" s="110"/>
      <c r="U769" s="110"/>
      <c r="V769" s="110"/>
      <c r="W769" s="110"/>
      <c r="X769" s="110"/>
    </row>
    <row r="770" ht="14.25" customHeight="1">
      <c r="A770" s="199" t="s">
        <v>2774</v>
      </c>
      <c r="B770" s="201">
        <v>45987.0</v>
      </c>
      <c r="C770" s="128" t="s">
        <v>2775</v>
      </c>
      <c r="D770" s="128" t="s">
        <v>2776</v>
      </c>
      <c r="E770" s="182">
        <v>550.0</v>
      </c>
      <c r="F770" s="128" t="s">
        <v>1180</v>
      </c>
      <c r="G770" s="186" t="s">
        <v>143</v>
      </c>
      <c r="H770" s="166" t="s">
        <v>976</v>
      </c>
      <c r="I770" s="110"/>
      <c r="J770" s="110"/>
      <c r="K770" s="182">
        <v>550.0</v>
      </c>
      <c r="L770" s="112"/>
      <c r="M770" s="112"/>
      <c r="N770" s="112"/>
      <c r="O770" s="112"/>
      <c r="P770" s="112"/>
      <c r="Q770" s="112"/>
      <c r="R770" s="110"/>
      <c r="S770" s="110"/>
      <c r="T770" s="110"/>
      <c r="U770" s="110"/>
      <c r="V770" s="110"/>
      <c r="W770" s="110"/>
      <c r="X770" s="110"/>
    </row>
    <row r="771" ht="14.25" customHeight="1">
      <c r="A771" s="199" t="s">
        <v>2777</v>
      </c>
      <c r="B771" s="201">
        <v>45987.0</v>
      </c>
      <c r="C771" s="128" t="s">
        <v>2778</v>
      </c>
      <c r="D771" s="128" t="s">
        <v>2779</v>
      </c>
      <c r="E771" s="182">
        <v>80.0</v>
      </c>
      <c r="F771" s="128" t="s">
        <v>322</v>
      </c>
      <c r="G771" s="186" t="s">
        <v>2427</v>
      </c>
      <c r="H771" s="166" t="s">
        <v>869</v>
      </c>
      <c r="I771" s="110"/>
      <c r="J771" s="110"/>
      <c r="K771" s="182">
        <v>80.0</v>
      </c>
      <c r="L771" s="112"/>
      <c r="M771" s="112"/>
      <c r="N771" s="112"/>
      <c r="O771" s="112"/>
      <c r="P771" s="112"/>
      <c r="Q771" s="112"/>
      <c r="R771" s="110"/>
      <c r="S771" s="110"/>
      <c r="T771" s="110"/>
      <c r="U771" s="110"/>
      <c r="V771" s="110"/>
      <c r="W771" s="110"/>
      <c r="X771" s="110"/>
    </row>
    <row r="772" ht="14.25" customHeight="1">
      <c r="A772" s="199" t="s">
        <v>2780</v>
      </c>
      <c r="B772" s="201">
        <v>45987.0</v>
      </c>
      <c r="C772" s="128" t="s">
        <v>2781</v>
      </c>
      <c r="D772" s="128" t="s">
        <v>1416</v>
      </c>
      <c r="E772" s="182">
        <v>550.0</v>
      </c>
      <c r="F772" s="128" t="s">
        <v>1180</v>
      </c>
      <c r="G772" s="186" t="s">
        <v>1615</v>
      </c>
      <c r="H772" s="166" t="s">
        <v>869</v>
      </c>
      <c r="I772" s="110"/>
      <c r="J772" s="110"/>
      <c r="K772" s="182">
        <v>550.0</v>
      </c>
      <c r="L772" s="112"/>
      <c r="M772" s="112"/>
      <c r="N772" s="112"/>
      <c r="O772" s="112"/>
      <c r="P772" s="112"/>
      <c r="Q772" s="112"/>
      <c r="R772" s="110"/>
      <c r="S772" s="110"/>
      <c r="T772" s="110"/>
      <c r="U772" s="110"/>
      <c r="V772" s="110"/>
      <c r="W772" s="110"/>
      <c r="X772" s="110"/>
    </row>
    <row r="773" ht="14.25" customHeight="1">
      <c r="A773" s="199" t="s">
        <v>2782</v>
      </c>
      <c r="B773" s="201">
        <v>45987.0</v>
      </c>
      <c r="C773" s="128" t="s">
        <v>2783</v>
      </c>
      <c r="D773" s="128" t="s">
        <v>1451</v>
      </c>
      <c r="E773" s="182">
        <v>3000.0</v>
      </c>
      <c r="F773" s="128" t="s">
        <v>2784</v>
      </c>
      <c r="G773" s="186" t="s">
        <v>150</v>
      </c>
      <c r="H773" s="166" t="s">
        <v>869</v>
      </c>
      <c r="I773" s="110"/>
      <c r="J773" s="110"/>
      <c r="K773" s="182">
        <v>3000.0</v>
      </c>
      <c r="L773" s="112"/>
      <c r="M773" s="112"/>
      <c r="N773" s="112"/>
      <c r="O773" s="112"/>
      <c r="P773" s="112"/>
      <c r="Q773" s="112"/>
      <c r="R773" s="110"/>
      <c r="S773" s="110"/>
      <c r="T773" s="110"/>
      <c r="U773" s="110"/>
      <c r="V773" s="110"/>
      <c r="W773" s="110"/>
      <c r="X773" s="110"/>
    </row>
    <row r="774" ht="14.25" customHeight="1">
      <c r="A774" s="199" t="s">
        <v>2785</v>
      </c>
      <c r="B774" s="201">
        <v>45987.0</v>
      </c>
      <c r="C774" s="128" t="s">
        <v>2786</v>
      </c>
      <c r="D774" s="128" t="s">
        <v>1558</v>
      </c>
      <c r="E774" s="182">
        <v>32.0</v>
      </c>
      <c r="F774" s="128" t="s">
        <v>2787</v>
      </c>
      <c r="G774" s="186" t="s">
        <v>1615</v>
      </c>
      <c r="H774" s="166" t="s">
        <v>869</v>
      </c>
      <c r="I774" s="110"/>
      <c r="J774" s="110"/>
      <c r="K774" s="182">
        <v>32.0</v>
      </c>
      <c r="L774" s="112"/>
      <c r="M774" s="112"/>
      <c r="N774" s="112"/>
      <c r="O774" s="112"/>
      <c r="P774" s="112"/>
      <c r="Q774" s="112"/>
      <c r="R774" s="110"/>
      <c r="S774" s="110"/>
      <c r="T774" s="110"/>
      <c r="U774" s="110"/>
      <c r="V774" s="110"/>
      <c r="W774" s="110"/>
      <c r="X774" s="110"/>
    </row>
    <row r="775" ht="14.25" customHeight="1">
      <c r="A775" s="199" t="s">
        <v>2788</v>
      </c>
      <c r="B775" s="201"/>
      <c r="C775" s="128"/>
      <c r="D775" s="198" t="s">
        <v>129</v>
      </c>
      <c r="E775" s="182"/>
      <c r="F775" s="128"/>
      <c r="H775" s="166"/>
      <c r="I775" s="128"/>
      <c r="J775" s="110"/>
      <c r="K775" s="182"/>
      <c r="L775" s="112"/>
      <c r="M775" s="112"/>
      <c r="N775" s="112"/>
      <c r="O775" s="112"/>
      <c r="P775" s="112"/>
      <c r="Q775" s="112"/>
      <c r="R775" s="110"/>
      <c r="S775" s="110"/>
      <c r="T775" s="110"/>
      <c r="U775" s="110"/>
      <c r="V775" s="110"/>
      <c r="W775" s="110"/>
      <c r="X775" s="110"/>
    </row>
    <row r="776" ht="14.25" customHeight="1">
      <c r="A776" s="199" t="s">
        <v>2789</v>
      </c>
      <c r="B776" s="201">
        <v>45987.0</v>
      </c>
      <c r="C776" s="128" t="s">
        <v>2790</v>
      </c>
      <c r="D776" s="128" t="s">
        <v>2552</v>
      </c>
      <c r="E776" s="182">
        <v>350.0</v>
      </c>
      <c r="F776" s="128" t="s">
        <v>905</v>
      </c>
      <c r="G776" s="186" t="s">
        <v>143</v>
      </c>
      <c r="H776" s="166" t="s">
        <v>976</v>
      </c>
      <c r="I776" s="110"/>
      <c r="J776" s="110"/>
      <c r="K776" s="182">
        <v>350.0</v>
      </c>
      <c r="L776" s="112"/>
      <c r="M776" s="112"/>
      <c r="N776" s="112"/>
      <c r="O776" s="112"/>
      <c r="P776" s="112"/>
      <c r="Q776" s="112"/>
      <c r="R776" s="110"/>
      <c r="S776" s="110"/>
      <c r="T776" s="110"/>
      <c r="U776" s="110"/>
      <c r="V776" s="110"/>
      <c r="W776" s="110"/>
      <c r="X776" s="110"/>
    </row>
    <row r="777" ht="14.25" customHeight="1">
      <c r="A777" s="199" t="s">
        <v>2791</v>
      </c>
      <c r="B777" s="201">
        <v>45987.0</v>
      </c>
      <c r="C777" s="128" t="s">
        <v>2792</v>
      </c>
      <c r="D777" s="128" t="s">
        <v>1986</v>
      </c>
      <c r="E777" s="182">
        <v>9000.0</v>
      </c>
      <c r="F777" s="128" t="s">
        <v>1481</v>
      </c>
      <c r="G777" s="186" t="s">
        <v>150</v>
      </c>
      <c r="H777" s="166" t="s">
        <v>869</v>
      </c>
      <c r="I777" s="128" t="s">
        <v>2793</v>
      </c>
      <c r="J777" s="110"/>
      <c r="K777" s="182">
        <v>9000.0</v>
      </c>
      <c r="L777" s="112"/>
      <c r="M777" s="112"/>
      <c r="N777" s="112"/>
      <c r="O777" s="112"/>
      <c r="P777" s="112"/>
      <c r="Q777" s="112"/>
      <c r="R777" s="110"/>
      <c r="S777" s="110"/>
      <c r="T777" s="110"/>
      <c r="U777" s="110"/>
      <c r="V777" s="110"/>
      <c r="W777" s="110"/>
      <c r="X777" s="110"/>
    </row>
    <row r="778" ht="14.25" customHeight="1">
      <c r="A778" s="199" t="s">
        <v>2794</v>
      </c>
      <c r="B778" s="201">
        <v>45988.0</v>
      </c>
      <c r="C778" s="128" t="s">
        <v>2795</v>
      </c>
      <c r="D778" s="211" t="s">
        <v>2796</v>
      </c>
      <c r="E778" s="182">
        <v>550.0</v>
      </c>
      <c r="F778" s="128" t="s">
        <v>1180</v>
      </c>
      <c r="G778" s="186" t="s">
        <v>1615</v>
      </c>
      <c r="H778" s="166" t="s">
        <v>869</v>
      </c>
      <c r="I778" s="110"/>
      <c r="J778" s="110"/>
      <c r="K778" s="182">
        <v>550.0</v>
      </c>
      <c r="L778" s="112"/>
      <c r="M778" s="112"/>
      <c r="N778" s="112"/>
      <c r="O778" s="112"/>
      <c r="P778" s="112"/>
      <c r="Q778" s="112"/>
      <c r="R778" s="110"/>
      <c r="S778" s="110"/>
      <c r="T778" s="110"/>
      <c r="U778" s="110"/>
      <c r="V778" s="110"/>
      <c r="W778" s="110"/>
      <c r="X778" s="110"/>
    </row>
    <row r="779" ht="14.25" customHeight="1">
      <c r="A779" s="199" t="s">
        <v>2797</v>
      </c>
      <c r="B779" s="201">
        <v>45988.0</v>
      </c>
      <c r="C779" s="128" t="s">
        <v>2798</v>
      </c>
      <c r="D779" s="211" t="s">
        <v>2799</v>
      </c>
      <c r="E779" s="182">
        <v>1400.0</v>
      </c>
      <c r="F779" s="128" t="s">
        <v>2800</v>
      </c>
      <c r="G779" s="186" t="s">
        <v>150</v>
      </c>
      <c r="H779" s="166" t="s">
        <v>869</v>
      </c>
      <c r="I779" s="110"/>
      <c r="J779" s="110"/>
      <c r="K779" s="182">
        <v>1400.0</v>
      </c>
      <c r="L779" s="112"/>
      <c r="M779" s="112"/>
      <c r="N779" s="112"/>
      <c r="O779" s="112"/>
      <c r="P779" s="112"/>
      <c r="Q779" s="112"/>
      <c r="R779" s="110"/>
      <c r="S779" s="110"/>
      <c r="T779" s="110"/>
      <c r="U779" s="110"/>
      <c r="V779" s="110"/>
      <c r="W779" s="110"/>
      <c r="X779" s="110"/>
    </row>
    <row r="780" ht="14.25" customHeight="1">
      <c r="A780" s="199" t="s">
        <v>2801</v>
      </c>
      <c r="B780" s="117"/>
      <c r="C780" s="110"/>
      <c r="D780" s="198" t="s">
        <v>129</v>
      </c>
      <c r="E780" s="115"/>
      <c r="F780" s="110"/>
      <c r="H780" s="166"/>
      <c r="I780" s="110"/>
      <c r="J780" s="110"/>
      <c r="K780" s="115"/>
      <c r="L780" s="112"/>
      <c r="M780" s="112"/>
      <c r="N780" s="112"/>
      <c r="O780" s="112"/>
      <c r="P780" s="112"/>
      <c r="Q780" s="112"/>
      <c r="R780" s="110"/>
      <c r="S780" s="110"/>
      <c r="T780" s="110"/>
      <c r="U780" s="110"/>
      <c r="V780" s="110"/>
      <c r="W780" s="110"/>
      <c r="X780" s="110"/>
    </row>
    <row r="781" ht="14.25" customHeight="1">
      <c r="A781" s="199" t="s">
        <v>2802</v>
      </c>
      <c r="B781" s="201">
        <v>45988.0</v>
      </c>
      <c r="C781" s="128" t="s">
        <v>2803</v>
      </c>
      <c r="D781" s="211" t="s">
        <v>2804</v>
      </c>
      <c r="E781" s="182">
        <v>550.0</v>
      </c>
      <c r="F781" s="128" t="s">
        <v>1180</v>
      </c>
      <c r="G781" s="186" t="s">
        <v>1615</v>
      </c>
      <c r="H781" s="166" t="s">
        <v>869</v>
      </c>
      <c r="I781" s="128" t="s">
        <v>2805</v>
      </c>
      <c r="J781" s="110"/>
      <c r="K781" s="182">
        <v>550.0</v>
      </c>
      <c r="L781" s="112"/>
      <c r="M781" s="112"/>
      <c r="N781" s="112"/>
      <c r="O781" s="112"/>
      <c r="P781" s="112"/>
      <c r="Q781" s="112"/>
      <c r="R781" s="110"/>
      <c r="S781" s="110"/>
      <c r="T781" s="110"/>
      <c r="U781" s="110"/>
      <c r="V781" s="110"/>
      <c r="W781" s="110"/>
      <c r="X781" s="110"/>
    </row>
    <row r="782" ht="14.25" customHeight="1">
      <c r="A782" s="199" t="s">
        <v>2806</v>
      </c>
      <c r="B782" s="201">
        <v>45988.0</v>
      </c>
      <c r="C782" s="128" t="s">
        <v>2807</v>
      </c>
      <c r="D782" s="211" t="s">
        <v>2808</v>
      </c>
      <c r="E782" s="182">
        <v>300.0</v>
      </c>
      <c r="F782" s="128" t="s">
        <v>2809</v>
      </c>
      <c r="G782" s="186" t="s">
        <v>1615</v>
      </c>
      <c r="H782" s="166" t="s">
        <v>869</v>
      </c>
      <c r="I782" s="110"/>
      <c r="J782" s="110"/>
      <c r="K782" s="182">
        <v>300.0</v>
      </c>
      <c r="L782" s="112"/>
      <c r="M782" s="112"/>
      <c r="N782" s="112"/>
      <c r="O782" s="112"/>
      <c r="P782" s="112"/>
      <c r="Q782" s="112"/>
      <c r="R782" s="110"/>
      <c r="S782" s="110"/>
      <c r="T782" s="110"/>
      <c r="U782" s="110"/>
      <c r="V782" s="110"/>
      <c r="W782" s="110"/>
      <c r="X782" s="110"/>
    </row>
    <row r="783" ht="14.25" customHeight="1">
      <c r="A783" s="199" t="s">
        <v>2810</v>
      </c>
      <c r="B783" s="201">
        <v>45988.0</v>
      </c>
      <c r="C783" s="128" t="s">
        <v>2811</v>
      </c>
      <c r="D783" s="211" t="s">
        <v>2812</v>
      </c>
      <c r="E783" s="182">
        <v>300.0</v>
      </c>
      <c r="F783" s="128" t="s">
        <v>905</v>
      </c>
      <c r="G783" s="186" t="s">
        <v>143</v>
      </c>
      <c r="H783" s="166" t="s">
        <v>976</v>
      </c>
      <c r="I783" s="110"/>
      <c r="J783" s="110"/>
      <c r="K783" s="182">
        <v>300.0</v>
      </c>
      <c r="L783" s="112"/>
      <c r="M783" s="112"/>
      <c r="N783" s="112"/>
      <c r="O783" s="112"/>
      <c r="P783" s="112"/>
      <c r="Q783" s="112"/>
      <c r="R783" s="110"/>
      <c r="S783" s="110"/>
      <c r="T783" s="110"/>
      <c r="U783" s="110"/>
      <c r="V783" s="110"/>
      <c r="W783" s="110"/>
      <c r="X783" s="110"/>
    </row>
    <row r="784" ht="14.25" customHeight="1">
      <c r="A784" s="199" t="s">
        <v>2813</v>
      </c>
      <c r="B784" s="201">
        <v>45988.0</v>
      </c>
      <c r="C784" s="128" t="s">
        <v>2814</v>
      </c>
      <c r="D784" s="211" t="s">
        <v>2815</v>
      </c>
      <c r="E784" s="182">
        <v>1400.0</v>
      </c>
      <c r="F784" s="128" t="s">
        <v>2816</v>
      </c>
      <c r="G784" s="186" t="s">
        <v>143</v>
      </c>
      <c r="H784" s="166" t="s">
        <v>976</v>
      </c>
      <c r="I784" s="110"/>
      <c r="J784" s="110"/>
      <c r="K784" s="182">
        <v>1400.0</v>
      </c>
      <c r="L784" s="112"/>
      <c r="M784" s="112"/>
      <c r="N784" s="112"/>
      <c r="O784" s="112"/>
      <c r="P784" s="112"/>
      <c r="Q784" s="112"/>
      <c r="R784" s="110"/>
      <c r="S784" s="110"/>
      <c r="T784" s="110"/>
      <c r="U784" s="110"/>
      <c r="V784" s="110"/>
      <c r="W784" s="110"/>
      <c r="X784" s="110"/>
    </row>
    <row r="785" ht="14.25" customHeight="1">
      <c r="A785" s="199" t="s">
        <v>2817</v>
      </c>
      <c r="B785" s="201">
        <v>45989.0</v>
      </c>
      <c r="C785" s="128" t="s">
        <v>2818</v>
      </c>
      <c r="D785" s="211" t="s">
        <v>2455</v>
      </c>
      <c r="E785" s="182">
        <v>550.0</v>
      </c>
      <c r="F785" s="128" t="s">
        <v>2819</v>
      </c>
      <c r="G785" s="186" t="s">
        <v>150</v>
      </c>
      <c r="H785" s="166" t="s">
        <v>869</v>
      </c>
      <c r="I785" s="110"/>
      <c r="J785" s="110"/>
      <c r="K785" s="182">
        <v>550.0</v>
      </c>
      <c r="L785" s="112"/>
      <c r="M785" s="112"/>
      <c r="N785" s="112"/>
      <c r="O785" s="112"/>
      <c r="P785" s="112"/>
      <c r="Q785" s="112"/>
      <c r="R785" s="110"/>
      <c r="S785" s="110"/>
      <c r="T785" s="110"/>
      <c r="U785" s="110"/>
      <c r="V785" s="110"/>
      <c r="W785" s="110"/>
      <c r="X785" s="110"/>
    </row>
    <row r="786" ht="14.25" customHeight="1">
      <c r="A786" s="199" t="s">
        <v>2820</v>
      </c>
      <c r="B786" s="201">
        <v>45989.0</v>
      </c>
      <c r="C786" s="128" t="s">
        <v>2821</v>
      </c>
      <c r="D786" s="165" t="s">
        <v>1762</v>
      </c>
      <c r="E786" s="182">
        <v>600.0</v>
      </c>
      <c r="F786" s="128" t="s">
        <v>1180</v>
      </c>
      <c r="G786" s="186" t="s">
        <v>150</v>
      </c>
      <c r="H786" s="166" t="s">
        <v>869</v>
      </c>
      <c r="I786" s="110"/>
      <c r="J786" s="110"/>
      <c r="K786" s="182">
        <v>600.0</v>
      </c>
      <c r="L786" s="112"/>
      <c r="M786" s="112"/>
      <c r="N786" s="112"/>
      <c r="O786" s="112">
        <f>E786-P786</f>
        <v>19.7</v>
      </c>
      <c r="P786" s="183">
        <v>580.3</v>
      </c>
      <c r="Q786" s="112"/>
      <c r="R786" s="110"/>
      <c r="S786" s="110"/>
      <c r="T786" s="110"/>
      <c r="U786" s="110"/>
      <c r="V786" s="110"/>
      <c r="W786" s="110"/>
      <c r="X786" s="110"/>
    </row>
    <row r="787" ht="14.25" customHeight="1">
      <c r="A787" s="199" t="s">
        <v>2822</v>
      </c>
      <c r="B787" s="201">
        <v>45989.0</v>
      </c>
      <c r="C787" s="128" t="s">
        <v>2823</v>
      </c>
      <c r="D787" s="211" t="s">
        <v>957</v>
      </c>
      <c r="E787" s="182">
        <v>10000.0</v>
      </c>
      <c r="F787" s="128" t="s">
        <v>2824</v>
      </c>
      <c r="G787" s="186" t="s">
        <v>150</v>
      </c>
      <c r="H787" s="166" t="s">
        <v>869</v>
      </c>
      <c r="I787" s="110"/>
      <c r="J787" s="110"/>
      <c r="K787" s="182">
        <v>10000.0</v>
      </c>
      <c r="L787" s="112"/>
      <c r="M787" s="112"/>
      <c r="N787" s="112"/>
      <c r="O787" s="112"/>
      <c r="P787" s="112"/>
      <c r="Q787" s="112"/>
      <c r="R787" s="110"/>
      <c r="S787" s="110"/>
      <c r="T787" s="110"/>
      <c r="U787" s="110"/>
      <c r="V787" s="110"/>
      <c r="W787" s="110"/>
      <c r="X787" s="110"/>
    </row>
    <row r="788" ht="14.25" customHeight="1">
      <c r="A788" s="199" t="s">
        <v>2825</v>
      </c>
      <c r="B788" s="201">
        <v>45989.0</v>
      </c>
      <c r="C788" s="128" t="s">
        <v>2826</v>
      </c>
      <c r="D788" s="211" t="s">
        <v>2827</v>
      </c>
      <c r="E788" s="182">
        <v>300.0</v>
      </c>
      <c r="F788" s="128" t="s">
        <v>905</v>
      </c>
      <c r="G788" s="186" t="s">
        <v>143</v>
      </c>
      <c r="H788" s="166" t="s">
        <v>976</v>
      </c>
      <c r="I788" s="110"/>
      <c r="J788" s="110"/>
      <c r="K788" s="182">
        <v>300.0</v>
      </c>
      <c r="L788" s="112"/>
      <c r="M788" s="112"/>
      <c r="N788" s="112"/>
      <c r="O788" s="112"/>
      <c r="P788" s="112"/>
      <c r="Q788" s="112"/>
      <c r="R788" s="110"/>
      <c r="S788" s="110"/>
      <c r="T788" s="110"/>
      <c r="U788" s="110"/>
      <c r="V788" s="110"/>
      <c r="W788" s="110"/>
      <c r="X788" s="110"/>
    </row>
    <row r="789" ht="14.25" customHeight="1">
      <c r="A789" s="199" t="s">
        <v>2828</v>
      </c>
      <c r="B789" s="201">
        <v>45990.0</v>
      </c>
      <c r="C789" s="128" t="s">
        <v>2829</v>
      </c>
      <c r="D789" s="211" t="s">
        <v>2539</v>
      </c>
      <c r="E789" s="182">
        <v>1400.0</v>
      </c>
      <c r="F789" s="128" t="s">
        <v>2830</v>
      </c>
      <c r="G789" s="186" t="s">
        <v>143</v>
      </c>
      <c r="H789" s="166" t="s">
        <v>976</v>
      </c>
      <c r="I789" s="110"/>
      <c r="J789" s="110"/>
      <c r="K789" s="182">
        <v>1400.0</v>
      </c>
      <c r="L789" s="112"/>
      <c r="M789" s="112"/>
      <c r="N789" s="112"/>
      <c r="O789" s="112"/>
      <c r="P789" s="112"/>
      <c r="Q789" s="112"/>
      <c r="R789" s="110"/>
      <c r="S789" s="110"/>
      <c r="T789" s="110"/>
      <c r="U789" s="110"/>
      <c r="V789" s="110"/>
      <c r="W789" s="110"/>
      <c r="X789" s="110"/>
    </row>
    <row r="790" ht="14.25" customHeight="1">
      <c r="A790" s="199" t="s">
        <v>2831</v>
      </c>
      <c r="B790" s="201">
        <v>45990.0</v>
      </c>
      <c r="C790" s="128" t="s">
        <v>2832</v>
      </c>
      <c r="D790" s="211" t="s">
        <v>2833</v>
      </c>
      <c r="E790" s="182">
        <v>300.0</v>
      </c>
      <c r="F790" s="128" t="s">
        <v>905</v>
      </c>
      <c r="G790" s="186" t="s">
        <v>143</v>
      </c>
      <c r="H790" s="166" t="s">
        <v>976</v>
      </c>
      <c r="I790" s="110"/>
      <c r="J790" s="110"/>
      <c r="K790" s="182">
        <v>300.0</v>
      </c>
      <c r="L790" s="112"/>
      <c r="M790" s="112"/>
      <c r="N790" s="112"/>
      <c r="O790" s="112"/>
      <c r="P790" s="112"/>
      <c r="Q790" s="112"/>
      <c r="R790" s="110"/>
      <c r="S790" s="110"/>
      <c r="T790" s="110"/>
      <c r="U790" s="110"/>
      <c r="V790" s="110"/>
      <c r="W790" s="110"/>
      <c r="X790" s="110"/>
    </row>
    <row r="791" ht="14.25" customHeight="1">
      <c r="A791" s="199" t="s">
        <v>2834</v>
      </c>
      <c r="B791" s="201">
        <v>45990.0</v>
      </c>
      <c r="C791" s="128" t="s">
        <v>2835</v>
      </c>
      <c r="D791" s="211" t="s">
        <v>2836</v>
      </c>
      <c r="E791" s="182">
        <v>4200.0</v>
      </c>
      <c r="F791" s="128" t="s">
        <v>2837</v>
      </c>
      <c r="G791" s="186" t="s">
        <v>150</v>
      </c>
      <c r="H791" s="166" t="s">
        <v>869</v>
      </c>
      <c r="I791" s="128" t="s">
        <v>2838</v>
      </c>
      <c r="J791" s="110"/>
      <c r="K791" s="182">
        <v>4200.0</v>
      </c>
      <c r="L791" s="112"/>
      <c r="M791" s="112"/>
      <c r="N791" s="112"/>
      <c r="O791" s="112"/>
      <c r="P791" s="112"/>
      <c r="Q791" s="112"/>
      <c r="R791" s="110"/>
      <c r="S791" s="110"/>
      <c r="T791" s="110"/>
      <c r="U791" s="110"/>
      <c r="V791" s="110"/>
      <c r="W791" s="110"/>
      <c r="X791" s="110"/>
    </row>
    <row r="792" ht="14.25" customHeight="1">
      <c r="A792" s="199" t="s">
        <v>2839</v>
      </c>
      <c r="B792" s="201">
        <v>45990.0</v>
      </c>
      <c r="C792" s="128" t="s">
        <v>2840</v>
      </c>
      <c r="D792" s="211" t="s">
        <v>1581</v>
      </c>
      <c r="E792" s="182">
        <v>21982.3</v>
      </c>
      <c r="F792" s="128" t="s">
        <v>2841</v>
      </c>
      <c r="G792" s="186" t="s">
        <v>201</v>
      </c>
      <c r="H792" s="166" t="s">
        <v>869</v>
      </c>
      <c r="I792" s="128" t="s">
        <v>2842</v>
      </c>
      <c r="J792" s="110"/>
      <c r="K792" s="182">
        <v>21982.3</v>
      </c>
      <c r="L792" s="112"/>
      <c r="M792" s="112"/>
      <c r="N792" s="112"/>
      <c r="O792" s="112"/>
      <c r="P792" s="112"/>
      <c r="Q792" s="112"/>
      <c r="R792" s="110"/>
      <c r="S792" s="110"/>
      <c r="T792" s="110"/>
      <c r="U792" s="110"/>
      <c r="V792" s="110"/>
      <c r="W792" s="110"/>
      <c r="X792" s="110"/>
    </row>
    <row r="793" ht="14.25" customHeight="1">
      <c r="A793" s="252" t="s">
        <v>2843</v>
      </c>
      <c r="B793" s="206">
        <v>45990.0</v>
      </c>
      <c r="C793" s="192" t="s">
        <v>2844</v>
      </c>
      <c r="D793" s="253" t="s">
        <v>1240</v>
      </c>
      <c r="E793" s="193">
        <v>3010.0</v>
      </c>
      <c r="F793" s="192" t="s">
        <v>2845</v>
      </c>
      <c r="G793" s="242"/>
      <c r="H793" s="243"/>
      <c r="I793" s="244"/>
      <c r="J793" s="110"/>
      <c r="K793" s="193">
        <v>3010.0</v>
      </c>
      <c r="L793" s="112"/>
      <c r="M793" s="112"/>
      <c r="N793" s="112"/>
      <c r="O793" s="112"/>
      <c r="P793" s="112"/>
      <c r="Q793" s="112"/>
      <c r="R793" s="110"/>
      <c r="S793" s="110"/>
      <c r="T793" s="110"/>
      <c r="U793" s="110"/>
      <c r="V793" s="110"/>
      <c r="W793" s="110"/>
      <c r="X793" s="110"/>
    </row>
    <row r="794" ht="14.25" customHeight="1">
      <c r="A794" s="256" t="s">
        <v>2846</v>
      </c>
      <c r="B794" s="201">
        <v>45992.0</v>
      </c>
      <c r="C794" s="128" t="s">
        <v>2847</v>
      </c>
      <c r="D794" s="211" t="s">
        <v>1416</v>
      </c>
      <c r="E794" s="182">
        <v>550.0</v>
      </c>
      <c r="F794" s="128" t="s">
        <v>1180</v>
      </c>
      <c r="G794" s="186" t="s">
        <v>143</v>
      </c>
      <c r="H794" s="166" t="s">
        <v>976</v>
      </c>
      <c r="I794" s="110"/>
      <c r="J794" s="110"/>
      <c r="K794" s="182">
        <v>550.0</v>
      </c>
      <c r="L794" s="112"/>
      <c r="M794" s="112"/>
      <c r="N794" s="112"/>
      <c r="O794" s="112"/>
      <c r="P794" s="112"/>
      <c r="Q794" s="112"/>
      <c r="R794" s="110"/>
      <c r="S794" s="110"/>
      <c r="T794" s="110"/>
      <c r="U794" s="110"/>
      <c r="V794" s="110"/>
      <c r="W794" s="110"/>
      <c r="X794" s="110"/>
    </row>
    <row r="795" ht="14.25" customHeight="1">
      <c r="A795" s="199" t="s">
        <v>2848</v>
      </c>
      <c r="B795" s="201">
        <v>45992.0</v>
      </c>
      <c r="C795" s="211" t="s">
        <v>2849</v>
      </c>
      <c r="D795" s="211" t="s">
        <v>1898</v>
      </c>
      <c r="E795" s="212">
        <v>550.0</v>
      </c>
      <c r="F795" s="211" t="s">
        <v>1180</v>
      </c>
      <c r="G795" s="186" t="s">
        <v>143</v>
      </c>
      <c r="H795" s="166" t="s">
        <v>976</v>
      </c>
      <c r="I795" s="110"/>
      <c r="J795" s="110"/>
      <c r="K795" s="212">
        <v>550.0</v>
      </c>
      <c r="L795" s="112"/>
      <c r="M795" s="112"/>
      <c r="N795" s="112"/>
      <c r="O795" s="112"/>
      <c r="P795" s="112"/>
      <c r="Q795" s="112"/>
      <c r="R795" s="110"/>
      <c r="S795" s="110"/>
      <c r="T795" s="110"/>
      <c r="U795" s="110"/>
      <c r="V795" s="110"/>
      <c r="W795" s="110"/>
      <c r="X795" s="110"/>
    </row>
    <row r="796" ht="14.25" customHeight="1">
      <c r="A796" s="199" t="s">
        <v>2850</v>
      </c>
      <c r="B796" s="201">
        <v>45992.0</v>
      </c>
      <c r="C796" s="211" t="s">
        <v>2851</v>
      </c>
      <c r="D796" s="211" t="s">
        <v>2852</v>
      </c>
      <c r="E796" s="212">
        <v>540.0</v>
      </c>
      <c r="F796" s="211" t="s">
        <v>2853</v>
      </c>
      <c r="G796" s="186" t="s">
        <v>150</v>
      </c>
      <c r="H796" s="166" t="s">
        <v>869</v>
      </c>
      <c r="I796" s="128" t="s">
        <v>2854</v>
      </c>
      <c r="J796" s="110"/>
      <c r="K796" s="212">
        <v>540.0</v>
      </c>
      <c r="L796" s="112"/>
      <c r="M796" s="112"/>
      <c r="N796" s="112"/>
      <c r="O796" s="112"/>
      <c r="P796" s="112"/>
      <c r="Q796" s="112"/>
      <c r="R796" s="110"/>
      <c r="S796" s="110"/>
      <c r="T796" s="110"/>
      <c r="U796" s="110"/>
      <c r="V796" s="110"/>
      <c r="W796" s="110"/>
      <c r="X796" s="110"/>
    </row>
    <row r="797" ht="14.25" customHeight="1">
      <c r="A797" s="199" t="s">
        <v>2855</v>
      </c>
      <c r="B797" s="201">
        <v>45992.0</v>
      </c>
      <c r="C797" s="211" t="s">
        <v>2856</v>
      </c>
      <c r="D797" s="211" t="s">
        <v>2857</v>
      </c>
      <c r="E797" s="212">
        <v>550.0</v>
      </c>
      <c r="F797" s="211" t="s">
        <v>1180</v>
      </c>
      <c r="G797" s="186" t="s">
        <v>1119</v>
      </c>
      <c r="H797" s="166" t="s">
        <v>976</v>
      </c>
      <c r="I797" s="110"/>
      <c r="J797" s="110"/>
      <c r="K797" s="212">
        <v>550.0</v>
      </c>
      <c r="L797" s="112"/>
      <c r="M797" s="112"/>
      <c r="N797" s="112"/>
      <c r="O797" s="112"/>
      <c r="P797" s="112"/>
      <c r="Q797" s="112"/>
      <c r="R797" s="110"/>
      <c r="S797" s="110"/>
      <c r="T797" s="110"/>
      <c r="U797" s="110"/>
      <c r="V797" s="110"/>
      <c r="W797" s="110"/>
      <c r="X797" s="110"/>
    </row>
    <row r="798" ht="13.5" customHeight="1">
      <c r="A798" s="199" t="s">
        <v>2858</v>
      </c>
      <c r="B798" s="201">
        <v>45992.0</v>
      </c>
      <c r="C798" s="211" t="s">
        <v>2859</v>
      </c>
      <c r="D798" s="211" t="s">
        <v>2860</v>
      </c>
      <c r="E798" s="212">
        <v>550.0</v>
      </c>
      <c r="F798" s="211" t="s">
        <v>1180</v>
      </c>
      <c r="G798" s="186" t="s">
        <v>1615</v>
      </c>
      <c r="H798" s="166" t="s">
        <v>869</v>
      </c>
      <c r="I798" s="110"/>
      <c r="J798" s="110"/>
      <c r="K798" s="212">
        <v>550.0</v>
      </c>
      <c r="L798" s="112"/>
      <c r="M798" s="112"/>
      <c r="N798" s="112"/>
      <c r="O798" s="112"/>
      <c r="P798" s="112"/>
      <c r="Q798" s="112"/>
      <c r="R798" s="110"/>
      <c r="S798" s="110"/>
      <c r="T798" s="110"/>
      <c r="U798" s="110"/>
      <c r="V798" s="110"/>
      <c r="W798" s="110"/>
      <c r="X798" s="110"/>
    </row>
    <row r="799" ht="14.25" customHeight="1">
      <c r="A799" s="199" t="s">
        <v>2861</v>
      </c>
      <c r="B799" s="201">
        <v>45992.0</v>
      </c>
      <c r="C799" s="211" t="s">
        <v>2862</v>
      </c>
      <c r="D799" s="211" t="s">
        <v>2278</v>
      </c>
      <c r="E799" s="212">
        <v>166.0</v>
      </c>
      <c r="F799" s="211" t="s">
        <v>322</v>
      </c>
      <c r="G799" s="186" t="s">
        <v>143</v>
      </c>
      <c r="H799" s="166" t="s">
        <v>976</v>
      </c>
      <c r="I799" s="128" t="s">
        <v>2863</v>
      </c>
      <c r="J799" s="110"/>
      <c r="K799" s="212">
        <v>166.0</v>
      </c>
      <c r="L799" s="112"/>
      <c r="M799" s="112"/>
      <c r="N799" s="112"/>
      <c r="O799" s="112"/>
      <c r="P799" s="112"/>
      <c r="Q799" s="112"/>
      <c r="R799" s="110"/>
      <c r="S799" s="110"/>
      <c r="T799" s="110"/>
      <c r="U799" s="110"/>
      <c r="V799" s="110"/>
      <c r="W799" s="110"/>
      <c r="X799" s="110"/>
    </row>
    <row r="800" ht="14.25" customHeight="1">
      <c r="A800" s="199" t="s">
        <v>2864</v>
      </c>
      <c r="B800" s="201">
        <v>45992.0</v>
      </c>
      <c r="C800" s="211" t="s">
        <v>2865</v>
      </c>
      <c r="D800" s="211" t="s">
        <v>2430</v>
      </c>
      <c r="E800" s="212">
        <v>4700.0</v>
      </c>
      <c r="F800" s="211" t="s">
        <v>2866</v>
      </c>
      <c r="G800" s="186" t="s">
        <v>1615</v>
      </c>
      <c r="H800" s="166" t="s">
        <v>869</v>
      </c>
      <c r="I800" s="110"/>
      <c r="J800" s="110"/>
      <c r="K800" s="212">
        <v>4700.0</v>
      </c>
      <c r="L800" s="112"/>
      <c r="M800" s="112"/>
      <c r="N800" s="112"/>
      <c r="O800" s="112"/>
      <c r="P800" s="112"/>
      <c r="Q800" s="112"/>
      <c r="R800" s="110"/>
      <c r="S800" s="110"/>
      <c r="T800" s="110"/>
      <c r="U800" s="110"/>
      <c r="V800" s="110"/>
      <c r="W800" s="110"/>
      <c r="X800" s="110"/>
    </row>
    <row r="801" ht="14.25" customHeight="1">
      <c r="A801" s="199" t="s">
        <v>2867</v>
      </c>
      <c r="B801" s="201">
        <v>45992.0</v>
      </c>
      <c r="C801" s="211" t="s">
        <v>2868</v>
      </c>
      <c r="D801" s="211" t="s">
        <v>2504</v>
      </c>
      <c r="E801" s="212">
        <v>550.0</v>
      </c>
      <c r="F801" s="211" t="s">
        <v>1180</v>
      </c>
      <c r="G801" s="186" t="s">
        <v>150</v>
      </c>
      <c r="H801" s="166" t="s">
        <v>869</v>
      </c>
      <c r="I801" s="110"/>
      <c r="J801" s="110"/>
      <c r="K801" s="212">
        <v>550.0</v>
      </c>
      <c r="L801" s="112"/>
      <c r="M801" s="112"/>
      <c r="N801" s="112"/>
      <c r="O801" s="112"/>
      <c r="P801" s="112"/>
      <c r="Q801" s="112"/>
      <c r="R801" s="110"/>
      <c r="S801" s="110"/>
      <c r="T801" s="110"/>
      <c r="U801" s="110"/>
      <c r="V801" s="110"/>
      <c r="W801" s="110"/>
      <c r="X801" s="110"/>
    </row>
    <row r="802" ht="14.25" customHeight="1">
      <c r="A802" s="199" t="s">
        <v>2869</v>
      </c>
      <c r="B802" s="201">
        <v>45993.0</v>
      </c>
      <c r="C802" s="211" t="s">
        <v>2870</v>
      </c>
      <c r="D802" s="211" t="s">
        <v>2796</v>
      </c>
      <c r="E802" s="212">
        <v>3000.0</v>
      </c>
      <c r="F802" s="211" t="s">
        <v>2871</v>
      </c>
      <c r="G802" s="186" t="s">
        <v>1615</v>
      </c>
      <c r="H802" s="166" t="s">
        <v>869</v>
      </c>
      <c r="I802" s="110"/>
      <c r="J802" s="110"/>
      <c r="K802" s="212">
        <v>3000.0</v>
      </c>
      <c r="L802" s="112"/>
      <c r="M802" s="112"/>
      <c r="N802" s="112"/>
      <c r="O802" s="112"/>
      <c r="P802" s="112"/>
      <c r="Q802" s="112"/>
      <c r="R802" s="110"/>
      <c r="S802" s="110"/>
      <c r="T802" s="110"/>
      <c r="U802" s="110"/>
      <c r="V802" s="110"/>
      <c r="W802" s="110"/>
      <c r="X802" s="110"/>
    </row>
    <row r="803" ht="14.25" customHeight="1">
      <c r="A803" s="199" t="s">
        <v>2872</v>
      </c>
      <c r="B803" s="201">
        <v>45993.0</v>
      </c>
      <c r="C803" s="211" t="s">
        <v>2873</v>
      </c>
      <c r="D803" s="211" t="s">
        <v>2874</v>
      </c>
      <c r="E803" s="212">
        <v>550.0</v>
      </c>
      <c r="F803" s="211" t="s">
        <v>1180</v>
      </c>
      <c r="G803" s="186" t="s">
        <v>143</v>
      </c>
      <c r="H803" s="166" t="s">
        <v>976</v>
      </c>
      <c r="I803" s="110"/>
      <c r="J803" s="110"/>
      <c r="K803" s="212">
        <v>550.0</v>
      </c>
      <c r="L803" s="112"/>
      <c r="M803" s="112"/>
      <c r="N803" s="112"/>
      <c r="O803" s="112"/>
      <c r="P803" s="112"/>
      <c r="Q803" s="112"/>
      <c r="R803" s="110"/>
      <c r="S803" s="110"/>
      <c r="T803" s="110"/>
      <c r="U803" s="110"/>
      <c r="V803" s="110"/>
      <c r="W803" s="110"/>
      <c r="X803" s="110"/>
    </row>
    <row r="804" ht="14.25" customHeight="1">
      <c r="A804" s="199" t="s">
        <v>2875</v>
      </c>
      <c r="B804" s="201">
        <v>45993.0</v>
      </c>
      <c r="C804" s="211" t="s">
        <v>2876</v>
      </c>
      <c r="D804" s="211" t="s">
        <v>2877</v>
      </c>
      <c r="E804" s="212">
        <v>300.0</v>
      </c>
      <c r="F804" s="211" t="s">
        <v>905</v>
      </c>
      <c r="G804" s="186" t="s">
        <v>1100</v>
      </c>
      <c r="H804" s="166" t="s">
        <v>869</v>
      </c>
      <c r="I804" s="110"/>
      <c r="J804" s="110"/>
      <c r="K804" s="212">
        <v>300.0</v>
      </c>
      <c r="L804" s="112"/>
      <c r="M804" s="112"/>
      <c r="N804" s="112"/>
      <c r="O804" s="112"/>
      <c r="P804" s="112"/>
      <c r="Q804" s="112"/>
      <c r="R804" s="110"/>
      <c r="S804" s="110"/>
      <c r="T804" s="110"/>
      <c r="U804" s="110"/>
      <c r="V804" s="110"/>
      <c r="W804" s="110"/>
      <c r="X804" s="110"/>
    </row>
    <row r="805" ht="14.25" customHeight="1">
      <c r="A805" s="199" t="s">
        <v>2878</v>
      </c>
      <c r="B805" s="201">
        <v>45993.0</v>
      </c>
      <c r="C805" s="211" t="s">
        <v>2879</v>
      </c>
      <c r="D805" s="211" t="s">
        <v>1458</v>
      </c>
      <c r="E805" s="212">
        <v>1680.0</v>
      </c>
      <c r="F805" s="211" t="s">
        <v>2880</v>
      </c>
      <c r="G805" s="186" t="s">
        <v>201</v>
      </c>
      <c r="H805" s="166" t="s">
        <v>869</v>
      </c>
      <c r="I805" s="128" t="s">
        <v>2881</v>
      </c>
      <c r="J805" s="110"/>
      <c r="K805" s="212">
        <v>1680.0</v>
      </c>
      <c r="L805" s="112"/>
      <c r="M805" s="112"/>
      <c r="N805" s="112"/>
      <c r="O805" s="112"/>
      <c r="P805" s="112"/>
      <c r="Q805" s="112"/>
      <c r="R805" s="110"/>
      <c r="S805" s="110"/>
      <c r="T805" s="110"/>
      <c r="U805" s="110"/>
      <c r="V805" s="110"/>
      <c r="W805" s="110"/>
      <c r="X805" s="110"/>
    </row>
    <row r="806" ht="14.25" customHeight="1">
      <c r="A806" s="199" t="s">
        <v>2882</v>
      </c>
      <c r="B806" s="201">
        <v>45993.0</v>
      </c>
      <c r="C806" s="211" t="s">
        <v>2883</v>
      </c>
      <c r="D806" s="211" t="s">
        <v>2884</v>
      </c>
      <c r="E806" s="212">
        <f>2100+700</f>
        <v>2800</v>
      </c>
      <c r="F806" s="219" t="s">
        <v>2885</v>
      </c>
      <c r="G806" s="186" t="s">
        <v>201</v>
      </c>
      <c r="H806" s="166" t="s">
        <v>869</v>
      </c>
      <c r="I806" s="110"/>
      <c r="J806" s="110"/>
      <c r="K806" s="212">
        <f>2100+700</f>
        <v>2800</v>
      </c>
      <c r="L806" s="112"/>
      <c r="M806" s="112"/>
      <c r="N806" s="112"/>
      <c r="O806" s="112"/>
      <c r="P806" s="112"/>
      <c r="Q806" s="112"/>
      <c r="R806" s="110"/>
      <c r="S806" s="110"/>
      <c r="T806" s="110"/>
      <c r="U806" s="110"/>
      <c r="V806" s="110"/>
      <c r="W806" s="110"/>
      <c r="X806" s="110"/>
    </row>
    <row r="807" ht="14.25" customHeight="1">
      <c r="A807" s="199" t="s">
        <v>2886</v>
      </c>
      <c r="B807" s="201">
        <v>45993.0</v>
      </c>
      <c r="C807" s="211" t="s">
        <v>2887</v>
      </c>
      <c r="D807" s="265" t="s">
        <v>2073</v>
      </c>
      <c r="E807" s="266">
        <v>3000.0</v>
      </c>
      <c r="F807" s="265" t="s">
        <v>2888</v>
      </c>
      <c r="G807" s="267" t="s">
        <v>118</v>
      </c>
      <c r="H807" s="166" t="s">
        <v>869</v>
      </c>
      <c r="I807" s="258" t="s">
        <v>2889</v>
      </c>
      <c r="J807" s="258"/>
      <c r="K807" s="266">
        <v>3000.0</v>
      </c>
      <c r="L807" s="112"/>
      <c r="M807" s="112"/>
      <c r="N807" s="112"/>
      <c r="O807" s="112"/>
      <c r="P807" s="112"/>
      <c r="Q807" s="112"/>
      <c r="R807" s="110"/>
      <c r="S807" s="110"/>
      <c r="T807" s="110"/>
      <c r="U807" s="110"/>
      <c r="V807" s="110"/>
      <c r="W807" s="110"/>
      <c r="X807" s="110"/>
    </row>
    <row r="808" ht="14.25" customHeight="1">
      <c r="A808" s="199" t="s">
        <v>2890</v>
      </c>
      <c r="B808" s="201">
        <v>45994.0</v>
      </c>
      <c r="C808" s="211" t="s">
        <v>2891</v>
      </c>
      <c r="D808" s="211" t="s">
        <v>1898</v>
      </c>
      <c r="E808" s="212">
        <v>300.0</v>
      </c>
      <c r="F808" s="211" t="s">
        <v>905</v>
      </c>
      <c r="G808" s="186" t="s">
        <v>143</v>
      </c>
      <c r="H808" s="166" t="s">
        <v>976</v>
      </c>
      <c r="I808" s="110"/>
      <c r="J808" s="110"/>
      <c r="K808" s="212">
        <v>300.0</v>
      </c>
      <c r="L808" s="112"/>
      <c r="M808" s="112"/>
      <c r="N808" s="112"/>
      <c r="O808" s="112"/>
      <c r="P808" s="112"/>
      <c r="Q808" s="112"/>
      <c r="R808" s="110"/>
      <c r="S808" s="110"/>
      <c r="T808" s="110"/>
      <c r="U808" s="110"/>
      <c r="V808" s="110"/>
      <c r="W808" s="110"/>
      <c r="X808" s="110"/>
    </row>
    <row r="809" ht="14.25" customHeight="1">
      <c r="A809" s="199" t="s">
        <v>2892</v>
      </c>
      <c r="B809" s="201">
        <v>45994.0</v>
      </c>
      <c r="C809" s="211" t="s">
        <v>2893</v>
      </c>
      <c r="D809" s="211" t="s">
        <v>1856</v>
      </c>
      <c r="E809" s="212">
        <v>550.0</v>
      </c>
      <c r="F809" s="211" t="s">
        <v>1180</v>
      </c>
      <c r="G809" s="186" t="s">
        <v>1100</v>
      </c>
      <c r="H809" s="166" t="s">
        <v>869</v>
      </c>
      <c r="I809" s="110"/>
      <c r="J809" s="110"/>
      <c r="K809" s="212">
        <v>550.0</v>
      </c>
      <c r="L809" s="112"/>
      <c r="M809" s="112"/>
      <c r="N809" s="112"/>
      <c r="O809" s="112"/>
      <c r="P809" s="112"/>
      <c r="Q809" s="112"/>
      <c r="R809" s="110"/>
      <c r="S809" s="110"/>
      <c r="T809" s="110"/>
      <c r="U809" s="110"/>
      <c r="V809" s="110"/>
      <c r="W809" s="110"/>
      <c r="X809" s="110"/>
    </row>
    <row r="810" ht="14.25" customHeight="1">
      <c r="A810" s="199" t="s">
        <v>2894</v>
      </c>
      <c r="B810" s="201">
        <v>45994.0</v>
      </c>
      <c r="C810" s="211" t="s">
        <v>2895</v>
      </c>
      <c r="D810" s="211" t="s">
        <v>2896</v>
      </c>
      <c r="E810" s="212">
        <v>2080.0</v>
      </c>
      <c r="F810" s="211" t="s">
        <v>2897</v>
      </c>
      <c r="G810" s="186" t="s">
        <v>201</v>
      </c>
      <c r="H810" s="166" t="s">
        <v>869</v>
      </c>
      <c r="I810" s="128" t="s">
        <v>2898</v>
      </c>
      <c r="J810" s="110"/>
      <c r="K810" s="212">
        <v>2080.0</v>
      </c>
      <c r="L810" s="112"/>
      <c r="M810" s="112"/>
      <c r="N810" s="112"/>
      <c r="O810" s="112"/>
      <c r="P810" s="112"/>
      <c r="Q810" s="112"/>
      <c r="R810" s="110"/>
      <c r="S810" s="110"/>
      <c r="T810" s="110"/>
      <c r="U810" s="110"/>
      <c r="V810" s="110"/>
      <c r="W810" s="110"/>
      <c r="X810" s="110"/>
    </row>
    <row r="811" ht="14.25" customHeight="1">
      <c r="A811" s="199" t="s">
        <v>2899</v>
      </c>
      <c r="B811" s="201">
        <v>45994.0</v>
      </c>
      <c r="C811" s="211" t="s">
        <v>2900</v>
      </c>
      <c r="D811" s="211" t="s">
        <v>2901</v>
      </c>
      <c r="E811" s="212">
        <v>1400.0</v>
      </c>
      <c r="F811" s="211" t="s">
        <v>2902</v>
      </c>
      <c r="G811" s="186" t="s">
        <v>201</v>
      </c>
      <c r="H811" s="166" t="s">
        <v>869</v>
      </c>
      <c r="I811" s="128" t="s">
        <v>2903</v>
      </c>
      <c r="J811" s="110"/>
      <c r="K811" s="212">
        <v>1400.0</v>
      </c>
      <c r="L811" s="112"/>
      <c r="M811" s="112"/>
      <c r="N811" s="112"/>
      <c r="O811" s="112"/>
      <c r="P811" s="112"/>
      <c r="Q811" s="112"/>
      <c r="R811" s="110"/>
      <c r="S811" s="110"/>
      <c r="T811" s="110"/>
      <c r="U811" s="110"/>
      <c r="V811" s="110"/>
      <c r="W811" s="110"/>
      <c r="X811" s="110"/>
    </row>
    <row r="812" ht="14.25" customHeight="1">
      <c r="A812" s="199" t="s">
        <v>2904</v>
      </c>
      <c r="B812" s="201">
        <v>45994.0</v>
      </c>
      <c r="C812" s="211" t="s">
        <v>2905</v>
      </c>
      <c r="D812" s="211" t="s">
        <v>2906</v>
      </c>
      <c r="E812" s="212">
        <v>300.0</v>
      </c>
      <c r="F812" s="211" t="s">
        <v>905</v>
      </c>
      <c r="G812" s="186" t="s">
        <v>143</v>
      </c>
      <c r="H812" s="166" t="s">
        <v>976</v>
      </c>
      <c r="I812" s="110"/>
      <c r="J812" s="110"/>
      <c r="K812" s="212">
        <v>300.0</v>
      </c>
      <c r="L812" s="112"/>
      <c r="M812" s="112"/>
      <c r="N812" s="112"/>
      <c r="O812" s="112"/>
      <c r="P812" s="112"/>
      <c r="Q812" s="112"/>
      <c r="R812" s="110"/>
      <c r="S812" s="110"/>
      <c r="T812" s="110"/>
      <c r="U812" s="110"/>
      <c r="V812" s="110"/>
      <c r="W812" s="110"/>
      <c r="X812" s="110"/>
    </row>
    <row r="813" ht="14.25" customHeight="1">
      <c r="A813" s="199" t="s">
        <v>2907</v>
      </c>
      <c r="B813" s="201">
        <v>45994.0</v>
      </c>
      <c r="C813" s="211" t="s">
        <v>2908</v>
      </c>
      <c r="D813" s="211" t="s">
        <v>2909</v>
      </c>
      <c r="E813" s="212">
        <v>3000.0</v>
      </c>
      <c r="F813" s="211" t="s">
        <v>2910</v>
      </c>
      <c r="G813" s="186" t="s">
        <v>150</v>
      </c>
      <c r="H813" s="166" t="s">
        <v>869</v>
      </c>
      <c r="I813" s="110"/>
      <c r="J813" s="110"/>
      <c r="K813" s="212">
        <v>3000.0</v>
      </c>
      <c r="L813" s="112"/>
      <c r="M813" s="112"/>
      <c r="N813" s="112"/>
      <c r="O813" s="112"/>
      <c r="P813" s="112"/>
      <c r="Q813" s="112"/>
      <c r="R813" s="110"/>
      <c r="S813" s="110"/>
      <c r="T813" s="110"/>
      <c r="U813" s="110"/>
      <c r="V813" s="110"/>
      <c r="W813" s="110"/>
      <c r="X813" s="110"/>
    </row>
    <row r="814" ht="14.25" customHeight="1">
      <c r="A814" s="199" t="s">
        <v>2911</v>
      </c>
      <c r="B814" s="201">
        <v>45994.0</v>
      </c>
      <c r="C814" s="211" t="s">
        <v>2912</v>
      </c>
      <c r="D814" s="211" t="s">
        <v>2901</v>
      </c>
      <c r="E814" s="212">
        <v>700.0</v>
      </c>
      <c r="F814" s="211" t="s">
        <v>2439</v>
      </c>
      <c r="G814" s="186" t="s">
        <v>150</v>
      </c>
      <c r="H814" s="166" t="s">
        <v>869</v>
      </c>
      <c r="I814" s="110"/>
      <c r="J814" s="110"/>
      <c r="K814" s="212">
        <v>700.0</v>
      </c>
      <c r="L814" s="112"/>
      <c r="M814" s="112"/>
      <c r="N814" s="112"/>
      <c r="O814" s="112"/>
      <c r="P814" s="112"/>
      <c r="Q814" s="112"/>
      <c r="R814" s="110"/>
      <c r="S814" s="110"/>
      <c r="T814" s="110"/>
      <c r="U814" s="110"/>
      <c r="V814" s="110"/>
      <c r="W814" s="110"/>
      <c r="X814" s="110"/>
    </row>
    <row r="815" ht="14.25" customHeight="1">
      <c r="A815" s="199" t="s">
        <v>2913</v>
      </c>
      <c r="B815" s="201">
        <v>45995.0</v>
      </c>
      <c r="C815" s="211" t="s">
        <v>2914</v>
      </c>
      <c r="D815" s="211" t="s">
        <v>2915</v>
      </c>
      <c r="E815" s="212">
        <v>336.0</v>
      </c>
      <c r="F815" s="211" t="s">
        <v>2916</v>
      </c>
      <c r="G815" s="186" t="s">
        <v>150</v>
      </c>
      <c r="H815" s="166" t="s">
        <v>869</v>
      </c>
      <c r="I815" s="110"/>
      <c r="J815" s="110"/>
      <c r="K815" s="212">
        <v>336.0</v>
      </c>
      <c r="L815" s="112"/>
      <c r="M815" s="112"/>
      <c r="N815" s="112"/>
      <c r="O815" s="112"/>
      <c r="P815" s="112"/>
      <c r="Q815" s="112"/>
      <c r="R815" s="110"/>
      <c r="S815" s="110"/>
      <c r="T815" s="110"/>
      <c r="U815" s="110"/>
      <c r="V815" s="110"/>
      <c r="W815" s="110"/>
      <c r="X815" s="110"/>
    </row>
    <row r="816" ht="14.25" customHeight="1">
      <c r="A816" s="199" t="s">
        <v>2917</v>
      </c>
      <c r="B816" s="201">
        <v>45995.0</v>
      </c>
      <c r="C816" s="211" t="s">
        <v>2918</v>
      </c>
      <c r="D816" s="211" t="s">
        <v>2919</v>
      </c>
      <c r="E816" s="212">
        <v>180.0</v>
      </c>
      <c r="F816" s="211" t="s">
        <v>2920</v>
      </c>
      <c r="G816" s="186" t="s">
        <v>150</v>
      </c>
      <c r="H816" s="166" t="s">
        <v>869</v>
      </c>
      <c r="I816" s="110"/>
      <c r="J816" s="110"/>
      <c r="K816" s="212">
        <v>180.0</v>
      </c>
      <c r="L816" s="112"/>
      <c r="M816" s="112"/>
      <c r="N816" s="112"/>
      <c r="O816" s="112"/>
      <c r="P816" s="112"/>
      <c r="Q816" s="112"/>
      <c r="R816" s="110"/>
      <c r="S816" s="110"/>
      <c r="T816" s="110"/>
      <c r="U816" s="110"/>
      <c r="V816" s="110"/>
      <c r="W816" s="110"/>
      <c r="X816" s="110"/>
    </row>
    <row r="817" ht="14.25" customHeight="1">
      <c r="A817" s="199" t="s">
        <v>2921</v>
      </c>
      <c r="B817" s="201">
        <v>45995.0</v>
      </c>
      <c r="C817" s="211" t="s">
        <v>2922</v>
      </c>
      <c r="D817" s="211" t="s">
        <v>2923</v>
      </c>
      <c r="E817" s="212">
        <v>3300.0</v>
      </c>
      <c r="F817" s="211" t="s">
        <v>2924</v>
      </c>
      <c r="G817" s="186" t="s">
        <v>150</v>
      </c>
      <c r="H817" s="166" t="s">
        <v>869</v>
      </c>
      <c r="I817" s="110"/>
      <c r="J817" s="110"/>
      <c r="K817" s="212">
        <v>3300.0</v>
      </c>
      <c r="L817" s="112"/>
      <c r="M817" s="112"/>
      <c r="N817" s="112"/>
      <c r="O817" s="112"/>
      <c r="P817" s="112"/>
      <c r="Q817" s="112"/>
      <c r="R817" s="110"/>
      <c r="S817" s="110"/>
      <c r="T817" s="110"/>
      <c r="U817" s="110"/>
      <c r="V817" s="110"/>
      <c r="W817" s="110"/>
      <c r="X817" s="110"/>
    </row>
    <row r="818" ht="14.25" customHeight="1">
      <c r="A818" s="199" t="s">
        <v>2925</v>
      </c>
      <c r="B818" s="201">
        <v>45995.0</v>
      </c>
      <c r="C818" s="211" t="s">
        <v>2926</v>
      </c>
      <c r="D818" s="211" t="s">
        <v>2927</v>
      </c>
      <c r="E818" s="212">
        <v>9000.0</v>
      </c>
      <c r="F818" s="211" t="s">
        <v>2928</v>
      </c>
      <c r="G818" s="186" t="s">
        <v>201</v>
      </c>
      <c r="H818" s="166"/>
      <c r="I818" s="128" t="s">
        <v>2676</v>
      </c>
      <c r="J818" s="110"/>
      <c r="K818" s="212">
        <v>9000.0</v>
      </c>
      <c r="L818" s="112"/>
      <c r="M818" s="112"/>
      <c r="N818" s="112"/>
      <c r="O818" s="112"/>
      <c r="P818" s="112"/>
      <c r="Q818" s="112"/>
      <c r="R818" s="110"/>
      <c r="S818" s="110"/>
      <c r="T818" s="110"/>
      <c r="U818" s="110"/>
      <c r="V818" s="110"/>
      <c r="W818" s="110"/>
      <c r="X818" s="110"/>
    </row>
    <row r="819" ht="14.25" customHeight="1">
      <c r="A819" s="199" t="s">
        <v>2929</v>
      </c>
      <c r="B819" s="201">
        <v>45995.0</v>
      </c>
      <c r="C819" s="211" t="s">
        <v>2930</v>
      </c>
      <c r="D819" s="211" t="s">
        <v>2623</v>
      </c>
      <c r="E819" s="238">
        <v>7165.18</v>
      </c>
      <c r="F819" s="211" t="s">
        <v>2931</v>
      </c>
      <c r="G819" s="186" t="s">
        <v>2932</v>
      </c>
      <c r="H819" s="166"/>
      <c r="I819" s="128" t="s">
        <v>2933</v>
      </c>
      <c r="J819" s="110"/>
      <c r="K819" s="183">
        <v>7500.0</v>
      </c>
      <c r="L819" s="112">
        <f>K819/1.12*0.05</f>
        <v>334.8214286</v>
      </c>
      <c r="M819" s="112">
        <f>K819-L819</f>
        <v>7165.178571</v>
      </c>
      <c r="N819" s="112"/>
      <c r="O819" s="112"/>
      <c r="P819" s="112"/>
      <c r="Q819" s="112"/>
      <c r="R819" s="110"/>
      <c r="S819" s="110"/>
      <c r="T819" s="110"/>
      <c r="U819" s="110"/>
      <c r="V819" s="110"/>
      <c r="W819" s="110"/>
      <c r="X819" s="110"/>
    </row>
    <row r="820" ht="14.25" customHeight="1">
      <c r="A820" s="199" t="s">
        <v>2934</v>
      </c>
      <c r="B820" s="201">
        <v>45995.0</v>
      </c>
      <c r="C820" s="211" t="s">
        <v>2935</v>
      </c>
      <c r="D820" s="211" t="s">
        <v>1455</v>
      </c>
      <c r="E820" s="212">
        <v>300.0</v>
      </c>
      <c r="F820" s="211" t="s">
        <v>905</v>
      </c>
      <c r="G820" s="186" t="s">
        <v>150</v>
      </c>
      <c r="H820" s="166" t="s">
        <v>869</v>
      </c>
      <c r="I820" s="110"/>
      <c r="J820" s="110"/>
      <c r="K820" s="212">
        <v>300.0</v>
      </c>
      <c r="L820" s="112"/>
      <c r="M820" s="112"/>
      <c r="N820" s="112"/>
      <c r="O820" s="112"/>
      <c r="P820" s="112"/>
      <c r="Q820" s="112"/>
      <c r="R820" s="110"/>
      <c r="S820" s="110"/>
      <c r="T820" s="110"/>
      <c r="U820" s="110"/>
      <c r="V820" s="110"/>
      <c r="W820" s="110"/>
      <c r="X820" s="110"/>
    </row>
    <row r="821" ht="14.25" customHeight="1">
      <c r="A821" s="199" t="s">
        <v>2936</v>
      </c>
      <c r="B821" s="201">
        <v>45995.0</v>
      </c>
      <c r="C821" s="211" t="s">
        <v>2937</v>
      </c>
      <c r="D821" s="211" t="s">
        <v>2532</v>
      </c>
      <c r="E821" s="212">
        <v>550.0</v>
      </c>
      <c r="F821" s="211" t="s">
        <v>1180</v>
      </c>
      <c r="G821" s="186" t="s">
        <v>150</v>
      </c>
      <c r="H821" s="166" t="s">
        <v>869</v>
      </c>
      <c r="I821" s="110"/>
      <c r="J821" s="110"/>
      <c r="K821" s="212">
        <v>550.0</v>
      </c>
      <c r="L821" s="112"/>
      <c r="M821" s="112"/>
      <c r="N821" s="112"/>
      <c r="O821" s="112"/>
      <c r="P821" s="112"/>
      <c r="Q821" s="112"/>
      <c r="R821" s="110"/>
      <c r="S821" s="110"/>
      <c r="T821" s="110"/>
      <c r="U821" s="110"/>
      <c r="V821" s="110"/>
      <c r="W821" s="110"/>
      <c r="X821" s="110"/>
    </row>
    <row r="822" ht="14.25" customHeight="1">
      <c r="A822" s="199" t="s">
        <v>2938</v>
      </c>
      <c r="B822" s="201">
        <v>45996.0</v>
      </c>
      <c r="C822" s="211" t="s">
        <v>2939</v>
      </c>
      <c r="D822" s="211" t="s">
        <v>1416</v>
      </c>
      <c r="E822" s="212">
        <v>550.0</v>
      </c>
      <c r="F822" s="211" t="s">
        <v>1180</v>
      </c>
      <c r="G822" s="186" t="s">
        <v>143</v>
      </c>
      <c r="H822" s="166" t="s">
        <v>976</v>
      </c>
      <c r="I822" s="110"/>
      <c r="J822" s="110"/>
      <c r="K822" s="212">
        <v>550.0</v>
      </c>
      <c r="L822" s="112"/>
      <c r="M822" s="112"/>
      <c r="N822" s="112"/>
      <c r="O822" s="112"/>
      <c r="P822" s="112"/>
      <c r="Q822" s="112"/>
      <c r="R822" s="110"/>
      <c r="S822" s="110"/>
      <c r="T822" s="110"/>
      <c r="U822" s="110"/>
      <c r="V822" s="110"/>
      <c r="W822" s="110"/>
      <c r="X822" s="110"/>
    </row>
    <row r="823" ht="14.25" customHeight="1">
      <c r="A823" s="199" t="s">
        <v>2940</v>
      </c>
      <c r="B823" s="201">
        <v>45996.0</v>
      </c>
      <c r="C823" s="211" t="s">
        <v>2941</v>
      </c>
      <c r="D823" s="211" t="s">
        <v>2942</v>
      </c>
      <c r="E823" s="212">
        <v>550.0</v>
      </c>
      <c r="F823" s="211" t="s">
        <v>1180</v>
      </c>
      <c r="G823" s="186" t="s">
        <v>150</v>
      </c>
      <c r="H823" s="166" t="s">
        <v>869</v>
      </c>
      <c r="I823" s="110"/>
      <c r="J823" s="110"/>
      <c r="K823" s="212">
        <v>550.0</v>
      </c>
      <c r="L823" s="112"/>
      <c r="M823" s="112"/>
      <c r="N823" s="112"/>
      <c r="O823" s="112"/>
      <c r="P823" s="112"/>
      <c r="Q823" s="112"/>
      <c r="R823" s="110"/>
      <c r="S823" s="110"/>
      <c r="T823" s="110"/>
      <c r="U823" s="110"/>
      <c r="V823" s="110"/>
      <c r="W823" s="110"/>
      <c r="X823" s="110"/>
    </row>
    <row r="824" ht="14.25" customHeight="1">
      <c r="A824" s="199" t="s">
        <v>2943</v>
      </c>
      <c r="B824" s="201">
        <v>45996.0</v>
      </c>
      <c r="C824" s="211" t="s">
        <v>2944</v>
      </c>
      <c r="D824" s="211" t="s">
        <v>2945</v>
      </c>
      <c r="E824" s="212">
        <v>550.0</v>
      </c>
      <c r="F824" s="211" t="s">
        <v>1180</v>
      </c>
      <c r="G824" s="186" t="s">
        <v>2427</v>
      </c>
      <c r="H824" s="166" t="s">
        <v>869</v>
      </c>
      <c r="I824" s="110"/>
      <c r="J824" s="110"/>
      <c r="K824" s="212">
        <v>550.0</v>
      </c>
      <c r="L824" s="112"/>
      <c r="M824" s="112"/>
      <c r="N824" s="112"/>
      <c r="O824" s="112"/>
      <c r="P824" s="112"/>
      <c r="Q824" s="112"/>
      <c r="R824" s="110"/>
      <c r="S824" s="110"/>
      <c r="T824" s="110"/>
      <c r="U824" s="110"/>
      <c r="V824" s="110"/>
      <c r="W824" s="110"/>
      <c r="X824" s="110"/>
    </row>
    <row r="825" ht="14.25" customHeight="1">
      <c r="A825" s="199" t="s">
        <v>2946</v>
      </c>
      <c r="B825" s="201">
        <v>45996.0</v>
      </c>
      <c r="C825" s="211" t="s">
        <v>2947</v>
      </c>
      <c r="D825" s="211" t="s">
        <v>2915</v>
      </c>
      <c r="E825" s="212">
        <v>1008.0</v>
      </c>
      <c r="F825" s="211" t="s">
        <v>2948</v>
      </c>
      <c r="G825" s="186" t="s">
        <v>2427</v>
      </c>
      <c r="H825" s="166" t="s">
        <v>869</v>
      </c>
      <c r="I825" s="110"/>
      <c r="J825" s="110"/>
      <c r="K825" s="212">
        <v>1008.0</v>
      </c>
      <c r="L825" s="112"/>
      <c r="M825" s="112"/>
      <c r="N825" s="112"/>
      <c r="O825" s="112"/>
      <c r="P825" s="112"/>
      <c r="Q825" s="112"/>
      <c r="R825" s="110"/>
      <c r="S825" s="110"/>
      <c r="T825" s="110"/>
      <c r="U825" s="110"/>
      <c r="V825" s="110"/>
      <c r="W825" s="110"/>
      <c r="X825" s="110"/>
    </row>
    <row r="826" ht="14.25" customHeight="1">
      <c r="A826" s="199" t="s">
        <v>2949</v>
      </c>
      <c r="B826" s="201">
        <v>45996.0</v>
      </c>
      <c r="C826" s="211" t="s">
        <v>2950</v>
      </c>
      <c r="D826" s="211" t="s">
        <v>2430</v>
      </c>
      <c r="E826" s="212">
        <v>2600.0</v>
      </c>
      <c r="F826" s="211" t="s">
        <v>2680</v>
      </c>
      <c r="G826" s="186" t="s">
        <v>1615</v>
      </c>
      <c r="H826" s="166" t="s">
        <v>869</v>
      </c>
      <c r="I826" s="110"/>
      <c r="J826" s="110"/>
      <c r="K826" s="212">
        <v>2600.0</v>
      </c>
      <c r="L826" s="112"/>
      <c r="M826" s="112"/>
      <c r="N826" s="112"/>
      <c r="O826" s="112"/>
      <c r="P826" s="112"/>
      <c r="Q826" s="112"/>
      <c r="R826" s="110"/>
      <c r="S826" s="110"/>
      <c r="T826" s="110"/>
      <c r="U826" s="110"/>
      <c r="V826" s="110"/>
      <c r="W826" s="110"/>
      <c r="X826" s="110"/>
    </row>
    <row r="827" ht="14.25" customHeight="1">
      <c r="A827" s="199" t="s">
        <v>2951</v>
      </c>
      <c r="B827" s="201">
        <v>45996.0</v>
      </c>
      <c r="C827" s="211" t="s">
        <v>2952</v>
      </c>
      <c r="D827" s="211" t="s">
        <v>2953</v>
      </c>
      <c r="E827" s="212">
        <v>550.0</v>
      </c>
      <c r="F827" s="211" t="s">
        <v>1180</v>
      </c>
      <c r="G827" s="186" t="s">
        <v>150</v>
      </c>
      <c r="H827" s="166" t="s">
        <v>869</v>
      </c>
      <c r="I827" s="110"/>
      <c r="J827" s="110"/>
      <c r="K827" s="212">
        <v>550.0</v>
      </c>
      <c r="L827" s="112"/>
      <c r="M827" s="112"/>
      <c r="N827" s="112"/>
      <c r="O827" s="112"/>
      <c r="P827" s="112"/>
      <c r="Q827" s="112"/>
      <c r="R827" s="110"/>
      <c r="S827" s="110"/>
      <c r="T827" s="110"/>
      <c r="U827" s="110"/>
      <c r="V827" s="110"/>
      <c r="W827" s="110"/>
      <c r="X827" s="110"/>
    </row>
    <row r="828" ht="14.25" customHeight="1">
      <c r="A828" s="199" t="s">
        <v>2954</v>
      </c>
      <c r="B828" s="201">
        <v>45996.0</v>
      </c>
      <c r="C828" s="211" t="s">
        <v>2955</v>
      </c>
      <c r="D828" s="211" t="s">
        <v>2956</v>
      </c>
      <c r="E828" s="212">
        <v>300.0</v>
      </c>
      <c r="F828" s="211" t="s">
        <v>905</v>
      </c>
      <c r="G828" s="186" t="s">
        <v>150</v>
      </c>
      <c r="H828" s="166" t="s">
        <v>869</v>
      </c>
      <c r="I828" s="110"/>
      <c r="J828" s="110"/>
      <c r="K828" s="212">
        <v>300.0</v>
      </c>
      <c r="L828" s="112"/>
      <c r="M828" s="112"/>
      <c r="N828" s="112"/>
      <c r="O828" s="112"/>
      <c r="P828" s="112"/>
      <c r="Q828" s="112"/>
      <c r="R828" s="110"/>
      <c r="S828" s="110"/>
      <c r="T828" s="110"/>
      <c r="U828" s="110"/>
      <c r="V828" s="110"/>
      <c r="W828" s="110"/>
      <c r="X828" s="110"/>
    </row>
    <row r="829" ht="14.25" customHeight="1">
      <c r="A829" s="199" t="s">
        <v>2957</v>
      </c>
      <c r="B829" s="201">
        <v>45996.0</v>
      </c>
      <c r="C829" s="211" t="s">
        <v>2958</v>
      </c>
      <c r="D829" s="211" t="s">
        <v>2959</v>
      </c>
      <c r="E829" s="212">
        <v>300.0</v>
      </c>
      <c r="F829" s="211" t="s">
        <v>905</v>
      </c>
      <c r="G829" s="186" t="s">
        <v>143</v>
      </c>
      <c r="H829" s="166" t="s">
        <v>976</v>
      </c>
      <c r="I829" s="110"/>
      <c r="J829" s="110"/>
      <c r="K829" s="212">
        <v>300.0</v>
      </c>
      <c r="L829" s="112"/>
      <c r="M829" s="112"/>
      <c r="N829" s="112"/>
      <c r="O829" s="112"/>
      <c r="P829" s="112"/>
      <c r="Q829" s="112"/>
      <c r="R829" s="110"/>
      <c r="S829" s="110"/>
      <c r="T829" s="110"/>
      <c r="U829" s="110"/>
      <c r="V829" s="110"/>
      <c r="W829" s="110"/>
      <c r="X829" s="110"/>
    </row>
    <row r="830" ht="14.25" customHeight="1">
      <c r="A830" s="199" t="s">
        <v>2960</v>
      </c>
      <c r="B830" s="117"/>
      <c r="C830" s="223"/>
      <c r="D830" s="268" t="s">
        <v>129</v>
      </c>
      <c r="E830" s="222"/>
      <c r="F830" s="223"/>
      <c r="H830" s="166"/>
      <c r="I830" s="110"/>
      <c r="J830" s="110"/>
      <c r="K830" s="222"/>
      <c r="L830" s="112"/>
      <c r="M830" s="112"/>
      <c r="N830" s="112"/>
      <c r="O830" s="112"/>
      <c r="P830" s="112"/>
      <c r="Q830" s="112"/>
      <c r="R830" s="110"/>
      <c r="S830" s="110"/>
      <c r="T830" s="110"/>
      <c r="U830" s="110"/>
      <c r="V830" s="110"/>
      <c r="W830" s="110"/>
      <c r="X830" s="110"/>
    </row>
    <row r="831" ht="14.25" customHeight="1">
      <c r="A831" s="199" t="s">
        <v>2961</v>
      </c>
      <c r="B831" s="201">
        <v>45996.0</v>
      </c>
      <c r="C831" s="211" t="s">
        <v>2962</v>
      </c>
      <c r="D831" s="211" t="s">
        <v>2430</v>
      </c>
      <c r="E831" s="212">
        <v>700.0</v>
      </c>
      <c r="F831" s="211" t="s">
        <v>2963</v>
      </c>
      <c r="G831" s="186" t="s">
        <v>2964</v>
      </c>
      <c r="H831" s="166" t="s">
        <v>869</v>
      </c>
      <c r="I831" s="110"/>
      <c r="J831" s="110"/>
      <c r="K831" s="212">
        <v>700.0</v>
      </c>
      <c r="L831" s="112"/>
      <c r="M831" s="112"/>
      <c r="N831" s="112"/>
      <c r="O831" s="112"/>
      <c r="P831" s="112"/>
      <c r="Q831" s="112"/>
      <c r="R831" s="110"/>
      <c r="S831" s="110"/>
      <c r="T831" s="110"/>
      <c r="U831" s="110"/>
      <c r="V831" s="110"/>
      <c r="W831" s="110"/>
      <c r="X831" s="110"/>
    </row>
    <row r="832" ht="14.25" customHeight="1">
      <c r="A832" s="199" t="s">
        <v>2965</v>
      </c>
      <c r="B832" s="201">
        <v>45996.0</v>
      </c>
      <c r="C832" s="211" t="s">
        <v>2966</v>
      </c>
      <c r="D832" s="211" t="s">
        <v>2749</v>
      </c>
      <c r="E832" s="212">
        <v>1400.0</v>
      </c>
      <c r="F832" s="211" t="s">
        <v>2967</v>
      </c>
      <c r="G832" s="186" t="s">
        <v>201</v>
      </c>
      <c r="H832" s="166" t="s">
        <v>869</v>
      </c>
      <c r="I832" s="128" t="s">
        <v>2968</v>
      </c>
      <c r="J832" s="110"/>
      <c r="K832" s="212">
        <v>1400.0</v>
      </c>
      <c r="L832" s="112"/>
      <c r="M832" s="112"/>
      <c r="N832" s="112"/>
      <c r="O832" s="112"/>
      <c r="P832" s="112"/>
      <c r="Q832" s="112"/>
      <c r="R832" s="110"/>
      <c r="S832" s="110"/>
      <c r="T832" s="110"/>
      <c r="U832" s="110"/>
      <c r="V832" s="110"/>
      <c r="W832" s="110"/>
      <c r="X832" s="110"/>
    </row>
    <row r="833" ht="14.25" customHeight="1">
      <c r="A833" s="199" t="s">
        <v>2969</v>
      </c>
      <c r="B833" s="201">
        <v>45996.0</v>
      </c>
      <c r="C833" s="211" t="s">
        <v>2970</v>
      </c>
      <c r="D833" s="211" t="s">
        <v>2749</v>
      </c>
      <c r="E833" s="212">
        <v>700.0</v>
      </c>
      <c r="F833" s="211" t="s">
        <v>2971</v>
      </c>
      <c r="G833" s="186" t="s">
        <v>150</v>
      </c>
      <c r="H833" s="166" t="s">
        <v>869</v>
      </c>
      <c r="I833" s="110"/>
      <c r="J833" s="110"/>
      <c r="K833" s="212">
        <v>700.0</v>
      </c>
      <c r="L833" s="112"/>
      <c r="M833" s="112"/>
      <c r="N833" s="112"/>
      <c r="O833" s="112"/>
      <c r="P833" s="112"/>
      <c r="Q833" s="112"/>
      <c r="R833" s="110"/>
      <c r="S833" s="110"/>
      <c r="T833" s="110"/>
      <c r="U833" s="110"/>
      <c r="V833" s="110"/>
      <c r="W833" s="110"/>
      <c r="X833" s="110"/>
    </row>
    <row r="834" ht="14.25" customHeight="1">
      <c r="A834" s="199" t="s">
        <v>2972</v>
      </c>
      <c r="B834" s="117"/>
      <c r="C834" s="223"/>
      <c r="D834" s="268" t="s">
        <v>129</v>
      </c>
      <c r="E834" s="222"/>
      <c r="F834" s="223"/>
      <c r="H834" s="166"/>
      <c r="I834" s="110"/>
      <c r="J834" s="110"/>
      <c r="K834" s="222"/>
      <c r="L834" s="112"/>
      <c r="M834" s="112"/>
      <c r="N834" s="112"/>
      <c r="O834" s="112"/>
      <c r="P834" s="112"/>
      <c r="Q834" s="112"/>
      <c r="R834" s="110"/>
      <c r="S834" s="110"/>
      <c r="T834" s="110"/>
      <c r="U834" s="110"/>
      <c r="V834" s="110"/>
      <c r="W834" s="110"/>
      <c r="X834" s="110"/>
    </row>
    <row r="835" ht="14.25" customHeight="1">
      <c r="A835" s="199" t="s">
        <v>2973</v>
      </c>
      <c r="B835" s="201">
        <v>45996.0</v>
      </c>
      <c r="C835" s="211" t="s">
        <v>2974</v>
      </c>
      <c r="D835" s="211" t="s">
        <v>2942</v>
      </c>
      <c r="E835" s="212">
        <v>360.0</v>
      </c>
      <c r="F835" s="211" t="s">
        <v>2975</v>
      </c>
      <c r="G835" s="186" t="s">
        <v>1615</v>
      </c>
      <c r="H835" s="166" t="s">
        <v>869</v>
      </c>
      <c r="I835" s="110"/>
      <c r="J835" s="110"/>
      <c r="K835" s="212">
        <v>360.0</v>
      </c>
      <c r="L835" s="112"/>
      <c r="M835" s="112"/>
      <c r="N835" s="112"/>
      <c r="O835" s="112"/>
      <c r="P835" s="112"/>
      <c r="Q835" s="112"/>
      <c r="R835" s="110"/>
      <c r="S835" s="110"/>
      <c r="T835" s="110"/>
      <c r="U835" s="110"/>
      <c r="V835" s="110"/>
      <c r="W835" s="110"/>
      <c r="X835" s="110"/>
    </row>
    <row r="836" ht="14.25" customHeight="1">
      <c r="A836" s="199" t="s">
        <v>2976</v>
      </c>
      <c r="B836" s="201">
        <v>45997.0</v>
      </c>
      <c r="C836" s="211" t="s">
        <v>2977</v>
      </c>
      <c r="D836" s="219" t="s">
        <v>2978</v>
      </c>
      <c r="E836" s="212">
        <v>4700.0</v>
      </c>
      <c r="F836" s="219" t="s">
        <v>1634</v>
      </c>
      <c r="G836" s="186" t="s">
        <v>201</v>
      </c>
      <c r="H836" s="166" t="s">
        <v>869</v>
      </c>
      <c r="I836" s="128" t="s">
        <v>2979</v>
      </c>
      <c r="J836" s="110"/>
      <c r="K836" s="212">
        <v>4700.0</v>
      </c>
      <c r="L836" s="112"/>
      <c r="M836" s="112"/>
      <c r="N836" s="112"/>
      <c r="O836" s="112"/>
      <c r="P836" s="112"/>
      <c r="Q836" s="112"/>
      <c r="R836" s="110"/>
      <c r="S836" s="110"/>
      <c r="T836" s="110"/>
      <c r="U836" s="110"/>
      <c r="V836" s="110"/>
      <c r="W836" s="110"/>
      <c r="X836" s="110"/>
    </row>
    <row r="837" ht="14.25" customHeight="1">
      <c r="A837" s="199" t="s">
        <v>2980</v>
      </c>
      <c r="B837" s="201">
        <v>45999.0</v>
      </c>
      <c r="C837" s="211" t="s">
        <v>2981</v>
      </c>
      <c r="D837" s="211" t="s">
        <v>2982</v>
      </c>
      <c r="E837" s="212">
        <v>300.0</v>
      </c>
      <c r="F837" s="211" t="s">
        <v>905</v>
      </c>
      <c r="G837" s="186" t="s">
        <v>143</v>
      </c>
      <c r="H837" s="166" t="s">
        <v>976</v>
      </c>
      <c r="I837" s="110"/>
      <c r="J837" s="110"/>
      <c r="K837" s="212">
        <v>300.0</v>
      </c>
      <c r="L837" s="112"/>
      <c r="M837" s="112"/>
      <c r="N837" s="112"/>
      <c r="O837" s="112"/>
      <c r="P837" s="112"/>
      <c r="Q837" s="112"/>
      <c r="R837" s="110"/>
      <c r="S837" s="110"/>
      <c r="T837" s="110"/>
      <c r="U837" s="110"/>
      <c r="V837" s="110"/>
      <c r="W837" s="110"/>
      <c r="X837" s="110"/>
    </row>
    <row r="838" ht="14.25" customHeight="1">
      <c r="A838" s="199" t="s">
        <v>2983</v>
      </c>
      <c r="B838" s="201">
        <v>46364.0</v>
      </c>
      <c r="C838" s="211" t="s">
        <v>2984</v>
      </c>
      <c r="D838" s="211" t="s">
        <v>2985</v>
      </c>
      <c r="E838" s="212">
        <v>300.0</v>
      </c>
      <c r="F838" s="211" t="s">
        <v>905</v>
      </c>
      <c r="G838" s="186" t="s">
        <v>143</v>
      </c>
      <c r="H838" s="166" t="s">
        <v>976</v>
      </c>
      <c r="I838" s="110"/>
      <c r="J838" s="110"/>
      <c r="K838" s="212">
        <v>300.0</v>
      </c>
      <c r="L838" s="112"/>
      <c r="M838" s="112"/>
      <c r="N838" s="112"/>
      <c r="O838" s="112"/>
      <c r="P838" s="112"/>
      <c r="Q838" s="112"/>
      <c r="R838" s="110"/>
      <c r="S838" s="110"/>
      <c r="T838" s="110"/>
      <c r="U838" s="110"/>
      <c r="V838" s="110"/>
      <c r="W838" s="110"/>
      <c r="X838" s="110"/>
    </row>
    <row r="839" ht="14.25" customHeight="1">
      <c r="A839" s="199" t="s">
        <v>2986</v>
      </c>
      <c r="B839" s="201">
        <v>46364.0</v>
      </c>
      <c r="C839" s="211" t="s">
        <v>2987</v>
      </c>
      <c r="D839" s="211" t="s">
        <v>2392</v>
      </c>
      <c r="E839" s="212">
        <v>300.0</v>
      </c>
      <c r="F839" s="211" t="s">
        <v>905</v>
      </c>
      <c r="G839" s="186" t="s">
        <v>1325</v>
      </c>
      <c r="H839" s="166" t="s">
        <v>869</v>
      </c>
      <c r="I839" s="110"/>
      <c r="J839" s="110"/>
      <c r="K839" s="212">
        <v>300.0</v>
      </c>
      <c r="L839" s="112"/>
      <c r="M839" s="112"/>
      <c r="N839" s="112"/>
      <c r="O839" s="112"/>
      <c r="P839" s="112"/>
      <c r="Q839" s="112"/>
      <c r="R839" s="110"/>
      <c r="S839" s="110"/>
      <c r="T839" s="110"/>
      <c r="U839" s="110"/>
      <c r="V839" s="110"/>
      <c r="W839" s="110"/>
      <c r="X839" s="110"/>
    </row>
    <row r="840" ht="14.25" customHeight="1">
      <c r="A840" s="199" t="s">
        <v>2988</v>
      </c>
      <c r="B840" s="201">
        <v>46364.0</v>
      </c>
      <c r="C840" s="211" t="s">
        <v>2989</v>
      </c>
      <c r="D840" s="211" t="s">
        <v>2990</v>
      </c>
      <c r="E840" s="212">
        <v>1400.0</v>
      </c>
      <c r="F840" s="211" t="s">
        <v>2991</v>
      </c>
      <c r="G840" s="186" t="s">
        <v>143</v>
      </c>
      <c r="H840" s="166" t="s">
        <v>976</v>
      </c>
      <c r="I840" s="110"/>
      <c r="J840" s="110"/>
      <c r="K840" s="212">
        <v>1400.0</v>
      </c>
      <c r="L840" s="112"/>
      <c r="M840" s="112"/>
      <c r="N840" s="112"/>
      <c r="O840" s="112"/>
      <c r="P840" s="112"/>
      <c r="Q840" s="112"/>
      <c r="R840" s="110"/>
      <c r="S840" s="110"/>
      <c r="T840" s="110"/>
      <c r="U840" s="110"/>
      <c r="V840" s="110"/>
      <c r="W840" s="110"/>
      <c r="X840" s="110"/>
    </row>
    <row r="841" ht="14.25" customHeight="1">
      <c r="A841" s="199" t="s">
        <v>2992</v>
      </c>
      <c r="B841" s="201">
        <v>46364.0</v>
      </c>
      <c r="C841" s="211" t="s">
        <v>2993</v>
      </c>
      <c r="D841" s="211" t="s">
        <v>1394</v>
      </c>
      <c r="E841" s="212">
        <v>3600.0</v>
      </c>
      <c r="F841" s="211" t="s">
        <v>2994</v>
      </c>
      <c r="G841" s="186" t="s">
        <v>201</v>
      </c>
      <c r="H841" s="166" t="s">
        <v>869</v>
      </c>
      <c r="I841" s="128" t="s">
        <v>2995</v>
      </c>
      <c r="J841" s="110"/>
      <c r="K841" s="212">
        <v>3600.0</v>
      </c>
      <c r="L841" s="112"/>
      <c r="M841" s="112"/>
      <c r="N841" s="112"/>
      <c r="O841" s="112"/>
      <c r="P841" s="112"/>
      <c r="Q841" s="112"/>
      <c r="R841" s="110"/>
      <c r="S841" s="110"/>
      <c r="T841" s="110"/>
      <c r="U841" s="110"/>
      <c r="V841" s="110"/>
      <c r="W841" s="110"/>
      <c r="X841" s="110"/>
    </row>
    <row r="842" ht="14.25" customHeight="1">
      <c r="A842" s="199" t="s">
        <v>2996</v>
      </c>
      <c r="B842" s="201">
        <v>46364.0</v>
      </c>
      <c r="C842" s="211" t="s">
        <v>2997</v>
      </c>
      <c r="D842" s="211" t="s">
        <v>1394</v>
      </c>
      <c r="E842" s="212">
        <v>1800.0</v>
      </c>
      <c r="F842" s="211" t="s">
        <v>2998</v>
      </c>
      <c r="G842" s="186" t="s">
        <v>201</v>
      </c>
      <c r="H842" s="166" t="s">
        <v>869</v>
      </c>
      <c r="I842" s="128" t="s">
        <v>2999</v>
      </c>
      <c r="J842" s="110"/>
      <c r="K842" s="212">
        <v>1800.0</v>
      </c>
      <c r="L842" s="112"/>
      <c r="M842" s="112"/>
      <c r="N842" s="112"/>
      <c r="O842" s="112"/>
      <c r="P842" s="112"/>
      <c r="Q842" s="112"/>
      <c r="R842" s="110"/>
      <c r="S842" s="110"/>
      <c r="T842" s="110"/>
      <c r="U842" s="110"/>
      <c r="V842" s="110"/>
      <c r="W842" s="110"/>
      <c r="X842" s="110"/>
    </row>
    <row r="843" ht="14.25" customHeight="1">
      <c r="A843" s="199" t="s">
        <v>3000</v>
      </c>
      <c r="B843" s="201">
        <v>46365.0</v>
      </c>
      <c r="C843" s="211" t="s">
        <v>3001</v>
      </c>
      <c r="D843" s="211" t="s">
        <v>3002</v>
      </c>
      <c r="E843" s="212">
        <v>300.0</v>
      </c>
      <c r="F843" s="211" t="s">
        <v>905</v>
      </c>
      <c r="G843" s="186" t="s">
        <v>143</v>
      </c>
      <c r="H843" s="166" t="s">
        <v>976</v>
      </c>
      <c r="I843" s="110"/>
      <c r="J843" s="110"/>
      <c r="K843" s="212">
        <v>300.0</v>
      </c>
      <c r="L843" s="112"/>
      <c r="M843" s="112"/>
      <c r="N843" s="112"/>
      <c r="O843" s="112"/>
      <c r="P843" s="112"/>
      <c r="Q843" s="112"/>
      <c r="R843" s="110"/>
      <c r="S843" s="110"/>
      <c r="T843" s="110"/>
      <c r="U843" s="110"/>
      <c r="V843" s="110"/>
      <c r="W843" s="110"/>
      <c r="X843" s="110"/>
    </row>
    <row r="844" ht="14.25" customHeight="1">
      <c r="A844" s="199" t="s">
        <v>3003</v>
      </c>
      <c r="B844" s="201">
        <v>46365.0</v>
      </c>
      <c r="C844" s="211" t="s">
        <v>3004</v>
      </c>
      <c r="D844" s="211" t="s">
        <v>3005</v>
      </c>
      <c r="E844" s="212">
        <v>2200.0</v>
      </c>
      <c r="F844" s="211" t="s">
        <v>1180</v>
      </c>
      <c r="G844" s="186" t="s">
        <v>1325</v>
      </c>
      <c r="H844" s="166" t="s">
        <v>869</v>
      </c>
      <c r="I844" s="110"/>
      <c r="J844" s="110"/>
      <c r="K844" s="212">
        <v>2200.0</v>
      </c>
      <c r="L844" s="112"/>
      <c r="M844" s="112"/>
      <c r="N844" s="112"/>
      <c r="O844" s="112"/>
      <c r="P844" s="112"/>
      <c r="Q844" s="112"/>
      <c r="R844" s="110"/>
      <c r="S844" s="110"/>
      <c r="T844" s="110"/>
      <c r="U844" s="110"/>
      <c r="V844" s="110"/>
      <c r="W844" s="110"/>
      <c r="X844" s="110"/>
    </row>
    <row r="845" ht="14.25" customHeight="1">
      <c r="A845" s="199" t="s">
        <v>3006</v>
      </c>
      <c r="B845" s="201">
        <v>46365.0</v>
      </c>
      <c r="C845" s="211" t="s">
        <v>3007</v>
      </c>
      <c r="D845" s="211" t="s">
        <v>1898</v>
      </c>
      <c r="E845" s="212">
        <v>550.0</v>
      </c>
      <c r="F845" s="211" t="s">
        <v>1180</v>
      </c>
      <c r="G845" s="186" t="s">
        <v>143</v>
      </c>
      <c r="H845" s="166" t="s">
        <v>976</v>
      </c>
      <c r="I845" s="110"/>
      <c r="J845" s="110"/>
      <c r="K845" s="212">
        <v>550.0</v>
      </c>
      <c r="L845" s="112"/>
      <c r="M845" s="112"/>
      <c r="N845" s="112"/>
      <c r="O845" s="112"/>
      <c r="P845" s="112"/>
      <c r="Q845" s="112"/>
      <c r="R845" s="110"/>
      <c r="S845" s="110"/>
      <c r="T845" s="110"/>
      <c r="U845" s="110"/>
      <c r="V845" s="110"/>
      <c r="W845" s="110"/>
      <c r="X845" s="110"/>
    </row>
    <row r="846" ht="14.25" customHeight="1">
      <c r="A846" s="199" t="s">
        <v>3008</v>
      </c>
      <c r="B846" s="201">
        <v>46365.0</v>
      </c>
      <c r="C846" s="211" t="s">
        <v>3009</v>
      </c>
      <c r="D846" s="211" t="s">
        <v>3010</v>
      </c>
      <c r="E846" s="212">
        <v>1054.0</v>
      </c>
      <c r="F846" s="211" t="s">
        <v>3011</v>
      </c>
      <c r="G846" s="186" t="s">
        <v>143</v>
      </c>
      <c r="H846" s="166" t="s">
        <v>976</v>
      </c>
      <c r="I846" s="110"/>
      <c r="J846" s="110"/>
      <c r="K846" s="212">
        <v>1054.0</v>
      </c>
      <c r="L846" s="112"/>
      <c r="M846" s="112"/>
      <c r="N846" s="112"/>
      <c r="O846" s="112"/>
      <c r="P846" s="112"/>
      <c r="Q846" s="112"/>
      <c r="R846" s="110"/>
      <c r="S846" s="110"/>
      <c r="T846" s="110"/>
      <c r="U846" s="110"/>
      <c r="V846" s="110"/>
      <c r="W846" s="110"/>
      <c r="X846" s="110"/>
    </row>
    <row r="847" ht="14.25" customHeight="1">
      <c r="A847" s="199" t="s">
        <v>3012</v>
      </c>
      <c r="B847" s="201">
        <v>46365.0</v>
      </c>
      <c r="C847" s="211" t="s">
        <v>3013</v>
      </c>
      <c r="D847" s="211" t="s">
        <v>2392</v>
      </c>
      <c r="E847" s="212">
        <v>300.0</v>
      </c>
      <c r="F847" s="211" t="s">
        <v>905</v>
      </c>
      <c r="G847" s="186" t="s">
        <v>1325</v>
      </c>
      <c r="H847" s="166" t="s">
        <v>869</v>
      </c>
      <c r="I847" s="110"/>
      <c r="J847" s="110"/>
      <c r="K847" s="212">
        <v>300.0</v>
      </c>
      <c r="L847" s="112"/>
      <c r="M847" s="112"/>
      <c r="N847" s="112"/>
      <c r="O847" s="112"/>
      <c r="P847" s="112"/>
      <c r="Q847" s="112"/>
      <c r="R847" s="110"/>
      <c r="S847" s="110"/>
      <c r="T847" s="110"/>
      <c r="U847" s="110"/>
      <c r="V847" s="110"/>
      <c r="W847" s="110"/>
      <c r="X847" s="110"/>
    </row>
    <row r="848" ht="14.25" customHeight="1">
      <c r="A848" s="199" t="s">
        <v>3014</v>
      </c>
      <c r="B848" s="201">
        <v>46366.0</v>
      </c>
      <c r="C848" s="211" t="s">
        <v>3015</v>
      </c>
      <c r="D848" s="211" t="s">
        <v>2749</v>
      </c>
      <c r="E848" s="212">
        <v>2100.0</v>
      </c>
      <c r="F848" s="211" t="s">
        <v>2353</v>
      </c>
      <c r="G848" s="186" t="s">
        <v>201</v>
      </c>
      <c r="H848" s="166" t="s">
        <v>869</v>
      </c>
      <c r="I848" s="110"/>
      <c r="J848" s="110"/>
      <c r="K848" s="212">
        <v>2100.0</v>
      </c>
      <c r="L848" s="112"/>
      <c r="M848" s="112"/>
      <c r="N848" s="112"/>
      <c r="O848" s="112"/>
      <c r="P848" s="112"/>
      <c r="Q848" s="112"/>
      <c r="R848" s="110"/>
      <c r="S848" s="110"/>
      <c r="T848" s="110"/>
      <c r="U848" s="110"/>
      <c r="V848" s="110"/>
      <c r="W848" s="110"/>
      <c r="X848" s="110"/>
    </row>
    <row r="849" ht="14.25" customHeight="1">
      <c r="A849" s="199" t="s">
        <v>3016</v>
      </c>
      <c r="B849" s="201">
        <v>46365.0</v>
      </c>
      <c r="C849" s="211" t="s">
        <v>3017</v>
      </c>
      <c r="D849" s="211" t="s">
        <v>2901</v>
      </c>
      <c r="E849" s="212">
        <v>1400.0</v>
      </c>
      <c r="F849" s="211" t="s">
        <v>3018</v>
      </c>
      <c r="G849" s="186" t="s">
        <v>150</v>
      </c>
      <c r="H849" s="166" t="s">
        <v>869</v>
      </c>
      <c r="I849" s="110"/>
      <c r="J849" s="110"/>
      <c r="K849" s="212">
        <v>1400.0</v>
      </c>
      <c r="L849" s="112"/>
      <c r="M849" s="112"/>
      <c r="N849" s="112"/>
      <c r="O849" s="112"/>
      <c r="P849" s="112"/>
      <c r="Q849" s="112"/>
      <c r="R849" s="110"/>
      <c r="S849" s="110"/>
      <c r="T849" s="110"/>
      <c r="U849" s="110"/>
      <c r="V849" s="110"/>
      <c r="W849" s="110"/>
      <c r="X849" s="110"/>
    </row>
    <row r="850" ht="14.25" customHeight="1">
      <c r="A850" s="199" t="s">
        <v>3019</v>
      </c>
      <c r="B850" s="201">
        <v>46366.0</v>
      </c>
      <c r="C850" s="211" t="s">
        <v>3020</v>
      </c>
      <c r="D850" s="211" t="s">
        <v>1416</v>
      </c>
      <c r="E850" s="212">
        <v>550.0</v>
      </c>
      <c r="F850" s="211" t="s">
        <v>1180</v>
      </c>
      <c r="G850" s="186" t="s">
        <v>143</v>
      </c>
      <c r="H850" s="166" t="s">
        <v>976</v>
      </c>
      <c r="I850" s="110"/>
      <c r="J850" s="110"/>
      <c r="K850" s="212">
        <v>550.0</v>
      </c>
      <c r="L850" s="112"/>
      <c r="M850" s="112"/>
      <c r="N850" s="112"/>
      <c r="O850" s="112"/>
      <c r="P850" s="112"/>
      <c r="Q850" s="112"/>
      <c r="R850" s="110"/>
      <c r="S850" s="110"/>
      <c r="T850" s="110"/>
      <c r="U850" s="110"/>
      <c r="V850" s="110"/>
      <c r="W850" s="110"/>
      <c r="X850" s="110"/>
    </row>
    <row r="851" ht="14.25" customHeight="1">
      <c r="A851" s="199" t="s">
        <v>3021</v>
      </c>
      <c r="B851" s="201">
        <v>46366.0</v>
      </c>
      <c r="C851" s="211" t="s">
        <v>3022</v>
      </c>
      <c r="D851" s="211" t="s">
        <v>2985</v>
      </c>
      <c r="E851" s="212">
        <v>550.0</v>
      </c>
      <c r="F851" s="211" t="s">
        <v>1180</v>
      </c>
      <c r="G851" s="186" t="s">
        <v>143</v>
      </c>
      <c r="H851" s="166" t="s">
        <v>976</v>
      </c>
      <c r="I851" s="110"/>
      <c r="J851" s="110"/>
      <c r="K851" s="212">
        <v>550.0</v>
      </c>
      <c r="L851" s="112"/>
      <c r="M851" s="112"/>
      <c r="N851" s="112"/>
      <c r="O851" s="112"/>
      <c r="P851" s="112"/>
      <c r="Q851" s="112"/>
      <c r="R851" s="110"/>
      <c r="S851" s="110"/>
      <c r="T851" s="110"/>
      <c r="U851" s="110"/>
      <c r="V851" s="110"/>
      <c r="W851" s="110"/>
      <c r="X851" s="110"/>
    </row>
    <row r="852" ht="14.25" customHeight="1">
      <c r="A852" s="199" t="s">
        <v>3023</v>
      </c>
      <c r="B852" s="201">
        <v>46366.0</v>
      </c>
      <c r="C852" s="211" t="s">
        <v>3024</v>
      </c>
      <c r="D852" s="211" t="s">
        <v>3025</v>
      </c>
      <c r="E852" s="212">
        <v>550.0</v>
      </c>
      <c r="F852" s="211" t="s">
        <v>1180</v>
      </c>
      <c r="G852" s="186" t="s">
        <v>143</v>
      </c>
      <c r="H852" s="166" t="s">
        <v>976</v>
      </c>
      <c r="I852" s="110"/>
      <c r="J852" s="110"/>
      <c r="K852" s="212">
        <v>550.0</v>
      </c>
      <c r="L852" s="112"/>
      <c r="M852" s="112"/>
      <c r="N852" s="112"/>
      <c r="O852" s="112"/>
      <c r="P852" s="112"/>
      <c r="Q852" s="112"/>
      <c r="R852" s="110"/>
      <c r="S852" s="110"/>
      <c r="T852" s="110"/>
      <c r="U852" s="110"/>
      <c r="V852" s="110"/>
      <c r="W852" s="110"/>
      <c r="X852" s="110"/>
    </row>
    <row r="853" ht="14.25" customHeight="1">
      <c r="A853" s="199" t="s">
        <v>3026</v>
      </c>
      <c r="B853" s="201">
        <v>46001.0</v>
      </c>
      <c r="C853" s="211" t="s">
        <v>3027</v>
      </c>
      <c r="D853" s="211" t="s">
        <v>1856</v>
      </c>
      <c r="E853" s="212">
        <v>550.0</v>
      </c>
      <c r="F853" s="211" t="s">
        <v>1180</v>
      </c>
      <c r="G853" s="186" t="s">
        <v>143</v>
      </c>
      <c r="H853" s="166" t="s">
        <v>976</v>
      </c>
      <c r="I853" s="110"/>
      <c r="J853" s="110"/>
      <c r="K853" s="212">
        <v>550.0</v>
      </c>
      <c r="L853" s="112"/>
      <c r="M853" s="112"/>
      <c r="N853" s="112"/>
      <c r="O853" s="112"/>
      <c r="P853" s="112"/>
      <c r="Q853" s="112"/>
      <c r="R853" s="110"/>
      <c r="S853" s="110"/>
      <c r="T853" s="110"/>
      <c r="U853" s="110"/>
      <c r="V853" s="110"/>
      <c r="W853" s="110"/>
      <c r="X853" s="110"/>
    </row>
    <row r="854" ht="14.25" customHeight="1">
      <c r="A854" s="199" t="s">
        <v>3028</v>
      </c>
      <c r="B854" s="201">
        <v>45993.0</v>
      </c>
      <c r="C854" s="128" t="s">
        <v>3029</v>
      </c>
      <c r="D854" s="128" t="s">
        <v>3030</v>
      </c>
      <c r="E854" s="182">
        <v>39600.0</v>
      </c>
      <c r="F854" s="128" t="s">
        <v>3031</v>
      </c>
      <c r="G854" s="186" t="s">
        <v>201</v>
      </c>
      <c r="H854" s="166" t="s">
        <v>869</v>
      </c>
      <c r="I854" s="128" t="s">
        <v>3032</v>
      </c>
      <c r="J854" s="110"/>
      <c r="K854" s="182">
        <v>39600.0</v>
      </c>
      <c r="L854" s="112"/>
      <c r="M854" s="112"/>
      <c r="N854" s="112"/>
      <c r="O854" s="112"/>
      <c r="P854" s="112"/>
      <c r="Q854" s="112"/>
      <c r="R854" s="110"/>
      <c r="S854" s="110"/>
      <c r="T854" s="110"/>
      <c r="U854" s="110"/>
      <c r="V854" s="110"/>
      <c r="W854" s="110"/>
      <c r="X854" s="110"/>
    </row>
    <row r="855" ht="14.25" customHeight="1">
      <c r="A855" s="199" t="s">
        <v>3033</v>
      </c>
      <c r="B855" s="201">
        <v>45994.0</v>
      </c>
      <c r="C855" s="128" t="s">
        <v>3034</v>
      </c>
      <c r="D855" s="128" t="s">
        <v>3035</v>
      </c>
      <c r="E855" s="182">
        <v>9000.0</v>
      </c>
      <c r="F855" s="128" t="s">
        <v>3036</v>
      </c>
      <c r="G855" s="186" t="s">
        <v>143</v>
      </c>
      <c r="H855" s="166" t="s">
        <v>976</v>
      </c>
      <c r="I855" s="110"/>
      <c r="J855" s="110"/>
      <c r="K855" s="182">
        <v>9000.0</v>
      </c>
      <c r="L855" s="112"/>
      <c r="M855" s="112"/>
      <c r="N855" s="112"/>
      <c r="O855" s="112"/>
      <c r="P855" s="112"/>
      <c r="Q855" s="112"/>
      <c r="R855" s="110"/>
      <c r="S855" s="110"/>
      <c r="T855" s="110"/>
      <c r="U855" s="110"/>
      <c r="V855" s="110"/>
      <c r="W855" s="110"/>
      <c r="X855" s="110"/>
    </row>
    <row r="856" ht="14.25" customHeight="1">
      <c r="A856" s="199" t="s">
        <v>3037</v>
      </c>
      <c r="B856" s="201">
        <v>45994.0</v>
      </c>
      <c r="C856" s="128" t="s">
        <v>3038</v>
      </c>
      <c r="D856" s="128" t="s">
        <v>3039</v>
      </c>
      <c r="E856" s="182">
        <v>5700.0</v>
      </c>
      <c r="F856" s="128" t="s">
        <v>3040</v>
      </c>
      <c r="G856" s="186" t="s">
        <v>1100</v>
      </c>
      <c r="H856" s="166" t="s">
        <v>869</v>
      </c>
      <c r="I856" s="110"/>
      <c r="J856" s="110"/>
      <c r="K856" s="182">
        <v>5700.0</v>
      </c>
      <c r="L856" s="112"/>
      <c r="M856" s="112"/>
      <c r="N856" s="112"/>
      <c r="O856" s="112"/>
      <c r="P856" s="112"/>
      <c r="Q856" s="112"/>
      <c r="R856" s="110"/>
      <c r="S856" s="110"/>
      <c r="T856" s="110"/>
      <c r="U856" s="110"/>
      <c r="V856" s="110"/>
      <c r="W856" s="110"/>
      <c r="X856" s="110"/>
    </row>
    <row r="857" ht="14.25" customHeight="1">
      <c r="A857" s="199" t="s">
        <v>3041</v>
      </c>
      <c r="B857" s="201">
        <v>45995.0</v>
      </c>
      <c r="C857" s="128" t="s">
        <v>3042</v>
      </c>
      <c r="D857" s="128" t="s">
        <v>692</v>
      </c>
      <c r="E857" s="182">
        <v>2880.0</v>
      </c>
      <c r="F857" s="128" t="s">
        <v>3043</v>
      </c>
      <c r="G857" s="186" t="s">
        <v>201</v>
      </c>
      <c r="H857" s="166" t="s">
        <v>869</v>
      </c>
      <c r="I857" s="128" t="s">
        <v>3044</v>
      </c>
      <c r="J857" s="110"/>
      <c r="K857" s="182">
        <v>2880.0</v>
      </c>
      <c r="L857" s="112"/>
      <c r="M857" s="112"/>
      <c r="N857" s="112"/>
      <c r="O857" s="112"/>
      <c r="P857" s="112"/>
      <c r="Q857" s="112"/>
      <c r="R857" s="110"/>
      <c r="S857" s="110"/>
      <c r="T857" s="110"/>
      <c r="U857" s="110"/>
      <c r="V857" s="110"/>
      <c r="W857" s="110"/>
      <c r="X857" s="110"/>
    </row>
    <row r="858" ht="14.25" customHeight="1">
      <c r="A858" s="199" t="s">
        <v>3045</v>
      </c>
      <c r="B858" s="201">
        <v>45996.0</v>
      </c>
      <c r="C858" s="128" t="s">
        <v>3046</v>
      </c>
      <c r="D858" s="128" t="s">
        <v>3047</v>
      </c>
      <c r="E858" s="184">
        <v>3534.82</v>
      </c>
      <c r="F858" s="128" t="s">
        <v>3048</v>
      </c>
      <c r="G858" s="186" t="s">
        <v>201</v>
      </c>
      <c r="H858" s="166" t="s">
        <v>869</v>
      </c>
      <c r="I858" s="128" t="s">
        <v>3049</v>
      </c>
      <c r="J858" s="110"/>
      <c r="K858" s="183">
        <v>3700.0</v>
      </c>
      <c r="L858" s="112">
        <f>K858/1.12*0.05</f>
        <v>165.1785714</v>
      </c>
      <c r="M858" s="112">
        <f>K858-L858</f>
        <v>3534.821429</v>
      </c>
      <c r="N858" s="112"/>
      <c r="O858" s="112"/>
      <c r="P858" s="112"/>
      <c r="Q858" s="112"/>
      <c r="R858" s="110"/>
      <c r="S858" s="110"/>
      <c r="T858" s="110"/>
      <c r="U858" s="110"/>
      <c r="V858" s="110"/>
      <c r="W858" s="110"/>
      <c r="X858" s="110"/>
    </row>
    <row r="859" ht="14.25" customHeight="1">
      <c r="A859" s="199" t="s">
        <v>3050</v>
      </c>
      <c r="B859" s="201">
        <v>45996.0</v>
      </c>
      <c r="C859" s="128" t="s">
        <v>3051</v>
      </c>
      <c r="D859" s="128" t="s">
        <v>3052</v>
      </c>
      <c r="E859" s="182">
        <v>600.0</v>
      </c>
      <c r="F859" s="128" t="s">
        <v>1180</v>
      </c>
      <c r="G859" s="186" t="s">
        <v>143</v>
      </c>
      <c r="H859" s="166" t="s">
        <v>976</v>
      </c>
      <c r="I859" s="110"/>
      <c r="J859" s="110"/>
      <c r="K859" s="182">
        <v>600.0</v>
      </c>
      <c r="L859" s="112"/>
      <c r="M859" s="112"/>
      <c r="N859" s="112"/>
      <c r="O859" s="112"/>
      <c r="P859" s="112"/>
      <c r="Q859" s="112"/>
      <c r="R859" s="110"/>
      <c r="S859" s="110"/>
      <c r="T859" s="110"/>
      <c r="U859" s="110"/>
      <c r="V859" s="110"/>
      <c r="W859" s="110"/>
      <c r="X859" s="110"/>
    </row>
    <row r="860" ht="14.25" customHeight="1">
      <c r="A860" s="199" t="s">
        <v>3053</v>
      </c>
      <c r="B860" s="201">
        <v>45999.0</v>
      </c>
      <c r="C860" s="128" t="s">
        <v>2930</v>
      </c>
      <c r="D860" s="128" t="s">
        <v>3054</v>
      </c>
      <c r="E860" s="182">
        <v>600.0</v>
      </c>
      <c r="F860" s="128" t="s">
        <v>3055</v>
      </c>
      <c r="G860" s="186" t="s">
        <v>143</v>
      </c>
      <c r="H860" s="166" t="s">
        <v>976</v>
      </c>
      <c r="I860" s="110"/>
      <c r="J860" s="110"/>
      <c r="K860" s="182">
        <v>600.0</v>
      </c>
      <c r="L860" s="112"/>
      <c r="M860" s="112"/>
      <c r="N860" s="112"/>
      <c r="O860" s="112"/>
      <c r="P860" s="112"/>
      <c r="Q860" s="112"/>
      <c r="R860" s="110"/>
      <c r="S860" s="110"/>
      <c r="T860" s="110"/>
      <c r="U860" s="110"/>
      <c r="V860" s="110"/>
      <c r="W860" s="110"/>
      <c r="X860" s="110"/>
    </row>
    <row r="861" ht="14.25" customHeight="1">
      <c r="A861" s="199" t="s">
        <v>3056</v>
      </c>
      <c r="B861" s="201">
        <v>45999.0</v>
      </c>
      <c r="C861" s="128" t="s">
        <v>3057</v>
      </c>
      <c r="D861" s="128" t="s">
        <v>3058</v>
      </c>
      <c r="E861" s="182">
        <v>564.0</v>
      </c>
      <c r="F861" s="128" t="s">
        <v>3059</v>
      </c>
      <c r="G861" s="186" t="s">
        <v>150</v>
      </c>
      <c r="H861" s="166" t="s">
        <v>869</v>
      </c>
      <c r="I861" s="110"/>
      <c r="J861" s="110"/>
      <c r="K861" s="182">
        <v>564.0</v>
      </c>
      <c r="L861" s="112"/>
      <c r="M861" s="112"/>
      <c r="N861" s="112"/>
      <c r="O861" s="112"/>
      <c r="P861" s="112"/>
      <c r="Q861" s="112"/>
      <c r="R861" s="110"/>
      <c r="S861" s="110"/>
      <c r="T861" s="110"/>
      <c r="U861" s="110"/>
      <c r="V861" s="110"/>
      <c r="W861" s="110"/>
      <c r="X861" s="110"/>
    </row>
    <row r="862" ht="14.25" customHeight="1">
      <c r="A862" s="199" t="s">
        <v>3060</v>
      </c>
      <c r="B862" s="201">
        <v>46000.0</v>
      </c>
      <c r="C862" s="128" t="s">
        <v>3061</v>
      </c>
      <c r="D862" s="128" t="s">
        <v>3062</v>
      </c>
      <c r="E862" s="182">
        <v>28000.0</v>
      </c>
      <c r="F862" s="128" t="s">
        <v>3063</v>
      </c>
      <c r="G862" s="186" t="s">
        <v>143</v>
      </c>
      <c r="H862" s="166" t="s">
        <v>976</v>
      </c>
      <c r="I862" s="110"/>
      <c r="J862" s="110"/>
      <c r="K862" s="182">
        <v>28000.0</v>
      </c>
      <c r="L862" s="112"/>
      <c r="M862" s="112"/>
      <c r="N862" s="112"/>
      <c r="O862" s="112"/>
      <c r="P862" s="112"/>
      <c r="Q862" s="112"/>
      <c r="R862" s="110"/>
      <c r="S862" s="110"/>
      <c r="T862" s="110"/>
      <c r="U862" s="110"/>
      <c r="V862" s="110"/>
      <c r="W862" s="110"/>
      <c r="X862" s="110"/>
    </row>
    <row r="863" ht="14.25" customHeight="1">
      <c r="A863" s="199" t="s">
        <v>3064</v>
      </c>
      <c r="B863" s="201">
        <v>46000.0</v>
      </c>
      <c r="C863" s="128" t="s">
        <v>2974</v>
      </c>
      <c r="D863" s="128" t="s">
        <v>3065</v>
      </c>
      <c r="E863" s="182">
        <v>146.0</v>
      </c>
      <c r="F863" s="128" t="s">
        <v>322</v>
      </c>
      <c r="G863" s="186" t="s">
        <v>3066</v>
      </c>
      <c r="H863" s="166" t="s">
        <v>869</v>
      </c>
      <c r="I863" s="128" t="s">
        <v>3067</v>
      </c>
      <c r="J863" s="110"/>
      <c r="K863" s="182">
        <v>146.0</v>
      </c>
      <c r="L863" s="112"/>
      <c r="M863" s="112"/>
      <c r="N863" s="112"/>
      <c r="O863" s="112"/>
      <c r="P863" s="112"/>
      <c r="Q863" s="112"/>
      <c r="R863" s="110"/>
      <c r="S863" s="110"/>
      <c r="T863" s="110"/>
      <c r="U863" s="110"/>
      <c r="V863" s="110"/>
      <c r="W863" s="110"/>
      <c r="X863" s="110"/>
    </row>
    <row r="864" ht="14.25" customHeight="1">
      <c r="A864" s="199" t="s">
        <v>3068</v>
      </c>
      <c r="B864" s="201">
        <v>46001.0</v>
      </c>
      <c r="C864" s="128" t="s">
        <v>3069</v>
      </c>
      <c r="D864" s="211" t="s">
        <v>3070</v>
      </c>
      <c r="E864" s="212">
        <v>300.0</v>
      </c>
      <c r="F864" s="211" t="s">
        <v>905</v>
      </c>
      <c r="G864" s="186" t="s">
        <v>150</v>
      </c>
      <c r="H864" s="166" t="s">
        <v>869</v>
      </c>
      <c r="I864" s="110"/>
      <c r="J864" s="110"/>
      <c r="K864" s="212">
        <v>300.0</v>
      </c>
      <c r="L864" s="112"/>
      <c r="M864" s="112"/>
      <c r="N864" s="112"/>
      <c r="O864" s="112"/>
      <c r="P864" s="112"/>
      <c r="Q864" s="112"/>
      <c r="R864" s="110"/>
      <c r="S864" s="110"/>
      <c r="T864" s="110"/>
      <c r="U864" s="110"/>
      <c r="V864" s="110"/>
      <c r="W864" s="110"/>
      <c r="X864" s="110"/>
    </row>
    <row r="865" ht="14.25" customHeight="1">
      <c r="A865" s="199" t="s">
        <v>3071</v>
      </c>
      <c r="B865" s="201">
        <v>46001.0</v>
      </c>
      <c r="C865" s="128" t="s">
        <v>3072</v>
      </c>
      <c r="D865" s="211" t="s">
        <v>3073</v>
      </c>
      <c r="E865" s="212">
        <v>3600.0</v>
      </c>
      <c r="F865" s="211" t="s">
        <v>3074</v>
      </c>
      <c r="G865" s="269" t="s">
        <v>201</v>
      </c>
      <c r="H865" s="166" t="s">
        <v>869</v>
      </c>
      <c r="I865" s="128" t="s">
        <v>3075</v>
      </c>
      <c r="J865" s="110"/>
      <c r="K865" s="212">
        <v>3600.0</v>
      </c>
      <c r="L865" s="112"/>
      <c r="M865" s="112"/>
      <c r="N865" s="112"/>
      <c r="O865" s="112"/>
      <c r="P865" s="112"/>
      <c r="Q865" s="112"/>
      <c r="R865" s="110"/>
      <c r="S865" s="110"/>
      <c r="T865" s="110"/>
      <c r="U865" s="110"/>
      <c r="V865" s="110"/>
      <c r="W865" s="110"/>
      <c r="X865" s="110"/>
    </row>
    <row r="866" ht="14.25" customHeight="1">
      <c r="A866" s="199" t="s">
        <v>3076</v>
      </c>
      <c r="B866" s="201">
        <v>46002.0</v>
      </c>
      <c r="C866" s="128" t="s">
        <v>3077</v>
      </c>
      <c r="D866" s="211" t="s">
        <v>1856</v>
      </c>
      <c r="E866" s="212">
        <v>550.0</v>
      </c>
      <c r="F866" s="211" t="s">
        <v>1180</v>
      </c>
      <c r="G866" s="186" t="s">
        <v>143</v>
      </c>
      <c r="H866" s="166" t="s">
        <v>976</v>
      </c>
      <c r="I866" s="110"/>
      <c r="J866" s="110"/>
      <c r="K866" s="212">
        <v>550.0</v>
      </c>
      <c r="L866" s="112"/>
      <c r="M866" s="112"/>
      <c r="N866" s="112"/>
      <c r="O866" s="112"/>
      <c r="P866" s="112"/>
      <c r="Q866" s="112"/>
      <c r="R866" s="110"/>
      <c r="S866" s="110"/>
      <c r="T866" s="110"/>
      <c r="U866" s="110"/>
      <c r="V866" s="110"/>
      <c r="W866" s="110"/>
      <c r="X866" s="110"/>
    </row>
    <row r="867" ht="14.25" customHeight="1">
      <c r="A867" s="199" t="s">
        <v>3078</v>
      </c>
      <c r="B867" s="201">
        <v>46002.0</v>
      </c>
      <c r="C867" s="128" t="s">
        <v>3079</v>
      </c>
      <c r="D867" s="128" t="s">
        <v>1248</v>
      </c>
      <c r="E867" s="182">
        <v>600.0</v>
      </c>
      <c r="F867" s="128" t="s">
        <v>1180</v>
      </c>
      <c r="G867" s="186" t="s">
        <v>150</v>
      </c>
      <c r="H867" s="166" t="s">
        <v>869</v>
      </c>
      <c r="I867" s="110"/>
      <c r="J867" s="110"/>
      <c r="K867" s="182">
        <v>600.0</v>
      </c>
      <c r="L867" s="112"/>
      <c r="M867" s="112"/>
      <c r="N867" s="112"/>
      <c r="O867" s="112"/>
      <c r="P867" s="112"/>
      <c r="Q867" s="112"/>
      <c r="R867" s="110"/>
      <c r="S867" s="110"/>
      <c r="T867" s="110"/>
      <c r="U867" s="110"/>
      <c r="V867" s="110"/>
      <c r="W867" s="110"/>
      <c r="X867" s="110"/>
    </row>
    <row r="868" ht="14.25" customHeight="1">
      <c r="A868" s="199" t="s">
        <v>3080</v>
      </c>
      <c r="B868" s="201">
        <v>46002.0</v>
      </c>
      <c r="C868" s="128" t="s">
        <v>3081</v>
      </c>
      <c r="D868" s="211" t="s">
        <v>3082</v>
      </c>
      <c r="E868" s="212">
        <v>300.0</v>
      </c>
      <c r="F868" s="211" t="s">
        <v>905</v>
      </c>
      <c r="G868" s="186" t="s">
        <v>150</v>
      </c>
      <c r="H868" s="166" t="s">
        <v>869</v>
      </c>
      <c r="I868" s="110"/>
      <c r="J868" s="110"/>
      <c r="K868" s="212">
        <v>300.0</v>
      </c>
      <c r="L868" s="112"/>
      <c r="M868" s="112"/>
      <c r="N868" s="112"/>
      <c r="O868" s="112"/>
      <c r="P868" s="112"/>
      <c r="Q868" s="112"/>
      <c r="R868" s="110"/>
      <c r="S868" s="110"/>
      <c r="T868" s="110"/>
      <c r="U868" s="110"/>
      <c r="V868" s="110"/>
      <c r="W868" s="110"/>
      <c r="X868" s="110"/>
    </row>
    <row r="869" ht="14.25" customHeight="1">
      <c r="A869" s="199" t="s">
        <v>3083</v>
      </c>
      <c r="B869" s="201">
        <v>46002.0</v>
      </c>
      <c r="C869" s="128" t="s">
        <v>3084</v>
      </c>
      <c r="D869" s="211" t="s">
        <v>2945</v>
      </c>
      <c r="E869" s="212">
        <v>300.0</v>
      </c>
      <c r="F869" s="211" t="s">
        <v>905</v>
      </c>
      <c r="G869" s="186" t="s">
        <v>1325</v>
      </c>
      <c r="H869" s="166" t="s">
        <v>869</v>
      </c>
      <c r="I869" s="110"/>
      <c r="J869" s="110"/>
      <c r="K869" s="212">
        <v>300.0</v>
      </c>
      <c r="L869" s="112"/>
      <c r="M869" s="112"/>
      <c r="N869" s="112"/>
      <c r="O869" s="112"/>
      <c r="P869" s="112"/>
      <c r="Q869" s="112"/>
      <c r="R869" s="110"/>
      <c r="S869" s="110"/>
      <c r="T869" s="110"/>
      <c r="U869" s="110"/>
      <c r="V869" s="110"/>
      <c r="W869" s="110"/>
      <c r="X869" s="110"/>
    </row>
    <row r="870" ht="14.25" customHeight="1">
      <c r="A870" s="199" t="s">
        <v>3085</v>
      </c>
      <c r="B870" s="201">
        <v>46002.0</v>
      </c>
      <c r="C870" s="128" t="s">
        <v>3086</v>
      </c>
      <c r="D870" s="211" t="s">
        <v>3087</v>
      </c>
      <c r="E870" s="212">
        <v>300.0</v>
      </c>
      <c r="F870" s="211" t="s">
        <v>905</v>
      </c>
      <c r="G870" s="186" t="s">
        <v>143</v>
      </c>
      <c r="H870" s="166" t="s">
        <v>976</v>
      </c>
      <c r="I870" s="110"/>
      <c r="J870" s="110"/>
      <c r="K870" s="212">
        <v>300.0</v>
      </c>
      <c r="L870" s="112"/>
      <c r="M870" s="112"/>
      <c r="N870" s="112"/>
      <c r="O870" s="112"/>
      <c r="P870" s="112"/>
      <c r="Q870" s="112"/>
      <c r="R870" s="110"/>
      <c r="S870" s="110"/>
      <c r="T870" s="110"/>
      <c r="U870" s="110"/>
      <c r="V870" s="110"/>
      <c r="W870" s="110"/>
      <c r="X870" s="110"/>
    </row>
    <row r="871" ht="14.25" customHeight="1">
      <c r="A871" s="199" t="s">
        <v>3088</v>
      </c>
      <c r="B871" s="201">
        <v>46002.0</v>
      </c>
      <c r="C871" s="128" t="s">
        <v>3089</v>
      </c>
      <c r="D871" s="211" t="s">
        <v>3002</v>
      </c>
      <c r="E871" s="212">
        <v>300.0</v>
      </c>
      <c r="F871" s="211" t="s">
        <v>905</v>
      </c>
      <c r="G871" s="186" t="s">
        <v>143</v>
      </c>
      <c r="H871" s="166" t="s">
        <v>976</v>
      </c>
      <c r="I871" s="110"/>
      <c r="J871" s="110"/>
      <c r="K871" s="212">
        <v>300.0</v>
      </c>
      <c r="L871" s="112"/>
      <c r="M871" s="112"/>
      <c r="N871" s="112"/>
      <c r="O871" s="112"/>
      <c r="P871" s="112"/>
      <c r="Q871" s="112"/>
      <c r="R871" s="110"/>
      <c r="S871" s="110"/>
      <c r="T871" s="110"/>
      <c r="U871" s="110"/>
      <c r="V871" s="110"/>
      <c r="W871" s="110"/>
      <c r="X871" s="110"/>
    </row>
    <row r="872" ht="14.25" customHeight="1">
      <c r="A872" s="199" t="s">
        <v>3090</v>
      </c>
      <c r="B872" s="201">
        <v>46002.0</v>
      </c>
      <c r="C872" s="128" t="s">
        <v>3091</v>
      </c>
      <c r="D872" s="211" t="s">
        <v>3092</v>
      </c>
      <c r="E872" s="212">
        <v>180.0</v>
      </c>
      <c r="F872" s="211" t="s">
        <v>3093</v>
      </c>
      <c r="G872" s="186" t="s">
        <v>143</v>
      </c>
      <c r="H872" s="166" t="s">
        <v>976</v>
      </c>
      <c r="I872" s="110"/>
      <c r="J872" s="110"/>
      <c r="K872" s="212">
        <v>180.0</v>
      </c>
      <c r="L872" s="112"/>
      <c r="M872" s="112"/>
      <c r="N872" s="112"/>
      <c r="O872" s="112"/>
      <c r="P872" s="112"/>
      <c r="Q872" s="112"/>
      <c r="R872" s="110"/>
      <c r="S872" s="110"/>
      <c r="T872" s="110"/>
      <c r="U872" s="110"/>
      <c r="V872" s="110"/>
      <c r="W872" s="110"/>
      <c r="X872" s="110"/>
    </row>
    <row r="873" ht="14.25" customHeight="1">
      <c r="A873" s="199" t="s">
        <v>3094</v>
      </c>
      <c r="B873" s="201">
        <v>46002.0</v>
      </c>
      <c r="C873" s="128" t="s">
        <v>3095</v>
      </c>
      <c r="D873" s="211" t="s">
        <v>3082</v>
      </c>
      <c r="E873" s="212">
        <v>100.0</v>
      </c>
      <c r="F873" s="211" t="s">
        <v>3096</v>
      </c>
      <c r="G873" s="186" t="s">
        <v>143</v>
      </c>
      <c r="H873" s="166" t="s">
        <v>976</v>
      </c>
      <c r="I873" s="110"/>
      <c r="J873" s="110"/>
      <c r="K873" s="212">
        <v>100.0</v>
      </c>
      <c r="L873" s="112"/>
      <c r="M873" s="112"/>
      <c r="N873" s="112"/>
      <c r="O873" s="112"/>
      <c r="P873" s="112"/>
      <c r="Q873" s="112"/>
      <c r="R873" s="110"/>
      <c r="S873" s="110"/>
      <c r="T873" s="110"/>
      <c r="U873" s="110"/>
      <c r="V873" s="110"/>
      <c r="W873" s="110"/>
      <c r="X873" s="110"/>
    </row>
    <row r="874" ht="14.25" customHeight="1">
      <c r="A874" s="199" t="s">
        <v>3097</v>
      </c>
      <c r="B874" s="201">
        <v>46002.0</v>
      </c>
      <c r="C874" s="128" t="s">
        <v>3098</v>
      </c>
      <c r="D874" s="211" t="s">
        <v>3099</v>
      </c>
      <c r="E874" s="212">
        <v>5000.0</v>
      </c>
      <c r="F874" s="211" t="s">
        <v>3100</v>
      </c>
      <c r="G874" s="186" t="s">
        <v>150</v>
      </c>
      <c r="H874" s="166" t="s">
        <v>869</v>
      </c>
      <c r="I874" s="110"/>
      <c r="J874" s="110"/>
      <c r="K874" s="212">
        <v>5000.0</v>
      </c>
      <c r="L874" s="112"/>
      <c r="M874" s="112"/>
      <c r="N874" s="112"/>
      <c r="O874" s="112"/>
      <c r="P874" s="112"/>
      <c r="Q874" s="112"/>
      <c r="R874" s="110"/>
      <c r="S874" s="110"/>
      <c r="T874" s="110"/>
      <c r="U874" s="110"/>
      <c r="V874" s="110"/>
      <c r="W874" s="110"/>
      <c r="X874" s="110"/>
    </row>
    <row r="875" ht="14.25" customHeight="1">
      <c r="A875" s="199" t="s">
        <v>3101</v>
      </c>
      <c r="B875" s="201">
        <v>46002.0</v>
      </c>
      <c r="C875" s="128" t="s">
        <v>3102</v>
      </c>
      <c r="D875" s="211" t="s">
        <v>3103</v>
      </c>
      <c r="E875" s="212">
        <v>2100.0</v>
      </c>
      <c r="F875" s="211" t="s">
        <v>3104</v>
      </c>
      <c r="G875" s="186" t="s">
        <v>201</v>
      </c>
      <c r="H875" s="166"/>
      <c r="I875" s="128" t="s">
        <v>1884</v>
      </c>
      <c r="J875" s="110"/>
      <c r="K875" s="212">
        <v>2100.0</v>
      </c>
      <c r="L875" s="112"/>
      <c r="M875" s="112"/>
      <c r="N875" s="112"/>
      <c r="O875" s="112"/>
      <c r="P875" s="112"/>
      <c r="Q875" s="112"/>
      <c r="R875" s="110"/>
      <c r="S875" s="110"/>
      <c r="T875" s="110"/>
      <c r="U875" s="110"/>
      <c r="V875" s="110"/>
      <c r="W875" s="110"/>
      <c r="X875" s="110"/>
    </row>
    <row r="876" ht="14.25" customHeight="1">
      <c r="A876" s="199" t="s">
        <v>3105</v>
      </c>
      <c r="B876" s="201">
        <v>46002.0</v>
      </c>
      <c r="C876" s="128" t="s">
        <v>3106</v>
      </c>
      <c r="D876" s="211" t="s">
        <v>2901</v>
      </c>
      <c r="E876" s="212">
        <v>2500.0</v>
      </c>
      <c r="F876" s="211" t="s">
        <v>3107</v>
      </c>
      <c r="G876" s="186" t="s">
        <v>201</v>
      </c>
      <c r="H876" s="166" t="s">
        <v>869</v>
      </c>
      <c r="I876" s="128" t="s">
        <v>3108</v>
      </c>
      <c r="J876" s="110"/>
      <c r="K876" s="212">
        <v>2500.0</v>
      </c>
      <c r="L876" s="112"/>
      <c r="M876" s="112"/>
      <c r="N876" s="112"/>
      <c r="O876" s="112"/>
      <c r="P876" s="112"/>
      <c r="Q876" s="112"/>
      <c r="R876" s="110"/>
      <c r="S876" s="110"/>
      <c r="T876" s="110"/>
      <c r="U876" s="110"/>
      <c r="V876" s="110"/>
      <c r="W876" s="110"/>
      <c r="X876" s="110"/>
    </row>
    <row r="877" ht="14.25" customHeight="1">
      <c r="A877" s="199" t="s">
        <v>3109</v>
      </c>
      <c r="B877" s="201">
        <v>46002.0</v>
      </c>
      <c r="C877" s="128" t="s">
        <v>3110</v>
      </c>
      <c r="D877" s="211" t="s">
        <v>3111</v>
      </c>
      <c r="E877" s="212">
        <v>2500.0</v>
      </c>
      <c r="F877" s="211" t="s">
        <v>3107</v>
      </c>
      <c r="G877" s="186" t="s">
        <v>201</v>
      </c>
      <c r="H877" s="166" t="s">
        <v>869</v>
      </c>
      <c r="I877" s="128" t="s">
        <v>3108</v>
      </c>
      <c r="J877" s="110"/>
      <c r="K877" s="212">
        <v>2500.0</v>
      </c>
      <c r="L877" s="112"/>
      <c r="M877" s="112"/>
      <c r="N877" s="112"/>
      <c r="O877" s="112"/>
      <c r="P877" s="112"/>
      <c r="Q877" s="112"/>
      <c r="R877" s="110"/>
      <c r="S877" s="110"/>
      <c r="T877" s="110"/>
      <c r="U877" s="110"/>
      <c r="V877" s="110"/>
      <c r="W877" s="110"/>
      <c r="X877" s="110"/>
    </row>
    <row r="878" ht="14.25" customHeight="1">
      <c r="A878" s="199" t="s">
        <v>3112</v>
      </c>
      <c r="B878" s="201">
        <v>46003.0</v>
      </c>
      <c r="C878" s="128" t="s">
        <v>3113</v>
      </c>
      <c r="D878" s="211" t="s">
        <v>3111</v>
      </c>
      <c r="E878" s="212">
        <v>2600.0</v>
      </c>
      <c r="F878" s="211" t="s">
        <v>3114</v>
      </c>
      <c r="G878" s="186" t="s">
        <v>201</v>
      </c>
      <c r="H878" s="166" t="s">
        <v>869</v>
      </c>
      <c r="I878" s="128" t="s">
        <v>3108</v>
      </c>
      <c r="J878" s="110"/>
      <c r="K878" s="212">
        <v>2600.0</v>
      </c>
      <c r="L878" s="112"/>
      <c r="M878" s="112"/>
      <c r="N878" s="112"/>
      <c r="O878" s="112"/>
      <c r="P878" s="112"/>
      <c r="Q878" s="112"/>
      <c r="R878" s="110"/>
      <c r="S878" s="110"/>
      <c r="T878" s="110"/>
      <c r="U878" s="110"/>
      <c r="V878" s="110"/>
      <c r="W878" s="110"/>
      <c r="X878" s="110"/>
    </row>
    <row r="879" ht="14.25" customHeight="1">
      <c r="A879" s="199" t="s">
        <v>3115</v>
      </c>
      <c r="B879" s="201">
        <v>46003.0</v>
      </c>
      <c r="C879" s="128" t="s">
        <v>3116</v>
      </c>
      <c r="D879" s="211" t="s">
        <v>1416</v>
      </c>
      <c r="E879" s="212">
        <v>550.0</v>
      </c>
      <c r="F879" s="211" t="s">
        <v>1180</v>
      </c>
      <c r="G879" s="186" t="s">
        <v>143</v>
      </c>
      <c r="H879" s="166" t="s">
        <v>976</v>
      </c>
      <c r="I879" s="110"/>
      <c r="J879" s="110"/>
      <c r="K879" s="212">
        <v>550.0</v>
      </c>
      <c r="L879" s="112"/>
      <c r="M879" s="112"/>
      <c r="N879" s="112"/>
      <c r="O879" s="112"/>
      <c r="P879" s="112"/>
      <c r="Q879" s="112"/>
      <c r="R879" s="110"/>
      <c r="S879" s="110"/>
      <c r="T879" s="110"/>
      <c r="U879" s="110"/>
      <c r="V879" s="110"/>
      <c r="W879" s="110"/>
      <c r="X879" s="110"/>
    </row>
    <row r="880" ht="14.25" customHeight="1">
      <c r="A880" s="199" t="s">
        <v>3117</v>
      </c>
      <c r="B880" s="201">
        <v>46003.0</v>
      </c>
      <c r="C880" s="128" t="s">
        <v>3118</v>
      </c>
      <c r="D880" s="128" t="s">
        <v>3119</v>
      </c>
      <c r="E880" s="182">
        <v>14000.0</v>
      </c>
      <c r="F880" s="128" t="s">
        <v>3120</v>
      </c>
      <c r="G880" s="186" t="s">
        <v>150</v>
      </c>
      <c r="H880" s="166" t="s">
        <v>869</v>
      </c>
      <c r="I880" s="128" t="s">
        <v>3121</v>
      </c>
      <c r="J880" s="110"/>
      <c r="K880" s="182">
        <v>14000.0</v>
      </c>
      <c r="L880" s="112"/>
      <c r="M880" s="112"/>
      <c r="N880" s="112"/>
      <c r="O880" s="112"/>
      <c r="P880" s="112"/>
      <c r="Q880" s="112"/>
      <c r="R880" s="110"/>
      <c r="S880" s="110"/>
      <c r="T880" s="110"/>
      <c r="U880" s="110"/>
      <c r="V880" s="110"/>
      <c r="W880" s="110"/>
      <c r="X880" s="110"/>
    </row>
    <row r="881" ht="14.25" customHeight="1">
      <c r="A881" s="199" t="s">
        <v>3122</v>
      </c>
      <c r="B881" s="201">
        <v>46003.0</v>
      </c>
      <c r="C881" s="128" t="s">
        <v>3123</v>
      </c>
      <c r="D881" s="211" t="s">
        <v>3111</v>
      </c>
      <c r="E881" s="212">
        <v>15000.0</v>
      </c>
      <c r="F881" s="211" t="s">
        <v>3124</v>
      </c>
      <c r="G881" s="186" t="s">
        <v>201</v>
      </c>
      <c r="H881" s="166" t="s">
        <v>869</v>
      </c>
      <c r="I881" s="128" t="s">
        <v>3125</v>
      </c>
      <c r="J881" s="110"/>
      <c r="K881" s="212">
        <v>15000.0</v>
      </c>
      <c r="L881" s="112"/>
      <c r="M881" s="112"/>
      <c r="N881" s="112"/>
      <c r="O881" s="112"/>
      <c r="P881" s="112"/>
      <c r="Q881" s="112"/>
      <c r="R881" s="110"/>
      <c r="S881" s="110"/>
      <c r="T881" s="110"/>
      <c r="U881" s="110"/>
      <c r="V881" s="110"/>
      <c r="W881" s="110"/>
      <c r="X881" s="110"/>
    </row>
    <row r="882" ht="14.25" customHeight="1">
      <c r="A882" s="199" t="s">
        <v>3126</v>
      </c>
      <c r="B882" s="201">
        <v>46003.0</v>
      </c>
      <c r="C882" s="128" t="s">
        <v>3127</v>
      </c>
      <c r="D882" s="211" t="s">
        <v>3128</v>
      </c>
      <c r="E882" s="212">
        <v>23666.0</v>
      </c>
      <c r="F882" s="211" t="s">
        <v>3129</v>
      </c>
      <c r="G882" s="186" t="s">
        <v>201</v>
      </c>
      <c r="H882" s="166" t="s">
        <v>869</v>
      </c>
      <c r="I882" s="128" t="s">
        <v>3130</v>
      </c>
      <c r="J882" s="110"/>
      <c r="K882" s="212">
        <v>23666.0</v>
      </c>
      <c r="L882" s="112"/>
      <c r="M882" s="112"/>
      <c r="N882" s="112"/>
      <c r="O882" s="112"/>
      <c r="P882" s="112"/>
      <c r="Q882" s="112"/>
      <c r="R882" s="110"/>
      <c r="S882" s="110"/>
      <c r="T882" s="110"/>
      <c r="U882" s="110"/>
      <c r="V882" s="110"/>
      <c r="W882" s="110"/>
      <c r="X882" s="110"/>
    </row>
    <row r="883" ht="14.25" customHeight="1">
      <c r="A883" s="199" t="s">
        <v>3131</v>
      </c>
      <c r="B883" s="201">
        <v>46003.0</v>
      </c>
      <c r="C883" s="128" t="s">
        <v>3132</v>
      </c>
      <c r="D883" s="211" t="s">
        <v>3133</v>
      </c>
      <c r="E883" s="212">
        <v>300.0</v>
      </c>
      <c r="F883" s="211" t="s">
        <v>905</v>
      </c>
      <c r="G883" s="186" t="s">
        <v>143</v>
      </c>
      <c r="H883" s="166" t="s">
        <v>976</v>
      </c>
      <c r="I883" s="110"/>
      <c r="J883" s="110"/>
      <c r="K883" s="212">
        <v>300.0</v>
      </c>
      <c r="L883" s="112"/>
      <c r="M883" s="112"/>
      <c r="N883" s="112"/>
      <c r="O883" s="112"/>
      <c r="P883" s="112"/>
      <c r="Q883" s="112"/>
      <c r="R883" s="110"/>
      <c r="S883" s="110"/>
      <c r="T883" s="110"/>
      <c r="U883" s="110"/>
      <c r="V883" s="110"/>
      <c r="W883" s="110"/>
      <c r="X883" s="110"/>
    </row>
    <row r="884" ht="14.25" customHeight="1">
      <c r="A884" s="199" t="s">
        <v>3134</v>
      </c>
      <c r="B884" s="201">
        <v>46003.0</v>
      </c>
      <c r="C884" s="128" t="s">
        <v>3135</v>
      </c>
      <c r="D884" s="211" t="s">
        <v>2504</v>
      </c>
      <c r="E884" s="212">
        <v>300.0</v>
      </c>
      <c r="F884" s="211" t="s">
        <v>905</v>
      </c>
      <c r="G884" s="186" t="s">
        <v>150</v>
      </c>
      <c r="H884" s="166" t="s">
        <v>869</v>
      </c>
      <c r="I884" s="110"/>
      <c r="J884" s="110"/>
      <c r="K884" s="212">
        <v>300.0</v>
      </c>
      <c r="L884" s="112"/>
      <c r="M884" s="112"/>
      <c r="N884" s="112"/>
      <c r="O884" s="112"/>
      <c r="P884" s="112"/>
      <c r="Q884" s="112"/>
      <c r="R884" s="110"/>
      <c r="S884" s="110"/>
      <c r="T884" s="110"/>
      <c r="U884" s="110"/>
      <c r="V884" s="110"/>
      <c r="W884" s="110"/>
      <c r="X884" s="110"/>
    </row>
    <row r="885" ht="15.0" customHeight="1">
      <c r="A885" s="199" t="s">
        <v>3136</v>
      </c>
      <c r="B885" s="201">
        <v>46003.0</v>
      </c>
      <c r="C885" s="128" t="s">
        <v>3137</v>
      </c>
      <c r="D885" s="211" t="s">
        <v>3138</v>
      </c>
      <c r="E885" s="212">
        <v>300.0</v>
      </c>
      <c r="F885" s="211" t="s">
        <v>905</v>
      </c>
      <c r="G885" s="186" t="s">
        <v>143</v>
      </c>
      <c r="H885" s="166" t="s">
        <v>976</v>
      </c>
      <c r="I885" s="110"/>
      <c r="J885" s="110"/>
      <c r="K885" s="212">
        <v>300.0</v>
      </c>
      <c r="L885" s="112"/>
      <c r="M885" s="112"/>
      <c r="N885" s="112"/>
      <c r="O885" s="112"/>
      <c r="P885" s="112"/>
      <c r="Q885" s="112"/>
      <c r="R885" s="110"/>
      <c r="S885" s="110"/>
      <c r="T885" s="110"/>
      <c r="U885" s="110"/>
      <c r="V885" s="110"/>
      <c r="W885" s="110"/>
      <c r="X885" s="110"/>
    </row>
    <row r="886" ht="14.25" customHeight="1">
      <c r="A886" s="199" t="s">
        <v>3139</v>
      </c>
      <c r="B886" s="201">
        <v>46006.0</v>
      </c>
      <c r="C886" s="128" t="s">
        <v>3140</v>
      </c>
      <c r="D886" s="211" t="s">
        <v>3141</v>
      </c>
      <c r="E886" s="212">
        <v>550.0</v>
      </c>
      <c r="F886" s="211" t="s">
        <v>1646</v>
      </c>
      <c r="G886" s="186" t="s">
        <v>143</v>
      </c>
      <c r="H886" s="166" t="s">
        <v>976</v>
      </c>
      <c r="I886" s="110"/>
      <c r="J886" s="110"/>
      <c r="K886" s="212">
        <v>550.0</v>
      </c>
      <c r="L886" s="112"/>
      <c r="M886" s="112"/>
      <c r="N886" s="112"/>
      <c r="O886" s="112"/>
      <c r="P886" s="112"/>
      <c r="Q886" s="112"/>
      <c r="R886" s="110"/>
      <c r="S886" s="110"/>
      <c r="T886" s="110"/>
      <c r="U886" s="110"/>
      <c r="V886" s="110"/>
      <c r="W886" s="110"/>
      <c r="X886" s="110"/>
    </row>
    <row r="887" ht="14.25" customHeight="1">
      <c r="A887" s="199" t="s">
        <v>3142</v>
      </c>
      <c r="B887" s="201">
        <v>46006.0</v>
      </c>
      <c r="C887" s="128" t="s">
        <v>3143</v>
      </c>
      <c r="D887" s="211" t="s">
        <v>2985</v>
      </c>
      <c r="E887" s="212">
        <v>550.0</v>
      </c>
      <c r="F887" s="211" t="s">
        <v>1180</v>
      </c>
      <c r="G887" s="186" t="s">
        <v>143</v>
      </c>
      <c r="H887" s="166" t="s">
        <v>976</v>
      </c>
      <c r="I887" s="110"/>
      <c r="J887" s="110"/>
      <c r="K887" s="212">
        <v>550.0</v>
      </c>
      <c r="L887" s="112"/>
      <c r="M887" s="112"/>
      <c r="N887" s="112"/>
      <c r="O887" s="112"/>
      <c r="P887" s="112"/>
      <c r="Q887" s="112"/>
      <c r="R887" s="110"/>
      <c r="S887" s="110"/>
      <c r="T887" s="110"/>
      <c r="U887" s="110"/>
      <c r="V887" s="110"/>
      <c r="W887" s="110"/>
      <c r="X887" s="110"/>
    </row>
    <row r="888" ht="14.25" customHeight="1">
      <c r="A888" s="199" t="s">
        <v>3144</v>
      </c>
      <c r="B888" s="201">
        <v>46006.0</v>
      </c>
      <c r="C888" s="128" t="s">
        <v>3145</v>
      </c>
      <c r="D888" s="211" t="s">
        <v>1892</v>
      </c>
      <c r="E888" s="212">
        <v>300.0</v>
      </c>
      <c r="F888" s="211" t="s">
        <v>1893</v>
      </c>
      <c r="G888" s="186" t="s">
        <v>143</v>
      </c>
      <c r="H888" s="166" t="s">
        <v>976</v>
      </c>
      <c r="I888" s="110"/>
      <c r="J888" s="110"/>
      <c r="K888" s="212">
        <v>300.0</v>
      </c>
      <c r="L888" s="112"/>
      <c r="M888" s="112"/>
      <c r="N888" s="112"/>
      <c r="O888" s="112"/>
      <c r="P888" s="112"/>
      <c r="Q888" s="112"/>
      <c r="R888" s="110"/>
      <c r="S888" s="110"/>
      <c r="T888" s="110"/>
      <c r="U888" s="110"/>
      <c r="V888" s="110"/>
      <c r="W888" s="110"/>
      <c r="X888" s="110"/>
    </row>
    <row r="889" ht="14.25" customHeight="1">
      <c r="A889" s="199" t="s">
        <v>3146</v>
      </c>
      <c r="B889" s="201">
        <v>46006.0</v>
      </c>
      <c r="C889" s="128" t="s">
        <v>3147</v>
      </c>
      <c r="D889" s="211" t="s">
        <v>3052</v>
      </c>
      <c r="E889" s="212">
        <v>550.0</v>
      </c>
      <c r="F889" s="211" t="s">
        <v>1180</v>
      </c>
      <c r="G889" s="186" t="s">
        <v>150</v>
      </c>
      <c r="H889" s="166" t="s">
        <v>869</v>
      </c>
      <c r="I889" s="110"/>
      <c r="J889" s="110"/>
      <c r="K889" s="212">
        <v>550.0</v>
      </c>
      <c r="L889" s="112"/>
      <c r="M889" s="112"/>
      <c r="N889" s="112"/>
      <c r="O889" s="112"/>
      <c r="P889" s="112"/>
      <c r="Q889" s="112"/>
      <c r="R889" s="110"/>
      <c r="S889" s="110"/>
      <c r="T889" s="110"/>
      <c r="U889" s="110"/>
      <c r="V889" s="110"/>
      <c r="W889" s="110"/>
      <c r="X889" s="110"/>
    </row>
    <row r="890" ht="14.25" customHeight="1">
      <c r="A890" s="199" t="s">
        <v>3148</v>
      </c>
      <c r="B890" s="201">
        <v>46006.0</v>
      </c>
      <c r="C890" s="128" t="s">
        <v>3149</v>
      </c>
      <c r="D890" s="211" t="s">
        <v>3150</v>
      </c>
      <c r="E890" s="212">
        <v>48.0</v>
      </c>
      <c r="F890" s="211" t="s">
        <v>3151</v>
      </c>
      <c r="G890" s="186" t="s">
        <v>1325</v>
      </c>
      <c r="H890" s="166" t="s">
        <v>869</v>
      </c>
      <c r="I890" s="110"/>
      <c r="J890" s="110"/>
      <c r="K890" s="212">
        <v>48.0</v>
      </c>
      <c r="L890" s="112"/>
      <c r="M890" s="112"/>
      <c r="N890" s="112"/>
      <c r="O890" s="112"/>
      <c r="P890" s="112"/>
      <c r="Q890" s="112"/>
      <c r="R890" s="110"/>
      <c r="S890" s="110"/>
      <c r="T890" s="110"/>
      <c r="U890" s="110"/>
      <c r="V890" s="110"/>
      <c r="W890" s="110"/>
      <c r="X890" s="110"/>
    </row>
    <row r="891" ht="14.25" customHeight="1">
      <c r="A891" s="199" t="s">
        <v>3152</v>
      </c>
      <c r="B891" s="201">
        <v>46006.0</v>
      </c>
      <c r="C891" s="128" t="s">
        <v>3153</v>
      </c>
      <c r="D891" s="211" t="s">
        <v>3154</v>
      </c>
      <c r="E891" s="212">
        <v>300.0</v>
      </c>
      <c r="F891" s="211" t="s">
        <v>3155</v>
      </c>
      <c r="G891" s="186" t="s">
        <v>143</v>
      </c>
      <c r="H891" s="166" t="s">
        <v>976</v>
      </c>
      <c r="I891" s="110"/>
      <c r="J891" s="110"/>
      <c r="K891" s="212">
        <v>300.0</v>
      </c>
      <c r="L891" s="112"/>
      <c r="M891" s="112"/>
      <c r="N891" s="112"/>
      <c r="O891" s="112"/>
      <c r="P891" s="112"/>
      <c r="Q891" s="112"/>
      <c r="R891" s="110"/>
      <c r="S891" s="110"/>
      <c r="T891" s="110"/>
      <c r="U891" s="110"/>
      <c r="V891" s="110"/>
      <c r="W891" s="110"/>
      <c r="X891" s="110"/>
    </row>
    <row r="892" ht="14.25" customHeight="1">
      <c r="A892" s="199" t="s">
        <v>3156</v>
      </c>
      <c r="B892" s="201">
        <v>46006.0</v>
      </c>
      <c r="C892" s="128" t="s">
        <v>3157</v>
      </c>
      <c r="D892" s="211" t="s">
        <v>3092</v>
      </c>
      <c r="E892" s="212">
        <v>360.0</v>
      </c>
      <c r="F892" s="211" t="s">
        <v>3093</v>
      </c>
      <c r="G892" s="186" t="s">
        <v>150</v>
      </c>
      <c r="H892" s="166" t="s">
        <v>869</v>
      </c>
      <c r="I892" s="110"/>
      <c r="J892" s="110"/>
      <c r="K892" s="212">
        <v>360.0</v>
      </c>
      <c r="L892" s="112"/>
      <c r="M892" s="112"/>
      <c r="N892" s="112"/>
      <c r="O892" s="112"/>
      <c r="P892" s="112"/>
      <c r="Q892" s="112"/>
      <c r="R892" s="110"/>
      <c r="S892" s="110"/>
      <c r="T892" s="110"/>
      <c r="U892" s="110"/>
      <c r="V892" s="110"/>
      <c r="W892" s="110"/>
      <c r="X892" s="110"/>
    </row>
    <row r="893" ht="14.25" customHeight="1">
      <c r="A893" s="199" t="s">
        <v>3158</v>
      </c>
      <c r="B893" s="201">
        <v>46006.0</v>
      </c>
      <c r="C893" s="128" t="s">
        <v>3159</v>
      </c>
      <c r="D893" s="128" t="s">
        <v>3035</v>
      </c>
      <c r="E893" s="182">
        <v>300.0</v>
      </c>
      <c r="F893" s="128" t="s">
        <v>3160</v>
      </c>
      <c r="G893" s="186" t="s">
        <v>150</v>
      </c>
      <c r="H893" s="166" t="s">
        <v>869</v>
      </c>
      <c r="I893" s="110"/>
      <c r="J893" s="110"/>
      <c r="K893" s="182">
        <v>300.0</v>
      </c>
      <c r="L893" s="112"/>
      <c r="M893" s="112"/>
      <c r="N893" s="112"/>
      <c r="O893" s="112"/>
      <c r="P893" s="112"/>
      <c r="Q893" s="112"/>
      <c r="R893" s="110"/>
      <c r="S893" s="110"/>
      <c r="T893" s="110"/>
      <c r="U893" s="110"/>
      <c r="V893" s="110"/>
      <c r="W893" s="110"/>
      <c r="X893" s="110"/>
    </row>
    <row r="894" ht="14.25" customHeight="1">
      <c r="A894" s="199" t="s">
        <v>3161</v>
      </c>
      <c r="B894" s="201">
        <v>46006.0</v>
      </c>
      <c r="C894" s="128" t="s">
        <v>3162</v>
      </c>
      <c r="D894" s="211" t="s">
        <v>3092</v>
      </c>
      <c r="E894" s="212">
        <v>180.0</v>
      </c>
      <c r="F894" s="211" t="s">
        <v>3163</v>
      </c>
      <c r="G894" s="186" t="s">
        <v>150</v>
      </c>
      <c r="H894" s="166" t="s">
        <v>869</v>
      </c>
      <c r="I894" s="110"/>
      <c r="J894" s="110"/>
      <c r="K894" s="212">
        <v>180.0</v>
      </c>
      <c r="L894" s="112"/>
      <c r="M894" s="112"/>
      <c r="N894" s="112"/>
      <c r="O894" s="112"/>
      <c r="P894" s="112"/>
      <c r="Q894" s="112"/>
      <c r="R894" s="110"/>
      <c r="S894" s="110"/>
      <c r="T894" s="110"/>
      <c r="U894" s="110"/>
      <c r="V894" s="110"/>
      <c r="W894" s="110"/>
      <c r="X894" s="110"/>
    </row>
    <row r="895" ht="14.25" customHeight="1">
      <c r="A895" s="199" t="s">
        <v>3164</v>
      </c>
      <c r="B895" s="201">
        <v>46006.0</v>
      </c>
      <c r="C895" s="128" t="s">
        <v>3165</v>
      </c>
      <c r="D895" s="211" t="s">
        <v>3166</v>
      </c>
      <c r="E895" s="212">
        <v>3000.0</v>
      </c>
      <c r="F895" s="211" t="s">
        <v>3167</v>
      </c>
      <c r="G895" s="186" t="s">
        <v>150</v>
      </c>
      <c r="H895" s="166" t="s">
        <v>869</v>
      </c>
      <c r="I895" s="110"/>
      <c r="J895" s="110"/>
      <c r="K895" s="212">
        <v>3000.0</v>
      </c>
      <c r="L895" s="112"/>
      <c r="M895" s="112"/>
      <c r="N895" s="112"/>
      <c r="O895" s="112"/>
      <c r="P895" s="112"/>
      <c r="Q895" s="112"/>
      <c r="R895" s="110"/>
      <c r="S895" s="110"/>
      <c r="T895" s="110"/>
      <c r="U895" s="110"/>
      <c r="V895" s="110"/>
      <c r="W895" s="110"/>
      <c r="X895" s="110"/>
    </row>
    <row r="896" ht="14.25" customHeight="1">
      <c r="A896" s="199" t="s">
        <v>3168</v>
      </c>
      <c r="B896" s="201">
        <v>46006.0</v>
      </c>
      <c r="C896" s="128" t="s">
        <v>3169</v>
      </c>
      <c r="D896" s="211" t="s">
        <v>3166</v>
      </c>
      <c r="E896" s="212">
        <v>300.0</v>
      </c>
      <c r="F896" s="211" t="s">
        <v>3170</v>
      </c>
      <c r="G896" s="186" t="s">
        <v>150</v>
      </c>
      <c r="H896" s="166" t="s">
        <v>869</v>
      </c>
      <c r="I896" s="110"/>
      <c r="J896" s="110"/>
      <c r="K896" s="212">
        <v>300.0</v>
      </c>
      <c r="L896" s="112"/>
      <c r="M896" s="112"/>
      <c r="N896" s="112"/>
      <c r="O896" s="112"/>
      <c r="P896" s="112"/>
      <c r="Q896" s="112"/>
      <c r="R896" s="110"/>
      <c r="S896" s="110"/>
      <c r="T896" s="110"/>
      <c r="U896" s="110"/>
      <c r="V896" s="110"/>
      <c r="W896" s="110"/>
      <c r="X896" s="110"/>
    </row>
    <row r="897" ht="14.25" customHeight="1">
      <c r="A897" s="199" t="s">
        <v>3171</v>
      </c>
      <c r="B897" s="201">
        <v>46007.0</v>
      </c>
      <c r="C897" s="128" t="s">
        <v>3172</v>
      </c>
      <c r="D897" s="211" t="s">
        <v>3173</v>
      </c>
      <c r="E897" s="212">
        <v>550.0</v>
      </c>
      <c r="F897" s="211" t="s">
        <v>1180</v>
      </c>
      <c r="G897" s="186" t="s">
        <v>150</v>
      </c>
      <c r="H897" s="166" t="s">
        <v>869</v>
      </c>
      <c r="I897" s="110"/>
      <c r="J897" s="110"/>
      <c r="K897" s="212">
        <v>550.0</v>
      </c>
      <c r="L897" s="112"/>
      <c r="M897" s="112"/>
      <c r="N897" s="112"/>
      <c r="O897" s="112"/>
      <c r="P897" s="112"/>
      <c r="Q897" s="112"/>
      <c r="R897" s="110"/>
      <c r="S897" s="110"/>
      <c r="T897" s="110"/>
      <c r="U897" s="110"/>
      <c r="V897" s="110"/>
      <c r="W897" s="110"/>
      <c r="X897" s="110"/>
    </row>
    <row r="898" ht="14.25" customHeight="1">
      <c r="A898" s="199" t="s">
        <v>3174</v>
      </c>
      <c r="B898" s="201">
        <v>46007.0</v>
      </c>
      <c r="C898" s="128" t="s">
        <v>3175</v>
      </c>
      <c r="D898" s="211" t="s">
        <v>3176</v>
      </c>
      <c r="E898" s="212">
        <v>550.0</v>
      </c>
      <c r="F898" s="211" t="s">
        <v>1180</v>
      </c>
      <c r="G898" s="186" t="s">
        <v>150</v>
      </c>
      <c r="H898" s="166" t="s">
        <v>869</v>
      </c>
      <c r="I898" s="110"/>
      <c r="J898" s="110"/>
      <c r="K898" s="212">
        <v>550.0</v>
      </c>
      <c r="L898" s="112"/>
      <c r="M898" s="112"/>
      <c r="N898" s="112"/>
      <c r="O898" s="112"/>
      <c r="P898" s="112"/>
      <c r="Q898" s="112"/>
      <c r="R898" s="110"/>
      <c r="S898" s="110"/>
      <c r="T898" s="110"/>
      <c r="U898" s="110"/>
      <c r="V898" s="110"/>
      <c r="W898" s="110"/>
      <c r="X898" s="110"/>
    </row>
    <row r="899" ht="14.25" customHeight="1">
      <c r="A899" s="199" t="s">
        <v>3177</v>
      </c>
      <c r="B899" s="201">
        <v>46007.0</v>
      </c>
      <c r="C899" s="128" t="s">
        <v>3178</v>
      </c>
      <c r="D899" s="211" t="s">
        <v>3179</v>
      </c>
      <c r="E899" s="212">
        <v>5000.0</v>
      </c>
      <c r="F899" s="211" t="s">
        <v>3180</v>
      </c>
      <c r="G899" s="186" t="s">
        <v>150</v>
      </c>
      <c r="H899" s="166" t="s">
        <v>869</v>
      </c>
      <c r="I899" s="110"/>
      <c r="J899" s="110"/>
      <c r="K899" s="212">
        <v>5000.0</v>
      </c>
      <c r="L899" s="112"/>
      <c r="M899" s="112"/>
      <c r="N899" s="112"/>
      <c r="O899" s="112"/>
      <c r="P899" s="112"/>
      <c r="Q899" s="112"/>
      <c r="R899" s="110"/>
      <c r="S899" s="110"/>
      <c r="T899" s="110"/>
      <c r="U899" s="110"/>
      <c r="V899" s="110"/>
      <c r="W899" s="110"/>
      <c r="X899" s="110"/>
    </row>
    <row r="900" ht="14.25" customHeight="1">
      <c r="A900" s="199" t="s">
        <v>3181</v>
      </c>
      <c r="B900" s="201">
        <v>46007.0</v>
      </c>
      <c r="C900" s="128" t="s">
        <v>3182</v>
      </c>
      <c r="D900" s="211" t="s">
        <v>3183</v>
      </c>
      <c r="E900" s="212">
        <v>300.0</v>
      </c>
      <c r="F900" s="211" t="s">
        <v>3184</v>
      </c>
      <c r="G900" s="186" t="s">
        <v>1325</v>
      </c>
      <c r="H900" s="166" t="s">
        <v>869</v>
      </c>
      <c r="I900" s="110"/>
      <c r="J900" s="110"/>
      <c r="K900" s="212">
        <v>300.0</v>
      </c>
      <c r="L900" s="112"/>
      <c r="M900" s="112"/>
      <c r="N900" s="112"/>
      <c r="O900" s="112"/>
      <c r="P900" s="112"/>
      <c r="Q900" s="112"/>
      <c r="R900" s="110"/>
      <c r="S900" s="110"/>
      <c r="T900" s="110"/>
      <c r="U900" s="110"/>
      <c r="V900" s="110"/>
      <c r="W900" s="110"/>
      <c r="X900" s="110"/>
    </row>
    <row r="901" ht="14.25" customHeight="1">
      <c r="A901" s="199" t="s">
        <v>3185</v>
      </c>
      <c r="B901" s="201">
        <v>46007.0</v>
      </c>
      <c r="C901" s="128" t="s">
        <v>3186</v>
      </c>
      <c r="D901" s="211" t="s">
        <v>3187</v>
      </c>
      <c r="E901" s="212">
        <v>2100.0</v>
      </c>
      <c r="F901" s="211" t="s">
        <v>3188</v>
      </c>
      <c r="G901" s="186" t="s">
        <v>201</v>
      </c>
      <c r="H901" s="166" t="s">
        <v>869</v>
      </c>
      <c r="I901" s="110"/>
      <c r="J901" s="110"/>
      <c r="K901" s="212">
        <v>2100.0</v>
      </c>
      <c r="L901" s="112"/>
      <c r="M901" s="112"/>
      <c r="N901" s="112"/>
      <c r="O901" s="112"/>
      <c r="P901" s="112"/>
      <c r="Q901" s="112"/>
      <c r="R901" s="110"/>
      <c r="S901" s="110"/>
      <c r="T901" s="110"/>
      <c r="U901" s="110"/>
      <c r="V901" s="110"/>
      <c r="W901" s="110"/>
      <c r="X901" s="110"/>
    </row>
    <row r="902" ht="14.25" customHeight="1">
      <c r="A902" s="199" t="s">
        <v>3189</v>
      </c>
      <c r="B902" s="201">
        <v>46007.0</v>
      </c>
      <c r="C902" s="128" t="s">
        <v>3190</v>
      </c>
      <c r="D902" s="128" t="s">
        <v>3191</v>
      </c>
      <c r="E902" s="182">
        <v>350.0</v>
      </c>
      <c r="F902" s="128" t="s">
        <v>3184</v>
      </c>
      <c r="G902" s="186" t="s">
        <v>143</v>
      </c>
      <c r="H902" s="166" t="s">
        <v>976</v>
      </c>
      <c r="I902" s="110"/>
      <c r="J902" s="110"/>
      <c r="K902" s="182">
        <v>350.0</v>
      </c>
      <c r="L902" s="112"/>
      <c r="M902" s="112"/>
      <c r="N902" s="112"/>
      <c r="O902" s="112"/>
      <c r="P902" s="112"/>
      <c r="Q902" s="112"/>
      <c r="R902" s="110"/>
      <c r="S902" s="110"/>
      <c r="T902" s="110"/>
      <c r="U902" s="110"/>
      <c r="V902" s="110"/>
      <c r="W902" s="110"/>
      <c r="X902" s="110"/>
    </row>
    <row r="903" ht="14.25" customHeight="1">
      <c r="A903" s="199" t="s">
        <v>3192</v>
      </c>
      <c r="B903" s="201">
        <v>46008.0</v>
      </c>
      <c r="C903" s="128" t="s">
        <v>3193</v>
      </c>
      <c r="D903" s="211" t="s">
        <v>2857</v>
      </c>
      <c r="E903" s="212">
        <v>550.0</v>
      </c>
      <c r="F903" s="211" t="s">
        <v>1180</v>
      </c>
      <c r="G903" s="186" t="s">
        <v>143</v>
      </c>
      <c r="H903" s="166" t="s">
        <v>976</v>
      </c>
      <c r="I903" s="110"/>
      <c r="J903" s="110"/>
      <c r="K903" s="212">
        <v>550.0</v>
      </c>
      <c r="L903" s="112"/>
      <c r="M903" s="112"/>
      <c r="N903" s="112"/>
      <c r="O903" s="112"/>
      <c r="P903" s="112"/>
      <c r="Q903" s="112"/>
      <c r="R903" s="110"/>
      <c r="S903" s="110"/>
      <c r="T903" s="110"/>
      <c r="U903" s="110"/>
      <c r="V903" s="110"/>
      <c r="W903" s="110"/>
      <c r="X903" s="110"/>
    </row>
    <row r="904" ht="14.25" customHeight="1">
      <c r="A904" s="199" t="s">
        <v>3194</v>
      </c>
      <c r="B904" s="201">
        <v>46008.0</v>
      </c>
      <c r="C904" s="128" t="s">
        <v>3195</v>
      </c>
      <c r="D904" s="211" t="s">
        <v>3196</v>
      </c>
      <c r="E904" s="212">
        <v>600.0</v>
      </c>
      <c r="F904" s="211" t="s">
        <v>3184</v>
      </c>
      <c r="G904" s="186" t="s">
        <v>150</v>
      </c>
      <c r="H904" s="166" t="s">
        <v>869</v>
      </c>
      <c r="I904" s="110"/>
      <c r="J904" s="110"/>
      <c r="K904" s="212">
        <v>600.0</v>
      </c>
      <c r="L904" s="112"/>
      <c r="M904" s="112"/>
      <c r="N904" s="112"/>
      <c r="O904" s="112"/>
      <c r="P904" s="112"/>
      <c r="Q904" s="112"/>
      <c r="R904" s="110"/>
      <c r="S904" s="110"/>
      <c r="T904" s="110"/>
      <c r="U904" s="110"/>
      <c r="V904" s="110"/>
      <c r="W904" s="110"/>
      <c r="X904" s="110"/>
    </row>
    <row r="905" ht="14.25" customHeight="1">
      <c r="A905" s="199" t="s">
        <v>3197</v>
      </c>
      <c r="B905" s="201">
        <v>46008.0</v>
      </c>
      <c r="C905" s="128" t="s">
        <v>3198</v>
      </c>
      <c r="D905" s="211" t="s">
        <v>2953</v>
      </c>
      <c r="E905" s="212">
        <v>550.0</v>
      </c>
      <c r="F905" s="211" t="s">
        <v>1180</v>
      </c>
      <c r="G905" s="186" t="s">
        <v>143</v>
      </c>
      <c r="H905" s="166" t="s">
        <v>976</v>
      </c>
      <c r="I905" s="110"/>
      <c r="J905" s="110"/>
      <c r="K905" s="212">
        <v>550.0</v>
      </c>
      <c r="L905" s="112"/>
      <c r="M905" s="112"/>
      <c r="N905" s="112"/>
      <c r="O905" s="112"/>
      <c r="P905" s="112"/>
      <c r="Q905" s="112"/>
      <c r="R905" s="110"/>
      <c r="S905" s="110"/>
      <c r="T905" s="110"/>
      <c r="U905" s="110"/>
      <c r="V905" s="110"/>
      <c r="W905" s="110"/>
      <c r="X905" s="110"/>
    </row>
    <row r="906" ht="14.25" customHeight="1">
      <c r="A906" s="199" t="s">
        <v>3199</v>
      </c>
      <c r="B906" s="201">
        <v>46008.0</v>
      </c>
      <c r="C906" s="128" t="s">
        <v>3200</v>
      </c>
      <c r="D906" s="211" t="s">
        <v>3002</v>
      </c>
      <c r="E906" s="212">
        <v>300.0</v>
      </c>
      <c r="F906" s="211" t="s">
        <v>3184</v>
      </c>
      <c r="G906" s="186" t="s">
        <v>143</v>
      </c>
      <c r="H906" s="166" t="s">
        <v>976</v>
      </c>
      <c r="I906" s="110"/>
      <c r="J906" s="110"/>
      <c r="K906" s="212">
        <v>300.0</v>
      </c>
      <c r="L906" s="112"/>
      <c r="M906" s="112"/>
      <c r="N906" s="112"/>
      <c r="O906" s="112"/>
      <c r="P906" s="112"/>
      <c r="Q906" s="112"/>
      <c r="R906" s="110"/>
      <c r="S906" s="110"/>
      <c r="T906" s="110"/>
      <c r="U906" s="110"/>
      <c r="V906" s="110"/>
      <c r="W906" s="110"/>
      <c r="X906" s="110"/>
    </row>
    <row r="907" ht="14.25" customHeight="1">
      <c r="A907" s="199" t="s">
        <v>3201</v>
      </c>
      <c r="B907" s="201">
        <v>46008.0</v>
      </c>
      <c r="C907" s="128" t="s">
        <v>3202</v>
      </c>
      <c r="D907" s="211" t="s">
        <v>3203</v>
      </c>
      <c r="E907" s="212">
        <v>4000.0</v>
      </c>
      <c r="F907" s="211" t="s">
        <v>3204</v>
      </c>
      <c r="G907" s="186" t="s">
        <v>1325</v>
      </c>
      <c r="H907" s="166" t="s">
        <v>869</v>
      </c>
      <c r="I907" s="110"/>
      <c r="J907" s="110"/>
      <c r="K907" s="212">
        <v>4000.0</v>
      </c>
      <c r="L907" s="112"/>
      <c r="M907" s="112"/>
      <c r="N907" s="112"/>
      <c r="O907" s="112"/>
      <c r="P907" s="112"/>
      <c r="Q907" s="112"/>
      <c r="R907" s="110"/>
      <c r="S907" s="110"/>
      <c r="T907" s="110"/>
      <c r="U907" s="110"/>
      <c r="V907" s="110"/>
      <c r="W907" s="110"/>
      <c r="X907" s="110"/>
    </row>
    <row r="908" ht="14.25" customHeight="1">
      <c r="A908" s="199" t="s">
        <v>3205</v>
      </c>
      <c r="B908" s="201">
        <v>46008.0</v>
      </c>
      <c r="C908" s="128" t="s">
        <v>3206</v>
      </c>
      <c r="D908" s="211" t="s">
        <v>3203</v>
      </c>
      <c r="E908" s="212">
        <v>1400.0</v>
      </c>
      <c r="F908" s="211" t="s">
        <v>3207</v>
      </c>
      <c r="G908" s="186" t="s">
        <v>143</v>
      </c>
      <c r="H908" s="166" t="s">
        <v>976</v>
      </c>
      <c r="I908" s="110"/>
      <c r="J908" s="110"/>
      <c r="K908" s="212">
        <v>1400.0</v>
      </c>
      <c r="L908" s="112"/>
      <c r="M908" s="112"/>
      <c r="N908" s="112"/>
      <c r="O908" s="112"/>
      <c r="P908" s="112"/>
      <c r="Q908" s="112"/>
      <c r="R908" s="110"/>
      <c r="S908" s="110"/>
      <c r="T908" s="110"/>
      <c r="U908" s="110"/>
      <c r="V908" s="110"/>
      <c r="W908" s="110"/>
      <c r="X908" s="110"/>
    </row>
    <row r="909" ht="14.25" customHeight="1">
      <c r="A909" s="199" t="s">
        <v>3208</v>
      </c>
      <c r="B909" s="201">
        <v>46009.0</v>
      </c>
      <c r="C909" s="128" t="s">
        <v>3209</v>
      </c>
      <c r="D909" s="211" t="s">
        <v>3210</v>
      </c>
      <c r="E909" s="212">
        <v>550.0</v>
      </c>
      <c r="F909" s="211" t="s">
        <v>1180</v>
      </c>
      <c r="G909" s="186" t="s">
        <v>1119</v>
      </c>
      <c r="H909" s="166" t="s">
        <v>976</v>
      </c>
      <c r="I909" s="110"/>
      <c r="J909" s="110"/>
      <c r="K909" s="212">
        <v>550.0</v>
      </c>
      <c r="L909" s="112"/>
      <c r="M909" s="112"/>
      <c r="N909" s="112"/>
      <c r="O909" s="112"/>
      <c r="P909" s="112"/>
      <c r="Q909" s="112"/>
      <c r="R909" s="110"/>
      <c r="S909" s="110"/>
      <c r="T909" s="110"/>
      <c r="U909" s="110"/>
      <c r="V909" s="110"/>
      <c r="W909" s="110"/>
      <c r="X909" s="110"/>
    </row>
    <row r="910" ht="14.25" customHeight="1">
      <c r="A910" s="199" t="s">
        <v>3211</v>
      </c>
      <c r="B910" s="201">
        <v>46009.0</v>
      </c>
      <c r="C910" s="128" t="s">
        <v>3212</v>
      </c>
      <c r="D910" s="128" t="s">
        <v>2739</v>
      </c>
      <c r="E910" s="182">
        <v>7200.0</v>
      </c>
      <c r="F910" s="128" t="s">
        <v>3213</v>
      </c>
      <c r="G910" s="186" t="s">
        <v>1100</v>
      </c>
      <c r="H910" s="166" t="s">
        <v>869</v>
      </c>
      <c r="I910" s="128" t="s">
        <v>3214</v>
      </c>
      <c r="J910" s="110"/>
      <c r="K910" s="182">
        <v>7200.0</v>
      </c>
      <c r="L910" s="112"/>
      <c r="M910" s="112"/>
      <c r="N910" s="112"/>
      <c r="O910" s="112"/>
      <c r="P910" s="112"/>
      <c r="Q910" s="112"/>
      <c r="R910" s="110"/>
      <c r="S910" s="110"/>
      <c r="T910" s="110"/>
      <c r="U910" s="110"/>
      <c r="V910" s="110"/>
      <c r="W910" s="110"/>
      <c r="X910" s="110"/>
    </row>
    <row r="911" ht="14.25" customHeight="1">
      <c r="A911" s="199" t="s">
        <v>3215</v>
      </c>
      <c r="B911" s="201">
        <v>46009.0</v>
      </c>
      <c r="C911" s="128" t="s">
        <v>3216</v>
      </c>
      <c r="D911" s="128" t="s">
        <v>3217</v>
      </c>
      <c r="E911" s="182">
        <v>1814942.67</v>
      </c>
      <c r="F911" s="128" t="s">
        <v>3218</v>
      </c>
      <c r="G911" s="186" t="s">
        <v>201</v>
      </c>
      <c r="H911" s="166" t="s">
        <v>869</v>
      </c>
      <c r="I911" s="128" t="s">
        <v>3219</v>
      </c>
      <c r="J911" s="110"/>
      <c r="K911" s="112"/>
      <c r="L911" s="112"/>
      <c r="M911" s="112"/>
      <c r="N911" s="112"/>
      <c r="O911" s="112"/>
      <c r="P911" s="112"/>
      <c r="Q911" s="112"/>
      <c r="R911" s="110"/>
      <c r="S911" s="110"/>
      <c r="T911" s="110"/>
      <c r="U911" s="110"/>
      <c r="V911" s="110"/>
      <c r="W911" s="110"/>
      <c r="X911" s="110"/>
    </row>
    <row r="912" ht="14.25" customHeight="1">
      <c r="A912" s="199" t="s">
        <v>3220</v>
      </c>
      <c r="B912" s="201">
        <v>46009.0</v>
      </c>
      <c r="C912" s="128" t="s">
        <v>3221</v>
      </c>
      <c r="D912" s="211" t="s">
        <v>2755</v>
      </c>
      <c r="E912" s="212">
        <v>660.0</v>
      </c>
      <c r="F912" s="211" t="s">
        <v>3222</v>
      </c>
      <c r="G912" s="186" t="s">
        <v>1325</v>
      </c>
      <c r="H912" s="166" t="s">
        <v>869</v>
      </c>
      <c r="I912" s="110"/>
      <c r="J912" s="110"/>
      <c r="K912" s="212">
        <v>660.0</v>
      </c>
      <c r="L912" s="112"/>
      <c r="M912" s="112"/>
      <c r="N912" s="112"/>
      <c r="O912" s="112"/>
      <c r="P912" s="112"/>
      <c r="Q912" s="112"/>
      <c r="R912" s="110"/>
      <c r="S912" s="110"/>
      <c r="T912" s="110"/>
      <c r="U912" s="110"/>
      <c r="V912" s="110"/>
      <c r="W912" s="110"/>
      <c r="X912" s="110"/>
    </row>
    <row r="913" ht="14.25" customHeight="1">
      <c r="A913" s="199" t="s">
        <v>3223</v>
      </c>
      <c r="B913" s="201">
        <v>46009.0</v>
      </c>
      <c r="C913" s="128" t="s">
        <v>3224</v>
      </c>
      <c r="D913" s="211" t="s">
        <v>3225</v>
      </c>
      <c r="E913" s="212">
        <v>10700.0</v>
      </c>
      <c r="F913" s="211" t="s">
        <v>3226</v>
      </c>
      <c r="G913" s="186" t="s">
        <v>143</v>
      </c>
      <c r="H913" s="166" t="s">
        <v>976</v>
      </c>
      <c r="I913" s="128" t="s">
        <v>3227</v>
      </c>
      <c r="J913" s="110"/>
      <c r="K913" s="212">
        <v>10700.0</v>
      </c>
      <c r="L913" s="112"/>
      <c r="M913" s="112"/>
      <c r="N913" s="112"/>
      <c r="O913" s="112"/>
      <c r="P913" s="112"/>
      <c r="Q913" s="112"/>
      <c r="R913" s="110"/>
      <c r="S913" s="110"/>
      <c r="T913" s="110"/>
      <c r="U913" s="110"/>
      <c r="V913" s="110"/>
      <c r="W913" s="110"/>
      <c r="X913" s="110"/>
    </row>
    <row r="914" ht="14.25" customHeight="1">
      <c r="A914" s="199" t="s">
        <v>3228</v>
      </c>
      <c r="B914" s="201">
        <v>46010.0</v>
      </c>
      <c r="C914" s="128" t="s">
        <v>3229</v>
      </c>
      <c r="D914" s="128" t="s">
        <v>3230</v>
      </c>
      <c r="E914" s="182">
        <v>5500.0</v>
      </c>
      <c r="F914" s="128" t="s">
        <v>3231</v>
      </c>
      <c r="G914" s="186" t="s">
        <v>201</v>
      </c>
      <c r="H914" s="166" t="s">
        <v>869</v>
      </c>
      <c r="I914" s="110"/>
      <c r="J914" s="110"/>
      <c r="K914" s="182">
        <v>5500.0</v>
      </c>
      <c r="L914" s="112"/>
      <c r="M914" s="112"/>
      <c r="N914" s="112"/>
      <c r="O914" s="112"/>
      <c r="P914" s="112"/>
      <c r="Q914" s="112"/>
      <c r="R914" s="110"/>
      <c r="S914" s="110"/>
      <c r="T914" s="110"/>
      <c r="U914" s="110"/>
      <c r="V914" s="110"/>
      <c r="W914" s="110"/>
      <c r="X914" s="110"/>
    </row>
    <row r="915" ht="14.25" customHeight="1">
      <c r="A915" s="270">
        <v>1262.0</v>
      </c>
      <c r="B915" s="201">
        <v>46010.0</v>
      </c>
      <c r="C915" s="128" t="s">
        <v>3232</v>
      </c>
      <c r="D915" s="211" t="s">
        <v>3233</v>
      </c>
      <c r="E915" s="212">
        <v>5000.0</v>
      </c>
      <c r="F915" s="211" t="s">
        <v>3234</v>
      </c>
      <c r="G915" s="186" t="s">
        <v>201</v>
      </c>
      <c r="H915" s="166" t="s">
        <v>869</v>
      </c>
      <c r="I915" s="128" t="s">
        <v>3235</v>
      </c>
      <c r="J915" s="110"/>
      <c r="K915" s="212">
        <v>5000.0</v>
      </c>
      <c r="L915" s="112"/>
      <c r="M915" s="112"/>
      <c r="N915" s="112"/>
      <c r="O915" s="112"/>
      <c r="P915" s="112"/>
      <c r="Q915" s="112"/>
      <c r="R915" s="110"/>
      <c r="S915" s="110"/>
      <c r="T915" s="110"/>
      <c r="U915" s="110"/>
      <c r="V915" s="110"/>
      <c r="W915" s="110"/>
      <c r="X915" s="110"/>
    </row>
    <row r="916" ht="14.25" customHeight="1">
      <c r="A916" s="270">
        <v>1263.0</v>
      </c>
      <c r="B916" s="201">
        <v>46010.0</v>
      </c>
      <c r="C916" s="128" t="s">
        <v>3236</v>
      </c>
      <c r="D916" s="211" t="s">
        <v>3237</v>
      </c>
      <c r="E916" s="212">
        <v>3300.0</v>
      </c>
      <c r="F916" s="211" t="s">
        <v>3238</v>
      </c>
      <c r="G916" s="186" t="s">
        <v>143</v>
      </c>
      <c r="H916" s="166" t="s">
        <v>976</v>
      </c>
      <c r="I916" s="110"/>
      <c r="J916" s="110"/>
      <c r="K916" s="212">
        <v>3300.0</v>
      </c>
      <c r="L916" s="112"/>
      <c r="M916" s="112"/>
      <c r="N916" s="112"/>
      <c r="O916" s="112"/>
      <c r="P916" s="112"/>
      <c r="Q916" s="112"/>
      <c r="R916" s="110"/>
      <c r="S916" s="110"/>
      <c r="T916" s="110"/>
      <c r="U916" s="110"/>
      <c r="V916" s="110"/>
      <c r="W916" s="110"/>
      <c r="X916" s="110"/>
    </row>
    <row r="917" ht="14.25" customHeight="1">
      <c r="A917" s="270">
        <v>1264.0</v>
      </c>
      <c r="B917" s="201">
        <v>46010.0</v>
      </c>
      <c r="C917" s="128" t="s">
        <v>3239</v>
      </c>
      <c r="D917" s="211" t="s">
        <v>3240</v>
      </c>
      <c r="E917" s="212">
        <v>2100.0</v>
      </c>
      <c r="F917" s="211" t="s">
        <v>3241</v>
      </c>
      <c r="G917" s="186" t="s">
        <v>201</v>
      </c>
      <c r="H917" s="166" t="s">
        <v>869</v>
      </c>
      <c r="I917" s="110"/>
      <c r="J917" s="110"/>
      <c r="K917" s="212">
        <v>2100.0</v>
      </c>
      <c r="L917" s="112"/>
      <c r="M917" s="112"/>
      <c r="N917" s="112"/>
      <c r="O917" s="112"/>
      <c r="P917" s="112"/>
      <c r="Q917" s="112"/>
      <c r="R917" s="110"/>
      <c r="S917" s="110"/>
      <c r="T917" s="110"/>
      <c r="U917" s="110"/>
      <c r="V917" s="110"/>
      <c r="W917" s="110"/>
      <c r="X917" s="110"/>
    </row>
    <row r="918" ht="14.25" customHeight="1">
      <c r="A918" s="270">
        <v>1265.0</v>
      </c>
      <c r="B918" s="201">
        <v>46010.0</v>
      </c>
      <c r="C918" s="128" t="s">
        <v>3242</v>
      </c>
      <c r="D918" s="211" t="s">
        <v>3243</v>
      </c>
      <c r="E918" s="212">
        <v>600.0</v>
      </c>
      <c r="F918" s="211" t="s">
        <v>3244</v>
      </c>
      <c r="G918" s="186" t="s">
        <v>143</v>
      </c>
      <c r="H918" s="166" t="s">
        <v>976</v>
      </c>
      <c r="I918" s="110"/>
      <c r="J918" s="110"/>
      <c r="K918" s="212">
        <v>600.0</v>
      </c>
      <c r="L918" s="112"/>
      <c r="M918" s="112"/>
      <c r="N918" s="112"/>
      <c r="O918" s="112"/>
      <c r="P918" s="112"/>
      <c r="Q918" s="112"/>
      <c r="R918" s="110"/>
      <c r="S918" s="110"/>
      <c r="T918" s="110"/>
      <c r="U918" s="110"/>
      <c r="V918" s="110"/>
      <c r="W918" s="110"/>
      <c r="X918" s="110"/>
    </row>
    <row r="919" ht="14.25" customHeight="1">
      <c r="A919" s="270">
        <v>1266.0</v>
      </c>
      <c r="B919" s="201">
        <v>46011.0</v>
      </c>
      <c r="C919" s="128" t="s">
        <v>3245</v>
      </c>
      <c r="D919" s="211" t="s">
        <v>2392</v>
      </c>
      <c r="E919" s="212">
        <v>300.0</v>
      </c>
      <c r="F919" s="211" t="s">
        <v>3059</v>
      </c>
      <c r="G919" s="186" t="s">
        <v>1119</v>
      </c>
      <c r="H919" s="166" t="s">
        <v>976</v>
      </c>
      <c r="I919" s="110"/>
      <c r="J919" s="110"/>
      <c r="K919" s="212">
        <v>300.0</v>
      </c>
      <c r="L919" s="112"/>
      <c r="M919" s="112"/>
      <c r="N919" s="112"/>
      <c r="O919" s="112"/>
      <c r="P919" s="112"/>
      <c r="Q919" s="112"/>
      <c r="R919" s="110"/>
      <c r="S919" s="110"/>
      <c r="T919" s="110"/>
      <c r="U919" s="110"/>
      <c r="V919" s="110"/>
      <c r="W919" s="110"/>
      <c r="X919" s="110"/>
    </row>
    <row r="920" ht="15.0" customHeight="1">
      <c r="A920" s="270">
        <v>1267.0</v>
      </c>
      <c r="B920" s="201">
        <v>46011.0</v>
      </c>
      <c r="C920" s="128" t="s">
        <v>3246</v>
      </c>
      <c r="D920" s="211" t="s">
        <v>3247</v>
      </c>
      <c r="E920" s="212">
        <v>600.0</v>
      </c>
      <c r="F920" s="211" t="s">
        <v>3059</v>
      </c>
      <c r="G920" s="186" t="s">
        <v>1325</v>
      </c>
      <c r="H920" s="166" t="s">
        <v>869</v>
      </c>
      <c r="I920" s="128" t="s">
        <v>3248</v>
      </c>
      <c r="J920" s="110"/>
      <c r="K920" s="212">
        <v>600.0</v>
      </c>
      <c r="L920" s="112"/>
      <c r="M920" s="112"/>
      <c r="N920" s="112"/>
      <c r="O920" s="112"/>
      <c r="P920" s="112"/>
      <c r="Q920" s="112"/>
      <c r="R920" s="110"/>
      <c r="S920" s="110"/>
      <c r="T920" s="110"/>
      <c r="U920" s="110"/>
      <c r="V920" s="110"/>
      <c r="W920" s="110"/>
      <c r="X920" s="110"/>
    </row>
    <row r="921" ht="14.25" customHeight="1">
      <c r="A921" s="270">
        <v>1268.0</v>
      </c>
      <c r="B921" s="201">
        <v>46013.0</v>
      </c>
      <c r="C921" s="128" t="s">
        <v>3249</v>
      </c>
      <c r="D921" s="211" t="s">
        <v>1898</v>
      </c>
      <c r="E921" s="212">
        <v>550.0</v>
      </c>
      <c r="F921" s="211" t="s">
        <v>1180</v>
      </c>
      <c r="G921" s="186" t="s">
        <v>1119</v>
      </c>
      <c r="H921" s="166" t="s">
        <v>976</v>
      </c>
      <c r="I921" s="110"/>
      <c r="J921" s="110"/>
      <c r="K921" s="212">
        <v>550.0</v>
      </c>
      <c r="L921" s="112"/>
      <c r="M921" s="112"/>
      <c r="N921" s="112"/>
      <c r="O921" s="112"/>
      <c r="P921" s="112"/>
      <c r="Q921" s="112"/>
      <c r="R921" s="110"/>
      <c r="S921" s="110"/>
      <c r="T921" s="110"/>
      <c r="U921" s="110"/>
      <c r="V921" s="110"/>
      <c r="W921" s="110"/>
      <c r="X921" s="110"/>
    </row>
    <row r="922" ht="15.75" customHeight="1">
      <c r="A922" s="270">
        <v>1269.0</v>
      </c>
      <c r="B922" s="201">
        <v>46013.0</v>
      </c>
      <c r="C922" s="128" t="s">
        <v>3250</v>
      </c>
      <c r="D922" s="211" t="s">
        <v>3251</v>
      </c>
      <c r="E922" s="212">
        <v>2100.0</v>
      </c>
      <c r="F922" s="211" t="s">
        <v>3252</v>
      </c>
      <c r="G922" s="186" t="s">
        <v>150</v>
      </c>
      <c r="H922" s="166" t="s">
        <v>869</v>
      </c>
      <c r="I922" s="128" t="s">
        <v>3253</v>
      </c>
      <c r="J922" s="110"/>
      <c r="K922" s="212">
        <v>2100.0</v>
      </c>
      <c r="L922" s="112"/>
      <c r="M922" s="112"/>
      <c r="N922" s="112"/>
      <c r="O922" s="112"/>
      <c r="P922" s="112"/>
      <c r="Q922" s="112"/>
      <c r="R922" s="110"/>
      <c r="S922" s="110"/>
      <c r="T922" s="110"/>
      <c r="U922" s="110"/>
      <c r="V922" s="110"/>
      <c r="W922" s="110"/>
      <c r="X922" s="110"/>
    </row>
    <row r="923" ht="14.25" customHeight="1">
      <c r="A923" s="270">
        <v>1270.0</v>
      </c>
      <c r="B923" s="201">
        <v>46013.0</v>
      </c>
      <c r="C923" s="128" t="s">
        <v>3254</v>
      </c>
      <c r="D923" s="211" t="s">
        <v>3255</v>
      </c>
      <c r="E923" s="212">
        <v>1100.0</v>
      </c>
      <c r="F923" s="211" t="s">
        <v>1180</v>
      </c>
      <c r="G923" s="186" t="s">
        <v>150</v>
      </c>
      <c r="H923" s="166" t="s">
        <v>869</v>
      </c>
      <c r="I923" s="110"/>
      <c r="J923" s="110"/>
      <c r="K923" s="212">
        <v>1100.0</v>
      </c>
      <c r="L923" s="112"/>
      <c r="M923" s="112"/>
      <c r="N923" s="112"/>
      <c r="O923" s="112"/>
      <c r="P923" s="112"/>
      <c r="Q923" s="112"/>
      <c r="R923" s="110"/>
      <c r="S923" s="110"/>
      <c r="T923" s="110"/>
      <c r="U923" s="110"/>
      <c r="V923" s="110"/>
      <c r="W923" s="110"/>
      <c r="X923" s="110"/>
    </row>
    <row r="924" ht="14.25" customHeight="1">
      <c r="A924" s="270">
        <v>1271.0</v>
      </c>
      <c r="B924" s="201">
        <v>46013.0</v>
      </c>
      <c r="C924" s="128" t="s">
        <v>3256</v>
      </c>
      <c r="D924" s="211" t="s">
        <v>3257</v>
      </c>
      <c r="E924" s="212">
        <v>300.0</v>
      </c>
      <c r="F924" s="211" t="s">
        <v>3258</v>
      </c>
      <c r="G924" s="186" t="s">
        <v>1325</v>
      </c>
      <c r="H924" s="166" t="s">
        <v>869</v>
      </c>
      <c r="I924" s="110"/>
      <c r="J924" s="110"/>
      <c r="K924" s="212">
        <v>300.0</v>
      </c>
      <c r="L924" s="112"/>
      <c r="M924" s="112"/>
      <c r="N924" s="112"/>
      <c r="O924" s="112"/>
      <c r="P924" s="112"/>
      <c r="Q924" s="112"/>
      <c r="R924" s="110"/>
      <c r="S924" s="110"/>
      <c r="T924" s="110"/>
      <c r="U924" s="110"/>
      <c r="V924" s="110"/>
      <c r="W924" s="110"/>
      <c r="X924" s="110"/>
    </row>
    <row r="925" ht="14.25" customHeight="1">
      <c r="A925" s="270">
        <v>1272.0</v>
      </c>
      <c r="B925" s="201">
        <v>46014.0</v>
      </c>
      <c r="C925" s="128" t="s">
        <v>3259</v>
      </c>
      <c r="D925" s="211" t="s">
        <v>2161</v>
      </c>
      <c r="E925" s="212">
        <v>300.0</v>
      </c>
      <c r="F925" s="211" t="s">
        <v>3059</v>
      </c>
      <c r="G925" s="186" t="s">
        <v>150</v>
      </c>
      <c r="H925" s="166" t="s">
        <v>869</v>
      </c>
      <c r="I925" s="110"/>
      <c r="J925" s="110"/>
      <c r="K925" s="212">
        <v>300.0</v>
      </c>
      <c r="L925" s="112"/>
      <c r="M925" s="112"/>
      <c r="N925" s="112"/>
      <c r="O925" s="112"/>
      <c r="P925" s="112"/>
      <c r="Q925" s="112"/>
      <c r="R925" s="110"/>
      <c r="S925" s="110"/>
      <c r="T925" s="110"/>
      <c r="U925" s="110"/>
      <c r="V925" s="110"/>
      <c r="W925" s="110"/>
      <c r="X925" s="110"/>
    </row>
    <row r="926" ht="14.25" customHeight="1">
      <c r="A926" s="270">
        <v>1273.0</v>
      </c>
      <c r="B926" s="201">
        <v>46017.0</v>
      </c>
      <c r="C926" s="128" t="s">
        <v>3260</v>
      </c>
      <c r="D926" s="211" t="s">
        <v>3261</v>
      </c>
      <c r="E926" s="212">
        <v>550.0</v>
      </c>
      <c r="F926" s="211" t="s">
        <v>1180</v>
      </c>
      <c r="G926" s="186" t="s">
        <v>150</v>
      </c>
      <c r="H926" s="166" t="s">
        <v>869</v>
      </c>
      <c r="I926" s="110"/>
      <c r="J926" s="110"/>
      <c r="K926" s="212">
        <v>550.0</v>
      </c>
      <c r="L926" s="112"/>
      <c r="M926" s="112"/>
      <c r="N926" s="112"/>
      <c r="O926" s="112"/>
      <c r="P926" s="112"/>
      <c r="Q926" s="112"/>
      <c r="R926" s="110"/>
      <c r="S926" s="110"/>
      <c r="T926" s="110"/>
      <c r="U926" s="110"/>
      <c r="V926" s="110"/>
      <c r="W926" s="110"/>
      <c r="X926" s="110"/>
    </row>
    <row r="927" ht="14.25" customHeight="1">
      <c r="A927" s="270">
        <v>1274.0</v>
      </c>
      <c r="B927" s="201">
        <v>46017.0</v>
      </c>
      <c r="D927" s="198" t="s">
        <v>129</v>
      </c>
      <c r="E927" s="115"/>
      <c r="F927" s="110"/>
      <c r="H927" s="166"/>
      <c r="I927" s="110"/>
      <c r="J927" s="110"/>
      <c r="K927" s="115"/>
      <c r="L927" s="112"/>
      <c r="M927" s="112"/>
      <c r="N927" s="112"/>
      <c r="O927" s="112"/>
      <c r="P927" s="112"/>
      <c r="Q927" s="112"/>
      <c r="R927" s="110"/>
      <c r="S927" s="110"/>
      <c r="T927" s="110"/>
      <c r="U927" s="110"/>
      <c r="V927" s="110"/>
      <c r="W927" s="110"/>
      <c r="X927" s="110"/>
    </row>
    <row r="928" ht="14.25" customHeight="1">
      <c r="A928" s="270">
        <v>1275.0</v>
      </c>
      <c r="B928" s="201">
        <v>46017.0</v>
      </c>
      <c r="C928" s="128" t="s">
        <v>3262</v>
      </c>
      <c r="D928" s="211" t="s">
        <v>3263</v>
      </c>
      <c r="E928" s="212">
        <v>300.0</v>
      </c>
      <c r="F928" s="211" t="s">
        <v>3059</v>
      </c>
      <c r="G928" s="186" t="s">
        <v>150</v>
      </c>
      <c r="H928" s="166" t="s">
        <v>869</v>
      </c>
      <c r="I928" s="110"/>
      <c r="J928" s="110"/>
      <c r="K928" s="212">
        <v>300.0</v>
      </c>
      <c r="L928" s="112"/>
      <c r="M928" s="112"/>
      <c r="N928" s="112"/>
      <c r="O928" s="112"/>
      <c r="P928" s="112"/>
      <c r="Q928" s="112"/>
      <c r="R928" s="110"/>
      <c r="S928" s="110"/>
      <c r="T928" s="110"/>
      <c r="U928" s="110"/>
      <c r="V928" s="110"/>
      <c r="W928" s="110"/>
      <c r="X928" s="110"/>
    </row>
    <row r="929" ht="14.25" customHeight="1">
      <c r="A929" s="270">
        <v>1276.0</v>
      </c>
      <c r="B929" s="201">
        <v>46017.0</v>
      </c>
      <c r="C929" s="128" t="s">
        <v>3264</v>
      </c>
      <c r="D929" s="211" t="s">
        <v>3265</v>
      </c>
      <c r="E929" s="212">
        <v>2100.0</v>
      </c>
      <c r="F929" s="211" t="s">
        <v>3266</v>
      </c>
      <c r="G929" s="186" t="s">
        <v>150</v>
      </c>
      <c r="H929" s="166" t="s">
        <v>869</v>
      </c>
      <c r="I929" s="110"/>
      <c r="J929" s="110"/>
      <c r="K929" s="212">
        <v>2100.0</v>
      </c>
      <c r="L929" s="112"/>
      <c r="M929" s="112"/>
      <c r="N929" s="112"/>
      <c r="O929" s="112"/>
      <c r="P929" s="112"/>
      <c r="Q929" s="112"/>
      <c r="R929" s="110"/>
      <c r="S929" s="110"/>
      <c r="T929" s="110"/>
      <c r="U929" s="110"/>
      <c r="V929" s="110"/>
      <c r="W929" s="110"/>
      <c r="X929" s="110"/>
    </row>
    <row r="930" ht="14.25" customHeight="1">
      <c r="A930" s="270">
        <v>1277.0</v>
      </c>
      <c r="B930" s="201">
        <v>46020.0</v>
      </c>
      <c r="C930" s="128" t="s">
        <v>3267</v>
      </c>
      <c r="D930" s="211" t="s">
        <v>1898</v>
      </c>
      <c r="E930" s="212">
        <v>550.0</v>
      </c>
      <c r="F930" s="211" t="s">
        <v>1180</v>
      </c>
      <c r="G930" s="186" t="s">
        <v>143</v>
      </c>
      <c r="H930" s="166" t="s">
        <v>976</v>
      </c>
      <c r="I930" s="110"/>
      <c r="J930" s="110"/>
      <c r="K930" s="212">
        <v>550.0</v>
      </c>
      <c r="L930" s="112"/>
      <c r="M930" s="112"/>
      <c r="N930" s="112"/>
      <c r="O930" s="112"/>
      <c r="P930" s="112"/>
      <c r="Q930" s="112"/>
      <c r="R930" s="110"/>
      <c r="S930" s="110"/>
      <c r="T930" s="110"/>
      <c r="U930" s="110"/>
      <c r="V930" s="110"/>
      <c r="W930" s="110"/>
      <c r="X930" s="110"/>
    </row>
    <row r="931" ht="14.25" customHeight="1">
      <c r="A931" s="270">
        <v>1278.0</v>
      </c>
      <c r="B931" s="201">
        <v>46020.0</v>
      </c>
      <c r="C931" s="128" t="s">
        <v>3268</v>
      </c>
      <c r="D931" s="211" t="s">
        <v>1166</v>
      </c>
      <c r="E931" s="212">
        <v>5000.0</v>
      </c>
      <c r="F931" s="211" t="s">
        <v>3269</v>
      </c>
      <c r="G931" s="186" t="s">
        <v>150</v>
      </c>
      <c r="H931" s="166" t="s">
        <v>869</v>
      </c>
      <c r="J931" s="110"/>
      <c r="K931" s="212">
        <v>5000.0</v>
      </c>
      <c r="L931" s="112"/>
      <c r="M931" s="112"/>
      <c r="N931" s="112"/>
      <c r="O931" s="183">
        <v>154.69</v>
      </c>
      <c r="P931" s="112">
        <f>E931-O931</f>
        <v>4845.31</v>
      </c>
      <c r="Q931" s="112"/>
      <c r="R931" s="110"/>
      <c r="S931" s="110"/>
      <c r="T931" s="110"/>
      <c r="U931" s="110"/>
      <c r="V931" s="110"/>
      <c r="W931" s="110"/>
      <c r="X931" s="110"/>
    </row>
    <row r="932" ht="14.25" customHeight="1">
      <c r="A932" s="270">
        <v>1279.0</v>
      </c>
      <c r="B932" s="201">
        <v>46021.0</v>
      </c>
      <c r="C932" s="165" t="s">
        <v>3270</v>
      </c>
      <c r="D932" s="186" t="s">
        <v>1416</v>
      </c>
      <c r="E932" s="271">
        <v>2787.85</v>
      </c>
      <c r="F932" s="165" t="s">
        <v>322</v>
      </c>
      <c r="H932" s="166"/>
      <c r="I932" s="110"/>
      <c r="J932" s="110"/>
      <c r="K932" s="212">
        <v>2787.85</v>
      </c>
      <c r="L932" s="112"/>
      <c r="M932" s="112"/>
      <c r="N932" s="112"/>
      <c r="O932" s="112"/>
      <c r="P932" s="112"/>
      <c r="Q932" s="112"/>
      <c r="R932" s="110"/>
      <c r="S932" s="110"/>
      <c r="T932" s="110"/>
      <c r="U932" s="110"/>
      <c r="V932" s="110"/>
      <c r="W932" s="110"/>
      <c r="X932" s="110"/>
    </row>
    <row r="933" ht="14.25" customHeight="1">
      <c r="A933" s="272" t="s">
        <v>3271</v>
      </c>
      <c r="B933" s="201">
        <v>46021.0</v>
      </c>
      <c r="C933" s="165" t="s">
        <v>3272</v>
      </c>
      <c r="D933" s="165" t="s">
        <v>3273</v>
      </c>
      <c r="E933" s="271">
        <v>1100.0</v>
      </c>
      <c r="F933" s="165" t="s">
        <v>3274</v>
      </c>
      <c r="G933" s="186" t="s">
        <v>1325</v>
      </c>
      <c r="H933" s="166" t="s">
        <v>869</v>
      </c>
      <c r="I933" s="110"/>
      <c r="J933" s="110"/>
      <c r="K933" s="182">
        <v>1100.0</v>
      </c>
      <c r="L933" s="112"/>
      <c r="M933" s="112"/>
      <c r="N933" s="112"/>
      <c r="O933" s="183">
        <v>26.8</v>
      </c>
      <c r="P933" s="112">
        <f>E933-O933</f>
        <v>1073.2</v>
      </c>
      <c r="Q933" s="112"/>
      <c r="R933" s="110"/>
      <c r="S933" s="110"/>
      <c r="T933" s="110"/>
      <c r="U933" s="110"/>
      <c r="V933" s="110"/>
      <c r="W933" s="110"/>
      <c r="X933" s="110"/>
    </row>
    <row r="934" ht="14.25" customHeight="1">
      <c r="A934" s="270" t="s">
        <v>3275</v>
      </c>
      <c r="B934" s="201">
        <v>46021.0</v>
      </c>
      <c r="C934" s="165" t="s">
        <v>3276</v>
      </c>
      <c r="D934" s="165" t="s">
        <v>210</v>
      </c>
      <c r="E934" s="273">
        <v>24361.61</v>
      </c>
      <c r="F934" s="165" t="s">
        <v>3277</v>
      </c>
      <c r="G934" s="186" t="s">
        <v>201</v>
      </c>
      <c r="H934" s="166" t="s">
        <v>869</v>
      </c>
      <c r="I934" s="128" t="s">
        <v>3278</v>
      </c>
      <c r="J934" s="110"/>
      <c r="K934" s="183">
        <v>25500.0</v>
      </c>
      <c r="L934" s="112">
        <f>K934/1.12*0.05</f>
        <v>1138.392857</v>
      </c>
      <c r="M934" s="112">
        <f>K934-L934</f>
        <v>24361.60714</v>
      </c>
      <c r="N934" s="112"/>
      <c r="P934" s="112"/>
      <c r="Q934" s="112"/>
      <c r="R934" s="110"/>
      <c r="S934" s="110"/>
      <c r="T934" s="110"/>
      <c r="U934" s="110"/>
      <c r="V934" s="110"/>
      <c r="W934" s="110"/>
      <c r="X934" s="110"/>
    </row>
    <row r="935" ht="14.25" customHeight="1">
      <c r="A935" s="270" t="s">
        <v>3279</v>
      </c>
      <c r="B935" s="201">
        <v>46021.0</v>
      </c>
      <c r="C935" s="110"/>
      <c r="D935" s="198" t="s">
        <v>129</v>
      </c>
      <c r="E935" s="115"/>
      <c r="F935" s="128"/>
      <c r="H935" s="166"/>
      <c r="I935" s="110"/>
      <c r="J935" s="110"/>
      <c r="K935" s="112"/>
      <c r="L935" s="112"/>
      <c r="M935" s="112"/>
      <c r="N935" s="112"/>
      <c r="O935" s="112"/>
      <c r="P935" s="112"/>
      <c r="Q935" s="112"/>
      <c r="R935" s="110"/>
      <c r="S935" s="110"/>
      <c r="T935" s="110"/>
      <c r="U935" s="110"/>
      <c r="V935" s="110"/>
      <c r="W935" s="110"/>
      <c r="X935" s="110"/>
    </row>
    <row r="936" ht="14.25" customHeight="1">
      <c r="A936" s="270" t="s">
        <v>3280</v>
      </c>
      <c r="B936" s="201">
        <v>46021.0</v>
      </c>
      <c r="C936" s="128" t="s">
        <v>3281</v>
      </c>
      <c r="D936" s="165" t="s">
        <v>162</v>
      </c>
      <c r="E936" s="271">
        <v>3048.84</v>
      </c>
      <c r="F936" s="165" t="s">
        <v>3282</v>
      </c>
      <c r="G936" s="186" t="s">
        <v>118</v>
      </c>
      <c r="H936" s="166" t="s">
        <v>869</v>
      </c>
      <c r="I936" s="128" t="s">
        <v>3283</v>
      </c>
      <c r="J936" s="110"/>
      <c r="K936" s="182">
        <v>3048.84</v>
      </c>
      <c r="L936" s="112"/>
      <c r="M936" s="112"/>
      <c r="N936" s="112"/>
      <c r="O936" s="112"/>
      <c r="P936" s="112"/>
      <c r="Q936" s="112"/>
      <c r="R936" s="110"/>
      <c r="S936" s="110"/>
      <c r="T936" s="110"/>
      <c r="U936" s="110"/>
      <c r="V936" s="110"/>
      <c r="W936" s="110"/>
      <c r="X936" s="110"/>
    </row>
    <row r="937" ht="14.25" customHeight="1">
      <c r="A937" s="274" t="s">
        <v>3284</v>
      </c>
      <c r="B937" s="201">
        <v>46021.0</v>
      </c>
      <c r="C937" s="128" t="s">
        <v>3285</v>
      </c>
      <c r="D937" s="128" t="s">
        <v>3286</v>
      </c>
      <c r="E937" s="182">
        <v>672.0</v>
      </c>
      <c r="F937" s="128" t="s">
        <v>3287</v>
      </c>
      <c r="G937" s="275" t="s">
        <v>143</v>
      </c>
      <c r="H937" s="183" t="s">
        <v>976</v>
      </c>
      <c r="I937" s="128" t="s">
        <v>3288</v>
      </c>
      <c r="J937" s="110"/>
      <c r="K937" s="182">
        <v>672.0</v>
      </c>
      <c r="L937" s="112"/>
      <c r="M937" s="112"/>
      <c r="N937" s="112"/>
      <c r="O937" s="112"/>
      <c r="P937" s="112"/>
      <c r="Q937" s="112"/>
      <c r="R937" s="110"/>
      <c r="S937" s="110"/>
      <c r="T937" s="110"/>
      <c r="U937" s="110"/>
      <c r="V937" s="110"/>
      <c r="W937" s="110"/>
      <c r="X937" s="110"/>
    </row>
    <row r="938" ht="14.25" customHeight="1">
      <c r="A938" s="270" t="s">
        <v>3289</v>
      </c>
      <c r="B938" s="201">
        <v>46024.0</v>
      </c>
      <c r="C938" s="128" t="s">
        <v>3290</v>
      </c>
      <c r="D938" s="211" t="s">
        <v>1451</v>
      </c>
      <c r="E938" s="212">
        <v>3000.0</v>
      </c>
      <c r="F938" s="211" t="s">
        <v>3291</v>
      </c>
      <c r="G938" s="219" t="s">
        <v>150</v>
      </c>
      <c r="H938" s="166" t="s">
        <v>869</v>
      </c>
      <c r="I938" s="128" t="s">
        <v>3292</v>
      </c>
      <c r="J938" s="110"/>
      <c r="K938" s="112"/>
      <c r="L938" s="112"/>
      <c r="M938" s="112"/>
      <c r="N938" s="112"/>
      <c r="O938" s="183">
        <v>98.51</v>
      </c>
      <c r="P938" s="112">
        <f>E938-O938</f>
        <v>2901.49</v>
      </c>
      <c r="Q938" s="112"/>
      <c r="R938" s="110"/>
      <c r="S938" s="110"/>
      <c r="T938" s="110"/>
      <c r="U938" s="110"/>
      <c r="V938" s="110"/>
      <c r="W938" s="110"/>
      <c r="X938" s="110"/>
    </row>
    <row r="939" ht="14.25" customHeight="1">
      <c r="A939" s="270" t="s">
        <v>3293</v>
      </c>
      <c r="B939" s="201">
        <v>46024.0</v>
      </c>
      <c r="C939" s="128" t="s">
        <v>3294</v>
      </c>
      <c r="D939" s="211" t="s">
        <v>3295</v>
      </c>
      <c r="E939" s="212">
        <v>550.0</v>
      </c>
      <c r="F939" s="211" t="s">
        <v>1180</v>
      </c>
      <c r="G939" s="219" t="s">
        <v>1325</v>
      </c>
      <c r="H939" s="166" t="s">
        <v>869</v>
      </c>
      <c r="I939" s="128" t="s">
        <v>3296</v>
      </c>
      <c r="J939" s="110"/>
      <c r="K939" s="112"/>
      <c r="L939" s="112"/>
      <c r="M939" s="112"/>
      <c r="N939" s="112"/>
      <c r="O939" s="112"/>
      <c r="P939" s="112"/>
      <c r="Q939" s="112"/>
      <c r="R939" s="110"/>
      <c r="S939" s="110"/>
      <c r="T939" s="110"/>
      <c r="U939" s="110"/>
      <c r="V939" s="110"/>
      <c r="W939" s="110"/>
      <c r="X939" s="110"/>
    </row>
    <row r="940" ht="14.25" customHeight="1">
      <c r="A940" s="270" t="s">
        <v>3297</v>
      </c>
      <c r="B940" s="201">
        <v>46024.0</v>
      </c>
      <c r="C940" s="128" t="s">
        <v>3298</v>
      </c>
      <c r="D940" s="211" t="s">
        <v>3299</v>
      </c>
      <c r="E940" s="212">
        <v>550.0</v>
      </c>
      <c r="F940" s="211" t="s">
        <v>1180</v>
      </c>
      <c r="G940" s="219" t="s">
        <v>150</v>
      </c>
      <c r="H940" s="166" t="s">
        <v>869</v>
      </c>
      <c r="I940" s="128" t="s">
        <v>3300</v>
      </c>
      <c r="J940" s="110"/>
      <c r="L940" s="112"/>
      <c r="M940" s="112"/>
      <c r="N940" s="112"/>
      <c r="O940" s="183">
        <v>18.07</v>
      </c>
      <c r="P940" s="112">
        <f>E940-O940</f>
        <v>531.93</v>
      </c>
      <c r="Q940" s="112"/>
      <c r="R940" s="110"/>
      <c r="S940" s="110"/>
      <c r="T940" s="110"/>
      <c r="U940" s="110"/>
      <c r="V940" s="110"/>
      <c r="W940" s="110"/>
      <c r="X940" s="110"/>
    </row>
    <row r="941" ht="14.25" customHeight="1">
      <c r="A941" s="270" t="s">
        <v>3301</v>
      </c>
      <c r="B941" s="201">
        <v>46027.0</v>
      </c>
      <c r="C941" s="128" t="s">
        <v>3302</v>
      </c>
      <c r="D941" s="211" t="s">
        <v>3303</v>
      </c>
      <c r="E941" s="212">
        <v>550.0</v>
      </c>
      <c r="F941" s="211" t="s">
        <v>1180</v>
      </c>
      <c r="G941" s="219" t="s">
        <v>143</v>
      </c>
      <c r="H941" s="166" t="s">
        <v>976</v>
      </c>
      <c r="I941" s="128" t="s">
        <v>3304</v>
      </c>
      <c r="J941" s="110"/>
      <c r="K941" s="112"/>
      <c r="L941" s="112"/>
      <c r="M941" s="112"/>
      <c r="N941" s="112"/>
      <c r="O941" s="112"/>
      <c r="P941" s="112"/>
      <c r="Q941" s="112"/>
      <c r="R941" s="110"/>
      <c r="S941" s="110"/>
      <c r="T941" s="110"/>
      <c r="U941" s="110"/>
      <c r="V941" s="110"/>
      <c r="W941" s="110"/>
      <c r="X941" s="110"/>
    </row>
    <row r="942" ht="14.25" customHeight="1">
      <c r="A942" s="270" t="s">
        <v>3305</v>
      </c>
      <c r="B942" s="201">
        <v>46027.0</v>
      </c>
      <c r="C942" s="128" t="s">
        <v>3306</v>
      </c>
      <c r="D942" s="211" t="s">
        <v>1416</v>
      </c>
      <c r="E942" s="212">
        <v>550.0</v>
      </c>
      <c r="F942" s="211" t="s">
        <v>1180</v>
      </c>
      <c r="G942" s="219" t="s">
        <v>143</v>
      </c>
      <c r="H942" s="166" t="s">
        <v>976</v>
      </c>
      <c r="I942" s="128" t="s">
        <v>3307</v>
      </c>
      <c r="J942" s="110"/>
      <c r="K942" s="112"/>
      <c r="L942" s="112"/>
      <c r="M942" s="112"/>
      <c r="N942" s="112"/>
      <c r="O942" s="112"/>
      <c r="P942" s="112"/>
      <c r="Q942" s="112"/>
      <c r="R942" s="110"/>
      <c r="S942" s="110"/>
      <c r="T942" s="110"/>
      <c r="U942" s="110"/>
      <c r="V942" s="110"/>
      <c r="W942" s="110"/>
      <c r="X942" s="110"/>
    </row>
    <row r="943" ht="14.25" customHeight="1">
      <c r="A943" s="270" t="s">
        <v>3308</v>
      </c>
      <c r="B943" s="201">
        <v>46029.0</v>
      </c>
      <c r="C943" s="128" t="s">
        <v>3309</v>
      </c>
      <c r="D943" s="211" t="s">
        <v>3310</v>
      </c>
      <c r="E943" s="212">
        <v>10000.0</v>
      </c>
      <c r="F943" s="211" t="s">
        <v>3311</v>
      </c>
      <c r="G943" s="219" t="s">
        <v>201</v>
      </c>
      <c r="H943" s="166" t="s">
        <v>869</v>
      </c>
      <c r="I943" s="128" t="s">
        <v>3312</v>
      </c>
      <c r="J943" s="110"/>
      <c r="K943" s="112"/>
      <c r="L943" s="112"/>
      <c r="M943" s="112"/>
      <c r="N943" s="112"/>
      <c r="O943" s="112"/>
      <c r="P943" s="112"/>
      <c r="Q943" s="112"/>
      <c r="R943" s="110"/>
      <c r="S943" s="110"/>
      <c r="T943" s="110"/>
      <c r="U943" s="110"/>
      <c r="V943" s="110"/>
      <c r="W943" s="110"/>
      <c r="X943" s="110"/>
    </row>
    <row r="944" ht="14.25" customHeight="1">
      <c r="A944" s="270" t="s">
        <v>3313</v>
      </c>
      <c r="B944" s="201">
        <v>46027.0</v>
      </c>
      <c r="C944" s="128" t="s">
        <v>3314</v>
      </c>
      <c r="D944" s="211" t="s">
        <v>1898</v>
      </c>
      <c r="E944" s="212">
        <v>300.0</v>
      </c>
      <c r="F944" s="211" t="s">
        <v>905</v>
      </c>
      <c r="G944" s="219" t="s">
        <v>143</v>
      </c>
      <c r="H944" s="166" t="s">
        <v>976</v>
      </c>
      <c r="I944" s="128" t="s">
        <v>3315</v>
      </c>
      <c r="J944" s="110"/>
      <c r="K944" s="112"/>
      <c r="L944" s="112"/>
      <c r="M944" s="112"/>
      <c r="N944" s="112"/>
      <c r="O944" s="112"/>
      <c r="P944" s="112"/>
      <c r="Q944" s="112"/>
      <c r="R944" s="110"/>
      <c r="S944" s="110"/>
      <c r="T944" s="110"/>
      <c r="U944" s="110"/>
      <c r="V944" s="110"/>
      <c r="W944" s="110"/>
      <c r="X944" s="110"/>
    </row>
    <row r="945" ht="14.25" customHeight="1">
      <c r="A945" s="270" t="s">
        <v>3316</v>
      </c>
      <c r="B945" s="117"/>
      <c r="C945" s="110"/>
      <c r="D945" s="198" t="s">
        <v>129</v>
      </c>
      <c r="E945" s="115"/>
      <c r="F945" s="110"/>
      <c r="H945" s="166"/>
      <c r="I945" s="110"/>
      <c r="J945" s="110"/>
      <c r="K945" s="112"/>
      <c r="L945" s="112"/>
      <c r="M945" s="112"/>
      <c r="N945" s="112"/>
      <c r="O945" s="112"/>
      <c r="P945" s="112"/>
      <c r="Q945" s="112"/>
      <c r="R945" s="110"/>
      <c r="S945" s="110"/>
      <c r="T945" s="110"/>
      <c r="U945" s="110"/>
      <c r="V945" s="110"/>
      <c r="W945" s="110"/>
      <c r="X945" s="110"/>
    </row>
    <row r="946" ht="14.25" customHeight="1">
      <c r="A946" s="270" t="s">
        <v>3317</v>
      </c>
      <c r="B946" s="201">
        <v>46027.0</v>
      </c>
      <c r="C946" s="128" t="s">
        <v>3318</v>
      </c>
      <c r="D946" s="211" t="s">
        <v>3092</v>
      </c>
      <c r="E946" s="276">
        <v>180.0</v>
      </c>
      <c r="F946" s="211" t="s">
        <v>3319</v>
      </c>
      <c r="G946" s="219" t="s">
        <v>1325</v>
      </c>
      <c r="H946" s="166" t="s">
        <v>869</v>
      </c>
      <c r="I946" s="128" t="s">
        <v>3320</v>
      </c>
      <c r="J946" s="110"/>
      <c r="K946" s="112"/>
      <c r="L946" s="112"/>
      <c r="M946" s="112"/>
      <c r="N946" s="112"/>
      <c r="O946" s="183">
        <v>4.39</v>
      </c>
      <c r="P946" s="112">
        <f t="shared" ref="P946:P947" si="74">E946-O946</f>
        <v>175.61</v>
      </c>
      <c r="Q946" s="112"/>
      <c r="R946" s="110"/>
      <c r="S946" s="110"/>
      <c r="T946" s="110"/>
      <c r="U946" s="110"/>
      <c r="V946" s="110"/>
      <c r="W946" s="110"/>
      <c r="X946" s="110"/>
    </row>
    <row r="947" ht="14.25" customHeight="1">
      <c r="A947" s="270" t="s">
        <v>3321</v>
      </c>
      <c r="B947" s="201">
        <v>46027.0</v>
      </c>
      <c r="C947" s="128" t="s">
        <v>3322</v>
      </c>
      <c r="D947" s="211" t="s">
        <v>2073</v>
      </c>
      <c r="E947" s="212">
        <v>3000.0</v>
      </c>
      <c r="F947" s="211" t="s">
        <v>3323</v>
      </c>
      <c r="G947" s="219" t="s">
        <v>150</v>
      </c>
      <c r="H947" s="166" t="s">
        <v>869</v>
      </c>
      <c r="I947" s="128" t="s">
        <v>3324</v>
      </c>
      <c r="J947" s="110"/>
      <c r="K947" s="112"/>
      <c r="L947" s="112"/>
      <c r="M947" s="112"/>
      <c r="O947" s="183">
        <v>98.51</v>
      </c>
      <c r="P947" s="112">
        <f t="shared" si="74"/>
        <v>2901.49</v>
      </c>
      <c r="Q947" s="112"/>
      <c r="R947" s="110"/>
      <c r="S947" s="110"/>
      <c r="T947" s="110"/>
      <c r="U947" s="110"/>
      <c r="V947" s="110"/>
      <c r="W947" s="110"/>
      <c r="X947" s="110"/>
    </row>
    <row r="948" ht="14.25" customHeight="1">
      <c r="A948" s="270" t="s">
        <v>3325</v>
      </c>
      <c r="B948" s="201">
        <v>46028.0</v>
      </c>
      <c r="C948" s="128" t="s">
        <v>3326</v>
      </c>
      <c r="D948" s="211" t="s">
        <v>3303</v>
      </c>
      <c r="E948" s="212">
        <v>550.0</v>
      </c>
      <c r="F948" s="211" t="s">
        <v>1180</v>
      </c>
      <c r="G948" s="219" t="s">
        <v>143</v>
      </c>
      <c r="H948" s="166" t="s">
        <v>976</v>
      </c>
      <c r="I948" s="128" t="s">
        <v>3327</v>
      </c>
      <c r="J948" s="110"/>
      <c r="K948" s="112"/>
      <c r="L948" s="112"/>
      <c r="M948" s="112"/>
      <c r="N948" s="112"/>
      <c r="O948" s="112"/>
      <c r="P948" s="112"/>
      <c r="Q948" s="112"/>
      <c r="R948" s="110"/>
      <c r="S948" s="110"/>
      <c r="T948" s="110"/>
      <c r="U948" s="110"/>
      <c r="V948" s="110"/>
      <c r="W948" s="110"/>
      <c r="X948" s="110"/>
    </row>
    <row r="949" ht="14.25" customHeight="1">
      <c r="A949" s="270" t="s">
        <v>3328</v>
      </c>
      <c r="B949" s="201">
        <v>46028.0</v>
      </c>
      <c r="C949" s="128" t="s">
        <v>3329</v>
      </c>
      <c r="D949" s="211" t="s">
        <v>2915</v>
      </c>
      <c r="E949" s="212">
        <v>544.0</v>
      </c>
      <c r="F949" s="211" t="s">
        <v>3330</v>
      </c>
      <c r="G949" s="219" t="s">
        <v>1325</v>
      </c>
      <c r="H949" s="166" t="s">
        <v>869</v>
      </c>
      <c r="I949" s="110"/>
      <c r="J949" s="110"/>
      <c r="K949" s="112"/>
      <c r="L949" s="112"/>
      <c r="M949" s="112"/>
      <c r="N949" s="112"/>
      <c r="O949" s="112"/>
      <c r="P949" s="112"/>
      <c r="Q949" s="112"/>
      <c r="R949" s="110"/>
      <c r="S949" s="110"/>
      <c r="T949" s="110"/>
      <c r="U949" s="110"/>
      <c r="V949" s="110"/>
      <c r="W949" s="110"/>
      <c r="X949" s="110"/>
    </row>
    <row r="950" ht="14.25" customHeight="1">
      <c r="A950" s="270" t="s">
        <v>3331</v>
      </c>
      <c r="B950" s="201">
        <v>46028.0</v>
      </c>
      <c r="C950" s="128" t="s">
        <v>3332</v>
      </c>
      <c r="D950" s="211" t="s">
        <v>1898</v>
      </c>
      <c r="E950" s="212">
        <v>3000.0</v>
      </c>
      <c r="F950" s="211" t="s">
        <v>3333</v>
      </c>
      <c r="G950" s="221"/>
      <c r="H950" s="166"/>
      <c r="I950" s="110"/>
      <c r="J950" s="110"/>
      <c r="K950" s="112"/>
      <c r="L950" s="112"/>
      <c r="M950" s="112"/>
      <c r="N950" s="112"/>
      <c r="O950" s="112"/>
      <c r="P950" s="112"/>
      <c r="Q950" s="112"/>
      <c r="R950" s="110"/>
      <c r="S950" s="110"/>
      <c r="T950" s="110"/>
      <c r="U950" s="110"/>
      <c r="V950" s="110"/>
      <c r="W950" s="110"/>
      <c r="X950" s="110"/>
    </row>
    <row r="951" ht="14.25" customHeight="1">
      <c r="A951" s="270" t="s">
        <v>3334</v>
      </c>
      <c r="B951" s="117"/>
      <c r="C951" s="110"/>
      <c r="D951" s="198" t="s">
        <v>129</v>
      </c>
      <c r="E951" s="115"/>
      <c r="F951" s="110"/>
      <c r="H951" s="166"/>
      <c r="I951" s="110"/>
      <c r="J951" s="110"/>
      <c r="K951" s="112"/>
      <c r="L951" s="112"/>
      <c r="M951" s="112"/>
      <c r="N951" s="112"/>
      <c r="O951" s="112"/>
      <c r="P951" s="112"/>
      <c r="Q951" s="112"/>
      <c r="R951" s="110"/>
      <c r="S951" s="110"/>
      <c r="T951" s="110"/>
      <c r="U951" s="110"/>
      <c r="V951" s="110"/>
      <c r="W951" s="110"/>
      <c r="X951" s="110"/>
    </row>
    <row r="952" ht="14.25" customHeight="1">
      <c r="A952" s="270" t="s">
        <v>3335</v>
      </c>
      <c r="B952" s="201">
        <v>46028.0</v>
      </c>
      <c r="C952" s="128" t="s">
        <v>3336</v>
      </c>
      <c r="D952" s="211" t="s">
        <v>3337</v>
      </c>
      <c r="E952" s="212">
        <v>5000.0</v>
      </c>
      <c r="F952" s="211" t="s">
        <v>3338</v>
      </c>
      <c r="G952" s="219" t="s">
        <v>150</v>
      </c>
      <c r="H952" s="166" t="s">
        <v>869</v>
      </c>
      <c r="I952" s="128" t="s">
        <v>3339</v>
      </c>
      <c r="J952" s="110"/>
      <c r="K952" s="112"/>
      <c r="L952" s="112"/>
      <c r="M952" s="112"/>
      <c r="N952" s="112"/>
      <c r="O952" s="183">
        <v>164.19</v>
      </c>
      <c r="P952" s="112">
        <f t="shared" ref="P952:P954" si="75">E952-O952</f>
        <v>4835.81</v>
      </c>
      <c r="Q952" s="112"/>
      <c r="R952" s="110"/>
      <c r="S952" s="110"/>
      <c r="T952" s="110"/>
      <c r="U952" s="110"/>
      <c r="V952" s="110"/>
      <c r="W952" s="110"/>
      <c r="X952" s="110"/>
    </row>
    <row r="953" ht="14.25" customHeight="1">
      <c r="A953" s="270" t="s">
        <v>3340</v>
      </c>
      <c r="B953" s="201">
        <v>46028.0</v>
      </c>
      <c r="C953" s="128" t="s">
        <v>3341</v>
      </c>
      <c r="D953" s="211" t="s">
        <v>3342</v>
      </c>
      <c r="E953" s="212">
        <v>2100.0</v>
      </c>
      <c r="F953" s="211" t="s">
        <v>3343</v>
      </c>
      <c r="G953" s="219" t="s">
        <v>1325</v>
      </c>
      <c r="H953" s="166" t="s">
        <v>869</v>
      </c>
      <c r="I953" s="128" t="s">
        <v>3344</v>
      </c>
      <c r="J953" s="110"/>
      <c r="K953" s="112"/>
      <c r="L953" s="112"/>
      <c r="M953" s="112"/>
      <c r="N953" s="112"/>
      <c r="O953" s="183">
        <v>51.17</v>
      </c>
      <c r="P953" s="112">
        <f t="shared" si="75"/>
        <v>2048.83</v>
      </c>
      <c r="Q953" s="112"/>
      <c r="R953" s="110"/>
      <c r="S953" s="110"/>
      <c r="T953" s="110"/>
      <c r="U953" s="110"/>
      <c r="V953" s="110"/>
      <c r="W953" s="110"/>
      <c r="X953" s="110"/>
    </row>
    <row r="954" ht="14.25" customHeight="1">
      <c r="A954" s="277" t="s">
        <v>3345</v>
      </c>
      <c r="B954" s="278">
        <v>46029.0</v>
      </c>
      <c r="C954" s="279" t="s">
        <v>3346</v>
      </c>
      <c r="D954" s="280" t="s">
        <v>1416</v>
      </c>
      <c r="E954" s="281">
        <v>550.0</v>
      </c>
      <c r="F954" s="280" t="s">
        <v>1180</v>
      </c>
      <c r="G954" s="282" t="s">
        <v>150</v>
      </c>
      <c r="H954" s="283" t="s">
        <v>869</v>
      </c>
      <c r="I954" s="284">
        <v>46029.0</v>
      </c>
      <c r="J954" s="285"/>
      <c r="K954" s="286"/>
      <c r="L954" s="286"/>
      <c r="M954" s="286"/>
      <c r="N954" s="286"/>
      <c r="O954" s="287">
        <v>18.06</v>
      </c>
      <c r="P954" s="286">
        <f t="shared" si="75"/>
        <v>531.94</v>
      </c>
      <c r="Q954" s="286"/>
      <c r="R954" s="285"/>
      <c r="S954" s="285"/>
      <c r="T954" s="285"/>
      <c r="U954" s="285"/>
      <c r="V954" s="285"/>
      <c r="W954" s="285"/>
      <c r="X954" s="285"/>
    </row>
    <row r="955" ht="14.25" customHeight="1">
      <c r="A955" s="270" t="s">
        <v>3347</v>
      </c>
      <c r="B955" s="201">
        <v>46029.0</v>
      </c>
      <c r="C955" s="128" t="s">
        <v>3348</v>
      </c>
      <c r="D955" s="211" t="s">
        <v>3349</v>
      </c>
      <c r="E955" s="212">
        <v>550.0</v>
      </c>
      <c r="F955" s="211" t="s">
        <v>1180</v>
      </c>
      <c r="G955" s="219" t="s">
        <v>143</v>
      </c>
      <c r="H955" s="166" t="s">
        <v>976</v>
      </c>
      <c r="I955" s="128" t="s">
        <v>3350</v>
      </c>
      <c r="J955" s="110"/>
      <c r="K955" s="112"/>
      <c r="L955" s="112"/>
      <c r="M955" s="112"/>
      <c r="N955" s="112"/>
      <c r="O955" s="112"/>
      <c r="P955" s="112"/>
      <c r="Q955" s="112"/>
      <c r="R955" s="110"/>
      <c r="S955" s="110"/>
      <c r="T955" s="110"/>
      <c r="U955" s="110"/>
      <c r="V955" s="110"/>
      <c r="W955" s="110"/>
      <c r="X955" s="110"/>
    </row>
    <row r="956" ht="14.25" customHeight="1">
      <c r="A956" s="277" t="s">
        <v>3351</v>
      </c>
      <c r="B956" s="278">
        <v>46029.0</v>
      </c>
      <c r="C956" s="279" t="s">
        <v>3352</v>
      </c>
      <c r="D956" s="280" t="s">
        <v>2504</v>
      </c>
      <c r="E956" s="281">
        <v>550.0</v>
      </c>
      <c r="F956" s="280" t="s">
        <v>1180</v>
      </c>
      <c r="G956" s="282" t="s">
        <v>150</v>
      </c>
      <c r="H956" s="283" t="s">
        <v>869</v>
      </c>
      <c r="I956" s="279"/>
      <c r="J956" s="285"/>
      <c r="K956" s="286"/>
      <c r="L956" s="286"/>
      <c r="M956" s="286"/>
      <c r="N956" s="286"/>
      <c r="O956" s="287">
        <v>18.06</v>
      </c>
      <c r="P956" s="286">
        <f>E956-O956</f>
        <v>531.94</v>
      </c>
      <c r="Q956" s="286"/>
      <c r="R956" s="285"/>
      <c r="S956" s="285"/>
      <c r="T956" s="285"/>
      <c r="U956" s="285"/>
      <c r="V956" s="285"/>
      <c r="W956" s="285"/>
      <c r="X956" s="285"/>
    </row>
    <row r="957" ht="14.25" customHeight="1">
      <c r="A957" s="270" t="s">
        <v>3353</v>
      </c>
      <c r="B957" s="201">
        <v>46029.0</v>
      </c>
      <c r="C957" s="128" t="s">
        <v>3354</v>
      </c>
      <c r="D957" s="211" t="s">
        <v>3355</v>
      </c>
      <c r="E957" s="212">
        <v>550.0</v>
      </c>
      <c r="F957" s="211" t="s">
        <v>1180</v>
      </c>
      <c r="G957" s="219" t="s">
        <v>143</v>
      </c>
      <c r="H957" s="166" t="s">
        <v>976</v>
      </c>
      <c r="I957" s="128" t="s">
        <v>3356</v>
      </c>
      <c r="J957" s="110"/>
      <c r="K957" s="112"/>
      <c r="L957" s="112"/>
      <c r="M957" s="112"/>
      <c r="N957" s="112"/>
      <c r="O957" s="112"/>
      <c r="P957" s="112"/>
      <c r="Q957" s="112"/>
      <c r="R957" s="110"/>
      <c r="S957" s="110"/>
      <c r="T957" s="110"/>
      <c r="U957" s="110"/>
      <c r="V957" s="110"/>
      <c r="W957" s="110"/>
      <c r="X957" s="110"/>
    </row>
    <row r="958" ht="14.25" customHeight="1">
      <c r="A958" s="277" t="s">
        <v>3357</v>
      </c>
      <c r="B958" s="278">
        <v>46029.0</v>
      </c>
      <c r="C958" s="288" t="s">
        <v>3358</v>
      </c>
      <c r="D958" s="280" t="s">
        <v>3092</v>
      </c>
      <c r="E958" s="281">
        <v>360.0</v>
      </c>
      <c r="F958" s="280" t="s">
        <v>3359</v>
      </c>
      <c r="G958" s="282" t="s">
        <v>150</v>
      </c>
      <c r="H958" s="283" t="s">
        <v>869</v>
      </c>
      <c r="I958" s="285"/>
      <c r="J958" s="285"/>
      <c r="K958" s="286"/>
      <c r="L958" s="286"/>
      <c r="M958" s="286"/>
      <c r="N958" s="286"/>
      <c r="O958" s="287">
        <v>11.82</v>
      </c>
      <c r="P958" s="286">
        <f>E958-O958</f>
        <v>348.18</v>
      </c>
      <c r="Q958" s="286"/>
      <c r="R958" s="285"/>
      <c r="S958" s="285"/>
      <c r="T958" s="285"/>
      <c r="U958" s="285"/>
      <c r="V958" s="285"/>
      <c r="W958" s="285"/>
      <c r="X958" s="285"/>
    </row>
    <row r="959" ht="14.25" customHeight="1">
      <c r="A959" s="270" t="s">
        <v>3360</v>
      </c>
      <c r="B959" s="201">
        <v>46029.0</v>
      </c>
      <c r="C959" s="128" t="s">
        <v>3361</v>
      </c>
      <c r="D959" s="211" t="s">
        <v>3362</v>
      </c>
      <c r="E959" s="212">
        <v>184.0</v>
      </c>
      <c r="F959" s="211" t="s">
        <v>3363</v>
      </c>
      <c r="G959" s="219" t="s">
        <v>143</v>
      </c>
      <c r="H959" s="166" t="s">
        <v>976</v>
      </c>
      <c r="I959" s="128" t="s">
        <v>3364</v>
      </c>
      <c r="J959" s="110"/>
      <c r="K959" s="112"/>
      <c r="L959" s="112"/>
      <c r="M959" s="112"/>
      <c r="N959" s="112"/>
      <c r="O959" s="112"/>
      <c r="P959" s="112"/>
      <c r="Q959" s="112"/>
      <c r="R959" s="110"/>
      <c r="S959" s="110"/>
      <c r="T959" s="110"/>
      <c r="U959" s="110"/>
      <c r="V959" s="110"/>
      <c r="W959" s="110"/>
      <c r="X959" s="110"/>
    </row>
    <row r="960" ht="14.25" customHeight="1">
      <c r="A960" s="270" t="s">
        <v>3365</v>
      </c>
      <c r="B960" s="201">
        <v>46029.0</v>
      </c>
      <c r="C960" s="128" t="s">
        <v>3366</v>
      </c>
      <c r="D960" s="211" t="s">
        <v>3362</v>
      </c>
      <c r="E960" s="212">
        <v>20.0</v>
      </c>
      <c r="F960" s="211" t="s">
        <v>3367</v>
      </c>
      <c r="G960" s="219" t="s">
        <v>143</v>
      </c>
      <c r="H960" s="166" t="s">
        <v>976</v>
      </c>
      <c r="I960" s="128" t="s">
        <v>3356</v>
      </c>
      <c r="J960" s="110"/>
      <c r="K960" s="112"/>
      <c r="L960" s="112"/>
      <c r="M960" s="112"/>
      <c r="N960" s="112"/>
      <c r="O960" s="112"/>
      <c r="P960" s="112"/>
      <c r="Q960" s="112"/>
      <c r="R960" s="110"/>
      <c r="S960" s="110"/>
      <c r="T960" s="110"/>
      <c r="U960" s="110"/>
      <c r="V960" s="110"/>
      <c r="W960" s="110"/>
      <c r="X960" s="110"/>
    </row>
    <row r="961" ht="14.25" customHeight="1">
      <c r="A961" s="270" t="s">
        <v>3368</v>
      </c>
      <c r="B961" s="201">
        <v>46030.0</v>
      </c>
      <c r="C961" s="128" t="s">
        <v>3369</v>
      </c>
      <c r="D961" s="211" t="s">
        <v>2504</v>
      </c>
      <c r="E961" s="212">
        <v>3000.0</v>
      </c>
      <c r="F961" s="211" t="s">
        <v>3370</v>
      </c>
      <c r="G961" s="219" t="s">
        <v>150</v>
      </c>
      <c r="H961" s="166" t="s">
        <v>869</v>
      </c>
      <c r="I961" s="110"/>
      <c r="J961" s="110"/>
      <c r="K961" s="112"/>
      <c r="L961" s="112"/>
      <c r="M961" s="112"/>
      <c r="N961" s="112"/>
      <c r="O961" s="183">
        <v>98.51</v>
      </c>
      <c r="P961" s="112">
        <f>E961-O961</f>
        <v>2901.49</v>
      </c>
      <c r="Q961" s="112"/>
      <c r="R961" s="110"/>
      <c r="S961" s="110"/>
      <c r="T961" s="110"/>
      <c r="U961" s="110"/>
      <c r="V961" s="110"/>
      <c r="W961" s="110"/>
      <c r="X961" s="110"/>
    </row>
    <row r="962" ht="14.25" customHeight="1">
      <c r="A962" s="270" t="s">
        <v>3371</v>
      </c>
      <c r="B962" s="201">
        <v>46030.0</v>
      </c>
      <c r="C962" s="128" t="s">
        <v>3372</v>
      </c>
      <c r="D962" s="211" t="s">
        <v>3373</v>
      </c>
      <c r="E962" s="212">
        <v>300.0</v>
      </c>
      <c r="F962" s="211" t="s">
        <v>905</v>
      </c>
      <c r="G962" s="219" t="s">
        <v>143</v>
      </c>
      <c r="H962" s="166" t="s">
        <v>976</v>
      </c>
      <c r="I962" s="128" t="s">
        <v>3374</v>
      </c>
      <c r="J962" s="110"/>
      <c r="K962" s="112"/>
      <c r="L962" s="112"/>
      <c r="M962" s="112"/>
      <c r="N962" s="112"/>
      <c r="O962" s="112"/>
      <c r="P962" s="112"/>
      <c r="Q962" s="112"/>
      <c r="R962" s="110"/>
      <c r="S962" s="110"/>
      <c r="T962" s="110"/>
      <c r="U962" s="110"/>
      <c r="V962" s="110"/>
      <c r="W962" s="110"/>
      <c r="X962" s="110"/>
    </row>
    <row r="963" ht="14.25" customHeight="1">
      <c r="A963" s="270" t="s">
        <v>3375</v>
      </c>
      <c r="B963" s="201">
        <v>46030.0</v>
      </c>
      <c r="C963" s="128" t="s">
        <v>3376</v>
      </c>
      <c r="D963" s="211" t="s">
        <v>3377</v>
      </c>
      <c r="E963" s="212">
        <v>360.0</v>
      </c>
      <c r="F963" s="211" t="s">
        <v>3378</v>
      </c>
      <c r="G963" s="219" t="s">
        <v>143</v>
      </c>
      <c r="H963" s="166" t="s">
        <v>976</v>
      </c>
      <c r="I963" s="128" t="s">
        <v>3374</v>
      </c>
      <c r="J963" s="110"/>
      <c r="K963" s="112"/>
      <c r="L963" s="112"/>
      <c r="M963" s="112"/>
      <c r="N963" s="112"/>
      <c r="O963" s="112"/>
      <c r="P963" s="112"/>
      <c r="Q963" s="112"/>
      <c r="R963" s="110"/>
      <c r="S963" s="110"/>
      <c r="T963" s="110"/>
      <c r="U963" s="110"/>
      <c r="V963" s="110"/>
      <c r="W963" s="110"/>
      <c r="X963" s="110"/>
    </row>
    <row r="964" ht="14.25" customHeight="1">
      <c r="A964" s="270" t="s">
        <v>3379</v>
      </c>
      <c r="B964" s="201">
        <v>46030.0</v>
      </c>
      <c r="C964" s="128" t="s">
        <v>3380</v>
      </c>
      <c r="D964" s="211" t="s">
        <v>3377</v>
      </c>
      <c r="E964" s="212">
        <v>180.0</v>
      </c>
      <c r="F964" s="211" t="s">
        <v>3381</v>
      </c>
      <c r="G964" s="219" t="s">
        <v>143</v>
      </c>
      <c r="H964" s="166" t="s">
        <v>976</v>
      </c>
      <c r="I964" s="128" t="s">
        <v>3374</v>
      </c>
      <c r="J964" s="110"/>
      <c r="K964" s="112"/>
      <c r="L964" s="112"/>
      <c r="M964" s="112"/>
      <c r="N964" s="112"/>
      <c r="O964" s="112"/>
      <c r="P964" s="112"/>
      <c r="Q964" s="112"/>
      <c r="R964" s="110"/>
      <c r="S964" s="110"/>
      <c r="T964" s="110"/>
      <c r="U964" s="110"/>
      <c r="V964" s="110"/>
      <c r="W964" s="110"/>
      <c r="X964" s="110"/>
    </row>
    <row r="965" ht="14.25" customHeight="1">
      <c r="A965" s="270" t="s">
        <v>3382</v>
      </c>
      <c r="B965" s="201">
        <v>46031.0</v>
      </c>
      <c r="C965" s="128" t="s">
        <v>3383</v>
      </c>
      <c r="D965" s="211" t="s">
        <v>3384</v>
      </c>
      <c r="E965" s="212">
        <v>550.0</v>
      </c>
      <c r="F965" s="211" t="s">
        <v>1180</v>
      </c>
      <c r="G965" s="219" t="s">
        <v>150</v>
      </c>
      <c r="H965" s="166" t="s">
        <v>869</v>
      </c>
      <c r="I965" s="128" t="s">
        <v>3385</v>
      </c>
      <c r="J965" s="110"/>
      <c r="K965" s="112"/>
      <c r="L965" s="112"/>
      <c r="M965" s="112"/>
      <c r="N965" s="112"/>
      <c r="O965" s="183">
        <v>18.07</v>
      </c>
      <c r="P965" s="112">
        <f t="shared" ref="P965:P967" si="76">E965-O965</f>
        <v>531.93</v>
      </c>
      <c r="Q965" s="112"/>
      <c r="R965" s="110"/>
      <c r="S965" s="110"/>
      <c r="T965" s="110"/>
      <c r="U965" s="110"/>
      <c r="V965" s="110"/>
      <c r="W965" s="110"/>
      <c r="X965" s="110"/>
    </row>
    <row r="966" ht="14.25" customHeight="1">
      <c r="A966" s="270" t="s">
        <v>3386</v>
      </c>
      <c r="B966" s="289">
        <v>46031.0</v>
      </c>
      <c r="C966" s="128" t="s">
        <v>3387</v>
      </c>
      <c r="D966" s="211" t="s">
        <v>3388</v>
      </c>
      <c r="E966" s="276">
        <v>600.0</v>
      </c>
      <c r="F966" s="211" t="s">
        <v>905</v>
      </c>
      <c r="G966" s="219" t="s">
        <v>1325</v>
      </c>
      <c r="H966" s="166" t="s">
        <v>869</v>
      </c>
      <c r="I966" s="110"/>
      <c r="J966" s="110"/>
      <c r="K966" s="112"/>
      <c r="L966" s="112"/>
      <c r="M966" s="112"/>
      <c r="N966" s="112"/>
      <c r="O966" s="183">
        <v>14.62</v>
      </c>
      <c r="P966" s="112">
        <f t="shared" si="76"/>
        <v>585.38</v>
      </c>
      <c r="Q966" s="112"/>
      <c r="R966" s="110"/>
      <c r="S966" s="110"/>
      <c r="T966" s="110"/>
      <c r="U966" s="110"/>
      <c r="V966" s="110"/>
      <c r="W966" s="110"/>
      <c r="X966" s="110"/>
    </row>
    <row r="967" ht="14.25" customHeight="1">
      <c r="A967" s="270" t="s">
        <v>3389</v>
      </c>
      <c r="B967" s="289">
        <v>46031.0</v>
      </c>
      <c r="C967" s="128" t="s">
        <v>3390</v>
      </c>
      <c r="D967" s="211" t="s">
        <v>1416</v>
      </c>
      <c r="E967" s="276">
        <v>550.0</v>
      </c>
      <c r="F967" s="211" t="s">
        <v>1180</v>
      </c>
      <c r="G967" s="219" t="s">
        <v>1325</v>
      </c>
      <c r="H967" s="166" t="s">
        <v>869</v>
      </c>
      <c r="I967" s="110"/>
      <c r="J967" s="110"/>
      <c r="K967" s="112"/>
      <c r="L967" s="112"/>
      <c r="M967" s="112"/>
      <c r="N967" s="112"/>
      <c r="O967" s="183">
        <v>13.4</v>
      </c>
      <c r="P967" s="112">
        <f t="shared" si="76"/>
        <v>536.6</v>
      </c>
      <c r="Q967" s="112"/>
      <c r="R967" s="110"/>
      <c r="S967" s="110"/>
      <c r="T967" s="110"/>
      <c r="U967" s="110"/>
      <c r="V967" s="110"/>
      <c r="W967" s="110"/>
      <c r="X967" s="110"/>
    </row>
    <row r="968" ht="14.25" customHeight="1">
      <c r="A968" s="270" t="s">
        <v>3391</v>
      </c>
      <c r="B968" s="201">
        <v>46031.0</v>
      </c>
      <c r="C968" s="128" t="s">
        <v>3392</v>
      </c>
      <c r="D968" s="211" t="s">
        <v>3393</v>
      </c>
      <c r="E968" s="212">
        <v>550.0</v>
      </c>
      <c r="F968" s="211" t="s">
        <v>1180</v>
      </c>
      <c r="G968" s="219" t="s">
        <v>143</v>
      </c>
      <c r="H968" s="166" t="s">
        <v>976</v>
      </c>
      <c r="I968" s="128" t="s">
        <v>3374</v>
      </c>
      <c r="J968" s="110"/>
      <c r="K968" s="112"/>
      <c r="L968" s="112"/>
      <c r="M968" s="112"/>
      <c r="N968" s="112"/>
      <c r="O968" s="112"/>
      <c r="P968" s="112"/>
      <c r="Q968" s="112"/>
      <c r="R968" s="110"/>
      <c r="S968" s="110"/>
      <c r="T968" s="110"/>
      <c r="U968" s="110"/>
      <c r="V968" s="110"/>
      <c r="W968" s="110"/>
      <c r="X968" s="110"/>
    </row>
    <row r="969" ht="14.25" customHeight="1">
      <c r="A969" s="270" t="s">
        <v>3394</v>
      </c>
      <c r="B969" s="289">
        <v>46031.0</v>
      </c>
      <c r="C969" s="128" t="s">
        <v>3395</v>
      </c>
      <c r="D969" s="211" t="s">
        <v>3396</v>
      </c>
      <c r="E969" s="212">
        <v>300.0</v>
      </c>
      <c r="F969" s="211" t="s">
        <v>905</v>
      </c>
      <c r="G969" s="219" t="s">
        <v>1325</v>
      </c>
      <c r="H969" s="166" t="s">
        <v>869</v>
      </c>
      <c r="I969" s="110"/>
      <c r="J969" s="110"/>
      <c r="K969" s="112"/>
      <c r="L969" s="112"/>
      <c r="M969" s="112"/>
      <c r="N969" s="112"/>
      <c r="O969" s="112"/>
      <c r="P969" s="112"/>
      <c r="Q969" s="112"/>
      <c r="R969" s="110"/>
      <c r="S969" s="110"/>
      <c r="T969" s="110"/>
      <c r="U969" s="110"/>
      <c r="V969" s="110"/>
      <c r="W969" s="110"/>
      <c r="X969" s="110"/>
    </row>
    <row r="970" ht="14.25" customHeight="1">
      <c r="A970" s="270" t="s">
        <v>3397</v>
      </c>
      <c r="B970" s="289">
        <v>46031.0</v>
      </c>
      <c r="C970" s="128" t="s">
        <v>3398</v>
      </c>
      <c r="D970" s="211" t="s">
        <v>3399</v>
      </c>
      <c r="E970" s="276">
        <v>5200.0</v>
      </c>
      <c r="F970" s="211" t="s">
        <v>3400</v>
      </c>
      <c r="G970" s="219" t="s">
        <v>1325</v>
      </c>
      <c r="H970" s="166" t="s">
        <v>869</v>
      </c>
      <c r="I970" s="110"/>
      <c r="J970" s="110"/>
      <c r="K970" s="112"/>
      <c r="L970" s="112"/>
      <c r="M970" s="112"/>
      <c r="N970" s="112"/>
      <c r="O970" s="186">
        <v>126.69</v>
      </c>
      <c r="P970" s="112">
        <f t="shared" ref="P970:P972" si="77">E970-O970</f>
        <v>5073.31</v>
      </c>
      <c r="Q970" s="112"/>
      <c r="R970" s="110"/>
      <c r="S970" s="110"/>
      <c r="T970" s="110"/>
      <c r="U970" s="110"/>
      <c r="V970" s="110"/>
      <c r="W970" s="110"/>
      <c r="X970" s="110"/>
    </row>
    <row r="971" ht="14.25" customHeight="1">
      <c r="A971" s="270" t="s">
        <v>3401</v>
      </c>
      <c r="B971" s="289">
        <v>46034.0</v>
      </c>
      <c r="C971" s="128" t="s">
        <v>3402</v>
      </c>
      <c r="D971" s="211" t="s">
        <v>3403</v>
      </c>
      <c r="E971" s="276">
        <v>550.0</v>
      </c>
      <c r="F971" s="211" t="s">
        <v>1180</v>
      </c>
      <c r="G971" s="219" t="s">
        <v>1325</v>
      </c>
      <c r="H971" s="166" t="s">
        <v>869</v>
      </c>
      <c r="I971" s="110"/>
      <c r="J971" s="110"/>
      <c r="K971" s="112"/>
      <c r="L971" s="112"/>
      <c r="M971" s="112"/>
      <c r="N971" s="112"/>
      <c r="O971" s="183">
        <v>13.4</v>
      </c>
      <c r="P971" s="112">
        <f t="shared" si="77"/>
        <v>536.6</v>
      </c>
      <c r="Q971" s="112"/>
      <c r="R971" s="110"/>
      <c r="S971" s="110"/>
      <c r="T971" s="110"/>
      <c r="U971" s="110"/>
      <c r="V971" s="110"/>
      <c r="W971" s="110"/>
      <c r="X971" s="110"/>
    </row>
    <row r="972" ht="14.25" customHeight="1">
      <c r="A972" s="270" t="s">
        <v>3404</v>
      </c>
      <c r="B972" s="289">
        <v>46034.0</v>
      </c>
      <c r="C972" s="128" t="s">
        <v>3405</v>
      </c>
      <c r="D972" s="211" t="s">
        <v>3406</v>
      </c>
      <c r="E972" s="276">
        <v>550.0</v>
      </c>
      <c r="F972" s="211" t="s">
        <v>1180</v>
      </c>
      <c r="G972" s="219" t="s">
        <v>1325</v>
      </c>
      <c r="H972" s="166" t="s">
        <v>869</v>
      </c>
      <c r="I972" s="110"/>
      <c r="J972" s="110"/>
      <c r="K972" s="112"/>
      <c r="L972" s="112"/>
      <c r="M972" s="112"/>
      <c r="N972" s="112"/>
      <c r="O972" s="183">
        <v>13.4</v>
      </c>
      <c r="P972" s="112">
        <f t="shared" si="77"/>
        <v>536.6</v>
      </c>
      <c r="Q972" s="112"/>
      <c r="R972" s="110"/>
      <c r="S972" s="110"/>
      <c r="T972" s="110"/>
      <c r="U972" s="110"/>
      <c r="V972" s="110"/>
      <c r="W972" s="110"/>
      <c r="X972" s="110"/>
    </row>
    <row r="973" ht="14.25" customHeight="1">
      <c r="A973" s="270" t="s">
        <v>3407</v>
      </c>
      <c r="B973" s="201">
        <v>46034.0</v>
      </c>
      <c r="C973" s="128" t="s">
        <v>3408</v>
      </c>
      <c r="D973" s="211" t="s">
        <v>1416</v>
      </c>
      <c r="E973" s="212">
        <v>550.0</v>
      </c>
      <c r="F973" s="211" t="s">
        <v>1180</v>
      </c>
      <c r="G973" s="219" t="s">
        <v>143</v>
      </c>
      <c r="H973" s="166" t="s">
        <v>976</v>
      </c>
      <c r="I973" s="128" t="s">
        <v>3409</v>
      </c>
      <c r="J973" s="110"/>
      <c r="K973" s="112"/>
      <c r="L973" s="112"/>
      <c r="M973" s="112"/>
      <c r="N973" s="112"/>
      <c r="O973" s="112"/>
      <c r="P973" s="112"/>
      <c r="Q973" s="112"/>
      <c r="R973" s="110"/>
      <c r="S973" s="110"/>
      <c r="T973" s="110"/>
      <c r="U973" s="110"/>
      <c r="V973" s="110"/>
      <c r="W973" s="110"/>
      <c r="X973" s="110"/>
    </row>
    <row r="974" ht="14.25" customHeight="1">
      <c r="A974" s="270" t="s">
        <v>3410</v>
      </c>
      <c r="B974" s="289">
        <v>46034.0</v>
      </c>
      <c r="C974" s="128" t="s">
        <v>3411</v>
      </c>
      <c r="D974" s="211" t="s">
        <v>3412</v>
      </c>
      <c r="E974" s="276">
        <v>550.0</v>
      </c>
      <c r="F974" s="211" t="s">
        <v>1180</v>
      </c>
      <c r="G974" s="219" t="s">
        <v>3413</v>
      </c>
      <c r="H974" s="166" t="s">
        <v>869</v>
      </c>
      <c r="I974" s="110"/>
      <c r="J974" s="110"/>
      <c r="K974" s="112"/>
      <c r="L974" s="112"/>
      <c r="M974" s="112"/>
      <c r="N974" s="112"/>
      <c r="O974" s="183">
        <v>13.4</v>
      </c>
      <c r="P974" s="112">
        <f>E974-O974</f>
        <v>536.6</v>
      </c>
      <c r="Q974" s="112"/>
      <c r="R974" s="110"/>
      <c r="S974" s="110"/>
      <c r="T974" s="110"/>
      <c r="U974" s="110"/>
      <c r="V974" s="110"/>
      <c r="W974" s="110"/>
      <c r="X974" s="110"/>
    </row>
    <row r="975" ht="14.25" customHeight="1">
      <c r="A975" s="270" t="s">
        <v>3414</v>
      </c>
      <c r="B975" s="201">
        <v>46034.0</v>
      </c>
      <c r="C975" s="128" t="s">
        <v>3415</v>
      </c>
      <c r="D975" s="211" t="s">
        <v>3416</v>
      </c>
      <c r="E975" s="212">
        <v>1400.0</v>
      </c>
      <c r="F975" s="211" t="s">
        <v>3417</v>
      </c>
      <c r="G975" s="219" t="s">
        <v>201</v>
      </c>
      <c r="H975" s="166" t="s">
        <v>869</v>
      </c>
      <c r="I975" s="128" t="s">
        <v>3418</v>
      </c>
      <c r="J975" s="110"/>
      <c r="K975" s="112"/>
      <c r="L975" s="112"/>
      <c r="M975" s="112"/>
      <c r="N975" s="112"/>
      <c r="O975" s="112"/>
      <c r="P975" s="112"/>
      <c r="Q975" s="112"/>
      <c r="R975" s="110"/>
      <c r="S975" s="110"/>
      <c r="T975" s="110"/>
      <c r="U975" s="110"/>
      <c r="V975" s="110"/>
      <c r="W975" s="110"/>
      <c r="X975" s="110"/>
    </row>
    <row r="976" ht="14.25" customHeight="1">
      <c r="A976" s="270" t="s">
        <v>3419</v>
      </c>
      <c r="B976" s="201">
        <v>46034.0</v>
      </c>
      <c r="C976" s="128" t="s">
        <v>3420</v>
      </c>
      <c r="D976" s="211" t="s">
        <v>3421</v>
      </c>
      <c r="E976" s="212">
        <v>72.0</v>
      </c>
      <c r="F976" s="211" t="s">
        <v>3422</v>
      </c>
      <c r="G976" s="219" t="s">
        <v>143</v>
      </c>
      <c r="H976" s="166" t="s">
        <v>976</v>
      </c>
      <c r="I976" s="128" t="s">
        <v>3409</v>
      </c>
      <c r="J976" s="110"/>
      <c r="K976" s="112"/>
      <c r="L976" s="112"/>
      <c r="M976" s="112"/>
      <c r="N976" s="112"/>
      <c r="O976" s="112"/>
      <c r="P976" s="112"/>
      <c r="Q976" s="112"/>
      <c r="R976" s="110"/>
      <c r="S976" s="110"/>
      <c r="T976" s="110"/>
      <c r="U976" s="110"/>
      <c r="V976" s="110"/>
      <c r="W976" s="110"/>
      <c r="X976" s="110"/>
    </row>
    <row r="977" ht="14.25" customHeight="1">
      <c r="A977" s="270" t="s">
        <v>3423</v>
      </c>
      <c r="B977" s="201">
        <v>46034.0</v>
      </c>
      <c r="C977" s="128" t="s">
        <v>3424</v>
      </c>
      <c r="D977" s="211" t="s">
        <v>3425</v>
      </c>
      <c r="E977" s="212">
        <v>45.0</v>
      </c>
      <c r="F977" s="211" t="s">
        <v>3426</v>
      </c>
      <c r="G977" s="219" t="s">
        <v>143</v>
      </c>
      <c r="H977" s="166" t="s">
        <v>976</v>
      </c>
      <c r="I977" s="128" t="s">
        <v>3409</v>
      </c>
      <c r="J977" s="110"/>
      <c r="K977" s="112"/>
      <c r="L977" s="112"/>
      <c r="M977" s="112"/>
      <c r="N977" s="112"/>
      <c r="O977" s="112"/>
      <c r="P977" s="112"/>
      <c r="Q977" s="112"/>
      <c r="R977" s="110"/>
      <c r="S977" s="110"/>
      <c r="T977" s="110"/>
      <c r="U977" s="110"/>
      <c r="V977" s="110"/>
      <c r="W977" s="110"/>
      <c r="X977" s="110"/>
    </row>
    <row r="978" ht="14.25" customHeight="1">
      <c r="A978" s="270" t="s">
        <v>3427</v>
      </c>
      <c r="B978" s="201">
        <v>46034.0</v>
      </c>
      <c r="C978" s="290" t="s">
        <v>3428</v>
      </c>
      <c r="D978" s="211" t="s">
        <v>3342</v>
      </c>
      <c r="E978" s="212">
        <v>5500.0</v>
      </c>
      <c r="F978" s="211" t="s">
        <v>3429</v>
      </c>
      <c r="G978" s="219" t="s">
        <v>143</v>
      </c>
      <c r="H978" s="166" t="s">
        <v>976</v>
      </c>
      <c r="I978" s="128" t="s">
        <v>3430</v>
      </c>
      <c r="J978" s="110"/>
      <c r="K978" s="112"/>
      <c r="L978" s="112"/>
      <c r="M978" s="112"/>
      <c r="N978" s="112"/>
      <c r="O978" s="112"/>
      <c r="P978" s="112"/>
      <c r="Q978" s="112"/>
      <c r="R978" s="110"/>
      <c r="S978" s="110"/>
      <c r="T978" s="110"/>
      <c r="U978" s="110"/>
      <c r="V978" s="110"/>
      <c r="W978" s="110"/>
      <c r="X978" s="110"/>
    </row>
    <row r="979" ht="14.25" customHeight="1">
      <c r="A979" s="270" t="s">
        <v>3431</v>
      </c>
      <c r="B979" s="201">
        <v>46034.0</v>
      </c>
      <c r="C979" s="257" t="s">
        <v>3432</v>
      </c>
      <c r="D979" s="211" t="s">
        <v>3433</v>
      </c>
      <c r="E979" s="212">
        <v>2600.0</v>
      </c>
      <c r="F979" s="211" t="s">
        <v>3434</v>
      </c>
      <c r="G979" s="219" t="s">
        <v>201</v>
      </c>
      <c r="H979" s="166" t="s">
        <v>1884</v>
      </c>
      <c r="I979" s="128" t="s">
        <v>3435</v>
      </c>
      <c r="J979" s="110"/>
      <c r="K979" s="112"/>
      <c r="L979" s="112"/>
      <c r="M979" s="112"/>
      <c r="N979" s="112"/>
      <c r="O979" s="112"/>
      <c r="P979" s="112"/>
      <c r="Q979" s="112"/>
      <c r="R979" s="110"/>
      <c r="S979" s="110"/>
      <c r="T979" s="110"/>
      <c r="U979" s="110"/>
      <c r="V979" s="110"/>
      <c r="W979" s="110"/>
      <c r="X979" s="110"/>
    </row>
    <row r="980" ht="14.25" customHeight="1">
      <c r="A980" s="270" t="s">
        <v>3436</v>
      </c>
      <c r="B980" s="201">
        <v>46034.0</v>
      </c>
      <c r="C980" s="128"/>
      <c r="D980" s="291" t="s">
        <v>129</v>
      </c>
      <c r="E980" s="212"/>
      <c r="F980" s="211"/>
      <c r="G980" s="219"/>
      <c r="H980" s="166"/>
      <c r="I980" s="128"/>
      <c r="J980" s="110"/>
      <c r="K980" s="112"/>
      <c r="L980" s="112"/>
      <c r="M980" s="112"/>
      <c r="N980" s="112"/>
      <c r="O980" s="292"/>
      <c r="P980" s="120"/>
      <c r="Q980" s="112"/>
      <c r="R980" s="110"/>
      <c r="S980" s="110"/>
      <c r="T980" s="110"/>
      <c r="U980" s="110"/>
      <c r="V980" s="110"/>
      <c r="W980" s="110"/>
      <c r="X980" s="110"/>
    </row>
    <row r="981" ht="14.25" customHeight="1">
      <c r="A981" s="270" t="s">
        <v>3437</v>
      </c>
      <c r="B981" s="201">
        <v>46034.0</v>
      </c>
      <c r="C981" s="128" t="s">
        <v>3438</v>
      </c>
      <c r="D981" s="211" t="s">
        <v>3439</v>
      </c>
      <c r="E981" s="212">
        <v>6500.0</v>
      </c>
      <c r="F981" s="211" t="s">
        <v>3440</v>
      </c>
      <c r="G981" s="219" t="s">
        <v>150</v>
      </c>
      <c r="H981" s="166" t="s">
        <v>869</v>
      </c>
      <c r="I981" s="128" t="s">
        <v>3441</v>
      </c>
      <c r="J981" s="110"/>
      <c r="K981" s="112"/>
      <c r="L981" s="112"/>
      <c r="M981" s="112"/>
      <c r="N981" s="112"/>
      <c r="O981" s="183">
        <v>213.44</v>
      </c>
      <c r="P981" s="112">
        <f>E981-O981</f>
        <v>6286.56</v>
      </c>
      <c r="Q981" s="112"/>
      <c r="R981" s="110"/>
      <c r="S981" s="110"/>
      <c r="T981" s="110"/>
      <c r="U981" s="110"/>
      <c r="V981" s="110"/>
      <c r="W981" s="110"/>
      <c r="X981" s="110"/>
    </row>
    <row r="982" ht="14.25" customHeight="1">
      <c r="A982" s="270" t="s">
        <v>3442</v>
      </c>
      <c r="B982" s="201">
        <v>46034.0</v>
      </c>
      <c r="C982" s="128" t="s">
        <v>3443</v>
      </c>
      <c r="D982" s="211" t="s">
        <v>3444</v>
      </c>
      <c r="E982" s="212">
        <v>300.0</v>
      </c>
      <c r="F982" s="211" t="s">
        <v>905</v>
      </c>
      <c r="G982" s="219" t="s">
        <v>143</v>
      </c>
      <c r="H982" s="166" t="s">
        <v>976</v>
      </c>
      <c r="I982" s="128" t="s">
        <v>3409</v>
      </c>
      <c r="J982" s="110"/>
      <c r="K982" s="112"/>
      <c r="L982" s="112"/>
      <c r="M982" s="112"/>
      <c r="N982" s="112"/>
      <c r="O982" s="112"/>
      <c r="P982" s="112"/>
      <c r="Q982" s="112"/>
      <c r="R982" s="110"/>
      <c r="S982" s="110"/>
      <c r="T982" s="110"/>
      <c r="U982" s="110"/>
      <c r="V982" s="110"/>
      <c r="W982" s="110"/>
      <c r="X982" s="110"/>
    </row>
    <row r="983" ht="14.25" customHeight="1">
      <c r="A983" s="270" t="s">
        <v>3445</v>
      </c>
      <c r="B983" s="201">
        <v>46034.0</v>
      </c>
      <c r="C983" s="128" t="s">
        <v>3446</v>
      </c>
      <c r="D983" s="211" t="s">
        <v>1558</v>
      </c>
      <c r="E983" s="212">
        <v>40.0</v>
      </c>
      <c r="F983" s="211" t="s">
        <v>3447</v>
      </c>
      <c r="G983" s="219" t="s">
        <v>143</v>
      </c>
      <c r="H983" s="166" t="s">
        <v>976</v>
      </c>
      <c r="I983" s="128" t="s">
        <v>3409</v>
      </c>
      <c r="J983" s="110"/>
      <c r="K983" s="112"/>
      <c r="L983" s="112"/>
      <c r="M983" s="112"/>
      <c r="N983" s="112"/>
      <c r="O983" s="112"/>
      <c r="P983" s="112"/>
      <c r="Q983" s="112"/>
      <c r="R983" s="110"/>
      <c r="S983" s="110"/>
      <c r="T983" s="110"/>
      <c r="U983" s="110"/>
      <c r="V983" s="110"/>
      <c r="W983" s="110"/>
      <c r="X983" s="110"/>
    </row>
    <row r="984" ht="14.25" customHeight="1">
      <c r="A984" s="270" t="s">
        <v>3448</v>
      </c>
      <c r="B984" s="201">
        <v>46034.0</v>
      </c>
      <c r="C984" s="128" t="s">
        <v>3449</v>
      </c>
      <c r="D984" s="211" t="s">
        <v>1558</v>
      </c>
      <c r="E984" s="212">
        <v>106.0</v>
      </c>
      <c r="F984" s="211" t="s">
        <v>3450</v>
      </c>
      <c r="G984" s="219" t="s">
        <v>143</v>
      </c>
      <c r="H984" s="166" t="s">
        <v>976</v>
      </c>
      <c r="I984" s="128" t="s">
        <v>3451</v>
      </c>
      <c r="J984" s="110"/>
      <c r="K984" s="112"/>
      <c r="L984" s="112"/>
      <c r="M984" s="112"/>
      <c r="N984" s="112"/>
      <c r="O984" s="112"/>
      <c r="P984" s="112"/>
      <c r="Q984" s="112"/>
      <c r="R984" s="110"/>
      <c r="S984" s="110"/>
      <c r="T984" s="110"/>
      <c r="U984" s="110"/>
      <c r="V984" s="110"/>
      <c r="W984" s="110"/>
      <c r="X984" s="110"/>
    </row>
    <row r="985" ht="14.25" customHeight="1">
      <c r="A985" s="270" t="s">
        <v>3452</v>
      </c>
      <c r="B985" s="201">
        <v>46035.0</v>
      </c>
      <c r="C985" s="128" t="s">
        <v>3453</v>
      </c>
      <c r="D985" s="211" t="s">
        <v>3454</v>
      </c>
      <c r="E985" s="212">
        <v>550.0</v>
      </c>
      <c r="F985" s="211" t="s">
        <v>1180</v>
      </c>
      <c r="G985" s="219" t="s">
        <v>143</v>
      </c>
      <c r="H985" s="166" t="s">
        <v>976</v>
      </c>
      <c r="I985" s="128" t="s">
        <v>3455</v>
      </c>
      <c r="J985" s="110"/>
      <c r="K985" s="112"/>
      <c r="L985" s="112"/>
      <c r="M985" s="112"/>
      <c r="N985" s="112"/>
      <c r="O985" s="112"/>
      <c r="P985" s="112"/>
      <c r="Q985" s="112"/>
      <c r="R985" s="110"/>
      <c r="S985" s="110"/>
      <c r="T985" s="110"/>
      <c r="U985" s="110"/>
      <c r="V985" s="110"/>
      <c r="W985" s="110"/>
      <c r="X985" s="110"/>
    </row>
    <row r="986" ht="14.25" customHeight="1">
      <c r="A986" s="270" t="s">
        <v>3456</v>
      </c>
      <c r="B986" s="201">
        <v>46035.0</v>
      </c>
      <c r="C986" s="128" t="s">
        <v>3457</v>
      </c>
      <c r="D986" s="211" t="s">
        <v>3458</v>
      </c>
      <c r="E986" s="276">
        <v>300.0</v>
      </c>
      <c r="F986" s="211" t="s">
        <v>905</v>
      </c>
      <c r="G986" s="219" t="s">
        <v>3413</v>
      </c>
      <c r="H986" s="166" t="s">
        <v>869</v>
      </c>
      <c r="I986" s="110"/>
      <c r="J986" s="110"/>
      <c r="K986" s="112"/>
      <c r="L986" s="112"/>
      <c r="M986" s="112"/>
      <c r="N986" s="112"/>
      <c r="O986" s="183">
        <v>7.31</v>
      </c>
      <c r="P986" s="112">
        <f>E986-O986</f>
        <v>292.69</v>
      </c>
      <c r="Q986" s="112"/>
      <c r="R986" s="110"/>
      <c r="S986" s="110"/>
      <c r="T986" s="110"/>
      <c r="U986" s="110"/>
      <c r="V986" s="110"/>
      <c r="W986" s="110"/>
      <c r="X986" s="110"/>
    </row>
    <row r="987" ht="14.25" customHeight="1">
      <c r="A987" s="270" t="s">
        <v>3459</v>
      </c>
      <c r="B987" s="117"/>
      <c r="C987" s="110"/>
      <c r="D987" s="291" t="s">
        <v>129</v>
      </c>
      <c r="E987" s="222"/>
      <c r="F987" s="223"/>
      <c r="G987" s="221"/>
      <c r="H987" s="166"/>
      <c r="I987" s="110"/>
      <c r="J987" s="110"/>
      <c r="K987" s="112"/>
      <c r="L987" s="112"/>
      <c r="M987" s="112"/>
      <c r="N987" s="112"/>
      <c r="O987" s="112"/>
      <c r="P987" s="112"/>
      <c r="Q987" s="112"/>
      <c r="R987" s="110"/>
      <c r="S987" s="110"/>
      <c r="T987" s="110"/>
      <c r="U987" s="110"/>
      <c r="V987" s="110"/>
      <c r="W987" s="110"/>
      <c r="X987" s="110"/>
    </row>
    <row r="988" ht="14.25" customHeight="1">
      <c r="A988" s="270" t="s">
        <v>3460</v>
      </c>
      <c r="B988" s="201">
        <v>46035.0</v>
      </c>
      <c r="C988" s="128" t="s">
        <v>3461</v>
      </c>
      <c r="D988" s="211" t="s">
        <v>1455</v>
      </c>
      <c r="E988" s="212">
        <v>300.0</v>
      </c>
      <c r="F988" s="211" t="s">
        <v>905</v>
      </c>
      <c r="G988" s="219" t="s">
        <v>143</v>
      </c>
      <c r="H988" s="166" t="s">
        <v>976</v>
      </c>
      <c r="I988" s="128" t="s">
        <v>3455</v>
      </c>
      <c r="J988" s="110"/>
      <c r="K988" s="112"/>
      <c r="L988" s="112"/>
      <c r="M988" s="112"/>
      <c r="N988" s="112"/>
      <c r="O988" s="112"/>
      <c r="P988" s="112"/>
      <c r="Q988" s="112"/>
      <c r="R988" s="110"/>
      <c r="S988" s="110"/>
      <c r="T988" s="110"/>
      <c r="U988" s="110"/>
      <c r="V988" s="110"/>
      <c r="W988" s="110"/>
      <c r="X988" s="110"/>
    </row>
    <row r="989" ht="14.25" customHeight="1">
      <c r="A989" s="270" t="s">
        <v>3462</v>
      </c>
      <c r="B989" s="201">
        <v>46035.0</v>
      </c>
      <c r="C989" s="128" t="s">
        <v>3463</v>
      </c>
      <c r="D989" s="211" t="s">
        <v>3464</v>
      </c>
      <c r="E989" s="276">
        <v>300.0</v>
      </c>
      <c r="F989" s="211" t="s">
        <v>905</v>
      </c>
      <c r="G989" s="219" t="s">
        <v>1325</v>
      </c>
      <c r="H989" s="166" t="s">
        <v>869</v>
      </c>
      <c r="I989" s="110"/>
      <c r="J989" s="110"/>
      <c r="K989" s="112"/>
      <c r="L989" s="112"/>
      <c r="M989" s="112"/>
      <c r="N989" s="112"/>
      <c r="O989" s="183">
        <v>7.31</v>
      </c>
      <c r="P989" s="112">
        <f t="shared" ref="P989:P990" si="78">E989-O989</f>
        <v>292.69</v>
      </c>
      <c r="Q989" s="112"/>
      <c r="R989" s="110"/>
      <c r="S989" s="110"/>
      <c r="T989" s="110"/>
      <c r="U989" s="110"/>
      <c r="V989" s="110"/>
      <c r="W989" s="110"/>
      <c r="X989" s="110"/>
    </row>
    <row r="990" ht="14.25" customHeight="1">
      <c r="A990" s="270" t="s">
        <v>3465</v>
      </c>
      <c r="B990" s="201">
        <v>46035.0</v>
      </c>
      <c r="C990" s="128" t="s">
        <v>3466</v>
      </c>
      <c r="D990" s="211" t="s">
        <v>3464</v>
      </c>
      <c r="E990" s="276">
        <v>100.0</v>
      </c>
      <c r="F990" s="211" t="s">
        <v>3467</v>
      </c>
      <c r="G990" s="219" t="s">
        <v>1325</v>
      </c>
      <c r="H990" s="166" t="s">
        <v>869</v>
      </c>
      <c r="I990" s="110"/>
      <c r="J990" s="110"/>
      <c r="K990" s="112"/>
      <c r="L990" s="112"/>
      <c r="M990" s="112"/>
      <c r="N990" s="112"/>
      <c r="O990" s="183">
        <v>2.44</v>
      </c>
      <c r="P990" s="112">
        <f t="shared" si="78"/>
        <v>97.56</v>
      </c>
      <c r="Q990" s="112"/>
      <c r="R990" s="110"/>
      <c r="S990" s="110"/>
      <c r="T990" s="110"/>
      <c r="U990" s="110"/>
      <c r="V990" s="110"/>
      <c r="W990" s="110"/>
      <c r="X990" s="110"/>
    </row>
    <row r="991" ht="14.25" customHeight="1">
      <c r="A991" s="270" t="s">
        <v>3468</v>
      </c>
      <c r="B991" s="201">
        <v>46035.0</v>
      </c>
      <c r="C991" s="128" t="s">
        <v>3469</v>
      </c>
      <c r="D991" s="211" t="s">
        <v>3470</v>
      </c>
      <c r="E991" s="212">
        <v>300.0</v>
      </c>
      <c r="F991" s="211" t="s">
        <v>905</v>
      </c>
      <c r="G991" s="219" t="s">
        <v>143</v>
      </c>
      <c r="H991" s="166" t="s">
        <v>976</v>
      </c>
      <c r="I991" s="128" t="s">
        <v>3455</v>
      </c>
      <c r="J991" s="110"/>
      <c r="K991" s="112"/>
      <c r="L991" s="112"/>
      <c r="M991" s="112"/>
      <c r="N991" s="112"/>
      <c r="O991" s="112"/>
      <c r="P991" s="112"/>
      <c r="Q991" s="112"/>
      <c r="R991" s="110"/>
      <c r="S991" s="110"/>
      <c r="T991" s="110"/>
      <c r="U991" s="110"/>
      <c r="V991" s="110"/>
      <c r="W991" s="110"/>
      <c r="X991" s="110"/>
    </row>
    <row r="992" ht="14.25" customHeight="1">
      <c r="A992" s="270" t="s">
        <v>3471</v>
      </c>
      <c r="B992" s="201">
        <v>46035.0</v>
      </c>
      <c r="C992" s="128" t="s">
        <v>3472</v>
      </c>
      <c r="D992" s="211" t="s">
        <v>3473</v>
      </c>
      <c r="E992" s="212">
        <v>2600.0</v>
      </c>
      <c r="F992" s="211" t="s">
        <v>3474</v>
      </c>
      <c r="G992" s="219" t="s">
        <v>3475</v>
      </c>
      <c r="H992" s="166" t="s">
        <v>869</v>
      </c>
      <c r="I992" s="128" t="s">
        <v>3385</v>
      </c>
      <c r="J992" s="110"/>
      <c r="K992" s="112"/>
      <c r="L992" s="112"/>
      <c r="M992" s="112"/>
      <c r="N992" s="112"/>
      <c r="O992" s="183">
        <v>85.38</v>
      </c>
      <c r="P992" s="112">
        <f>E992-O992</f>
        <v>2514.62</v>
      </c>
      <c r="Q992" s="112"/>
      <c r="R992" s="110"/>
      <c r="S992" s="110"/>
      <c r="T992" s="110"/>
      <c r="U992" s="110"/>
      <c r="V992" s="110"/>
      <c r="W992" s="110"/>
      <c r="X992" s="110"/>
    </row>
    <row r="993" ht="14.25" customHeight="1">
      <c r="A993" s="270" t="s">
        <v>3476</v>
      </c>
      <c r="B993" s="201">
        <v>46036.0</v>
      </c>
      <c r="C993" s="128" t="s">
        <v>3477</v>
      </c>
      <c r="D993" s="211" t="s">
        <v>3478</v>
      </c>
      <c r="E993" s="212">
        <v>400.0</v>
      </c>
      <c r="F993" s="211" t="s">
        <v>2260</v>
      </c>
      <c r="G993" s="219" t="s">
        <v>143</v>
      </c>
      <c r="H993" s="166" t="s">
        <v>976</v>
      </c>
      <c r="I993" s="128" t="s">
        <v>3479</v>
      </c>
      <c r="J993" s="110"/>
      <c r="K993" s="112"/>
      <c r="L993" s="112"/>
      <c r="M993" s="112"/>
      <c r="N993" s="112"/>
      <c r="O993" s="112"/>
      <c r="P993" s="112"/>
      <c r="Q993" s="112"/>
      <c r="R993" s="110"/>
      <c r="S993" s="110"/>
      <c r="T993" s="110"/>
      <c r="U993" s="110"/>
      <c r="V993" s="110"/>
      <c r="W993" s="110"/>
      <c r="X993" s="110"/>
    </row>
    <row r="994" ht="14.25" customHeight="1">
      <c r="A994" s="270" t="s">
        <v>3480</v>
      </c>
      <c r="B994" s="293">
        <v>46037.0</v>
      </c>
      <c r="C994" s="128" t="s">
        <v>3481</v>
      </c>
      <c r="D994" s="211" t="s">
        <v>2796</v>
      </c>
      <c r="E994" s="212">
        <v>3000.0</v>
      </c>
      <c r="F994" s="211" t="s">
        <v>3482</v>
      </c>
      <c r="G994" s="219" t="s">
        <v>3475</v>
      </c>
      <c r="H994" s="166" t="s">
        <v>869</v>
      </c>
      <c r="I994" s="128" t="s">
        <v>3385</v>
      </c>
      <c r="J994" s="110"/>
      <c r="K994" s="112"/>
      <c r="L994" s="112"/>
      <c r="M994" s="112"/>
      <c r="N994" s="112"/>
      <c r="O994" s="183">
        <v>98.51</v>
      </c>
      <c r="P994" s="112">
        <f t="shared" ref="P994:P996" si="79">E994-O994</f>
        <v>2901.49</v>
      </c>
      <c r="Q994" s="112"/>
      <c r="R994" s="110"/>
      <c r="S994" s="110"/>
      <c r="T994" s="110"/>
      <c r="U994" s="110"/>
      <c r="V994" s="110"/>
      <c r="W994" s="110"/>
      <c r="X994" s="110"/>
    </row>
    <row r="995" ht="14.25" customHeight="1">
      <c r="A995" s="270" t="s">
        <v>3483</v>
      </c>
      <c r="B995" s="201">
        <v>46037.0</v>
      </c>
      <c r="C995" s="128" t="s">
        <v>3484</v>
      </c>
      <c r="D995" s="211" t="s">
        <v>3485</v>
      </c>
      <c r="E995" s="276">
        <v>334.0</v>
      </c>
      <c r="F995" s="211" t="s">
        <v>3486</v>
      </c>
      <c r="G995" s="219" t="s">
        <v>1325</v>
      </c>
      <c r="H995" s="166" t="s">
        <v>869</v>
      </c>
      <c r="I995" s="110"/>
      <c r="J995" s="110"/>
      <c r="K995" s="112"/>
      <c r="L995" s="112"/>
      <c r="M995" s="112"/>
      <c r="N995" s="112"/>
      <c r="O995" s="183">
        <v>8.14</v>
      </c>
      <c r="P995" s="112">
        <f t="shared" si="79"/>
        <v>325.86</v>
      </c>
      <c r="Q995" s="112"/>
      <c r="R995" s="110"/>
      <c r="S995" s="110"/>
      <c r="T995" s="110"/>
      <c r="U995" s="110"/>
      <c r="V995" s="110"/>
      <c r="W995" s="110"/>
      <c r="X995" s="110"/>
    </row>
    <row r="996" ht="14.25" customHeight="1">
      <c r="A996" s="270" t="s">
        <v>3487</v>
      </c>
      <c r="B996" s="201">
        <v>46037.0</v>
      </c>
      <c r="C996" s="128" t="s">
        <v>3488</v>
      </c>
      <c r="D996" s="211" t="s">
        <v>3485</v>
      </c>
      <c r="E996" s="276">
        <v>78.0</v>
      </c>
      <c r="F996" s="211" t="s">
        <v>3489</v>
      </c>
      <c r="G996" s="219" t="s">
        <v>1325</v>
      </c>
      <c r="H996" s="166" t="s">
        <v>869</v>
      </c>
      <c r="I996" s="110"/>
      <c r="J996" s="110"/>
      <c r="K996" s="112"/>
      <c r="L996" s="112"/>
      <c r="M996" s="112"/>
      <c r="N996" s="112"/>
      <c r="O996" s="183">
        <v>1.9</v>
      </c>
      <c r="P996" s="112">
        <f t="shared" si="79"/>
        <v>76.1</v>
      </c>
      <c r="Q996" s="112"/>
      <c r="R996" s="110"/>
      <c r="S996" s="110"/>
      <c r="T996" s="110"/>
      <c r="U996" s="110"/>
      <c r="V996" s="110"/>
      <c r="W996" s="110"/>
      <c r="X996" s="110"/>
    </row>
    <row r="997" ht="14.25" customHeight="1">
      <c r="A997" s="270" t="s">
        <v>3490</v>
      </c>
      <c r="B997" s="201">
        <v>46037.0</v>
      </c>
      <c r="C997" s="128" t="s">
        <v>3491</v>
      </c>
      <c r="D997" s="211" t="s">
        <v>3492</v>
      </c>
      <c r="E997" s="212">
        <v>167.0</v>
      </c>
      <c r="F997" s="211" t="s">
        <v>3493</v>
      </c>
      <c r="G997" s="219" t="s">
        <v>143</v>
      </c>
      <c r="H997" s="166" t="s">
        <v>976</v>
      </c>
      <c r="I997" s="128" t="s">
        <v>3494</v>
      </c>
      <c r="J997" s="110"/>
      <c r="K997" s="112"/>
      <c r="L997" s="112"/>
      <c r="M997" s="112"/>
      <c r="N997" s="112"/>
      <c r="O997" s="112"/>
      <c r="P997" s="112"/>
      <c r="Q997" s="112"/>
      <c r="R997" s="110"/>
      <c r="S997" s="110"/>
      <c r="T997" s="110"/>
      <c r="U997" s="110"/>
      <c r="V997" s="110"/>
      <c r="W997" s="110"/>
      <c r="X997" s="110"/>
    </row>
    <row r="998" ht="14.25" customHeight="1">
      <c r="A998" s="270" t="s">
        <v>3495</v>
      </c>
      <c r="B998" s="201">
        <v>46037.0</v>
      </c>
      <c r="C998" s="128" t="s">
        <v>3496</v>
      </c>
      <c r="D998" s="211" t="s">
        <v>3497</v>
      </c>
      <c r="E998" s="212">
        <v>8500.0</v>
      </c>
      <c r="F998" s="211" t="s">
        <v>3498</v>
      </c>
      <c r="G998" s="219" t="s">
        <v>201</v>
      </c>
      <c r="H998" s="166" t="s">
        <v>869</v>
      </c>
      <c r="I998" s="294" t="s">
        <v>3499</v>
      </c>
      <c r="J998" s="110"/>
      <c r="K998" s="112"/>
      <c r="L998" s="112"/>
      <c r="M998" s="112"/>
      <c r="N998" s="112"/>
      <c r="O998" s="183">
        <v>36.55</v>
      </c>
      <c r="P998" s="112">
        <f>E998-O998</f>
        <v>8463.45</v>
      </c>
      <c r="Q998" s="112"/>
      <c r="R998" s="110"/>
      <c r="S998" s="110"/>
      <c r="T998" s="110"/>
      <c r="U998" s="110"/>
      <c r="V998" s="110"/>
      <c r="W998" s="110"/>
      <c r="X998" s="110"/>
    </row>
    <row r="999" ht="14.25" customHeight="1">
      <c r="A999" s="270" t="s">
        <v>3500</v>
      </c>
      <c r="B999" s="201">
        <v>46037.0</v>
      </c>
      <c r="C999" s="128" t="s">
        <v>3501</v>
      </c>
      <c r="D999" s="211" t="s">
        <v>1558</v>
      </c>
      <c r="E999" s="212">
        <v>48.0</v>
      </c>
      <c r="F999" s="211" t="s">
        <v>3502</v>
      </c>
      <c r="G999" s="219" t="s">
        <v>143</v>
      </c>
      <c r="H999" s="166" t="s">
        <v>976</v>
      </c>
      <c r="I999" s="128" t="s">
        <v>3494</v>
      </c>
      <c r="J999" s="110"/>
      <c r="K999" s="112"/>
      <c r="L999" s="112"/>
      <c r="M999" s="112"/>
      <c r="N999" s="112"/>
      <c r="O999" s="112"/>
      <c r="P999" s="112"/>
      <c r="Q999" s="112"/>
      <c r="R999" s="110"/>
      <c r="S999" s="110"/>
      <c r="T999" s="110"/>
      <c r="U999" s="110"/>
      <c r="V999" s="110"/>
      <c r="W999" s="110"/>
      <c r="X999" s="110"/>
    </row>
    <row r="1000" ht="14.25" customHeight="1">
      <c r="A1000" s="270" t="s">
        <v>3503</v>
      </c>
      <c r="B1000" s="201">
        <v>46037.0</v>
      </c>
      <c r="C1000" s="128" t="s">
        <v>3504</v>
      </c>
      <c r="D1000" s="211" t="s">
        <v>3505</v>
      </c>
      <c r="E1000" s="212">
        <v>300.0</v>
      </c>
      <c r="F1000" s="211" t="s">
        <v>905</v>
      </c>
      <c r="G1000" s="219" t="s">
        <v>143</v>
      </c>
      <c r="H1000" s="166" t="s">
        <v>976</v>
      </c>
      <c r="I1000" s="128" t="s">
        <v>3494</v>
      </c>
      <c r="J1000" s="110"/>
      <c r="K1000" s="112"/>
      <c r="L1000" s="112"/>
      <c r="M1000" s="112"/>
      <c r="N1000" s="112"/>
      <c r="O1000" s="112"/>
      <c r="P1000" s="112"/>
      <c r="Q1000" s="112"/>
      <c r="R1000" s="110"/>
      <c r="S1000" s="110"/>
      <c r="T1000" s="110"/>
      <c r="U1000" s="110"/>
      <c r="V1000" s="110"/>
      <c r="W1000" s="110"/>
      <c r="X1000" s="110"/>
    </row>
    <row r="1001" ht="14.25" customHeight="1">
      <c r="A1001" s="270" t="s">
        <v>3506</v>
      </c>
      <c r="B1001" s="201">
        <v>46038.0</v>
      </c>
      <c r="C1001" s="128" t="s">
        <v>3507</v>
      </c>
      <c r="D1001" s="211" t="s">
        <v>3508</v>
      </c>
      <c r="E1001" s="212">
        <v>550.0</v>
      </c>
      <c r="F1001" s="211" t="s">
        <v>1180</v>
      </c>
      <c r="G1001" s="219" t="s">
        <v>143</v>
      </c>
      <c r="H1001" s="166" t="s">
        <v>976</v>
      </c>
      <c r="I1001" s="128" t="s">
        <v>3509</v>
      </c>
      <c r="J1001" s="110"/>
      <c r="K1001" s="112"/>
      <c r="L1001" s="112"/>
      <c r="M1001" s="112"/>
      <c r="N1001" s="112"/>
      <c r="O1001" s="112"/>
      <c r="P1001" s="112"/>
      <c r="Q1001" s="112"/>
      <c r="R1001" s="110"/>
      <c r="S1001" s="110"/>
      <c r="T1001" s="110"/>
      <c r="U1001" s="110"/>
      <c r="V1001" s="110"/>
      <c r="W1001" s="110"/>
      <c r="X1001" s="110"/>
    </row>
    <row r="1002" ht="14.25" customHeight="1">
      <c r="A1002" s="270" t="s">
        <v>3510</v>
      </c>
      <c r="B1002" s="201">
        <v>46038.0</v>
      </c>
      <c r="C1002" s="128" t="s">
        <v>3511</v>
      </c>
      <c r="D1002" s="211" t="s">
        <v>3512</v>
      </c>
      <c r="E1002" s="212">
        <v>1100.0</v>
      </c>
      <c r="F1002" s="211" t="s">
        <v>1180</v>
      </c>
      <c r="G1002" s="219" t="s">
        <v>1325</v>
      </c>
      <c r="H1002" s="166" t="s">
        <v>869</v>
      </c>
      <c r="I1002" s="110"/>
      <c r="J1002" s="110"/>
      <c r="K1002" s="112"/>
      <c r="L1002" s="112"/>
      <c r="M1002" s="112"/>
      <c r="N1002" s="112"/>
      <c r="O1002" s="183">
        <v>26.8</v>
      </c>
      <c r="P1002" s="112">
        <f t="shared" ref="P1002:P1004" si="80">E1002-O1002</f>
        <v>1073.2</v>
      </c>
      <c r="Q1002" s="112"/>
      <c r="R1002" s="110"/>
      <c r="S1002" s="110"/>
      <c r="T1002" s="110"/>
      <c r="U1002" s="110"/>
      <c r="V1002" s="110"/>
      <c r="W1002" s="110"/>
      <c r="X1002" s="110"/>
    </row>
    <row r="1003" ht="14.25" customHeight="1">
      <c r="A1003" s="270" t="s">
        <v>3513</v>
      </c>
      <c r="B1003" s="295">
        <v>46038.0</v>
      </c>
      <c r="C1003" s="192" t="s">
        <v>3514</v>
      </c>
      <c r="D1003" s="253" t="s">
        <v>3515</v>
      </c>
      <c r="E1003" s="254">
        <v>550.0</v>
      </c>
      <c r="F1003" s="253" t="s">
        <v>1180</v>
      </c>
      <c r="G1003" s="296" t="s">
        <v>150</v>
      </c>
      <c r="H1003" s="194" t="s">
        <v>869</v>
      </c>
      <c r="I1003" s="192" t="s">
        <v>3385</v>
      </c>
      <c r="J1003" s="133"/>
      <c r="K1003" s="135"/>
      <c r="L1003" s="135"/>
      <c r="M1003" s="135"/>
      <c r="N1003" s="135"/>
      <c r="O1003" s="297">
        <v>18.06</v>
      </c>
      <c r="P1003" s="135">
        <f t="shared" si="80"/>
        <v>531.94</v>
      </c>
      <c r="Q1003" s="112"/>
      <c r="R1003" s="128" t="s">
        <v>3516</v>
      </c>
      <c r="S1003" s="110"/>
      <c r="T1003" s="110"/>
      <c r="U1003" s="110"/>
      <c r="V1003" s="110"/>
      <c r="W1003" s="110"/>
      <c r="X1003" s="110"/>
    </row>
    <row r="1004" ht="14.25" customHeight="1">
      <c r="A1004" s="270" t="s">
        <v>3517</v>
      </c>
      <c r="B1004" s="201">
        <v>46023.0</v>
      </c>
      <c r="C1004" s="128" t="s">
        <v>3518</v>
      </c>
      <c r="D1004" s="128" t="s">
        <v>507</v>
      </c>
      <c r="E1004" s="182">
        <v>48000.0</v>
      </c>
      <c r="F1004" s="128" t="s">
        <v>3519</v>
      </c>
      <c r="G1004" s="186" t="s">
        <v>1100</v>
      </c>
      <c r="H1004" s="166" t="s">
        <v>869</v>
      </c>
      <c r="I1004" s="110"/>
      <c r="J1004" s="110"/>
      <c r="K1004" s="112"/>
      <c r="L1004" s="112"/>
      <c r="M1004" s="112"/>
      <c r="N1004" s="112"/>
      <c r="O1004" s="183">
        <v>692.14</v>
      </c>
      <c r="P1004" s="112">
        <f t="shared" si="80"/>
        <v>47307.86</v>
      </c>
      <c r="Q1004" s="112"/>
      <c r="R1004" s="110"/>
      <c r="S1004" s="110"/>
      <c r="T1004" s="110"/>
      <c r="U1004" s="110"/>
      <c r="V1004" s="110"/>
      <c r="W1004" s="110"/>
      <c r="X1004" s="110"/>
    </row>
    <row r="1005" ht="14.25" customHeight="1">
      <c r="A1005" s="270" t="s">
        <v>3520</v>
      </c>
      <c r="B1005" s="201">
        <v>46023.0</v>
      </c>
      <c r="C1005" s="128" t="s">
        <v>3521</v>
      </c>
      <c r="D1005" s="128" t="s">
        <v>353</v>
      </c>
      <c r="E1005" s="182">
        <v>19800.0</v>
      </c>
      <c r="F1005" s="128" t="s">
        <v>3522</v>
      </c>
      <c r="G1005" s="186" t="s">
        <v>201</v>
      </c>
      <c r="H1005" s="166" t="s">
        <v>869</v>
      </c>
      <c r="I1005" s="128" t="s">
        <v>3523</v>
      </c>
      <c r="J1005" s="110"/>
      <c r="K1005" s="112"/>
      <c r="L1005" s="112"/>
      <c r="M1005" s="112"/>
      <c r="N1005" s="112"/>
      <c r="O1005" s="112"/>
      <c r="P1005" s="112"/>
      <c r="Q1005" s="112"/>
      <c r="R1005" s="110"/>
      <c r="S1005" s="110"/>
      <c r="T1005" s="110"/>
      <c r="U1005" s="110"/>
      <c r="V1005" s="110"/>
      <c r="W1005" s="110"/>
      <c r="X1005" s="110"/>
    </row>
    <row r="1006" ht="14.25" customHeight="1">
      <c r="A1006" s="270" t="s">
        <v>3524</v>
      </c>
      <c r="B1006" s="201">
        <v>46023.0</v>
      </c>
      <c r="C1006" s="128" t="s">
        <v>3525</v>
      </c>
      <c r="D1006" s="128" t="s">
        <v>3526</v>
      </c>
      <c r="E1006" s="182">
        <v>20.0</v>
      </c>
      <c r="F1006" s="128" t="s">
        <v>3527</v>
      </c>
      <c r="G1006" s="186" t="s">
        <v>143</v>
      </c>
      <c r="H1006" s="166" t="s">
        <v>976</v>
      </c>
      <c r="I1006" s="110"/>
      <c r="J1006" s="110"/>
      <c r="K1006" s="112"/>
      <c r="L1006" s="112"/>
      <c r="M1006" s="112"/>
      <c r="N1006" s="112"/>
      <c r="O1006" s="112"/>
      <c r="P1006" s="112"/>
      <c r="Q1006" s="112"/>
      <c r="R1006" s="110"/>
      <c r="S1006" s="110"/>
      <c r="T1006" s="110"/>
      <c r="U1006" s="110"/>
      <c r="V1006" s="110"/>
      <c r="W1006" s="110"/>
      <c r="X1006" s="110"/>
    </row>
    <row r="1007" ht="14.25" customHeight="1">
      <c r="A1007" s="270" t="s">
        <v>3528</v>
      </c>
      <c r="B1007" s="201">
        <v>46023.0</v>
      </c>
      <c r="C1007" s="128" t="s">
        <v>3529</v>
      </c>
      <c r="D1007" s="128" t="s">
        <v>3497</v>
      </c>
      <c r="E1007" s="182">
        <v>19800.0</v>
      </c>
      <c r="F1007" s="128" t="s">
        <v>3522</v>
      </c>
      <c r="G1007" s="186" t="s">
        <v>201</v>
      </c>
      <c r="H1007" s="166" t="s">
        <v>869</v>
      </c>
      <c r="I1007" s="128" t="s">
        <v>3530</v>
      </c>
      <c r="J1007" s="110"/>
      <c r="K1007" s="112"/>
      <c r="L1007" s="112"/>
      <c r="M1007" s="112"/>
      <c r="N1007" s="112"/>
      <c r="O1007" s="112"/>
      <c r="P1007" s="112"/>
      <c r="Q1007" s="112"/>
      <c r="R1007" s="110"/>
      <c r="S1007" s="110"/>
      <c r="T1007" s="110"/>
      <c r="U1007" s="110"/>
      <c r="V1007" s="110"/>
      <c r="W1007" s="110"/>
      <c r="X1007" s="110"/>
    </row>
    <row r="1008" ht="14.25" customHeight="1">
      <c r="A1008" s="270" t="s">
        <v>3531</v>
      </c>
      <c r="B1008" s="201">
        <v>46023.0</v>
      </c>
      <c r="C1008" s="128" t="s">
        <v>3532</v>
      </c>
      <c r="D1008" s="128" t="s">
        <v>3533</v>
      </c>
      <c r="E1008" s="182">
        <v>19800.0</v>
      </c>
      <c r="F1008" s="128" t="s">
        <v>3522</v>
      </c>
      <c r="G1008" s="186" t="s">
        <v>201</v>
      </c>
      <c r="H1008" s="166" t="s">
        <v>869</v>
      </c>
      <c r="I1008" s="128" t="s">
        <v>3534</v>
      </c>
      <c r="J1008" s="110"/>
      <c r="K1008" s="112"/>
      <c r="L1008" s="112"/>
      <c r="M1008" s="112"/>
      <c r="N1008" s="112"/>
      <c r="O1008" s="112"/>
      <c r="P1008" s="112"/>
      <c r="Q1008" s="112"/>
      <c r="R1008" s="110"/>
      <c r="S1008" s="110"/>
      <c r="T1008" s="110"/>
      <c r="U1008" s="110"/>
      <c r="V1008" s="110"/>
      <c r="W1008" s="110"/>
      <c r="X1008" s="110"/>
    </row>
    <row r="1009" ht="14.25" customHeight="1">
      <c r="A1009" s="270" t="s">
        <v>3535</v>
      </c>
      <c r="B1009" s="201">
        <v>46023.0</v>
      </c>
      <c r="C1009" s="128" t="s">
        <v>3536</v>
      </c>
      <c r="D1009" s="128" t="s">
        <v>3537</v>
      </c>
      <c r="E1009" s="184">
        <v>18916.07</v>
      </c>
      <c r="F1009" s="128" t="s">
        <v>3522</v>
      </c>
      <c r="G1009" s="186" t="s">
        <v>201</v>
      </c>
      <c r="H1009" s="166" t="s">
        <v>869</v>
      </c>
      <c r="I1009" s="128" t="s">
        <v>3538</v>
      </c>
      <c r="J1009" s="110"/>
      <c r="K1009" s="183">
        <v>19800.0</v>
      </c>
      <c r="L1009" s="112">
        <f>K1009/1.12*0.05</f>
        <v>883.9285714</v>
      </c>
      <c r="M1009" s="112">
        <f>K1009-L1009</f>
        <v>18916.07143</v>
      </c>
      <c r="N1009" s="112">
        <f>E1009-M1009</f>
        <v>-0.001428571428</v>
      </c>
      <c r="O1009" s="112"/>
      <c r="P1009" s="112"/>
      <c r="Q1009" s="112"/>
      <c r="R1009" s="110"/>
      <c r="S1009" s="110"/>
      <c r="T1009" s="110"/>
      <c r="U1009" s="110"/>
      <c r="V1009" s="110"/>
      <c r="W1009" s="110"/>
      <c r="X1009" s="110"/>
    </row>
    <row r="1010" ht="14.25" customHeight="1">
      <c r="A1010" s="270" t="s">
        <v>3539</v>
      </c>
      <c r="B1010" s="201">
        <v>46023.0</v>
      </c>
      <c r="C1010" s="128" t="s">
        <v>3540</v>
      </c>
      <c r="D1010" s="128" t="s">
        <v>494</v>
      </c>
      <c r="E1010" s="182">
        <v>19800.0</v>
      </c>
      <c r="F1010" s="128" t="s">
        <v>3522</v>
      </c>
      <c r="G1010" s="186" t="s">
        <v>118</v>
      </c>
      <c r="H1010" s="166" t="s">
        <v>869</v>
      </c>
      <c r="I1010" s="128" t="s">
        <v>3541</v>
      </c>
      <c r="J1010" s="110"/>
      <c r="K1010" s="112"/>
      <c r="L1010" s="112"/>
      <c r="M1010" s="112"/>
      <c r="N1010" s="112"/>
      <c r="O1010" s="112"/>
      <c r="P1010" s="112"/>
      <c r="Q1010" s="112"/>
      <c r="R1010" s="110"/>
      <c r="S1010" s="110"/>
      <c r="T1010" s="110"/>
      <c r="U1010" s="110"/>
      <c r="V1010" s="110"/>
      <c r="W1010" s="110"/>
      <c r="X1010" s="110"/>
    </row>
    <row r="1011" ht="14.25" customHeight="1">
      <c r="A1011" s="270" t="s">
        <v>3542</v>
      </c>
      <c r="B1011" s="201">
        <v>46023.0</v>
      </c>
      <c r="C1011" s="128" t="s">
        <v>3543</v>
      </c>
      <c r="D1011" s="128" t="s">
        <v>3544</v>
      </c>
      <c r="E1011" s="182">
        <v>19800.0</v>
      </c>
      <c r="F1011" s="128" t="s">
        <v>3522</v>
      </c>
      <c r="G1011" s="186" t="s">
        <v>201</v>
      </c>
      <c r="H1011" s="166" t="s">
        <v>869</v>
      </c>
      <c r="I1011" s="128" t="s">
        <v>3545</v>
      </c>
      <c r="J1011" s="110"/>
      <c r="K1011" s="112"/>
      <c r="L1011" s="112"/>
      <c r="M1011" s="112"/>
      <c r="N1011" s="112"/>
      <c r="O1011" s="112"/>
      <c r="P1011" s="112"/>
      <c r="Q1011" s="112"/>
      <c r="R1011" s="110"/>
      <c r="S1011" s="110"/>
      <c r="T1011" s="110"/>
      <c r="U1011" s="110"/>
      <c r="V1011" s="110"/>
      <c r="W1011" s="110"/>
      <c r="X1011" s="110"/>
    </row>
    <row r="1012" ht="14.25" customHeight="1">
      <c r="A1012" s="270" t="s">
        <v>3546</v>
      </c>
      <c r="B1012" s="201">
        <v>46023.0</v>
      </c>
      <c r="C1012" s="128" t="s">
        <v>3547</v>
      </c>
      <c r="D1012" s="128" t="s">
        <v>3548</v>
      </c>
      <c r="E1012" s="182">
        <v>19800.0</v>
      </c>
      <c r="F1012" s="128" t="s">
        <v>3522</v>
      </c>
      <c r="G1012" s="186" t="s">
        <v>201</v>
      </c>
      <c r="H1012" s="166" t="s">
        <v>869</v>
      </c>
      <c r="I1012" s="128" t="s">
        <v>3549</v>
      </c>
      <c r="J1012" s="110"/>
      <c r="K1012" s="112"/>
      <c r="L1012" s="112"/>
      <c r="M1012" s="112"/>
      <c r="N1012" s="112"/>
      <c r="O1012" s="112"/>
      <c r="P1012" s="112"/>
      <c r="Q1012" s="112"/>
      <c r="R1012" s="110"/>
      <c r="S1012" s="110"/>
      <c r="T1012" s="110"/>
      <c r="U1012" s="110"/>
      <c r="V1012" s="110"/>
      <c r="W1012" s="110"/>
      <c r="X1012" s="110"/>
    </row>
    <row r="1013" ht="14.25" customHeight="1">
      <c r="A1013" s="270" t="s">
        <v>3550</v>
      </c>
      <c r="B1013" s="201">
        <v>46023.0</v>
      </c>
      <c r="C1013" s="128" t="s">
        <v>3551</v>
      </c>
      <c r="D1013" s="128" t="s">
        <v>3552</v>
      </c>
      <c r="E1013" s="298">
        <v>19800.0</v>
      </c>
      <c r="F1013" s="128" t="s">
        <v>3522</v>
      </c>
      <c r="G1013" s="186" t="s">
        <v>201</v>
      </c>
      <c r="H1013" s="166" t="s">
        <v>869</v>
      </c>
      <c r="I1013" s="128" t="s">
        <v>3553</v>
      </c>
      <c r="J1013" s="110"/>
      <c r="K1013" s="112"/>
      <c r="L1013" s="112"/>
      <c r="M1013" s="112"/>
      <c r="N1013" s="112"/>
      <c r="O1013" s="112"/>
      <c r="P1013" s="112"/>
      <c r="Q1013" s="112"/>
      <c r="R1013" s="110"/>
      <c r="S1013" s="110"/>
      <c r="T1013" s="110"/>
      <c r="U1013" s="110"/>
      <c r="V1013" s="110"/>
      <c r="W1013" s="110"/>
      <c r="X1013" s="110"/>
    </row>
    <row r="1014" ht="14.25" customHeight="1">
      <c r="A1014" s="270" t="s">
        <v>3554</v>
      </c>
      <c r="B1014" s="201">
        <v>46023.0</v>
      </c>
      <c r="C1014" s="128" t="s">
        <v>3555</v>
      </c>
      <c r="D1014" s="128" t="s">
        <v>3556</v>
      </c>
      <c r="E1014" s="184">
        <v>18916.07</v>
      </c>
      <c r="F1014" s="128" t="s">
        <v>3522</v>
      </c>
      <c r="G1014" s="186" t="s">
        <v>201</v>
      </c>
      <c r="H1014" s="166" t="s">
        <v>869</v>
      </c>
      <c r="I1014" s="128" t="s">
        <v>3557</v>
      </c>
      <c r="J1014" s="110"/>
      <c r="K1014" s="183">
        <v>19800.0</v>
      </c>
      <c r="L1014" s="112">
        <f t="shared" ref="L1014:L1015" si="81">K1014/1.12*0.05</f>
        <v>883.9285714</v>
      </c>
      <c r="M1014" s="112">
        <f t="shared" ref="M1014:M1015" si="82">K1014-L1014</f>
        <v>18916.07143</v>
      </c>
      <c r="N1014" s="112">
        <f t="shared" ref="N1014:N1015" si="83">E1014-M1014</f>
        <v>-0.001428571428</v>
      </c>
      <c r="O1014" s="112"/>
      <c r="P1014" s="112"/>
      <c r="Q1014" s="112"/>
      <c r="R1014" s="110"/>
      <c r="S1014" s="110"/>
      <c r="T1014" s="110"/>
      <c r="U1014" s="110"/>
      <c r="V1014" s="110"/>
      <c r="W1014" s="110"/>
      <c r="X1014" s="110"/>
    </row>
    <row r="1015" ht="14.25" customHeight="1">
      <c r="A1015" s="270" t="s">
        <v>3558</v>
      </c>
      <c r="B1015" s="201">
        <v>46023.0</v>
      </c>
      <c r="C1015" s="128" t="s">
        <v>3559</v>
      </c>
      <c r="D1015" s="128" t="s">
        <v>256</v>
      </c>
      <c r="E1015" s="184">
        <v>18916.07</v>
      </c>
      <c r="F1015" s="128" t="s">
        <v>3522</v>
      </c>
      <c r="G1015" s="186" t="s">
        <v>201</v>
      </c>
      <c r="H1015" s="166" t="s">
        <v>976</v>
      </c>
      <c r="I1015" s="128" t="s">
        <v>3560</v>
      </c>
      <c r="J1015" s="110"/>
      <c r="K1015" s="183">
        <v>19800.0</v>
      </c>
      <c r="L1015" s="112">
        <f t="shared" si="81"/>
        <v>883.9285714</v>
      </c>
      <c r="M1015" s="112">
        <f t="shared" si="82"/>
        <v>18916.07143</v>
      </c>
      <c r="N1015" s="112">
        <f t="shared" si="83"/>
        <v>-0.001428571428</v>
      </c>
      <c r="O1015" s="112"/>
      <c r="P1015" s="112"/>
      <c r="Q1015" s="112"/>
      <c r="R1015" s="110"/>
      <c r="S1015" s="110"/>
      <c r="T1015" s="110"/>
      <c r="U1015" s="110"/>
      <c r="V1015" s="110"/>
      <c r="W1015" s="110"/>
      <c r="X1015" s="110"/>
    </row>
    <row r="1016" ht="14.25" customHeight="1">
      <c r="A1016" s="270" t="s">
        <v>3561</v>
      </c>
      <c r="B1016" s="201">
        <v>46023.0</v>
      </c>
      <c r="C1016" s="128" t="s">
        <v>3562</v>
      </c>
      <c r="D1016" s="128" t="s">
        <v>1012</v>
      </c>
      <c r="E1016" s="182">
        <v>19800.0</v>
      </c>
      <c r="F1016" s="128" t="s">
        <v>3522</v>
      </c>
      <c r="G1016" s="186" t="s">
        <v>201</v>
      </c>
      <c r="H1016" s="166" t="s">
        <v>869</v>
      </c>
      <c r="I1016" s="128" t="s">
        <v>3563</v>
      </c>
      <c r="J1016" s="110"/>
      <c r="K1016" s="112"/>
      <c r="L1016" s="112"/>
      <c r="M1016" s="112"/>
      <c r="N1016" s="112"/>
      <c r="O1016" s="112"/>
      <c r="P1016" s="112"/>
      <c r="Q1016" s="112"/>
      <c r="R1016" s="110"/>
      <c r="S1016" s="110"/>
      <c r="T1016" s="110"/>
      <c r="U1016" s="110"/>
      <c r="V1016" s="110"/>
      <c r="W1016" s="110"/>
      <c r="X1016" s="110"/>
    </row>
    <row r="1017" ht="14.25" customHeight="1">
      <c r="A1017" s="270" t="s">
        <v>3564</v>
      </c>
      <c r="B1017" s="201">
        <v>46023.0</v>
      </c>
      <c r="C1017" s="128" t="s">
        <v>3565</v>
      </c>
      <c r="D1017" s="128" t="s">
        <v>3566</v>
      </c>
      <c r="E1017" s="184">
        <v>18916.07</v>
      </c>
      <c r="F1017" s="128" t="s">
        <v>3522</v>
      </c>
      <c r="G1017" s="186" t="s">
        <v>118</v>
      </c>
      <c r="H1017" s="166" t="s">
        <v>869</v>
      </c>
      <c r="I1017" s="128" t="s">
        <v>3567</v>
      </c>
      <c r="J1017" s="110"/>
      <c r="K1017" s="183">
        <v>19800.0</v>
      </c>
      <c r="L1017" s="112">
        <f t="shared" ref="L1017:L1020" si="84">K1017/1.12*0.05</f>
        <v>883.9285714</v>
      </c>
      <c r="M1017" s="112">
        <f t="shared" ref="M1017:M1020" si="85">K1017-L1017</f>
        <v>18916.07143</v>
      </c>
      <c r="N1017" s="112">
        <f t="shared" ref="N1017:N1020" si="86">E1017-M1017</f>
        <v>-0.001428571428</v>
      </c>
      <c r="O1017" s="112"/>
      <c r="P1017" s="112"/>
      <c r="Q1017" s="112"/>
      <c r="R1017" s="110"/>
      <c r="S1017" s="110"/>
      <c r="T1017" s="110"/>
      <c r="U1017" s="110"/>
      <c r="V1017" s="110"/>
      <c r="W1017" s="110"/>
      <c r="X1017" s="110"/>
    </row>
    <row r="1018" ht="14.25" customHeight="1">
      <c r="A1018" s="270" t="s">
        <v>3568</v>
      </c>
      <c r="B1018" s="201">
        <v>46023.0</v>
      </c>
      <c r="C1018" s="128" t="s">
        <v>3569</v>
      </c>
      <c r="D1018" s="128" t="s">
        <v>3570</v>
      </c>
      <c r="E1018" s="184">
        <v>18916.07</v>
      </c>
      <c r="F1018" s="128" t="s">
        <v>3522</v>
      </c>
      <c r="G1018" s="186" t="s">
        <v>118</v>
      </c>
      <c r="H1018" s="166" t="s">
        <v>869</v>
      </c>
      <c r="I1018" s="128" t="s">
        <v>3567</v>
      </c>
      <c r="J1018" s="110"/>
      <c r="K1018" s="183">
        <v>19800.0</v>
      </c>
      <c r="L1018" s="112">
        <f t="shared" si="84"/>
        <v>883.9285714</v>
      </c>
      <c r="M1018" s="112">
        <f t="shared" si="85"/>
        <v>18916.07143</v>
      </c>
      <c r="N1018" s="112">
        <f t="shared" si="86"/>
        <v>-0.001428571428</v>
      </c>
      <c r="O1018" s="112"/>
      <c r="P1018" s="112"/>
      <c r="Q1018" s="112"/>
      <c r="R1018" s="110"/>
      <c r="S1018" s="110"/>
      <c r="T1018" s="110"/>
      <c r="U1018" s="110"/>
      <c r="V1018" s="110"/>
      <c r="W1018" s="110"/>
      <c r="X1018" s="110"/>
    </row>
    <row r="1019" ht="14.25" customHeight="1">
      <c r="A1019" s="270" t="s">
        <v>3571</v>
      </c>
      <c r="B1019" s="201">
        <v>46023.0</v>
      </c>
      <c r="C1019" s="128" t="s">
        <v>3572</v>
      </c>
      <c r="D1019" s="128" t="s">
        <v>3573</v>
      </c>
      <c r="E1019" s="184">
        <v>18916.07</v>
      </c>
      <c r="F1019" s="128" t="s">
        <v>3522</v>
      </c>
      <c r="G1019" s="186" t="s">
        <v>118</v>
      </c>
      <c r="H1019" s="166" t="s">
        <v>869</v>
      </c>
      <c r="I1019" s="128" t="s">
        <v>3567</v>
      </c>
      <c r="J1019" s="110"/>
      <c r="K1019" s="183">
        <v>19800.0</v>
      </c>
      <c r="L1019" s="112">
        <f t="shared" si="84"/>
        <v>883.9285714</v>
      </c>
      <c r="M1019" s="112">
        <f t="shared" si="85"/>
        <v>18916.07143</v>
      </c>
      <c r="N1019" s="112">
        <f t="shared" si="86"/>
        <v>-0.001428571428</v>
      </c>
      <c r="O1019" s="112"/>
      <c r="P1019" s="112"/>
      <c r="Q1019" s="112"/>
      <c r="R1019" s="110"/>
      <c r="S1019" s="110"/>
      <c r="T1019" s="110"/>
      <c r="U1019" s="110"/>
      <c r="V1019" s="110"/>
      <c r="W1019" s="110"/>
      <c r="X1019" s="110"/>
    </row>
    <row r="1020" ht="14.25" customHeight="1">
      <c r="A1020" s="270" t="s">
        <v>3574</v>
      </c>
      <c r="B1020" s="201">
        <v>46023.0</v>
      </c>
      <c r="C1020" s="128" t="s">
        <v>3575</v>
      </c>
      <c r="D1020" s="128" t="s">
        <v>3576</v>
      </c>
      <c r="E1020" s="184">
        <v>18916.07</v>
      </c>
      <c r="F1020" s="128" t="s">
        <v>3522</v>
      </c>
      <c r="G1020" s="186" t="s">
        <v>118</v>
      </c>
      <c r="H1020" s="166" t="s">
        <v>869</v>
      </c>
      <c r="I1020" s="128" t="s">
        <v>3577</v>
      </c>
      <c r="J1020" s="110"/>
      <c r="K1020" s="183">
        <v>19800.0</v>
      </c>
      <c r="L1020" s="112">
        <f t="shared" si="84"/>
        <v>883.9285714</v>
      </c>
      <c r="M1020" s="112">
        <f t="shared" si="85"/>
        <v>18916.07143</v>
      </c>
      <c r="N1020" s="112">
        <f t="shared" si="86"/>
        <v>-0.001428571428</v>
      </c>
      <c r="O1020" s="112"/>
      <c r="P1020" s="112"/>
      <c r="Q1020" s="112"/>
      <c r="R1020" s="110"/>
      <c r="S1020" s="110"/>
      <c r="T1020" s="110"/>
      <c r="U1020" s="110"/>
      <c r="V1020" s="110"/>
      <c r="W1020" s="110"/>
      <c r="X1020" s="110"/>
    </row>
    <row r="1021" ht="14.25" customHeight="1">
      <c r="A1021" s="270" t="s">
        <v>3578</v>
      </c>
      <c r="B1021" s="201">
        <v>46027.0</v>
      </c>
      <c r="C1021" s="128" t="s">
        <v>3579</v>
      </c>
      <c r="D1021" s="128" t="s">
        <v>3580</v>
      </c>
      <c r="E1021" s="182">
        <v>9000.0</v>
      </c>
      <c r="F1021" s="128" t="s">
        <v>3581</v>
      </c>
      <c r="G1021" s="186" t="s">
        <v>150</v>
      </c>
      <c r="H1021" s="166" t="s">
        <v>869</v>
      </c>
      <c r="I1021" s="110"/>
      <c r="J1021" s="110"/>
      <c r="K1021" s="112"/>
      <c r="L1021" s="112"/>
      <c r="M1021" s="112"/>
      <c r="N1021" s="112"/>
      <c r="O1021" s="112"/>
      <c r="P1021" s="183">
        <v>295.53</v>
      </c>
      <c r="Q1021" s="112">
        <f>E1021-P1021</f>
        <v>8704.47</v>
      </c>
      <c r="R1021" s="110"/>
      <c r="S1021" s="110"/>
      <c r="T1021" s="110"/>
      <c r="U1021" s="110"/>
      <c r="V1021" s="110"/>
      <c r="W1021" s="110"/>
      <c r="X1021" s="110"/>
    </row>
    <row r="1022" ht="14.25" customHeight="1">
      <c r="A1022" s="270" t="s">
        <v>3582</v>
      </c>
      <c r="B1022" s="201">
        <v>46027.0</v>
      </c>
      <c r="C1022" s="128" t="s">
        <v>3583</v>
      </c>
      <c r="D1022" s="128" t="s">
        <v>3580</v>
      </c>
      <c r="E1022" s="182">
        <v>300.0</v>
      </c>
      <c r="F1022" s="128" t="s">
        <v>3584</v>
      </c>
      <c r="G1022" s="186" t="s">
        <v>143</v>
      </c>
      <c r="H1022" s="166" t="s">
        <v>976</v>
      </c>
      <c r="I1022" s="128" t="s">
        <v>3288</v>
      </c>
      <c r="J1022" s="110"/>
      <c r="K1022" s="112"/>
      <c r="L1022" s="112"/>
      <c r="M1022" s="112"/>
      <c r="N1022" s="112"/>
      <c r="O1022" s="112"/>
      <c r="P1022" s="112"/>
      <c r="Q1022" s="112"/>
      <c r="R1022" s="110"/>
      <c r="S1022" s="110"/>
      <c r="T1022" s="110"/>
      <c r="U1022" s="110"/>
      <c r="V1022" s="110"/>
      <c r="W1022" s="110"/>
      <c r="X1022" s="110"/>
    </row>
    <row r="1023" ht="14.25" customHeight="1">
      <c r="A1023" s="270" t="s">
        <v>3585</v>
      </c>
      <c r="B1023" s="201">
        <v>46027.0</v>
      </c>
      <c r="C1023" s="128" t="s">
        <v>3586</v>
      </c>
      <c r="D1023" s="128" t="s">
        <v>3580</v>
      </c>
      <c r="E1023" s="182">
        <v>350.0</v>
      </c>
      <c r="F1023" s="128" t="s">
        <v>3587</v>
      </c>
      <c r="G1023" s="186" t="s">
        <v>143</v>
      </c>
      <c r="H1023" s="166" t="s">
        <v>976</v>
      </c>
      <c r="I1023" s="128" t="s">
        <v>3288</v>
      </c>
      <c r="J1023" s="110"/>
      <c r="K1023" s="112"/>
      <c r="L1023" s="112"/>
      <c r="M1023" s="112"/>
      <c r="N1023" s="112"/>
      <c r="O1023" s="112"/>
      <c r="P1023" s="112"/>
      <c r="Q1023" s="112"/>
      <c r="R1023" s="110"/>
      <c r="S1023" s="110"/>
      <c r="T1023" s="110"/>
      <c r="U1023" s="110"/>
      <c r="V1023" s="110"/>
      <c r="W1023" s="110"/>
      <c r="X1023" s="110"/>
    </row>
    <row r="1024" ht="14.25" customHeight="1">
      <c r="A1024" s="270" t="s">
        <v>3588</v>
      </c>
      <c r="B1024" s="201">
        <v>46027.0</v>
      </c>
      <c r="C1024" s="128" t="s">
        <v>3589</v>
      </c>
      <c r="D1024" s="128" t="s">
        <v>3590</v>
      </c>
      <c r="E1024" s="184">
        <v>18916.07</v>
      </c>
      <c r="F1024" s="128" t="s">
        <v>3522</v>
      </c>
      <c r="G1024" s="186" t="s">
        <v>201</v>
      </c>
      <c r="H1024" s="166" t="s">
        <v>869</v>
      </c>
      <c r="I1024" s="128" t="s">
        <v>3591</v>
      </c>
      <c r="J1024" s="110"/>
      <c r="K1024" s="183">
        <v>19800.0</v>
      </c>
      <c r="L1024" s="112">
        <f>K1024/1.12*0.05</f>
        <v>883.9285714</v>
      </c>
      <c r="M1024" s="112">
        <f>K1024-L1024</f>
        <v>18916.07143</v>
      </c>
      <c r="N1024" s="112">
        <f>E1024-M1024</f>
        <v>-0.001428571428</v>
      </c>
      <c r="O1024" s="112"/>
      <c r="P1024" s="112"/>
      <c r="Q1024" s="112"/>
      <c r="R1024" s="110"/>
      <c r="S1024" s="110"/>
      <c r="T1024" s="110"/>
      <c r="U1024" s="110"/>
      <c r="V1024" s="110"/>
      <c r="W1024" s="110"/>
      <c r="X1024" s="110"/>
    </row>
    <row r="1025" ht="14.25" customHeight="1">
      <c r="A1025" s="270" t="s">
        <v>3592</v>
      </c>
      <c r="B1025" s="201">
        <v>46027.0</v>
      </c>
      <c r="C1025" s="128" t="s">
        <v>3593</v>
      </c>
      <c r="D1025" s="128" t="s">
        <v>692</v>
      </c>
      <c r="E1025" s="182">
        <v>3600.0</v>
      </c>
      <c r="F1025" s="128" t="s">
        <v>3594</v>
      </c>
      <c r="G1025" s="186" t="s">
        <v>201</v>
      </c>
      <c r="H1025" s="166" t="s">
        <v>869</v>
      </c>
      <c r="I1025" s="128" t="s">
        <v>3595</v>
      </c>
      <c r="J1025" s="110"/>
      <c r="K1025" s="112"/>
      <c r="L1025" s="112"/>
      <c r="M1025" s="112"/>
      <c r="N1025" s="112"/>
      <c r="O1025" s="112"/>
      <c r="P1025" s="112"/>
      <c r="Q1025" s="112"/>
      <c r="R1025" s="110"/>
      <c r="S1025" s="110"/>
      <c r="T1025" s="110"/>
      <c r="U1025" s="110"/>
      <c r="V1025" s="110"/>
      <c r="W1025" s="110"/>
      <c r="X1025" s="110"/>
    </row>
    <row r="1026" ht="14.25" customHeight="1">
      <c r="A1026" s="270" t="s">
        <v>3596</v>
      </c>
      <c r="B1026" s="201">
        <v>46029.0</v>
      </c>
      <c r="C1026" s="128" t="s">
        <v>3597</v>
      </c>
      <c r="D1026" s="128" t="s">
        <v>3598</v>
      </c>
      <c r="E1026" s="182">
        <v>1200.0</v>
      </c>
      <c r="F1026" s="128" t="s">
        <v>3599</v>
      </c>
      <c r="G1026" s="186" t="s">
        <v>150</v>
      </c>
      <c r="H1026" s="166" t="s">
        <v>869</v>
      </c>
      <c r="I1026" s="128" t="s">
        <v>3600</v>
      </c>
      <c r="J1026" s="110"/>
      <c r="K1026" s="112"/>
      <c r="L1026" s="112"/>
      <c r="M1026" s="112"/>
      <c r="N1026" s="112"/>
      <c r="O1026" s="112"/>
      <c r="P1026" s="183">
        <v>19.7</v>
      </c>
      <c r="Q1026" s="112">
        <f>E1026-P1026</f>
        <v>1180.3</v>
      </c>
      <c r="R1026" s="110"/>
      <c r="S1026" s="110"/>
      <c r="T1026" s="110"/>
      <c r="U1026" s="110"/>
      <c r="V1026" s="110"/>
      <c r="W1026" s="110"/>
      <c r="X1026" s="110"/>
    </row>
    <row r="1027" ht="14.25" customHeight="1">
      <c r="A1027" s="270" t="s">
        <v>3601</v>
      </c>
      <c r="B1027" s="201">
        <v>46030.0</v>
      </c>
      <c r="C1027" s="128" t="s">
        <v>3602</v>
      </c>
      <c r="D1027" s="128" t="s">
        <v>3603</v>
      </c>
      <c r="E1027" s="182">
        <v>2900.0</v>
      </c>
      <c r="F1027" s="128" t="s">
        <v>3604</v>
      </c>
      <c r="G1027" s="186" t="s">
        <v>201</v>
      </c>
      <c r="H1027" s="166" t="s">
        <v>869</v>
      </c>
      <c r="I1027" s="128" t="s">
        <v>3605</v>
      </c>
      <c r="J1027" s="110"/>
      <c r="K1027" s="112"/>
      <c r="L1027" s="112"/>
      <c r="M1027" s="112"/>
      <c r="N1027" s="112"/>
      <c r="O1027" s="112"/>
      <c r="P1027" s="112"/>
      <c r="Q1027" s="112"/>
      <c r="R1027" s="110"/>
      <c r="S1027" s="110"/>
      <c r="T1027" s="110"/>
      <c r="U1027" s="110"/>
      <c r="V1027" s="110"/>
      <c r="W1027" s="110"/>
      <c r="X1027" s="110"/>
    </row>
    <row r="1028" ht="14.25" customHeight="1">
      <c r="A1028" s="270" t="s">
        <v>3606</v>
      </c>
      <c r="B1028" s="201">
        <v>46030.0</v>
      </c>
      <c r="C1028" s="128" t="s">
        <v>3607</v>
      </c>
      <c r="D1028" s="128" t="s">
        <v>3608</v>
      </c>
      <c r="E1028" s="182">
        <v>2670.0</v>
      </c>
      <c r="F1028" s="128" t="s">
        <v>3609</v>
      </c>
      <c r="G1028" s="186" t="s">
        <v>150</v>
      </c>
      <c r="H1028" s="166" t="s">
        <v>869</v>
      </c>
      <c r="I1028" s="110"/>
      <c r="J1028" s="110"/>
      <c r="K1028" s="112"/>
      <c r="L1028" s="112"/>
      <c r="M1028" s="112"/>
      <c r="N1028" s="112"/>
      <c r="O1028" s="112"/>
      <c r="P1028" s="183">
        <v>87.68</v>
      </c>
      <c r="Q1028" s="112">
        <f>E1028-P1028</f>
        <v>2582.32</v>
      </c>
      <c r="R1028" s="110"/>
      <c r="S1028" s="110"/>
      <c r="T1028" s="110"/>
      <c r="U1028" s="110"/>
      <c r="V1028" s="110"/>
      <c r="W1028" s="110"/>
      <c r="X1028" s="110"/>
    </row>
    <row r="1029" ht="14.25" customHeight="1">
      <c r="A1029" s="270" t="s">
        <v>3610</v>
      </c>
      <c r="B1029" s="201">
        <v>46030.0</v>
      </c>
      <c r="C1029" s="128" t="s">
        <v>3611</v>
      </c>
      <c r="D1029" s="128" t="s">
        <v>3612</v>
      </c>
      <c r="E1029" s="182">
        <v>9900.0</v>
      </c>
      <c r="F1029" s="128" t="s">
        <v>3613</v>
      </c>
      <c r="G1029" s="186" t="s">
        <v>118</v>
      </c>
      <c r="H1029" s="166" t="s">
        <v>869</v>
      </c>
      <c r="I1029" s="128" t="s">
        <v>3614</v>
      </c>
      <c r="J1029" s="110"/>
      <c r="K1029" s="112"/>
      <c r="L1029" s="112"/>
      <c r="M1029" s="112"/>
      <c r="N1029" s="112"/>
      <c r="O1029" s="112"/>
      <c r="P1029" s="112"/>
      <c r="Q1029" s="112"/>
      <c r="R1029" s="110"/>
      <c r="S1029" s="110"/>
      <c r="T1029" s="110"/>
      <c r="U1029" s="110"/>
      <c r="V1029" s="110"/>
      <c r="W1029" s="110"/>
      <c r="X1029" s="110"/>
    </row>
    <row r="1030" ht="14.25" customHeight="1">
      <c r="A1030" s="270" t="s">
        <v>3615</v>
      </c>
      <c r="B1030" s="201">
        <v>46030.0</v>
      </c>
      <c r="C1030" s="128" t="s">
        <v>3616</v>
      </c>
      <c r="D1030" s="128" t="s">
        <v>3617</v>
      </c>
      <c r="E1030" s="182">
        <v>4000.0</v>
      </c>
      <c r="F1030" s="128" t="s">
        <v>3618</v>
      </c>
      <c r="G1030" s="186" t="s">
        <v>118</v>
      </c>
      <c r="H1030" s="166" t="s">
        <v>869</v>
      </c>
      <c r="I1030" s="128" t="s">
        <v>3619</v>
      </c>
      <c r="J1030" s="110"/>
      <c r="K1030" s="112"/>
      <c r="L1030" s="112"/>
      <c r="M1030" s="112"/>
      <c r="N1030" s="112"/>
      <c r="O1030" s="112"/>
      <c r="P1030" s="112"/>
      <c r="Q1030" s="112"/>
      <c r="R1030" s="110"/>
      <c r="S1030" s="110"/>
      <c r="T1030" s="110"/>
      <c r="U1030" s="110"/>
      <c r="V1030" s="110"/>
      <c r="W1030" s="110"/>
      <c r="X1030" s="110"/>
    </row>
    <row r="1031" ht="14.25" customHeight="1">
      <c r="A1031" s="270" t="s">
        <v>3620</v>
      </c>
      <c r="B1031" s="201">
        <v>46031.0</v>
      </c>
      <c r="C1031" s="128" t="s">
        <v>3621</v>
      </c>
      <c r="D1031" s="128" t="s">
        <v>3622</v>
      </c>
      <c r="E1031" s="182">
        <v>8100.0</v>
      </c>
      <c r="F1031" s="128" t="s">
        <v>3623</v>
      </c>
      <c r="G1031" s="186" t="s">
        <v>2625</v>
      </c>
      <c r="H1031" s="166" t="s">
        <v>869</v>
      </c>
      <c r="I1031" s="128" t="s">
        <v>3624</v>
      </c>
      <c r="J1031" s="110"/>
      <c r="K1031" s="112"/>
      <c r="L1031" s="112"/>
      <c r="M1031" s="112"/>
      <c r="N1031" s="112"/>
      <c r="O1031" s="112"/>
      <c r="P1031" s="112"/>
      <c r="Q1031" s="112"/>
      <c r="R1031" s="110"/>
      <c r="S1031" s="110"/>
      <c r="T1031" s="110"/>
      <c r="U1031" s="110"/>
      <c r="V1031" s="110"/>
      <c r="W1031" s="110"/>
      <c r="X1031" s="110"/>
    </row>
    <row r="1032" ht="14.25" customHeight="1">
      <c r="A1032" s="270" t="s">
        <v>3625</v>
      </c>
      <c r="B1032" s="201">
        <v>46034.0</v>
      </c>
      <c r="C1032" s="128" t="s">
        <v>3626</v>
      </c>
      <c r="D1032" s="128" t="s">
        <v>3627</v>
      </c>
      <c r="E1032" s="182">
        <v>5500.0</v>
      </c>
      <c r="F1032" s="128" t="s">
        <v>3628</v>
      </c>
      <c r="G1032" s="186" t="s">
        <v>201</v>
      </c>
      <c r="H1032" s="166" t="s">
        <v>976</v>
      </c>
      <c r="I1032" s="128" t="s">
        <v>3629</v>
      </c>
      <c r="J1032" s="110"/>
      <c r="K1032" s="112"/>
      <c r="L1032" s="112"/>
      <c r="M1032" s="112"/>
      <c r="N1032" s="112"/>
      <c r="O1032" s="112"/>
      <c r="P1032" s="112"/>
      <c r="Q1032" s="112"/>
      <c r="R1032" s="110"/>
      <c r="S1032" s="110"/>
      <c r="T1032" s="110"/>
      <c r="U1032" s="110"/>
      <c r="V1032" s="110"/>
      <c r="W1032" s="110"/>
      <c r="X1032" s="110"/>
    </row>
    <row r="1033" ht="14.25" customHeight="1">
      <c r="A1033" s="270" t="s">
        <v>3630</v>
      </c>
      <c r="B1033" s="201">
        <v>46034.0</v>
      </c>
      <c r="C1033" s="128" t="s">
        <v>3631</v>
      </c>
      <c r="D1033" s="128" t="s">
        <v>3632</v>
      </c>
      <c r="E1033" s="182">
        <v>2900.0</v>
      </c>
      <c r="F1033" s="128" t="s">
        <v>3633</v>
      </c>
      <c r="G1033" s="186" t="s">
        <v>150</v>
      </c>
      <c r="H1033" s="166" t="s">
        <v>869</v>
      </c>
      <c r="I1033" s="128" t="s">
        <v>3385</v>
      </c>
      <c r="J1033" s="110"/>
      <c r="K1033" s="112"/>
      <c r="L1033" s="112"/>
      <c r="M1033" s="112"/>
      <c r="N1033" s="112"/>
      <c r="O1033" s="112"/>
      <c r="P1033" s="183">
        <v>95.23</v>
      </c>
      <c r="Q1033" s="112">
        <f>E1033-P1033</f>
        <v>2804.77</v>
      </c>
      <c r="R1033" s="110"/>
      <c r="S1033" s="110"/>
      <c r="T1033" s="110"/>
      <c r="U1033" s="110"/>
      <c r="V1033" s="110"/>
      <c r="W1033" s="110"/>
      <c r="X1033" s="110"/>
    </row>
    <row r="1034" ht="14.25" customHeight="1">
      <c r="A1034" s="270" t="s">
        <v>3634</v>
      </c>
      <c r="B1034" s="201">
        <v>46035.0</v>
      </c>
      <c r="C1034" s="128" t="s">
        <v>3635</v>
      </c>
      <c r="D1034" s="128" t="s">
        <v>3636</v>
      </c>
      <c r="E1034" s="182">
        <v>125.0</v>
      </c>
      <c r="F1034" s="128" t="s">
        <v>3637</v>
      </c>
      <c r="G1034" s="186" t="s">
        <v>143</v>
      </c>
      <c r="H1034" s="166" t="s">
        <v>976</v>
      </c>
      <c r="I1034" s="128" t="s">
        <v>3638</v>
      </c>
      <c r="J1034" s="110"/>
      <c r="K1034" s="112"/>
      <c r="L1034" s="112"/>
      <c r="M1034" s="112"/>
      <c r="N1034" s="112"/>
      <c r="O1034" s="112"/>
      <c r="P1034" s="112"/>
      <c r="Q1034" s="112"/>
      <c r="R1034" s="110"/>
      <c r="S1034" s="110"/>
      <c r="T1034" s="110"/>
      <c r="U1034" s="110"/>
      <c r="V1034" s="110"/>
      <c r="W1034" s="110"/>
      <c r="X1034" s="110"/>
    </row>
    <row r="1035" ht="14.25" customHeight="1">
      <c r="A1035" s="270" t="s">
        <v>3639</v>
      </c>
      <c r="B1035" s="201">
        <v>46035.0</v>
      </c>
      <c r="C1035" s="128" t="s">
        <v>3640</v>
      </c>
      <c r="D1035" s="128" t="s">
        <v>3641</v>
      </c>
      <c r="E1035" s="182">
        <v>5700.0</v>
      </c>
      <c r="F1035" s="128" t="s">
        <v>3642</v>
      </c>
      <c r="G1035" s="186" t="s">
        <v>201</v>
      </c>
      <c r="H1035" s="166" t="s">
        <v>869</v>
      </c>
      <c r="I1035" s="128" t="s">
        <v>3643</v>
      </c>
      <c r="J1035" s="110"/>
      <c r="K1035" s="112"/>
      <c r="L1035" s="112"/>
      <c r="M1035" s="112"/>
      <c r="N1035" s="112"/>
      <c r="O1035" s="112"/>
      <c r="P1035" s="112"/>
      <c r="Q1035" s="112"/>
      <c r="R1035" s="110"/>
      <c r="S1035" s="110"/>
      <c r="T1035" s="110"/>
      <c r="U1035" s="110"/>
      <c r="V1035" s="110"/>
      <c r="W1035" s="110"/>
      <c r="X1035" s="110"/>
    </row>
    <row r="1036" ht="14.25" customHeight="1">
      <c r="A1036" s="270" t="s">
        <v>3644</v>
      </c>
      <c r="B1036" s="201">
        <v>46037.0</v>
      </c>
      <c r="C1036" s="128" t="s">
        <v>3645</v>
      </c>
      <c r="D1036" s="128" t="s">
        <v>3646</v>
      </c>
      <c r="E1036" s="184">
        <v>33915.18</v>
      </c>
      <c r="F1036" s="128" t="s">
        <v>3647</v>
      </c>
      <c r="G1036" s="186" t="s">
        <v>201</v>
      </c>
      <c r="H1036" s="166" t="s">
        <v>869</v>
      </c>
      <c r="I1036" s="128" t="s">
        <v>3648</v>
      </c>
      <c r="J1036" s="110"/>
      <c r="K1036" s="183">
        <v>35500.0</v>
      </c>
      <c r="L1036" s="112">
        <f>K1036/1.12*0.05</f>
        <v>1584.821429</v>
      </c>
      <c r="M1036" s="112">
        <f>K1036-L1036</f>
        <v>33915.17857</v>
      </c>
      <c r="N1036" s="112">
        <f>E1036-M1036</f>
        <v>0.001428571428</v>
      </c>
      <c r="O1036" s="112"/>
      <c r="P1036" s="112"/>
      <c r="Q1036" s="112"/>
      <c r="R1036" s="110"/>
      <c r="S1036" s="110"/>
      <c r="T1036" s="110"/>
      <c r="U1036" s="110"/>
      <c r="V1036" s="110"/>
      <c r="W1036" s="110"/>
      <c r="X1036" s="110"/>
    </row>
    <row r="1037" ht="14.25" customHeight="1">
      <c r="A1037" s="270" t="s">
        <v>3649</v>
      </c>
      <c r="B1037" s="201">
        <v>46037.0</v>
      </c>
      <c r="C1037" s="128" t="s">
        <v>3650</v>
      </c>
      <c r="D1037" s="128" t="s">
        <v>3651</v>
      </c>
      <c r="E1037" s="184">
        <v>1814942.67</v>
      </c>
      <c r="F1037" s="128" t="s">
        <v>3652</v>
      </c>
      <c r="G1037" s="186" t="s">
        <v>201</v>
      </c>
      <c r="H1037" s="166" t="s">
        <v>869</v>
      </c>
      <c r="I1037" s="128" t="s">
        <v>3653</v>
      </c>
      <c r="J1037" s="110"/>
      <c r="K1037" s="112"/>
      <c r="L1037" s="112"/>
      <c r="M1037" s="112"/>
      <c r="N1037" s="112"/>
      <c r="O1037" s="112"/>
      <c r="P1037" s="112"/>
      <c r="Q1037" s="112"/>
      <c r="R1037" s="110"/>
      <c r="S1037" s="110"/>
      <c r="T1037" s="110"/>
      <c r="U1037" s="110"/>
      <c r="V1037" s="110"/>
      <c r="W1037" s="110"/>
      <c r="X1037" s="110"/>
    </row>
    <row r="1038" ht="14.25" customHeight="1">
      <c r="A1038" s="270" t="s">
        <v>3654</v>
      </c>
      <c r="B1038" s="201">
        <v>46038.0</v>
      </c>
      <c r="C1038" s="128" t="s">
        <v>3655</v>
      </c>
      <c r="D1038" s="128" t="s">
        <v>205</v>
      </c>
      <c r="E1038" s="182">
        <v>45750.0</v>
      </c>
      <c r="F1038" s="128" t="s">
        <v>3656</v>
      </c>
      <c r="G1038" s="186" t="s">
        <v>201</v>
      </c>
      <c r="H1038" s="166" t="s">
        <v>869</v>
      </c>
      <c r="I1038" s="128" t="s">
        <v>3657</v>
      </c>
      <c r="J1038" s="110"/>
      <c r="K1038" s="112"/>
      <c r="L1038" s="112"/>
      <c r="M1038" s="112"/>
      <c r="N1038" s="112"/>
      <c r="O1038" s="112"/>
      <c r="P1038" s="112"/>
      <c r="Q1038" s="112"/>
      <c r="R1038" s="110"/>
      <c r="S1038" s="110"/>
      <c r="T1038" s="110"/>
      <c r="U1038" s="110"/>
      <c r="V1038" s="110"/>
      <c r="W1038" s="110"/>
      <c r="X1038" s="110"/>
    </row>
    <row r="1039" ht="14.25" customHeight="1">
      <c r="A1039" s="270" t="s">
        <v>3658</v>
      </c>
      <c r="B1039" s="201">
        <v>46038.0</v>
      </c>
      <c r="C1039" s="128" t="s">
        <v>3659</v>
      </c>
      <c r="D1039" s="128" t="s">
        <v>3660</v>
      </c>
      <c r="E1039" s="182">
        <v>224.0</v>
      </c>
      <c r="F1039" s="128" t="s">
        <v>3661</v>
      </c>
      <c r="G1039" s="186" t="s">
        <v>1100</v>
      </c>
      <c r="H1039" s="166" t="s">
        <v>869</v>
      </c>
      <c r="I1039" s="110"/>
      <c r="J1039" s="110"/>
      <c r="K1039" s="112"/>
      <c r="L1039" s="112"/>
      <c r="M1039" s="112"/>
      <c r="N1039" s="112"/>
      <c r="O1039" s="112"/>
      <c r="P1039" s="183">
        <v>3.23</v>
      </c>
      <c r="Q1039" s="112">
        <f>E1039-P1039</f>
        <v>220.77</v>
      </c>
      <c r="R1039" s="110"/>
      <c r="S1039" s="110"/>
      <c r="T1039" s="110"/>
      <c r="U1039" s="110"/>
      <c r="V1039" s="110"/>
      <c r="W1039" s="110"/>
      <c r="X1039" s="110"/>
    </row>
    <row r="1040" ht="14.25" customHeight="1">
      <c r="A1040" s="270" t="s">
        <v>3662</v>
      </c>
      <c r="B1040" s="201">
        <v>46038.0</v>
      </c>
      <c r="C1040" s="128" t="s">
        <v>3663</v>
      </c>
      <c r="D1040" s="128" t="s">
        <v>405</v>
      </c>
      <c r="E1040" s="182">
        <v>3300.0</v>
      </c>
      <c r="F1040" s="128" t="s">
        <v>3664</v>
      </c>
      <c r="G1040" s="186" t="s">
        <v>201</v>
      </c>
      <c r="H1040" s="166" t="s">
        <v>869</v>
      </c>
      <c r="I1040" s="128" t="s">
        <v>3665</v>
      </c>
      <c r="J1040" s="110"/>
      <c r="K1040" s="112"/>
      <c r="L1040" s="112"/>
      <c r="M1040" s="112"/>
      <c r="N1040" s="112"/>
      <c r="O1040" s="112"/>
      <c r="P1040" s="112"/>
      <c r="Q1040" s="112"/>
      <c r="R1040" s="110"/>
      <c r="S1040" s="110"/>
      <c r="T1040" s="110"/>
      <c r="U1040" s="110"/>
      <c r="V1040" s="110"/>
      <c r="W1040" s="110"/>
      <c r="X1040" s="110"/>
    </row>
    <row r="1041" ht="14.25" customHeight="1">
      <c r="A1041" s="270" t="s">
        <v>3666</v>
      </c>
      <c r="B1041" s="201">
        <v>46038.0</v>
      </c>
      <c r="C1041" s="128" t="s">
        <v>3667</v>
      </c>
      <c r="D1041" s="128" t="s">
        <v>3668</v>
      </c>
      <c r="E1041" s="182">
        <v>4320.0</v>
      </c>
      <c r="F1041" s="128" t="s">
        <v>3669</v>
      </c>
      <c r="G1041" s="186" t="s">
        <v>2625</v>
      </c>
      <c r="H1041" s="166" t="s">
        <v>976</v>
      </c>
      <c r="I1041" s="128" t="s">
        <v>3670</v>
      </c>
      <c r="J1041" s="110"/>
      <c r="K1041" s="112"/>
      <c r="L1041" s="112"/>
      <c r="M1041" s="112"/>
      <c r="N1041" s="112"/>
      <c r="O1041" s="112"/>
      <c r="P1041" s="112"/>
      <c r="Q1041" s="112"/>
      <c r="R1041" s="110"/>
      <c r="S1041" s="110"/>
      <c r="T1041" s="110"/>
      <c r="U1041" s="110"/>
      <c r="V1041" s="110"/>
      <c r="W1041" s="110"/>
      <c r="X1041" s="110"/>
    </row>
    <row r="1042" ht="14.25" customHeight="1">
      <c r="A1042" s="270" t="s">
        <v>3671</v>
      </c>
      <c r="B1042" s="201">
        <v>46041.0</v>
      </c>
      <c r="C1042" s="128" t="s">
        <v>3672</v>
      </c>
      <c r="D1042" s="128" t="s">
        <v>3673</v>
      </c>
      <c r="E1042" s="182">
        <v>19800.0</v>
      </c>
      <c r="F1042" s="128" t="s">
        <v>3522</v>
      </c>
      <c r="G1042" s="186" t="s">
        <v>150</v>
      </c>
      <c r="H1042" s="166" t="s">
        <v>869</v>
      </c>
      <c r="I1042" s="110"/>
      <c r="J1042" s="110"/>
      <c r="K1042" s="112"/>
      <c r="L1042" s="112"/>
      <c r="M1042" s="112"/>
      <c r="N1042" s="112"/>
      <c r="P1042" s="183">
        <v>650.17</v>
      </c>
      <c r="Q1042" s="112">
        <f>19800-P1042</f>
        <v>19149.83</v>
      </c>
      <c r="R1042" s="110"/>
      <c r="S1042" s="110"/>
      <c r="T1042" s="110"/>
      <c r="U1042" s="110"/>
      <c r="V1042" s="110"/>
      <c r="W1042" s="110"/>
      <c r="X1042" s="110"/>
    </row>
    <row r="1043" ht="14.25" customHeight="1">
      <c r="A1043" s="270" t="s">
        <v>3674</v>
      </c>
      <c r="B1043" s="201">
        <v>46043.0</v>
      </c>
      <c r="C1043" s="128" t="s">
        <v>3675</v>
      </c>
      <c r="D1043" s="128" t="s">
        <v>3676</v>
      </c>
      <c r="E1043" s="184">
        <v>18916.07</v>
      </c>
      <c r="F1043" s="128" t="s">
        <v>3522</v>
      </c>
      <c r="G1043" s="186" t="s">
        <v>201</v>
      </c>
      <c r="H1043" s="166" t="s">
        <v>869</v>
      </c>
      <c r="I1043" s="128" t="s">
        <v>3677</v>
      </c>
      <c r="J1043" s="110"/>
      <c r="K1043" s="183">
        <v>19800.0</v>
      </c>
      <c r="L1043" s="112">
        <f>E1043/1.12*0.05</f>
        <v>844.4674107</v>
      </c>
      <c r="M1043" s="112">
        <f>K1043-L1043</f>
        <v>18955.53259</v>
      </c>
      <c r="N1043" s="112">
        <f>E1043-M1043</f>
        <v>-39.46258929</v>
      </c>
      <c r="O1043" s="112"/>
      <c r="P1043" s="112"/>
      <c r="Q1043" s="112"/>
      <c r="R1043" s="110"/>
      <c r="S1043" s="110"/>
      <c r="T1043" s="110"/>
      <c r="U1043" s="110"/>
      <c r="V1043" s="110"/>
      <c r="W1043" s="110"/>
      <c r="X1043" s="110"/>
    </row>
    <row r="1044" ht="14.25" customHeight="1">
      <c r="A1044" s="270" t="s">
        <v>3678</v>
      </c>
      <c r="B1044" s="201">
        <v>46043.0</v>
      </c>
      <c r="C1044" s="128" t="s">
        <v>3679</v>
      </c>
      <c r="D1044" s="128" t="s">
        <v>3396</v>
      </c>
      <c r="E1044" s="182">
        <v>350.0</v>
      </c>
      <c r="F1044" s="128" t="s">
        <v>905</v>
      </c>
      <c r="G1044" s="186" t="s">
        <v>150</v>
      </c>
      <c r="H1044" s="166" t="s">
        <v>869</v>
      </c>
      <c r="I1044" s="110"/>
      <c r="J1044" s="110"/>
      <c r="K1044" s="112"/>
      <c r="L1044" s="112"/>
      <c r="M1044" s="112"/>
      <c r="N1044" s="112"/>
      <c r="O1044" s="112"/>
      <c r="P1044" s="183">
        <v>11.5</v>
      </c>
      <c r="Q1044" s="112">
        <f>E1044-P1044</f>
        <v>338.5</v>
      </c>
      <c r="R1044" s="110"/>
      <c r="S1044" s="110"/>
      <c r="T1044" s="110"/>
      <c r="U1044" s="110"/>
      <c r="V1044" s="110"/>
      <c r="W1044" s="110"/>
      <c r="X1044" s="110"/>
    </row>
    <row r="1045" ht="14.25" customHeight="1">
      <c r="A1045" s="270" t="s">
        <v>3680</v>
      </c>
      <c r="B1045" s="201">
        <v>46044.0</v>
      </c>
      <c r="C1045" s="128" t="s">
        <v>3681</v>
      </c>
      <c r="D1045" s="128" t="s">
        <v>3682</v>
      </c>
      <c r="E1045" s="182">
        <v>660.0</v>
      </c>
      <c r="F1045" s="128" t="s">
        <v>3683</v>
      </c>
      <c r="G1045" s="186" t="s">
        <v>3684</v>
      </c>
      <c r="H1045" s="166" t="s">
        <v>869</v>
      </c>
      <c r="I1045" s="110"/>
      <c r="J1045" s="110"/>
      <c r="K1045" s="112"/>
      <c r="L1045" s="112"/>
      <c r="M1045" s="112"/>
      <c r="N1045" s="112"/>
      <c r="O1045" s="112"/>
      <c r="P1045" s="112"/>
      <c r="Q1045" s="112"/>
      <c r="R1045" s="110"/>
      <c r="S1045" s="110"/>
      <c r="T1045" s="110"/>
      <c r="U1045" s="110"/>
      <c r="V1045" s="110"/>
      <c r="W1045" s="110"/>
      <c r="X1045" s="110"/>
    </row>
    <row r="1046" ht="14.25" customHeight="1">
      <c r="A1046" s="270" t="s">
        <v>3685</v>
      </c>
      <c r="B1046" s="201">
        <v>46045.0</v>
      </c>
      <c r="C1046" s="128" t="s">
        <v>3686</v>
      </c>
      <c r="D1046" s="128" t="s">
        <v>3632</v>
      </c>
      <c r="E1046" s="182">
        <v>5500.0</v>
      </c>
      <c r="F1046" s="128" t="s">
        <v>3687</v>
      </c>
      <c r="G1046" s="186" t="s">
        <v>150</v>
      </c>
      <c r="H1046" s="166" t="s">
        <v>869</v>
      </c>
      <c r="I1046" s="110"/>
      <c r="J1046" s="110"/>
      <c r="K1046" s="112"/>
      <c r="L1046" s="112"/>
      <c r="M1046" s="112"/>
      <c r="N1046" s="112"/>
      <c r="O1046" s="112"/>
      <c r="P1046" s="183">
        <v>180.6</v>
      </c>
      <c r="Q1046" s="112">
        <f t="shared" ref="Q1046:Q1048" si="87">E1046-P1046</f>
        <v>5319.4</v>
      </c>
      <c r="R1046" s="110"/>
      <c r="S1046" s="110"/>
      <c r="T1046" s="110"/>
      <c r="U1046" s="110"/>
      <c r="V1046" s="110"/>
      <c r="W1046" s="110"/>
      <c r="X1046" s="110"/>
    </row>
    <row r="1047" ht="14.25" customHeight="1">
      <c r="A1047" s="270" t="s">
        <v>3688</v>
      </c>
      <c r="B1047" s="201">
        <v>46046.0</v>
      </c>
      <c r="C1047" s="128" t="s">
        <v>3689</v>
      </c>
      <c r="D1047" s="128" t="s">
        <v>3690</v>
      </c>
      <c r="E1047" s="182">
        <v>11000.0</v>
      </c>
      <c r="F1047" s="128" t="s">
        <v>3691</v>
      </c>
      <c r="G1047" s="186" t="s">
        <v>1100</v>
      </c>
      <c r="H1047" s="166" t="s">
        <v>869</v>
      </c>
      <c r="I1047" s="128" t="s">
        <v>3692</v>
      </c>
      <c r="J1047" s="110"/>
      <c r="K1047" s="112"/>
      <c r="L1047" s="112"/>
      <c r="M1047" s="112"/>
      <c r="N1047" s="112"/>
      <c r="O1047" s="112"/>
      <c r="P1047" s="183">
        <v>82.91</v>
      </c>
      <c r="Q1047" s="112">
        <f t="shared" si="87"/>
        <v>10917.09</v>
      </c>
      <c r="R1047" s="110"/>
      <c r="S1047" s="110"/>
      <c r="T1047" s="110"/>
      <c r="U1047" s="110"/>
      <c r="V1047" s="110"/>
      <c r="W1047" s="110"/>
      <c r="X1047" s="110"/>
    </row>
    <row r="1048" ht="14.25" customHeight="1">
      <c r="A1048" s="270" t="s">
        <v>3693</v>
      </c>
      <c r="B1048" s="201">
        <v>46049.0</v>
      </c>
      <c r="C1048" s="128" t="s">
        <v>3694</v>
      </c>
      <c r="D1048" s="128" t="s">
        <v>3695</v>
      </c>
      <c r="E1048" s="182">
        <v>590.0</v>
      </c>
      <c r="F1048" s="128" t="s">
        <v>3696</v>
      </c>
      <c r="G1048" s="186" t="s">
        <v>3697</v>
      </c>
      <c r="H1048" s="166" t="s">
        <v>869</v>
      </c>
      <c r="I1048" s="110"/>
      <c r="J1048" s="110"/>
      <c r="K1048" s="112"/>
      <c r="L1048" s="112"/>
      <c r="M1048" s="112"/>
      <c r="N1048" s="112"/>
      <c r="O1048" s="112"/>
      <c r="P1048" s="183">
        <v>19.38</v>
      </c>
      <c r="Q1048" s="112">
        <f t="shared" si="87"/>
        <v>570.62</v>
      </c>
      <c r="R1048" s="110"/>
      <c r="S1048" s="110"/>
      <c r="T1048" s="110"/>
      <c r="U1048" s="110"/>
      <c r="V1048" s="110"/>
      <c r="W1048" s="110"/>
      <c r="X1048" s="110"/>
    </row>
    <row r="1049" ht="14.25" customHeight="1">
      <c r="A1049" s="270" t="s">
        <v>3698</v>
      </c>
      <c r="B1049" s="201">
        <v>46050.0</v>
      </c>
      <c r="C1049" s="128" t="s">
        <v>3699</v>
      </c>
      <c r="D1049" s="128" t="s">
        <v>3700</v>
      </c>
      <c r="E1049" s="182">
        <v>172.0</v>
      </c>
      <c r="F1049" s="128" t="s">
        <v>322</v>
      </c>
      <c r="G1049" s="186" t="s">
        <v>143</v>
      </c>
      <c r="H1049" s="166" t="s">
        <v>976</v>
      </c>
      <c r="I1049" s="128" t="s">
        <v>3701</v>
      </c>
      <c r="J1049" s="110"/>
      <c r="K1049" s="112"/>
      <c r="L1049" s="112"/>
      <c r="M1049" s="112"/>
      <c r="N1049" s="112"/>
      <c r="O1049" s="112"/>
      <c r="P1049" s="112"/>
      <c r="Q1049" s="112"/>
      <c r="R1049" s="110"/>
      <c r="S1049" s="110"/>
      <c r="T1049" s="110"/>
      <c r="U1049" s="110"/>
      <c r="V1049" s="110"/>
      <c r="W1049" s="110"/>
      <c r="X1049" s="110"/>
    </row>
    <row r="1050" ht="14.25" customHeight="1">
      <c r="A1050" s="270" t="s">
        <v>3702</v>
      </c>
      <c r="B1050" s="201">
        <v>46051.0</v>
      </c>
      <c r="C1050" s="128" t="s">
        <v>3703</v>
      </c>
      <c r="D1050" s="128" t="s">
        <v>349</v>
      </c>
      <c r="E1050" s="182">
        <v>9900.0</v>
      </c>
      <c r="F1050" s="128" t="s">
        <v>3522</v>
      </c>
      <c r="G1050" s="186" t="s">
        <v>1365</v>
      </c>
      <c r="H1050" s="166" t="s">
        <v>869</v>
      </c>
      <c r="I1050" s="128" t="s">
        <v>3704</v>
      </c>
      <c r="J1050" s="110"/>
      <c r="K1050" s="112"/>
      <c r="L1050" s="112"/>
      <c r="M1050" s="112"/>
      <c r="N1050" s="112"/>
      <c r="O1050" s="112"/>
      <c r="P1050" s="112"/>
      <c r="Q1050" s="112"/>
      <c r="R1050" s="110"/>
      <c r="S1050" s="110"/>
      <c r="T1050" s="110"/>
      <c r="U1050" s="110"/>
      <c r="V1050" s="110"/>
      <c r="W1050" s="110"/>
      <c r="X1050" s="110"/>
    </row>
    <row r="1051" ht="14.25" customHeight="1">
      <c r="A1051" s="270" t="s">
        <v>3705</v>
      </c>
      <c r="B1051" s="201">
        <v>46051.0</v>
      </c>
      <c r="C1051" s="128" t="s">
        <v>3706</v>
      </c>
      <c r="D1051" s="128" t="s">
        <v>3707</v>
      </c>
      <c r="E1051" s="182">
        <v>4950.0</v>
      </c>
      <c r="F1051" s="128" t="s">
        <v>3708</v>
      </c>
      <c r="G1051" s="186" t="s">
        <v>1365</v>
      </c>
      <c r="H1051" s="166" t="s">
        <v>869</v>
      </c>
      <c r="I1051" s="128" t="s">
        <v>3709</v>
      </c>
      <c r="J1051" s="110"/>
      <c r="K1051" s="112"/>
      <c r="L1051" s="112"/>
      <c r="M1051" s="112"/>
      <c r="N1051" s="112"/>
      <c r="O1051" s="112"/>
      <c r="P1051" s="112"/>
      <c r="Q1051" s="112"/>
      <c r="R1051" s="110"/>
      <c r="S1051" s="110"/>
      <c r="T1051" s="110"/>
      <c r="U1051" s="110"/>
      <c r="V1051" s="110"/>
      <c r="W1051" s="110"/>
      <c r="X1051" s="110"/>
    </row>
    <row r="1052" ht="14.25" customHeight="1">
      <c r="A1052" s="270" t="s">
        <v>3710</v>
      </c>
      <c r="B1052" s="201">
        <v>46051.0</v>
      </c>
      <c r="C1052" s="128" t="s">
        <v>3711</v>
      </c>
      <c r="D1052" s="128" t="s">
        <v>441</v>
      </c>
      <c r="E1052" s="182">
        <v>16500.0</v>
      </c>
      <c r="F1052" s="128" t="s">
        <v>3712</v>
      </c>
      <c r="G1052" s="186" t="s">
        <v>1365</v>
      </c>
      <c r="H1052" s="166" t="s">
        <v>869</v>
      </c>
      <c r="I1052" s="128" t="s">
        <v>3713</v>
      </c>
      <c r="J1052" s="110"/>
      <c r="K1052" s="112"/>
      <c r="L1052" s="112"/>
      <c r="M1052" s="112"/>
      <c r="N1052" s="112"/>
      <c r="O1052" s="112"/>
      <c r="P1052" s="112"/>
      <c r="Q1052" s="112"/>
      <c r="R1052" s="110"/>
      <c r="S1052" s="110"/>
      <c r="T1052" s="110"/>
      <c r="U1052" s="110"/>
      <c r="V1052" s="110"/>
      <c r="W1052" s="110"/>
      <c r="X1052" s="110"/>
    </row>
    <row r="1053" ht="14.25" customHeight="1">
      <c r="A1053" s="270" t="s">
        <v>3714</v>
      </c>
      <c r="B1053" s="299">
        <v>46052.0</v>
      </c>
      <c r="C1053" s="192" t="s">
        <v>3715</v>
      </c>
      <c r="D1053" s="192" t="s">
        <v>3716</v>
      </c>
      <c r="E1053" s="193">
        <v>11400.0</v>
      </c>
      <c r="F1053" s="192" t="s">
        <v>3717</v>
      </c>
      <c r="G1053" s="255" t="s">
        <v>201</v>
      </c>
      <c r="H1053" s="194" t="s">
        <v>976</v>
      </c>
      <c r="I1053" s="192" t="s">
        <v>3718</v>
      </c>
      <c r="J1053" s="133"/>
      <c r="K1053" s="135"/>
      <c r="L1053" s="135"/>
      <c r="M1053" s="135"/>
      <c r="N1053" s="135"/>
      <c r="O1053" s="135"/>
      <c r="P1053" s="135"/>
      <c r="Q1053" s="112"/>
      <c r="R1053" s="110"/>
      <c r="S1053" s="110"/>
      <c r="T1053" s="110"/>
      <c r="U1053" s="110"/>
      <c r="V1053" s="110"/>
      <c r="W1053" s="110"/>
      <c r="X1053" s="110"/>
    </row>
    <row r="1054" ht="14.25" customHeight="1">
      <c r="A1054" s="270" t="s">
        <v>3719</v>
      </c>
      <c r="B1054" s="293">
        <v>46038.0</v>
      </c>
      <c r="C1054" s="128" t="s">
        <v>3720</v>
      </c>
      <c r="D1054" s="211" t="s">
        <v>3721</v>
      </c>
      <c r="E1054" s="212">
        <v>550.0</v>
      </c>
      <c r="F1054" s="211" t="s">
        <v>1180</v>
      </c>
      <c r="G1054" s="219" t="s">
        <v>150</v>
      </c>
      <c r="H1054" s="166" t="s">
        <v>869</v>
      </c>
      <c r="I1054" s="128" t="s">
        <v>3385</v>
      </c>
      <c r="J1054" s="110"/>
      <c r="K1054" s="112"/>
      <c r="L1054" s="112"/>
      <c r="M1054" s="112"/>
      <c r="N1054" s="112"/>
      <c r="O1054" s="183">
        <v>18.06</v>
      </c>
      <c r="P1054" s="112">
        <f t="shared" ref="P1054:P1055" si="88">E1054-O1054</f>
        <v>531.94</v>
      </c>
      <c r="Q1054" s="112"/>
      <c r="R1054" s="128" t="s">
        <v>3516</v>
      </c>
      <c r="S1054" s="110"/>
      <c r="T1054" s="110"/>
      <c r="U1054" s="110"/>
      <c r="V1054" s="110"/>
      <c r="W1054" s="110"/>
      <c r="X1054" s="110"/>
    </row>
    <row r="1055" ht="14.25" customHeight="1">
      <c r="A1055" s="270" t="s">
        <v>3722</v>
      </c>
      <c r="B1055" s="201">
        <v>46038.0</v>
      </c>
      <c r="C1055" s="128" t="s">
        <v>3723</v>
      </c>
      <c r="D1055" s="211" t="s">
        <v>1416</v>
      </c>
      <c r="E1055" s="212">
        <v>550.0</v>
      </c>
      <c r="F1055" s="211" t="s">
        <v>1180</v>
      </c>
      <c r="G1055" s="219" t="s">
        <v>1325</v>
      </c>
      <c r="H1055" s="166" t="s">
        <v>869</v>
      </c>
      <c r="I1055" s="110"/>
      <c r="J1055" s="110"/>
      <c r="K1055" s="112"/>
      <c r="L1055" s="112"/>
      <c r="M1055" s="112"/>
      <c r="N1055" s="112"/>
      <c r="O1055" s="183">
        <v>13.4</v>
      </c>
      <c r="P1055" s="112">
        <f t="shared" si="88"/>
        <v>536.6</v>
      </c>
      <c r="Q1055" s="112"/>
      <c r="R1055" s="110"/>
      <c r="S1055" s="110"/>
      <c r="T1055" s="110"/>
      <c r="U1055" s="110"/>
      <c r="V1055" s="110"/>
      <c r="W1055" s="110"/>
      <c r="X1055" s="110"/>
    </row>
    <row r="1056" ht="14.25" customHeight="1">
      <c r="A1056" s="270" t="s">
        <v>3724</v>
      </c>
      <c r="B1056" s="201">
        <v>46038.0</v>
      </c>
      <c r="C1056" s="128" t="s">
        <v>3725</v>
      </c>
      <c r="D1056" s="211" t="s">
        <v>3473</v>
      </c>
      <c r="E1056" s="212">
        <v>168.0</v>
      </c>
      <c r="F1056" s="211" t="s">
        <v>3726</v>
      </c>
      <c r="G1056" s="219" t="s">
        <v>143</v>
      </c>
      <c r="H1056" s="166" t="s">
        <v>976</v>
      </c>
      <c r="I1056" s="128" t="s">
        <v>3509</v>
      </c>
      <c r="J1056" s="110"/>
      <c r="K1056" s="112"/>
      <c r="L1056" s="112"/>
      <c r="M1056" s="112"/>
      <c r="N1056" s="112"/>
      <c r="O1056" s="112"/>
      <c r="P1056" s="112"/>
      <c r="Q1056" s="112"/>
      <c r="R1056" s="110"/>
      <c r="S1056" s="110"/>
      <c r="T1056" s="110"/>
      <c r="U1056" s="110"/>
      <c r="V1056" s="110"/>
      <c r="W1056" s="110"/>
      <c r="X1056" s="110"/>
    </row>
    <row r="1057" ht="14.25" customHeight="1">
      <c r="A1057" s="270" t="s">
        <v>3727</v>
      </c>
      <c r="B1057" s="293">
        <v>46038.0</v>
      </c>
      <c r="C1057" s="128" t="s">
        <v>3728</v>
      </c>
      <c r="D1057" s="211" t="s">
        <v>3729</v>
      </c>
      <c r="E1057" s="212">
        <v>300.0</v>
      </c>
      <c r="F1057" s="211" t="s">
        <v>905</v>
      </c>
      <c r="G1057" s="219" t="s">
        <v>150</v>
      </c>
      <c r="H1057" s="166" t="s">
        <v>869</v>
      </c>
      <c r="I1057" s="128" t="s">
        <v>3385</v>
      </c>
      <c r="J1057" s="110"/>
      <c r="K1057" s="112"/>
      <c r="L1057" s="112"/>
      <c r="M1057" s="112"/>
      <c r="N1057" s="112"/>
      <c r="O1057" s="183">
        <v>9.85</v>
      </c>
      <c r="P1057" s="112">
        <f t="shared" ref="P1057:P1059" si="89">E1057-O1057</f>
        <v>290.15</v>
      </c>
      <c r="Q1057" s="112"/>
      <c r="R1057" s="128" t="s">
        <v>3516</v>
      </c>
      <c r="S1057" s="128"/>
      <c r="T1057" s="110"/>
      <c r="U1057" s="110"/>
      <c r="V1057" s="110"/>
      <c r="W1057" s="110"/>
      <c r="X1057" s="110"/>
    </row>
    <row r="1058" ht="14.25" customHeight="1">
      <c r="A1058" s="270" t="s">
        <v>3730</v>
      </c>
      <c r="B1058" s="293">
        <v>46038.0</v>
      </c>
      <c r="C1058" s="128" t="s">
        <v>3731</v>
      </c>
      <c r="D1058" s="211" t="s">
        <v>2927</v>
      </c>
      <c r="E1058" s="212">
        <v>25800.0</v>
      </c>
      <c r="F1058" s="211" t="s">
        <v>3732</v>
      </c>
      <c r="G1058" s="219" t="s">
        <v>2030</v>
      </c>
      <c r="H1058" s="166" t="s">
        <v>869</v>
      </c>
      <c r="I1058" s="128" t="s">
        <v>3733</v>
      </c>
      <c r="J1058" s="110"/>
      <c r="K1058" s="112"/>
      <c r="L1058" s="112"/>
      <c r="M1058" s="112"/>
      <c r="N1058" s="112"/>
      <c r="O1058" s="112">
        <f>272.55+302.11</f>
        <v>574.66</v>
      </c>
      <c r="P1058" s="112">
        <f t="shared" si="89"/>
        <v>25225.34</v>
      </c>
      <c r="Q1058" s="112"/>
      <c r="R1058" s="128" t="s">
        <v>3734</v>
      </c>
      <c r="S1058" s="110"/>
      <c r="T1058" s="110"/>
      <c r="U1058" s="110"/>
      <c r="V1058" s="110"/>
      <c r="W1058" s="110"/>
      <c r="X1058" s="110"/>
    </row>
    <row r="1059" ht="14.25" customHeight="1">
      <c r="A1059" s="270" t="s">
        <v>3735</v>
      </c>
      <c r="B1059" s="201">
        <v>46039.0</v>
      </c>
      <c r="C1059" s="128" t="s">
        <v>3736</v>
      </c>
      <c r="D1059" s="211" t="s">
        <v>3737</v>
      </c>
      <c r="E1059" s="276">
        <v>1400.0</v>
      </c>
      <c r="F1059" s="211" t="s">
        <v>3738</v>
      </c>
      <c r="G1059" s="219" t="s">
        <v>1325</v>
      </c>
      <c r="H1059" s="166" t="s">
        <v>869</v>
      </c>
      <c r="I1059" s="110"/>
      <c r="J1059" s="110"/>
      <c r="K1059" s="112"/>
      <c r="L1059" s="112"/>
      <c r="M1059" s="112"/>
      <c r="N1059" s="112"/>
      <c r="O1059" s="183">
        <v>34.11</v>
      </c>
      <c r="P1059" s="112">
        <f t="shared" si="89"/>
        <v>1365.89</v>
      </c>
      <c r="Q1059" s="112"/>
      <c r="R1059" s="110"/>
      <c r="S1059" s="110"/>
      <c r="T1059" s="110"/>
      <c r="U1059" s="110"/>
      <c r="V1059" s="110"/>
      <c r="W1059" s="110"/>
      <c r="X1059" s="110"/>
    </row>
    <row r="1060" ht="14.25" customHeight="1">
      <c r="A1060" s="270" t="s">
        <v>3739</v>
      </c>
      <c r="B1060" s="201">
        <v>46041.0</v>
      </c>
      <c r="C1060" s="128" t="s">
        <v>3740</v>
      </c>
      <c r="D1060" s="211" t="s">
        <v>2857</v>
      </c>
      <c r="E1060" s="212">
        <v>550.0</v>
      </c>
      <c r="F1060" s="211" t="s">
        <v>1180</v>
      </c>
      <c r="G1060" s="219" t="s">
        <v>143</v>
      </c>
      <c r="H1060" s="166" t="s">
        <v>976</v>
      </c>
      <c r="I1060" s="128" t="s">
        <v>3741</v>
      </c>
      <c r="J1060" s="110"/>
      <c r="K1060" s="112"/>
      <c r="L1060" s="112"/>
      <c r="M1060" s="112"/>
      <c r="N1060" s="112"/>
      <c r="O1060" s="112"/>
      <c r="P1060" s="112"/>
      <c r="Q1060" s="112"/>
      <c r="R1060" s="110"/>
      <c r="S1060" s="110"/>
      <c r="T1060" s="110"/>
      <c r="U1060" s="110"/>
      <c r="V1060" s="110"/>
      <c r="W1060" s="110"/>
      <c r="X1060" s="128"/>
    </row>
    <row r="1061" ht="14.25" customHeight="1">
      <c r="A1061" s="270" t="s">
        <v>3742</v>
      </c>
      <c r="B1061" s="201">
        <v>46041.0</v>
      </c>
      <c r="C1061" s="128" t="s">
        <v>3743</v>
      </c>
      <c r="D1061" s="211" t="s">
        <v>3092</v>
      </c>
      <c r="E1061" s="212">
        <v>550.0</v>
      </c>
      <c r="F1061" s="211" t="s">
        <v>1180</v>
      </c>
      <c r="G1061" s="219" t="s">
        <v>150</v>
      </c>
      <c r="H1061" s="166" t="s">
        <v>869</v>
      </c>
      <c r="I1061" s="128" t="s">
        <v>3385</v>
      </c>
      <c r="J1061" s="110"/>
      <c r="K1061" s="112"/>
      <c r="L1061" s="112"/>
      <c r="M1061" s="112"/>
      <c r="N1061" s="112"/>
      <c r="O1061" s="183">
        <v>18.07</v>
      </c>
      <c r="P1061" s="112">
        <f t="shared" ref="P1061:P1062" si="90">E1061-O1061</f>
        <v>531.93</v>
      </c>
      <c r="Q1061" s="112"/>
      <c r="R1061" s="110"/>
      <c r="S1061" s="110"/>
      <c r="T1061" s="110"/>
      <c r="U1061" s="110"/>
      <c r="V1061" s="110"/>
      <c r="W1061" s="110"/>
      <c r="X1061" s="110"/>
    </row>
    <row r="1062" ht="14.25" customHeight="1">
      <c r="A1062" s="270" t="s">
        <v>3744</v>
      </c>
      <c r="B1062" s="201">
        <v>46041.0</v>
      </c>
      <c r="C1062" s="128" t="s">
        <v>3745</v>
      </c>
      <c r="D1062" s="211" t="s">
        <v>1416</v>
      </c>
      <c r="E1062" s="212">
        <v>550.0</v>
      </c>
      <c r="F1062" s="211" t="s">
        <v>1180</v>
      </c>
      <c r="G1062" s="219" t="s">
        <v>1325</v>
      </c>
      <c r="H1062" s="166" t="s">
        <v>869</v>
      </c>
      <c r="I1062" s="110"/>
      <c r="J1062" s="110"/>
      <c r="K1062" s="112"/>
      <c r="L1062" s="112"/>
      <c r="M1062" s="112"/>
      <c r="N1062" s="112"/>
      <c r="O1062" s="183">
        <v>13.4</v>
      </c>
      <c r="P1062" s="112">
        <f t="shared" si="90"/>
        <v>536.6</v>
      </c>
      <c r="Q1062" s="112"/>
      <c r="R1062" s="110"/>
      <c r="S1062" s="110"/>
      <c r="T1062" s="110"/>
      <c r="U1062" s="110"/>
      <c r="V1062" s="110"/>
      <c r="W1062" s="110"/>
      <c r="X1062" s="110"/>
    </row>
    <row r="1063" ht="14.25" customHeight="1">
      <c r="A1063" s="270" t="s">
        <v>3746</v>
      </c>
      <c r="B1063" s="201">
        <v>46041.0</v>
      </c>
      <c r="C1063" s="128" t="s">
        <v>3747</v>
      </c>
      <c r="D1063" s="211" t="s">
        <v>3737</v>
      </c>
      <c r="E1063" s="212">
        <v>1400.0</v>
      </c>
      <c r="F1063" s="211" t="s">
        <v>3748</v>
      </c>
      <c r="G1063" s="219" t="s">
        <v>143</v>
      </c>
      <c r="H1063" s="166" t="s">
        <v>976</v>
      </c>
      <c r="I1063" s="128" t="s">
        <v>3741</v>
      </c>
      <c r="J1063" s="110"/>
      <c r="K1063" s="112"/>
      <c r="L1063" s="112"/>
      <c r="M1063" s="112"/>
      <c r="N1063" s="112"/>
      <c r="O1063" s="112"/>
      <c r="P1063" s="112"/>
      <c r="Q1063" s="112"/>
      <c r="R1063" s="110"/>
      <c r="S1063" s="110"/>
      <c r="T1063" s="110"/>
      <c r="U1063" s="110"/>
      <c r="V1063" s="110"/>
      <c r="W1063" s="110"/>
      <c r="X1063" s="110"/>
    </row>
    <row r="1064" ht="14.25" customHeight="1">
      <c r="A1064" s="270" t="s">
        <v>3749</v>
      </c>
      <c r="B1064" s="201">
        <v>46041.0</v>
      </c>
      <c r="C1064" s="128" t="s">
        <v>3750</v>
      </c>
      <c r="D1064" s="211" t="s">
        <v>3737</v>
      </c>
      <c r="E1064" s="212">
        <v>700.0</v>
      </c>
      <c r="F1064" s="211" t="s">
        <v>3751</v>
      </c>
      <c r="G1064" s="219" t="s">
        <v>143</v>
      </c>
      <c r="H1064" s="166" t="s">
        <v>976</v>
      </c>
      <c r="I1064" s="128" t="s">
        <v>3741</v>
      </c>
      <c r="J1064" s="110"/>
      <c r="K1064" s="112"/>
      <c r="L1064" s="112"/>
      <c r="M1064" s="112"/>
      <c r="N1064" s="112"/>
      <c r="O1064" s="112"/>
      <c r="P1064" s="112"/>
      <c r="Q1064" s="112"/>
      <c r="R1064" s="110"/>
      <c r="S1064" s="110"/>
      <c r="T1064" s="110"/>
      <c r="U1064" s="110"/>
      <c r="V1064" s="110"/>
      <c r="W1064" s="110"/>
      <c r="X1064" s="110"/>
    </row>
    <row r="1065" ht="14.25" customHeight="1">
      <c r="A1065" s="270" t="s">
        <v>3752</v>
      </c>
      <c r="B1065" s="201">
        <v>46041.0</v>
      </c>
      <c r="C1065" s="128" t="s">
        <v>3753</v>
      </c>
      <c r="D1065" s="211" t="s">
        <v>3754</v>
      </c>
      <c r="E1065" s="212">
        <v>76.0</v>
      </c>
      <c r="F1065" s="211" t="s">
        <v>3755</v>
      </c>
      <c r="G1065" s="219" t="s">
        <v>143</v>
      </c>
      <c r="H1065" s="166" t="s">
        <v>976</v>
      </c>
      <c r="I1065" s="128" t="s">
        <v>3741</v>
      </c>
      <c r="J1065" s="110"/>
      <c r="K1065" s="112"/>
      <c r="L1065" s="112"/>
      <c r="M1065" s="112"/>
      <c r="N1065" s="112"/>
      <c r="O1065" s="112"/>
      <c r="P1065" s="112"/>
      <c r="Q1065" s="112"/>
      <c r="R1065" s="110"/>
      <c r="S1065" s="110"/>
      <c r="T1065" s="110"/>
      <c r="U1065" s="110"/>
      <c r="V1065" s="110"/>
      <c r="W1065" s="110"/>
      <c r="X1065" s="110"/>
    </row>
    <row r="1066" ht="14.25" customHeight="1">
      <c r="A1066" s="270" t="s">
        <v>3756</v>
      </c>
      <c r="B1066" s="201">
        <v>46041.0</v>
      </c>
      <c r="C1066" s="128" t="s">
        <v>3757</v>
      </c>
      <c r="D1066" s="211" t="s">
        <v>3473</v>
      </c>
      <c r="E1066" s="212">
        <v>300.0</v>
      </c>
      <c r="F1066" s="211" t="s">
        <v>905</v>
      </c>
      <c r="G1066" s="219" t="s">
        <v>143</v>
      </c>
      <c r="H1066" s="166" t="s">
        <v>976</v>
      </c>
      <c r="I1066" s="128" t="s">
        <v>3741</v>
      </c>
      <c r="J1066" s="110"/>
      <c r="K1066" s="112"/>
      <c r="L1066" s="112"/>
      <c r="M1066" s="112"/>
      <c r="N1066" s="112"/>
      <c r="O1066" s="112"/>
      <c r="P1066" s="112"/>
      <c r="Q1066" s="112"/>
      <c r="R1066" s="110"/>
      <c r="S1066" s="110"/>
      <c r="T1066" s="110"/>
      <c r="U1066" s="110"/>
      <c r="V1066" s="110"/>
      <c r="W1066" s="110"/>
      <c r="X1066" s="110"/>
    </row>
    <row r="1067" ht="14.25" customHeight="1">
      <c r="A1067" s="270" t="s">
        <v>3758</v>
      </c>
      <c r="B1067" s="201">
        <v>46042.0</v>
      </c>
      <c r="C1067" s="128" t="s">
        <v>3759</v>
      </c>
      <c r="D1067" s="211" t="s">
        <v>3760</v>
      </c>
      <c r="E1067" s="212">
        <v>550.0</v>
      </c>
      <c r="F1067" s="211" t="s">
        <v>1180</v>
      </c>
      <c r="G1067" s="219" t="s">
        <v>1325</v>
      </c>
      <c r="H1067" s="166" t="s">
        <v>869</v>
      </c>
      <c r="I1067" s="110"/>
      <c r="J1067" s="110"/>
      <c r="K1067" s="112"/>
      <c r="L1067" s="112"/>
      <c r="M1067" s="112"/>
      <c r="N1067" s="112"/>
      <c r="O1067" s="183">
        <v>13.4</v>
      </c>
      <c r="P1067" s="112">
        <f t="shared" ref="P1067:P1068" si="91">E1067-O1067</f>
        <v>536.6</v>
      </c>
      <c r="Q1067" s="112"/>
      <c r="R1067" s="110"/>
      <c r="S1067" s="110"/>
      <c r="T1067" s="110"/>
      <c r="U1067" s="110"/>
      <c r="V1067" s="110"/>
      <c r="W1067" s="110"/>
      <c r="X1067" s="110"/>
    </row>
    <row r="1068" ht="14.25" customHeight="1">
      <c r="A1068" s="270" t="s">
        <v>3761</v>
      </c>
      <c r="B1068" s="201">
        <v>46042.0</v>
      </c>
      <c r="C1068" s="128" t="s">
        <v>3762</v>
      </c>
      <c r="D1068" s="211" t="s">
        <v>3763</v>
      </c>
      <c r="E1068" s="212">
        <v>550.0</v>
      </c>
      <c r="F1068" s="211" t="s">
        <v>1180</v>
      </c>
      <c r="G1068" s="219" t="s">
        <v>1325</v>
      </c>
      <c r="H1068" s="166" t="s">
        <v>869</v>
      </c>
      <c r="I1068" s="110"/>
      <c r="J1068" s="110"/>
      <c r="K1068" s="112"/>
      <c r="L1068" s="112"/>
      <c r="M1068" s="112"/>
      <c r="N1068" s="112"/>
      <c r="O1068" s="183">
        <v>13.4</v>
      </c>
      <c r="P1068" s="112">
        <f t="shared" si="91"/>
        <v>536.6</v>
      </c>
      <c r="Q1068" s="112"/>
      <c r="R1068" s="110"/>
      <c r="S1068" s="110"/>
      <c r="T1068" s="110"/>
      <c r="U1068" s="110"/>
      <c r="V1068" s="110"/>
      <c r="W1068" s="110"/>
      <c r="X1068" s="110"/>
    </row>
    <row r="1069" ht="14.25" customHeight="1">
      <c r="A1069" s="270" t="s">
        <v>3764</v>
      </c>
      <c r="B1069" s="201">
        <v>46042.0</v>
      </c>
      <c r="C1069" s="128" t="s">
        <v>3765</v>
      </c>
      <c r="D1069" s="211" t="s">
        <v>3766</v>
      </c>
      <c r="E1069" s="212">
        <v>300.0</v>
      </c>
      <c r="F1069" s="211" t="s">
        <v>905</v>
      </c>
      <c r="G1069" s="219" t="s">
        <v>143</v>
      </c>
      <c r="H1069" s="166" t="s">
        <v>976</v>
      </c>
      <c r="I1069" s="128" t="s">
        <v>3767</v>
      </c>
      <c r="J1069" s="110"/>
      <c r="K1069" s="112"/>
      <c r="L1069" s="112"/>
      <c r="M1069" s="112"/>
      <c r="N1069" s="112"/>
      <c r="O1069" s="112"/>
      <c r="P1069" s="112"/>
      <c r="Q1069" s="112"/>
      <c r="R1069" s="110"/>
      <c r="S1069" s="110"/>
      <c r="T1069" s="110"/>
      <c r="U1069" s="110"/>
      <c r="V1069" s="110"/>
      <c r="W1069" s="110"/>
      <c r="X1069" s="110"/>
    </row>
    <row r="1070" ht="14.25" customHeight="1">
      <c r="A1070" s="270" t="s">
        <v>3768</v>
      </c>
      <c r="B1070" s="201">
        <v>46042.0</v>
      </c>
      <c r="C1070" s="128" t="s">
        <v>3769</v>
      </c>
      <c r="D1070" s="211" t="s">
        <v>3770</v>
      </c>
      <c r="E1070" s="212">
        <v>2600.0</v>
      </c>
      <c r="F1070" s="211" t="s">
        <v>3771</v>
      </c>
      <c r="G1070" s="219" t="s">
        <v>150</v>
      </c>
      <c r="H1070" s="166" t="s">
        <v>869</v>
      </c>
      <c r="I1070" s="128" t="s">
        <v>3385</v>
      </c>
      <c r="J1070" s="110"/>
      <c r="K1070" s="112"/>
      <c r="L1070" s="112"/>
      <c r="M1070" s="112"/>
      <c r="N1070" s="112"/>
      <c r="O1070" s="183">
        <v>85.37</v>
      </c>
      <c r="P1070" s="112">
        <f>E1070-O1070</f>
        <v>2514.63</v>
      </c>
      <c r="Q1070" s="112"/>
      <c r="R1070" s="110"/>
      <c r="S1070" s="110"/>
      <c r="T1070" s="110"/>
      <c r="U1070" s="110"/>
      <c r="V1070" s="110"/>
      <c r="W1070" s="110"/>
      <c r="X1070" s="110"/>
    </row>
    <row r="1071" ht="14.25" customHeight="1">
      <c r="A1071" s="270" t="s">
        <v>3772</v>
      </c>
      <c r="B1071" s="201">
        <v>46042.0</v>
      </c>
      <c r="C1071" s="128" t="s">
        <v>3773</v>
      </c>
      <c r="D1071" s="211" t="s">
        <v>3737</v>
      </c>
      <c r="E1071" s="212">
        <v>700.0</v>
      </c>
      <c r="F1071" s="211" t="s">
        <v>3774</v>
      </c>
      <c r="G1071" s="219" t="s">
        <v>143</v>
      </c>
      <c r="H1071" s="166" t="s">
        <v>976</v>
      </c>
      <c r="I1071" s="128" t="s">
        <v>3767</v>
      </c>
      <c r="J1071" s="110"/>
      <c r="K1071" s="112"/>
      <c r="L1071" s="112"/>
      <c r="M1071" s="112"/>
      <c r="N1071" s="112"/>
      <c r="O1071" s="112"/>
      <c r="P1071" s="112"/>
      <c r="Q1071" s="112"/>
      <c r="R1071" s="110"/>
      <c r="S1071" s="110"/>
      <c r="T1071" s="110"/>
      <c r="U1071" s="110"/>
      <c r="V1071" s="110"/>
      <c r="W1071" s="110"/>
      <c r="X1071" s="110"/>
    </row>
    <row r="1072" ht="14.25" customHeight="1">
      <c r="A1072" s="270" t="s">
        <v>3775</v>
      </c>
      <c r="B1072" s="201">
        <v>46042.0</v>
      </c>
      <c r="C1072" s="128" t="s">
        <v>3776</v>
      </c>
      <c r="D1072" s="211" t="s">
        <v>1558</v>
      </c>
      <c r="E1072" s="212">
        <v>96.0</v>
      </c>
      <c r="F1072" s="211" t="s">
        <v>3777</v>
      </c>
      <c r="G1072" s="219" t="s">
        <v>143</v>
      </c>
      <c r="H1072" s="166" t="s">
        <v>976</v>
      </c>
      <c r="I1072" s="128" t="s">
        <v>3767</v>
      </c>
      <c r="J1072" s="110"/>
      <c r="K1072" s="112"/>
      <c r="L1072" s="112"/>
      <c r="M1072" s="112"/>
      <c r="N1072" s="112"/>
      <c r="O1072" s="112"/>
      <c r="P1072" s="112"/>
      <c r="Q1072" s="112"/>
      <c r="R1072" s="110"/>
      <c r="S1072" s="110"/>
      <c r="T1072" s="110"/>
      <c r="U1072" s="110"/>
      <c r="V1072" s="110"/>
      <c r="W1072" s="110"/>
      <c r="X1072" s="110"/>
    </row>
    <row r="1073" ht="14.25" customHeight="1">
      <c r="A1073" s="270" t="s">
        <v>3778</v>
      </c>
      <c r="B1073" s="201">
        <v>46042.0</v>
      </c>
      <c r="C1073" s="128" t="s">
        <v>3779</v>
      </c>
      <c r="D1073" s="211" t="s">
        <v>3473</v>
      </c>
      <c r="E1073" s="212">
        <v>300.0</v>
      </c>
      <c r="F1073" s="211" t="s">
        <v>905</v>
      </c>
      <c r="G1073" s="219" t="s">
        <v>143</v>
      </c>
      <c r="H1073" s="166" t="s">
        <v>976</v>
      </c>
      <c r="I1073" s="128" t="s">
        <v>3767</v>
      </c>
      <c r="J1073" s="110"/>
      <c r="K1073" s="112"/>
      <c r="L1073" s="112"/>
      <c r="M1073" s="112"/>
      <c r="N1073" s="112"/>
      <c r="O1073" s="112"/>
      <c r="P1073" s="112"/>
      <c r="Q1073" s="112"/>
      <c r="R1073" s="110"/>
      <c r="S1073" s="110"/>
      <c r="T1073" s="110"/>
      <c r="U1073" s="110"/>
      <c r="V1073" s="110"/>
      <c r="W1073" s="110"/>
      <c r="X1073" s="110"/>
    </row>
    <row r="1074" ht="14.25" customHeight="1">
      <c r="A1074" s="270" t="s">
        <v>3780</v>
      </c>
      <c r="B1074" s="201">
        <v>46043.0</v>
      </c>
      <c r="C1074" s="128" t="s">
        <v>3781</v>
      </c>
      <c r="D1074" s="211" t="s">
        <v>3782</v>
      </c>
      <c r="E1074" s="212">
        <v>2100.0</v>
      </c>
      <c r="F1074" s="211" t="s">
        <v>3783</v>
      </c>
      <c r="G1074" s="219" t="s">
        <v>201</v>
      </c>
      <c r="H1074" s="166" t="s">
        <v>869</v>
      </c>
      <c r="I1074" s="128" t="s">
        <v>3784</v>
      </c>
      <c r="J1074" s="110"/>
      <c r="K1074" s="112"/>
      <c r="L1074" s="112"/>
      <c r="M1074" s="112"/>
      <c r="N1074" s="112"/>
      <c r="O1074" s="112"/>
      <c r="P1074" s="112"/>
      <c r="Q1074" s="112"/>
      <c r="R1074" s="110"/>
      <c r="S1074" s="110"/>
      <c r="T1074" s="110"/>
      <c r="U1074" s="110"/>
      <c r="V1074" s="110"/>
      <c r="W1074" s="110"/>
      <c r="X1074" s="110"/>
    </row>
    <row r="1075" ht="14.25" customHeight="1">
      <c r="A1075" s="270" t="s">
        <v>3785</v>
      </c>
      <c r="B1075" s="201">
        <v>46043.0</v>
      </c>
      <c r="C1075" s="128" t="s">
        <v>3786</v>
      </c>
      <c r="D1075" s="211" t="s">
        <v>1416</v>
      </c>
      <c r="E1075" s="212">
        <v>550.0</v>
      </c>
      <c r="F1075" s="211" t="s">
        <v>1180</v>
      </c>
      <c r="G1075" s="219" t="s">
        <v>143</v>
      </c>
      <c r="H1075" s="166" t="s">
        <v>976</v>
      </c>
      <c r="I1075" s="128" t="s">
        <v>3787</v>
      </c>
      <c r="J1075" s="110"/>
      <c r="K1075" s="112"/>
      <c r="L1075" s="112"/>
      <c r="M1075" s="112"/>
      <c r="N1075" s="112"/>
      <c r="O1075" s="112"/>
      <c r="P1075" s="112"/>
      <c r="Q1075" s="112"/>
      <c r="R1075" s="110"/>
      <c r="S1075" s="110"/>
      <c r="T1075" s="110"/>
      <c r="U1075" s="110"/>
      <c r="V1075" s="110"/>
      <c r="W1075" s="110"/>
      <c r="X1075" s="110"/>
    </row>
    <row r="1076" ht="14.25" customHeight="1">
      <c r="A1076" s="270" t="s">
        <v>3788</v>
      </c>
      <c r="B1076" s="201">
        <v>46043.0</v>
      </c>
      <c r="C1076" s="128" t="s">
        <v>3789</v>
      </c>
      <c r="D1076" s="211" t="s">
        <v>3790</v>
      </c>
      <c r="E1076" s="212">
        <v>300.0</v>
      </c>
      <c r="F1076" s="211" t="s">
        <v>905</v>
      </c>
      <c r="G1076" s="219" t="s">
        <v>143</v>
      </c>
      <c r="H1076" s="166" t="s">
        <v>976</v>
      </c>
      <c r="I1076" s="128" t="s">
        <v>3787</v>
      </c>
      <c r="J1076" s="110"/>
      <c r="K1076" s="112"/>
      <c r="L1076" s="112"/>
      <c r="M1076" s="112"/>
      <c r="N1076" s="112"/>
      <c r="O1076" s="112"/>
      <c r="P1076" s="112"/>
      <c r="Q1076" s="112"/>
      <c r="R1076" s="110"/>
      <c r="S1076" s="110"/>
      <c r="T1076" s="110"/>
      <c r="U1076" s="110"/>
      <c r="V1076" s="110"/>
      <c r="W1076" s="110"/>
      <c r="X1076" s="110"/>
    </row>
    <row r="1077" ht="14.25" customHeight="1">
      <c r="A1077" s="270" t="s">
        <v>3791</v>
      </c>
      <c r="B1077" s="293">
        <v>46043.0</v>
      </c>
      <c r="C1077" s="128" t="s">
        <v>3792</v>
      </c>
      <c r="D1077" s="211" t="s">
        <v>3793</v>
      </c>
      <c r="E1077" s="212">
        <v>1400.0</v>
      </c>
      <c r="F1077" s="211" t="s">
        <v>3794</v>
      </c>
      <c r="G1077" s="219" t="s">
        <v>150</v>
      </c>
      <c r="H1077" s="166" t="s">
        <v>869</v>
      </c>
      <c r="I1077" s="128" t="s">
        <v>3385</v>
      </c>
      <c r="J1077" s="110"/>
      <c r="K1077" s="112"/>
      <c r="L1077" s="112"/>
      <c r="M1077" s="112"/>
      <c r="N1077" s="112"/>
      <c r="O1077" s="183">
        <v>45.97</v>
      </c>
      <c r="P1077" s="112">
        <f t="shared" ref="P1077:P1078" si="92">E1077-O1077</f>
        <v>1354.03</v>
      </c>
      <c r="Q1077" s="112"/>
      <c r="R1077" s="110"/>
      <c r="S1077" s="110"/>
      <c r="T1077" s="110"/>
      <c r="U1077" s="110"/>
      <c r="V1077" s="110"/>
      <c r="W1077" s="110"/>
      <c r="X1077" s="110"/>
    </row>
    <row r="1078" ht="14.25" customHeight="1">
      <c r="A1078" s="270" t="s">
        <v>3795</v>
      </c>
      <c r="B1078" s="293">
        <v>46043.0</v>
      </c>
      <c r="C1078" s="128" t="s">
        <v>3796</v>
      </c>
      <c r="D1078" s="211" t="s">
        <v>3797</v>
      </c>
      <c r="E1078" s="212">
        <v>4700.0</v>
      </c>
      <c r="F1078" s="211" t="s">
        <v>3798</v>
      </c>
      <c r="G1078" s="219" t="s">
        <v>150</v>
      </c>
      <c r="H1078" s="166" t="s">
        <v>869</v>
      </c>
      <c r="I1078" s="128" t="s">
        <v>3385</v>
      </c>
      <c r="J1078" s="110"/>
      <c r="K1078" s="112"/>
      <c r="L1078" s="112"/>
      <c r="M1078" s="112"/>
      <c r="N1078" s="112"/>
      <c r="O1078" s="183">
        <v>154.33</v>
      </c>
      <c r="P1078" s="112">
        <f t="shared" si="92"/>
        <v>4545.67</v>
      </c>
      <c r="Q1078" s="112"/>
      <c r="R1078" s="110"/>
      <c r="S1078" s="110"/>
      <c r="T1078" s="110"/>
      <c r="U1078" s="110"/>
      <c r="V1078" s="110"/>
      <c r="W1078" s="110"/>
      <c r="X1078" s="110"/>
    </row>
    <row r="1079" ht="14.25" customHeight="1">
      <c r="A1079" s="270" t="s">
        <v>3799</v>
      </c>
      <c r="B1079" s="201">
        <v>46044.0</v>
      </c>
      <c r="C1079" s="128" t="s">
        <v>3800</v>
      </c>
      <c r="D1079" s="211" t="s">
        <v>3299</v>
      </c>
      <c r="E1079" s="212">
        <v>550.0</v>
      </c>
      <c r="F1079" s="211" t="s">
        <v>1180</v>
      </c>
      <c r="G1079" s="219" t="s">
        <v>143</v>
      </c>
      <c r="H1079" s="166" t="s">
        <v>976</v>
      </c>
      <c r="I1079" s="128" t="s">
        <v>3801</v>
      </c>
      <c r="J1079" s="110"/>
      <c r="K1079" s="112"/>
      <c r="L1079" s="112"/>
      <c r="M1079" s="112"/>
      <c r="N1079" s="112"/>
      <c r="O1079" s="112"/>
      <c r="P1079" s="112"/>
      <c r="Q1079" s="112"/>
      <c r="R1079" s="110"/>
      <c r="S1079" s="110"/>
      <c r="T1079" s="110"/>
      <c r="U1079" s="110"/>
      <c r="V1079" s="110"/>
      <c r="W1079" s="110"/>
      <c r="X1079" s="110"/>
    </row>
    <row r="1080" ht="14.25" customHeight="1">
      <c r="A1080" s="270" t="s">
        <v>3802</v>
      </c>
      <c r="B1080" s="201">
        <v>46044.0</v>
      </c>
      <c r="C1080" s="128" t="s">
        <v>3803</v>
      </c>
      <c r="D1080" s="211" t="s">
        <v>3804</v>
      </c>
      <c r="E1080" s="212">
        <v>2100.0</v>
      </c>
      <c r="F1080" s="211" t="s">
        <v>1459</v>
      </c>
      <c r="G1080" s="219" t="s">
        <v>201</v>
      </c>
      <c r="H1080" s="166" t="s">
        <v>869</v>
      </c>
      <c r="I1080" s="128" t="s">
        <v>3805</v>
      </c>
      <c r="J1080" s="110"/>
      <c r="K1080" s="112"/>
      <c r="L1080" s="112"/>
      <c r="M1080" s="112"/>
      <c r="N1080" s="112"/>
      <c r="O1080" s="112"/>
      <c r="P1080" s="112"/>
      <c r="Q1080" s="112"/>
      <c r="R1080" s="110"/>
      <c r="S1080" s="110"/>
      <c r="T1080" s="110"/>
      <c r="U1080" s="110"/>
      <c r="V1080" s="110"/>
      <c r="W1080" s="110"/>
      <c r="X1080" s="110"/>
    </row>
    <row r="1081" ht="14.25" customHeight="1">
      <c r="A1081" s="270" t="s">
        <v>3806</v>
      </c>
      <c r="B1081" s="117"/>
      <c r="C1081" s="110"/>
      <c r="D1081" s="198" t="s">
        <v>129</v>
      </c>
      <c r="E1081" s="115"/>
      <c r="F1081" s="110"/>
      <c r="H1081" s="166"/>
      <c r="I1081" s="110"/>
      <c r="J1081" s="110"/>
      <c r="K1081" s="112"/>
      <c r="L1081" s="112"/>
      <c r="M1081" s="112"/>
      <c r="N1081" s="112"/>
      <c r="O1081" s="112"/>
      <c r="P1081" s="112"/>
      <c r="Q1081" s="112"/>
      <c r="R1081" s="110"/>
      <c r="S1081" s="110"/>
      <c r="T1081" s="110"/>
      <c r="U1081" s="110"/>
      <c r="V1081" s="110"/>
      <c r="W1081" s="110"/>
      <c r="X1081" s="110"/>
    </row>
    <row r="1082" ht="14.25" customHeight="1">
      <c r="A1082" s="270" t="s">
        <v>3807</v>
      </c>
      <c r="B1082" s="201">
        <v>46044.0</v>
      </c>
      <c r="C1082" s="128" t="s">
        <v>3808</v>
      </c>
      <c r="D1082" s="211" t="s">
        <v>3809</v>
      </c>
      <c r="E1082" s="212">
        <v>1440.0</v>
      </c>
      <c r="F1082" s="211" t="s">
        <v>3810</v>
      </c>
      <c r="G1082" s="219" t="s">
        <v>143</v>
      </c>
      <c r="H1082" s="166" t="s">
        <v>976</v>
      </c>
      <c r="I1082" s="128" t="s">
        <v>3801</v>
      </c>
      <c r="J1082" s="110"/>
      <c r="K1082" s="112"/>
      <c r="L1082" s="112"/>
      <c r="M1082" s="112"/>
      <c r="N1082" s="112"/>
      <c r="O1082" s="112"/>
      <c r="P1082" s="112"/>
      <c r="Q1082" s="112"/>
      <c r="R1082" s="110"/>
      <c r="S1082" s="110"/>
      <c r="T1082" s="110"/>
      <c r="U1082" s="110"/>
      <c r="V1082" s="110"/>
      <c r="W1082" s="110"/>
      <c r="X1082" s="110"/>
    </row>
    <row r="1083" ht="14.25" customHeight="1">
      <c r="A1083" s="270" t="s">
        <v>3811</v>
      </c>
      <c r="B1083" s="201">
        <v>46045.0</v>
      </c>
      <c r="C1083" s="128" t="s">
        <v>3812</v>
      </c>
      <c r="D1083" s="211" t="s">
        <v>2915</v>
      </c>
      <c r="E1083" s="212">
        <v>32.0</v>
      </c>
      <c r="F1083" s="211" t="s">
        <v>3813</v>
      </c>
      <c r="G1083" s="219" t="s">
        <v>143</v>
      </c>
      <c r="H1083" s="166" t="s">
        <v>976</v>
      </c>
      <c r="I1083" s="128" t="s">
        <v>3814</v>
      </c>
      <c r="J1083" s="110"/>
      <c r="K1083" s="112"/>
      <c r="L1083" s="112"/>
      <c r="M1083" s="112"/>
      <c r="N1083" s="112"/>
      <c r="O1083" s="112"/>
      <c r="P1083" s="112"/>
      <c r="Q1083" s="112"/>
      <c r="R1083" s="110"/>
      <c r="S1083" s="110"/>
      <c r="T1083" s="110"/>
      <c r="U1083" s="110"/>
      <c r="V1083" s="110"/>
      <c r="W1083" s="110"/>
      <c r="X1083" s="110"/>
    </row>
    <row r="1084" ht="14.25" customHeight="1">
      <c r="A1084" s="270" t="s">
        <v>3815</v>
      </c>
      <c r="B1084" s="201">
        <v>46045.0</v>
      </c>
      <c r="C1084" s="128" t="s">
        <v>3816</v>
      </c>
      <c r="D1084" s="211" t="s">
        <v>3817</v>
      </c>
      <c r="E1084" s="212">
        <v>550.0</v>
      </c>
      <c r="F1084" s="211" t="s">
        <v>1180</v>
      </c>
      <c r="G1084" s="219" t="s">
        <v>1325</v>
      </c>
      <c r="H1084" s="166" t="s">
        <v>869</v>
      </c>
      <c r="I1084" s="110"/>
      <c r="J1084" s="110"/>
      <c r="K1084" s="112"/>
      <c r="L1084" s="112"/>
      <c r="M1084" s="112"/>
      <c r="N1084" s="112"/>
      <c r="O1084" s="183">
        <v>13.4</v>
      </c>
      <c r="P1084" s="112">
        <f>E1084-O1084</f>
        <v>536.6</v>
      </c>
      <c r="Q1084" s="112"/>
      <c r="R1084" s="110"/>
      <c r="S1084" s="110"/>
      <c r="T1084" s="110"/>
      <c r="U1084" s="110"/>
      <c r="V1084" s="110"/>
      <c r="W1084" s="110"/>
      <c r="X1084" s="110"/>
    </row>
    <row r="1085" ht="14.25" customHeight="1">
      <c r="A1085" s="270" t="s">
        <v>3818</v>
      </c>
      <c r="B1085" s="201">
        <v>46035.0</v>
      </c>
      <c r="C1085" s="128" t="s">
        <v>3819</v>
      </c>
      <c r="D1085" s="211" t="s">
        <v>3820</v>
      </c>
      <c r="E1085" s="212">
        <v>5000.0</v>
      </c>
      <c r="F1085" s="211" t="s">
        <v>3821</v>
      </c>
      <c r="G1085" s="219" t="s">
        <v>201</v>
      </c>
      <c r="H1085" s="166" t="s">
        <v>869</v>
      </c>
      <c r="I1085" s="128" t="s">
        <v>3822</v>
      </c>
      <c r="J1085" s="110"/>
      <c r="K1085" s="112"/>
      <c r="L1085" s="112"/>
      <c r="M1085" s="112"/>
      <c r="N1085" s="112"/>
      <c r="O1085" s="112"/>
      <c r="P1085" s="112"/>
      <c r="Q1085" s="112"/>
      <c r="R1085" s="110"/>
      <c r="S1085" s="110"/>
      <c r="T1085" s="110"/>
      <c r="U1085" s="110"/>
      <c r="V1085" s="110"/>
      <c r="W1085" s="110"/>
      <c r="X1085" s="110"/>
    </row>
    <row r="1086" ht="14.25" customHeight="1">
      <c r="A1086" s="270" t="s">
        <v>3823</v>
      </c>
      <c r="B1086" s="201">
        <v>46045.0</v>
      </c>
      <c r="C1086" s="128" t="s">
        <v>3824</v>
      </c>
      <c r="D1086" s="211" t="s">
        <v>3825</v>
      </c>
      <c r="E1086" s="212">
        <v>2100.0</v>
      </c>
      <c r="F1086" s="211" t="s">
        <v>3826</v>
      </c>
      <c r="G1086" s="219" t="s">
        <v>150</v>
      </c>
      <c r="H1086" s="166" t="s">
        <v>869</v>
      </c>
      <c r="I1086" s="110"/>
      <c r="J1086" s="110"/>
      <c r="K1086" s="112"/>
      <c r="L1086" s="112"/>
      <c r="M1086" s="112"/>
      <c r="N1086" s="112"/>
      <c r="O1086" s="183">
        <v>68.96</v>
      </c>
      <c r="P1086" s="112">
        <f>E1086-O1086</f>
        <v>2031.04</v>
      </c>
      <c r="Q1086" s="112"/>
      <c r="R1086" s="110"/>
      <c r="S1086" s="110"/>
      <c r="T1086" s="110"/>
      <c r="U1086" s="110"/>
      <c r="V1086" s="110"/>
      <c r="W1086" s="110"/>
      <c r="X1086" s="110"/>
    </row>
    <row r="1087" ht="14.25" customHeight="1">
      <c r="A1087" s="270" t="s">
        <v>3827</v>
      </c>
      <c r="B1087" s="201">
        <v>46046.0</v>
      </c>
      <c r="C1087" s="128" t="s">
        <v>3828</v>
      </c>
      <c r="D1087" s="211" t="s">
        <v>3829</v>
      </c>
      <c r="E1087" s="212">
        <v>900.0</v>
      </c>
      <c r="F1087" s="211" t="s">
        <v>1935</v>
      </c>
      <c r="G1087" s="219" t="s">
        <v>143</v>
      </c>
      <c r="H1087" s="166" t="s">
        <v>976</v>
      </c>
      <c r="I1087" s="128" t="s">
        <v>3814</v>
      </c>
      <c r="J1087" s="110"/>
      <c r="K1087" s="112"/>
      <c r="L1087" s="112"/>
      <c r="M1087" s="112"/>
      <c r="N1087" s="112"/>
      <c r="O1087" s="112"/>
      <c r="P1087" s="112"/>
      <c r="Q1087" s="112"/>
      <c r="R1087" s="110"/>
      <c r="S1087" s="110"/>
      <c r="T1087" s="110"/>
      <c r="U1087" s="110"/>
      <c r="V1087" s="110"/>
      <c r="W1087" s="110"/>
      <c r="X1087" s="110"/>
    </row>
    <row r="1088" ht="14.25" customHeight="1">
      <c r="A1088" s="270" t="s">
        <v>3830</v>
      </c>
      <c r="B1088" s="201">
        <v>46046.0</v>
      </c>
      <c r="C1088" s="128" t="s">
        <v>3831</v>
      </c>
      <c r="D1088" s="211" t="s">
        <v>3832</v>
      </c>
      <c r="E1088" s="212">
        <v>700.0</v>
      </c>
      <c r="F1088" s="211" t="s">
        <v>3833</v>
      </c>
      <c r="G1088" s="219" t="s">
        <v>1100</v>
      </c>
      <c r="H1088" s="166" t="s">
        <v>869</v>
      </c>
      <c r="I1088" s="110"/>
      <c r="J1088" s="110"/>
      <c r="K1088" s="112"/>
      <c r="L1088" s="112"/>
      <c r="M1088" s="112"/>
      <c r="N1088" s="112"/>
      <c r="O1088" s="183">
        <v>13.58</v>
      </c>
      <c r="P1088" s="112">
        <f t="shared" ref="P1088:P1091" si="93">E1088-O1088</f>
        <v>686.42</v>
      </c>
      <c r="Q1088" s="112"/>
      <c r="R1088" s="110"/>
      <c r="S1088" s="110"/>
      <c r="T1088" s="110"/>
      <c r="U1088" s="110"/>
      <c r="V1088" s="110"/>
      <c r="W1088" s="110"/>
      <c r="X1088" s="110"/>
    </row>
    <row r="1089" ht="14.25" customHeight="1">
      <c r="A1089" s="270" t="s">
        <v>3834</v>
      </c>
      <c r="B1089" s="201">
        <v>46046.0</v>
      </c>
      <c r="C1089" s="128" t="s">
        <v>3835</v>
      </c>
      <c r="D1089" s="211" t="s">
        <v>3836</v>
      </c>
      <c r="E1089" s="212">
        <v>3900.0</v>
      </c>
      <c r="F1089" s="211" t="s">
        <v>3837</v>
      </c>
      <c r="G1089" s="219" t="s">
        <v>1163</v>
      </c>
      <c r="H1089" s="166" t="s">
        <v>869</v>
      </c>
      <c r="I1089" s="110"/>
      <c r="J1089" s="110"/>
      <c r="K1089" s="112"/>
      <c r="L1089" s="112"/>
      <c r="M1089" s="112"/>
      <c r="N1089" s="112"/>
      <c r="O1089" s="183">
        <v>75.65</v>
      </c>
      <c r="P1089" s="112">
        <f t="shared" si="93"/>
        <v>3824.35</v>
      </c>
      <c r="Q1089" s="112"/>
      <c r="R1089" s="110"/>
      <c r="S1089" s="110"/>
      <c r="T1089" s="110"/>
      <c r="U1089" s="110"/>
      <c r="V1089" s="110"/>
      <c r="W1089" s="110"/>
      <c r="X1089" s="110"/>
    </row>
    <row r="1090" ht="14.25" customHeight="1">
      <c r="A1090" s="270" t="s">
        <v>3838</v>
      </c>
      <c r="B1090" s="201">
        <v>46046.0</v>
      </c>
      <c r="C1090" s="128" t="s">
        <v>3839</v>
      </c>
      <c r="D1090" s="211" t="s">
        <v>3840</v>
      </c>
      <c r="E1090" s="212">
        <v>3960.0</v>
      </c>
      <c r="F1090" s="211" t="s">
        <v>3841</v>
      </c>
      <c r="G1090" s="219" t="s">
        <v>150</v>
      </c>
      <c r="H1090" s="166" t="s">
        <v>869</v>
      </c>
      <c r="I1090" s="128" t="s">
        <v>3842</v>
      </c>
      <c r="J1090" s="110"/>
      <c r="K1090" s="112"/>
      <c r="L1090" s="112"/>
      <c r="M1090" s="112"/>
      <c r="N1090" s="112"/>
      <c r="O1090" s="183">
        <v>130.03</v>
      </c>
      <c r="P1090" s="112">
        <f t="shared" si="93"/>
        <v>3829.97</v>
      </c>
      <c r="Q1090" s="112"/>
      <c r="R1090" s="110"/>
      <c r="S1090" s="110"/>
      <c r="T1090" s="110"/>
      <c r="U1090" s="110"/>
      <c r="V1090" s="110"/>
      <c r="W1090" s="110"/>
      <c r="X1090" s="110"/>
    </row>
    <row r="1091" ht="14.25" customHeight="1">
      <c r="A1091" s="270" t="s">
        <v>3843</v>
      </c>
      <c r="B1091" s="201">
        <v>46046.0</v>
      </c>
      <c r="C1091" s="128" t="s">
        <v>3844</v>
      </c>
      <c r="D1091" s="211" t="s">
        <v>3845</v>
      </c>
      <c r="E1091" s="212">
        <v>3960.0</v>
      </c>
      <c r="F1091" s="211" t="s">
        <v>3841</v>
      </c>
      <c r="G1091" s="219" t="s">
        <v>150</v>
      </c>
      <c r="H1091" s="166" t="s">
        <v>869</v>
      </c>
      <c r="I1091" s="110"/>
      <c r="J1091" s="110"/>
      <c r="K1091" s="112"/>
      <c r="L1091" s="112"/>
      <c r="M1091" s="112"/>
      <c r="N1091" s="112"/>
      <c r="O1091" s="183">
        <v>130.03</v>
      </c>
      <c r="P1091" s="112">
        <f t="shared" si="93"/>
        <v>3829.97</v>
      </c>
      <c r="Q1091" s="112"/>
      <c r="R1091" s="110"/>
      <c r="S1091" s="110"/>
      <c r="T1091" s="110"/>
      <c r="U1091" s="110"/>
      <c r="V1091" s="110"/>
      <c r="W1091" s="110"/>
      <c r="X1091" s="110"/>
    </row>
    <row r="1092" ht="14.25" customHeight="1">
      <c r="A1092" s="270" t="s">
        <v>3846</v>
      </c>
      <c r="B1092" s="201">
        <v>46048.0</v>
      </c>
      <c r="C1092" s="128" t="s">
        <v>3847</v>
      </c>
      <c r="D1092" s="211" t="s">
        <v>3848</v>
      </c>
      <c r="E1092" s="212">
        <v>550.0</v>
      </c>
      <c r="F1092" s="211" t="s">
        <v>1180</v>
      </c>
      <c r="G1092" s="219" t="s">
        <v>1119</v>
      </c>
      <c r="H1092" s="166" t="s">
        <v>976</v>
      </c>
      <c r="I1092" s="128" t="s">
        <v>3814</v>
      </c>
      <c r="J1092" s="110"/>
      <c r="K1092" s="112"/>
      <c r="L1092" s="112"/>
      <c r="M1092" s="112"/>
      <c r="N1092" s="112"/>
      <c r="O1092" s="112"/>
      <c r="P1092" s="112"/>
      <c r="Q1092" s="112"/>
      <c r="R1092" s="110"/>
      <c r="S1092" s="110"/>
      <c r="T1092" s="110"/>
      <c r="U1092" s="110"/>
      <c r="V1092" s="110"/>
      <c r="W1092" s="110"/>
      <c r="X1092" s="110"/>
    </row>
    <row r="1093" ht="14.25" customHeight="1">
      <c r="A1093" s="270" t="s">
        <v>3849</v>
      </c>
      <c r="B1093" s="201">
        <v>46048.0</v>
      </c>
      <c r="C1093" s="128" t="s">
        <v>3850</v>
      </c>
      <c r="D1093" s="211" t="s">
        <v>1416</v>
      </c>
      <c r="E1093" s="212">
        <v>550.0</v>
      </c>
      <c r="F1093" s="211" t="s">
        <v>1180</v>
      </c>
      <c r="G1093" s="219" t="s">
        <v>143</v>
      </c>
      <c r="H1093" s="166" t="s">
        <v>976</v>
      </c>
      <c r="I1093" s="128" t="s">
        <v>3814</v>
      </c>
      <c r="J1093" s="110"/>
      <c r="K1093" s="112"/>
      <c r="L1093" s="112"/>
      <c r="M1093" s="112"/>
      <c r="N1093" s="112"/>
      <c r="O1093" s="112"/>
      <c r="P1093" s="112"/>
      <c r="Q1093" s="112"/>
      <c r="R1093" s="110"/>
      <c r="S1093" s="110"/>
      <c r="T1093" s="110"/>
      <c r="U1093" s="110"/>
      <c r="V1093" s="110"/>
      <c r="W1093" s="110"/>
      <c r="X1093" s="110"/>
    </row>
    <row r="1094" ht="14.25" customHeight="1">
      <c r="A1094" s="270" t="s">
        <v>3851</v>
      </c>
      <c r="B1094" s="201">
        <v>46048.0</v>
      </c>
      <c r="C1094" s="128" t="s">
        <v>3852</v>
      </c>
      <c r="D1094" s="211" t="s">
        <v>1458</v>
      </c>
      <c r="E1094" s="212">
        <v>1680.0</v>
      </c>
      <c r="F1094" s="211" t="s">
        <v>3853</v>
      </c>
      <c r="G1094" s="219" t="s">
        <v>201</v>
      </c>
      <c r="H1094" s="166" t="s">
        <v>869</v>
      </c>
      <c r="I1094" s="128" t="s">
        <v>2881</v>
      </c>
      <c r="J1094" s="110"/>
      <c r="K1094" s="112"/>
      <c r="L1094" s="112"/>
      <c r="M1094" s="112"/>
      <c r="N1094" s="112"/>
      <c r="O1094" s="112"/>
      <c r="P1094" s="112"/>
      <c r="Q1094" s="112"/>
      <c r="R1094" s="110"/>
      <c r="S1094" s="110"/>
      <c r="T1094" s="110"/>
      <c r="U1094" s="110"/>
      <c r="V1094" s="110"/>
      <c r="W1094" s="110"/>
      <c r="X1094" s="110"/>
    </row>
    <row r="1095" ht="14.25" customHeight="1">
      <c r="A1095" s="270" t="s">
        <v>3854</v>
      </c>
      <c r="B1095" s="201">
        <v>46048.0</v>
      </c>
      <c r="C1095" s="128" t="s">
        <v>3855</v>
      </c>
      <c r="D1095" s="211" t="s">
        <v>3856</v>
      </c>
      <c r="E1095" s="212">
        <v>2100.0</v>
      </c>
      <c r="F1095" s="211" t="s">
        <v>3857</v>
      </c>
      <c r="G1095" s="219" t="s">
        <v>201</v>
      </c>
      <c r="H1095" s="166" t="s">
        <v>869</v>
      </c>
      <c r="I1095" s="128" t="s">
        <v>3858</v>
      </c>
      <c r="J1095" s="110"/>
      <c r="K1095" s="112"/>
      <c r="L1095" s="112"/>
      <c r="M1095" s="112"/>
      <c r="N1095" s="112"/>
      <c r="O1095" s="112"/>
      <c r="P1095" s="112"/>
      <c r="Q1095" s="112"/>
      <c r="R1095" s="110"/>
      <c r="S1095" s="110"/>
      <c r="T1095" s="110"/>
      <c r="U1095" s="110"/>
      <c r="V1095" s="110"/>
      <c r="W1095" s="110"/>
      <c r="X1095" s="110"/>
    </row>
    <row r="1096" ht="14.25" customHeight="1">
      <c r="A1096" s="270" t="s">
        <v>3859</v>
      </c>
      <c r="B1096" s="201">
        <v>46048.0</v>
      </c>
      <c r="C1096" s="128" t="s">
        <v>3860</v>
      </c>
      <c r="D1096" s="211" t="s">
        <v>3861</v>
      </c>
      <c r="E1096" s="212">
        <v>2600.0</v>
      </c>
      <c r="F1096" s="211" t="s">
        <v>3862</v>
      </c>
      <c r="G1096" s="219" t="s">
        <v>1119</v>
      </c>
      <c r="H1096" s="166" t="s">
        <v>976</v>
      </c>
      <c r="I1096" s="128" t="s">
        <v>3814</v>
      </c>
      <c r="J1096" s="110"/>
      <c r="K1096" s="112"/>
      <c r="L1096" s="112"/>
      <c r="M1096" s="112"/>
      <c r="N1096" s="112"/>
      <c r="O1096" s="112"/>
      <c r="P1096" s="112"/>
      <c r="Q1096" s="112"/>
      <c r="R1096" s="110"/>
      <c r="S1096" s="110"/>
      <c r="T1096" s="110"/>
      <c r="U1096" s="110"/>
      <c r="V1096" s="110"/>
      <c r="W1096" s="110"/>
      <c r="X1096" s="110"/>
    </row>
    <row r="1097" ht="14.25" customHeight="1">
      <c r="A1097" s="270" t="s">
        <v>3863</v>
      </c>
      <c r="B1097" s="201">
        <v>46048.0</v>
      </c>
      <c r="C1097" s="128" t="s">
        <v>1460</v>
      </c>
      <c r="D1097" s="211" t="s">
        <v>3861</v>
      </c>
      <c r="E1097" s="212">
        <v>30.0</v>
      </c>
      <c r="F1097" s="211" t="s">
        <v>3864</v>
      </c>
      <c r="G1097" s="219" t="s">
        <v>143</v>
      </c>
      <c r="H1097" s="166" t="s">
        <v>976</v>
      </c>
      <c r="I1097" s="128" t="s">
        <v>3814</v>
      </c>
      <c r="J1097" s="110"/>
      <c r="K1097" s="112"/>
      <c r="L1097" s="112"/>
      <c r="M1097" s="112"/>
      <c r="N1097" s="112"/>
      <c r="O1097" s="112"/>
      <c r="P1097" s="112"/>
      <c r="Q1097" s="112"/>
      <c r="R1097" s="110"/>
      <c r="S1097" s="110"/>
      <c r="T1097" s="110"/>
      <c r="U1097" s="110"/>
      <c r="V1097" s="110"/>
      <c r="W1097" s="110"/>
      <c r="X1097" s="110"/>
    </row>
    <row r="1098" ht="14.25" customHeight="1">
      <c r="A1098" s="270" t="s">
        <v>3865</v>
      </c>
      <c r="B1098" s="201">
        <v>46048.0</v>
      </c>
      <c r="C1098" s="128" t="s">
        <v>3866</v>
      </c>
      <c r="D1098" s="211" t="s">
        <v>3867</v>
      </c>
      <c r="E1098" s="212">
        <v>550.0</v>
      </c>
      <c r="F1098" s="211" t="s">
        <v>1180</v>
      </c>
      <c r="G1098" s="219" t="s">
        <v>1325</v>
      </c>
      <c r="H1098" s="166" t="s">
        <v>869</v>
      </c>
      <c r="I1098" s="110"/>
      <c r="J1098" s="110"/>
      <c r="K1098" s="112"/>
      <c r="L1098" s="112"/>
      <c r="M1098" s="112"/>
      <c r="N1098" s="112"/>
      <c r="O1098" s="183">
        <v>13.4</v>
      </c>
      <c r="P1098" s="112">
        <f t="shared" ref="P1098:P1099" si="94">E1098-O1098</f>
        <v>536.6</v>
      </c>
      <c r="Q1098" s="112"/>
      <c r="R1098" s="110"/>
      <c r="S1098" s="110"/>
      <c r="T1098" s="110"/>
      <c r="U1098" s="110"/>
      <c r="V1098" s="110"/>
      <c r="W1098" s="110"/>
      <c r="X1098" s="110"/>
    </row>
    <row r="1099" ht="14.25" customHeight="1">
      <c r="A1099" s="270" t="s">
        <v>3868</v>
      </c>
      <c r="B1099" s="201">
        <v>46049.0</v>
      </c>
      <c r="C1099" s="128" t="s">
        <v>3869</v>
      </c>
      <c r="D1099" s="211" t="s">
        <v>3870</v>
      </c>
      <c r="E1099" s="212">
        <v>360.0</v>
      </c>
      <c r="F1099" s="211" t="s">
        <v>3871</v>
      </c>
      <c r="G1099" s="219" t="s">
        <v>150</v>
      </c>
      <c r="H1099" s="166" t="s">
        <v>869</v>
      </c>
      <c r="I1099" s="128" t="s">
        <v>3385</v>
      </c>
      <c r="J1099" s="110"/>
      <c r="K1099" s="112"/>
      <c r="L1099" s="112"/>
      <c r="M1099" s="112"/>
      <c r="N1099" s="112"/>
      <c r="O1099" s="183">
        <v>11.82</v>
      </c>
      <c r="P1099" s="112">
        <f t="shared" si="94"/>
        <v>348.18</v>
      </c>
      <c r="Q1099" s="112"/>
      <c r="R1099" s="110"/>
      <c r="S1099" s="110"/>
      <c r="T1099" s="110"/>
      <c r="U1099" s="110"/>
      <c r="V1099" s="110"/>
      <c r="W1099" s="110"/>
      <c r="X1099" s="110"/>
    </row>
    <row r="1100" ht="14.25" customHeight="1">
      <c r="A1100" s="270" t="s">
        <v>3872</v>
      </c>
      <c r="B1100" s="117"/>
      <c r="C1100" s="110"/>
      <c r="D1100" s="291" t="s">
        <v>129</v>
      </c>
      <c r="E1100" s="222"/>
      <c r="F1100" s="223"/>
      <c r="G1100" s="221"/>
      <c r="H1100" s="166"/>
      <c r="I1100" s="110"/>
      <c r="J1100" s="110"/>
      <c r="K1100" s="112"/>
      <c r="L1100" s="112"/>
      <c r="M1100" s="112"/>
      <c r="N1100" s="112"/>
      <c r="O1100" s="112"/>
      <c r="P1100" s="112"/>
      <c r="Q1100" s="112"/>
      <c r="R1100" s="110"/>
      <c r="S1100" s="110"/>
      <c r="T1100" s="110"/>
      <c r="U1100" s="110"/>
      <c r="V1100" s="110"/>
      <c r="W1100" s="110"/>
      <c r="X1100" s="110"/>
    </row>
    <row r="1101" ht="14.25" customHeight="1">
      <c r="A1101" s="270" t="s">
        <v>3873</v>
      </c>
      <c r="B1101" s="201">
        <v>46049.0</v>
      </c>
      <c r="C1101" s="128" t="s">
        <v>3874</v>
      </c>
      <c r="D1101" s="211" t="s">
        <v>2718</v>
      </c>
      <c r="E1101" s="212">
        <v>9000.0</v>
      </c>
      <c r="F1101" s="211" t="s">
        <v>3875</v>
      </c>
      <c r="G1101" s="219" t="s">
        <v>201</v>
      </c>
      <c r="H1101" s="166" t="s">
        <v>869</v>
      </c>
      <c r="I1101" s="128" t="s">
        <v>3876</v>
      </c>
      <c r="J1101" s="110"/>
      <c r="K1101" s="112"/>
      <c r="L1101" s="112"/>
      <c r="M1101" s="112"/>
      <c r="N1101" s="112"/>
      <c r="O1101" s="112"/>
      <c r="P1101" s="112"/>
      <c r="Q1101" s="112"/>
      <c r="R1101" s="110"/>
      <c r="S1101" s="110"/>
      <c r="T1101" s="110"/>
      <c r="U1101" s="110"/>
      <c r="V1101" s="110"/>
      <c r="W1101" s="110"/>
      <c r="X1101" s="110"/>
    </row>
    <row r="1102" ht="14.25" customHeight="1">
      <c r="A1102" s="270" t="s">
        <v>3877</v>
      </c>
      <c r="B1102" s="201">
        <v>46049.0</v>
      </c>
      <c r="C1102" s="128" t="s">
        <v>3878</v>
      </c>
      <c r="D1102" s="211" t="s">
        <v>3809</v>
      </c>
      <c r="E1102" s="212">
        <v>1080.0</v>
      </c>
      <c r="F1102" s="211" t="s">
        <v>3879</v>
      </c>
      <c r="G1102" s="219" t="s">
        <v>143</v>
      </c>
      <c r="H1102" s="166" t="s">
        <v>976</v>
      </c>
      <c r="I1102" s="128" t="s">
        <v>3880</v>
      </c>
      <c r="J1102" s="110"/>
      <c r="K1102" s="112"/>
      <c r="L1102" s="112"/>
      <c r="M1102" s="112"/>
      <c r="N1102" s="112"/>
      <c r="O1102" s="112"/>
      <c r="P1102" s="112"/>
      <c r="Q1102" s="112"/>
      <c r="R1102" s="110"/>
      <c r="S1102" s="110"/>
      <c r="T1102" s="110"/>
      <c r="U1102" s="110"/>
      <c r="V1102" s="110"/>
      <c r="W1102" s="110"/>
      <c r="X1102" s="110"/>
    </row>
    <row r="1103" ht="14.25" customHeight="1">
      <c r="A1103" s="270" t="s">
        <v>3881</v>
      </c>
      <c r="B1103" s="117"/>
      <c r="C1103" s="110"/>
      <c r="D1103" s="291" t="s">
        <v>129</v>
      </c>
      <c r="E1103" s="222"/>
      <c r="F1103" s="223"/>
      <c r="G1103" s="221"/>
      <c r="H1103" s="166"/>
      <c r="I1103" s="110"/>
      <c r="J1103" s="110"/>
      <c r="K1103" s="112"/>
      <c r="L1103" s="112"/>
      <c r="M1103" s="112"/>
      <c r="N1103" s="112"/>
      <c r="O1103" s="112"/>
      <c r="P1103" s="112"/>
      <c r="Q1103" s="112"/>
      <c r="R1103" s="110"/>
      <c r="S1103" s="110"/>
      <c r="T1103" s="110"/>
      <c r="U1103" s="110"/>
      <c r="V1103" s="110"/>
      <c r="W1103" s="110"/>
      <c r="X1103" s="110"/>
    </row>
    <row r="1104" ht="14.25" customHeight="1">
      <c r="A1104" s="270" t="s">
        <v>3882</v>
      </c>
      <c r="B1104" s="201">
        <v>46049.0</v>
      </c>
      <c r="C1104" s="128" t="s">
        <v>3883</v>
      </c>
      <c r="D1104" s="211" t="s">
        <v>3884</v>
      </c>
      <c r="E1104" s="212">
        <v>300.0</v>
      </c>
      <c r="F1104" s="211" t="s">
        <v>905</v>
      </c>
      <c r="G1104" s="219" t="s">
        <v>143</v>
      </c>
      <c r="H1104" s="166" t="s">
        <v>976</v>
      </c>
      <c r="I1104" s="128" t="s">
        <v>3880</v>
      </c>
      <c r="J1104" s="110"/>
      <c r="K1104" s="112"/>
      <c r="L1104" s="112"/>
      <c r="M1104" s="112"/>
      <c r="N1104" s="112"/>
      <c r="O1104" s="112"/>
      <c r="P1104" s="112"/>
      <c r="Q1104" s="112"/>
      <c r="R1104" s="110"/>
      <c r="S1104" s="110"/>
      <c r="T1104" s="110"/>
      <c r="U1104" s="110"/>
      <c r="V1104" s="110"/>
      <c r="W1104" s="110"/>
      <c r="X1104" s="110"/>
    </row>
    <row r="1105" ht="14.25" customHeight="1">
      <c r="A1105" s="270" t="s">
        <v>3885</v>
      </c>
      <c r="B1105" s="201">
        <v>46049.0</v>
      </c>
      <c r="C1105" s="128" t="s">
        <v>3886</v>
      </c>
      <c r="D1105" s="211" t="s">
        <v>3887</v>
      </c>
      <c r="E1105" s="212">
        <v>5000.0</v>
      </c>
      <c r="F1105" s="211" t="s">
        <v>3888</v>
      </c>
      <c r="G1105" s="219" t="s">
        <v>1325</v>
      </c>
      <c r="H1105" s="166" t="s">
        <v>869</v>
      </c>
      <c r="I1105" s="110"/>
      <c r="J1105" s="110"/>
      <c r="K1105" s="112"/>
      <c r="L1105" s="112"/>
      <c r="M1105" s="112"/>
      <c r="N1105" s="112"/>
      <c r="O1105" s="183">
        <v>121.82</v>
      </c>
      <c r="P1105" s="112">
        <f t="shared" ref="P1105:P1107" si="95">E1105-O1105</f>
        <v>4878.18</v>
      </c>
      <c r="Q1105" s="112"/>
      <c r="R1105" s="110"/>
      <c r="S1105" s="110"/>
      <c r="T1105" s="110"/>
      <c r="U1105" s="110"/>
      <c r="V1105" s="110"/>
      <c r="W1105" s="110"/>
      <c r="X1105" s="110"/>
    </row>
    <row r="1106" ht="15.0" customHeight="1">
      <c r="A1106" s="270" t="s">
        <v>3889</v>
      </c>
      <c r="B1106" s="201">
        <v>46050.0</v>
      </c>
      <c r="C1106" s="128" t="s">
        <v>3890</v>
      </c>
      <c r="D1106" s="211" t="s">
        <v>1416</v>
      </c>
      <c r="E1106" s="212">
        <v>550.0</v>
      </c>
      <c r="F1106" s="211" t="s">
        <v>1180</v>
      </c>
      <c r="G1106" s="219" t="s">
        <v>150</v>
      </c>
      <c r="H1106" s="166" t="s">
        <v>869</v>
      </c>
      <c r="I1106" s="128" t="s">
        <v>3842</v>
      </c>
      <c r="J1106" s="110"/>
      <c r="K1106" s="112"/>
      <c r="L1106" s="112"/>
      <c r="M1106" s="112"/>
      <c r="N1106" s="112"/>
      <c r="O1106" s="183">
        <v>18.07</v>
      </c>
      <c r="P1106" s="112">
        <f t="shared" si="95"/>
        <v>531.93</v>
      </c>
      <c r="Q1106" s="112"/>
      <c r="R1106" s="110"/>
      <c r="S1106" s="110"/>
      <c r="T1106" s="110"/>
      <c r="U1106" s="110"/>
      <c r="V1106" s="110"/>
      <c r="W1106" s="110"/>
      <c r="X1106" s="110"/>
    </row>
    <row r="1107" ht="14.25" customHeight="1">
      <c r="A1107" s="270" t="s">
        <v>3891</v>
      </c>
      <c r="B1107" s="201">
        <v>46050.0</v>
      </c>
      <c r="C1107" s="128" t="s">
        <v>3892</v>
      </c>
      <c r="D1107" s="211" t="s">
        <v>3893</v>
      </c>
      <c r="E1107" s="212">
        <v>550.0</v>
      </c>
      <c r="F1107" s="211" t="s">
        <v>1180</v>
      </c>
      <c r="G1107" s="219" t="s">
        <v>150</v>
      </c>
      <c r="H1107" s="166" t="s">
        <v>869</v>
      </c>
      <c r="I1107" s="128" t="s">
        <v>3842</v>
      </c>
      <c r="J1107" s="110"/>
      <c r="K1107" s="112"/>
      <c r="L1107" s="112"/>
      <c r="M1107" s="112"/>
      <c r="N1107" s="112"/>
      <c r="O1107" s="183">
        <v>18.07</v>
      </c>
      <c r="P1107" s="112">
        <f t="shared" si="95"/>
        <v>531.93</v>
      </c>
      <c r="Q1107" s="112"/>
      <c r="R1107" s="110"/>
      <c r="S1107" s="110"/>
      <c r="T1107" s="110"/>
      <c r="U1107" s="110"/>
      <c r="V1107" s="110"/>
      <c r="W1107" s="110"/>
      <c r="X1107" s="110"/>
    </row>
    <row r="1108" ht="14.25" customHeight="1">
      <c r="A1108" s="270" t="s">
        <v>3894</v>
      </c>
      <c r="B1108" s="201">
        <v>46050.0</v>
      </c>
      <c r="C1108" s="128" t="s">
        <v>3895</v>
      </c>
      <c r="D1108" s="211" t="s">
        <v>3754</v>
      </c>
      <c r="E1108" s="212">
        <v>72.0</v>
      </c>
      <c r="F1108" s="211" t="s">
        <v>3896</v>
      </c>
      <c r="G1108" s="219" t="s">
        <v>143</v>
      </c>
      <c r="H1108" s="166" t="s">
        <v>976</v>
      </c>
      <c r="I1108" s="128" t="s">
        <v>3897</v>
      </c>
      <c r="J1108" s="110"/>
      <c r="K1108" s="112"/>
      <c r="L1108" s="112"/>
      <c r="M1108" s="112"/>
      <c r="N1108" s="112"/>
      <c r="O1108" s="112"/>
      <c r="P1108" s="112"/>
      <c r="Q1108" s="112"/>
      <c r="R1108" s="110"/>
      <c r="S1108" s="110"/>
      <c r="T1108" s="110"/>
      <c r="U1108" s="110"/>
      <c r="V1108" s="110"/>
      <c r="W1108" s="110"/>
      <c r="X1108" s="110"/>
    </row>
    <row r="1109" ht="14.25" customHeight="1">
      <c r="A1109" s="270" t="s">
        <v>3898</v>
      </c>
      <c r="B1109" s="201">
        <v>46050.0</v>
      </c>
      <c r="C1109" s="128" t="s">
        <v>3899</v>
      </c>
      <c r="D1109" s="211" t="s">
        <v>1451</v>
      </c>
      <c r="E1109" s="212">
        <v>3000.0</v>
      </c>
      <c r="F1109" s="211" t="s">
        <v>3900</v>
      </c>
      <c r="G1109" s="219" t="s">
        <v>150</v>
      </c>
      <c r="H1109" s="166" t="s">
        <v>869</v>
      </c>
      <c r="I1109" s="128" t="s">
        <v>3385</v>
      </c>
      <c r="J1109" s="110"/>
      <c r="K1109" s="112"/>
      <c r="L1109" s="112"/>
      <c r="M1109" s="112"/>
      <c r="N1109" s="112"/>
      <c r="O1109" s="183">
        <v>98.67</v>
      </c>
      <c r="P1109" s="112">
        <f t="shared" ref="P1109:P1110" si="96">E1109-O1109</f>
        <v>2901.33</v>
      </c>
      <c r="Q1109" s="112"/>
      <c r="R1109" s="110"/>
      <c r="S1109" s="110"/>
      <c r="T1109" s="110"/>
      <c r="U1109" s="110"/>
      <c r="V1109" s="110"/>
      <c r="W1109" s="110"/>
      <c r="X1109" s="110"/>
    </row>
    <row r="1110" ht="14.25" customHeight="1">
      <c r="A1110" s="270" t="s">
        <v>3901</v>
      </c>
      <c r="B1110" s="201">
        <v>46050.0</v>
      </c>
      <c r="C1110" s="128" t="s">
        <v>3902</v>
      </c>
      <c r="D1110" s="211" t="s">
        <v>3903</v>
      </c>
      <c r="E1110" s="212">
        <v>360.0</v>
      </c>
      <c r="F1110" s="211" t="s">
        <v>3904</v>
      </c>
      <c r="G1110" s="219" t="s">
        <v>1325</v>
      </c>
      <c r="H1110" s="166" t="s">
        <v>869</v>
      </c>
      <c r="I1110" s="110"/>
      <c r="J1110" s="110"/>
      <c r="K1110" s="112"/>
      <c r="L1110" s="112"/>
      <c r="M1110" s="112"/>
      <c r="N1110" s="112"/>
      <c r="O1110" s="183">
        <v>8.77</v>
      </c>
      <c r="P1110" s="112">
        <f t="shared" si="96"/>
        <v>351.23</v>
      </c>
      <c r="Q1110" s="112"/>
      <c r="R1110" s="110"/>
      <c r="S1110" s="110"/>
      <c r="T1110" s="110"/>
      <c r="U1110" s="110"/>
      <c r="V1110" s="110"/>
      <c r="W1110" s="110"/>
      <c r="X1110" s="110"/>
    </row>
    <row r="1111" ht="14.25" customHeight="1">
      <c r="A1111" s="270" t="s">
        <v>3905</v>
      </c>
      <c r="B1111" s="201">
        <v>46050.0</v>
      </c>
      <c r="C1111" s="128" t="s">
        <v>3906</v>
      </c>
      <c r="D1111" s="211" t="s">
        <v>3790</v>
      </c>
      <c r="E1111" s="212">
        <v>300.0</v>
      </c>
      <c r="F1111" s="211" t="s">
        <v>905</v>
      </c>
      <c r="G1111" s="219" t="s">
        <v>143</v>
      </c>
      <c r="H1111" s="166" t="s">
        <v>976</v>
      </c>
      <c r="I1111" s="128" t="s">
        <v>3897</v>
      </c>
      <c r="J1111" s="110"/>
      <c r="K1111" s="112"/>
      <c r="L1111" s="112"/>
      <c r="M1111" s="112"/>
      <c r="N1111" s="112"/>
      <c r="O1111" s="112"/>
      <c r="P1111" s="112"/>
      <c r="Q1111" s="112"/>
      <c r="R1111" s="110"/>
      <c r="S1111" s="110"/>
      <c r="T1111" s="110"/>
      <c r="U1111" s="110"/>
      <c r="V1111" s="110"/>
      <c r="W1111" s="110"/>
      <c r="X1111" s="110"/>
    </row>
    <row r="1112" ht="14.25" customHeight="1">
      <c r="A1112" s="270" t="s">
        <v>3907</v>
      </c>
      <c r="B1112" s="201">
        <v>46050.0</v>
      </c>
      <c r="C1112" s="128" t="s">
        <v>3908</v>
      </c>
      <c r="D1112" s="211" t="s">
        <v>3909</v>
      </c>
      <c r="E1112" s="212">
        <v>76.0</v>
      </c>
      <c r="F1112" s="211" t="s">
        <v>3910</v>
      </c>
      <c r="G1112" s="219" t="s">
        <v>150</v>
      </c>
      <c r="H1112" s="166" t="s">
        <v>869</v>
      </c>
      <c r="I1112" s="128" t="s">
        <v>3385</v>
      </c>
      <c r="J1112" s="110"/>
      <c r="K1112" s="112"/>
      <c r="L1112" s="112"/>
      <c r="M1112" s="112"/>
      <c r="N1112" s="112"/>
      <c r="O1112" s="183">
        <v>2.5</v>
      </c>
      <c r="P1112" s="112">
        <f>E1112-O1112</f>
        <v>73.5</v>
      </c>
      <c r="Q1112" s="112"/>
      <c r="R1112" s="110"/>
      <c r="S1112" s="110"/>
      <c r="T1112" s="110"/>
      <c r="U1112" s="110"/>
      <c r="V1112" s="110"/>
      <c r="W1112" s="110"/>
      <c r="X1112" s="110"/>
    </row>
    <row r="1113" ht="14.25" customHeight="1">
      <c r="A1113" s="270" t="s">
        <v>3911</v>
      </c>
      <c r="B1113" s="201">
        <v>46050.0</v>
      </c>
      <c r="C1113" s="110"/>
      <c r="D1113" s="291" t="s">
        <v>129</v>
      </c>
      <c r="E1113" s="182"/>
      <c r="F1113" s="128"/>
      <c r="H1113" s="166"/>
      <c r="I1113" s="128"/>
      <c r="J1113" s="110"/>
      <c r="K1113" s="112"/>
      <c r="L1113" s="112"/>
      <c r="M1113" s="112"/>
      <c r="N1113" s="112"/>
      <c r="O1113" s="112"/>
      <c r="P1113" s="112"/>
      <c r="Q1113" s="112"/>
      <c r="R1113" s="110"/>
      <c r="S1113" s="110"/>
      <c r="T1113" s="110"/>
      <c r="U1113" s="110"/>
      <c r="V1113" s="110"/>
      <c r="W1113" s="110"/>
      <c r="X1113" s="110"/>
    </row>
    <row r="1114" ht="14.25" customHeight="1">
      <c r="A1114" s="270" t="s">
        <v>3912</v>
      </c>
      <c r="B1114" s="201">
        <v>46050.0</v>
      </c>
      <c r="C1114" s="128" t="s">
        <v>3913</v>
      </c>
      <c r="D1114" s="211" t="s">
        <v>3914</v>
      </c>
      <c r="E1114" s="212">
        <v>550.0</v>
      </c>
      <c r="F1114" s="211" t="s">
        <v>1180</v>
      </c>
      <c r="G1114" s="219" t="s">
        <v>150</v>
      </c>
      <c r="H1114" s="166" t="s">
        <v>869</v>
      </c>
      <c r="I1114" s="128" t="s">
        <v>3385</v>
      </c>
      <c r="J1114" s="110"/>
      <c r="K1114" s="112"/>
      <c r="L1114" s="112"/>
      <c r="M1114" s="112"/>
      <c r="N1114" s="112"/>
      <c r="O1114" s="183">
        <v>18.07</v>
      </c>
      <c r="P1114" s="112">
        <f t="shared" ref="P1114:P1115" si="97">E1114-O1114</f>
        <v>531.93</v>
      </c>
      <c r="Q1114" s="112"/>
      <c r="R1114" s="110"/>
      <c r="S1114" s="110"/>
      <c r="T1114" s="110"/>
      <c r="U1114" s="110"/>
      <c r="V1114" s="110"/>
      <c r="W1114" s="110"/>
      <c r="X1114" s="110"/>
    </row>
    <row r="1115" ht="14.25" customHeight="1">
      <c r="A1115" s="270" t="s">
        <v>3915</v>
      </c>
      <c r="B1115" s="201">
        <v>46051.0</v>
      </c>
      <c r="C1115" s="128" t="s">
        <v>3916</v>
      </c>
      <c r="D1115" s="211" t="s">
        <v>3393</v>
      </c>
      <c r="E1115" s="212">
        <v>550.0</v>
      </c>
      <c r="F1115" s="211" t="s">
        <v>1180</v>
      </c>
      <c r="G1115" s="219" t="s">
        <v>150</v>
      </c>
      <c r="H1115" s="166" t="s">
        <v>869</v>
      </c>
      <c r="I1115" s="128" t="s">
        <v>3385</v>
      </c>
      <c r="J1115" s="110"/>
      <c r="K1115" s="112"/>
      <c r="L1115" s="112"/>
      <c r="M1115" s="112"/>
      <c r="N1115" s="112"/>
      <c r="O1115" s="183">
        <v>18.07</v>
      </c>
      <c r="P1115" s="112">
        <f t="shared" si="97"/>
        <v>531.93</v>
      </c>
      <c r="Q1115" s="112"/>
      <c r="R1115" s="110"/>
      <c r="S1115" s="110"/>
      <c r="T1115" s="110"/>
      <c r="U1115" s="110"/>
      <c r="V1115" s="110"/>
      <c r="W1115" s="110"/>
      <c r="X1115" s="110"/>
    </row>
    <row r="1116" ht="14.25" customHeight="1">
      <c r="A1116" s="270" t="s">
        <v>3917</v>
      </c>
      <c r="B1116" s="201">
        <v>46051.0</v>
      </c>
      <c r="C1116" s="128" t="s">
        <v>3918</v>
      </c>
      <c r="D1116" s="211" t="s">
        <v>3416</v>
      </c>
      <c r="E1116" s="212">
        <v>1400.0</v>
      </c>
      <c r="F1116" s="211" t="s">
        <v>3919</v>
      </c>
      <c r="G1116" s="219" t="s">
        <v>201</v>
      </c>
      <c r="H1116" s="166" t="s">
        <v>1884</v>
      </c>
      <c r="I1116" s="129" t="s">
        <v>3920</v>
      </c>
      <c r="J1116" s="110"/>
      <c r="K1116" s="112"/>
      <c r="L1116" s="112"/>
      <c r="M1116" s="112"/>
      <c r="N1116" s="112"/>
      <c r="O1116" s="112"/>
      <c r="P1116" s="112"/>
      <c r="Q1116" s="112"/>
      <c r="R1116" s="110"/>
      <c r="S1116" s="110"/>
      <c r="T1116" s="110"/>
      <c r="U1116" s="110"/>
      <c r="V1116" s="110"/>
      <c r="W1116" s="110"/>
      <c r="X1116" s="110"/>
    </row>
    <row r="1117" ht="14.25" customHeight="1">
      <c r="A1117" s="270" t="s">
        <v>3921</v>
      </c>
      <c r="B1117" s="201">
        <v>46051.0</v>
      </c>
      <c r="C1117" s="128" t="s">
        <v>3922</v>
      </c>
      <c r="D1117" s="211" t="s">
        <v>3923</v>
      </c>
      <c r="E1117" s="212">
        <v>550.0</v>
      </c>
      <c r="F1117" s="211" t="s">
        <v>1180</v>
      </c>
      <c r="G1117" s="219" t="s">
        <v>150</v>
      </c>
      <c r="H1117" s="166" t="s">
        <v>869</v>
      </c>
      <c r="I1117" s="128" t="s">
        <v>3385</v>
      </c>
      <c r="J1117" s="110"/>
      <c r="K1117" s="112"/>
      <c r="L1117" s="112"/>
      <c r="M1117" s="112"/>
      <c r="N1117" s="112"/>
      <c r="O1117" s="183">
        <v>18.07</v>
      </c>
      <c r="P1117" s="112">
        <f>E1117-O1117</f>
        <v>531.93</v>
      </c>
      <c r="Q1117" s="112"/>
      <c r="R1117" s="110"/>
      <c r="S1117" s="110"/>
      <c r="T1117" s="110"/>
      <c r="U1117" s="110"/>
      <c r="V1117" s="110"/>
      <c r="W1117" s="110"/>
      <c r="X1117" s="110"/>
    </row>
    <row r="1118" ht="14.25" customHeight="1">
      <c r="A1118" s="270" t="s">
        <v>3924</v>
      </c>
      <c r="B1118" s="201">
        <v>46051.0</v>
      </c>
      <c r="C1118" s="128" t="s">
        <v>3925</v>
      </c>
      <c r="D1118" s="211" t="s">
        <v>3867</v>
      </c>
      <c r="E1118" s="212">
        <v>550.0</v>
      </c>
      <c r="F1118" s="211" t="s">
        <v>1180</v>
      </c>
      <c r="G1118" s="219" t="s">
        <v>1325</v>
      </c>
      <c r="H1118" s="166" t="s">
        <v>869</v>
      </c>
      <c r="I1118" s="110"/>
      <c r="J1118" s="110"/>
      <c r="K1118" s="112"/>
      <c r="L1118" s="112"/>
      <c r="M1118" s="112"/>
      <c r="N1118" s="112"/>
      <c r="O1118" s="112"/>
      <c r="P1118" s="112"/>
      <c r="Q1118" s="112"/>
      <c r="R1118" s="110"/>
      <c r="S1118" s="110"/>
      <c r="T1118" s="110"/>
      <c r="U1118" s="110"/>
      <c r="V1118" s="110"/>
      <c r="W1118" s="110"/>
      <c r="X1118" s="110"/>
    </row>
    <row r="1119" ht="14.25" customHeight="1">
      <c r="A1119" s="270" t="s">
        <v>3926</v>
      </c>
      <c r="B1119" s="201">
        <v>46051.0</v>
      </c>
      <c r="C1119" s="128" t="s">
        <v>3927</v>
      </c>
      <c r="D1119" s="211" t="s">
        <v>3473</v>
      </c>
      <c r="E1119" s="212">
        <v>1400.0</v>
      </c>
      <c r="F1119" s="211" t="s">
        <v>3928</v>
      </c>
      <c r="G1119" s="219" t="s">
        <v>150</v>
      </c>
      <c r="H1119" s="166" t="s">
        <v>869</v>
      </c>
      <c r="I1119" s="110"/>
      <c r="J1119" s="110"/>
      <c r="K1119" s="112"/>
      <c r="L1119" s="112"/>
      <c r="M1119" s="112"/>
      <c r="N1119" s="112"/>
      <c r="O1119" s="183">
        <v>43.31</v>
      </c>
      <c r="P1119" s="112">
        <f t="shared" ref="P1119:P1120" si="98">E1119-O1119</f>
        <v>1356.69</v>
      </c>
      <c r="Q1119" s="112"/>
      <c r="R1119" s="110"/>
      <c r="S1119" s="110"/>
      <c r="T1119" s="110"/>
      <c r="U1119" s="110"/>
      <c r="V1119" s="110"/>
      <c r="W1119" s="110"/>
      <c r="X1119" s="110"/>
    </row>
    <row r="1120" ht="14.25" customHeight="1">
      <c r="A1120" s="270" t="s">
        <v>3929</v>
      </c>
      <c r="B1120" s="201">
        <v>46049.0</v>
      </c>
      <c r="C1120" s="128" t="s">
        <v>3930</v>
      </c>
      <c r="D1120" s="211" t="s">
        <v>3931</v>
      </c>
      <c r="E1120" s="212">
        <v>40500.0</v>
      </c>
      <c r="F1120" s="211" t="s">
        <v>3932</v>
      </c>
      <c r="G1120" s="219" t="s">
        <v>150</v>
      </c>
      <c r="H1120" s="166" t="s">
        <v>869</v>
      </c>
      <c r="I1120" s="110"/>
      <c r="J1120" s="110"/>
      <c r="K1120" s="112"/>
      <c r="L1120" s="112"/>
      <c r="M1120" s="112"/>
      <c r="N1120" s="112"/>
      <c r="O1120" s="183">
        <v>1254.93</v>
      </c>
      <c r="P1120" s="112">
        <f t="shared" si="98"/>
        <v>39245.07</v>
      </c>
      <c r="Q1120" s="112"/>
      <c r="R1120" s="110"/>
      <c r="S1120" s="110"/>
      <c r="T1120" s="110"/>
      <c r="U1120" s="110"/>
      <c r="V1120" s="110"/>
      <c r="W1120" s="110"/>
      <c r="X1120" s="110"/>
    </row>
    <row r="1121" ht="14.25" customHeight="1">
      <c r="A1121" s="270" t="s">
        <v>3933</v>
      </c>
      <c r="B1121" s="201">
        <v>46051.0</v>
      </c>
      <c r="C1121" s="128" t="s">
        <v>3934</v>
      </c>
      <c r="D1121" s="211" t="s">
        <v>3935</v>
      </c>
      <c r="E1121" s="212">
        <v>1400.0</v>
      </c>
      <c r="F1121" s="211" t="s">
        <v>3936</v>
      </c>
      <c r="G1121" s="219" t="s">
        <v>201</v>
      </c>
      <c r="H1121" s="166" t="s">
        <v>869</v>
      </c>
      <c r="I1121" s="128" t="s">
        <v>3937</v>
      </c>
      <c r="J1121" s="110"/>
      <c r="K1121" s="112"/>
      <c r="L1121" s="112"/>
      <c r="M1121" s="112"/>
      <c r="N1121" s="112"/>
      <c r="O1121" s="112"/>
      <c r="P1121" s="112"/>
      <c r="Q1121" s="112"/>
      <c r="R1121" s="110"/>
      <c r="S1121" s="110"/>
      <c r="T1121" s="110"/>
      <c r="U1121" s="110"/>
      <c r="V1121" s="110"/>
      <c r="W1121" s="110"/>
      <c r="X1121" s="110"/>
    </row>
    <row r="1122" ht="14.25" customHeight="1">
      <c r="A1122" s="270" t="s">
        <v>3938</v>
      </c>
      <c r="B1122" s="201">
        <v>46052.0</v>
      </c>
      <c r="C1122" s="128" t="s">
        <v>3939</v>
      </c>
      <c r="D1122" s="211" t="s">
        <v>3754</v>
      </c>
      <c r="E1122" s="212">
        <v>70.0</v>
      </c>
      <c r="F1122" s="211" t="s">
        <v>3940</v>
      </c>
      <c r="G1122" s="219" t="s">
        <v>143</v>
      </c>
      <c r="H1122" s="166" t="s">
        <v>976</v>
      </c>
      <c r="I1122" s="128" t="s">
        <v>3941</v>
      </c>
      <c r="J1122" s="110"/>
      <c r="K1122" s="112"/>
      <c r="L1122" s="112"/>
      <c r="M1122" s="112"/>
      <c r="N1122" s="112"/>
      <c r="O1122" s="112"/>
      <c r="P1122" s="112"/>
      <c r="Q1122" s="112"/>
      <c r="R1122" s="110"/>
      <c r="S1122" s="110"/>
      <c r="T1122" s="110"/>
      <c r="U1122" s="110"/>
      <c r="V1122" s="110"/>
      <c r="W1122" s="110"/>
      <c r="X1122" s="110"/>
    </row>
    <row r="1123" ht="14.25" customHeight="1">
      <c r="A1123" s="270" t="s">
        <v>3942</v>
      </c>
      <c r="B1123" s="201">
        <v>46052.0</v>
      </c>
      <c r="C1123" s="128" t="s">
        <v>3943</v>
      </c>
      <c r="D1123" s="211" t="s">
        <v>1166</v>
      </c>
      <c r="E1123" s="212">
        <v>5000.0</v>
      </c>
      <c r="F1123" s="211" t="s">
        <v>3944</v>
      </c>
      <c r="G1123" s="300" t="s">
        <v>3945</v>
      </c>
      <c r="H1123" s="166" t="s">
        <v>869</v>
      </c>
      <c r="I1123" s="110"/>
      <c r="J1123" s="110"/>
      <c r="K1123" s="112"/>
      <c r="L1123" s="112"/>
      <c r="M1123" s="112"/>
      <c r="N1123" s="112"/>
      <c r="O1123" s="183">
        <v>154.69</v>
      </c>
      <c r="P1123" s="112">
        <f t="shared" ref="P1123:P1125" si="99">E1123-O1123</f>
        <v>4845.31</v>
      </c>
      <c r="Q1123" s="112"/>
      <c r="R1123" s="110"/>
      <c r="S1123" s="110"/>
      <c r="T1123" s="110"/>
      <c r="U1123" s="110"/>
      <c r="V1123" s="110"/>
      <c r="W1123" s="110"/>
      <c r="X1123" s="110"/>
    </row>
    <row r="1124" ht="14.25" customHeight="1">
      <c r="A1124" s="270" t="s">
        <v>3946</v>
      </c>
      <c r="B1124" s="201">
        <v>46052.0</v>
      </c>
      <c r="C1124" s="128" t="s">
        <v>3947</v>
      </c>
      <c r="D1124" s="211" t="s">
        <v>1166</v>
      </c>
      <c r="E1124" s="212">
        <v>3000.0</v>
      </c>
      <c r="F1124" s="211" t="s">
        <v>3948</v>
      </c>
      <c r="G1124" s="219" t="s">
        <v>3949</v>
      </c>
      <c r="H1124" s="166" t="s">
        <v>869</v>
      </c>
      <c r="I1124" s="128" t="s">
        <v>3950</v>
      </c>
      <c r="J1124" s="110"/>
      <c r="K1124" s="112"/>
      <c r="L1124" s="112"/>
      <c r="M1124" s="112"/>
      <c r="N1124" s="112"/>
      <c r="O1124" s="183">
        <v>98.52</v>
      </c>
      <c r="P1124" s="112">
        <f t="shared" si="99"/>
        <v>2901.48</v>
      </c>
      <c r="Q1124" s="112"/>
      <c r="R1124" s="110"/>
      <c r="S1124" s="110"/>
      <c r="T1124" s="110"/>
      <c r="U1124" s="110"/>
      <c r="V1124" s="110"/>
      <c r="W1124" s="110"/>
      <c r="X1124" s="110"/>
    </row>
    <row r="1125" ht="14.25" customHeight="1">
      <c r="A1125" s="270" t="s">
        <v>3951</v>
      </c>
      <c r="B1125" s="201">
        <v>46052.0</v>
      </c>
      <c r="C1125" s="128" t="s">
        <v>3952</v>
      </c>
      <c r="D1125" s="211" t="s">
        <v>3867</v>
      </c>
      <c r="E1125" s="212">
        <v>550.0</v>
      </c>
      <c r="F1125" s="211" t="s">
        <v>1180</v>
      </c>
      <c r="G1125" s="219" t="s">
        <v>1325</v>
      </c>
      <c r="H1125" s="166" t="s">
        <v>869</v>
      </c>
      <c r="I1125" s="110"/>
      <c r="J1125" s="110"/>
      <c r="K1125" s="112"/>
      <c r="L1125" s="112"/>
      <c r="M1125" s="112"/>
      <c r="N1125" s="112"/>
      <c r="O1125" s="183">
        <v>13.4</v>
      </c>
      <c r="P1125" s="112">
        <f t="shared" si="99"/>
        <v>536.6</v>
      </c>
      <c r="Q1125" s="112"/>
      <c r="R1125" s="110"/>
      <c r="S1125" s="110"/>
      <c r="T1125" s="110"/>
      <c r="U1125" s="110"/>
      <c r="V1125" s="110"/>
      <c r="W1125" s="110"/>
      <c r="X1125" s="110"/>
    </row>
    <row r="1126" ht="14.25" customHeight="1">
      <c r="A1126" s="270" t="s">
        <v>3953</v>
      </c>
      <c r="B1126" s="201">
        <v>46052.0</v>
      </c>
      <c r="C1126" s="128" t="s">
        <v>3954</v>
      </c>
      <c r="D1126" s="211" t="s">
        <v>3754</v>
      </c>
      <c r="E1126" s="212">
        <v>20.0</v>
      </c>
      <c r="F1126" s="211" t="s">
        <v>3955</v>
      </c>
      <c r="G1126" s="219" t="s">
        <v>143</v>
      </c>
      <c r="H1126" s="166" t="s">
        <v>976</v>
      </c>
      <c r="I1126" s="128" t="s">
        <v>3941</v>
      </c>
      <c r="J1126" s="110"/>
      <c r="K1126" s="112"/>
      <c r="L1126" s="112"/>
      <c r="M1126" s="112"/>
      <c r="N1126" s="112"/>
      <c r="O1126" s="112"/>
      <c r="P1126" s="112"/>
      <c r="Q1126" s="112"/>
      <c r="R1126" s="110"/>
      <c r="S1126" s="110"/>
      <c r="T1126" s="110"/>
      <c r="U1126" s="110"/>
      <c r="V1126" s="110"/>
      <c r="W1126" s="110"/>
      <c r="X1126" s="110"/>
    </row>
    <row r="1127" ht="14.25" customHeight="1">
      <c r="A1127" s="270" t="s">
        <v>3956</v>
      </c>
      <c r="B1127" s="201">
        <v>46052.0</v>
      </c>
      <c r="C1127" s="128" t="s">
        <v>3957</v>
      </c>
      <c r="D1127" s="211" t="s">
        <v>3754</v>
      </c>
      <c r="E1127" s="212">
        <v>41.0</v>
      </c>
      <c r="F1127" s="211" t="s">
        <v>3958</v>
      </c>
      <c r="G1127" s="219" t="s">
        <v>143</v>
      </c>
      <c r="H1127" s="166" t="s">
        <v>976</v>
      </c>
      <c r="I1127" s="128" t="s">
        <v>3941</v>
      </c>
      <c r="J1127" s="110"/>
      <c r="K1127" s="112"/>
      <c r="L1127" s="112"/>
      <c r="M1127" s="112"/>
      <c r="N1127" s="112"/>
      <c r="O1127" s="112"/>
      <c r="P1127" s="112"/>
      <c r="Q1127" s="112"/>
      <c r="R1127" s="110"/>
      <c r="S1127" s="110"/>
      <c r="T1127" s="110"/>
      <c r="U1127" s="110"/>
      <c r="V1127" s="110"/>
      <c r="W1127" s="110"/>
      <c r="X1127" s="110"/>
    </row>
    <row r="1128" ht="14.25" customHeight="1">
      <c r="A1128" s="270" t="s">
        <v>3959</v>
      </c>
      <c r="B1128" s="201">
        <v>46053.0</v>
      </c>
      <c r="C1128" s="128" t="s">
        <v>3960</v>
      </c>
      <c r="D1128" s="211" t="s">
        <v>3961</v>
      </c>
      <c r="E1128" s="212">
        <v>720.0</v>
      </c>
      <c r="F1128" s="211" t="s">
        <v>3962</v>
      </c>
      <c r="G1128" s="219" t="s">
        <v>1325</v>
      </c>
      <c r="H1128" s="166" t="s">
        <v>869</v>
      </c>
      <c r="I1128" s="110"/>
      <c r="J1128" s="110"/>
      <c r="K1128" s="112"/>
      <c r="L1128" s="112"/>
      <c r="M1128" s="112"/>
      <c r="N1128" s="112"/>
      <c r="O1128" s="183">
        <v>17.54</v>
      </c>
      <c r="P1128" s="112">
        <f t="shared" ref="P1128:P1129" si="100">E1128-O1128</f>
        <v>702.46</v>
      </c>
      <c r="Q1128" s="112"/>
      <c r="R1128" s="110"/>
      <c r="S1128" s="110"/>
      <c r="T1128" s="110"/>
      <c r="U1128" s="110"/>
      <c r="V1128" s="110"/>
      <c r="W1128" s="110"/>
      <c r="X1128" s="110"/>
    </row>
    <row r="1129" ht="14.25" customHeight="1">
      <c r="A1129" s="270" t="s">
        <v>3963</v>
      </c>
      <c r="B1129" s="201">
        <v>46053.0</v>
      </c>
      <c r="C1129" s="128" t="s">
        <v>3964</v>
      </c>
      <c r="D1129" s="211" t="s">
        <v>3965</v>
      </c>
      <c r="E1129" s="212">
        <v>2600.0</v>
      </c>
      <c r="F1129" s="211" t="s">
        <v>3966</v>
      </c>
      <c r="G1129" s="219" t="s">
        <v>150</v>
      </c>
      <c r="H1129" s="166" t="s">
        <v>869</v>
      </c>
      <c r="I1129" s="128" t="s">
        <v>3967</v>
      </c>
      <c r="J1129" s="110"/>
      <c r="K1129" s="112"/>
      <c r="L1129" s="112"/>
      <c r="M1129" s="112"/>
      <c r="N1129" s="112"/>
      <c r="O1129" s="183">
        <v>26.8</v>
      </c>
      <c r="P1129" s="112">
        <f t="shared" si="100"/>
        <v>2573.2</v>
      </c>
      <c r="Q1129" s="112"/>
      <c r="R1129" s="110"/>
      <c r="S1129" s="110"/>
      <c r="T1129" s="110"/>
      <c r="U1129" s="110"/>
      <c r="V1129" s="110"/>
      <c r="W1129" s="110"/>
      <c r="X1129" s="110"/>
    </row>
    <row r="1130" ht="14.25" customHeight="1">
      <c r="A1130" s="270" t="s">
        <v>3968</v>
      </c>
      <c r="B1130" s="201">
        <v>46025.0</v>
      </c>
      <c r="C1130" s="128" t="s">
        <v>3969</v>
      </c>
      <c r="D1130" s="165" t="s">
        <v>872</v>
      </c>
      <c r="E1130" s="271">
        <v>19800.0</v>
      </c>
      <c r="F1130" s="165" t="s">
        <v>3522</v>
      </c>
      <c r="G1130" s="186" t="s">
        <v>201</v>
      </c>
      <c r="H1130" s="166" t="s">
        <v>976</v>
      </c>
      <c r="I1130" s="128" t="s">
        <v>3970</v>
      </c>
      <c r="J1130" s="110"/>
      <c r="K1130" s="112"/>
      <c r="L1130" s="112"/>
      <c r="M1130" s="112"/>
      <c r="N1130" s="112"/>
      <c r="O1130" s="112"/>
      <c r="P1130" s="112"/>
      <c r="Q1130" s="112"/>
      <c r="R1130" s="110"/>
      <c r="S1130" s="110"/>
      <c r="T1130" s="110"/>
      <c r="U1130" s="110"/>
      <c r="V1130" s="110"/>
      <c r="W1130" s="110"/>
      <c r="X1130" s="110"/>
    </row>
    <row r="1131" ht="14.25" customHeight="1">
      <c r="A1131" s="270" t="s">
        <v>3971</v>
      </c>
      <c r="B1131" s="201">
        <v>46053.0</v>
      </c>
      <c r="C1131" s="128" t="s">
        <v>3972</v>
      </c>
      <c r="D1131" s="211" t="s">
        <v>3973</v>
      </c>
      <c r="E1131" s="212">
        <v>1400.0</v>
      </c>
      <c r="F1131" s="211" t="s">
        <v>3974</v>
      </c>
      <c r="G1131" s="219" t="s">
        <v>459</v>
      </c>
      <c r="H1131" s="166" t="s">
        <v>869</v>
      </c>
      <c r="I1131" s="128" t="s">
        <v>3975</v>
      </c>
      <c r="J1131" s="110"/>
      <c r="K1131" s="112"/>
      <c r="L1131" s="112"/>
      <c r="M1131" s="112"/>
      <c r="N1131" s="112"/>
      <c r="O1131" s="292">
        <v>27.16</v>
      </c>
      <c r="P1131" s="120">
        <f>E1131-O1131</f>
        <v>1372.84</v>
      </c>
      <c r="Q1131" s="112"/>
      <c r="R1131" s="110"/>
      <c r="S1131" s="110"/>
      <c r="T1131" s="110"/>
      <c r="U1131" s="110"/>
      <c r="V1131" s="110"/>
      <c r="W1131" s="110"/>
      <c r="X1131" s="110"/>
    </row>
    <row r="1132" ht="14.25" customHeight="1">
      <c r="A1132" s="270" t="s">
        <v>3976</v>
      </c>
      <c r="B1132" s="201">
        <v>46055.0</v>
      </c>
      <c r="C1132" s="128" t="s">
        <v>3977</v>
      </c>
      <c r="D1132" s="165" t="s">
        <v>205</v>
      </c>
      <c r="E1132" s="271">
        <v>54450.0</v>
      </c>
      <c r="F1132" s="165" t="s">
        <v>3978</v>
      </c>
      <c r="G1132" s="186" t="s">
        <v>201</v>
      </c>
      <c r="H1132" s="166" t="s">
        <v>869</v>
      </c>
      <c r="I1132" s="128" t="s">
        <v>3979</v>
      </c>
      <c r="J1132" s="110"/>
      <c r="K1132" s="112"/>
      <c r="L1132" s="112"/>
      <c r="M1132" s="112"/>
      <c r="N1132" s="112"/>
      <c r="O1132" s="112"/>
      <c r="P1132" s="112"/>
      <c r="Q1132" s="112"/>
      <c r="R1132" s="110"/>
      <c r="S1132" s="110"/>
      <c r="T1132" s="110"/>
      <c r="U1132" s="110"/>
      <c r="V1132" s="110"/>
      <c r="W1132" s="110"/>
      <c r="X1132" s="110"/>
    </row>
    <row r="1133" ht="14.25" customHeight="1">
      <c r="A1133" s="270" t="s">
        <v>3980</v>
      </c>
      <c r="B1133" s="201">
        <v>46055.0</v>
      </c>
      <c r="C1133" s="128" t="s">
        <v>3981</v>
      </c>
      <c r="D1133" s="165" t="s">
        <v>210</v>
      </c>
      <c r="E1133" s="273">
        <v>56557.14</v>
      </c>
      <c r="F1133" s="165" t="s">
        <v>3982</v>
      </c>
      <c r="G1133" s="186" t="s">
        <v>201</v>
      </c>
      <c r="H1133" s="240" t="s">
        <v>869</v>
      </c>
      <c r="I1133" s="128" t="s">
        <v>3983</v>
      </c>
      <c r="J1133" s="110"/>
      <c r="K1133" s="112"/>
      <c r="L1133" s="112"/>
      <c r="M1133" s="112"/>
      <c r="N1133" s="112"/>
      <c r="O1133" s="112"/>
      <c r="P1133" s="112"/>
      <c r="Q1133" s="112"/>
      <c r="R1133" s="110"/>
      <c r="S1133" s="110"/>
      <c r="T1133" s="110"/>
      <c r="U1133" s="110"/>
      <c r="V1133" s="110"/>
      <c r="W1133" s="110"/>
      <c r="X1133" s="110"/>
    </row>
    <row r="1134" ht="14.25" customHeight="1">
      <c r="A1134" s="270" t="s">
        <v>3984</v>
      </c>
      <c r="B1134" s="201">
        <v>46055.0</v>
      </c>
      <c r="C1134" s="128" t="s">
        <v>3985</v>
      </c>
      <c r="D1134" s="165" t="s">
        <v>3986</v>
      </c>
      <c r="E1134" s="271">
        <v>7589.29</v>
      </c>
      <c r="F1134" s="165" t="s">
        <v>3987</v>
      </c>
      <c r="G1134" s="186" t="s">
        <v>201</v>
      </c>
      <c r="H1134" s="166" t="s">
        <v>869</v>
      </c>
      <c r="I1134" s="128" t="s">
        <v>3988</v>
      </c>
      <c r="J1134" s="110"/>
      <c r="K1134" s="112"/>
      <c r="L1134" s="112"/>
      <c r="M1134" s="112"/>
      <c r="N1134" s="112"/>
      <c r="O1134" s="112"/>
      <c r="P1134" s="112"/>
      <c r="Q1134" s="112"/>
      <c r="R1134" s="110"/>
      <c r="S1134" s="110"/>
      <c r="T1134" s="110"/>
      <c r="U1134" s="110"/>
      <c r="V1134" s="110"/>
      <c r="W1134" s="110"/>
      <c r="X1134" s="110"/>
    </row>
    <row r="1135" ht="14.25" customHeight="1">
      <c r="A1135" s="270" t="s">
        <v>3989</v>
      </c>
      <c r="B1135" s="201">
        <v>46055.0</v>
      </c>
      <c r="C1135" s="128" t="s">
        <v>3990</v>
      </c>
      <c r="D1135" s="211" t="s">
        <v>1416</v>
      </c>
      <c r="E1135" s="212">
        <v>550.0</v>
      </c>
      <c r="F1135" s="211" t="s">
        <v>1180</v>
      </c>
      <c r="G1135" s="219" t="s">
        <v>143</v>
      </c>
      <c r="H1135" s="166" t="s">
        <v>976</v>
      </c>
      <c r="I1135" s="128" t="s">
        <v>3991</v>
      </c>
      <c r="J1135" s="110"/>
      <c r="K1135" s="112"/>
      <c r="L1135" s="112"/>
      <c r="M1135" s="112"/>
      <c r="N1135" s="112"/>
      <c r="O1135" s="112"/>
      <c r="P1135" s="112"/>
      <c r="Q1135" s="112"/>
      <c r="R1135" s="110"/>
      <c r="S1135" s="110"/>
      <c r="T1135" s="110"/>
      <c r="U1135" s="110"/>
      <c r="V1135" s="110"/>
      <c r="W1135" s="110"/>
      <c r="X1135" s="110"/>
    </row>
    <row r="1136" ht="14.25" customHeight="1">
      <c r="A1136" s="270" t="s">
        <v>3992</v>
      </c>
      <c r="B1136" s="201">
        <v>46055.0</v>
      </c>
      <c r="C1136" s="128" t="s">
        <v>3993</v>
      </c>
      <c r="D1136" s="211" t="s">
        <v>3994</v>
      </c>
      <c r="E1136" s="212">
        <v>1100.0</v>
      </c>
      <c r="F1136" s="211" t="s">
        <v>1180</v>
      </c>
      <c r="G1136" s="219" t="s">
        <v>150</v>
      </c>
      <c r="H1136" s="166" t="s">
        <v>869</v>
      </c>
      <c r="I1136" s="110"/>
      <c r="J1136" s="110"/>
      <c r="K1136" s="112"/>
      <c r="L1136" s="112"/>
      <c r="M1136" s="112"/>
      <c r="N1136" s="112"/>
      <c r="O1136" s="183">
        <v>36.12</v>
      </c>
      <c r="P1136" s="112">
        <f t="shared" ref="P1136:P1137" si="101">E1136-O1136</f>
        <v>1063.88</v>
      </c>
      <c r="Q1136" s="112"/>
      <c r="R1136" s="110"/>
      <c r="S1136" s="110"/>
      <c r="T1136" s="110"/>
      <c r="U1136" s="110"/>
      <c r="V1136" s="110"/>
      <c r="W1136" s="110"/>
      <c r="X1136" s="110"/>
    </row>
    <row r="1137" ht="14.25" customHeight="1">
      <c r="A1137" s="270" t="s">
        <v>3995</v>
      </c>
      <c r="B1137" s="201">
        <v>46055.0</v>
      </c>
      <c r="C1137" s="128" t="s">
        <v>3996</v>
      </c>
      <c r="D1137" s="211" t="s">
        <v>3997</v>
      </c>
      <c r="E1137" s="212">
        <v>4000.0</v>
      </c>
      <c r="F1137" s="211" t="s">
        <v>3998</v>
      </c>
      <c r="G1137" s="219" t="s">
        <v>150</v>
      </c>
      <c r="H1137" s="166" t="s">
        <v>869</v>
      </c>
      <c r="I1137" s="110"/>
      <c r="J1137" s="110"/>
      <c r="K1137" s="112"/>
      <c r="L1137" s="112"/>
      <c r="M1137" s="112"/>
      <c r="N1137" s="112"/>
      <c r="O1137" s="183">
        <v>131.36</v>
      </c>
      <c r="P1137" s="112">
        <f t="shared" si="101"/>
        <v>3868.64</v>
      </c>
      <c r="Q1137" s="112"/>
      <c r="R1137" s="110"/>
      <c r="S1137" s="110"/>
      <c r="T1137" s="110"/>
      <c r="U1137" s="110"/>
      <c r="V1137" s="110"/>
      <c r="W1137" s="110"/>
      <c r="X1137" s="110"/>
    </row>
    <row r="1138" ht="14.25" customHeight="1">
      <c r="A1138" s="270" t="s">
        <v>3999</v>
      </c>
      <c r="B1138" s="201">
        <v>46055.0</v>
      </c>
      <c r="C1138" s="128" t="s">
        <v>4000</v>
      </c>
      <c r="D1138" s="211" t="s">
        <v>4001</v>
      </c>
      <c r="E1138" s="212">
        <v>700.0</v>
      </c>
      <c r="F1138" s="211" t="s">
        <v>4002</v>
      </c>
      <c r="G1138" s="219" t="s">
        <v>143</v>
      </c>
      <c r="H1138" s="166" t="s">
        <v>976</v>
      </c>
      <c r="I1138" s="128" t="s">
        <v>4003</v>
      </c>
      <c r="J1138" s="110"/>
      <c r="K1138" s="112"/>
      <c r="L1138" s="112"/>
      <c r="M1138" s="112"/>
      <c r="N1138" s="112"/>
      <c r="O1138" s="112"/>
      <c r="P1138" s="112"/>
      <c r="Q1138" s="112"/>
      <c r="R1138" s="110"/>
      <c r="S1138" s="110"/>
      <c r="T1138" s="110"/>
      <c r="U1138" s="110"/>
      <c r="V1138" s="110"/>
      <c r="W1138" s="110"/>
      <c r="X1138" s="110"/>
    </row>
    <row r="1139" ht="14.25" customHeight="1">
      <c r="A1139" s="270" t="s">
        <v>4004</v>
      </c>
      <c r="B1139" s="201">
        <v>46055.0</v>
      </c>
      <c r="C1139" s="128" t="s">
        <v>4005</v>
      </c>
      <c r="D1139" s="211" t="s">
        <v>4006</v>
      </c>
      <c r="E1139" s="212">
        <v>400.0</v>
      </c>
      <c r="F1139" s="211" t="s">
        <v>2260</v>
      </c>
      <c r="G1139" s="219" t="s">
        <v>143</v>
      </c>
      <c r="H1139" s="166" t="s">
        <v>976</v>
      </c>
      <c r="I1139" s="128" t="s">
        <v>3991</v>
      </c>
      <c r="J1139" s="110"/>
      <c r="K1139" s="112"/>
      <c r="L1139" s="112"/>
      <c r="M1139" s="112"/>
      <c r="N1139" s="112"/>
      <c r="O1139" s="112"/>
      <c r="P1139" s="112"/>
      <c r="Q1139" s="112"/>
      <c r="R1139" s="110"/>
      <c r="S1139" s="110"/>
      <c r="T1139" s="110"/>
      <c r="U1139" s="110"/>
      <c r="V1139" s="110"/>
      <c r="W1139" s="110"/>
      <c r="X1139" s="110"/>
    </row>
    <row r="1140" ht="14.25" customHeight="1">
      <c r="A1140" s="270" t="s">
        <v>4007</v>
      </c>
      <c r="B1140" s="201">
        <v>46055.0</v>
      </c>
      <c r="C1140" s="128" t="s">
        <v>4008</v>
      </c>
      <c r="D1140" s="211" t="s">
        <v>3263</v>
      </c>
      <c r="E1140" s="212">
        <v>550.0</v>
      </c>
      <c r="F1140" s="211" t="s">
        <v>1180</v>
      </c>
      <c r="G1140" s="219" t="s">
        <v>150</v>
      </c>
      <c r="H1140" s="166" t="s">
        <v>869</v>
      </c>
      <c r="I1140" s="110"/>
      <c r="J1140" s="110"/>
      <c r="K1140" s="112"/>
      <c r="L1140" s="112"/>
      <c r="M1140" s="112"/>
      <c r="N1140" s="112"/>
      <c r="O1140" s="112"/>
      <c r="P1140" s="112"/>
      <c r="Q1140" s="112"/>
      <c r="R1140" s="110"/>
      <c r="S1140" s="110"/>
      <c r="T1140" s="110"/>
      <c r="U1140" s="110"/>
      <c r="V1140" s="110"/>
      <c r="W1140" s="110"/>
      <c r="X1140" s="110"/>
    </row>
    <row r="1141" ht="14.25" customHeight="1">
      <c r="A1141" s="270" t="s">
        <v>4009</v>
      </c>
      <c r="B1141" s="201">
        <v>46056.0</v>
      </c>
      <c r="C1141" s="128" t="s">
        <v>4010</v>
      </c>
      <c r="D1141" s="211" t="s">
        <v>4011</v>
      </c>
      <c r="E1141" s="212">
        <v>550.0</v>
      </c>
      <c r="F1141" s="211" t="s">
        <v>1180</v>
      </c>
      <c r="G1141" s="219" t="s">
        <v>150</v>
      </c>
      <c r="H1141" s="166" t="s">
        <v>869</v>
      </c>
      <c r="I1141" s="128" t="s">
        <v>3385</v>
      </c>
      <c r="J1141" s="110"/>
      <c r="K1141" s="112"/>
      <c r="L1141" s="112"/>
      <c r="M1141" s="112"/>
      <c r="N1141" s="112"/>
      <c r="O1141" s="112"/>
      <c r="P1141" s="112"/>
      <c r="Q1141" s="112"/>
      <c r="R1141" s="110"/>
      <c r="S1141" s="110"/>
      <c r="T1141" s="110"/>
      <c r="U1141" s="110"/>
      <c r="V1141" s="110"/>
      <c r="W1141" s="110"/>
      <c r="X1141" s="110"/>
    </row>
    <row r="1142" ht="14.25" customHeight="1">
      <c r="A1142" s="270" t="s">
        <v>4012</v>
      </c>
      <c r="B1142" s="201">
        <v>46056.0</v>
      </c>
      <c r="C1142" s="128" t="s">
        <v>4013</v>
      </c>
      <c r="D1142" s="211" t="s">
        <v>4014</v>
      </c>
      <c r="E1142" s="212">
        <v>550.0</v>
      </c>
      <c r="F1142" s="211" t="s">
        <v>1180</v>
      </c>
      <c r="G1142" s="219" t="s">
        <v>143</v>
      </c>
      <c r="H1142" s="166" t="s">
        <v>976</v>
      </c>
      <c r="I1142" s="128" t="s">
        <v>4015</v>
      </c>
      <c r="J1142" s="110"/>
      <c r="K1142" s="112"/>
      <c r="L1142" s="112"/>
      <c r="M1142" s="112"/>
      <c r="N1142" s="112"/>
      <c r="O1142" s="112"/>
      <c r="P1142" s="112"/>
      <c r="Q1142" s="112"/>
      <c r="R1142" s="110"/>
      <c r="S1142" s="110"/>
      <c r="T1142" s="110"/>
      <c r="U1142" s="110"/>
      <c r="V1142" s="110"/>
      <c r="W1142" s="110"/>
      <c r="X1142" s="110"/>
    </row>
    <row r="1143" ht="14.25" customHeight="1">
      <c r="A1143" s="270" t="s">
        <v>4016</v>
      </c>
      <c r="B1143" s="201">
        <v>46056.0</v>
      </c>
      <c r="C1143" s="128" t="s">
        <v>4017</v>
      </c>
      <c r="D1143" s="211" t="s">
        <v>4018</v>
      </c>
      <c r="E1143" s="212">
        <v>2100.0</v>
      </c>
      <c r="F1143" s="211" t="s">
        <v>2411</v>
      </c>
      <c r="G1143" s="219" t="s">
        <v>150</v>
      </c>
      <c r="H1143" s="166" t="s">
        <v>869</v>
      </c>
      <c r="I1143" s="110"/>
      <c r="J1143" s="110"/>
      <c r="K1143" s="112"/>
      <c r="L1143" s="112"/>
      <c r="M1143" s="112"/>
      <c r="N1143" s="112"/>
      <c r="O1143" s="183">
        <v>68.97</v>
      </c>
      <c r="P1143" s="112">
        <f t="shared" ref="P1143:P1147" si="102">E1143-O1143</f>
        <v>2031.03</v>
      </c>
      <c r="Q1143" s="112"/>
      <c r="R1143" s="110"/>
      <c r="S1143" s="110"/>
      <c r="T1143" s="110"/>
      <c r="U1143" s="110"/>
      <c r="V1143" s="110"/>
      <c r="W1143" s="110"/>
      <c r="X1143" s="110"/>
    </row>
    <row r="1144" ht="14.25" customHeight="1">
      <c r="A1144" s="270" t="s">
        <v>4019</v>
      </c>
      <c r="B1144" s="201">
        <v>46057.0</v>
      </c>
      <c r="C1144" s="128" t="s">
        <v>4020</v>
      </c>
      <c r="D1144" s="211" t="s">
        <v>4021</v>
      </c>
      <c r="E1144" s="212">
        <v>300.0</v>
      </c>
      <c r="F1144" s="211" t="s">
        <v>4022</v>
      </c>
      <c r="G1144" s="219" t="s">
        <v>150</v>
      </c>
      <c r="H1144" s="166" t="s">
        <v>869</v>
      </c>
      <c r="I1144" s="128" t="s">
        <v>3842</v>
      </c>
      <c r="J1144" s="110"/>
      <c r="K1144" s="112"/>
      <c r="L1144" s="112"/>
      <c r="M1144" s="112"/>
      <c r="N1144" s="112"/>
      <c r="O1144" s="183">
        <v>9.85</v>
      </c>
      <c r="P1144" s="112">
        <f t="shared" si="102"/>
        <v>290.15</v>
      </c>
      <c r="Q1144" s="112"/>
      <c r="R1144" s="110"/>
      <c r="S1144" s="110"/>
      <c r="T1144" s="110"/>
      <c r="U1144" s="110"/>
      <c r="V1144" s="110"/>
      <c r="W1144" s="110"/>
      <c r="X1144" s="110"/>
    </row>
    <row r="1145" ht="14.25" customHeight="1">
      <c r="A1145" s="270" t="s">
        <v>4023</v>
      </c>
      <c r="B1145" s="201">
        <v>46057.0</v>
      </c>
      <c r="C1145" s="128" t="s">
        <v>4024</v>
      </c>
      <c r="D1145" s="211" t="s">
        <v>4025</v>
      </c>
      <c r="E1145" s="276">
        <v>300.0</v>
      </c>
      <c r="F1145" s="211" t="s">
        <v>905</v>
      </c>
      <c r="G1145" s="219" t="s">
        <v>4026</v>
      </c>
      <c r="H1145" s="166" t="s">
        <v>869</v>
      </c>
      <c r="I1145" s="110"/>
      <c r="J1145" s="110"/>
      <c r="K1145" s="112"/>
      <c r="L1145" s="112"/>
      <c r="M1145" s="112"/>
      <c r="N1145" s="112"/>
      <c r="O1145" s="183">
        <v>7.31</v>
      </c>
      <c r="P1145" s="112">
        <f t="shared" si="102"/>
        <v>292.69</v>
      </c>
      <c r="Q1145" s="112"/>
      <c r="R1145" s="110"/>
      <c r="S1145" s="110"/>
      <c r="T1145" s="110"/>
      <c r="U1145" s="110"/>
      <c r="V1145" s="110"/>
      <c r="W1145" s="110"/>
      <c r="X1145" s="110"/>
    </row>
    <row r="1146" ht="14.25" customHeight="1">
      <c r="A1146" s="270" t="s">
        <v>4027</v>
      </c>
      <c r="B1146" s="201">
        <v>46057.0</v>
      </c>
      <c r="C1146" s="128" t="s">
        <v>4028</v>
      </c>
      <c r="D1146" s="211" t="s">
        <v>4029</v>
      </c>
      <c r="E1146" s="212">
        <v>550.0</v>
      </c>
      <c r="F1146" s="211" t="s">
        <v>1180</v>
      </c>
      <c r="G1146" s="219" t="s">
        <v>150</v>
      </c>
      <c r="H1146" s="166" t="s">
        <v>869</v>
      </c>
      <c r="I1146" s="128" t="s">
        <v>3842</v>
      </c>
      <c r="J1146" s="110"/>
      <c r="K1146" s="112"/>
      <c r="L1146" s="112"/>
      <c r="M1146" s="112"/>
      <c r="N1146" s="112"/>
      <c r="O1146" s="183">
        <v>18.06</v>
      </c>
      <c r="P1146" s="112">
        <f t="shared" si="102"/>
        <v>531.94</v>
      </c>
      <c r="Q1146" s="112"/>
      <c r="R1146" s="110"/>
      <c r="S1146" s="110"/>
      <c r="T1146" s="110"/>
      <c r="U1146" s="110"/>
      <c r="V1146" s="110"/>
      <c r="W1146" s="110"/>
      <c r="X1146" s="110"/>
    </row>
    <row r="1147" ht="14.25" customHeight="1">
      <c r="A1147" s="270" t="s">
        <v>4030</v>
      </c>
      <c r="B1147" s="201">
        <v>46057.0</v>
      </c>
      <c r="C1147" s="128" t="s">
        <v>4031</v>
      </c>
      <c r="D1147" s="211" t="s">
        <v>4032</v>
      </c>
      <c r="E1147" s="212">
        <v>300.0</v>
      </c>
      <c r="F1147" s="211" t="s">
        <v>905</v>
      </c>
      <c r="G1147" s="219" t="s">
        <v>150</v>
      </c>
      <c r="H1147" s="166" t="s">
        <v>869</v>
      </c>
      <c r="I1147" s="128" t="s">
        <v>3385</v>
      </c>
      <c r="J1147" s="110"/>
      <c r="K1147" s="112"/>
      <c r="L1147" s="112"/>
      <c r="M1147" s="112"/>
      <c r="N1147" s="112"/>
      <c r="O1147" s="183">
        <v>9.85</v>
      </c>
      <c r="P1147" s="112">
        <f t="shared" si="102"/>
        <v>290.15</v>
      </c>
      <c r="Q1147" s="112"/>
      <c r="R1147" s="110"/>
      <c r="S1147" s="110"/>
      <c r="T1147" s="110"/>
      <c r="U1147" s="110"/>
      <c r="V1147" s="110"/>
      <c r="W1147" s="110"/>
      <c r="X1147" s="110"/>
    </row>
    <row r="1148" ht="14.25" customHeight="1">
      <c r="A1148" s="270" t="s">
        <v>4033</v>
      </c>
      <c r="B1148" s="201">
        <v>46058.0</v>
      </c>
      <c r="C1148" s="128" t="s">
        <v>4034</v>
      </c>
      <c r="D1148" s="211" t="s">
        <v>4035</v>
      </c>
      <c r="E1148" s="212">
        <v>300.0</v>
      </c>
      <c r="F1148" s="211" t="s">
        <v>905</v>
      </c>
      <c r="G1148" s="219" t="s">
        <v>143</v>
      </c>
      <c r="H1148" s="166" t="s">
        <v>869</v>
      </c>
      <c r="I1148" s="128" t="s">
        <v>4036</v>
      </c>
      <c r="J1148" s="110"/>
      <c r="K1148" s="112"/>
      <c r="L1148" s="112"/>
      <c r="M1148" s="112"/>
      <c r="N1148" s="112"/>
      <c r="O1148" s="112"/>
      <c r="P1148" s="112"/>
      <c r="Q1148" s="112"/>
      <c r="R1148" s="110"/>
      <c r="S1148" s="110"/>
      <c r="T1148" s="110"/>
      <c r="U1148" s="110"/>
      <c r="V1148" s="110"/>
      <c r="W1148" s="110"/>
      <c r="X1148" s="110"/>
    </row>
    <row r="1149" ht="14.25" customHeight="1">
      <c r="A1149" s="270" t="s">
        <v>4037</v>
      </c>
      <c r="B1149" s="201">
        <v>46058.0</v>
      </c>
      <c r="C1149" s="128" t="s">
        <v>4038</v>
      </c>
      <c r="D1149" s="211" t="s">
        <v>4021</v>
      </c>
      <c r="E1149" s="212">
        <v>300.0</v>
      </c>
      <c r="F1149" s="211" t="s">
        <v>4039</v>
      </c>
      <c r="G1149" s="219" t="s">
        <v>150</v>
      </c>
      <c r="H1149" s="166" t="s">
        <v>869</v>
      </c>
      <c r="I1149" s="110"/>
      <c r="J1149" s="110"/>
      <c r="K1149" s="112"/>
      <c r="L1149" s="112"/>
      <c r="M1149" s="112"/>
      <c r="N1149" s="112"/>
      <c r="O1149" s="183">
        <v>9.85</v>
      </c>
      <c r="P1149" s="112">
        <f>E1149-O1149</f>
        <v>290.15</v>
      </c>
      <c r="Q1149" s="112"/>
      <c r="R1149" s="110"/>
      <c r="S1149" s="110"/>
      <c r="T1149" s="110"/>
      <c r="U1149" s="110"/>
      <c r="V1149" s="110"/>
      <c r="W1149" s="110"/>
      <c r="X1149" s="110"/>
    </row>
    <row r="1150" ht="14.25" customHeight="1">
      <c r="A1150" s="270" t="s">
        <v>4040</v>
      </c>
      <c r="B1150" s="201">
        <v>46058.0</v>
      </c>
      <c r="C1150" s="128" t="s">
        <v>4041</v>
      </c>
      <c r="D1150" s="211" t="s">
        <v>4035</v>
      </c>
      <c r="E1150" s="212">
        <v>100.0</v>
      </c>
      <c r="F1150" s="211" t="s">
        <v>3467</v>
      </c>
      <c r="G1150" s="219" t="s">
        <v>143</v>
      </c>
      <c r="H1150" s="166" t="s">
        <v>976</v>
      </c>
      <c r="I1150" s="128" t="s">
        <v>4036</v>
      </c>
      <c r="J1150" s="110"/>
      <c r="K1150" s="112"/>
      <c r="L1150" s="112"/>
      <c r="M1150" s="112"/>
      <c r="N1150" s="112"/>
      <c r="O1150" s="112"/>
      <c r="P1150" s="112"/>
      <c r="Q1150" s="112"/>
      <c r="R1150" s="110"/>
      <c r="S1150" s="110"/>
      <c r="T1150" s="110"/>
      <c r="U1150" s="110"/>
      <c r="V1150" s="110"/>
      <c r="W1150" s="110"/>
      <c r="X1150" s="110"/>
    </row>
    <row r="1151" ht="14.25" customHeight="1">
      <c r="A1151" s="270" t="s">
        <v>4042</v>
      </c>
      <c r="B1151" s="201">
        <v>46058.0</v>
      </c>
      <c r="C1151" s="128" t="s">
        <v>4043</v>
      </c>
      <c r="D1151" s="211" t="s">
        <v>3393</v>
      </c>
      <c r="E1151" s="212">
        <v>550.0</v>
      </c>
      <c r="F1151" s="211" t="s">
        <v>1180</v>
      </c>
      <c r="G1151" s="219" t="s">
        <v>150</v>
      </c>
      <c r="H1151" s="166" t="s">
        <v>869</v>
      </c>
      <c r="I1151" s="128" t="s">
        <v>3385</v>
      </c>
      <c r="J1151" s="110"/>
      <c r="K1151" s="112"/>
      <c r="L1151" s="112"/>
      <c r="M1151" s="112"/>
      <c r="N1151" s="112"/>
      <c r="O1151" s="183">
        <v>18.07</v>
      </c>
      <c r="P1151" s="112">
        <f>E1151-O1151</f>
        <v>531.93</v>
      </c>
      <c r="Q1151" s="112"/>
      <c r="R1151" s="110"/>
      <c r="S1151" s="110"/>
      <c r="T1151" s="110"/>
      <c r="U1151" s="110"/>
      <c r="V1151" s="110"/>
      <c r="W1151" s="110"/>
      <c r="X1151" s="110"/>
    </row>
    <row r="1152" ht="14.25" customHeight="1">
      <c r="A1152" s="270" t="s">
        <v>4044</v>
      </c>
      <c r="B1152" s="201">
        <v>46058.0</v>
      </c>
      <c r="C1152" s="128" t="s">
        <v>4045</v>
      </c>
      <c r="D1152" s="211" t="s">
        <v>4046</v>
      </c>
      <c r="E1152" s="212">
        <v>2600.0</v>
      </c>
      <c r="F1152" s="211" t="s">
        <v>4047</v>
      </c>
      <c r="G1152" s="219" t="s">
        <v>4048</v>
      </c>
      <c r="H1152" s="166" t="s">
        <v>869</v>
      </c>
      <c r="I1152" s="128" t="s">
        <v>4049</v>
      </c>
      <c r="J1152" s="110"/>
      <c r="K1152" s="112"/>
      <c r="L1152" s="112"/>
      <c r="M1152" s="112"/>
      <c r="N1152" s="112"/>
      <c r="O1152" s="112"/>
      <c r="P1152" s="112"/>
      <c r="Q1152" s="112"/>
      <c r="R1152" s="110"/>
      <c r="S1152" s="110"/>
      <c r="T1152" s="110"/>
      <c r="U1152" s="110"/>
      <c r="V1152" s="110"/>
      <c r="W1152" s="110"/>
      <c r="X1152" s="110"/>
    </row>
    <row r="1153" ht="14.25" customHeight="1">
      <c r="A1153" s="270" t="s">
        <v>4050</v>
      </c>
      <c r="B1153" s="201">
        <v>46058.0</v>
      </c>
      <c r="C1153" s="128" t="s">
        <v>4051</v>
      </c>
      <c r="D1153" s="219" t="s">
        <v>4046</v>
      </c>
      <c r="E1153" s="276">
        <v>700.0</v>
      </c>
      <c r="F1153" s="211" t="s">
        <v>4052</v>
      </c>
      <c r="G1153" s="219" t="s">
        <v>4026</v>
      </c>
      <c r="H1153" s="166" t="s">
        <v>869</v>
      </c>
      <c r="I1153" s="110"/>
      <c r="J1153" s="110"/>
      <c r="K1153" s="112"/>
      <c r="L1153" s="112"/>
      <c r="M1153" s="112"/>
      <c r="N1153" s="112"/>
      <c r="O1153" s="183">
        <v>3.13</v>
      </c>
      <c r="P1153" s="112">
        <f>E1153-O1153</f>
        <v>696.87</v>
      </c>
      <c r="Q1153" s="112"/>
      <c r="R1153" s="110"/>
      <c r="S1153" s="110"/>
      <c r="T1153" s="110"/>
      <c r="U1153" s="110"/>
      <c r="V1153" s="110"/>
      <c r="W1153" s="110"/>
      <c r="X1153" s="110"/>
    </row>
    <row r="1154" ht="14.25" customHeight="1">
      <c r="A1154" s="270" t="s">
        <v>4053</v>
      </c>
      <c r="B1154" s="201">
        <v>46056.0</v>
      </c>
      <c r="C1154" s="128" t="s">
        <v>4054</v>
      </c>
      <c r="D1154" s="165" t="s">
        <v>4055</v>
      </c>
      <c r="E1154" s="271">
        <v>204.0</v>
      </c>
      <c r="F1154" s="165" t="s">
        <v>4056</v>
      </c>
      <c r="G1154" s="186" t="s">
        <v>143</v>
      </c>
      <c r="H1154" s="166" t="s">
        <v>976</v>
      </c>
      <c r="I1154" s="128" t="s">
        <v>4015</v>
      </c>
      <c r="J1154" s="110"/>
      <c r="K1154" s="112"/>
      <c r="L1154" s="112"/>
      <c r="M1154" s="112"/>
      <c r="N1154" s="112"/>
      <c r="O1154" s="112"/>
      <c r="P1154" s="112"/>
      <c r="Q1154" s="112"/>
      <c r="R1154" s="110"/>
      <c r="S1154" s="110"/>
      <c r="T1154" s="110"/>
      <c r="U1154" s="110"/>
      <c r="V1154" s="110"/>
      <c r="W1154" s="110"/>
      <c r="X1154" s="110"/>
    </row>
    <row r="1155" ht="14.25" customHeight="1">
      <c r="A1155" s="270" t="s">
        <v>4057</v>
      </c>
      <c r="B1155" s="201">
        <v>46059.0</v>
      </c>
      <c r="C1155" s="128" t="s">
        <v>4058</v>
      </c>
      <c r="D1155" s="211" t="s">
        <v>2953</v>
      </c>
      <c r="E1155" s="212">
        <v>550.0</v>
      </c>
      <c r="F1155" s="211" t="s">
        <v>1180</v>
      </c>
      <c r="G1155" s="219" t="s">
        <v>143</v>
      </c>
      <c r="H1155" s="166" t="s">
        <v>976</v>
      </c>
      <c r="I1155" s="128" t="s">
        <v>4059</v>
      </c>
      <c r="J1155" s="110"/>
      <c r="K1155" s="112"/>
      <c r="L1155" s="112"/>
      <c r="M1155" s="112"/>
      <c r="N1155" s="112"/>
      <c r="O1155" s="112"/>
      <c r="P1155" s="112"/>
      <c r="Q1155" s="112"/>
      <c r="R1155" s="110"/>
      <c r="S1155" s="110"/>
      <c r="T1155" s="110"/>
      <c r="U1155" s="110"/>
      <c r="V1155" s="110"/>
      <c r="W1155" s="110"/>
      <c r="X1155" s="110"/>
    </row>
    <row r="1156" ht="14.25" customHeight="1">
      <c r="A1156" s="270" t="s">
        <v>4060</v>
      </c>
      <c r="B1156" s="201">
        <v>46059.0</v>
      </c>
      <c r="C1156" s="128" t="s">
        <v>4061</v>
      </c>
      <c r="D1156" s="211" t="s">
        <v>1898</v>
      </c>
      <c r="E1156" s="212">
        <v>3000.0</v>
      </c>
      <c r="F1156" s="211" t="s">
        <v>4062</v>
      </c>
      <c r="G1156" s="219" t="s">
        <v>1119</v>
      </c>
      <c r="H1156" s="166" t="s">
        <v>976</v>
      </c>
      <c r="I1156" s="128" t="s">
        <v>4015</v>
      </c>
      <c r="J1156" s="110"/>
      <c r="K1156" s="112"/>
      <c r="L1156" s="112"/>
      <c r="M1156" s="112"/>
      <c r="N1156" s="112"/>
      <c r="O1156" s="112"/>
      <c r="P1156" s="112"/>
      <c r="Q1156" s="112"/>
      <c r="R1156" s="110"/>
      <c r="S1156" s="110"/>
      <c r="T1156" s="110"/>
      <c r="U1156" s="110"/>
      <c r="V1156" s="110"/>
      <c r="W1156" s="110"/>
      <c r="X1156" s="110"/>
    </row>
    <row r="1157" ht="14.25" customHeight="1">
      <c r="A1157" s="270" t="s">
        <v>4063</v>
      </c>
      <c r="B1157" s="201">
        <v>46059.0</v>
      </c>
      <c r="C1157" s="128" t="s">
        <v>4064</v>
      </c>
      <c r="D1157" s="211" t="s">
        <v>4065</v>
      </c>
      <c r="E1157" s="212">
        <v>550.0</v>
      </c>
      <c r="F1157" s="211" t="s">
        <v>1180</v>
      </c>
      <c r="G1157" s="219" t="s">
        <v>150</v>
      </c>
      <c r="H1157" s="166" t="s">
        <v>869</v>
      </c>
      <c r="I1157" s="110"/>
      <c r="J1157" s="110"/>
      <c r="K1157" s="112"/>
      <c r="L1157" s="112"/>
      <c r="M1157" s="112"/>
      <c r="N1157" s="112"/>
      <c r="O1157" s="183">
        <v>18.07</v>
      </c>
      <c r="P1157" s="112">
        <f t="shared" ref="P1157:P1160" si="103">E1157-O1157</f>
        <v>531.93</v>
      </c>
      <c r="Q1157" s="112"/>
      <c r="R1157" s="110"/>
      <c r="S1157" s="110"/>
      <c r="T1157" s="110"/>
      <c r="U1157" s="110"/>
      <c r="V1157" s="110"/>
      <c r="W1157" s="110"/>
      <c r="X1157" s="110"/>
    </row>
    <row r="1158" ht="14.25" customHeight="1">
      <c r="A1158" s="270" t="s">
        <v>4066</v>
      </c>
      <c r="B1158" s="201">
        <v>46059.0</v>
      </c>
      <c r="C1158" s="128" t="s">
        <v>4067</v>
      </c>
      <c r="D1158" s="211" t="s">
        <v>3337</v>
      </c>
      <c r="E1158" s="212">
        <v>5000.0</v>
      </c>
      <c r="F1158" s="211" t="s">
        <v>4068</v>
      </c>
      <c r="G1158" s="219" t="s">
        <v>150</v>
      </c>
      <c r="H1158" s="166" t="s">
        <v>869</v>
      </c>
      <c r="I1158" s="110"/>
      <c r="J1158" s="110"/>
      <c r="K1158" s="112"/>
      <c r="L1158" s="112"/>
      <c r="M1158" s="112"/>
      <c r="N1158" s="112"/>
      <c r="O1158" s="183">
        <v>164.19</v>
      </c>
      <c r="P1158" s="112">
        <f t="shared" si="103"/>
        <v>4835.81</v>
      </c>
      <c r="Q1158" s="112"/>
      <c r="R1158" s="110"/>
      <c r="S1158" s="110"/>
      <c r="T1158" s="110"/>
      <c r="U1158" s="110"/>
      <c r="V1158" s="110"/>
      <c r="W1158" s="110"/>
      <c r="X1158" s="110"/>
    </row>
    <row r="1159" ht="14.25" customHeight="1">
      <c r="A1159" s="270" t="s">
        <v>4069</v>
      </c>
      <c r="B1159" s="201">
        <v>46059.0</v>
      </c>
      <c r="C1159" s="128" t="s">
        <v>4070</v>
      </c>
      <c r="D1159" s="211" t="s">
        <v>1416</v>
      </c>
      <c r="E1159" s="276">
        <v>550.0</v>
      </c>
      <c r="F1159" s="211" t="s">
        <v>1180</v>
      </c>
      <c r="G1159" s="219" t="s">
        <v>1615</v>
      </c>
      <c r="H1159" s="166" t="s">
        <v>869</v>
      </c>
      <c r="I1159" s="110"/>
      <c r="J1159" s="110"/>
      <c r="K1159" s="112"/>
      <c r="L1159" s="112"/>
      <c r="M1159" s="112"/>
      <c r="N1159" s="112"/>
      <c r="O1159" s="183">
        <v>13.4</v>
      </c>
      <c r="P1159" s="112">
        <f t="shared" si="103"/>
        <v>536.6</v>
      </c>
      <c r="Q1159" s="112"/>
      <c r="R1159" s="110"/>
      <c r="S1159" s="110"/>
      <c r="T1159" s="110"/>
      <c r="U1159" s="110"/>
      <c r="V1159" s="110"/>
      <c r="W1159" s="110"/>
      <c r="X1159" s="110"/>
    </row>
    <row r="1160" ht="14.25" customHeight="1">
      <c r="A1160" s="270" t="s">
        <v>4071</v>
      </c>
      <c r="B1160" s="201">
        <v>46059.0</v>
      </c>
      <c r="C1160" s="128" t="s">
        <v>4072</v>
      </c>
      <c r="D1160" s="211" t="s">
        <v>4073</v>
      </c>
      <c r="E1160" s="276">
        <v>300.0</v>
      </c>
      <c r="F1160" s="211" t="s">
        <v>905</v>
      </c>
      <c r="G1160" s="219" t="s">
        <v>1325</v>
      </c>
      <c r="H1160" s="166" t="s">
        <v>869</v>
      </c>
      <c r="I1160" s="110"/>
      <c r="J1160" s="110"/>
      <c r="K1160" s="112"/>
      <c r="L1160" s="112"/>
      <c r="M1160" s="112"/>
      <c r="N1160" s="112"/>
      <c r="O1160" s="183">
        <v>7.31</v>
      </c>
      <c r="P1160" s="112">
        <f t="shared" si="103"/>
        <v>292.69</v>
      </c>
      <c r="Q1160" s="112"/>
      <c r="R1160" s="110"/>
      <c r="S1160" s="110"/>
      <c r="T1160" s="110"/>
      <c r="U1160" s="110"/>
      <c r="V1160" s="110"/>
      <c r="W1160" s="110"/>
      <c r="X1160" s="110"/>
    </row>
    <row r="1161" ht="14.25" customHeight="1">
      <c r="A1161" s="270" t="s">
        <v>4074</v>
      </c>
      <c r="B1161" s="201">
        <v>46062.0</v>
      </c>
      <c r="C1161" s="128" t="s">
        <v>4075</v>
      </c>
      <c r="D1161" s="211" t="s">
        <v>2857</v>
      </c>
      <c r="E1161" s="212">
        <v>550.0</v>
      </c>
      <c r="F1161" s="211" t="s">
        <v>1180</v>
      </c>
      <c r="G1161" s="219" t="s">
        <v>143</v>
      </c>
      <c r="H1161" s="166" t="s">
        <v>976</v>
      </c>
      <c r="I1161" s="128" t="s">
        <v>4076</v>
      </c>
      <c r="J1161" s="110"/>
      <c r="K1161" s="112"/>
      <c r="L1161" s="112"/>
      <c r="M1161" s="112"/>
      <c r="N1161" s="112"/>
      <c r="O1161" s="112"/>
      <c r="P1161" s="112"/>
      <c r="Q1161" s="112"/>
      <c r="R1161" s="110"/>
      <c r="S1161" s="110"/>
      <c r="T1161" s="110"/>
      <c r="U1161" s="110"/>
      <c r="V1161" s="110"/>
      <c r="W1161" s="110"/>
      <c r="X1161" s="110"/>
    </row>
    <row r="1162" ht="14.25" customHeight="1">
      <c r="A1162" s="270" t="s">
        <v>4077</v>
      </c>
      <c r="B1162" s="201">
        <v>46062.0</v>
      </c>
      <c r="C1162" s="128" t="s">
        <v>4078</v>
      </c>
      <c r="D1162" s="211" t="s">
        <v>4079</v>
      </c>
      <c r="E1162" s="212">
        <v>550.0</v>
      </c>
      <c r="F1162" s="211" t="s">
        <v>1180</v>
      </c>
      <c r="G1162" s="219" t="s">
        <v>150</v>
      </c>
      <c r="H1162" s="166" t="s">
        <v>869</v>
      </c>
      <c r="I1162" s="128" t="s">
        <v>3385</v>
      </c>
      <c r="J1162" s="110"/>
      <c r="K1162" s="112"/>
      <c r="L1162" s="112"/>
      <c r="M1162" s="112"/>
      <c r="N1162" s="112"/>
      <c r="O1162" s="183">
        <v>18.07</v>
      </c>
      <c r="P1162" s="112">
        <f t="shared" ref="P1162:P1163" si="104">E1162-O1162</f>
        <v>531.93</v>
      </c>
      <c r="Q1162" s="112"/>
      <c r="R1162" s="110"/>
      <c r="S1162" s="110"/>
      <c r="T1162" s="110"/>
      <c r="U1162" s="110"/>
      <c r="V1162" s="110"/>
      <c r="W1162" s="110"/>
      <c r="X1162" s="110"/>
    </row>
    <row r="1163" ht="14.25" customHeight="1">
      <c r="A1163" s="270" t="s">
        <v>4080</v>
      </c>
      <c r="B1163" s="201">
        <v>46062.0</v>
      </c>
      <c r="C1163" s="128" t="s">
        <v>4081</v>
      </c>
      <c r="D1163" s="211" t="s">
        <v>3867</v>
      </c>
      <c r="E1163" s="276">
        <v>300.0</v>
      </c>
      <c r="F1163" s="211" t="s">
        <v>905</v>
      </c>
      <c r="G1163" s="219" t="s">
        <v>1325</v>
      </c>
      <c r="H1163" s="166" t="s">
        <v>869</v>
      </c>
      <c r="I1163" s="110"/>
      <c r="J1163" s="110"/>
      <c r="K1163" s="112"/>
      <c r="L1163" s="112"/>
      <c r="M1163" s="112"/>
      <c r="N1163" s="112"/>
      <c r="O1163" s="183">
        <v>7.31</v>
      </c>
      <c r="P1163" s="112">
        <f t="shared" si="104"/>
        <v>292.69</v>
      </c>
      <c r="Q1163" s="112"/>
      <c r="R1163" s="110"/>
      <c r="S1163" s="110"/>
      <c r="T1163" s="110"/>
      <c r="U1163" s="110"/>
      <c r="V1163" s="110"/>
      <c r="W1163" s="110"/>
      <c r="X1163" s="110"/>
    </row>
    <row r="1164" ht="14.25" customHeight="1">
      <c r="A1164" s="270" t="s">
        <v>4082</v>
      </c>
      <c r="B1164" s="201">
        <v>46062.0</v>
      </c>
      <c r="C1164" s="128" t="s">
        <v>4083</v>
      </c>
      <c r="D1164" s="211" t="s">
        <v>4084</v>
      </c>
      <c r="E1164" s="212">
        <v>400.0</v>
      </c>
      <c r="F1164" s="211" t="s">
        <v>4085</v>
      </c>
      <c r="G1164" s="219" t="s">
        <v>143</v>
      </c>
      <c r="H1164" s="166" t="s">
        <v>976</v>
      </c>
      <c r="I1164" s="128" t="s">
        <v>4076</v>
      </c>
      <c r="J1164" s="110"/>
      <c r="K1164" s="112"/>
      <c r="L1164" s="112"/>
      <c r="M1164" s="112"/>
      <c r="N1164" s="112"/>
      <c r="O1164" s="112"/>
      <c r="P1164" s="112"/>
      <c r="Q1164" s="112"/>
      <c r="R1164" s="110"/>
      <c r="S1164" s="110"/>
      <c r="T1164" s="110"/>
      <c r="U1164" s="110"/>
      <c r="V1164" s="110"/>
      <c r="W1164" s="110"/>
      <c r="X1164" s="110"/>
    </row>
    <row r="1165" ht="14.25" customHeight="1">
      <c r="A1165" s="270" t="s">
        <v>4086</v>
      </c>
      <c r="B1165" s="201">
        <v>46063.0</v>
      </c>
      <c r="C1165" s="128" t="s">
        <v>4087</v>
      </c>
      <c r="D1165" s="211" t="s">
        <v>4088</v>
      </c>
      <c r="E1165" s="276">
        <v>550.0</v>
      </c>
      <c r="F1165" s="211" t="s">
        <v>1180</v>
      </c>
      <c r="G1165" s="219" t="s">
        <v>3413</v>
      </c>
      <c r="H1165" s="166" t="s">
        <v>869</v>
      </c>
      <c r="I1165" s="110"/>
      <c r="J1165" s="110"/>
      <c r="K1165" s="112"/>
      <c r="L1165" s="112"/>
      <c r="M1165" s="112"/>
      <c r="N1165" s="112"/>
      <c r="O1165" s="183">
        <v>13.4</v>
      </c>
      <c r="P1165" s="112">
        <f>E1165-O1165</f>
        <v>536.6</v>
      </c>
      <c r="Q1165" s="112"/>
      <c r="R1165" s="110"/>
      <c r="S1165" s="110"/>
      <c r="T1165" s="110"/>
      <c r="U1165" s="110"/>
      <c r="V1165" s="110"/>
      <c r="W1165" s="110"/>
      <c r="X1165" s="110"/>
    </row>
    <row r="1166" ht="14.25" customHeight="1">
      <c r="A1166" s="270" t="s">
        <v>4089</v>
      </c>
      <c r="B1166" s="201">
        <v>46063.0</v>
      </c>
      <c r="C1166" s="128" t="s">
        <v>4090</v>
      </c>
      <c r="D1166" s="211" t="s">
        <v>4091</v>
      </c>
      <c r="E1166" s="212">
        <v>1400.0</v>
      </c>
      <c r="F1166" s="211" t="s">
        <v>4092</v>
      </c>
      <c r="G1166" s="219" t="s">
        <v>201</v>
      </c>
      <c r="H1166" s="166" t="s">
        <v>869</v>
      </c>
      <c r="I1166" s="128" t="s">
        <v>4093</v>
      </c>
      <c r="J1166" s="110"/>
      <c r="K1166" s="112"/>
      <c r="L1166" s="112"/>
      <c r="M1166" s="112"/>
      <c r="N1166" s="112"/>
      <c r="O1166" s="112"/>
      <c r="P1166" s="112"/>
      <c r="Q1166" s="112"/>
      <c r="R1166" s="110"/>
      <c r="S1166" s="110"/>
      <c r="T1166" s="110"/>
      <c r="U1166" s="110"/>
      <c r="V1166" s="110"/>
      <c r="W1166" s="110"/>
      <c r="X1166" s="110"/>
    </row>
    <row r="1167" ht="14.25" customHeight="1">
      <c r="A1167" s="270" t="s">
        <v>4094</v>
      </c>
      <c r="B1167" s="201">
        <v>46063.0</v>
      </c>
      <c r="C1167" s="128" t="s">
        <v>4095</v>
      </c>
      <c r="D1167" s="211" t="s">
        <v>4096</v>
      </c>
      <c r="E1167" s="212">
        <v>400.0</v>
      </c>
      <c r="F1167" s="211" t="s">
        <v>4085</v>
      </c>
      <c r="G1167" s="219" t="s">
        <v>143</v>
      </c>
      <c r="H1167" s="166" t="s">
        <v>976</v>
      </c>
      <c r="I1167" s="128" t="s">
        <v>4097</v>
      </c>
      <c r="J1167" s="110"/>
      <c r="K1167" s="112"/>
      <c r="L1167" s="112"/>
      <c r="M1167" s="112"/>
      <c r="N1167" s="112"/>
      <c r="O1167" s="112"/>
      <c r="P1167" s="112"/>
      <c r="Q1167" s="112"/>
      <c r="R1167" s="110"/>
      <c r="S1167" s="110"/>
      <c r="T1167" s="110"/>
      <c r="U1167" s="110"/>
      <c r="V1167" s="110"/>
      <c r="W1167" s="110"/>
      <c r="X1167" s="110"/>
    </row>
    <row r="1168" ht="14.25" customHeight="1">
      <c r="A1168" s="270" t="s">
        <v>4098</v>
      </c>
      <c r="B1168" s="201">
        <v>46063.0</v>
      </c>
      <c r="C1168" s="128" t="s">
        <v>4099</v>
      </c>
      <c r="D1168" s="211" t="s">
        <v>4100</v>
      </c>
      <c r="E1168" s="212">
        <v>300.0</v>
      </c>
      <c r="F1168" s="211" t="s">
        <v>905</v>
      </c>
      <c r="G1168" s="219" t="s">
        <v>143</v>
      </c>
      <c r="H1168" s="166" t="s">
        <v>976</v>
      </c>
      <c r="I1168" s="128" t="s">
        <v>4097</v>
      </c>
      <c r="J1168" s="110"/>
      <c r="K1168" s="112"/>
      <c r="L1168" s="112"/>
      <c r="M1168" s="112"/>
      <c r="N1168" s="112"/>
      <c r="O1168" s="112"/>
      <c r="P1168" s="112"/>
      <c r="Q1168" s="112"/>
      <c r="R1168" s="110"/>
      <c r="S1168" s="110"/>
      <c r="T1168" s="110"/>
      <c r="U1168" s="110"/>
      <c r="V1168" s="110"/>
      <c r="W1168" s="110"/>
      <c r="X1168" s="110"/>
    </row>
    <row r="1169" ht="14.25" customHeight="1">
      <c r="A1169" s="270" t="s">
        <v>4101</v>
      </c>
      <c r="B1169" s="201">
        <v>46063.0</v>
      </c>
      <c r="C1169" s="128" t="s">
        <v>4102</v>
      </c>
      <c r="D1169" s="211" t="s">
        <v>4103</v>
      </c>
      <c r="E1169" s="276">
        <v>48.0</v>
      </c>
      <c r="F1169" s="211" t="s">
        <v>4056</v>
      </c>
      <c r="G1169" s="219" t="s">
        <v>4104</v>
      </c>
      <c r="H1169" s="166" t="s">
        <v>869</v>
      </c>
      <c r="I1169" s="110"/>
      <c r="J1169" s="110"/>
      <c r="K1169" s="112"/>
      <c r="L1169" s="112"/>
      <c r="M1169" s="112"/>
      <c r="N1169" s="112"/>
      <c r="O1169" s="183">
        <v>1.17</v>
      </c>
      <c r="P1169" s="112">
        <f>E1169-O1169</f>
        <v>46.83</v>
      </c>
      <c r="Q1169" s="112"/>
      <c r="R1169" s="110"/>
      <c r="S1169" s="110"/>
      <c r="T1169" s="110"/>
      <c r="U1169" s="110"/>
      <c r="V1169" s="110"/>
      <c r="W1169" s="110"/>
      <c r="X1169" s="110"/>
    </row>
    <row r="1170" ht="14.25" customHeight="1">
      <c r="A1170" s="270" t="s">
        <v>4105</v>
      </c>
      <c r="B1170" s="201">
        <v>46063.0</v>
      </c>
      <c r="C1170" s="128" t="s">
        <v>4106</v>
      </c>
      <c r="D1170" s="211" t="s">
        <v>4107</v>
      </c>
      <c r="E1170" s="212">
        <v>700.0</v>
      </c>
      <c r="F1170" s="211" t="s">
        <v>4108</v>
      </c>
      <c r="G1170" s="219" t="s">
        <v>143</v>
      </c>
      <c r="H1170" s="166" t="s">
        <v>976</v>
      </c>
      <c r="I1170" s="128" t="s">
        <v>4097</v>
      </c>
      <c r="J1170" s="110"/>
      <c r="K1170" s="112"/>
      <c r="L1170" s="112"/>
      <c r="M1170" s="112"/>
      <c r="N1170" s="112"/>
      <c r="O1170" s="112"/>
      <c r="P1170" s="112"/>
      <c r="Q1170" s="112"/>
      <c r="R1170" s="110"/>
      <c r="S1170" s="110"/>
      <c r="T1170" s="110"/>
      <c r="U1170" s="110"/>
      <c r="V1170" s="110"/>
      <c r="W1170" s="110"/>
      <c r="X1170" s="110"/>
    </row>
    <row r="1171" ht="14.25" customHeight="1">
      <c r="A1171" s="270" t="s">
        <v>4109</v>
      </c>
      <c r="B1171" s="201">
        <v>46063.0</v>
      </c>
      <c r="C1171" s="128" t="s">
        <v>4110</v>
      </c>
      <c r="D1171" s="211" t="s">
        <v>4111</v>
      </c>
      <c r="E1171" s="212">
        <v>10000.0</v>
      </c>
      <c r="F1171" s="211" t="s">
        <v>4112</v>
      </c>
      <c r="G1171" s="219" t="s">
        <v>201</v>
      </c>
      <c r="H1171" s="166" t="s">
        <v>869</v>
      </c>
      <c r="I1171" s="128" t="s">
        <v>4113</v>
      </c>
      <c r="J1171" s="110"/>
      <c r="K1171" s="112"/>
      <c r="L1171" s="112"/>
      <c r="M1171" s="112"/>
      <c r="N1171" s="112"/>
      <c r="O1171" s="112"/>
      <c r="P1171" s="112"/>
      <c r="Q1171" s="112"/>
      <c r="R1171" s="110"/>
      <c r="S1171" s="110"/>
      <c r="T1171" s="110"/>
      <c r="U1171" s="110"/>
      <c r="V1171" s="110"/>
      <c r="W1171" s="110"/>
      <c r="X1171" s="110"/>
    </row>
    <row r="1172" ht="14.25" customHeight="1">
      <c r="A1172" s="270" t="s">
        <v>4114</v>
      </c>
      <c r="B1172" s="201">
        <v>46064.0</v>
      </c>
      <c r="C1172" s="128" t="s">
        <v>4115</v>
      </c>
      <c r="D1172" s="211" t="s">
        <v>4116</v>
      </c>
      <c r="E1172" s="212">
        <v>1400.0</v>
      </c>
      <c r="F1172" s="211" t="s">
        <v>4117</v>
      </c>
      <c r="G1172" s="219" t="s">
        <v>143</v>
      </c>
      <c r="H1172" s="166" t="s">
        <v>976</v>
      </c>
      <c r="I1172" s="128" t="s">
        <v>4097</v>
      </c>
      <c r="J1172" s="110"/>
      <c r="K1172" s="112"/>
      <c r="L1172" s="112"/>
      <c r="M1172" s="112"/>
      <c r="N1172" s="112"/>
      <c r="O1172" s="112"/>
      <c r="P1172" s="112"/>
      <c r="Q1172" s="112"/>
      <c r="R1172" s="110"/>
      <c r="S1172" s="110"/>
      <c r="T1172" s="110"/>
      <c r="U1172" s="110"/>
      <c r="V1172" s="110"/>
      <c r="W1172" s="110"/>
      <c r="X1172" s="110"/>
    </row>
    <row r="1173" ht="14.25" customHeight="1">
      <c r="A1173" s="270" t="s">
        <v>4118</v>
      </c>
      <c r="B1173" s="201">
        <v>46064.0</v>
      </c>
      <c r="C1173" s="128" t="s">
        <v>4119</v>
      </c>
      <c r="D1173" s="211" t="s">
        <v>4120</v>
      </c>
      <c r="E1173" s="212">
        <v>720.0</v>
      </c>
      <c r="F1173" s="211" t="s">
        <v>4121</v>
      </c>
      <c r="G1173" s="219" t="s">
        <v>143</v>
      </c>
      <c r="H1173" s="166" t="s">
        <v>976</v>
      </c>
      <c r="I1173" s="128" t="s">
        <v>4122</v>
      </c>
      <c r="J1173" s="110"/>
      <c r="K1173" s="112"/>
      <c r="L1173" s="112"/>
      <c r="M1173" s="112"/>
      <c r="N1173" s="112"/>
      <c r="O1173" s="112"/>
      <c r="P1173" s="112"/>
      <c r="Q1173" s="112"/>
      <c r="R1173" s="110"/>
      <c r="S1173" s="110"/>
      <c r="T1173" s="110"/>
      <c r="U1173" s="110"/>
      <c r="V1173" s="110"/>
      <c r="W1173" s="110"/>
      <c r="X1173" s="110"/>
    </row>
    <row r="1174" ht="14.25" customHeight="1">
      <c r="A1174" s="270" t="s">
        <v>4123</v>
      </c>
      <c r="B1174" s="201">
        <v>46064.0</v>
      </c>
      <c r="C1174" s="186" t="s">
        <v>4124</v>
      </c>
      <c r="D1174" s="219" t="s">
        <v>4125</v>
      </c>
      <c r="E1174" s="276">
        <v>550.0</v>
      </c>
      <c r="F1174" s="211" t="s">
        <v>1180</v>
      </c>
      <c r="G1174" s="219" t="s">
        <v>4104</v>
      </c>
      <c r="H1174" s="166" t="s">
        <v>869</v>
      </c>
      <c r="I1174" s="110"/>
      <c r="J1174" s="110"/>
      <c r="K1174" s="112"/>
      <c r="L1174" s="112"/>
      <c r="M1174" s="112"/>
      <c r="N1174" s="112"/>
      <c r="O1174" s="183">
        <v>13.4</v>
      </c>
      <c r="P1174" s="112">
        <f>E1174-O1174</f>
        <v>536.6</v>
      </c>
      <c r="Q1174" s="112"/>
      <c r="R1174" s="110"/>
      <c r="S1174" s="110"/>
      <c r="T1174" s="110"/>
      <c r="U1174" s="110"/>
      <c r="V1174" s="110"/>
      <c r="W1174" s="110"/>
      <c r="X1174" s="110"/>
    </row>
    <row r="1175" ht="14.25" customHeight="1">
      <c r="A1175" s="270" t="s">
        <v>4126</v>
      </c>
      <c r="B1175" s="201">
        <v>46064.0</v>
      </c>
      <c r="C1175" s="128" t="s">
        <v>4127</v>
      </c>
      <c r="D1175" s="211" t="s">
        <v>1416</v>
      </c>
      <c r="E1175" s="212">
        <v>550.0</v>
      </c>
      <c r="F1175" s="211" t="s">
        <v>1180</v>
      </c>
      <c r="G1175" s="219" t="s">
        <v>143</v>
      </c>
      <c r="H1175" s="166" t="s">
        <v>976</v>
      </c>
      <c r="J1175" s="110"/>
      <c r="K1175" s="112"/>
      <c r="L1175" s="112"/>
      <c r="M1175" s="112"/>
      <c r="N1175" s="112"/>
      <c r="O1175" s="112"/>
      <c r="P1175" s="112"/>
      <c r="Q1175" s="112"/>
      <c r="R1175" s="110"/>
      <c r="S1175" s="110"/>
      <c r="T1175" s="110"/>
      <c r="U1175" s="110"/>
      <c r="V1175" s="110"/>
      <c r="W1175" s="110"/>
      <c r="X1175" s="110"/>
    </row>
    <row r="1176" ht="14.25" customHeight="1">
      <c r="A1176" s="270" t="s">
        <v>4128</v>
      </c>
      <c r="B1176" s="201">
        <v>46064.0</v>
      </c>
      <c r="C1176" s="128" t="s">
        <v>4129</v>
      </c>
      <c r="D1176" s="211" t="s">
        <v>4130</v>
      </c>
      <c r="E1176" s="298">
        <v>2600.0</v>
      </c>
      <c r="F1176" s="211" t="s">
        <v>4131</v>
      </c>
      <c r="G1176" s="219" t="s">
        <v>201</v>
      </c>
      <c r="H1176" s="166" t="s">
        <v>869</v>
      </c>
      <c r="I1176" s="128" t="s">
        <v>4132</v>
      </c>
      <c r="J1176" s="110"/>
      <c r="K1176" s="183">
        <v>2600.0</v>
      </c>
      <c r="L1176" s="112">
        <f>K1176/1.12*0.05</f>
        <v>116.0714286</v>
      </c>
      <c r="M1176" s="112">
        <f>K1176-L1176</f>
        <v>2483.928571</v>
      </c>
      <c r="N1176" s="112"/>
      <c r="O1176" s="112"/>
      <c r="P1176" s="112"/>
      <c r="Q1176" s="112"/>
      <c r="R1176" s="110"/>
      <c r="S1176" s="110"/>
      <c r="T1176" s="110"/>
      <c r="U1176" s="110"/>
      <c r="V1176" s="110"/>
      <c r="W1176" s="110"/>
      <c r="X1176" s="110"/>
    </row>
    <row r="1177" ht="14.25" customHeight="1">
      <c r="A1177" s="270" t="s">
        <v>4133</v>
      </c>
      <c r="B1177" s="201">
        <v>46064.0</v>
      </c>
      <c r="C1177" s="128" t="s">
        <v>4134</v>
      </c>
      <c r="D1177" s="211" t="s">
        <v>4135</v>
      </c>
      <c r="E1177" s="276">
        <v>300.0</v>
      </c>
      <c r="F1177" s="211" t="s">
        <v>905</v>
      </c>
      <c r="G1177" s="219" t="s">
        <v>3413</v>
      </c>
      <c r="H1177" s="166" t="s">
        <v>869</v>
      </c>
      <c r="I1177" s="110"/>
      <c r="J1177" s="110"/>
      <c r="K1177" s="112"/>
      <c r="L1177" s="112"/>
      <c r="M1177" s="112"/>
      <c r="N1177" s="112"/>
      <c r="O1177" s="183">
        <v>7.31</v>
      </c>
      <c r="P1177" s="112">
        <f t="shared" ref="P1177:P1180" si="105">E1177-O1177</f>
        <v>292.69</v>
      </c>
      <c r="Q1177" s="112"/>
      <c r="R1177" s="110"/>
      <c r="S1177" s="110"/>
      <c r="T1177" s="110"/>
      <c r="U1177" s="110"/>
      <c r="V1177" s="110"/>
      <c r="W1177" s="110"/>
      <c r="X1177" s="110"/>
    </row>
    <row r="1178" ht="14.25" customHeight="1">
      <c r="A1178" s="270" t="s">
        <v>4136</v>
      </c>
      <c r="B1178" s="201">
        <v>46064.0</v>
      </c>
      <c r="C1178" s="128" t="s">
        <v>4137</v>
      </c>
      <c r="D1178" s="211" t="s">
        <v>4138</v>
      </c>
      <c r="E1178" s="212">
        <v>550.0</v>
      </c>
      <c r="F1178" s="211" t="s">
        <v>1180</v>
      </c>
      <c r="G1178" s="219" t="s">
        <v>150</v>
      </c>
      <c r="H1178" s="166" t="s">
        <v>869</v>
      </c>
      <c r="I1178" s="110"/>
      <c r="J1178" s="110"/>
      <c r="K1178" s="112"/>
      <c r="L1178" s="112"/>
      <c r="M1178" s="112"/>
      <c r="N1178" s="112"/>
      <c r="O1178" s="183">
        <v>18.07</v>
      </c>
      <c r="P1178" s="112">
        <f t="shared" si="105"/>
        <v>531.93</v>
      </c>
      <c r="Q1178" s="112"/>
      <c r="R1178" s="110"/>
      <c r="S1178" s="110"/>
      <c r="T1178" s="110"/>
      <c r="U1178" s="110"/>
      <c r="V1178" s="110"/>
      <c r="W1178" s="110"/>
      <c r="X1178" s="110"/>
    </row>
    <row r="1179" ht="14.25" customHeight="1">
      <c r="A1179" s="270" t="s">
        <v>4139</v>
      </c>
      <c r="B1179" s="201">
        <v>46064.0</v>
      </c>
      <c r="C1179" s="128" t="s">
        <v>4140</v>
      </c>
      <c r="D1179" s="211" t="s">
        <v>4141</v>
      </c>
      <c r="E1179" s="212">
        <v>2100.0</v>
      </c>
      <c r="F1179" s="211" t="s">
        <v>4142</v>
      </c>
      <c r="G1179" s="219" t="s">
        <v>4143</v>
      </c>
      <c r="H1179" s="166" t="s">
        <v>869</v>
      </c>
      <c r="I1179" s="128" t="s">
        <v>4144</v>
      </c>
      <c r="J1179" s="110"/>
      <c r="K1179" s="112"/>
      <c r="L1179" s="112"/>
      <c r="M1179" s="112"/>
      <c r="N1179" s="112"/>
      <c r="O1179" s="183">
        <v>22.99</v>
      </c>
      <c r="P1179" s="112">
        <f t="shared" si="105"/>
        <v>2077.01</v>
      </c>
      <c r="Q1179" s="112"/>
      <c r="R1179" s="110"/>
      <c r="S1179" s="110"/>
      <c r="T1179" s="110"/>
      <c r="U1179" s="110"/>
      <c r="V1179" s="110"/>
      <c r="W1179" s="110"/>
      <c r="X1179" s="110"/>
    </row>
    <row r="1180" ht="14.25" customHeight="1">
      <c r="A1180" s="270" t="s">
        <v>4145</v>
      </c>
      <c r="B1180" s="201">
        <v>46064.0</v>
      </c>
      <c r="C1180" s="128" t="s">
        <v>4146</v>
      </c>
      <c r="D1180" s="211" t="s">
        <v>4147</v>
      </c>
      <c r="E1180" s="276">
        <v>360.0</v>
      </c>
      <c r="F1180" s="211" t="s">
        <v>4148</v>
      </c>
      <c r="G1180" s="219" t="s">
        <v>3413</v>
      </c>
      <c r="H1180" s="166" t="s">
        <v>869</v>
      </c>
      <c r="I1180" s="110"/>
      <c r="J1180" s="110"/>
      <c r="K1180" s="112"/>
      <c r="L1180" s="112"/>
      <c r="M1180" s="112"/>
      <c r="N1180" s="112"/>
      <c r="O1180" s="183">
        <v>8.77</v>
      </c>
      <c r="P1180" s="112">
        <f t="shared" si="105"/>
        <v>351.23</v>
      </c>
      <c r="Q1180" s="112"/>
      <c r="R1180" s="110"/>
      <c r="S1180" s="110"/>
      <c r="T1180" s="110"/>
      <c r="U1180" s="110"/>
      <c r="V1180" s="110"/>
      <c r="W1180" s="110"/>
      <c r="X1180" s="110"/>
    </row>
    <row r="1181" ht="14.25" customHeight="1">
      <c r="A1181" s="270"/>
      <c r="B1181" s="201"/>
      <c r="C1181" s="128"/>
      <c r="D1181" s="211"/>
      <c r="E1181" s="212"/>
      <c r="F1181" s="211"/>
      <c r="G1181" s="219"/>
      <c r="H1181" s="166"/>
      <c r="I1181" s="110"/>
      <c r="J1181" s="110"/>
      <c r="K1181" s="112"/>
      <c r="L1181" s="112"/>
      <c r="M1181" s="112"/>
      <c r="N1181" s="112"/>
      <c r="O1181" s="183"/>
      <c r="P1181" s="112"/>
      <c r="Q1181" s="112"/>
      <c r="R1181" s="110"/>
      <c r="S1181" s="110"/>
      <c r="T1181" s="110"/>
      <c r="U1181" s="110"/>
      <c r="V1181" s="110"/>
      <c r="W1181" s="110"/>
      <c r="X1181" s="110"/>
    </row>
    <row r="1182" ht="14.25" customHeight="1">
      <c r="A1182" s="270"/>
      <c r="B1182" s="201"/>
      <c r="C1182" s="128"/>
      <c r="D1182" s="211"/>
      <c r="E1182" s="212"/>
      <c r="F1182" s="211"/>
      <c r="G1182" s="219"/>
      <c r="H1182" s="166"/>
      <c r="I1182" s="110"/>
      <c r="J1182" s="110"/>
      <c r="K1182" s="112"/>
      <c r="L1182" s="112"/>
      <c r="M1182" s="112"/>
      <c r="N1182" s="112"/>
      <c r="O1182" s="183"/>
      <c r="P1182" s="112"/>
      <c r="Q1182" s="112"/>
      <c r="R1182" s="110"/>
      <c r="S1182" s="110"/>
      <c r="T1182" s="110"/>
      <c r="U1182" s="110"/>
      <c r="V1182" s="110"/>
      <c r="W1182" s="110"/>
      <c r="X1182" s="110"/>
    </row>
    <row r="1183" ht="14.25" customHeight="1">
      <c r="A1183" s="270" t="s">
        <v>4149</v>
      </c>
      <c r="B1183" s="201">
        <v>46065.0</v>
      </c>
      <c r="C1183" s="128" t="s">
        <v>4150</v>
      </c>
      <c r="D1183" s="211" t="s">
        <v>4021</v>
      </c>
      <c r="E1183" s="212">
        <v>300.0</v>
      </c>
      <c r="F1183" s="211" t="s">
        <v>4151</v>
      </c>
      <c r="G1183" s="219" t="s">
        <v>150</v>
      </c>
      <c r="H1183" s="166" t="s">
        <v>869</v>
      </c>
      <c r="I1183" s="110"/>
      <c r="J1183" s="110"/>
      <c r="K1183" s="112"/>
      <c r="L1183" s="112"/>
      <c r="M1183" s="112"/>
      <c r="N1183" s="112"/>
      <c r="O1183" s="183">
        <v>9.85</v>
      </c>
      <c r="P1183" s="112">
        <f t="shared" ref="P1183:P1186" si="106">E1183-O1183</f>
        <v>290.15</v>
      </c>
      <c r="Q1183" s="112"/>
      <c r="R1183" s="110"/>
      <c r="S1183" s="110"/>
      <c r="T1183" s="110"/>
      <c r="U1183" s="110"/>
      <c r="V1183" s="110"/>
      <c r="W1183" s="110"/>
      <c r="X1183" s="110"/>
    </row>
    <row r="1184" ht="14.25" customHeight="1">
      <c r="A1184" s="270" t="s">
        <v>4152</v>
      </c>
      <c r="B1184" s="201">
        <v>46065.0</v>
      </c>
      <c r="C1184" s="128" t="s">
        <v>4153</v>
      </c>
      <c r="D1184" s="211" t="s">
        <v>3867</v>
      </c>
      <c r="E1184" s="276">
        <v>550.0</v>
      </c>
      <c r="F1184" s="211" t="s">
        <v>1180</v>
      </c>
      <c r="G1184" s="219" t="s">
        <v>1615</v>
      </c>
      <c r="H1184" s="166" t="s">
        <v>869</v>
      </c>
      <c r="I1184" s="110"/>
      <c r="J1184" s="110"/>
      <c r="K1184" s="112"/>
      <c r="L1184" s="112"/>
      <c r="M1184" s="112"/>
      <c r="N1184" s="112"/>
      <c r="O1184" s="183">
        <v>13.4</v>
      </c>
      <c r="P1184" s="112">
        <f t="shared" si="106"/>
        <v>536.6</v>
      </c>
      <c r="Q1184" s="112"/>
      <c r="R1184" s="110"/>
      <c r="S1184" s="110"/>
      <c r="T1184" s="110"/>
      <c r="U1184" s="110"/>
      <c r="V1184" s="110"/>
      <c r="W1184" s="110"/>
      <c r="X1184" s="110"/>
    </row>
    <row r="1185" ht="14.25" customHeight="1">
      <c r="A1185" s="270" t="s">
        <v>4154</v>
      </c>
      <c r="B1185" s="201">
        <v>46065.0</v>
      </c>
      <c r="C1185" s="128" t="s">
        <v>4155</v>
      </c>
      <c r="D1185" s="211" t="s">
        <v>1455</v>
      </c>
      <c r="E1185" s="212">
        <v>400.0</v>
      </c>
      <c r="F1185" s="211" t="s">
        <v>2214</v>
      </c>
      <c r="G1185" s="219" t="s">
        <v>150</v>
      </c>
      <c r="H1185" s="166" t="s">
        <v>869</v>
      </c>
      <c r="I1185" s="110"/>
      <c r="J1185" s="110"/>
      <c r="K1185" s="112"/>
      <c r="L1185" s="112"/>
      <c r="M1185" s="112"/>
      <c r="N1185" s="112"/>
      <c r="O1185" s="183">
        <v>13.13</v>
      </c>
      <c r="P1185" s="112">
        <f t="shared" si="106"/>
        <v>386.87</v>
      </c>
      <c r="Q1185" s="112"/>
      <c r="R1185" s="110"/>
      <c r="S1185" s="110"/>
      <c r="T1185" s="110"/>
      <c r="U1185" s="110"/>
      <c r="V1185" s="110"/>
      <c r="W1185" s="110"/>
      <c r="X1185" s="110"/>
    </row>
    <row r="1186" ht="14.25" customHeight="1">
      <c r="A1186" s="270" t="s">
        <v>4156</v>
      </c>
      <c r="B1186" s="201">
        <v>46064.0</v>
      </c>
      <c r="C1186" s="128" t="s">
        <v>4157</v>
      </c>
      <c r="D1186" s="211" t="s">
        <v>2095</v>
      </c>
      <c r="E1186" s="212">
        <v>300.0</v>
      </c>
      <c r="F1186" s="211" t="s">
        <v>905</v>
      </c>
      <c r="G1186" s="219" t="s">
        <v>4158</v>
      </c>
      <c r="H1186" s="166" t="s">
        <v>869</v>
      </c>
      <c r="I1186" s="110"/>
      <c r="J1186" s="110"/>
      <c r="K1186" s="112"/>
      <c r="L1186" s="112"/>
      <c r="M1186" s="112"/>
      <c r="N1186" s="112"/>
      <c r="O1186" s="183">
        <v>9.85</v>
      </c>
      <c r="P1186" s="112">
        <f t="shared" si="106"/>
        <v>290.15</v>
      </c>
      <c r="Q1186" s="112"/>
      <c r="R1186" s="110"/>
      <c r="S1186" s="110"/>
      <c r="T1186" s="110"/>
      <c r="U1186" s="110"/>
      <c r="V1186" s="110"/>
      <c r="W1186" s="110"/>
      <c r="X1186" s="110"/>
    </row>
    <row r="1187" ht="14.25" customHeight="1">
      <c r="A1187" s="270" t="s">
        <v>4159</v>
      </c>
      <c r="B1187" s="201">
        <v>46065.0</v>
      </c>
      <c r="C1187" s="128" t="s">
        <v>4160</v>
      </c>
      <c r="D1187" s="211" t="s">
        <v>2095</v>
      </c>
      <c r="E1187" s="212">
        <v>300.0</v>
      </c>
      <c r="F1187" s="211" t="s">
        <v>905</v>
      </c>
      <c r="G1187" s="219" t="s">
        <v>143</v>
      </c>
      <c r="H1187" s="166" t="s">
        <v>976</v>
      </c>
      <c r="I1187" s="128" t="s">
        <v>4161</v>
      </c>
      <c r="J1187" s="110"/>
      <c r="K1187" s="112"/>
      <c r="L1187" s="112"/>
      <c r="M1187" s="112"/>
      <c r="N1187" s="112"/>
      <c r="O1187" s="112"/>
      <c r="P1187" s="112"/>
      <c r="Q1187" s="112"/>
      <c r="R1187" s="110"/>
      <c r="S1187" s="110"/>
      <c r="T1187" s="110"/>
      <c r="U1187" s="110"/>
      <c r="V1187" s="110"/>
      <c r="W1187" s="110"/>
      <c r="X1187" s="110"/>
    </row>
    <row r="1188" ht="14.25" customHeight="1">
      <c r="A1188" s="270" t="s">
        <v>4162</v>
      </c>
      <c r="B1188" s="201">
        <v>46065.0</v>
      </c>
      <c r="C1188" s="128" t="s">
        <v>4163</v>
      </c>
      <c r="D1188" s="211" t="s">
        <v>4164</v>
      </c>
      <c r="E1188" s="212">
        <v>1500.0</v>
      </c>
      <c r="F1188" s="211" t="s">
        <v>4165</v>
      </c>
      <c r="G1188" s="219" t="s">
        <v>143</v>
      </c>
      <c r="H1188" s="166" t="s">
        <v>976</v>
      </c>
      <c r="I1188" s="128" t="s">
        <v>4166</v>
      </c>
      <c r="J1188" s="110"/>
      <c r="K1188" s="112"/>
      <c r="L1188" s="112"/>
      <c r="M1188" s="112"/>
      <c r="N1188" s="112"/>
      <c r="O1188" s="112"/>
      <c r="P1188" s="112"/>
      <c r="Q1188" s="112"/>
      <c r="R1188" s="110"/>
      <c r="S1188" s="110"/>
      <c r="T1188" s="110"/>
      <c r="U1188" s="110"/>
      <c r="V1188" s="110"/>
      <c r="W1188" s="110"/>
      <c r="X1188" s="110"/>
    </row>
    <row r="1189" ht="14.25" customHeight="1">
      <c r="A1189" s="270" t="s">
        <v>4167</v>
      </c>
      <c r="B1189" s="201">
        <v>46065.0</v>
      </c>
      <c r="C1189" s="128" t="s">
        <v>4168</v>
      </c>
      <c r="D1189" s="211" t="s">
        <v>1547</v>
      </c>
      <c r="E1189" s="212">
        <v>720.0</v>
      </c>
      <c r="F1189" s="211" t="s">
        <v>4169</v>
      </c>
      <c r="G1189" s="219" t="s">
        <v>150</v>
      </c>
      <c r="H1189" s="166" t="s">
        <v>869</v>
      </c>
      <c r="I1189" s="110"/>
      <c r="J1189" s="110"/>
      <c r="K1189" s="112"/>
      <c r="L1189" s="112"/>
      <c r="M1189" s="112"/>
      <c r="N1189" s="112"/>
      <c r="O1189" s="183">
        <v>23.64</v>
      </c>
      <c r="P1189" s="112">
        <f>E1189-O1189</f>
        <v>696.36</v>
      </c>
      <c r="Q1189" s="112"/>
      <c r="R1189" s="110"/>
      <c r="S1189" s="110"/>
      <c r="T1189" s="110"/>
      <c r="U1189" s="110"/>
      <c r="V1189" s="110"/>
      <c r="W1189" s="110"/>
      <c r="X1189" s="110"/>
    </row>
    <row r="1190" ht="14.25" customHeight="1">
      <c r="A1190" s="270" t="s">
        <v>4170</v>
      </c>
      <c r="B1190" s="201">
        <v>46065.0</v>
      </c>
      <c r="C1190" s="128" t="s">
        <v>4171</v>
      </c>
      <c r="D1190" s="211" t="s">
        <v>4172</v>
      </c>
      <c r="E1190" s="212">
        <v>550.0</v>
      </c>
      <c r="F1190" s="211" t="s">
        <v>1180</v>
      </c>
      <c r="G1190" s="219" t="s">
        <v>1119</v>
      </c>
      <c r="H1190" s="166" t="s">
        <v>976</v>
      </c>
      <c r="I1190" s="128" t="s">
        <v>4161</v>
      </c>
      <c r="J1190" s="110"/>
      <c r="K1190" s="112"/>
      <c r="L1190" s="112"/>
      <c r="M1190" s="112"/>
      <c r="N1190" s="112"/>
      <c r="O1190" s="112"/>
      <c r="P1190" s="112"/>
      <c r="Q1190" s="112"/>
      <c r="R1190" s="110"/>
      <c r="S1190" s="110"/>
      <c r="T1190" s="110"/>
      <c r="U1190" s="110"/>
      <c r="V1190" s="110"/>
      <c r="W1190" s="110"/>
      <c r="X1190" s="110"/>
    </row>
    <row r="1191" ht="14.25" customHeight="1">
      <c r="A1191" s="270" t="s">
        <v>4173</v>
      </c>
      <c r="B1191" s="201">
        <v>46066.0</v>
      </c>
      <c r="C1191" s="128" t="s">
        <v>4174</v>
      </c>
      <c r="D1191" s="211" t="s">
        <v>4021</v>
      </c>
      <c r="E1191" s="212">
        <v>300.0</v>
      </c>
      <c r="F1191" s="211" t="s">
        <v>4175</v>
      </c>
      <c r="G1191" s="219" t="s">
        <v>150</v>
      </c>
      <c r="H1191" s="166" t="s">
        <v>869</v>
      </c>
      <c r="I1191" s="110"/>
      <c r="J1191" s="110"/>
      <c r="K1191" s="112"/>
      <c r="L1191" s="112"/>
      <c r="M1191" s="112"/>
      <c r="N1191" s="112"/>
      <c r="O1191" s="183">
        <v>9.85</v>
      </c>
      <c r="P1191" s="112">
        <f t="shared" ref="P1191:P1192" si="107">E1191-O1191</f>
        <v>290.15</v>
      </c>
      <c r="Q1191" s="112"/>
      <c r="R1191" s="110"/>
      <c r="S1191" s="110"/>
      <c r="T1191" s="110"/>
      <c r="U1191" s="110"/>
      <c r="V1191" s="110"/>
      <c r="W1191" s="110"/>
      <c r="X1191" s="110"/>
    </row>
    <row r="1192" ht="14.25" customHeight="1">
      <c r="A1192" s="270" t="s">
        <v>4176</v>
      </c>
      <c r="B1192" s="201">
        <v>46066.0</v>
      </c>
      <c r="C1192" s="128" t="s">
        <v>4177</v>
      </c>
      <c r="D1192" s="211" t="s">
        <v>4079</v>
      </c>
      <c r="E1192" s="212">
        <v>550.0</v>
      </c>
      <c r="F1192" s="211" t="s">
        <v>1180</v>
      </c>
      <c r="G1192" s="219" t="s">
        <v>150</v>
      </c>
      <c r="H1192" s="166" t="s">
        <v>869</v>
      </c>
      <c r="I1192" s="110"/>
      <c r="J1192" s="110"/>
      <c r="K1192" s="112"/>
      <c r="L1192" s="112"/>
      <c r="M1192" s="112"/>
      <c r="N1192" s="112"/>
      <c r="O1192" s="183">
        <v>18.06</v>
      </c>
      <c r="P1192" s="112">
        <f t="shared" si="107"/>
        <v>531.94</v>
      </c>
      <c r="Q1192" s="112"/>
      <c r="R1192" s="110"/>
      <c r="S1192" s="110"/>
      <c r="T1192" s="110"/>
      <c r="U1192" s="110"/>
      <c r="V1192" s="110"/>
      <c r="W1192" s="110"/>
      <c r="X1192" s="110"/>
    </row>
    <row r="1193" ht="14.25" customHeight="1">
      <c r="A1193" s="270" t="s">
        <v>4178</v>
      </c>
      <c r="B1193" s="201">
        <v>46066.0</v>
      </c>
      <c r="C1193" s="128" t="s">
        <v>4179</v>
      </c>
      <c r="D1193" s="211" t="s">
        <v>4180</v>
      </c>
      <c r="E1193" s="212">
        <v>600.0</v>
      </c>
      <c r="F1193" s="211" t="s">
        <v>1180</v>
      </c>
      <c r="G1193" s="219" t="s">
        <v>143</v>
      </c>
      <c r="H1193" s="166" t="s">
        <v>976</v>
      </c>
      <c r="I1193" s="110"/>
      <c r="J1193" s="110"/>
      <c r="K1193" s="112"/>
      <c r="L1193" s="112"/>
      <c r="M1193" s="112"/>
      <c r="N1193" s="112"/>
      <c r="O1193" s="112"/>
      <c r="P1193" s="112"/>
      <c r="Q1193" s="112"/>
      <c r="R1193" s="110"/>
      <c r="S1193" s="110"/>
      <c r="T1193" s="110"/>
      <c r="U1193" s="110"/>
      <c r="V1193" s="110"/>
      <c r="W1193" s="110"/>
      <c r="X1193" s="110"/>
    </row>
    <row r="1194" ht="14.25" customHeight="1">
      <c r="A1194" s="270" t="s">
        <v>4181</v>
      </c>
      <c r="B1194" s="201">
        <v>46066.0</v>
      </c>
      <c r="C1194" s="128" t="s">
        <v>4182</v>
      </c>
      <c r="D1194" s="211" t="s">
        <v>1416</v>
      </c>
      <c r="E1194" s="212">
        <v>550.0</v>
      </c>
      <c r="F1194" s="211" t="s">
        <v>1180</v>
      </c>
      <c r="G1194" s="219" t="s">
        <v>3413</v>
      </c>
      <c r="H1194" s="166" t="s">
        <v>869</v>
      </c>
      <c r="I1194" s="110"/>
      <c r="J1194" s="110"/>
      <c r="K1194" s="112"/>
      <c r="L1194" s="112"/>
      <c r="M1194" s="112"/>
      <c r="N1194" s="112"/>
      <c r="O1194" s="183">
        <v>13.4</v>
      </c>
      <c r="P1194" s="112">
        <f t="shared" ref="P1194:P1195" si="108">E1194-O1194</f>
        <v>536.6</v>
      </c>
      <c r="Q1194" s="112"/>
      <c r="R1194" s="110"/>
      <c r="S1194" s="110"/>
      <c r="T1194" s="110"/>
      <c r="U1194" s="110"/>
      <c r="V1194" s="110"/>
      <c r="W1194" s="110"/>
      <c r="X1194" s="110"/>
    </row>
    <row r="1195" ht="14.25" customHeight="1">
      <c r="A1195" s="270" t="s">
        <v>4183</v>
      </c>
      <c r="B1195" s="201">
        <v>46066.0</v>
      </c>
      <c r="C1195" s="128" t="s">
        <v>4184</v>
      </c>
      <c r="D1195" s="211" t="s">
        <v>4185</v>
      </c>
      <c r="E1195" s="212">
        <v>14550.0</v>
      </c>
      <c r="F1195" s="211" t="s">
        <v>4186</v>
      </c>
      <c r="G1195" s="219" t="s">
        <v>150</v>
      </c>
      <c r="H1195" s="166" t="s">
        <v>869</v>
      </c>
      <c r="I1195" s="128" t="s">
        <v>4187</v>
      </c>
      <c r="J1195" s="110"/>
      <c r="K1195" s="112"/>
      <c r="L1195" s="112"/>
      <c r="M1195" s="112"/>
      <c r="N1195" s="112"/>
      <c r="O1195" s="183">
        <v>263.52</v>
      </c>
      <c r="P1195" s="112">
        <f t="shared" si="108"/>
        <v>14286.48</v>
      </c>
      <c r="Q1195" s="112"/>
      <c r="R1195" s="110"/>
      <c r="S1195" s="110"/>
      <c r="T1195" s="110"/>
      <c r="U1195" s="110"/>
      <c r="V1195" s="110"/>
      <c r="W1195" s="110"/>
      <c r="X1195" s="110"/>
    </row>
    <row r="1196" ht="14.25" customHeight="1">
      <c r="A1196" s="270" t="s">
        <v>4188</v>
      </c>
      <c r="B1196" s="201">
        <v>46066.0</v>
      </c>
      <c r="C1196" s="128" t="s">
        <v>4189</v>
      </c>
      <c r="D1196" s="211" t="s">
        <v>4190</v>
      </c>
      <c r="E1196" s="212">
        <v>2600.0</v>
      </c>
      <c r="F1196" s="211" t="s">
        <v>4191</v>
      </c>
      <c r="G1196" s="219" t="s">
        <v>150</v>
      </c>
      <c r="H1196" s="166" t="s">
        <v>869</v>
      </c>
      <c r="I1196" s="110"/>
      <c r="J1196" s="110"/>
      <c r="K1196" s="112"/>
      <c r="L1196" s="112"/>
      <c r="M1196" s="112"/>
      <c r="N1196" s="112"/>
      <c r="O1196" s="112"/>
      <c r="P1196" s="112"/>
      <c r="Q1196" s="112"/>
      <c r="R1196" s="110"/>
      <c r="S1196" s="110"/>
      <c r="T1196" s="110"/>
      <c r="U1196" s="110"/>
      <c r="V1196" s="110"/>
      <c r="W1196" s="110"/>
      <c r="X1196" s="110"/>
    </row>
    <row r="1197" ht="14.25" customHeight="1">
      <c r="A1197" s="270" t="s">
        <v>4192</v>
      </c>
      <c r="B1197" s="201">
        <v>46069.0</v>
      </c>
      <c r="C1197" s="128" t="s">
        <v>4193</v>
      </c>
      <c r="D1197" s="211" t="s">
        <v>4194</v>
      </c>
      <c r="E1197" s="212">
        <v>600.0</v>
      </c>
      <c r="F1197" s="211" t="s">
        <v>905</v>
      </c>
      <c r="G1197" s="219" t="s">
        <v>143</v>
      </c>
      <c r="H1197" s="166" t="s">
        <v>976</v>
      </c>
      <c r="I1197" s="128" t="s">
        <v>4195</v>
      </c>
      <c r="J1197" s="110"/>
      <c r="K1197" s="112"/>
      <c r="L1197" s="112"/>
      <c r="M1197" s="112"/>
      <c r="N1197" s="112"/>
      <c r="O1197" s="112"/>
      <c r="P1197" s="112"/>
      <c r="Q1197" s="112"/>
      <c r="R1197" s="110"/>
      <c r="S1197" s="110"/>
      <c r="T1197" s="110"/>
      <c r="U1197" s="110"/>
      <c r="V1197" s="110"/>
      <c r="W1197" s="110"/>
      <c r="X1197" s="110"/>
    </row>
    <row r="1198" ht="14.25" customHeight="1">
      <c r="A1198" s="270" t="s">
        <v>4196</v>
      </c>
      <c r="B1198" s="201">
        <v>46069.0</v>
      </c>
      <c r="C1198" s="128" t="s">
        <v>4197</v>
      </c>
      <c r="D1198" s="211" t="s">
        <v>4198</v>
      </c>
      <c r="E1198" s="212">
        <v>550.0</v>
      </c>
      <c r="F1198" s="211" t="s">
        <v>1180</v>
      </c>
      <c r="G1198" s="219" t="s">
        <v>150</v>
      </c>
      <c r="H1198" s="166" t="s">
        <v>869</v>
      </c>
      <c r="I1198" s="110"/>
      <c r="J1198" s="110"/>
      <c r="K1198" s="112"/>
      <c r="L1198" s="112"/>
      <c r="M1198" s="112"/>
      <c r="N1198" s="112"/>
      <c r="O1198" s="183">
        <v>18.06</v>
      </c>
      <c r="P1198" s="112">
        <f>E1198-O1198</f>
        <v>531.94</v>
      </c>
      <c r="Q1198" s="112"/>
      <c r="R1198" s="110"/>
      <c r="S1198" s="110"/>
      <c r="T1198" s="110"/>
      <c r="U1198" s="110"/>
      <c r="V1198" s="110"/>
      <c r="W1198" s="110"/>
      <c r="X1198" s="110"/>
    </row>
    <row r="1199" ht="14.25" customHeight="1">
      <c r="A1199" s="270" t="s">
        <v>4199</v>
      </c>
      <c r="B1199" s="201">
        <v>46069.0</v>
      </c>
      <c r="C1199" s="128" t="s">
        <v>4200</v>
      </c>
      <c r="D1199" s="211" t="s">
        <v>4201</v>
      </c>
      <c r="E1199" s="212">
        <v>300.0</v>
      </c>
      <c r="F1199" s="211" t="s">
        <v>905</v>
      </c>
      <c r="G1199" s="219" t="s">
        <v>1119</v>
      </c>
      <c r="H1199" s="166" t="s">
        <v>976</v>
      </c>
      <c r="I1199" s="110"/>
      <c r="J1199" s="110"/>
      <c r="K1199" s="112"/>
      <c r="L1199" s="112"/>
      <c r="M1199" s="112"/>
      <c r="N1199" s="112"/>
      <c r="O1199" s="112"/>
      <c r="P1199" s="112"/>
      <c r="Q1199" s="112"/>
      <c r="R1199" s="110"/>
      <c r="S1199" s="110"/>
      <c r="T1199" s="110"/>
      <c r="U1199" s="110"/>
      <c r="V1199" s="110"/>
      <c r="W1199" s="110"/>
      <c r="X1199" s="110"/>
    </row>
    <row r="1200" ht="14.25" customHeight="1">
      <c r="A1200" s="270" t="s">
        <v>4202</v>
      </c>
      <c r="B1200" s="201">
        <v>46069.0</v>
      </c>
      <c r="C1200" s="128" t="s">
        <v>4203</v>
      </c>
      <c r="D1200" s="211" t="s">
        <v>1416</v>
      </c>
      <c r="E1200" s="276">
        <v>550.0</v>
      </c>
      <c r="F1200" s="211" t="s">
        <v>1180</v>
      </c>
      <c r="G1200" s="219" t="s">
        <v>1500</v>
      </c>
      <c r="H1200" s="166" t="s">
        <v>869</v>
      </c>
      <c r="I1200" s="110"/>
      <c r="J1200" s="110"/>
      <c r="K1200" s="112"/>
      <c r="L1200" s="112"/>
      <c r="M1200" s="112"/>
      <c r="N1200" s="112"/>
      <c r="O1200" s="183">
        <v>13.4</v>
      </c>
      <c r="P1200" s="112">
        <f t="shared" ref="P1200:P1201" si="109">E1200-O1200</f>
        <v>536.6</v>
      </c>
      <c r="Q1200" s="112"/>
      <c r="R1200" s="110"/>
      <c r="S1200" s="110"/>
      <c r="T1200" s="110"/>
      <c r="U1200" s="110"/>
      <c r="V1200" s="110"/>
      <c r="W1200" s="110"/>
      <c r="X1200" s="110"/>
    </row>
    <row r="1201" ht="14.25" customHeight="1">
      <c r="A1201" s="270" t="s">
        <v>4204</v>
      </c>
      <c r="B1201" s="201">
        <v>46069.0</v>
      </c>
      <c r="C1201" s="128" t="s">
        <v>4205</v>
      </c>
      <c r="D1201" s="211" t="s">
        <v>4206</v>
      </c>
      <c r="E1201" s="276">
        <v>360.0</v>
      </c>
      <c r="F1201" s="211" t="s">
        <v>4207</v>
      </c>
      <c r="G1201" s="219" t="s">
        <v>1325</v>
      </c>
      <c r="H1201" s="166" t="s">
        <v>869</v>
      </c>
      <c r="I1201" s="110"/>
      <c r="J1201" s="110"/>
      <c r="K1201" s="112"/>
      <c r="L1201" s="112"/>
      <c r="M1201" s="112"/>
      <c r="N1201" s="112"/>
      <c r="O1201" s="183">
        <v>8.77</v>
      </c>
      <c r="P1201" s="112">
        <f t="shared" si="109"/>
        <v>351.23</v>
      </c>
      <c r="Q1201" s="112"/>
      <c r="R1201" s="110"/>
      <c r="S1201" s="110"/>
      <c r="T1201" s="110"/>
      <c r="U1201" s="110"/>
      <c r="V1201" s="110"/>
      <c r="W1201" s="110"/>
      <c r="X1201" s="110"/>
    </row>
    <row r="1202" ht="14.25" customHeight="1">
      <c r="A1202" s="270" t="s">
        <v>4208</v>
      </c>
      <c r="B1202" s="201">
        <v>46069.0</v>
      </c>
      <c r="C1202" s="128" t="s">
        <v>4205</v>
      </c>
      <c r="D1202" s="211" t="s">
        <v>4209</v>
      </c>
      <c r="E1202" s="276">
        <v>300.0</v>
      </c>
      <c r="F1202" s="211" t="s">
        <v>905</v>
      </c>
      <c r="G1202" s="219" t="s">
        <v>1325</v>
      </c>
      <c r="H1202" s="166" t="s">
        <v>869</v>
      </c>
      <c r="I1202" s="110"/>
      <c r="J1202" s="110"/>
      <c r="K1202" s="112"/>
      <c r="L1202" s="112"/>
      <c r="M1202" s="112"/>
      <c r="N1202" s="112"/>
      <c r="O1202" s="112"/>
      <c r="P1202" s="112"/>
      <c r="Q1202" s="112"/>
      <c r="R1202" s="110"/>
      <c r="S1202" s="110"/>
      <c r="T1202" s="110"/>
      <c r="U1202" s="110"/>
      <c r="V1202" s="110"/>
      <c r="W1202" s="110"/>
      <c r="X1202" s="110"/>
    </row>
    <row r="1203" ht="14.25" customHeight="1">
      <c r="A1203" s="270" t="s">
        <v>4210</v>
      </c>
      <c r="B1203" s="201">
        <v>46070.0</v>
      </c>
      <c r="C1203" s="128" t="s">
        <v>4211</v>
      </c>
      <c r="D1203" s="211" t="s">
        <v>4212</v>
      </c>
      <c r="E1203" s="212">
        <v>550.0</v>
      </c>
      <c r="F1203" s="211" t="s">
        <v>1180</v>
      </c>
      <c r="G1203" s="219" t="s">
        <v>143</v>
      </c>
      <c r="H1203" s="166" t="s">
        <v>976</v>
      </c>
      <c r="I1203" s="110"/>
      <c r="J1203" s="110"/>
      <c r="K1203" s="112"/>
      <c r="L1203" s="112"/>
      <c r="M1203" s="112"/>
      <c r="N1203" s="112"/>
      <c r="O1203" s="112"/>
      <c r="P1203" s="112"/>
      <c r="Q1203" s="112"/>
      <c r="R1203" s="110"/>
      <c r="S1203" s="110"/>
      <c r="T1203" s="110"/>
      <c r="U1203" s="110"/>
      <c r="V1203" s="110"/>
      <c r="W1203" s="110"/>
      <c r="X1203" s="110"/>
    </row>
    <row r="1204" ht="14.25" customHeight="1">
      <c r="A1204" s="270" t="s">
        <v>4213</v>
      </c>
      <c r="B1204" s="201"/>
      <c r="C1204" s="110"/>
      <c r="D1204" s="268" t="s">
        <v>129</v>
      </c>
      <c r="E1204" s="222"/>
      <c r="F1204" s="223"/>
      <c r="G1204" s="221"/>
      <c r="H1204" s="166"/>
      <c r="I1204" s="110"/>
      <c r="J1204" s="110"/>
      <c r="K1204" s="112"/>
      <c r="L1204" s="112"/>
      <c r="M1204" s="112"/>
      <c r="N1204" s="112"/>
      <c r="O1204" s="112"/>
      <c r="P1204" s="112"/>
      <c r="Q1204" s="112"/>
      <c r="R1204" s="110"/>
      <c r="S1204" s="110"/>
      <c r="T1204" s="110"/>
      <c r="U1204" s="110"/>
      <c r="V1204" s="110"/>
      <c r="W1204" s="110"/>
      <c r="X1204" s="110"/>
    </row>
    <row r="1205" ht="14.25" customHeight="1">
      <c r="A1205" s="270" t="s">
        <v>4214</v>
      </c>
      <c r="B1205" s="201">
        <v>46070.0</v>
      </c>
      <c r="C1205" s="128" t="s">
        <v>4215</v>
      </c>
      <c r="D1205" s="211" t="s">
        <v>4216</v>
      </c>
      <c r="E1205" s="212">
        <v>300.0</v>
      </c>
      <c r="F1205" s="211" t="s">
        <v>905</v>
      </c>
      <c r="G1205" s="219" t="s">
        <v>143</v>
      </c>
      <c r="H1205" s="166" t="s">
        <v>976</v>
      </c>
      <c r="I1205" s="110"/>
      <c r="J1205" s="110"/>
      <c r="K1205" s="112"/>
      <c r="L1205" s="112"/>
      <c r="M1205" s="112"/>
      <c r="N1205" s="112"/>
      <c r="O1205" s="112"/>
      <c r="P1205" s="112"/>
      <c r="Q1205" s="112"/>
      <c r="R1205" s="110"/>
      <c r="S1205" s="110"/>
      <c r="T1205" s="110"/>
      <c r="U1205" s="110"/>
      <c r="V1205" s="110"/>
      <c r="W1205" s="110"/>
      <c r="X1205" s="110"/>
    </row>
    <row r="1206" ht="14.25" customHeight="1">
      <c r="A1206" s="270" t="s">
        <v>4217</v>
      </c>
      <c r="B1206" s="201">
        <v>46058.0</v>
      </c>
      <c r="C1206" s="128" t="s">
        <v>4218</v>
      </c>
      <c r="D1206" s="128" t="s">
        <v>4219</v>
      </c>
      <c r="E1206" s="182">
        <v>900.0</v>
      </c>
      <c r="F1206" s="128" t="s">
        <v>4220</v>
      </c>
      <c r="G1206" s="186" t="s">
        <v>150</v>
      </c>
      <c r="H1206" s="166" t="s">
        <v>869</v>
      </c>
      <c r="I1206" s="110"/>
      <c r="J1206" s="110"/>
      <c r="K1206" s="112"/>
      <c r="L1206" s="112"/>
      <c r="M1206" s="112"/>
      <c r="N1206" s="112"/>
      <c r="O1206" s="183">
        <v>29.55</v>
      </c>
      <c r="P1206" s="112">
        <f>E1206-O1206</f>
        <v>870.45</v>
      </c>
      <c r="Q1206" s="112"/>
      <c r="R1206" s="110"/>
      <c r="S1206" s="110"/>
      <c r="T1206" s="110"/>
      <c r="U1206" s="110"/>
      <c r="V1206" s="110"/>
      <c r="W1206" s="110"/>
      <c r="X1206" s="110"/>
    </row>
    <row r="1207" ht="14.25" customHeight="1">
      <c r="A1207" s="270" t="s">
        <v>4221</v>
      </c>
      <c r="B1207" s="117"/>
      <c r="C1207" s="110"/>
      <c r="D1207" s="198" t="s">
        <v>129</v>
      </c>
      <c r="E1207" s="115"/>
      <c r="F1207" s="110"/>
      <c r="H1207" s="166"/>
      <c r="I1207" s="110"/>
      <c r="J1207" s="110"/>
      <c r="K1207" s="112"/>
      <c r="L1207" s="112"/>
      <c r="M1207" s="112"/>
      <c r="N1207" s="112"/>
      <c r="O1207" s="112"/>
      <c r="P1207" s="112"/>
      <c r="Q1207" s="112"/>
      <c r="R1207" s="110"/>
      <c r="S1207" s="110"/>
      <c r="T1207" s="110"/>
      <c r="U1207" s="110"/>
      <c r="V1207" s="110"/>
      <c r="W1207" s="110"/>
      <c r="X1207" s="110"/>
    </row>
    <row r="1208" ht="14.25" customHeight="1">
      <c r="A1208" s="270" t="s">
        <v>4222</v>
      </c>
      <c r="B1208" s="201">
        <v>46058.0</v>
      </c>
      <c r="C1208" s="128" t="s">
        <v>4223</v>
      </c>
      <c r="D1208" s="128" t="s">
        <v>362</v>
      </c>
      <c r="E1208" s="184">
        <v>22928.57</v>
      </c>
      <c r="F1208" s="128" t="s">
        <v>4224</v>
      </c>
      <c r="G1208" s="186" t="s">
        <v>118</v>
      </c>
      <c r="H1208" s="166" t="s">
        <v>869</v>
      </c>
      <c r="I1208" s="128" t="s">
        <v>4225</v>
      </c>
      <c r="J1208" s="110"/>
      <c r="K1208" s="112"/>
      <c r="L1208" s="112"/>
      <c r="M1208" s="112"/>
      <c r="N1208" s="112"/>
      <c r="O1208" s="112"/>
      <c r="P1208" s="112"/>
      <c r="Q1208" s="112"/>
      <c r="R1208" s="110"/>
      <c r="S1208" s="110"/>
      <c r="T1208" s="110"/>
      <c r="U1208" s="110"/>
      <c r="V1208" s="110"/>
      <c r="W1208" s="110"/>
      <c r="X1208" s="110"/>
    </row>
    <row r="1209" ht="14.25" customHeight="1">
      <c r="A1209" s="270" t="s">
        <v>4226</v>
      </c>
      <c r="B1209" s="201">
        <v>46058.0</v>
      </c>
      <c r="C1209" s="128" t="s">
        <v>4227</v>
      </c>
      <c r="D1209" s="128" t="s">
        <v>4228</v>
      </c>
      <c r="E1209" s="182">
        <v>30.0</v>
      </c>
      <c r="F1209" s="128" t="s">
        <v>4229</v>
      </c>
      <c r="G1209" s="186" t="s">
        <v>1163</v>
      </c>
      <c r="H1209" s="166" t="s">
        <v>869</v>
      </c>
      <c r="I1209" s="110"/>
      <c r="J1209" s="110"/>
      <c r="K1209" s="112"/>
      <c r="L1209" s="112"/>
      <c r="M1209" s="112"/>
      <c r="N1209" s="112"/>
      <c r="O1209" s="183">
        <v>0.43</v>
      </c>
      <c r="P1209" s="112">
        <f>E1209-O1209</f>
        <v>29.57</v>
      </c>
      <c r="Q1209" s="112"/>
      <c r="R1209" s="110"/>
      <c r="S1209" s="110"/>
      <c r="T1209" s="110"/>
      <c r="U1209" s="110"/>
      <c r="V1209" s="110"/>
      <c r="W1209" s="110"/>
      <c r="X1209" s="110"/>
    </row>
    <row r="1210" ht="14.25" customHeight="1">
      <c r="A1210" s="270" t="s">
        <v>4230</v>
      </c>
      <c r="B1210" s="201">
        <v>46059.0</v>
      </c>
      <c r="C1210" s="128" t="s">
        <v>4231</v>
      </c>
      <c r="D1210" s="128" t="s">
        <v>4232</v>
      </c>
      <c r="E1210" s="182">
        <v>487.0</v>
      </c>
      <c r="F1210" s="128" t="s">
        <v>4233</v>
      </c>
      <c r="G1210" s="186" t="s">
        <v>143</v>
      </c>
      <c r="H1210" s="166" t="s">
        <v>976</v>
      </c>
      <c r="I1210" s="110"/>
      <c r="J1210" s="110"/>
      <c r="K1210" s="112"/>
      <c r="L1210" s="112"/>
      <c r="M1210" s="112"/>
      <c r="N1210" s="112"/>
      <c r="O1210" s="112"/>
      <c r="P1210" s="112"/>
      <c r="Q1210" s="112"/>
      <c r="R1210" s="110"/>
      <c r="S1210" s="110"/>
      <c r="T1210" s="110"/>
      <c r="U1210" s="110"/>
      <c r="V1210" s="110"/>
      <c r="W1210" s="110"/>
      <c r="X1210" s="110"/>
    </row>
    <row r="1211" ht="14.25" customHeight="1">
      <c r="A1211" s="270" t="s">
        <v>4234</v>
      </c>
      <c r="B1211" s="201">
        <v>46059.0</v>
      </c>
      <c r="C1211" s="128" t="s">
        <v>4235</v>
      </c>
      <c r="D1211" s="128" t="s">
        <v>4236</v>
      </c>
      <c r="E1211" s="182">
        <v>600.0</v>
      </c>
      <c r="F1211" s="128" t="s">
        <v>1180</v>
      </c>
      <c r="G1211" s="186" t="s">
        <v>143</v>
      </c>
      <c r="H1211" s="166" t="s">
        <v>976</v>
      </c>
      <c r="I1211" s="110"/>
      <c r="J1211" s="110"/>
      <c r="K1211" s="112"/>
      <c r="L1211" s="112"/>
      <c r="M1211" s="112"/>
      <c r="N1211" s="112"/>
      <c r="O1211" s="112"/>
      <c r="P1211" s="112"/>
      <c r="Q1211" s="112"/>
      <c r="R1211" s="110"/>
      <c r="S1211" s="110"/>
      <c r="T1211" s="110"/>
      <c r="U1211" s="110"/>
      <c r="V1211" s="110"/>
      <c r="W1211" s="110"/>
      <c r="X1211" s="110"/>
    </row>
    <row r="1212" ht="14.25" customHeight="1">
      <c r="A1212" s="270" t="s">
        <v>4237</v>
      </c>
      <c r="B1212" s="201">
        <v>46059.0</v>
      </c>
      <c r="C1212" s="128" t="s">
        <v>4238</v>
      </c>
      <c r="D1212" s="128" t="s">
        <v>3473</v>
      </c>
      <c r="E1212" s="182">
        <v>1600.0</v>
      </c>
      <c r="F1212" s="128" t="s">
        <v>4239</v>
      </c>
      <c r="G1212" s="186" t="s">
        <v>201</v>
      </c>
      <c r="H1212" s="166" t="s">
        <v>976</v>
      </c>
      <c r="I1212" s="128" t="s">
        <v>4240</v>
      </c>
      <c r="J1212" s="110"/>
      <c r="K1212" s="112"/>
      <c r="L1212" s="112"/>
      <c r="M1212" s="112"/>
      <c r="N1212" s="112"/>
      <c r="O1212" s="112"/>
      <c r="P1212" s="112"/>
      <c r="Q1212" s="112"/>
      <c r="R1212" s="110"/>
      <c r="S1212" s="110"/>
      <c r="T1212" s="110"/>
      <c r="U1212" s="110"/>
      <c r="V1212" s="110"/>
      <c r="W1212" s="110"/>
      <c r="X1212" s="110"/>
    </row>
    <row r="1213" ht="14.25" customHeight="1">
      <c r="A1213" s="270" t="s">
        <v>4241</v>
      </c>
      <c r="B1213" s="201">
        <v>46059.0</v>
      </c>
      <c r="C1213" s="128" t="s">
        <v>4242</v>
      </c>
      <c r="D1213" s="128" t="s">
        <v>3473</v>
      </c>
      <c r="E1213" s="182">
        <v>1600.0</v>
      </c>
      <c r="F1213" s="128" t="s">
        <v>4243</v>
      </c>
      <c r="G1213" s="186" t="s">
        <v>150</v>
      </c>
      <c r="H1213" s="166" t="s">
        <v>869</v>
      </c>
      <c r="I1213" s="110"/>
      <c r="J1213" s="110"/>
      <c r="K1213" s="112"/>
      <c r="L1213" s="112"/>
      <c r="M1213" s="112"/>
      <c r="N1213" s="112"/>
      <c r="O1213" s="183">
        <v>52.54</v>
      </c>
      <c r="P1213" s="112">
        <f t="shared" ref="P1213:P1217" si="110">E1213-O1213</f>
        <v>1547.46</v>
      </c>
      <c r="Q1213" s="112"/>
      <c r="R1213" s="110"/>
      <c r="S1213" s="110"/>
      <c r="T1213" s="110"/>
      <c r="U1213" s="110"/>
      <c r="V1213" s="110"/>
      <c r="W1213" s="110"/>
      <c r="X1213" s="110"/>
    </row>
    <row r="1214" ht="14.25" customHeight="1">
      <c r="A1214" s="270" t="s">
        <v>4244</v>
      </c>
      <c r="B1214" s="201">
        <v>46062.0</v>
      </c>
      <c r="C1214" s="128" t="s">
        <v>4245</v>
      </c>
      <c r="D1214" s="128" t="s">
        <v>1934</v>
      </c>
      <c r="E1214" s="182">
        <v>9000.0</v>
      </c>
      <c r="F1214" s="128" t="s">
        <v>4246</v>
      </c>
      <c r="G1214" s="186" t="s">
        <v>150</v>
      </c>
      <c r="H1214" s="166" t="s">
        <v>869</v>
      </c>
      <c r="I1214" s="110"/>
      <c r="J1214" s="110"/>
      <c r="K1214" s="112"/>
      <c r="L1214" s="112"/>
      <c r="M1214" s="112"/>
      <c r="N1214" s="112"/>
      <c r="O1214" s="183">
        <v>295.53</v>
      </c>
      <c r="P1214" s="112">
        <f t="shared" si="110"/>
        <v>8704.47</v>
      </c>
      <c r="Q1214" s="112"/>
      <c r="R1214" s="110"/>
      <c r="S1214" s="110"/>
      <c r="T1214" s="110"/>
      <c r="U1214" s="110"/>
      <c r="V1214" s="110"/>
      <c r="W1214" s="110"/>
      <c r="X1214" s="110"/>
    </row>
    <row r="1215" ht="14.25" customHeight="1">
      <c r="A1215" s="270" t="s">
        <v>4247</v>
      </c>
      <c r="B1215" s="201">
        <v>46063.0</v>
      </c>
      <c r="C1215" s="128" t="s">
        <v>4248</v>
      </c>
      <c r="D1215" s="128" t="s">
        <v>4249</v>
      </c>
      <c r="E1215" s="182">
        <v>15.0</v>
      </c>
      <c r="F1215" s="128" t="s">
        <v>4250</v>
      </c>
      <c r="G1215" s="186" t="s">
        <v>1100</v>
      </c>
      <c r="H1215" s="166" t="s">
        <v>869</v>
      </c>
      <c r="I1215" s="110"/>
      <c r="J1215" s="110"/>
      <c r="K1215" s="112"/>
      <c r="L1215" s="112"/>
      <c r="M1215" s="112"/>
      <c r="N1215" s="112"/>
      <c r="O1215" s="183">
        <v>0.22</v>
      </c>
      <c r="P1215" s="112">
        <f t="shared" si="110"/>
        <v>14.78</v>
      </c>
      <c r="Q1215" s="112"/>
      <c r="R1215" s="110"/>
      <c r="S1215" s="110"/>
      <c r="T1215" s="110"/>
      <c r="U1215" s="110"/>
      <c r="V1215" s="110"/>
      <c r="W1215" s="110"/>
      <c r="X1215" s="110"/>
    </row>
    <row r="1216" ht="14.25" customHeight="1">
      <c r="A1216" s="270" t="s">
        <v>4251</v>
      </c>
      <c r="B1216" s="201">
        <v>46063.0</v>
      </c>
      <c r="C1216" s="128" t="s">
        <v>4252</v>
      </c>
      <c r="D1216" s="128" t="s">
        <v>4253</v>
      </c>
      <c r="E1216" s="182">
        <v>8172.0</v>
      </c>
      <c r="F1216" s="128" t="s">
        <v>4254</v>
      </c>
      <c r="G1216" s="186" t="s">
        <v>4255</v>
      </c>
      <c r="H1216" s="166" t="s">
        <v>869</v>
      </c>
      <c r="I1216" s="128" t="s">
        <v>4256</v>
      </c>
      <c r="J1216" s="110"/>
      <c r="K1216" s="112"/>
      <c r="L1216" s="112"/>
      <c r="M1216" s="112"/>
      <c r="N1216" s="112"/>
      <c r="O1216" s="183">
        <v>81.18</v>
      </c>
      <c r="P1216" s="112">
        <f t="shared" si="110"/>
        <v>8090.82</v>
      </c>
      <c r="Q1216" s="112"/>
      <c r="R1216" s="110"/>
      <c r="S1216" s="110"/>
      <c r="T1216" s="110"/>
      <c r="U1216" s="110"/>
      <c r="V1216" s="110"/>
      <c r="W1216" s="110"/>
      <c r="X1216" s="110"/>
    </row>
    <row r="1217" ht="14.25" customHeight="1">
      <c r="A1217" s="270" t="s">
        <v>4257</v>
      </c>
      <c r="B1217" s="201">
        <v>46063.0</v>
      </c>
      <c r="C1217" s="128" t="s">
        <v>4258</v>
      </c>
      <c r="D1217" s="128" t="s">
        <v>4259</v>
      </c>
      <c r="E1217" s="182">
        <v>172.0</v>
      </c>
      <c r="F1217" s="128" t="s">
        <v>4260</v>
      </c>
      <c r="G1217" s="186" t="s">
        <v>1100</v>
      </c>
      <c r="H1217" s="166" t="s">
        <v>869</v>
      </c>
      <c r="I1217" s="110"/>
      <c r="J1217" s="110"/>
      <c r="K1217" s="112"/>
      <c r="L1217" s="112"/>
      <c r="M1217" s="112"/>
      <c r="N1217" s="112"/>
      <c r="O1217" s="183">
        <v>2.47</v>
      </c>
      <c r="P1217" s="112">
        <f t="shared" si="110"/>
        <v>169.53</v>
      </c>
      <c r="Q1217" s="112"/>
      <c r="R1217" s="110"/>
      <c r="S1217" s="110"/>
      <c r="T1217" s="110"/>
      <c r="U1217" s="110"/>
      <c r="V1217" s="110"/>
      <c r="W1217" s="110"/>
      <c r="X1217" s="110"/>
    </row>
    <row r="1218" ht="15.0" customHeight="1">
      <c r="A1218" s="270" t="s">
        <v>4261</v>
      </c>
      <c r="B1218" s="201">
        <v>46064.0</v>
      </c>
      <c r="C1218" s="128" t="s">
        <v>4262</v>
      </c>
      <c r="D1218" s="128" t="s">
        <v>4263</v>
      </c>
      <c r="E1218" s="182">
        <v>304.0</v>
      </c>
      <c r="F1218" s="128" t="s">
        <v>4264</v>
      </c>
      <c r="G1218" s="186" t="s">
        <v>143</v>
      </c>
      <c r="H1218" s="166" t="s">
        <v>976</v>
      </c>
      <c r="I1218" s="110"/>
      <c r="J1218" s="110"/>
      <c r="K1218" s="112"/>
      <c r="L1218" s="112"/>
      <c r="M1218" s="112"/>
      <c r="N1218" s="112"/>
      <c r="O1218" s="112"/>
      <c r="P1218" s="112"/>
      <c r="Q1218" s="112"/>
      <c r="R1218" s="110"/>
      <c r="S1218" s="110"/>
      <c r="T1218" s="110"/>
      <c r="U1218" s="110"/>
      <c r="V1218" s="110"/>
      <c r="W1218" s="110"/>
      <c r="X1218" s="110"/>
    </row>
    <row r="1219" ht="14.25" customHeight="1">
      <c r="A1219" s="270" t="s">
        <v>4265</v>
      </c>
      <c r="B1219" s="201">
        <v>46064.0</v>
      </c>
      <c r="C1219" s="128" t="s">
        <v>4266</v>
      </c>
      <c r="D1219" s="128" t="s">
        <v>4267</v>
      </c>
      <c r="E1219" s="182">
        <v>900.0</v>
      </c>
      <c r="F1219" s="128" t="s">
        <v>4268</v>
      </c>
      <c r="G1219" s="186" t="s">
        <v>143</v>
      </c>
      <c r="H1219" s="166" t="s">
        <v>976</v>
      </c>
      <c r="I1219" s="110"/>
      <c r="J1219" s="110"/>
      <c r="K1219" s="112"/>
      <c r="L1219" s="112"/>
      <c r="M1219" s="112"/>
      <c r="N1219" s="112"/>
      <c r="O1219" s="112"/>
      <c r="P1219" s="112"/>
      <c r="Q1219" s="112"/>
      <c r="R1219" s="110"/>
      <c r="S1219" s="110"/>
      <c r="T1219" s="110"/>
      <c r="U1219" s="110"/>
      <c r="V1219" s="110"/>
      <c r="W1219" s="110"/>
      <c r="X1219" s="110"/>
    </row>
    <row r="1220" ht="14.25" customHeight="1">
      <c r="A1220" s="270" t="s">
        <v>4269</v>
      </c>
      <c r="B1220" s="201">
        <v>46065.0</v>
      </c>
      <c r="C1220" s="128" t="s">
        <v>4270</v>
      </c>
      <c r="D1220" s="128" t="s">
        <v>4271</v>
      </c>
      <c r="E1220" s="182">
        <v>500.0</v>
      </c>
      <c r="F1220" s="128" t="s">
        <v>1079</v>
      </c>
      <c r="G1220" s="186" t="s">
        <v>143</v>
      </c>
      <c r="H1220" s="166" t="s">
        <v>976</v>
      </c>
      <c r="I1220" s="110"/>
      <c r="J1220" s="110"/>
      <c r="K1220" s="112"/>
      <c r="L1220" s="112"/>
      <c r="M1220" s="112"/>
      <c r="N1220" s="112"/>
      <c r="O1220" s="112"/>
      <c r="P1220" s="112"/>
      <c r="Q1220" s="112"/>
      <c r="R1220" s="110"/>
      <c r="S1220" s="110"/>
      <c r="T1220" s="110"/>
      <c r="U1220" s="110"/>
      <c r="V1220" s="110"/>
      <c r="W1220" s="110"/>
      <c r="X1220" s="110"/>
    </row>
    <row r="1221" ht="14.25" customHeight="1">
      <c r="A1221" s="270" t="s">
        <v>4272</v>
      </c>
      <c r="B1221" s="201">
        <v>46065.0</v>
      </c>
      <c r="C1221" s="128" t="s">
        <v>4273</v>
      </c>
      <c r="D1221" s="128" t="s">
        <v>4274</v>
      </c>
      <c r="E1221" s="182">
        <v>600.0</v>
      </c>
      <c r="F1221" s="128" t="s">
        <v>1180</v>
      </c>
      <c r="G1221" s="186" t="s">
        <v>1100</v>
      </c>
      <c r="H1221" s="166" t="s">
        <v>869</v>
      </c>
      <c r="I1221" s="110"/>
      <c r="J1221" s="110"/>
      <c r="K1221" s="112"/>
      <c r="L1221" s="112"/>
      <c r="M1221" s="112"/>
      <c r="N1221" s="112"/>
      <c r="O1221" s="112">
        <f>E1221-P1221</f>
        <v>8.65</v>
      </c>
      <c r="P1221" s="183">
        <v>591.35</v>
      </c>
      <c r="Q1221" s="112"/>
      <c r="R1221" s="110"/>
      <c r="S1221" s="110"/>
      <c r="T1221" s="110"/>
      <c r="U1221" s="110"/>
      <c r="V1221" s="110"/>
      <c r="W1221" s="110"/>
      <c r="X1221" s="110"/>
    </row>
    <row r="1222" ht="14.25" customHeight="1">
      <c r="A1222" s="270" t="s">
        <v>4275</v>
      </c>
      <c r="B1222" s="201">
        <v>46069.0</v>
      </c>
      <c r="C1222" s="128" t="s">
        <v>4276</v>
      </c>
      <c r="D1222" s="128" t="s">
        <v>1934</v>
      </c>
      <c r="E1222" s="182">
        <v>300.0</v>
      </c>
      <c r="F1222" s="128" t="s">
        <v>4277</v>
      </c>
      <c r="G1222" s="186" t="s">
        <v>143</v>
      </c>
      <c r="H1222" s="166" t="s">
        <v>976</v>
      </c>
      <c r="I1222" s="110"/>
      <c r="J1222" s="110"/>
      <c r="K1222" s="116"/>
      <c r="L1222" s="116"/>
      <c r="M1222" s="116"/>
      <c r="N1222" s="116"/>
      <c r="O1222" s="116"/>
      <c r="P1222" s="116"/>
      <c r="Q1222" s="116"/>
      <c r="R1222" s="156"/>
      <c r="S1222" s="156"/>
      <c r="T1222" s="156"/>
      <c r="U1222" s="156"/>
      <c r="V1222" s="156"/>
      <c r="W1222" s="156"/>
      <c r="X1222" s="156"/>
    </row>
    <row r="1223" ht="14.25" customHeight="1">
      <c r="A1223" s="270" t="s">
        <v>4278</v>
      </c>
      <c r="B1223" s="201">
        <v>46069.0</v>
      </c>
      <c r="C1223" s="128" t="s">
        <v>4279</v>
      </c>
      <c r="D1223" s="128" t="s">
        <v>4280</v>
      </c>
      <c r="E1223" s="182">
        <v>235.0</v>
      </c>
      <c r="F1223" s="128" t="s">
        <v>3777</v>
      </c>
      <c r="G1223" s="186" t="s">
        <v>143</v>
      </c>
      <c r="H1223" s="166" t="s">
        <v>976</v>
      </c>
      <c r="I1223" s="110"/>
      <c r="J1223" s="110"/>
      <c r="K1223" s="116"/>
      <c r="L1223" s="116"/>
      <c r="M1223" s="116"/>
      <c r="N1223" s="116"/>
      <c r="O1223" s="116"/>
      <c r="P1223" s="116"/>
      <c r="Q1223" s="116"/>
      <c r="R1223" s="156"/>
      <c r="S1223" s="156"/>
      <c r="T1223" s="156"/>
      <c r="U1223" s="156"/>
      <c r="V1223" s="156"/>
      <c r="W1223" s="156"/>
      <c r="X1223" s="156"/>
    </row>
    <row r="1224" ht="14.25" customHeight="1">
      <c r="A1224" s="270" t="s">
        <v>4281</v>
      </c>
      <c r="B1224" s="201">
        <v>46069.0</v>
      </c>
      <c r="C1224" s="128" t="s">
        <v>4282</v>
      </c>
      <c r="D1224" s="128" t="s">
        <v>4283</v>
      </c>
      <c r="E1224" s="182">
        <v>60.0</v>
      </c>
      <c r="F1224" s="128" t="s">
        <v>3777</v>
      </c>
      <c r="G1224" s="186" t="s">
        <v>4284</v>
      </c>
      <c r="H1224" s="166" t="s">
        <v>869</v>
      </c>
      <c r="I1224" s="110"/>
      <c r="J1224" s="110"/>
      <c r="K1224" s="116"/>
      <c r="L1224" s="116"/>
      <c r="M1224" s="116"/>
      <c r="N1224" s="116"/>
      <c r="O1224" s="197">
        <v>0.87</v>
      </c>
      <c r="P1224" s="116">
        <f t="shared" ref="P1224:P1225" si="111">E1224-O1224</f>
        <v>59.13</v>
      </c>
      <c r="Q1224" s="116"/>
      <c r="R1224" s="156"/>
      <c r="S1224" s="156"/>
      <c r="T1224" s="156"/>
      <c r="U1224" s="156"/>
      <c r="V1224" s="156"/>
      <c r="W1224" s="156"/>
      <c r="X1224" s="156"/>
    </row>
    <row r="1225" ht="14.25" customHeight="1">
      <c r="A1225" s="270" t="s">
        <v>4285</v>
      </c>
      <c r="B1225" s="201">
        <v>46069.0</v>
      </c>
      <c r="C1225" s="128" t="s">
        <v>4286</v>
      </c>
      <c r="D1225" s="128" t="s">
        <v>4287</v>
      </c>
      <c r="E1225" s="182">
        <v>36.0</v>
      </c>
      <c r="F1225" s="128" t="s">
        <v>3777</v>
      </c>
      <c r="G1225" s="186" t="s">
        <v>4288</v>
      </c>
      <c r="H1225" s="166" t="s">
        <v>869</v>
      </c>
      <c r="I1225" s="110"/>
      <c r="J1225" s="110"/>
      <c r="K1225" s="116"/>
      <c r="L1225" s="116"/>
      <c r="M1225" s="116"/>
      <c r="N1225" s="116"/>
      <c r="O1225" s="197">
        <v>0.52</v>
      </c>
      <c r="P1225" s="116">
        <f t="shared" si="111"/>
        <v>35.48</v>
      </c>
      <c r="Q1225" s="116"/>
      <c r="R1225" s="156"/>
      <c r="S1225" s="156"/>
      <c r="T1225" s="156"/>
      <c r="U1225" s="156"/>
      <c r="V1225" s="156"/>
      <c r="W1225" s="156"/>
      <c r="X1225" s="156"/>
    </row>
    <row r="1226" ht="14.25" customHeight="1">
      <c r="A1226" s="270" t="s">
        <v>4289</v>
      </c>
      <c r="B1226" s="201">
        <v>46069.0</v>
      </c>
      <c r="C1226" s="128" t="s">
        <v>4290</v>
      </c>
      <c r="D1226" s="128" t="s">
        <v>1223</v>
      </c>
      <c r="E1226" s="184">
        <v>1814942.67</v>
      </c>
      <c r="F1226" s="128" t="s">
        <v>4291</v>
      </c>
      <c r="G1226" s="186" t="s">
        <v>201</v>
      </c>
      <c r="H1226" s="166" t="s">
        <v>869</v>
      </c>
      <c r="I1226" s="128" t="s">
        <v>4292</v>
      </c>
      <c r="J1226" s="110"/>
      <c r="K1226" s="116"/>
      <c r="L1226" s="116"/>
      <c r="M1226" s="116"/>
      <c r="N1226" s="116"/>
      <c r="O1226" s="116"/>
      <c r="P1226" s="116"/>
      <c r="Q1226" s="116"/>
      <c r="R1226" s="156"/>
      <c r="S1226" s="156"/>
      <c r="T1226" s="156"/>
      <c r="U1226" s="156"/>
      <c r="V1226" s="156"/>
      <c r="W1226" s="156"/>
      <c r="X1226" s="156"/>
    </row>
    <row r="1227" ht="14.25" customHeight="1">
      <c r="A1227" s="270" t="s">
        <v>4293</v>
      </c>
      <c r="B1227" s="201">
        <v>46069.0</v>
      </c>
      <c r="C1227" s="128" t="s">
        <v>4294</v>
      </c>
      <c r="D1227" s="128" t="s">
        <v>4295</v>
      </c>
      <c r="E1227" s="182">
        <v>19800.0</v>
      </c>
      <c r="F1227" s="128" t="s">
        <v>4296</v>
      </c>
      <c r="G1227" s="186" t="s">
        <v>118</v>
      </c>
      <c r="H1227" s="166" t="s">
        <v>869</v>
      </c>
      <c r="I1227" s="128" t="s">
        <v>4297</v>
      </c>
      <c r="J1227" s="110"/>
      <c r="K1227" s="116"/>
      <c r="L1227" s="116"/>
      <c r="M1227" s="116"/>
      <c r="N1227" s="116"/>
      <c r="O1227" s="116"/>
      <c r="P1227" s="116"/>
      <c r="Q1227" s="116"/>
      <c r="R1227" s="156"/>
      <c r="S1227" s="156"/>
      <c r="T1227" s="156"/>
      <c r="U1227" s="156"/>
      <c r="V1227" s="156"/>
      <c r="W1227" s="156"/>
      <c r="X1227" s="156"/>
    </row>
    <row r="1228" ht="14.25" customHeight="1">
      <c r="A1228" s="270" t="s">
        <v>4298</v>
      </c>
      <c r="B1228" s="201">
        <v>46069.0</v>
      </c>
      <c r="C1228" s="128" t="s">
        <v>4299</v>
      </c>
      <c r="D1228" s="128" t="s">
        <v>894</v>
      </c>
      <c r="E1228" s="184">
        <v>18916.07</v>
      </c>
      <c r="F1228" s="128" t="s">
        <v>4296</v>
      </c>
      <c r="G1228" s="186" t="s">
        <v>201</v>
      </c>
      <c r="H1228" s="166" t="s">
        <v>869</v>
      </c>
      <c r="I1228" s="128" t="s">
        <v>4300</v>
      </c>
      <c r="J1228" s="110"/>
      <c r="K1228" s="197">
        <v>19800.0</v>
      </c>
      <c r="L1228" s="116">
        <f t="shared" ref="L1228:L1229" si="112">K1228/1.12*0.05</f>
        <v>883.9285714</v>
      </c>
      <c r="M1228" s="116">
        <f t="shared" ref="M1228:M1229" si="113">K1228-L1228</f>
        <v>18916.07143</v>
      </c>
      <c r="N1228" s="116">
        <f t="shared" ref="N1228:N1229" si="114">E1228-M1228</f>
        <v>-0.001428571428</v>
      </c>
      <c r="O1228" s="116"/>
      <c r="P1228" s="116"/>
      <c r="Q1228" s="116"/>
      <c r="R1228" s="156"/>
      <c r="S1228" s="156"/>
      <c r="T1228" s="156"/>
      <c r="U1228" s="156"/>
      <c r="V1228" s="156"/>
      <c r="W1228" s="156"/>
      <c r="X1228" s="156"/>
    </row>
    <row r="1229" ht="14.25" customHeight="1">
      <c r="A1229" s="270" t="s">
        <v>4301</v>
      </c>
      <c r="B1229" s="201">
        <v>46069.0</v>
      </c>
      <c r="C1229" s="128" t="s">
        <v>4302</v>
      </c>
      <c r="D1229" s="128" t="s">
        <v>889</v>
      </c>
      <c r="E1229" s="184">
        <v>18916.07</v>
      </c>
      <c r="F1229" s="128" t="s">
        <v>4303</v>
      </c>
      <c r="G1229" s="186" t="s">
        <v>201</v>
      </c>
      <c r="H1229" s="166" t="s">
        <v>869</v>
      </c>
      <c r="I1229" s="128" t="s">
        <v>4304</v>
      </c>
      <c r="J1229" s="110"/>
      <c r="K1229" s="197">
        <v>19800.0</v>
      </c>
      <c r="L1229" s="116">
        <f t="shared" si="112"/>
        <v>883.9285714</v>
      </c>
      <c r="M1229" s="116">
        <f t="shared" si="113"/>
        <v>18916.07143</v>
      </c>
      <c r="N1229" s="116">
        <f t="shared" si="114"/>
        <v>-0.001428571428</v>
      </c>
      <c r="O1229" s="116"/>
      <c r="P1229" s="116"/>
      <c r="Q1229" s="116"/>
      <c r="R1229" s="156"/>
      <c r="S1229" s="156"/>
      <c r="T1229" s="156"/>
      <c r="U1229" s="156"/>
      <c r="V1229" s="156"/>
      <c r="W1229" s="156"/>
      <c r="X1229" s="156"/>
    </row>
    <row r="1230" ht="14.25" customHeight="1">
      <c r="A1230" s="270" t="s">
        <v>4305</v>
      </c>
      <c r="B1230" s="117"/>
      <c r="C1230" s="110"/>
      <c r="D1230" s="198" t="s">
        <v>129</v>
      </c>
      <c r="E1230" s="115"/>
      <c r="F1230" s="110"/>
      <c r="H1230" s="166"/>
      <c r="I1230" s="110"/>
      <c r="J1230" s="110"/>
      <c r="K1230" s="112"/>
      <c r="L1230" s="112"/>
      <c r="M1230" s="112"/>
      <c r="N1230" s="112"/>
      <c r="O1230" s="112"/>
      <c r="P1230" s="112"/>
      <c r="Q1230" s="112"/>
      <c r="R1230" s="110"/>
      <c r="S1230" s="110"/>
      <c r="T1230" s="110"/>
      <c r="U1230" s="110"/>
      <c r="V1230" s="110"/>
      <c r="W1230" s="110"/>
      <c r="X1230" s="110"/>
    </row>
    <row r="1231" ht="14.25" customHeight="1">
      <c r="A1231" s="270" t="s">
        <v>4306</v>
      </c>
      <c r="B1231" s="201">
        <v>46069.0</v>
      </c>
      <c r="C1231" s="128" t="s">
        <v>4307</v>
      </c>
      <c r="D1231" s="128" t="s">
        <v>817</v>
      </c>
      <c r="E1231" s="184">
        <v>18916.07</v>
      </c>
      <c r="F1231" s="128" t="s">
        <v>4303</v>
      </c>
      <c r="G1231" s="186" t="s">
        <v>201</v>
      </c>
      <c r="H1231" s="166" t="s">
        <v>869</v>
      </c>
      <c r="I1231" s="128" t="s">
        <v>4304</v>
      </c>
      <c r="J1231" s="156"/>
      <c r="K1231" s="197">
        <v>19800.0</v>
      </c>
      <c r="L1231" s="116">
        <f>K1231/1.12*0.05</f>
        <v>883.9285714</v>
      </c>
      <c r="M1231" s="116">
        <f>K1231-L1231</f>
        <v>18916.07143</v>
      </c>
      <c r="N1231" s="116">
        <f>E1231-M1231</f>
        <v>-0.001428571428</v>
      </c>
      <c r="O1231" s="116"/>
      <c r="P1231" s="116"/>
      <c r="Q1231" s="116"/>
      <c r="R1231" s="156"/>
      <c r="S1231" s="156"/>
      <c r="T1231" s="156"/>
      <c r="U1231" s="156"/>
      <c r="V1231" s="156"/>
      <c r="W1231" s="156"/>
      <c r="X1231" s="156"/>
    </row>
    <row r="1232" ht="14.25" customHeight="1">
      <c r="A1232" s="270" t="s">
        <v>4308</v>
      </c>
      <c r="B1232" s="201">
        <v>46071.0</v>
      </c>
      <c r="C1232" s="128" t="s">
        <v>4309</v>
      </c>
      <c r="D1232" s="211" t="s">
        <v>4310</v>
      </c>
      <c r="E1232" s="212">
        <v>550.0</v>
      </c>
      <c r="F1232" s="211" t="s">
        <v>1180</v>
      </c>
      <c r="G1232" s="219" t="s">
        <v>150</v>
      </c>
      <c r="H1232" s="166" t="s">
        <v>869</v>
      </c>
      <c r="I1232" s="110"/>
      <c r="J1232" s="110"/>
      <c r="K1232" s="112"/>
      <c r="L1232" s="112"/>
      <c r="M1232" s="112"/>
      <c r="N1232" s="112"/>
      <c r="O1232" s="183">
        <v>18.06</v>
      </c>
      <c r="P1232" s="112">
        <f>E1232-O1232</f>
        <v>531.94</v>
      </c>
      <c r="Q1232" s="112"/>
      <c r="R1232" s="110"/>
      <c r="S1232" s="110"/>
      <c r="T1232" s="110"/>
      <c r="U1232" s="110"/>
      <c r="V1232" s="110"/>
      <c r="W1232" s="110"/>
      <c r="X1232" s="110"/>
    </row>
    <row r="1233" ht="14.25" customHeight="1">
      <c r="A1233" s="270" t="s">
        <v>4311</v>
      </c>
      <c r="B1233" s="201">
        <v>46071.0</v>
      </c>
      <c r="C1233" s="128" t="s">
        <v>4312</v>
      </c>
      <c r="D1233" s="211" t="s">
        <v>4313</v>
      </c>
      <c r="E1233" s="212">
        <v>550.0</v>
      </c>
      <c r="F1233" s="211" t="s">
        <v>1180</v>
      </c>
      <c r="G1233" s="219" t="s">
        <v>143</v>
      </c>
      <c r="H1233" s="166" t="s">
        <v>976</v>
      </c>
      <c r="I1233" s="128" t="s">
        <v>4314</v>
      </c>
      <c r="J1233" s="110"/>
      <c r="K1233" s="112"/>
      <c r="L1233" s="112"/>
      <c r="M1233" s="112"/>
      <c r="N1233" s="112"/>
      <c r="O1233" s="112"/>
      <c r="P1233" s="112"/>
      <c r="Q1233" s="112"/>
      <c r="R1233" s="110"/>
      <c r="S1233" s="110"/>
      <c r="T1233" s="110"/>
      <c r="U1233" s="110"/>
      <c r="V1233" s="110"/>
      <c r="W1233" s="110"/>
      <c r="X1233" s="110"/>
    </row>
    <row r="1234" ht="14.25" customHeight="1">
      <c r="A1234" s="270" t="s">
        <v>4315</v>
      </c>
      <c r="B1234" s="201">
        <v>46071.0</v>
      </c>
      <c r="C1234" s="128" t="s">
        <v>4316</v>
      </c>
      <c r="D1234" s="128" t="s">
        <v>262</v>
      </c>
      <c r="E1234" s="182">
        <v>9900.0</v>
      </c>
      <c r="F1234" s="128" t="s">
        <v>4317</v>
      </c>
      <c r="G1234" s="186" t="s">
        <v>4318</v>
      </c>
      <c r="H1234" s="166" t="s">
        <v>869</v>
      </c>
      <c r="I1234" s="110"/>
      <c r="J1234" s="110"/>
      <c r="K1234" s="112"/>
      <c r="L1234" s="112"/>
      <c r="M1234" s="112"/>
      <c r="N1234" s="112"/>
      <c r="O1234" s="183">
        <v>142.75</v>
      </c>
      <c r="P1234" s="112">
        <f t="shared" ref="P1234:P1235" si="115">E1234-O1234</f>
        <v>9757.25</v>
      </c>
      <c r="Q1234" s="112"/>
      <c r="R1234" s="110"/>
      <c r="S1234" s="110"/>
      <c r="T1234" s="110"/>
      <c r="U1234" s="110"/>
      <c r="V1234" s="110"/>
      <c r="W1234" s="110"/>
      <c r="X1234" s="110"/>
    </row>
    <row r="1235" ht="14.25" customHeight="1">
      <c r="A1235" s="270" t="s">
        <v>4319</v>
      </c>
      <c r="B1235" s="201">
        <v>46071.0</v>
      </c>
      <c r="C1235" s="128" t="s">
        <v>4320</v>
      </c>
      <c r="D1235" s="186" t="s">
        <v>162</v>
      </c>
      <c r="E1235" s="182">
        <v>4000.0</v>
      </c>
      <c r="F1235" s="128" t="s">
        <v>4321</v>
      </c>
      <c r="G1235" s="186" t="s">
        <v>4318</v>
      </c>
      <c r="H1235" s="166" t="s">
        <v>869</v>
      </c>
      <c r="I1235" s="110"/>
      <c r="J1235" s="110"/>
      <c r="K1235" s="112"/>
      <c r="L1235" s="112"/>
      <c r="M1235" s="112"/>
      <c r="N1235" s="112"/>
      <c r="O1235" s="183">
        <v>57.68</v>
      </c>
      <c r="P1235" s="112">
        <f t="shared" si="115"/>
        <v>3942.32</v>
      </c>
      <c r="Q1235" s="112"/>
      <c r="R1235" s="110"/>
      <c r="S1235" s="110"/>
      <c r="T1235" s="110"/>
      <c r="U1235" s="110"/>
      <c r="V1235" s="110"/>
      <c r="W1235" s="110"/>
      <c r="X1235" s="110"/>
    </row>
    <row r="1236" ht="14.25" customHeight="1">
      <c r="A1236" s="270" t="s">
        <v>4322</v>
      </c>
      <c r="B1236" s="201">
        <v>46071.0</v>
      </c>
      <c r="C1236" s="128" t="s">
        <v>4323</v>
      </c>
      <c r="D1236" s="211" t="s">
        <v>4324</v>
      </c>
      <c r="E1236" s="212">
        <v>64.0</v>
      </c>
      <c r="F1236" s="211" t="s">
        <v>4325</v>
      </c>
      <c r="G1236" s="219" t="s">
        <v>143</v>
      </c>
      <c r="H1236" s="166" t="s">
        <v>976</v>
      </c>
      <c r="I1236" s="110"/>
      <c r="J1236" s="110"/>
      <c r="K1236" s="112"/>
      <c r="L1236" s="112"/>
      <c r="M1236" s="112"/>
      <c r="N1236" s="112"/>
      <c r="O1236" s="112"/>
      <c r="P1236" s="112"/>
      <c r="Q1236" s="112"/>
      <c r="R1236" s="110"/>
      <c r="S1236" s="110"/>
      <c r="T1236" s="110"/>
      <c r="U1236" s="110"/>
      <c r="V1236" s="110"/>
      <c r="W1236" s="110"/>
      <c r="X1236" s="110"/>
    </row>
    <row r="1237" ht="14.25" customHeight="1">
      <c r="A1237" s="270" t="s">
        <v>4326</v>
      </c>
      <c r="B1237" s="201">
        <v>46071.0</v>
      </c>
      <c r="C1237" s="128" t="s">
        <v>4327</v>
      </c>
      <c r="D1237" s="211" t="s">
        <v>4328</v>
      </c>
      <c r="E1237" s="212">
        <v>44000.0</v>
      </c>
      <c r="F1237" s="211" t="s">
        <v>4329</v>
      </c>
      <c r="G1237" s="186" t="s">
        <v>201</v>
      </c>
      <c r="H1237" s="166" t="s">
        <v>869</v>
      </c>
      <c r="I1237" s="128" t="s">
        <v>4330</v>
      </c>
      <c r="J1237" s="110"/>
      <c r="K1237" s="112"/>
      <c r="L1237" s="112"/>
      <c r="M1237" s="112"/>
      <c r="N1237" s="112"/>
      <c r="O1237" s="112"/>
      <c r="P1237" s="112"/>
      <c r="Q1237" s="112"/>
      <c r="R1237" s="110"/>
      <c r="S1237" s="110"/>
      <c r="T1237" s="110"/>
      <c r="U1237" s="110"/>
      <c r="V1237" s="110"/>
      <c r="W1237" s="110"/>
      <c r="X1237" s="110"/>
    </row>
    <row r="1238" ht="14.25" customHeight="1">
      <c r="A1238" s="270" t="s">
        <v>4331</v>
      </c>
      <c r="B1238" s="201">
        <v>46071.0</v>
      </c>
      <c r="C1238" s="128" t="s">
        <v>4332</v>
      </c>
      <c r="D1238" s="211" t="s">
        <v>4267</v>
      </c>
      <c r="E1238" s="212">
        <v>800.0</v>
      </c>
      <c r="F1238" s="211" t="s">
        <v>4333</v>
      </c>
      <c r="G1238" s="186" t="s">
        <v>143</v>
      </c>
      <c r="H1238" s="166" t="s">
        <v>976</v>
      </c>
      <c r="I1238" s="110"/>
      <c r="J1238" s="110"/>
      <c r="K1238" s="112"/>
      <c r="L1238" s="112"/>
      <c r="M1238" s="112"/>
      <c r="N1238" s="112"/>
      <c r="O1238" s="112"/>
      <c r="P1238" s="112"/>
      <c r="Q1238" s="112"/>
      <c r="R1238" s="110"/>
      <c r="S1238" s="110"/>
      <c r="T1238" s="110"/>
      <c r="U1238" s="110"/>
      <c r="V1238" s="110"/>
      <c r="W1238" s="110"/>
      <c r="X1238" s="110"/>
    </row>
    <row r="1239" ht="14.25" customHeight="1">
      <c r="A1239" s="270" t="s">
        <v>4334</v>
      </c>
      <c r="B1239" s="201">
        <v>46071.0</v>
      </c>
      <c r="C1239" s="128" t="s">
        <v>4335</v>
      </c>
      <c r="D1239" s="211" t="s">
        <v>3473</v>
      </c>
      <c r="E1239" s="212">
        <v>1100.0</v>
      </c>
      <c r="F1239" s="211" t="s">
        <v>1180</v>
      </c>
      <c r="G1239" s="186" t="s">
        <v>4336</v>
      </c>
      <c r="H1239" s="166" t="s">
        <v>869</v>
      </c>
      <c r="I1239" s="110"/>
      <c r="J1239" s="110"/>
      <c r="K1239" s="112"/>
      <c r="L1239" s="112"/>
      <c r="M1239" s="112"/>
      <c r="N1239" s="112"/>
      <c r="O1239" s="183">
        <v>36.12</v>
      </c>
      <c r="P1239" s="112">
        <f t="shared" ref="P1239:P1241" si="116">E1239-O1239</f>
        <v>1063.88</v>
      </c>
      <c r="Q1239" s="112"/>
      <c r="R1239" s="110"/>
      <c r="S1239" s="110"/>
      <c r="T1239" s="110"/>
      <c r="U1239" s="110"/>
      <c r="V1239" s="110"/>
      <c r="W1239" s="110"/>
      <c r="X1239" s="110"/>
    </row>
    <row r="1240" ht="14.25" customHeight="1">
      <c r="A1240" s="270" t="s">
        <v>4337</v>
      </c>
      <c r="B1240" s="201">
        <v>46071.0</v>
      </c>
      <c r="C1240" s="128" t="s">
        <v>4338</v>
      </c>
      <c r="D1240" s="211" t="s">
        <v>4339</v>
      </c>
      <c r="E1240" s="212">
        <v>2200.0</v>
      </c>
      <c r="F1240" s="211" t="s">
        <v>1180</v>
      </c>
      <c r="G1240" s="186" t="s">
        <v>150</v>
      </c>
      <c r="H1240" s="166" t="s">
        <v>869</v>
      </c>
      <c r="I1240" s="110"/>
      <c r="J1240" s="110"/>
      <c r="K1240" s="112"/>
      <c r="L1240" s="112"/>
      <c r="M1240" s="112"/>
      <c r="N1240" s="112"/>
      <c r="O1240" s="183">
        <v>72.24</v>
      </c>
      <c r="P1240" s="112">
        <f t="shared" si="116"/>
        <v>2127.76</v>
      </c>
      <c r="Q1240" s="112"/>
      <c r="R1240" s="110"/>
      <c r="S1240" s="110"/>
      <c r="T1240" s="110"/>
      <c r="U1240" s="110"/>
      <c r="V1240" s="110"/>
      <c r="W1240" s="110"/>
      <c r="X1240" s="110"/>
    </row>
    <row r="1241" ht="14.25" customHeight="1">
      <c r="A1241" s="270" t="s">
        <v>4340</v>
      </c>
      <c r="B1241" s="201">
        <v>46071.0</v>
      </c>
      <c r="C1241" s="128" t="s">
        <v>4341</v>
      </c>
      <c r="D1241" s="211" t="s">
        <v>4342</v>
      </c>
      <c r="E1241" s="212">
        <v>360.0</v>
      </c>
      <c r="F1241" s="211" t="s">
        <v>4343</v>
      </c>
      <c r="G1241" s="186" t="s">
        <v>150</v>
      </c>
      <c r="H1241" s="166" t="s">
        <v>869</v>
      </c>
      <c r="I1241" s="110"/>
      <c r="J1241" s="110"/>
      <c r="K1241" s="112"/>
      <c r="L1241" s="112"/>
      <c r="M1241" s="112"/>
      <c r="N1241" s="112"/>
      <c r="O1241" s="183">
        <v>11.82</v>
      </c>
      <c r="P1241" s="112">
        <f t="shared" si="116"/>
        <v>348.18</v>
      </c>
      <c r="Q1241" s="112"/>
      <c r="R1241" s="110"/>
      <c r="S1241" s="110"/>
      <c r="T1241" s="110"/>
      <c r="U1241" s="110"/>
      <c r="V1241" s="110"/>
      <c r="W1241" s="110"/>
      <c r="X1241" s="110"/>
    </row>
    <row r="1242" ht="14.25" customHeight="1">
      <c r="A1242" s="270" t="s">
        <v>4344</v>
      </c>
      <c r="B1242" s="201">
        <v>46071.0</v>
      </c>
      <c r="C1242" s="128" t="s">
        <v>4345</v>
      </c>
      <c r="D1242" s="211" t="s">
        <v>1558</v>
      </c>
      <c r="E1242" s="212">
        <v>147.0</v>
      </c>
      <c r="F1242" s="211" t="s">
        <v>4056</v>
      </c>
      <c r="G1242" s="186" t="s">
        <v>143</v>
      </c>
      <c r="H1242" s="166" t="s">
        <v>976</v>
      </c>
      <c r="I1242" s="128" t="s">
        <v>4314</v>
      </c>
      <c r="J1242" s="110"/>
      <c r="K1242" s="112"/>
      <c r="L1242" s="112"/>
      <c r="M1242" s="112"/>
      <c r="N1242" s="112"/>
      <c r="O1242" s="112"/>
      <c r="P1242" s="112"/>
      <c r="Q1242" s="112"/>
      <c r="R1242" s="110"/>
      <c r="S1242" s="110"/>
      <c r="T1242" s="110"/>
      <c r="U1242" s="110"/>
      <c r="V1242" s="110"/>
      <c r="W1242" s="110"/>
      <c r="X1242" s="110"/>
    </row>
    <row r="1243" ht="12.0" customHeight="1">
      <c r="A1243" s="270" t="s">
        <v>4346</v>
      </c>
      <c r="B1243" s="201">
        <v>46072.0</v>
      </c>
      <c r="C1243" s="110"/>
      <c r="D1243" s="211" t="s">
        <v>4216</v>
      </c>
      <c r="E1243" s="212">
        <v>300.0</v>
      </c>
      <c r="F1243" s="211" t="s">
        <v>4347</v>
      </c>
      <c r="G1243" s="186" t="s">
        <v>143</v>
      </c>
      <c r="H1243" s="166" t="s">
        <v>976</v>
      </c>
      <c r="I1243" s="128" t="s">
        <v>4348</v>
      </c>
      <c r="J1243" s="110"/>
      <c r="K1243" s="112"/>
      <c r="L1243" s="112"/>
      <c r="M1243" s="112"/>
      <c r="N1243" s="112"/>
      <c r="O1243" s="112"/>
      <c r="P1243" s="112"/>
      <c r="Q1243" s="112"/>
      <c r="R1243" s="110"/>
      <c r="S1243" s="110"/>
      <c r="T1243" s="110"/>
      <c r="U1243" s="110"/>
      <c r="V1243" s="110"/>
      <c r="W1243" s="110"/>
      <c r="X1243" s="110"/>
    </row>
    <row r="1244" ht="14.25" customHeight="1">
      <c r="A1244" s="270" t="s">
        <v>4349</v>
      </c>
      <c r="B1244" s="201">
        <v>46072.0</v>
      </c>
      <c r="C1244" s="128" t="s">
        <v>4350</v>
      </c>
      <c r="D1244" s="211" t="s">
        <v>4351</v>
      </c>
      <c r="E1244" s="212">
        <v>550.0</v>
      </c>
      <c r="F1244" s="211" t="s">
        <v>1180</v>
      </c>
      <c r="G1244" s="186" t="s">
        <v>150</v>
      </c>
      <c r="H1244" s="166" t="s">
        <v>869</v>
      </c>
      <c r="I1244" s="110"/>
      <c r="J1244" s="110"/>
      <c r="K1244" s="112"/>
      <c r="L1244" s="112"/>
      <c r="M1244" s="112"/>
      <c r="N1244" s="112"/>
      <c r="O1244" s="183">
        <v>18.07</v>
      </c>
      <c r="P1244" s="112">
        <f t="shared" ref="P1244:P1245" si="117">E1244-O1244</f>
        <v>531.93</v>
      </c>
      <c r="Q1244" s="112"/>
      <c r="R1244" s="110"/>
      <c r="S1244" s="110"/>
      <c r="T1244" s="110"/>
      <c r="U1244" s="110"/>
      <c r="V1244" s="110"/>
      <c r="W1244" s="110"/>
      <c r="X1244" s="110"/>
    </row>
    <row r="1245" ht="14.25" customHeight="1">
      <c r="A1245" s="270" t="s">
        <v>4352</v>
      </c>
      <c r="B1245" s="201">
        <v>46072.0</v>
      </c>
      <c r="C1245" s="128" t="s">
        <v>4353</v>
      </c>
      <c r="D1245" s="211" t="s">
        <v>4354</v>
      </c>
      <c r="E1245" s="212">
        <v>550.0</v>
      </c>
      <c r="F1245" s="211" t="s">
        <v>1180</v>
      </c>
      <c r="G1245" s="186" t="s">
        <v>150</v>
      </c>
      <c r="H1245" s="166" t="s">
        <v>869</v>
      </c>
      <c r="I1245" s="110"/>
      <c r="J1245" s="110"/>
      <c r="K1245" s="112"/>
      <c r="L1245" s="112"/>
      <c r="M1245" s="112"/>
      <c r="N1245" s="112"/>
      <c r="O1245" s="183">
        <v>18.06</v>
      </c>
      <c r="P1245" s="112">
        <f t="shared" si="117"/>
        <v>531.94</v>
      </c>
      <c r="Q1245" s="112"/>
      <c r="R1245" s="110"/>
      <c r="S1245" s="110"/>
      <c r="T1245" s="110"/>
      <c r="U1245" s="110"/>
      <c r="V1245" s="110"/>
      <c r="W1245" s="110"/>
      <c r="X1245" s="110"/>
    </row>
    <row r="1246" ht="14.25" customHeight="1">
      <c r="A1246" s="270" t="s">
        <v>4355</v>
      </c>
      <c r="B1246" s="201">
        <v>46072.0</v>
      </c>
      <c r="C1246" s="128" t="s">
        <v>4356</v>
      </c>
      <c r="D1246" s="211" t="s">
        <v>3867</v>
      </c>
      <c r="E1246" s="212">
        <v>550.0</v>
      </c>
      <c r="F1246" s="211" t="s">
        <v>1180</v>
      </c>
      <c r="G1246" s="186" t="s">
        <v>143</v>
      </c>
      <c r="H1246" s="166" t="s">
        <v>976</v>
      </c>
      <c r="I1246" s="128" t="s">
        <v>4348</v>
      </c>
      <c r="J1246" s="110"/>
      <c r="K1246" s="112"/>
      <c r="L1246" s="112"/>
      <c r="M1246" s="112"/>
      <c r="N1246" s="112"/>
      <c r="O1246" s="112"/>
      <c r="P1246" s="112"/>
      <c r="Q1246" s="112"/>
      <c r="R1246" s="110"/>
      <c r="S1246" s="110"/>
      <c r="T1246" s="110"/>
      <c r="U1246" s="110"/>
      <c r="V1246" s="110"/>
      <c r="W1246" s="110"/>
      <c r="X1246" s="110"/>
    </row>
    <row r="1247" ht="14.25" customHeight="1">
      <c r="A1247" s="270" t="s">
        <v>4357</v>
      </c>
      <c r="B1247" s="201">
        <v>46072.0</v>
      </c>
      <c r="C1247" s="128" t="s">
        <v>4358</v>
      </c>
      <c r="D1247" s="211" t="s">
        <v>4339</v>
      </c>
      <c r="E1247" s="212">
        <v>3300.0</v>
      </c>
      <c r="F1247" s="211" t="s">
        <v>1180</v>
      </c>
      <c r="G1247" s="186" t="s">
        <v>150</v>
      </c>
      <c r="H1247" s="166" t="s">
        <v>869</v>
      </c>
      <c r="I1247" s="110"/>
      <c r="J1247" s="110"/>
      <c r="K1247" s="112"/>
      <c r="L1247" s="112"/>
      <c r="M1247" s="112"/>
      <c r="N1247" s="112"/>
      <c r="O1247" s="183">
        <v>108.37</v>
      </c>
      <c r="P1247" s="112">
        <f t="shared" ref="P1247:P1250" si="118">E1247-O1247</f>
        <v>3191.63</v>
      </c>
      <c r="Q1247" s="112"/>
      <c r="R1247" s="110"/>
      <c r="S1247" s="110"/>
      <c r="T1247" s="110"/>
      <c r="U1247" s="110"/>
      <c r="V1247" s="110"/>
      <c r="W1247" s="110"/>
      <c r="X1247" s="110"/>
    </row>
    <row r="1248" ht="14.25" customHeight="1">
      <c r="A1248" s="270" t="s">
        <v>4359</v>
      </c>
      <c r="B1248" s="201">
        <v>46073.0</v>
      </c>
      <c r="C1248" s="128" t="s">
        <v>4360</v>
      </c>
      <c r="D1248" s="211" t="s">
        <v>4361</v>
      </c>
      <c r="E1248" s="212">
        <v>52.0</v>
      </c>
      <c r="F1248" s="211" t="s">
        <v>4362</v>
      </c>
      <c r="G1248" s="186" t="s">
        <v>1325</v>
      </c>
      <c r="H1248" s="166" t="s">
        <v>869</v>
      </c>
      <c r="I1248" s="110"/>
      <c r="J1248" s="110"/>
      <c r="K1248" s="112"/>
      <c r="L1248" s="112"/>
      <c r="M1248" s="112"/>
      <c r="N1248" s="112"/>
      <c r="O1248" s="183">
        <v>1.27</v>
      </c>
      <c r="P1248" s="112">
        <f t="shared" si="118"/>
        <v>50.73</v>
      </c>
      <c r="Q1248" s="112"/>
      <c r="R1248" s="110"/>
      <c r="S1248" s="110"/>
      <c r="T1248" s="110"/>
      <c r="U1248" s="110"/>
      <c r="V1248" s="110"/>
      <c r="W1248" s="110"/>
      <c r="X1248" s="110"/>
    </row>
    <row r="1249" ht="14.25" customHeight="1">
      <c r="A1249" s="270" t="s">
        <v>4363</v>
      </c>
      <c r="B1249" s="201">
        <v>46073.0</v>
      </c>
      <c r="C1249" s="128" t="s">
        <v>4364</v>
      </c>
      <c r="D1249" s="211" t="s">
        <v>4354</v>
      </c>
      <c r="E1249" s="212">
        <v>550.0</v>
      </c>
      <c r="F1249" s="211" t="s">
        <v>1180</v>
      </c>
      <c r="G1249" s="186" t="s">
        <v>150</v>
      </c>
      <c r="H1249" s="166" t="s">
        <v>869</v>
      </c>
      <c r="I1249" s="110"/>
      <c r="J1249" s="110"/>
      <c r="K1249" s="112"/>
      <c r="L1249" s="112"/>
      <c r="M1249" s="112"/>
      <c r="N1249" s="112"/>
      <c r="O1249" s="183">
        <v>18.07</v>
      </c>
      <c r="P1249" s="112">
        <f t="shared" si="118"/>
        <v>531.93</v>
      </c>
      <c r="Q1249" s="112"/>
      <c r="R1249" s="110"/>
      <c r="S1249" s="110"/>
      <c r="T1249" s="110"/>
      <c r="U1249" s="110"/>
      <c r="V1249" s="110"/>
      <c r="W1249" s="110"/>
      <c r="X1249" s="110"/>
    </row>
    <row r="1250" ht="14.25" customHeight="1">
      <c r="A1250" s="270" t="s">
        <v>4365</v>
      </c>
      <c r="B1250" s="201">
        <v>46073.0</v>
      </c>
      <c r="C1250" s="128" t="s">
        <v>4366</v>
      </c>
      <c r="D1250" s="211" t="s">
        <v>1416</v>
      </c>
      <c r="E1250" s="212">
        <v>550.0</v>
      </c>
      <c r="F1250" s="211" t="s">
        <v>1180</v>
      </c>
      <c r="G1250" s="186" t="s">
        <v>1325</v>
      </c>
      <c r="H1250" s="166" t="s">
        <v>869</v>
      </c>
      <c r="I1250" s="110"/>
      <c r="J1250" s="110"/>
      <c r="K1250" s="112"/>
      <c r="L1250" s="112"/>
      <c r="M1250" s="112"/>
      <c r="N1250" s="112"/>
      <c r="O1250" s="183">
        <v>13.4</v>
      </c>
      <c r="P1250" s="112">
        <f t="shared" si="118"/>
        <v>536.6</v>
      </c>
      <c r="Q1250" s="112"/>
      <c r="R1250" s="110"/>
      <c r="S1250" s="110"/>
      <c r="T1250" s="110"/>
      <c r="U1250" s="110"/>
      <c r="V1250" s="110"/>
      <c r="W1250" s="110"/>
      <c r="X1250" s="110"/>
    </row>
    <row r="1251" ht="14.25" customHeight="1">
      <c r="A1251" s="270" t="s">
        <v>4367</v>
      </c>
      <c r="B1251" s="201">
        <v>46073.0</v>
      </c>
      <c r="C1251" s="128" t="s">
        <v>4368</v>
      </c>
      <c r="D1251" s="128" t="s">
        <v>4369</v>
      </c>
      <c r="E1251" s="182">
        <v>266.0</v>
      </c>
      <c r="F1251" s="128" t="s">
        <v>322</v>
      </c>
      <c r="G1251" s="186" t="s">
        <v>143</v>
      </c>
      <c r="H1251" s="166" t="s">
        <v>976</v>
      </c>
      <c r="I1251" s="110"/>
      <c r="J1251" s="110"/>
      <c r="K1251" s="112"/>
      <c r="L1251" s="112"/>
      <c r="M1251" s="112"/>
      <c r="N1251" s="112"/>
      <c r="O1251" s="112"/>
      <c r="P1251" s="112"/>
      <c r="Q1251" s="112"/>
      <c r="R1251" s="110"/>
      <c r="S1251" s="110"/>
      <c r="T1251" s="110"/>
      <c r="U1251" s="110"/>
      <c r="V1251" s="110"/>
      <c r="W1251" s="110"/>
      <c r="X1251" s="110"/>
    </row>
    <row r="1252" ht="14.25" customHeight="1">
      <c r="A1252" s="270" t="s">
        <v>4370</v>
      </c>
      <c r="B1252" s="201">
        <v>46073.0</v>
      </c>
      <c r="C1252" s="128" t="s">
        <v>4371</v>
      </c>
      <c r="D1252" s="128" t="s">
        <v>4372</v>
      </c>
      <c r="E1252" s="182">
        <v>5500.0</v>
      </c>
      <c r="F1252" s="128" t="s">
        <v>4373</v>
      </c>
      <c r="G1252" s="186" t="s">
        <v>4374</v>
      </c>
      <c r="H1252" s="166" t="s">
        <v>869</v>
      </c>
      <c r="I1252" s="110"/>
      <c r="J1252" s="110"/>
      <c r="K1252" s="112"/>
      <c r="L1252" s="112"/>
      <c r="M1252" s="112"/>
      <c r="N1252" s="112"/>
      <c r="O1252" s="183">
        <v>180.6</v>
      </c>
      <c r="P1252" s="112">
        <f>E1252-O1252</f>
        <v>5319.4</v>
      </c>
      <c r="Q1252" s="112"/>
      <c r="R1252" s="110"/>
      <c r="S1252" s="110"/>
      <c r="T1252" s="110"/>
      <c r="U1252" s="110"/>
      <c r="V1252" s="110"/>
      <c r="W1252" s="110"/>
      <c r="X1252" s="110"/>
    </row>
    <row r="1253" ht="14.25" customHeight="1">
      <c r="A1253" s="270" t="s">
        <v>4375</v>
      </c>
      <c r="B1253" s="201">
        <v>46073.0</v>
      </c>
      <c r="C1253" s="110"/>
      <c r="D1253" s="128" t="s">
        <v>4376</v>
      </c>
      <c r="E1253" s="182">
        <v>700.0</v>
      </c>
      <c r="F1253" s="128" t="s">
        <v>4377</v>
      </c>
      <c r="G1253" s="186" t="s">
        <v>143</v>
      </c>
      <c r="H1253" s="166" t="s">
        <v>976</v>
      </c>
      <c r="I1253" s="110"/>
      <c r="J1253" s="110"/>
      <c r="K1253" s="112"/>
      <c r="L1253" s="112"/>
      <c r="M1253" s="112"/>
      <c r="N1253" s="112"/>
      <c r="O1253" s="112"/>
      <c r="P1253" s="112"/>
      <c r="Q1253" s="112"/>
      <c r="R1253" s="110"/>
      <c r="S1253" s="110"/>
      <c r="T1253" s="110"/>
      <c r="U1253" s="110"/>
      <c r="V1253" s="110"/>
      <c r="W1253" s="110"/>
      <c r="X1253" s="110"/>
    </row>
    <row r="1254" ht="14.25" customHeight="1">
      <c r="A1254" s="270" t="s">
        <v>4378</v>
      </c>
      <c r="B1254" s="201">
        <v>46074.0</v>
      </c>
      <c r="C1254" s="110"/>
      <c r="D1254" s="128" t="s">
        <v>4190</v>
      </c>
      <c r="E1254" s="182">
        <v>2600.0</v>
      </c>
      <c r="F1254" s="128" t="s">
        <v>2680</v>
      </c>
      <c r="G1254" s="186" t="s">
        <v>150</v>
      </c>
      <c r="H1254" s="166" t="s">
        <v>869</v>
      </c>
      <c r="I1254" s="110"/>
      <c r="J1254" s="110"/>
      <c r="K1254" s="112"/>
      <c r="L1254" s="112"/>
      <c r="M1254" s="112"/>
      <c r="N1254" s="112"/>
      <c r="O1254" s="112"/>
      <c r="P1254" s="112"/>
      <c r="Q1254" s="112"/>
      <c r="R1254" s="110"/>
      <c r="S1254" s="110"/>
      <c r="T1254" s="110"/>
      <c r="U1254" s="110"/>
      <c r="V1254" s="110"/>
      <c r="W1254" s="110"/>
      <c r="X1254" s="110"/>
    </row>
    <row r="1255" ht="14.25" customHeight="1">
      <c r="A1255" s="270" t="s">
        <v>4379</v>
      </c>
      <c r="B1255" s="201">
        <v>46074.0</v>
      </c>
      <c r="C1255" s="110"/>
      <c r="D1255" s="128" t="s">
        <v>4267</v>
      </c>
      <c r="E1255" s="182">
        <v>500.0</v>
      </c>
      <c r="F1255" s="128" t="s">
        <v>4380</v>
      </c>
      <c r="G1255" s="186" t="s">
        <v>150</v>
      </c>
      <c r="H1255" s="166" t="s">
        <v>869</v>
      </c>
      <c r="I1255" s="110"/>
      <c r="J1255" s="110"/>
      <c r="K1255" s="112"/>
      <c r="L1255" s="112"/>
      <c r="M1255" s="112"/>
      <c r="N1255" s="112"/>
      <c r="O1255" s="112"/>
      <c r="P1255" s="112"/>
      <c r="Q1255" s="112"/>
      <c r="R1255" s="110"/>
      <c r="S1255" s="110"/>
      <c r="T1255" s="110"/>
      <c r="U1255" s="110"/>
      <c r="V1255" s="110"/>
      <c r="W1255" s="110"/>
      <c r="X1255" s="110"/>
    </row>
    <row r="1256" ht="14.25" customHeight="1">
      <c r="A1256" s="270" t="s">
        <v>4381</v>
      </c>
      <c r="B1256" s="201">
        <v>46076.0</v>
      </c>
      <c r="C1256" s="110"/>
      <c r="D1256" s="128" t="s">
        <v>4021</v>
      </c>
      <c r="E1256" s="182">
        <v>300.0</v>
      </c>
      <c r="F1256" s="128" t="s">
        <v>4151</v>
      </c>
      <c r="G1256" s="186" t="s">
        <v>150</v>
      </c>
      <c r="H1256" s="166" t="s">
        <v>869</v>
      </c>
      <c r="I1256" s="110"/>
      <c r="J1256" s="110"/>
      <c r="K1256" s="112"/>
      <c r="L1256" s="112"/>
      <c r="M1256" s="112"/>
      <c r="N1256" s="112"/>
      <c r="O1256" s="112"/>
      <c r="P1256" s="112"/>
      <c r="Q1256" s="112"/>
      <c r="R1256" s="110"/>
      <c r="S1256" s="110"/>
      <c r="T1256" s="110"/>
      <c r="U1256" s="110"/>
      <c r="V1256" s="110"/>
      <c r="W1256" s="110"/>
      <c r="X1256" s="110"/>
    </row>
    <row r="1257" ht="14.25" customHeight="1">
      <c r="A1257" s="270" t="s">
        <v>4382</v>
      </c>
      <c r="B1257" s="201">
        <v>46076.0</v>
      </c>
      <c r="C1257" s="110"/>
      <c r="D1257" s="128" t="s">
        <v>4383</v>
      </c>
      <c r="E1257" s="182">
        <v>300.0</v>
      </c>
      <c r="F1257" s="128" t="s">
        <v>905</v>
      </c>
      <c r="G1257" s="186" t="s">
        <v>143</v>
      </c>
      <c r="H1257" s="166" t="s">
        <v>976</v>
      </c>
      <c r="I1257" s="110"/>
      <c r="J1257" s="110"/>
      <c r="K1257" s="112"/>
      <c r="L1257" s="112"/>
      <c r="M1257" s="112"/>
      <c r="N1257" s="112"/>
      <c r="O1257" s="112"/>
      <c r="P1257" s="112"/>
      <c r="Q1257" s="112"/>
      <c r="R1257" s="110"/>
      <c r="S1257" s="110"/>
      <c r="T1257" s="110"/>
      <c r="U1257" s="110"/>
      <c r="V1257" s="110"/>
      <c r="W1257" s="110"/>
      <c r="X1257" s="110"/>
    </row>
    <row r="1258" ht="14.25" customHeight="1">
      <c r="A1258" s="270" t="s">
        <v>4384</v>
      </c>
      <c r="B1258" s="201">
        <v>46076.0</v>
      </c>
      <c r="C1258" s="110"/>
      <c r="D1258" s="128" t="s">
        <v>4339</v>
      </c>
      <c r="E1258" s="182">
        <v>1650.0</v>
      </c>
      <c r="F1258" s="128" t="s">
        <v>1180</v>
      </c>
      <c r="G1258" s="186" t="s">
        <v>143</v>
      </c>
      <c r="H1258" s="166" t="s">
        <v>976</v>
      </c>
      <c r="I1258" s="110"/>
      <c r="J1258" s="110"/>
      <c r="K1258" s="112"/>
      <c r="L1258" s="112"/>
      <c r="M1258" s="112"/>
      <c r="N1258" s="112"/>
      <c r="O1258" s="112"/>
      <c r="P1258" s="112"/>
      <c r="Q1258" s="112"/>
      <c r="R1258" s="110"/>
      <c r="S1258" s="110"/>
      <c r="T1258" s="110"/>
      <c r="U1258" s="110"/>
      <c r="V1258" s="110"/>
      <c r="W1258" s="110"/>
      <c r="X1258" s="110"/>
    </row>
    <row r="1259" ht="14.25" customHeight="1">
      <c r="A1259" s="270" t="s">
        <v>4385</v>
      </c>
      <c r="B1259" s="201">
        <v>46076.0</v>
      </c>
      <c r="C1259" s="110"/>
      <c r="D1259" s="128" t="s">
        <v>1872</v>
      </c>
      <c r="E1259" s="182">
        <v>300.0</v>
      </c>
      <c r="F1259" s="128" t="s">
        <v>905</v>
      </c>
      <c r="G1259" s="186" t="s">
        <v>1325</v>
      </c>
      <c r="H1259" s="166" t="s">
        <v>869</v>
      </c>
      <c r="I1259" s="110"/>
      <c r="J1259" s="110"/>
      <c r="K1259" s="112"/>
      <c r="L1259" s="112"/>
      <c r="M1259" s="112"/>
      <c r="N1259" s="112"/>
      <c r="O1259" s="112"/>
      <c r="P1259" s="112"/>
      <c r="Q1259" s="112"/>
      <c r="R1259" s="110"/>
      <c r="S1259" s="110"/>
      <c r="T1259" s="110"/>
      <c r="U1259" s="110"/>
      <c r="V1259" s="110"/>
      <c r="W1259" s="110"/>
      <c r="X1259" s="110"/>
    </row>
    <row r="1260" ht="14.25" customHeight="1">
      <c r="A1260" s="270" t="s">
        <v>4386</v>
      </c>
      <c r="B1260" s="117"/>
      <c r="C1260" s="110"/>
      <c r="D1260" s="110"/>
      <c r="E1260" s="115"/>
      <c r="F1260" s="110"/>
      <c r="H1260" s="166"/>
      <c r="I1260" s="110"/>
      <c r="J1260" s="110"/>
      <c r="K1260" s="112"/>
      <c r="L1260" s="112"/>
      <c r="M1260" s="112"/>
      <c r="N1260" s="112"/>
      <c r="O1260" s="112"/>
      <c r="P1260" s="112"/>
      <c r="Q1260" s="112"/>
      <c r="R1260" s="110"/>
      <c r="S1260" s="110"/>
      <c r="T1260" s="110"/>
      <c r="U1260" s="110"/>
      <c r="V1260" s="110"/>
      <c r="W1260" s="110"/>
      <c r="X1260" s="110"/>
    </row>
    <row r="1261" ht="14.25" customHeight="1">
      <c r="A1261" s="270" t="s">
        <v>4387</v>
      </c>
      <c r="C1261" s="110"/>
      <c r="D1261" s="110"/>
      <c r="E1261" s="115"/>
      <c r="F1261" s="110"/>
      <c r="H1261" s="166"/>
      <c r="I1261" s="110"/>
      <c r="J1261" s="110"/>
      <c r="K1261" s="112"/>
      <c r="L1261" s="112"/>
      <c r="M1261" s="112"/>
      <c r="N1261" s="112"/>
      <c r="O1261" s="112"/>
      <c r="P1261" s="112"/>
      <c r="Q1261" s="112"/>
      <c r="R1261" s="110"/>
      <c r="S1261" s="110"/>
      <c r="T1261" s="110"/>
      <c r="U1261" s="110"/>
      <c r="V1261" s="110"/>
      <c r="W1261" s="110"/>
      <c r="X1261" s="110"/>
    </row>
    <row r="1262" ht="14.25" customHeight="1">
      <c r="A1262" s="270" t="s">
        <v>4388</v>
      </c>
      <c r="B1262" s="117"/>
      <c r="C1262" s="110"/>
      <c r="D1262" s="110"/>
      <c r="E1262" s="115"/>
      <c r="F1262" s="110"/>
      <c r="H1262" s="166"/>
      <c r="I1262" s="110"/>
      <c r="J1262" s="110"/>
      <c r="K1262" s="112"/>
      <c r="L1262" s="112"/>
      <c r="M1262" s="112"/>
      <c r="N1262" s="112"/>
      <c r="O1262" s="112"/>
      <c r="P1262" s="112"/>
      <c r="Q1262" s="112"/>
      <c r="R1262" s="110"/>
      <c r="S1262" s="110"/>
      <c r="T1262" s="110"/>
      <c r="U1262" s="110"/>
      <c r="V1262" s="110"/>
      <c r="W1262" s="110"/>
      <c r="X1262" s="110"/>
    </row>
    <row r="1263" ht="14.25" customHeight="1">
      <c r="A1263" s="270" t="s">
        <v>4389</v>
      </c>
      <c r="B1263" s="117"/>
      <c r="C1263" s="110"/>
      <c r="D1263" s="110"/>
      <c r="E1263" s="115"/>
      <c r="F1263" s="110"/>
      <c r="H1263" s="166"/>
      <c r="I1263" s="110"/>
      <c r="J1263" s="110"/>
      <c r="K1263" s="112"/>
      <c r="L1263" s="112"/>
      <c r="M1263" s="112"/>
      <c r="N1263" s="112"/>
      <c r="O1263" s="112"/>
      <c r="P1263" s="112"/>
      <c r="Q1263" s="112"/>
      <c r="R1263" s="110"/>
      <c r="S1263" s="110"/>
      <c r="T1263" s="110"/>
      <c r="U1263" s="110"/>
      <c r="V1263" s="110"/>
      <c r="W1263" s="110"/>
      <c r="X1263" s="110"/>
    </row>
    <row r="1264" ht="14.25" customHeight="1">
      <c r="A1264" s="270" t="s">
        <v>4390</v>
      </c>
      <c r="B1264" s="117"/>
      <c r="C1264" s="110"/>
      <c r="D1264" s="110"/>
      <c r="E1264" s="115"/>
      <c r="F1264" s="110"/>
      <c r="H1264" s="166"/>
      <c r="I1264" s="110"/>
      <c r="J1264" s="110"/>
      <c r="K1264" s="112"/>
      <c r="L1264" s="112"/>
      <c r="M1264" s="112"/>
      <c r="N1264" s="112"/>
      <c r="O1264" s="112"/>
      <c r="P1264" s="112"/>
      <c r="Q1264" s="112"/>
      <c r="R1264" s="110"/>
      <c r="S1264" s="110"/>
      <c r="T1264" s="110"/>
      <c r="U1264" s="110"/>
      <c r="V1264" s="110"/>
      <c r="W1264" s="110"/>
      <c r="X1264" s="110"/>
    </row>
    <row r="1265" ht="14.25" customHeight="1">
      <c r="A1265" s="270" t="s">
        <v>4391</v>
      </c>
      <c r="B1265" s="117"/>
      <c r="C1265" s="110"/>
      <c r="D1265" s="110"/>
      <c r="E1265" s="115"/>
      <c r="F1265" s="110"/>
      <c r="H1265" s="166"/>
      <c r="I1265" s="110"/>
      <c r="J1265" s="110"/>
      <c r="K1265" s="112"/>
      <c r="L1265" s="112"/>
      <c r="M1265" s="112"/>
      <c r="N1265" s="112"/>
      <c r="O1265" s="112"/>
      <c r="P1265" s="112"/>
      <c r="Q1265" s="112"/>
      <c r="R1265" s="110"/>
      <c r="S1265" s="110"/>
      <c r="T1265" s="110"/>
      <c r="U1265" s="110"/>
      <c r="V1265" s="110"/>
      <c r="W1265" s="110"/>
      <c r="X1265" s="110"/>
    </row>
    <row r="1266" ht="14.25" customHeight="1">
      <c r="A1266" s="270" t="s">
        <v>4392</v>
      </c>
      <c r="B1266" s="117"/>
      <c r="C1266" s="110"/>
      <c r="D1266" s="110"/>
      <c r="E1266" s="115"/>
      <c r="F1266" s="110"/>
      <c r="H1266" s="166"/>
      <c r="I1266" s="110"/>
      <c r="J1266" s="110"/>
      <c r="K1266" s="112"/>
      <c r="L1266" s="112"/>
      <c r="M1266" s="112"/>
      <c r="N1266" s="112"/>
      <c r="O1266" s="112"/>
      <c r="P1266" s="112"/>
      <c r="Q1266" s="112"/>
      <c r="R1266" s="110"/>
      <c r="S1266" s="110"/>
      <c r="T1266" s="110"/>
      <c r="U1266" s="110"/>
      <c r="V1266" s="110"/>
      <c r="W1266" s="110"/>
      <c r="X1266" s="110"/>
    </row>
    <row r="1267" ht="14.25" customHeight="1">
      <c r="A1267" s="270" t="s">
        <v>4393</v>
      </c>
      <c r="B1267" s="117"/>
      <c r="C1267" s="110"/>
      <c r="D1267" s="110"/>
      <c r="E1267" s="115"/>
      <c r="F1267" s="110"/>
      <c r="H1267" s="166"/>
      <c r="I1267" s="110"/>
      <c r="J1267" s="110"/>
      <c r="K1267" s="112"/>
      <c r="L1267" s="112"/>
      <c r="M1267" s="112"/>
      <c r="N1267" s="112"/>
      <c r="O1267" s="112"/>
      <c r="P1267" s="112"/>
      <c r="Q1267" s="112"/>
      <c r="R1267" s="110"/>
      <c r="S1267" s="110"/>
      <c r="T1267" s="110"/>
      <c r="U1267" s="110"/>
      <c r="V1267" s="110"/>
      <c r="W1267" s="110"/>
      <c r="X1267" s="110"/>
    </row>
    <row r="1268" ht="14.25" customHeight="1">
      <c r="A1268" s="270" t="s">
        <v>4394</v>
      </c>
      <c r="B1268" s="117"/>
      <c r="C1268" s="110"/>
      <c r="D1268" s="110"/>
      <c r="E1268" s="115"/>
      <c r="F1268" s="110"/>
      <c r="H1268" s="166"/>
      <c r="I1268" s="110"/>
      <c r="J1268" s="110"/>
      <c r="K1268" s="112"/>
      <c r="L1268" s="112"/>
      <c r="M1268" s="112"/>
      <c r="N1268" s="112"/>
      <c r="O1268" s="112"/>
      <c r="P1268" s="112"/>
      <c r="Q1268" s="112"/>
      <c r="R1268" s="110"/>
      <c r="S1268" s="110"/>
      <c r="T1268" s="110"/>
      <c r="U1268" s="110"/>
      <c r="V1268" s="110"/>
      <c r="W1268" s="110"/>
      <c r="X1268" s="110"/>
    </row>
    <row r="1269" ht="14.25" customHeight="1">
      <c r="A1269" s="270" t="s">
        <v>4395</v>
      </c>
      <c r="B1269" s="117"/>
      <c r="C1269" s="110"/>
      <c r="D1269" s="110"/>
      <c r="E1269" s="115"/>
      <c r="F1269" s="110"/>
      <c r="H1269" s="166"/>
      <c r="I1269" s="110"/>
      <c r="J1269" s="110"/>
      <c r="K1269" s="112"/>
      <c r="L1269" s="112"/>
      <c r="M1269" s="112"/>
      <c r="N1269" s="112"/>
      <c r="O1269" s="112"/>
      <c r="P1269" s="112"/>
      <c r="Q1269" s="112"/>
      <c r="R1269" s="110"/>
      <c r="S1269" s="110"/>
      <c r="T1269" s="110"/>
      <c r="U1269" s="110"/>
      <c r="V1269" s="110"/>
      <c r="W1269" s="110"/>
      <c r="X1269" s="110"/>
    </row>
    <row r="1270" ht="14.25" customHeight="1">
      <c r="A1270" s="270" t="s">
        <v>4396</v>
      </c>
      <c r="B1270" s="117"/>
      <c r="C1270" s="110"/>
      <c r="D1270" s="110"/>
      <c r="E1270" s="115"/>
      <c r="F1270" s="110"/>
      <c r="H1270" s="166"/>
      <c r="I1270" s="110"/>
      <c r="J1270" s="110"/>
      <c r="K1270" s="112"/>
      <c r="L1270" s="112"/>
      <c r="M1270" s="112"/>
      <c r="N1270" s="112"/>
      <c r="O1270" s="112"/>
      <c r="P1270" s="112"/>
      <c r="Q1270" s="112"/>
      <c r="R1270" s="110"/>
      <c r="S1270" s="110"/>
      <c r="T1270" s="110"/>
      <c r="U1270" s="110"/>
      <c r="V1270" s="110"/>
      <c r="W1270" s="110"/>
      <c r="X1270" s="110"/>
    </row>
    <row r="1271" ht="14.25" customHeight="1">
      <c r="A1271" s="270" t="s">
        <v>4397</v>
      </c>
      <c r="B1271" s="117"/>
      <c r="C1271" s="110"/>
      <c r="D1271" s="110"/>
      <c r="E1271" s="115"/>
      <c r="F1271" s="110"/>
      <c r="H1271" s="166"/>
      <c r="I1271" s="110"/>
      <c r="J1271" s="110"/>
      <c r="K1271" s="112"/>
      <c r="L1271" s="112"/>
      <c r="M1271" s="112"/>
      <c r="N1271" s="112"/>
      <c r="O1271" s="112"/>
      <c r="P1271" s="112"/>
      <c r="Q1271" s="112"/>
      <c r="R1271" s="110"/>
      <c r="S1271" s="110"/>
      <c r="T1271" s="110"/>
      <c r="U1271" s="110"/>
      <c r="V1271" s="110"/>
      <c r="W1271" s="110"/>
      <c r="X1271" s="110"/>
    </row>
    <row r="1272" ht="14.25" customHeight="1">
      <c r="A1272" s="270" t="s">
        <v>4398</v>
      </c>
      <c r="B1272" s="117"/>
      <c r="C1272" s="110"/>
      <c r="D1272" s="110"/>
      <c r="E1272" s="115"/>
      <c r="F1272" s="110"/>
      <c r="H1272" s="166"/>
      <c r="I1272" s="110"/>
      <c r="J1272" s="110"/>
      <c r="K1272" s="112"/>
      <c r="L1272" s="112"/>
      <c r="M1272" s="112"/>
      <c r="N1272" s="112"/>
      <c r="O1272" s="112"/>
      <c r="P1272" s="112"/>
      <c r="Q1272" s="112"/>
      <c r="R1272" s="110"/>
      <c r="S1272" s="110"/>
      <c r="T1272" s="110"/>
      <c r="U1272" s="110"/>
      <c r="V1272" s="110"/>
      <c r="W1272" s="110"/>
      <c r="X1272" s="110"/>
    </row>
    <row r="1273" ht="14.25" customHeight="1">
      <c r="A1273" s="270"/>
      <c r="B1273" s="117"/>
      <c r="C1273" s="110"/>
      <c r="D1273" s="110"/>
      <c r="E1273" s="115"/>
      <c r="F1273" s="110"/>
      <c r="H1273" s="166"/>
      <c r="I1273" s="110"/>
      <c r="J1273" s="110"/>
      <c r="K1273" s="112"/>
      <c r="L1273" s="112"/>
      <c r="M1273" s="112"/>
      <c r="N1273" s="112"/>
      <c r="O1273" s="112"/>
      <c r="P1273" s="112"/>
      <c r="Q1273" s="112"/>
      <c r="R1273" s="110"/>
      <c r="S1273" s="110"/>
      <c r="T1273" s="110"/>
      <c r="U1273" s="110"/>
      <c r="V1273" s="110"/>
      <c r="W1273" s="110"/>
      <c r="X1273" s="110"/>
    </row>
    <row r="1274" ht="14.25" customHeight="1">
      <c r="A1274" s="270"/>
      <c r="B1274" s="117"/>
      <c r="C1274" s="110"/>
      <c r="D1274" s="110"/>
      <c r="E1274" s="115"/>
      <c r="F1274" s="110"/>
      <c r="H1274" s="166"/>
      <c r="I1274" s="110"/>
      <c r="J1274" s="110"/>
      <c r="K1274" s="112"/>
      <c r="L1274" s="112"/>
      <c r="M1274" s="112"/>
      <c r="N1274" s="112"/>
      <c r="O1274" s="112"/>
      <c r="P1274" s="112"/>
      <c r="Q1274" s="112"/>
      <c r="R1274" s="110"/>
      <c r="S1274" s="110"/>
      <c r="T1274" s="110"/>
      <c r="U1274" s="110"/>
      <c r="V1274" s="110"/>
      <c r="W1274" s="110"/>
      <c r="X1274" s="110"/>
    </row>
    <row r="1275" ht="14.25" customHeight="1">
      <c r="A1275" s="270"/>
      <c r="B1275" s="117"/>
      <c r="C1275" s="110"/>
      <c r="D1275" s="110"/>
      <c r="E1275" s="115"/>
      <c r="F1275" s="110"/>
      <c r="H1275" s="166"/>
      <c r="I1275" s="110"/>
      <c r="J1275" s="110"/>
      <c r="K1275" s="112"/>
      <c r="L1275" s="112"/>
      <c r="M1275" s="112"/>
      <c r="N1275" s="112"/>
      <c r="O1275" s="112"/>
      <c r="P1275" s="112"/>
      <c r="Q1275" s="112"/>
      <c r="R1275" s="110"/>
      <c r="S1275" s="110"/>
      <c r="T1275" s="110"/>
      <c r="U1275" s="110"/>
      <c r="V1275" s="110"/>
      <c r="W1275" s="110"/>
      <c r="X1275" s="110"/>
    </row>
    <row r="1276" ht="14.25" customHeight="1">
      <c r="A1276" s="270"/>
      <c r="B1276" s="117"/>
      <c r="C1276" s="110"/>
      <c r="D1276" s="110"/>
      <c r="E1276" s="115"/>
      <c r="F1276" s="110"/>
      <c r="H1276" s="166"/>
      <c r="I1276" s="110"/>
      <c r="J1276" s="110"/>
      <c r="K1276" s="112"/>
      <c r="L1276" s="112"/>
      <c r="M1276" s="112"/>
      <c r="N1276" s="112"/>
      <c r="O1276" s="112"/>
      <c r="P1276" s="112"/>
      <c r="Q1276" s="112"/>
      <c r="R1276" s="110"/>
      <c r="S1276" s="110"/>
      <c r="T1276" s="110"/>
      <c r="U1276" s="110"/>
      <c r="V1276" s="110"/>
      <c r="W1276" s="110"/>
      <c r="X1276" s="110"/>
    </row>
    <row r="1277" ht="14.25" customHeight="1">
      <c r="A1277" s="270"/>
      <c r="B1277" s="117"/>
      <c r="C1277" s="110"/>
      <c r="D1277" s="110"/>
      <c r="E1277" s="115"/>
      <c r="F1277" s="110"/>
      <c r="H1277" s="166"/>
      <c r="I1277" s="110"/>
      <c r="J1277" s="110"/>
      <c r="K1277" s="112"/>
      <c r="L1277" s="112"/>
      <c r="M1277" s="112"/>
      <c r="N1277" s="112"/>
      <c r="O1277" s="112"/>
      <c r="P1277" s="112"/>
      <c r="Q1277" s="112"/>
      <c r="R1277" s="110"/>
      <c r="S1277" s="110"/>
      <c r="T1277" s="110"/>
      <c r="U1277" s="110"/>
      <c r="V1277" s="110"/>
      <c r="W1277" s="110"/>
      <c r="X1277" s="110"/>
    </row>
    <row r="1278" ht="14.25" customHeight="1">
      <c r="A1278" s="270"/>
      <c r="B1278" s="117"/>
      <c r="C1278" s="110"/>
      <c r="D1278" s="110"/>
      <c r="E1278" s="115"/>
      <c r="F1278" s="110"/>
      <c r="H1278" s="166"/>
      <c r="I1278" s="110"/>
      <c r="J1278" s="110"/>
      <c r="K1278" s="112"/>
      <c r="L1278" s="112"/>
      <c r="M1278" s="112"/>
      <c r="N1278" s="112"/>
      <c r="O1278" s="112"/>
      <c r="P1278" s="112"/>
      <c r="Q1278" s="112"/>
      <c r="R1278" s="110"/>
      <c r="S1278" s="110"/>
      <c r="T1278" s="110"/>
      <c r="U1278" s="110"/>
      <c r="V1278" s="110"/>
      <c r="W1278" s="110"/>
      <c r="X1278" s="110"/>
    </row>
    <row r="1279" ht="14.25" customHeight="1">
      <c r="A1279" s="270"/>
      <c r="B1279" s="117"/>
      <c r="C1279" s="110"/>
      <c r="D1279" s="110"/>
      <c r="E1279" s="115"/>
      <c r="F1279" s="110"/>
      <c r="H1279" s="166"/>
      <c r="I1279" s="110"/>
      <c r="J1279" s="110"/>
      <c r="K1279" s="112"/>
      <c r="L1279" s="112"/>
      <c r="M1279" s="112"/>
      <c r="N1279" s="112"/>
      <c r="O1279" s="112"/>
      <c r="P1279" s="112"/>
      <c r="Q1279" s="112"/>
      <c r="R1279" s="110"/>
      <c r="S1279" s="110"/>
      <c r="T1279" s="110"/>
      <c r="U1279" s="110"/>
      <c r="V1279" s="110"/>
      <c r="W1279" s="110"/>
      <c r="X1279" s="110"/>
    </row>
    <row r="1280" ht="14.25" customHeight="1">
      <c r="A1280" s="270"/>
      <c r="B1280" s="117"/>
      <c r="C1280" s="110"/>
      <c r="D1280" s="110"/>
      <c r="E1280" s="115"/>
      <c r="F1280" s="110"/>
      <c r="H1280" s="166"/>
      <c r="I1280" s="110"/>
      <c r="J1280" s="110"/>
      <c r="K1280" s="112"/>
      <c r="L1280" s="112"/>
      <c r="M1280" s="112"/>
      <c r="N1280" s="112"/>
      <c r="O1280" s="112"/>
      <c r="P1280" s="112"/>
      <c r="Q1280" s="112"/>
      <c r="R1280" s="110"/>
      <c r="S1280" s="110"/>
      <c r="T1280" s="110"/>
      <c r="U1280" s="110"/>
      <c r="V1280" s="110"/>
      <c r="W1280" s="110"/>
      <c r="X1280" s="110"/>
    </row>
    <row r="1281" ht="14.25" customHeight="1">
      <c r="A1281" s="270"/>
      <c r="B1281" s="117"/>
      <c r="C1281" s="110"/>
      <c r="D1281" s="110"/>
      <c r="E1281" s="115"/>
      <c r="F1281" s="110"/>
      <c r="H1281" s="166"/>
      <c r="I1281" s="110"/>
      <c r="J1281" s="110"/>
      <c r="K1281" s="112"/>
      <c r="L1281" s="112"/>
      <c r="M1281" s="112"/>
      <c r="N1281" s="112"/>
      <c r="O1281" s="112"/>
      <c r="P1281" s="112"/>
      <c r="Q1281" s="112"/>
      <c r="R1281" s="110"/>
      <c r="S1281" s="110"/>
      <c r="T1281" s="110"/>
      <c r="U1281" s="110"/>
      <c r="V1281" s="110"/>
      <c r="W1281" s="110"/>
      <c r="X1281" s="110"/>
    </row>
    <row r="1282" ht="14.25" customHeight="1">
      <c r="A1282" s="270"/>
      <c r="B1282" s="117"/>
      <c r="C1282" s="110"/>
      <c r="D1282" s="110"/>
      <c r="E1282" s="115"/>
      <c r="F1282" s="110"/>
      <c r="H1282" s="166"/>
      <c r="I1282" s="110"/>
      <c r="J1282" s="110"/>
      <c r="K1282" s="112"/>
      <c r="L1282" s="112"/>
      <c r="M1282" s="112"/>
      <c r="N1282" s="112"/>
      <c r="O1282" s="112"/>
      <c r="P1282" s="112"/>
      <c r="Q1282" s="112"/>
      <c r="R1282" s="110"/>
      <c r="S1282" s="110"/>
      <c r="T1282" s="110"/>
      <c r="U1282" s="110"/>
      <c r="V1282" s="110"/>
      <c r="W1282" s="110"/>
      <c r="X1282" s="110"/>
    </row>
    <row r="1283" ht="14.25" customHeight="1">
      <c r="A1283" s="270"/>
      <c r="B1283" s="117"/>
      <c r="C1283" s="110"/>
      <c r="D1283" s="110"/>
      <c r="E1283" s="115"/>
      <c r="F1283" s="110"/>
      <c r="H1283" s="166"/>
      <c r="I1283" s="110"/>
      <c r="J1283" s="110"/>
      <c r="K1283" s="112"/>
      <c r="L1283" s="112"/>
      <c r="M1283" s="112"/>
      <c r="N1283" s="112"/>
      <c r="O1283" s="112"/>
      <c r="P1283" s="112"/>
      <c r="Q1283" s="112"/>
      <c r="R1283" s="110"/>
      <c r="S1283" s="110"/>
      <c r="T1283" s="110"/>
      <c r="U1283" s="110"/>
      <c r="V1283" s="110"/>
      <c r="W1283" s="110"/>
      <c r="X1283" s="110"/>
    </row>
    <row r="1284" ht="14.25" customHeight="1">
      <c r="A1284" s="270"/>
      <c r="B1284" s="117"/>
      <c r="C1284" s="110"/>
      <c r="D1284" s="110"/>
      <c r="E1284" s="115"/>
      <c r="F1284" s="110"/>
      <c r="H1284" s="166"/>
      <c r="I1284" s="110"/>
      <c r="J1284" s="110"/>
      <c r="K1284" s="112"/>
      <c r="L1284" s="112"/>
      <c r="M1284" s="112"/>
      <c r="N1284" s="112"/>
      <c r="O1284" s="112"/>
      <c r="P1284" s="112"/>
      <c r="Q1284" s="112"/>
      <c r="R1284" s="110"/>
      <c r="S1284" s="110"/>
      <c r="T1284" s="110"/>
      <c r="U1284" s="110"/>
      <c r="V1284" s="110"/>
      <c r="W1284" s="110"/>
      <c r="X1284" s="110"/>
    </row>
    <row r="1285" ht="14.25" customHeight="1">
      <c r="A1285" s="270"/>
      <c r="B1285" s="117"/>
      <c r="C1285" s="110"/>
      <c r="D1285" s="110"/>
      <c r="E1285" s="115"/>
      <c r="F1285" s="110"/>
      <c r="H1285" s="166"/>
      <c r="I1285" s="110"/>
      <c r="J1285" s="110"/>
      <c r="K1285" s="112"/>
      <c r="L1285" s="112"/>
      <c r="M1285" s="112"/>
      <c r="N1285" s="112"/>
      <c r="O1285" s="112"/>
      <c r="P1285" s="112"/>
      <c r="Q1285" s="112"/>
      <c r="R1285" s="110"/>
      <c r="S1285" s="110"/>
      <c r="T1285" s="110"/>
      <c r="U1285" s="110"/>
      <c r="V1285" s="110"/>
      <c r="W1285" s="110"/>
      <c r="X1285" s="110"/>
    </row>
    <row r="1286" ht="14.25" customHeight="1">
      <c r="A1286" s="270"/>
      <c r="B1286" s="117"/>
      <c r="C1286" s="110"/>
      <c r="D1286" s="110"/>
      <c r="E1286" s="115"/>
      <c r="F1286" s="110"/>
      <c r="H1286" s="166"/>
      <c r="I1286" s="110"/>
      <c r="J1286" s="110"/>
      <c r="K1286" s="112"/>
      <c r="L1286" s="112"/>
      <c r="M1286" s="112"/>
      <c r="N1286" s="112"/>
      <c r="O1286" s="112"/>
      <c r="P1286" s="112"/>
      <c r="Q1286" s="112"/>
      <c r="R1286" s="110"/>
      <c r="S1286" s="110"/>
      <c r="T1286" s="110"/>
      <c r="U1286" s="110"/>
      <c r="V1286" s="110"/>
      <c r="W1286" s="110"/>
      <c r="X1286" s="110"/>
    </row>
    <row r="1287" ht="14.25" customHeight="1">
      <c r="A1287" s="270"/>
      <c r="B1287" s="117"/>
      <c r="C1287" s="110"/>
      <c r="D1287" s="110"/>
      <c r="E1287" s="115"/>
      <c r="F1287" s="110"/>
      <c r="H1287" s="166"/>
      <c r="I1287" s="110"/>
      <c r="J1287" s="110"/>
      <c r="K1287" s="112"/>
      <c r="L1287" s="112"/>
      <c r="M1287" s="112"/>
      <c r="N1287" s="112"/>
      <c r="O1287" s="112"/>
      <c r="P1287" s="112"/>
      <c r="Q1287" s="112"/>
      <c r="R1287" s="110"/>
      <c r="S1287" s="110"/>
      <c r="T1287" s="110"/>
      <c r="U1287" s="110"/>
      <c r="V1287" s="110"/>
      <c r="W1287" s="110"/>
      <c r="X1287" s="110"/>
    </row>
    <row r="1288" ht="14.25" customHeight="1">
      <c r="A1288" s="270"/>
      <c r="B1288" s="117"/>
      <c r="C1288" s="110"/>
      <c r="D1288" s="110"/>
      <c r="E1288" s="115"/>
      <c r="F1288" s="110"/>
      <c r="H1288" s="166"/>
      <c r="I1288" s="110"/>
      <c r="J1288" s="110"/>
      <c r="K1288" s="112"/>
      <c r="L1288" s="112"/>
      <c r="M1288" s="112"/>
      <c r="N1288" s="112"/>
      <c r="O1288" s="112"/>
      <c r="P1288" s="112"/>
      <c r="Q1288" s="112"/>
      <c r="R1288" s="110"/>
      <c r="S1288" s="110"/>
      <c r="T1288" s="110"/>
      <c r="U1288" s="110"/>
      <c r="V1288" s="110"/>
      <c r="W1288" s="110"/>
      <c r="X1288" s="110"/>
    </row>
    <row r="1289" ht="14.25" customHeight="1">
      <c r="A1289" s="270"/>
      <c r="B1289" s="117"/>
      <c r="C1289" s="110"/>
      <c r="D1289" s="110"/>
      <c r="E1289" s="115"/>
      <c r="F1289" s="110"/>
      <c r="H1289" s="166"/>
      <c r="I1289" s="110"/>
      <c r="J1289" s="110"/>
      <c r="K1289" s="112"/>
      <c r="L1289" s="112"/>
      <c r="M1289" s="112"/>
      <c r="N1289" s="112"/>
      <c r="O1289" s="112"/>
      <c r="P1289" s="112"/>
      <c r="Q1289" s="112"/>
      <c r="R1289" s="110"/>
      <c r="S1289" s="110"/>
      <c r="T1289" s="110"/>
      <c r="U1289" s="110"/>
      <c r="V1289" s="110"/>
      <c r="W1289" s="110"/>
      <c r="X1289" s="110"/>
    </row>
    <row r="1290" ht="14.25" customHeight="1">
      <c r="A1290" s="270"/>
      <c r="B1290" s="117"/>
      <c r="C1290" s="110"/>
      <c r="D1290" s="110"/>
      <c r="E1290" s="115"/>
      <c r="F1290" s="110"/>
      <c r="H1290" s="166"/>
      <c r="I1290" s="110"/>
      <c r="J1290" s="110"/>
      <c r="K1290" s="112"/>
      <c r="L1290" s="112"/>
      <c r="M1290" s="112"/>
      <c r="N1290" s="112"/>
      <c r="O1290" s="112"/>
      <c r="P1290" s="112"/>
      <c r="Q1290" s="112"/>
      <c r="R1290" s="110"/>
      <c r="S1290" s="110"/>
      <c r="T1290" s="110"/>
      <c r="U1290" s="110"/>
      <c r="V1290" s="110"/>
      <c r="W1290" s="110"/>
      <c r="X1290" s="110"/>
    </row>
    <row r="1291" ht="14.25" customHeight="1">
      <c r="A1291" s="270"/>
      <c r="B1291" s="117"/>
      <c r="C1291" s="110"/>
      <c r="D1291" s="110"/>
      <c r="E1291" s="115"/>
      <c r="F1291" s="110"/>
      <c r="H1291" s="166"/>
      <c r="I1291" s="110"/>
      <c r="J1291" s="110"/>
      <c r="K1291" s="112"/>
      <c r="L1291" s="112"/>
      <c r="M1291" s="112"/>
      <c r="N1291" s="112"/>
      <c r="O1291" s="112"/>
      <c r="P1291" s="112"/>
      <c r="Q1291" s="112"/>
      <c r="R1291" s="110"/>
      <c r="S1291" s="110"/>
      <c r="T1291" s="110"/>
      <c r="U1291" s="110"/>
      <c r="V1291" s="110"/>
      <c r="W1291" s="110"/>
      <c r="X1291" s="110"/>
    </row>
    <row r="1292" ht="14.25" customHeight="1">
      <c r="A1292" s="270"/>
      <c r="B1292" s="117"/>
      <c r="C1292" s="110"/>
      <c r="D1292" s="110"/>
      <c r="E1292" s="115"/>
      <c r="F1292" s="110"/>
      <c r="H1292" s="166"/>
      <c r="I1292" s="110"/>
      <c r="J1292" s="110"/>
      <c r="K1292" s="112"/>
      <c r="L1292" s="112"/>
      <c r="M1292" s="112"/>
      <c r="N1292" s="112"/>
      <c r="O1292" s="112"/>
      <c r="P1292" s="112"/>
      <c r="Q1292" s="112"/>
      <c r="R1292" s="110"/>
      <c r="S1292" s="110"/>
      <c r="T1292" s="110"/>
      <c r="U1292" s="110"/>
      <c r="V1292" s="110"/>
      <c r="W1292" s="110"/>
      <c r="X1292" s="110"/>
    </row>
    <row r="1293" ht="14.25" customHeight="1">
      <c r="A1293" s="270"/>
      <c r="B1293" s="117"/>
      <c r="C1293" s="110"/>
      <c r="D1293" s="110"/>
      <c r="E1293" s="115"/>
      <c r="F1293" s="110"/>
      <c r="H1293" s="166"/>
      <c r="I1293" s="110"/>
      <c r="J1293" s="110"/>
      <c r="K1293" s="112"/>
      <c r="L1293" s="112"/>
      <c r="M1293" s="112"/>
      <c r="N1293" s="112"/>
      <c r="O1293" s="112"/>
      <c r="P1293" s="112"/>
      <c r="Q1293" s="112"/>
      <c r="R1293" s="110"/>
      <c r="S1293" s="110"/>
      <c r="T1293" s="110"/>
      <c r="U1293" s="110"/>
      <c r="V1293" s="110"/>
      <c r="W1293" s="110"/>
      <c r="X1293" s="110"/>
    </row>
    <row r="1294" ht="14.25" customHeight="1">
      <c r="A1294" s="270"/>
      <c r="B1294" s="117"/>
      <c r="C1294" s="110"/>
      <c r="D1294" s="110"/>
      <c r="E1294" s="115"/>
      <c r="F1294" s="110"/>
      <c r="H1294" s="166"/>
      <c r="I1294" s="110"/>
      <c r="J1294" s="110"/>
      <c r="K1294" s="112"/>
      <c r="L1294" s="112"/>
      <c r="M1294" s="112"/>
      <c r="N1294" s="112"/>
      <c r="O1294" s="112"/>
      <c r="P1294" s="112"/>
      <c r="Q1294" s="112"/>
      <c r="R1294" s="110"/>
      <c r="S1294" s="110"/>
      <c r="T1294" s="110"/>
      <c r="U1294" s="110"/>
      <c r="V1294" s="110"/>
      <c r="W1294" s="110"/>
      <c r="X1294" s="110"/>
    </row>
    <row r="1295" ht="14.25" customHeight="1">
      <c r="A1295" s="270"/>
      <c r="B1295" s="117"/>
      <c r="C1295" s="110"/>
      <c r="D1295" s="110"/>
      <c r="E1295" s="115"/>
      <c r="F1295" s="110"/>
      <c r="H1295" s="166"/>
      <c r="I1295" s="110"/>
      <c r="J1295" s="110"/>
      <c r="K1295" s="112"/>
      <c r="L1295" s="112"/>
      <c r="M1295" s="112"/>
      <c r="N1295" s="112"/>
      <c r="O1295" s="112"/>
      <c r="P1295" s="112"/>
      <c r="Q1295" s="112"/>
      <c r="R1295" s="110"/>
      <c r="S1295" s="110"/>
      <c r="T1295" s="110"/>
      <c r="U1295" s="110"/>
      <c r="V1295" s="110"/>
      <c r="W1295" s="110"/>
      <c r="X1295" s="110"/>
    </row>
    <row r="1296" ht="14.25" customHeight="1">
      <c r="A1296" s="270"/>
      <c r="B1296" s="117"/>
      <c r="C1296" s="110"/>
      <c r="D1296" s="110"/>
      <c r="E1296" s="115"/>
      <c r="F1296" s="110"/>
      <c r="H1296" s="166"/>
      <c r="I1296" s="110"/>
      <c r="J1296" s="110"/>
      <c r="K1296" s="112"/>
      <c r="L1296" s="112"/>
      <c r="M1296" s="112"/>
      <c r="N1296" s="112"/>
      <c r="O1296" s="112"/>
      <c r="P1296" s="112"/>
      <c r="Q1296" s="112"/>
      <c r="R1296" s="110"/>
      <c r="S1296" s="110"/>
      <c r="T1296" s="110"/>
      <c r="U1296" s="110"/>
      <c r="V1296" s="110"/>
      <c r="W1296" s="110"/>
      <c r="X1296" s="110"/>
    </row>
    <row r="1297" ht="14.25" customHeight="1">
      <c r="A1297" s="270"/>
      <c r="B1297" s="117"/>
      <c r="C1297" s="110"/>
      <c r="D1297" s="110"/>
      <c r="E1297" s="115"/>
      <c r="F1297" s="110"/>
      <c r="H1297" s="166"/>
      <c r="I1297" s="110"/>
      <c r="J1297" s="110"/>
      <c r="K1297" s="112"/>
      <c r="L1297" s="112"/>
      <c r="M1297" s="112"/>
      <c r="N1297" s="112"/>
      <c r="O1297" s="112"/>
      <c r="P1297" s="112"/>
      <c r="Q1297" s="112"/>
      <c r="R1297" s="110"/>
      <c r="S1297" s="110"/>
      <c r="T1297" s="110"/>
      <c r="U1297" s="110"/>
      <c r="V1297" s="110"/>
      <c r="W1297" s="110"/>
      <c r="X1297" s="110"/>
    </row>
    <row r="1298" ht="14.25" customHeight="1">
      <c r="A1298" s="270"/>
      <c r="B1298" s="117"/>
      <c r="C1298" s="110"/>
      <c r="D1298" s="110"/>
      <c r="E1298" s="115"/>
      <c r="F1298" s="110"/>
      <c r="H1298" s="166"/>
      <c r="I1298" s="110"/>
      <c r="J1298" s="110"/>
      <c r="K1298" s="112"/>
      <c r="L1298" s="112"/>
      <c r="M1298" s="112"/>
      <c r="N1298" s="112"/>
      <c r="O1298" s="112"/>
      <c r="P1298" s="112"/>
      <c r="Q1298" s="112"/>
      <c r="R1298" s="110"/>
      <c r="S1298" s="110"/>
      <c r="T1298" s="110"/>
      <c r="U1298" s="110"/>
      <c r="V1298" s="110"/>
      <c r="W1298" s="110"/>
      <c r="X1298" s="110"/>
    </row>
    <row r="1299" ht="14.25" customHeight="1">
      <c r="A1299" s="270"/>
      <c r="B1299" s="117"/>
      <c r="C1299" s="110"/>
      <c r="D1299" s="110"/>
      <c r="E1299" s="115"/>
      <c r="F1299" s="110"/>
      <c r="H1299" s="166"/>
      <c r="I1299" s="110"/>
      <c r="J1299" s="110"/>
      <c r="K1299" s="112"/>
      <c r="L1299" s="112"/>
      <c r="M1299" s="112"/>
      <c r="N1299" s="112"/>
      <c r="O1299" s="112"/>
      <c r="P1299" s="112"/>
      <c r="Q1299" s="112"/>
      <c r="R1299" s="110"/>
      <c r="S1299" s="110"/>
      <c r="T1299" s="110"/>
      <c r="U1299" s="110"/>
      <c r="V1299" s="110"/>
      <c r="W1299" s="110"/>
      <c r="X1299" s="110"/>
    </row>
    <row r="1300" ht="14.25" customHeight="1">
      <c r="A1300" s="270"/>
      <c r="B1300" s="117"/>
      <c r="C1300" s="110"/>
      <c r="D1300" s="110"/>
      <c r="E1300" s="115"/>
      <c r="F1300" s="110"/>
      <c r="H1300" s="166"/>
      <c r="I1300" s="110"/>
      <c r="J1300" s="110"/>
      <c r="K1300" s="112"/>
      <c r="L1300" s="112"/>
      <c r="M1300" s="112"/>
      <c r="N1300" s="112"/>
      <c r="O1300" s="112"/>
      <c r="P1300" s="112"/>
      <c r="Q1300" s="112"/>
      <c r="R1300" s="110"/>
      <c r="S1300" s="110"/>
      <c r="T1300" s="110"/>
      <c r="U1300" s="110"/>
      <c r="V1300" s="110"/>
      <c r="W1300" s="110"/>
      <c r="X1300" s="110"/>
    </row>
    <row r="1301" ht="14.25" customHeight="1">
      <c r="A1301" s="270"/>
      <c r="B1301" s="117"/>
      <c r="C1301" s="110"/>
      <c r="D1301" s="110"/>
      <c r="E1301" s="115"/>
      <c r="F1301" s="110"/>
      <c r="H1301" s="166"/>
      <c r="I1301" s="110"/>
      <c r="J1301" s="110"/>
      <c r="K1301" s="112"/>
      <c r="L1301" s="112"/>
      <c r="M1301" s="112"/>
      <c r="N1301" s="112"/>
      <c r="O1301" s="112"/>
      <c r="P1301" s="112"/>
      <c r="Q1301" s="112"/>
      <c r="R1301" s="110"/>
      <c r="S1301" s="110"/>
      <c r="T1301" s="110"/>
      <c r="U1301" s="110"/>
      <c r="V1301" s="110"/>
      <c r="W1301" s="110"/>
      <c r="X1301" s="110"/>
    </row>
    <row r="1302" ht="14.25" customHeight="1">
      <c r="A1302" s="270"/>
      <c r="B1302" s="117"/>
      <c r="C1302" s="110"/>
      <c r="D1302" s="110"/>
      <c r="E1302" s="115"/>
      <c r="F1302" s="110"/>
      <c r="H1302" s="166"/>
      <c r="I1302" s="110"/>
      <c r="J1302" s="110"/>
      <c r="K1302" s="112"/>
      <c r="L1302" s="112"/>
      <c r="M1302" s="112"/>
      <c r="N1302" s="112"/>
      <c r="O1302" s="112"/>
      <c r="P1302" s="112"/>
      <c r="Q1302" s="112"/>
      <c r="R1302" s="110"/>
      <c r="S1302" s="110"/>
      <c r="T1302" s="110"/>
      <c r="U1302" s="110"/>
      <c r="V1302" s="110"/>
      <c r="W1302" s="110"/>
      <c r="X1302" s="110"/>
    </row>
    <row r="1303" ht="14.25" customHeight="1">
      <c r="A1303" s="270"/>
      <c r="B1303" s="117"/>
      <c r="C1303" s="110"/>
      <c r="D1303" s="110"/>
      <c r="E1303" s="115"/>
      <c r="F1303" s="110"/>
      <c r="H1303" s="166"/>
      <c r="I1303" s="110"/>
      <c r="J1303" s="110"/>
      <c r="K1303" s="112"/>
      <c r="L1303" s="112"/>
      <c r="M1303" s="112"/>
      <c r="N1303" s="112"/>
      <c r="O1303" s="112"/>
      <c r="P1303" s="112"/>
      <c r="Q1303" s="112"/>
      <c r="R1303" s="110"/>
      <c r="S1303" s="110"/>
      <c r="T1303" s="110"/>
      <c r="U1303" s="110"/>
      <c r="V1303" s="110"/>
      <c r="W1303" s="110"/>
      <c r="X1303" s="110"/>
    </row>
    <row r="1304" ht="14.25" customHeight="1">
      <c r="A1304" s="270"/>
      <c r="B1304" s="117"/>
      <c r="C1304" s="110"/>
      <c r="D1304" s="110"/>
      <c r="E1304" s="115"/>
      <c r="F1304" s="110"/>
      <c r="H1304" s="166"/>
      <c r="I1304" s="110"/>
      <c r="J1304" s="110"/>
      <c r="K1304" s="112"/>
      <c r="L1304" s="112"/>
      <c r="M1304" s="112"/>
      <c r="N1304" s="112"/>
      <c r="O1304" s="112"/>
      <c r="P1304" s="112"/>
      <c r="Q1304" s="112"/>
      <c r="R1304" s="110"/>
      <c r="S1304" s="110"/>
      <c r="T1304" s="110"/>
      <c r="U1304" s="110"/>
      <c r="V1304" s="110"/>
      <c r="W1304" s="110"/>
      <c r="X1304" s="110"/>
    </row>
    <row r="1305" ht="14.25" customHeight="1">
      <c r="A1305" s="270"/>
      <c r="B1305" s="117"/>
      <c r="C1305" s="110"/>
      <c r="D1305" s="110"/>
      <c r="E1305" s="115"/>
      <c r="F1305" s="110"/>
      <c r="H1305" s="166"/>
      <c r="I1305" s="110"/>
      <c r="J1305" s="110"/>
      <c r="K1305" s="112"/>
      <c r="L1305" s="112"/>
      <c r="M1305" s="112"/>
      <c r="N1305" s="112"/>
      <c r="O1305" s="112"/>
      <c r="P1305" s="112"/>
      <c r="Q1305" s="112"/>
      <c r="R1305" s="110"/>
      <c r="S1305" s="110"/>
      <c r="T1305" s="110"/>
      <c r="U1305" s="110"/>
      <c r="V1305" s="110"/>
      <c r="W1305" s="110"/>
      <c r="X1305" s="110"/>
    </row>
    <row r="1306" ht="14.25" customHeight="1">
      <c r="A1306" s="270"/>
      <c r="B1306" s="117"/>
      <c r="C1306" s="110"/>
      <c r="D1306" s="110"/>
      <c r="E1306" s="115"/>
      <c r="F1306" s="110"/>
      <c r="H1306" s="166"/>
      <c r="I1306" s="110"/>
      <c r="J1306" s="110"/>
      <c r="K1306" s="112"/>
      <c r="L1306" s="112"/>
      <c r="M1306" s="112"/>
      <c r="N1306" s="112"/>
      <c r="O1306" s="112"/>
      <c r="P1306" s="112"/>
      <c r="Q1306" s="112"/>
      <c r="R1306" s="110"/>
      <c r="S1306" s="110"/>
      <c r="T1306" s="110"/>
      <c r="U1306" s="110"/>
      <c r="V1306" s="110"/>
      <c r="W1306" s="110"/>
      <c r="X1306" s="110"/>
    </row>
    <row r="1307" ht="14.25" customHeight="1">
      <c r="A1307" s="270"/>
      <c r="B1307" s="117"/>
      <c r="C1307" s="110"/>
      <c r="D1307" s="110"/>
      <c r="E1307" s="115"/>
      <c r="F1307" s="110"/>
      <c r="H1307" s="166"/>
      <c r="I1307" s="110"/>
      <c r="J1307" s="110"/>
      <c r="K1307" s="112"/>
      <c r="L1307" s="112"/>
      <c r="M1307" s="112"/>
      <c r="N1307" s="112"/>
      <c r="O1307" s="112"/>
      <c r="P1307" s="112"/>
      <c r="Q1307" s="112"/>
      <c r="R1307" s="110"/>
      <c r="S1307" s="110"/>
      <c r="T1307" s="110"/>
      <c r="U1307" s="110"/>
      <c r="V1307" s="110"/>
      <c r="W1307" s="110"/>
      <c r="X1307" s="110"/>
    </row>
    <row r="1308" ht="14.25" customHeight="1">
      <c r="A1308" s="270"/>
      <c r="B1308" s="117"/>
      <c r="C1308" s="110"/>
      <c r="D1308" s="110"/>
      <c r="E1308" s="115"/>
      <c r="F1308" s="110"/>
      <c r="H1308" s="166"/>
      <c r="I1308" s="110"/>
      <c r="J1308" s="110"/>
      <c r="K1308" s="112"/>
      <c r="L1308" s="112"/>
      <c r="M1308" s="112"/>
      <c r="N1308" s="112"/>
      <c r="O1308" s="112"/>
      <c r="P1308" s="112"/>
      <c r="Q1308" s="112"/>
      <c r="R1308" s="110"/>
      <c r="S1308" s="110"/>
      <c r="T1308" s="110"/>
      <c r="U1308" s="110"/>
      <c r="V1308" s="110"/>
      <c r="W1308" s="110"/>
      <c r="X1308" s="110"/>
    </row>
    <row r="1309" ht="14.25" customHeight="1">
      <c r="A1309" s="270"/>
      <c r="B1309" s="117"/>
      <c r="C1309" s="110"/>
      <c r="D1309" s="110"/>
      <c r="E1309" s="115"/>
      <c r="F1309" s="110"/>
      <c r="H1309" s="166"/>
      <c r="I1309" s="110"/>
      <c r="J1309" s="110"/>
      <c r="K1309" s="112"/>
      <c r="L1309" s="112"/>
      <c r="M1309" s="112"/>
      <c r="N1309" s="112"/>
      <c r="O1309" s="112"/>
      <c r="P1309" s="112"/>
      <c r="Q1309" s="112"/>
      <c r="R1309" s="110"/>
      <c r="S1309" s="110"/>
      <c r="T1309" s="110"/>
      <c r="U1309" s="110"/>
      <c r="V1309" s="110"/>
      <c r="W1309" s="110"/>
      <c r="X1309" s="110"/>
    </row>
    <row r="1310" ht="14.25" customHeight="1">
      <c r="A1310" s="270"/>
      <c r="B1310" s="117"/>
      <c r="C1310" s="110"/>
      <c r="D1310" s="110"/>
      <c r="E1310" s="115"/>
      <c r="F1310" s="110"/>
      <c r="H1310" s="166"/>
      <c r="I1310" s="110"/>
      <c r="J1310" s="110"/>
      <c r="K1310" s="112"/>
      <c r="L1310" s="112"/>
      <c r="M1310" s="112"/>
      <c r="N1310" s="112"/>
      <c r="O1310" s="112"/>
      <c r="P1310" s="112"/>
      <c r="Q1310" s="112"/>
      <c r="R1310" s="110"/>
      <c r="S1310" s="110"/>
      <c r="T1310" s="110"/>
      <c r="U1310" s="110"/>
      <c r="V1310" s="110"/>
      <c r="W1310" s="110"/>
      <c r="X1310" s="110"/>
    </row>
    <row r="1311" ht="14.25" customHeight="1">
      <c r="A1311" s="270"/>
      <c r="B1311" s="117"/>
      <c r="C1311" s="110"/>
      <c r="D1311" s="110"/>
      <c r="E1311" s="115"/>
      <c r="F1311" s="110"/>
      <c r="H1311" s="166"/>
      <c r="I1311" s="110"/>
      <c r="J1311" s="110"/>
      <c r="K1311" s="112"/>
      <c r="L1311" s="112"/>
      <c r="M1311" s="112"/>
      <c r="N1311" s="112"/>
      <c r="O1311" s="112"/>
      <c r="P1311" s="112"/>
      <c r="Q1311" s="112"/>
      <c r="R1311" s="110"/>
      <c r="S1311" s="110"/>
      <c r="T1311" s="110"/>
      <c r="U1311" s="110"/>
      <c r="V1311" s="110"/>
      <c r="W1311" s="110"/>
      <c r="X1311" s="110"/>
    </row>
    <row r="1312" ht="14.25" customHeight="1">
      <c r="A1312" s="270"/>
      <c r="B1312" s="117"/>
      <c r="C1312" s="110"/>
      <c r="D1312" s="110"/>
      <c r="E1312" s="115"/>
      <c r="F1312" s="110"/>
      <c r="H1312" s="166"/>
      <c r="I1312" s="110"/>
      <c r="J1312" s="110"/>
      <c r="K1312" s="112"/>
      <c r="L1312" s="112"/>
      <c r="M1312" s="112"/>
      <c r="N1312" s="112"/>
      <c r="O1312" s="112"/>
      <c r="P1312" s="112"/>
      <c r="Q1312" s="112"/>
      <c r="R1312" s="110"/>
      <c r="S1312" s="110"/>
      <c r="T1312" s="110"/>
      <c r="U1312" s="110"/>
      <c r="V1312" s="110"/>
      <c r="W1312" s="110"/>
      <c r="X1312" s="110"/>
    </row>
    <row r="1313" ht="14.25" customHeight="1">
      <c r="A1313" s="270"/>
      <c r="B1313" s="117"/>
      <c r="C1313" s="110"/>
      <c r="D1313" s="110"/>
      <c r="E1313" s="115"/>
      <c r="F1313" s="110"/>
      <c r="H1313" s="166"/>
      <c r="I1313" s="110"/>
      <c r="J1313" s="110"/>
      <c r="K1313" s="112"/>
      <c r="L1313" s="112"/>
      <c r="M1313" s="112"/>
      <c r="N1313" s="112"/>
      <c r="O1313" s="112"/>
      <c r="P1313" s="112"/>
      <c r="Q1313" s="112"/>
      <c r="R1313" s="110"/>
      <c r="S1313" s="110"/>
      <c r="T1313" s="110"/>
      <c r="U1313" s="110"/>
      <c r="V1313" s="110"/>
      <c r="W1313" s="110"/>
      <c r="X1313" s="110"/>
    </row>
    <row r="1314" ht="14.25" customHeight="1">
      <c r="A1314" s="270"/>
      <c r="B1314" s="117"/>
      <c r="C1314" s="110"/>
      <c r="D1314" s="110"/>
      <c r="E1314" s="115"/>
      <c r="F1314" s="110"/>
      <c r="H1314" s="166"/>
      <c r="I1314" s="110"/>
      <c r="J1314" s="110"/>
      <c r="K1314" s="112"/>
      <c r="L1314" s="112"/>
      <c r="M1314" s="112"/>
      <c r="N1314" s="112"/>
      <c r="O1314" s="112"/>
      <c r="P1314" s="112"/>
      <c r="Q1314" s="112"/>
      <c r="R1314" s="110"/>
      <c r="S1314" s="110"/>
      <c r="T1314" s="110"/>
      <c r="U1314" s="110"/>
      <c r="V1314" s="110"/>
      <c r="W1314" s="110"/>
      <c r="X1314" s="110"/>
    </row>
    <row r="1315" ht="14.25" customHeight="1">
      <c r="A1315" s="270"/>
      <c r="B1315" s="117"/>
      <c r="C1315" s="110"/>
      <c r="D1315" s="110"/>
      <c r="E1315" s="115"/>
      <c r="F1315" s="110"/>
      <c r="H1315" s="166"/>
      <c r="I1315" s="110"/>
      <c r="J1315" s="110"/>
      <c r="K1315" s="112"/>
      <c r="L1315" s="112"/>
      <c r="M1315" s="112"/>
      <c r="N1315" s="112"/>
      <c r="O1315" s="112"/>
      <c r="P1315" s="112"/>
      <c r="Q1315" s="112"/>
      <c r="R1315" s="110"/>
      <c r="S1315" s="110"/>
      <c r="T1315" s="110"/>
      <c r="U1315" s="110"/>
      <c r="V1315" s="110"/>
      <c r="W1315" s="110"/>
      <c r="X1315" s="110"/>
    </row>
    <row r="1316" ht="14.25" customHeight="1">
      <c r="A1316" s="270"/>
      <c r="B1316" s="117"/>
      <c r="C1316" s="110"/>
      <c r="D1316" s="110"/>
      <c r="E1316" s="115"/>
      <c r="F1316" s="110"/>
      <c r="H1316" s="166"/>
      <c r="I1316" s="110"/>
      <c r="J1316" s="110"/>
      <c r="K1316" s="112"/>
      <c r="L1316" s="112"/>
      <c r="M1316" s="112"/>
      <c r="N1316" s="112"/>
      <c r="O1316" s="112"/>
      <c r="P1316" s="112"/>
      <c r="Q1316" s="112"/>
      <c r="R1316" s="110"/>
      <c r="S1316" s="110"/>
      <c r="T1316" s="110"/>
      <c r="U1316" s="110"/>
      <c r="V1316" s="110"/>
      <c r="W1316" s="110"/>
      <c r="X1316" s="110"/>
    </row>
    <row r="1317" ht="14.25" customHeight="1">
      <c r="A1317" s="270"/>
      <c r="B1317" s="117"/>
      <c r="C1317" s="110"/>
      <c r="D1317" s="110"/>
      <c r="E1317" s="115"/>
      <c r="F1317" s="110"/>
      <c r="H1317" s="166"/>
      <c r="I1317" s="110"/>
      <c r="J1317" s="110"/>
      <c r="K1317" s="112"/>
      <c r="L1317" s="112"/>
      <c r="M1317" s="112"/>
      <c r="N1317" s="112"/>
      <c r="O1317" s="112"/>
      <c r="P1317" s="112"/>
      <c r="Q1317" s="112"/>
      <c r="R1317" s="110"/>
      <c r="S1317" s="110"/>
      <c r="T1317" s="110"/>
      <c r="U1317" s="110"/>
      <c r="V1317" s="110"/>
      <c r="W1317" s="110"/>
      <c r="X1317" s="110"/>
    </row>
    <row r="1318" ht="14.25" customHeight="1">
      <c r="A1318" s="270"/>
      <c r="B1318" s="117"/>
      <c r="C1318" s="110"/>
      <c r="D1318" s="110"/>
      <c r="E1318" s="115"/>
      <c r="F1318" s="110"/>
      <c r="H1318" s="166"/>
      <c r="I1318" s="110"/>
      <c r="J1318" s="110"/>
      <c r="K1318" s="112"/>
      <c r="L1318" s="112"/>
      <c r="M1318" s="112"/>
      <c r="N1318" s="112"/>
      <c r="O1318" s="112"/>
      <c r="P1318" s="112"/>
      <c r="Q1318" s="112"/>
      <c r="R1318" s="110"/>
      <c r="S1318" s="110"/>
      <c r="T1318" s="110"/>
      <c r="U1318" s="110"/>
      <c r="V1318" s="110"/>
      <c r="W1318" s="110"/>
      <c r="X1318" s="110"/>
    </row>
    <row r="1319" ht="14.25" customHeight="1">
      <c r="A1319" s="270"/>
      <c r="B1319" s="117"/>
      <c r="C1319" s="110"/>
      <c r="D1319" s="110"/>
      <c r="E1319" s="115"/>
      <c r="F1319" s="110"/>
      <c r="H1319" s="166"/>
      <c r="I1319" s="110"/>
      <c r="J1319" s="110"/>
      <c r="K1319" s="112"/>
      <c r="L1319" s="112"/>
      <c r="M1319" s="112"/>
      <c r="N1319" s="112"/>
      <c r="O1319" s="112"/>
      <c r="P1319" s="112"/>
      <c r="Q1319" s="112"/>
      <c r="R1319" s="110"/>
      <c r="S1319" s="110"/>
      <c r="T1319" s="110"/>
      <c r="U1319" s="110"/>
      <c r="V1319" s="110"/>
      <c r="W1319" s="110"/>
      <c r="X1319" s="110"/>
    </row>
    <row r="1320" ht="14.25" customHeight="1">
      <c r="A1320" s="270"/>
      <c r="B1320" s="117"/>
      <c r="C1320" s="110"/>
      <c r="D1320" s="110"/>
      <c r="E1320" s="115"/>
      <c r="F1320" s="110"/>
      <c r="H1320" s="166"/>
      <c r="I1320" s="110"/>
      <c r="J1320" s="110"/>
      <c r="K1320" s="112"/>
      <c r="L1320" s="112"/>
      <c r="M1320" s="112"/>
      <c r="N1320" s="112"/>
      <c r="O1320" s="112"/>
      <c r="P1320" s="112"/>
      <c r="Q1320" s="112"/>
      <c r="R1320" s="110"/>
      <c r="S1320" s="110"/>
      <c r="T1320" s="110"/>
      <c r="U1320" s="110"/>
      <c r="V1320" s="110"/>
      <c r="W1320" s="110"/>
      <c r="X1320" s="110"/>
    </row>
    <row r="1321" ht="14.25" customHeight="1">
      <c r="A1321" s="270"/>
      <c r="B1321" s="117"/>
      <c r="C1321" s="110"/>
      <c r="D1321" s="110"/>
      <c r="E1321" s="115"/>
      <c r="F1321" s="110"/>
      <c r="H1321" s="166"/>
      <c r="I1321" s="110"/>
      <c r="J1321" s="110"/>
      <c r="K1321" s="112"/>
      <c r="L1321" s="112"/>
      <c r="M1321" s="112"/>
      <c r="N1321" s="112"/>
      <c r="O1321" s="112"/>
      <c r="P1321" s="112"/>
      <c r="Q1321" s="112"/>
      <c r="R1321" s="110"/>
      <c r="S1321" s="110"/>
      <c r="T1321" s="110"/>
      <c r="U1321" s="110"/>
      <c r="V1321" s="110"/>
      <c r="W1321" s="110"/>
      <c r="X1321" s="110"/>
    </row>
    <row r="1322" ht="14.25" customHeight="1">
      <c r="A1322" s="270"/>
      <c r="B1322" s="117"/>
      <c r="C1322" s="110"/>
      <c r="D1322" s="110"/>
      <c r="E1322" s="115"/>
      <c r="F1322" s="110"/>
      <c r="H1322" s="166"/>
      <c r="I1322" s="110"/>
      <c r="J1322" s="110"/>
      <c r="K1322" s="112"/>
      <c r="L1322" s="112"/>
      <c r="M1322" s="112"/>
      <c r="N1322" s="112"/>
      <c r="O1322" s="112"/>
      <c r="P1322" s="112"/>
      <c r="Q1322" s="112"/>
      <c r="R1322" s="110"/>
      <c r="S1322" s="110"/>
      <c r="T1322" s="110"/>
      <c r="U1322" s="110"/>
      <c r="V1322" s="110"/>
      <c r="W1322" s="110"/>
      <c r="X1322" s="110"/>
    </row>
    <row r="1323" ht="14.25" customHeight="1">
      <c r="A1323" s="270"/>
      <c r="B1323" s="117"/>
      <c r="C1323" s="110"/>
      <c r="D1323" s="110"/>
      <c r="E1323" s="115"/>
      <c r="F1323" s="110"/>
      <c r="H1323" s="166"/>
      <c r="I1323" s="110"/>
      <c r="J1323" s="110"/>
      <c r="K1323" s="112"/>
      <c r="L1323" s="112"/>
      <c r="M1323" s="112"/>
      <c r="N1323" s="112"/>
      <c r="O1323" s="112"/>
      <c r="P1323" s="112"/>
      <c r="Q1323" s="112"/>
      <c r="R1323" s="110"/>
      <c r="S1323" s="110"/>
      <c r="T1323" s="110"/>
      <c r="U1323" s="110"/>
      <c r="V1323" s="110"/>
      <c r="W1323" s="110"/>
      <c r="X1323" s="110"/>
    </row>
    <row r="1324" ht="14.25" customHeight="1">
      <c r="A1324" s="270"/>
      <c r="B1324" s="117"/>
      <c r="C1324" s="110"/>
      <c r="D1324" s="110"/>
      <c r="E1324" s="115"/>
      <c r="F1324" s="110"/>
      <c r="H1324" s="166"/>
      <c r="I1324" s="110"/>
      <c r="J1324" s="110"/>
      <c r="K1324" s="112"/>
      <c r="L1324" s="112"/>
      <c r="M1324" s="112"/>
      <c r="N1324" s="112"/>
      <c r="O1324" s="112"/>
      <c r="P1324" s="112"/>
      <c r="Q1324" s="112"/>
      <c r="R1324" s="110"/>
      <c r="S1324" s="110"/>
      <c r="T1324" s="110"/>
      <c r="U1324" s="110"/>
      <c r="V1324" s="110"/>
      <c r="W1324" s="110"/>
      <c r="X1324" s="110"/>
    </row>
    <row r="1325" ht="14.25" customHeight="1">
      <c r="A1325" s="270"/>
      <c r="B1325" s="117"/>
      <c r="C1325" s="110"/>
      <c r="D1325" s="110"/>
      <c r="E1325" s="115"/>
      <c r="F1325" s="110"/>
      <c r="H1325" s="166"/>
      <c r="I1325" s="110"/>
      <c r="J1325" s="110"/>
      <c r="K1325" s="112"/>
      <c r="L1325" s="112"/>
      <c r="M1325" s="112"/>
      <c r="N1325" s="112"/>
      <c r="O1325" s="112"/>
      <c r="P1325" s="112"/>
      <c r="Q1325" s="112"/>
      <c r="R1325" s="110"/>
      <c r="S1325" s="110"/>
      <c r="T1325" s="110"/>
      <c r="U1325" s="110"/>
      <c r="V1325" s="110"/>
      <c r="W1325" s="110"/>
      <c r="X1325" s="110"/>
    </row>
    <row r="1326" ht="14.25" customHeight="1">
      <c r="A1326" s="270"/>
      <c r="B1326" s="117"/>
      <c r="C1326" s="110"/>
      <c r="D1326" s="110"/>
      <c r="E1326" s="115"/>
      <c r="F1326" s="110"/>
      <c r="H1326" s="166"/>
      <c r="I1326" s="110"/>
      <c r="J1326" s="110"/>
      <c r="K1326" s="112"/>
      <c r="L1326" s="112"/>
      <c r="M1326" s="112"/>
      <c r="N1326" s="112"/>
      <c r="O1326" s="112"/>
      <c r="P1326" s="112"/>
      <c r="Q1326" s="112"/>
      <c r="R1326" s="110"/>
      <c r="S1326" s="110"/>
      <c r="T1326" s="110"/>
      <c r="U1326" s="110"/>
      <c r="V1326" s="110"/>
      <c r="W1326" s="110"/>
      <c r="X1326" s="110"/>
    </row>
    <row r="1327" ht="14.25" customHeight="1">
      <c r="A1327" s="270"/>
      <c r="B1327" s="117"/>
      <c r="C1327" s="110"/>
      <c r="D1327" s="110"/>
      <c r="E1327" s="115"/>
      <c r="F1327" s="110"/>
      <c r="H1327" s="166"/>
      <c r="I1327" s="110"/>
      <c r="J1327" s="110"/>
      <c r="K1327" s="112"/>
      <c r="L1327" s="112"/>
      <c r="M1327" s="112"/>
      <c r="N1327" s="112"/>
      <c r="O1327" s="112"/>
      <c r="P1327" s="112"/>
      <c r="Q1327" s="112"/>
      <c r="R1327" s="110"/>
      <c r="S1327" s="110"/>
      <c r="T1327" s="110"/>
      <c r="U1327" s="110"/>
      <c r="V1327" s="110"/>
      <c r="W1327" s="110"/>
      <c r="X1327" s="110"/>
    </row>
    <row r="1328" ht="14.25" customHeight="1">
      <c r="A1328" s="270"/>
      <c r="B1328" s="117"/>
      <c r="C1328" s="110"/>
      <c r="D1328" s="110"/>
      <c r="E1328" s="115"/>
      <c r="F1328" s="110"/>
      <c r="H1328" s="166"/>
      <c r="I1328" s="110"/>
      <c r="J1328" s="110"/>
      <c r="K1328" s="112"/>
      <c r="L1328" s="112"/>
      <c r="M1328" s="112"/>
      <c r="N1328" s="112"/>
      <c r="O1328" s="112"/>
      <c r="P1328" s="112"/>
      <c r="Q1328" s="112"/>
      <c r="R1328" s="110"/>
      <c r="S1328" s="110"/>
      <c r="T1328" s="110"/>
      <c r="U1328" s="110"/>
      <c r="V1328" s="110"/>
      <c r="W1328" s="110"/>
      <c r="X1328" s="110"/>
    </row>
    <row r="1329" ht="14.25" customHeight="1">
      <c r="A1329" s="270"/>
      <c r="B1329" s="117"/>
      <c r="C1329" s="110"/>
      <c r="D1329" s="110"/>
      <c r="E1329" s="115"/>
      <c r="F1329" s="110"/>
      <c r="H1329" s="166"/>
      <c r="I1329" s="110"/>
      <c r="J1329" s="110"/>
      <c r="K1329" s="112"/>
      <c r="L1329" s="112"/>
      <c r="M1329" s="112"/>
      <c r="N1329" s="112"/>
      <c r="O1329" s="112"/>
      <c r="P1329" s="112"/>
      <c r="Q1329" s="112"/>
      <c r="R1329" s="110"/>
      <c r="S1329" s="110"/>
      <c r="T1329" s="110"/>
      <c r="U1329" s="110"/>
      <c r="V1329" s="110"/>
      <c r="W1329" s="110"/>
      <c r="X1329" s="110"/>
    </row>
    <row r="1330" ht="14.25" customHeight="1">
      <c r="A1330" s="270"/>
      <c r="B1330" s="117"/>
      <c r="C1330" s="110"/>
      <c r="D1330" s="110"/>
      <c r="E1330" s="115"/>
      <c r="F1330" s="110"/>
      <c r="H1330" s="166"/>
      <c r="I1330" s="110"/>
      <c r="J1330" s="110"/>
      <c r="K1330" s="112"/>
      <c r="L1330" s="112"/>
      <c r="M1330" s="112"/>
      <c r="N1330" s="112"/>
      <c r="O1330" s="112"/>
      <c r="P1330" s="112"/>
      <c r="Q1330" s="112"/>
      <c r="R1330" s="110"/>
      <c r="S1330" s="110"/>
      <c r="T1330" s="110"/>
      <c r="U1330" s="110"/>
      <c r="V1330" s="110"/>
      <c r="W1330" s="110"/>
      <c r="X1330" s="110"/>
    </row>
    <row r="1331" ht="14.25" customHeight="1">
      <c r="A1331" s="270"/>
      <c r="B1331" s="117"/>
      <c r="C1331" s="110"/>
      <c r="D1331" s="110"/>
      <c r="E1331" s="115"/>
      <c r="F1331" s="110"/>
      <c r="H1331" s="166"/>
      <c r="I1331" s="110"/>
      <c r="J1331" s="110"/>
      <c r="K1331" s="112"/>
      <c r="L1331" s="112"/>
      <c r="M1331" s="112"/>
      <c r="N1331" s="112"/>
      <c r="O1331" s="112"/>
      <c r="P1331" s="112"/>
      <c r="Q1331" s="112"/>
      <c r="R1331" s="110"/>
      <c r="S1331" s="110"/>
      <c r="T1331" s="110"/>
      <c r="U1331" s="110"/>
      <c r="V1331" s="110"/>
      <c r="W1331" s="110"/>
      <c r="X1331" s="110"/>
    </row>
    <row r="1332" ht="14.25" customHeight="1">
      <c r="A1332" s="270"/>
      <c r="B1332" s="117"/>
      <c r="C1332" s="110"/>
      <c r="D1332" s="110"/>
      <c r="E1332" s="115"/>
      <c r="F1332" s="110"/>
      <c r="H1332" s="166"/>
      <c r="I1332" s="110"/>
      <c r="J1332" s="110"/>
      <c r="K1332" s="112"/>
      <c r="L1332" s="112"/>
      <c r="M1332" s="112"/>
      <c r="N1332" s="112"/>
      <c r="O1332" s="112"/>
      <c r="P1332" s="112"/>
      <c r="Q1332" s="112"/>
      <c r="R1332" s="110"/>
      <c r="S1332" s="110"/>
      <c r="T1332" s="110"/>
      <c r="U1332" s="110"/>
      <c r="V1332" s="110"/>
      <c r="W1332" s="110"/>
      <c r="X1332" s="110"/>
    </row>
    <row r="1333" ht="14.25" customHeight="1">
      <c r="A1333" s="270"/>
      <c r="B1333" s="117"/>
      <c r="C1333" s="110"/>
      <c r="D1333" s="110"/>
      <c r="E1333" s="115"/>
      <c r="F1333" s="110"/>
      <c r="H1333" s="166"/>
      <c r="I1333" s="110"/>
      <c r="J1333" s="110"/>
      <c r="K1333" s="112"/>
      <c r="L1333" s="112"/>
      <c r="M1333" s="112"/>
      <c r="N1333" s="112"/>
      <c r="O1333" s="112"/>
      <c r="P1333" s="112"/>
      <c r="Q1333" s="112"/>
      <c r="R1333" s="110"/>
      <c r="S1333" s="110"/>
      <c r="T1333" s="110"/>
      <c r="U1333" s="110"/>
      <c r="V1333" s="110"/>
      <c r="W1333" s="110"/>
      <c r="X1333" s="110"/>
    </row>
    <row r="1334" ht="14.25" customHeight="1">
      <c r="A1334" s="270"/>
      <c r="B1334" s="117"/>
      <c r="C1334" s="110"/>
      <c r="D1334" s="110"/>
      <c r="E1334" s="115"/>
      <c r="F1334" s="110"/>
      <c r="H1334" s="166"/>
      <c r="I1334" s="110"/>
      <c r="J1334" s="110"/>
      <c r="K1334" s="112"/>
      <c r="L1334" s="112"/>
      <c r="M1334" s="112"/>
      <c r="N1334" s="112"/>
      <c r="O1334" s="112"/>
      <c r="P1334" s="112"/>
      <c r="Q1334" s="112"/>
      <c r="R1334" s="110"/>
      <c r="S1334" s="110"/>
      <c r="T1334" s="110"/>
      <c r="U1334" s="110"/>
      <c r="V1334" s="110"/>
      <c r="W1334" s="110"/>
      <c r="X1334" s="110"/>
    </row>
    <row r="1335" ht="14.25" customHeight="1">
      <c r="A1335" s="270"/>
      <c r="B1335" s="117"/>
      <c r="C1335" s="110"/>
      <c r="D1335" s="110"/>
      <c r="E1335" s="115"/>
      <c r="F1335" s="110"/>
      <c r="H1335" s="166"/>
      <c r="I1335" s="110"/>
      <c r="J1335" s="110"/>
      <c r="K1335" s="112"/>
      <c r="L1335" s="112"/>
      <c r="M1335" s="112"/>
      <c r="N1335" s="112"/>
      <c r="O1335" s="112"/>
      <c r="P1335" s="112"/>
      <c r="Q1335" s="112"/>
      <c r="R1335" s="110"/>
      <c r="S1335" s="110"/>
      <c r="T1335" s="110"/>
      <c r="U1335" s="110"/>
      <c r="V1335" s="110"/>
      <c r="W1335" s="110"/>
      <c r="X1335" s="110"/>
    </row>
    <row r="1336" ht="14.25" customHeight="1">
      <c r="A1336" s="270"/>
      <c r="B1336" s="117"/>
      <c r="C1336" s="110"/>
      <c r="D1336" s="110"/>
      <c r="E1336" s="115"/>
      <c r="F1336" s="110"/>
      <c r="H1336" s="166"/>
      <c r="I1336" s="110"/>
      <c r="J1336" s="110"/>
      <c r="K1336" s="112"/>
      <c r="L1336" s="112"/>
      <c r="M1336" s="112"/>
      <c r="N1336" s="112"/>
      <c r="O1336" s="112"/>
      <c r="P1336" s="112"/>
      <c r="Q1336" s="112"/>
      <c r="R1336" s="110"/>
      <c r="S1336" s="110"/>
      <c r="T1336" s="110"/>
      <c r="U1336" s="110"/>
      <c r="V1336" s="110"/>
      <c r="W1336" s="110"/>
      <c r="X1336" s="110"/>
    </row>
    <row r="1337" ht="14.25" customHeight="1">
      <c r="A1337" s="270"/>
      <c r="B1337" s="117"/>
      <c r="C1337" s="110"/>
      <c r="D1337" s="110"/>
      <c r="E1337" s="115"/>
      <c r="F1337" s="110"/>
      <c r="H1337" s="166"/>
      <c r="I1337" s="110"/>
      <c r="J1337" s="110"/>
      <c r="K1337" s="112"/>
      <c r="L1337" s="112"/>
      <c r="M1337" s="112"/>
      <c r="N1337" s="112"/>
      <c r="O1337" s="112"/>
      <c r="P1337" s="112"/>
      <c r="Q1337" s="112"/>
      <c r="R1337" s="110"/>
      <c r="S1337" s="110"/>
      <c r="T1337" s="110"/>
      <c r="U1337" s="110"/>
      <c r="V1337" s="110"/>
      <c r="W1337" s="110"/>
      <c r="X1337" s="110"/>
    </row>
    <row r="1338" ht="14.25" customHeight="1">
      <c r="A1338" s="270"/>
      <c r="B1338" s="117"/>
      <c r="C1338" s="110"/>
      <c r="D1338" s="110"/>
      <c r="E1338" s="115"/>
      <c r="F1338" s="110"/>
      <c r="H1338" s="166"/>
      <c r="I1338" s="110"/>
      <c r="J1338" s="110"/>
      <c r="K1338" s="112"/>
      <c r="L1338" s="112"/>
      <c r="M1338" s="112"/>
      <c r="N1338" s="112"/>
      <c r="O1338" s="112"/>
      <c r="P1338" s="112"/>
      <c r="Q1338" s="112"/>
      <c r="R1338" s="110"/>
      <c r="S1338" s="110"/>
      <c r="T1338" s="110"/>
      <c r="U1338" s="110"/>
      <c r="V1338" s="110"/>
      <c r="W1338" s="110"/>
      <c r="X1338" s="110"/>
    </row>
    <row r="1339" ht="14.25" customHeight="1">
      <c r="A1339" s="270"/>
      <c r="B1339" s="117"/>
      <c r="C1339" s="110"/>
      <c r="D1339" s="110"/>
      <c r="E1339" s="115"/>
      <c r="F1339" s="110"/>
      <c r="H1339" s="166"/>
      <c r="I1339" s="110"/>
      <c r="J1339" s="110"/>
      <c r="K1339" s="112"/>
      <c r="L1339" s="112"/>
      <c r="M1339" s="112"/>
      <c r="N1339" s="112"/>
      <c r="O1339" s="112"/>
      <c r="P1339" s="112"/>
      <c r="Q1339" s="112"/>
      <c r="R1339" s="110"/>
      <c r="S1339" s="110"/>
      <c r="T1339" s="110"/>
      <c r="U1339" s="110"/>
      <c r="V1339" s="110"/>
      <c r="W1339" s="110"/>
      <c r="X1339" s="110"/>
    </row>
    <row r="1340" ht="14.25" customHeight="1">
      <c r="A1340" s="270"/>
      <c r="B1340" s="117"/>
      <c r="C1340" s="110"/>
      <c r="D1340" s="110"/>
      <c r="E1340" s="115"/>
      <c r="F1340" s="110"/>
      <c r="H1340" s="166"/>
      <c r="I1340" s="110"/>
      <c r="J1340" s="110"/>
      <c r="K1340" s="112"/>
      <c r="L1340" s="112"/>
      <c r="M1340" s="112"/>
      <c r="N1340" s="112"/>
      <c r="O1340" s="112"/>
      <c r="P1340" s="112"/>
      <c r="Q1340" s="112"/>
      <c r="R1340" s="110"/>
      <c r="S1340" s="110"/>
      <c r="T1340" s="110"/>
      <c r="U1340" s="110"/>
      <c r="V1340" s="110"/>
      <c r="W1340" s="110"/>
      <c r="X1340" s="110"/>
    </row>
    <row r="1341" ht="14.25" customHeight="1">
      <c r="A1341" s="270"/>
      <c r="B1341" s="117"/>
      <c r="C1341" s="110"/>
      <c r="D1341" s="110"/>
      <c r="E1341" s="115"/>
      <c r="F1341" s="110"/>
      <c r="H1341" s="166"/>
      <c r="I1341" s="110"/>
      <c r="J1341" s="110"/>
      <c r="K1341" s="112"/>
      <c r="L1341" s="112"/>
      <c r="M1341" s="112"/>
      <c r="N1341" s="112"/>
      <c r="O1341" s="112"/>
      <c r="P1341" s="112"/>
      <c r="Q1341" s="112"/>
      <c r="R1341" s="110"/>
      <c r="S1341" s="110"/>
      <c r="T1341" s="110"/>
      <c r="U1341" s="110"/>
      <c r="V1341" s="110"/>
      <c r="W1341" s="110"/>
      <c r="X1341" s="110"/>
    </row>
    <row r="1342" ht="14.25" customHeight="1">
      <c r="A1342" s="270"/>
      <c r="B1342" s="117"/>
      <c r="C1342" s="110"/>
      <c r="D1342" s="110"/>
      <c r="E1342" s="115"/>
      <c r="F1342" s="110"/>
      <c r="H1342" s="166"/>
      <c r="I1342" s="110"/>
      <c r="J1342" s="110"/>
      <c r="K1342" s="112"/>
      <c r="L1342" s="112"/>
      <c r="M1342" s="112"/>
      <c r="N1342" s="112"/>
      <c r="O1342" s="112"/>
      <c r="P1342" s="112"/>
      <c r="Q1342" s="112"/>
      <c r="R1342" s="110"/>
      <c r="S1342" s="110"/>
      <c r="T1342" s="110"/>
      <c r="U1342" s="110"/>
      <c r="V1342" s="110"/>
      <c r="W1342" s="110"/>
      <c r="X1342" s="110"/>
    </row>
    <row r="1343" ht="14.25" customHeight="1">
      <c r="A1343" s="270"/>
      <c r="B1343" s="117"/>
      <c r="C1343" s="110"/>
      <c r="D1343" s="110"/>
      <c r="E1343" s="115"/>
      <c r="F1343" s="110"/>
      <c r="H1343" s="166"/>
      <c r="I1343" s="110"/>
      <c r="J1343" s="110"/>
      <c r="K1343" s="112"/>
      <c r="L1343" s="112"/>
      <c r="M1343" s="112"/>
      <c r="N1343" s="112"/>
      <c r="O1343" s="112"/>
      <c r="P1343" s="112"/>
      <c r="Q1343" s="112"/>
      <c r="R1343" s="110"/>
      <c r="S1343" s="110"/>
      <c r="T1343" s="110"/>
      <c r="U1343" s="110"/>
      <c r="V1343" s="110"/>
      <c r="W1343" s="110"/>
      <c r="X1343" s="110"/>
    </row>
    <row r="1344" ht="14.25" customHeight="1">
      <c r="A1344" s="270"/>
      <c r="B1344" s="117"/>
      <c r="C1344" s="110"/>
      <c r="D1344" s="110"/>
      <c r="E1344" s="115"/>
      <c r="F1344" s="110"/>
      <c r="H1344" s="166"/>
      <c r="I1344" s="110"/>
      <c r="J1344" s="110"/>
      <c r="K1344" s="112"/>
      <c r="L1344" s="112"/>
      <c r="M1344" s="112"/>
      <c r="N1344" s="112"/>
      <c r="O1344" s="112"/>
      <c r="P1344" s="112"/>
      <c r="Q1344" s="112"/>
      <c r="R1344" s="110"/>
      <c r="S1344" s="110"/>
      <c r="T1344" s="110"/>
      <c r="U1344" s="110"/>
      <c r="V1344" s="110"/>
      <c r="W1344" s="110"/>
      <c r="X1344" s="110"/>
    </row>
    <row r="1345" ht="14.25" customHeight="1">
      <c r="A1345" s="270"/>
      <c r="B1345" s="117"/>
      <c r="C1345" s="110"/>
      <c r="D1345" s="110"/>
      <c r="E1345" s="115"/>
      <c r="F1345" s="110"/>
      <c r="H1345" s="166"/>
      <c r="I1345" s="110"/>
      <c r="J1345" s="110"/>
      <c r="K1345" s="112"/>
      <c r="L1345" s="112"/>
      <c r="M1345" s="112"/>
      <c r="N1345" s="112"/>
      <c r="O1345" s="112"/>
      <c r="P1345" s="112"/>
      <c r="Q1345" s="112"/>
      <c r="R1345" s="110"/>
      <c r="S1345" s="110"/>
      <c r="T1345" s="110"/>
      <c r="U1345" s="110"/>
      <c r="V1345" s="110"/>
      <c r="W1345" s="110"/>
      <c r="X1345" s="110"/>
    </row>
    <row r="1346" ht="14.25" customHeight="1">
      <c r="A1346" s="270"/>
      <c r="B1346" s="117"/>
      <c r="C1346" s="110"/>
      <c r="D1346" s="110"/>
      <c r="E1346" s="115"/>
      <c r="F1346" s="110"/>
      <c r="H1346" s="166"/>
      <c r="I1346" s="110"/>
      <c r="J1346" s="110"/>
      <c r="K1346" s="112"/>
      <c r="L1346" s="112"/>
      <c r="M1346" s="112"/>
      <c r="N1346" s="112"/>
      <c r="O1346" s="112"/>
      <c r="P1346" s="112"/>
      <c r="Q1346" s="112"/>
      <c r="R1346" s="110"/>
      <c r="S1346" s="110"/>
      <c r="T1346" s="110"/>
      <c r="U1346" s="110"/>
      <c r="V1346" s="110"/>
      <c r="W1346" s="110"/>
      <c r="X1346" s="110"/>
    </row>
    <row r="1347" ht="14.25" customHeight="1">
      <c r="A1347" s="270"/>
      <c r="B1347" s="117"/>
      <c r="C1347" s="110"/>
      <c r="D1347" s="110"/>
      <c r="E1347" s="115"/>
      <c r="F1347" s="110"/>
      <c r="H1347" s="166"/>
      <c r="I1347" s="110"/>
      <c r="J1347" s="110"/>
      <c r="K1347" s="112"/>
      <c r="L1347" s="112"/>
      <c r="M1347" s="112"/>
      <c r="N1347" s="112"/>
      <c r="O1347" s="112"/>
      <c r="P1347" s="112"/>
      <c r="Q1347" s="112"/>
      <c r="R1347" s="110"/>
      <c r="S1347" s="110"/>
      <c r="T1347" s="110"/>
      <c r="U1347" s="110"/>
      <c r="V1347" s="110"/>
      <c r="W1347" s="110"/>
      <c r="X1347" s="110"/>
    </row>
    <row r="1348" ht="14.25" customHeight="1">
      <c r="A1348" s="270"/>
      <c r="B1348" s="117"/>
      <c r="C1348" s="110"/>
      <c r="D1348" s="110"/>
      <c r="E1348" s="115"/>
      <c r="F1348" s="110"/>
      <c r="H1348" s="166"/>
      <c r="I1348" s="110"/>
      <c r="J1348" s="110"/>
      <c r="K1348" s="112"/>
      <c r="L1348" s="112"/>
      <c r="M1348" s="112"/>
      <c r="N1348" s="112"/>
      <c r="O1348" s="112"/>
      <c r="P1348" s="112"/>
      <c r="Q1348" s="112"/>
      <c r="R1348" s="110"/>
      <c r="S1348" s="110"/>
      <c r="T1348" s="110"/>
      <c r="U1348" s="110"/>
      <c r="V1348" s="110"/>
      <c r="W1348" s="110"/>
      <c r="X1348" s="110"/>
    </row>
    <row r="1349" ht="14.25" customHeight="1">
      <c r="A1349" s="270"/>
      <c r="B1349" s="117"/>
      <c r="C1349" s="110"/>
      <c r="D1349" s="110"/>
      <c r="E1349" s="115"/>
      <c r="F1349" s="110"/>
      <c r="H1349" s="166"/>
      <c r="I1349" s="110"/>
      <c r="J1349" s="110"/>
      <c r="K1349" s="112"/>
      <c r="L1349" s="112"/>
      <c r="M1349" s="112"/>
      <c r="N1349" s="112"/>
      <c r="O1349" s="112"/>
      <c r="P1349" s="112"/>
      <c r="Q1349" s="112"/>
      <c r="R1349" s="110"/>
      <c r="S1349" s="110"/>
      <c r="T1349" s="110"/>
      <c r="U1349" s="110"/>
      <c r="V1349" s="110"/>
      <c r="W1349" s="110"/>
      <c r="X1349" s="110"/>
    </row>
    <row r="1350" ht="14.25" customHeight="1">
      <c r="A1350" s="270"/>
      <c r="B1350" s="117"/>
      <c r="C1350" s="110"/>
      <c r="D1350" s="110"/>
      <c r="E1350" s="115"/>
      <c r="F1350" s="110"/>
      <c r="H1350" s="166"/>
      <c r="I1350" s="110"/>
      <c r="J1350" s="110"/>
      <c r="K1350" s="112"/>
      <c r="L1350" s="112"/>
      <c r="M1350" s="112"/>
      <c r="N1350" s="112"/>
      <c r="O1350" s="112"/>
      <c r="P1350" s="112"/>
      <c r="Q1350" s="112"/>
      <c r="R1350" s="110"/>
      <c r="S1350" s="110"/>
      <c r="T1350" s="110"/>
      <c r="U1350" s="110"/>
      <c r="V1350" s="110"/>
      <c r="W1350" s="110"/>
      <c r="X1350" s="110"/>
    </row>
    <row r="1351" ht="14.25" customHeight="1">
      <c r="A1351" s="270"/>
      <c r="B1351" s="117"/>
      <c r="C1351" s="110"/>
      <c r="D1351" s="110"/>
      <c r="E1351" s="115"/>
      <c r="F1351" s="110"/>
      <c r="H1351" s="166"/>
      <c r="I1351" s="110"/>
      <c r="J1351" s="110"/>
      <c r="K1351" s="112"/>
      <c r="L1351" s="112"/>
      <c r="M1351" s="112"/>
      <c r="N1351" s="112"/>
      <c r="O1351" s="112"/>
      <c r="P1351" s="112"/>
      <c r="Q1351" s="112"/>
      <c r="R1351" s="110"/>
      <c r="S1351" s="110"/>
      <c r="T1351" s="110"/>
      <c r="U1351" s="110"/>
      <c r="V1351" s="110"/>
      <c r="W1351" s="110"/>
      <c r="X1351" s="110"/>
    </row>
    <row r="1352" ht="14.25" customHeight="1">
      <c r="A1352" s="270"/>
      <c r="B1352" s="117"/>
      <c r="C1352" s="110"/>
      <c r="D1352" s="110"/>
      <c r="E1352" s="115"/>
      <c r="F1352" s="110"/>
      <c r="H1352" s="166"/>
      <c r="I1352" s="110"/>
      <c r="J1352" s="110"/>
      <c r="K1352" s="112"/>
      <c r="L1352" s="112"/>
      <c r="M1352" s="112"/>
      <c r="N1352" s="112"/>
      <c r="O1352" s="112"/>
      <c r="P1352" s="112"/>
      <c r="Q1352" s="112"/>
      <c r="R1352" s="110"/>
      <c r="S1352" s="110"/>
      <c r="T1352" s="110"/>
      <c r="U1352" s="110"/>
      <c r="V1352" s="110"/>
      <c r="W1352" s="110"/>
      <c r="X1352" s="110"/>
    </row>
    <row r="1353" ht="14.25" customHeight="1">
      <c r="A1353" s="270"/>
      <c r="B1353" s="117"/>
      <c r="C1353" s="110"/>
      <c r="D1353" s="110"/>
      <c r="E1353" s="115"/>
      <c r="F1353" s="110"/>
      <c r="H1353" s="166"/>
      <c r="I1353" s="110"/>
      <c r="J1353" s="110"/>
      <c r="K1353" s="112"/>
      <c r="L1353" s="112"/>
      <c r="M1353" s="112"/>
      <c r="N1353" s="112"/>
      <c r="O1353" s="112"/>
      <c r="P1353" s="112"/>
      <c r="Q1353" s="112"/>
      <c r="R1353" s="110"/>
      <c r="S1353" s="110"/>
      <c r="T1353" s="110"/>
      <c r="U1353" s="110"/>
      <c r="V1353" s="110"/>
      <c r="W1353" s="110"/>
      <c r="X1353" s="110"/>
    </row>
    <row r="1354" ht="14.25" customHeight="1">
      <c r="A1354" s="270"/>
      <c r="B1354" s="117"/>
      <c r="C1354" s="110"/>
      <c r="D1354" s="110"/>
      <c r="E1354" s="115"/>
      <c r="F1354" s="110"/>
      <c r="H1354" s="166"/>
      <c r="I1354" s="110"/>
      <c r="J1354" s="110"/>
      <c r="K1354" s="112"/>
      <c r="L1354" s="112"/>
      <c r="M1354" s="112"/>
      <c r="N1354" s="112"/>
      <c r="O1354" s="112"/>
      <c r="P1354" s="112"/>
      <c r="Q1354" s="112"/>
      <c r="R1354" s="110"/>
      <c r="S1354" s="110"/>
      <c r="T1354" s="110"/>
      <c r="U1354" s="110"/>
      <c r="V1354" s="110"/>
      <c r="W1354" s="110"/>
      <c r="X1354" s="110"/>
    </row>
    <row r="1355" ht="14.25" customHeight="1">
      <c r="A1355" s="270"/>
      <c r="B1355" s="117"/>
      <c r="C1355" s="110"/>
      <c r="D1355" s="110"/>
      <c r="E1355" s="115"/>
      <c r="F1355" s="110"/>
      <c r="H1355" s="166"/>
      <c r="I1355" s="110"/>
      <c r="J1355" s="110"/>
      <c r="K1355" s="112"/>
      <c r="L1355" s="112"/>
      <c r="M1355" s="112"/>
      <c r="N1355" s="112"/>
      <c r="O1355" s="112"/>
      <c r="P1355" s="112"/>
      <c r="Q1355" s="112"/>
      <c r="R1355" s="110"/>
      <c r="S1355" s="110"/>
      <c r="T1355" s="110"/>
      <c r="U1355" s="110"/>
      <c r="V1355" s="110"/>
      <c r="W1355" s="110"/>
      <c r="X1355" s="110"/>
    </row>
    <row r="1356" ht="14.25" customHeight="1">
      <c r="A1356" s="270"/>
      <c r="B1356" s="117"/>
      <c r="C1356" s="110"/>
      <c r="D1356" s="110"/>
      <c r="E1356" s="115"/>
      <c r="F1356" s="110"/>
      <c r="H1356" s="166"/>
      <c r="I1356" s="110"/>
      <c r="J1356" s="110"/>
      <c r="K1356" s="112"/>
      <c r="L1356" s="112"/>
      <c r="M1356" s="112"/>
      <c r="N1356" s="112"/>
      <c r="O1356" s="112"/>
      <c r="P1356" s="112"/>
      <c r="Q1356" s="112"/>
      <c r="R1356" s="110"/>
      <c r="S1356" s="110"/>
      <c r="T1356" s="110"/>
      <c r="U1356" s="110"/>
      <c r="V1356" s="110"/>
      <c r="W1356" s="110"/>
      <c r="X1356" s="110"/>
    </row>
    <row r="1357" ht="14.25" customHeight="1">
      <c r="A1357" s="270"/>
      <c r="B1357" s="117"/>
      <c r="C1357" s="110"/>
      <c r="D1357" s="110"/>
      <c r="E1357" s="115"/>
      <c r="F1357" s="110"/>
      <c r="H1357" s="166"/>
      <c r="I1357" s="110"/>
      <c r="J1357" s="110"/>
      <c r="K1357" s="112"/>
      <c r="L1357" s="112"/>
      <c r="M1357" s="112"/>
      <c r="N1357" s="112"/>
      <c r="O1357" s="112"/>
      <c r="P1357" s="112"/>
      <c r="Q1357" s="112"/>
      <c r="R1357" s="110"/>
      <c r="S1357" s="110"/>
      <c r="T1357" s="110"/>
      <c r="U1357" s="110"/>
      <c r="V1357" s="110"/>
      <c r="W1357" s="110"/>
      <c r="X1357" s="110"/>
    </row>
    <row r="1358" ht="14.25" customHeight="1">
      <c r="A1358" s="270"/>
      <c r="B1358" s="117"/>
      <c r="C1358" s="110"/>
      <c r="D1358" s="110"/>
      <c r="E1358" s="115"/>
      <c r="F1358" s="110"/>
      <c r="H1358" s="166"/>
      <c r="I1358" s="110"/>
      <c r="J1358" s="110"/>
      <c r="K1358" s="112"/>
      <c r="L1358" s="112"/>
      <c r="M1358" s="112"/>
      <c r="N1358" s="112"/>
      <c r="O1358" s="112"/>
      <c r="P1358" s="112"/>
      <c r="Q1358" s="112"/>
      <c r="R1358" s="110"/>
      <c r="S1358" s="110"/>
      <c r="T1358" s="110"/>
      <c r="U1358" s="110"/>
      <c r="V1358" s="110"/>
      <c r="W1358" s="110"/>
      <c r="X1358" s="110"/>
    </row>
    <row r="1359" ht="14.25" customHeight="1">
      <c r="A1359" s="270"/>
      <c r="B1359" s="117"/>
      <c r="C1359" s="110"/>
      <c r="D1359" s="110"/>
      <c r="E1359" s="115"/>
      <c r="F1359" s="110"/>
      <c r="H1359" s="166"/>
      <c r="I1359" s="110"/>
      <c r="J1359" s="110"/>
      <c r="K1359" s="112"/>
      <c r="L1359" s="112"/>
      <c r="M1359" s="112"/>
      <c r="N1359" s="112"/>
      <c r="O1359" s="112"/>
      <c r="P1359" s="112"/>
      <c r="Q1359" s="112"/>
      <c r="R1359" s="110"/>
      <c r="S1359" s="110"/>
      <c r="T1359" s="110"/>
      <c r="U1359" s="110"/>
      <c r="V1359" s="110"/>
      <c r="W1359" s="110"/>
      <c r="X1359" s="110"/>
    </row>
    <row r="1360" ht="14.25" customHeight="1">
      <c r="A1360" s="270"/>
      <c r="B1360" s="117"/>
      <c r="C1360" s="110"/>
      <c r="D1360" s="110"/>
      <c r="E1360" s="115"/>
      <c r="F1360" s="110"/>
      <c r="H1360" s="166"/>
      <c r="I1360" s="110"/>
      <c r="J1360" s="110"/>
      <c r="K1360" s="112"/>
      <c r="L1360" s="112"/>
      <c r="M1360" s="112"/>
      <c r="N1360" s="112"/>
      <c r="O1360" s="112"/>
      <c r="P1360" s="112"/>
      <c r="Q1360" s="112"/>
      <c r="R1360" s="110"/>
      <c r="S1360" s="110"/>
      <c r="T1360" s="110"/>
      <c r="U1360" s="110"/>
      <c r="V1360" s="110"/>
      <c r="W1360" s="110"/>
      <c r="X1360" s="110"/>
    </row>
    <row r="1361" ht="14.25" customHeight="1">
      <c r="A1361" s="270"/>
      <c r="B1361" s="117"/>
      <c r="C1361" s="110"/>
      <c r="D1361" s="110"/>
      <c r="E1361" s="115"/>
      <c r="F1361" s="110"/>
      <c r="H1361" s="166"/>
      <c r="I1361" s="110"/>
      <c r="J1361" s="110"/>
      <c r="K1361" s="112"/>
      <c r="L1361" s="112"/>
      <c r="M1361" s="112"/>
      <c r="N1361" s="112"/>
      <c r="O1361" s="112"/>
      <c r="P1361" s="112"/>
      <c r="Q1361" s="112"/>
      <c r="R1361" s="110"/>
      <c r="S1361" s="110"/>
      <c r="T1361" s="110"/>
      <c r="U1361" s="110"/>
      <c r="V1361" s="110"/>
      <c r="W1361" s="110"/>
      <c r="X1361" s="110"/>
    </row>
    <row r="1362" ht="14.25" customHeight="1">
      <c r="A1362" s="270"/>
      <c r="B1362" s="117"/>
      <c r="C1362" s="110"/>
      <c r="D1362" s="110"/>
      <c r="E1362" s="115"/>
      <c r="F1362" s="110"/>
      <c r="H1362" s="166"/>
      <c r="I1362" s="110"/>
      <c r="J1362" s="110"/>
      <c r="K1362" s="112"/>
      <c r="L1362" s="112"/>
      <c r="M1362" s="112"/>
      <c r="N1362" s="112"/>
      <c r="O1362" s="112"/>
      <c r="P1362" s="112"/>
      <c r="Q1362" s="112"/>
      <c r="R1362" s="110"/>
      <c r="S1362" s="110"/>
      <c r="T1362" s="110"/>
      <c r="U1362" s="110"/>
      <c r="V1362" s="110"/>
      <c r="W1362" s="110"/>
      <c r="X1362" s="110"/>
    </row>
    <row r="1363" ht="14.25" customHeight="1">
      <c r="A1363" s="270"/>
      <c r="B1363" s="117"/>
      <c r="C1363" s="110"/>
      <c r="D1363" s="110"/>
      <c r="E1363" s="115"/>
      <c r="F1363" s="110"/>
      <c r="H1363" s="166"/>
      <c r="I1363" s="110"/>
      <c r="J1363" s="110"/>
      <c r="K1363" s="112"/>
      <c r="L1363" s="112"/>
      <c r="M1363" s="112"/>
      <c r="N1363" s="112"/>
      <c r="O1363" s="112"/>
      <c r="P1363" s="112"/>
      <c r="Q1363" s="112"/>
      <c r="R1363" s="110"/>
      <c r="S1363" s="110"/>
      <c r="T1363" s="110"/>
      <c r="U1363" s="110"/>
      <c r="V1363" s="110"/>
      <c r="W1363" s="110"/>
      <c r="X1363" s="110"/>
    </row>
    <row r="1364" ht="14.25" customHeight="1">
      <c r="A1364" s="270"/>
      <c r="B1364" s="117"/>
      <c r="C1364" s="110"/>
      <c r="D1364" s="110"/>
      <c r="E1364" s="115"/>
      <c r="F1364" s="110"/>
      <c r="H1364" s="166"/>
      <c r="I1364" s="110"/>
      <c r="J1364" s="110"/>
      <c r="K1364" s="112"/>
      <c r="L1364" s="112"/>
      <c r="M1364" s="112"/>
      <c r="N1364" s="112"/>
      <c r="O1364" s="112"/>
      <c r="P1364" s="112"/>
      <c r="Q1364" s="112"/>
      <c r="R1364" s="110"/>
      <c r="S1364" s="110"/>
      <c r="T1364" s="110"/>
      <c r="U1364" s="110"/>
      <c r="V1364" s="110"/>
      <c r="W1364" s="110"/>
      <c r="X1364" s="110"/>
    </row>
    <row r="1365" ht="14.25" customHeight="1">
      <c r="A1365" s="270"/>
      <c r="B1365" s="117"/>
      <c r="C1365" s="110"/>
      <c r="D1365" s="110"/>
      <c r="E1365" s="115"/>
      <c r="F1365" s="110"/>
      <c r="H1365" s="166"/>
      <c r="I1365" s="110"/>
      <c r="J1365" s="110"/>
      <c r="K1365" s="112"/>
      <c r="L1365" s="112"/>
      <c r="M1365" s="112"/>
      <c r="N1365" s="112"/>
      <c r="O1365" s="112"/>
      <c r="P1365" s="112"/>
      <c r="Q1365" s="112"/>
      <c r="R1365" s="110"/>
      <c r="S1365" s="110"/>
      <c r="T1365" s="110"/>
      <c r="U1365" s="110"/>
      <c r="V1365" s="110"/>
      <c r="W1365" s="110"/>
      <c r="X1365" s="110"/>
    </row>
    <row r="1366" ht="14.25" customHeight="1">
      <c r="A1366" s="270"/>
      <c r="B1366" s="117"/>
      <c r="C1366" s="110"/>
      <c r="D1366" s="110"/>
      <c r="E1366" s="115"/>
      <c r="F1366" s="110"/>
      <c r="H1366" s="166"/>
      <c r="I1366" s="110"/>
      <c r="J1366" s="110"/>
      <c r="K1366" s="112"/>
      <c r="L1366" s="112"/>
      <c r="M1366" s="112"/>
      <c r="N1366" s="112"/>
      <c r="O1366" s="112"/>
      <c r="P1366" s="112"/>
      <c r="Q1366" s="112"/>
      <c r="R1366" s="110"/>
      <c r="S1366" s="110"/>
      <c r="T1366" s="110"/>
      <c r="U1366" s="110"/>
      <c r="V1366" s="110"/>
      <c r="W1366" s="110"/>
      <c r="X1366" s="110"/>
    </row>
    <row r="1367" ht="14.25" customHeight="1">
      <c r="A1367" s="270"/>
      <c r="B1367" s="117"/>
      <c r="C1367" s="110"/>
      <c r="D1367" s="110"/>
      <c r="E1367" s="115"/>
      <c r="F1367" s="110"/>
      <c r="H1367" s="166"/>
      <c r="I1367" s="110"/>
      <c r="J1367" s="110"/>
      <c r="K1367" s="112"/>
      <c r="L1367" s="112"/>
      <c r="M1367" s="112"/>
      <c r="N1367" s="112"/>
      <c r="O1367" s="112"/>
      <c r="P1367" s="112"/>
      <c r="Q1367" s="112"/>
      <c r="R1367" s="110"/>
      <c r="S1367" s="110"/>
      <c r="T1367" s="110"/>
      <c r="U1367" s="110"/>
      <c r="V1367" s="110"/>
      <c r="W1367" s="110"/>
      <c r="X1367" s="110"/>
    </row>
    <row r="1368" ht="14.25" customHeight="1">
      <c r="A1368" s="270"/>
      <c r="B1368" s="117"/>
      <c r="C1368" s="110"/>
      <c r="D1368" s="110"/>
      <c r="E1368" s="115"/>
      <c r="F1368" s="110"/>
      <c r="H1368" s="166"/>
      <c r="I1368" s="110"/>
      <c r="J1368" s="110"/>
      <c r="K1368" s="112"/>
      <c r="L1368" s="112"/>
      <c r="M1368" s="112"/>
      <c r="N1368" s="112"/>
      <c r="O1368" s="112"/>
      <c r="P1368" s="112"/>
      <c r="Q1368" s="112"/>
      <c r="R1368" s="110"/>
      <c r="S1368" s="110"/>
      <c r="T1368" s="110"/>
      <c r="U1368" s="110"/>
      <c r="V1368" s="110"/>
      <c r="W1368" s="110"/>
      <c r="X1368" s="110"/>
    </row>
    <row r="1369" ht="14.25" customHeight="1">
      <c r="A1369" s="270"/>
      <c r="B1369" s="117"/>
      <c r="C1369" s="110"/>
      <c r="D1369" s="110"/>
      <c r="E1369" s="115"/>
      <c r="F1369" s="110"/>
      <c r="H1369" s="166"/>
      <c r="I1369" s="110"/>
      <c r="J1369" s="110"/>
      <c r="K1369" s="112"/>
      <c r="L1369" s="112"/>
      <c r="M1369" s="112"/>
      <c r="N1369" s="112"/>
      <c r="O1369" s="112"/>
      <c r="P1369" s="112"/>
      <c r="Q1369" s="112"/>
      <c r="R1369" s="110"/>
      <c r="S1369" s="110"/>
      <c r="T1369" s="110"/>
      <c r="U1369" s="110"/>
      <c r="V1369" s="110"/>
      <c r="W1369" s="110"/>
      <c r="X1369" s="110"/>
    </row>
    <row r="1370" ht="14.25" customHeight="1">
      <c r="A1370" s="270"/>
      <c r="B1370" s="117"/>
      <c r="C1370" s="110"/>
      <c r="D1370" s="110"/>
      <c r="E1370" s="115"/>
      <c r="F1370" s="110"/>
      <c r="H1370" s="166"/>
      <c r="I1370" s="110"/>
      <c r="J1370" s="110"/>
      <c r="K1370" s="112"/>
      <c r="L1370" s="112"/>
      <c r="M1370" s="112"/>
      <c r="N1370" s="112"/>
      <c r="O1370" s="112"/>
      <c r="P1370" s="112"/>
      <c r="Q1370" s="112"/>
      <c r="R1370" s="110"/>
      <c r="S1370" s="110"/>
      <c r="T1370" s="110"/>
      <c r="U1370" s="110"/>
      <c r="V1370" s="110"/>
      <c r="W1370" s="110"/>
      <c r="X1370" s="110"/>
    </row>
    <row r="1371" ht="14.25" customHeight="1">
      <c r="A1371" s="270"/>
      <c r="B1371" s="117"/>
      <c r="C1371" s="110"/>
      <c r="D1371" s="110"/>
      <c r="E1371" s="115"/>
      <c r="F1371" s="110"/>
      <c r="H1371" s="166"/>
      <c r="I1371" s="110"/>
      <c r="J1371" s="110"/>
      <c r="K1371" s="112"/>
      <c r="L1371" s="112"/>
      <c r="M1371" s="112"/>
      <c r="N1371" s="112"/>
      <c r="O1371" s="112"/>
      <c r="P1371" s="112"/>
      <c r="Q1371" s="112"/>
      <c r="R1371" s="110"/>
      <c r="S1371" s="110"/>
      <c r="T1371" s="110"/>
      <c r="U1371" s="110"/>
      <c r="V1371" s="110"/>
      <c r="W1371" s="110"/>
      <c r="X1371" s="110"/>
    </row>
    <row r="1372" ht="14.25" customHeight="1">
      <c r="A1372" s="270"/>
      <c r="B1372" s="117"/>
      <c r="C1372" s="110"/>
      <c r="D1372" s="110"/>
      <c r="E1372" s="115"/>
      <c r="F1372" s="110"/>
      <c r="H1372" s="166"/>
      <c r="I1372" s="110"/>
      <c r="J1372" s="110"/>
      <c r="K1372" s="112"/>
      <c r="L1372" s="112"/>
      <c r="M1372" s="112"/>
      <c r="N1372" s="112"/>
      <c r="O1372" s="112"/>
      <c r="P1372" s="112"/>
      <c r="Q1372" s="112"/>
      <c r="R1372" s="110"/>
      <c r="S1372" s="110"/>
      <c r="T1372" s="110"/>
      <c r="U1372" s="110"/>
      <c r="V1372" s="110"/>
      <c r="W1372" s="110"/>
      <c r="X1372" s="110"/>
    </row>
    <row r="1373" ht="14.25" customHeight="1">
      <c r="A1373" s="270"/>
      <c r="B1373" s="117"/>
      <c r="C1373" s="110"/>
      <c r="D1373" s="110"/>
      <c r="E1373" s="115"/>
      <c r="F1373" s="110"/>
      <c r="H1373" s="166"/>
      <c r="I1373" s="110"/>
      <c r="J1373" s="110"/>
      <c r="K1373" s="112"/>
      <c r="L1373" s="112"/>
      <c r="M1373" s="112"/>
      <c r="N1373" s="112"/>
      <c r="O1373" s="112"/>
      <c r="P1373" s="112"/>
      <c r="Q1373" s="112"/>
      <c r="R1373" s="110"/>
      <c r="S1373" s="110"/>
      <c r="T1373" s="110"/>
      <c r="U1373" s="110"/>
      <c r="V1373" s="110"/>
      <c r="W1373" s="110"/>
      <c r="X1373" s="110"/>
    </row>
    <row r="1374" ht="14.25" customHeight="1">
      <c r="A1374" s="270"/>
      <c r="B1374" s="117"/>
      <c r="C1374" s="110"/>
      <c r="D1374" s="110"/>
      <c r="E1374" s="115"/>
      <c r="F1374" s="110"/>
      <c r="H1374" s="166"/>
      <c r="I1374" s="110"/>
      <c r="J1374" s="110"/>
      <c r="K1374" s="112"/>
      <c r="L1374" s="112"/>
      <c r="M1374" s="112"/>
      <c r="N1374" s="112"/>
      <c r="O1374" s="112"/>
      <c r="P1374" s="112"/>
      <c r="Q1374" s="112"/>
      <c r="R1374" s="110"/>
      <c r="S1374" s="110"/>
      <c r="T1374" s="110"/>
      <c r="U1374" s="110"/>
      <c r="V1374" s="110"/>
      <c r="W1374" s="110"/>
      <c r="X1374" s="110"/>
    </row>
    <row r="1375" ht="14.25" customHeight="1">
      <c r="A1375" s="270"/>
      <c r="B1375" s="117"/>
      <c r="C1375" s="110"/>
      <c r="D1375" s="110"/>
      <c r="E1375" s="115"/>
      <c r="F1375" s="110"/>
      <c r="H1375" s="166"/>
      <c r="I1375" s="110"/>
      <c r="J1375" s="110"/>
      <c r="K1375" s="112"/>
      <c r="L1375" s="112"/>
      <c r="M1375" s="112"/>
      <c r="N1375" s="112"/>
      <c r="O1375" s="112"/>
      <c r="P1375" s="112"/>
      <c r="Q1375" s="112"/>
      <c r="R1375" s="110"/>
      <c r="S1375" s="110"/>
      <c r="T1375" s="110"/>
      <c r="U1375" s="110"/>
      <c r="V1375" s="110"/>
      <c r="W1375" s="110"/>
      <c r="X1375" s="110"/>
    </row>
    <row r="1376" ht="14.25" customHeight="1">
      <c r="A1376" s="270"/>
      <c r="B1376" s="117"/>
      <c r="C1376" s="110"/>
      <c r="D1376" s="110"/>
      <c r="E1376" s="115"/>
      <c r="F1376" s="110"/>
      <c r="H1376" s="166"/>
      <c r="I1376" s="110"/>
      <c r="J1376" s="110"/>
      <c r="K1376" s="112"/>
      <c r="L1376" s="112"/>
      <c r="M1376" s="112"/>
      <c r="N1376" s="112"/>
      <c r="O1376" s="112"/>
      <c r="P1376" s="112"/>
      <c r="Q1376" s="112"/>
      <c r="R1376" s="110"/>
      <c r="S1376" s="110"/>
      <c r="T1376" s="110"/>
      <c r="U1376" s="110"/>
      <c r="V1376" s="110"/>
      <c r="W1376" s="110"/>
      <c r="X1376" s="110"/>
    </row>
    <row r="1377" ht="14.25" customHeight="1">
      <c r="A1377" s="270"/>
      <c r="B1377" s="117"/>
      <c r="C1377" s="110"/>
      <c r="D1377" s="110"/>
      <c r="E1377" s="115"/>
      <c r="F1377" s="110"/>
      <c r="H1377" s="166"/>
      <c r="I1377" s="110"/>
      <c r="J1377" s="110"/>
      <c r="K1377" s="112"/>
      <c r="L1377" s="112"/>
      <c r="M1377" s="112"/>
      <c r="N1377" s="112"/>
      <c r="O1377" s="112"/>
      <c r="P1377" s="112"/>
      <c r="Q1377" s="112"/>
      <c r="R1377" s="110"/>
      <c r="S1377" s="110"/>
      <c r="T1377" s="110"/>
      <c r="U1377" s="110"/>
      <c r="V1377" s="110"/>
      <c r="W1377" s="110"/>
      <c r="X1377" s="110"/>
    </row>
    <row r="1378" ht="14.25" customHeight="1">
      <c r="A1378" s="270"/>
      <c r="B1378" s="117"/>
      <c r="C1378" s="110"/>
      <c r="D1378" s="110"/>
      <c r="E1378" s="115"/>
      <c r="F1378" s="110"/>
      <c r="H1378" s="166"/>
      <c r="I1378" s="110"/>
      <c r="J1378" s="110"/>
      <c r="K1378" s="112"/>
      <c r="L1378" s="112"/>
      <c r="M1378" s="112"/>
      <c r="N1378" s="112"/>
      <c r="O1378" s="112"/>
      <c r="P1378" s="112"/>
      <c r="Q1378" s="112"/>
      <c r="R1378" s="110"/>
      <c r="S1378" s="110"/>
      <c r="T1378" s="110"/>
      <c r="U1378" s="110"/>
      <c r="V1378" s="110"/>
      <c r="W1378" s="110"/>
      <c r="X1378" s="110"/>
    </row>
    <row r="1379" ht="14.25" customHeight="1">
      <c r="A1379" s="270"/>
      <c r="B1379" s="117"/>
      <c r="C1379" s="110"/>
      <c r="D1379" s="110"/>
      <c r="E1379" s="115"/>
      <c r="F1379" s="110"/>
      <c r="H1379" s="166"/>
      <c r="I1379" s="110"/>
      <c r="J1379" s="110"/>
      <c r="K1379" s="112"/>
      <c r="L1379" s="112"/>
      <c r="M1379" s="112"/>
      <c r="N1379" s="112"/>
      <c r="O1379" s="112"/>
      <c r="P1379" s="112"/>
      <c r="Q1379" s="112"/>
      <c r="R1379" s="110"/>
      <c r="S1379" s="110"/>
      <c r="T1379" s="110"/>
      <c r="U1379" s="110"/>
      <c r="V1379" s="110"/>
      <c r="W1379" s="110"/>
      <c r="X1379" s="110"/>
    </row>
    <row r="1380" ht="14.25" customHeight="1">
      <c r="A1380" s="270"/>
      <c r="B1380" s="117"/>
      <c r="C1380" s="110"/>
      <c r="D1380" s="110"/>
      <c r="E1380" s="115"/>
      <c r="F1380" s="110"/>
      <c r="H1380" s="166"/>
      <c r="I1380" s="110"/>
      <c r="J1380" s="110"/>
      <c r="K1380" s="112"/>
      <c r="L1380" s="112"/>
      <c r="M1380" s="112"/>
      <c r="N1380" s="112"/>
      <c r="O1380" s="112"/>
      <c r="P1380" s="112"/>
      <c r="Q1380" s="112"/>
      <c r="R1380" s="110"/>
      <c r="S1380" s="110"/>
      <c r="T1380" s="110"/>
      <c r="U1380" s="110"/>
      <c r="V1380" s="110"/>
      <c r="W1380" s="110"/>
      <c r="X1380" s="110"/>
    </row>
    <row r="1381" ht="14.25" customHeight="1">
      <c r="A1381" s="270"/>
      <c r="B1381" s="117"/>
      <c r="C1381" s="110"/>
      <c r="D1381" s="110"/>
      <c r="E1381" s="115"/>
      <c r="F1381" s="110"/>
      <c r="H1381" s="166"/>
      <c r="I1381" s="110"/>
      <c r="J1381" s="110"/>
      <c r="K1381" s="112"/>
      <c r="L1381" s="112"/>
      <c r="M1381" s="112"/>
      <c r="N1381" s="112"/>
      <c r="O1381" s="112"/>
      <c r="P1381" s="112"/>
      <c r="Q1381" s="112"/>
      <c r="R1381" s="110"/>
      <c r="S1381" s="110"/>
      <c r="T1381" s="110"/>
      <c r="U1381" s="110"/>
      <c r="V1381" s="110"/>
      <c r="W1381" s="110"/>
      <c r="X1381" s="110"/>
    </row>
    <row r="1382" ht="14.25" customHeight="1">
      <c r="A1382" s="270"/>
      <c r="B1382" s="117"/>
      <c r="C1382" s="110"/>
      <c r="D1382" s="110"/>
      <c r="E1382" s="115"/>
      <c r="F1382" s="110"/>
      <c r="H1382" s="166"/>
      <c r="I1382" s="110"/>
      <c r="J1382" s="110"/>
      <c r="K1382" s="112"/>
      <c r="L1382" s="112"/>
      <c r="M1382" s="112"/>
      <c r="N1382" s="112"/>
      <c r="O1382" s="112"/>
      <c r="P1382" s="112"/>
      <c r="Q1382" s="112"/>
      <c r="R1382" s="110"/>
      <c r="S1382" s="110"/>
      <c r="T1382" s="110"/>
      <c r="U1382" s="110"/>
      <c r="V1382" s="110"/>
      <c r="W1382" s="110"/>
      <c r="X1382" s="110"/>
    </row>
    <row r="1383" ht="14.25" customHeight="1">
      <c r="A1383" s="270"/>
      <c r="B1383" s="117"/>
      <c r="C1383" s="110"/>
      <c r="D1383" s="110"/>
      <c r="E1383" s="115"/>
      <c r="F1383" s="110"/>
      <c r="H1383" s="166"/>
      <c r="I1383" s="110"/>
      <c r="J1383" s="110"/>
      <c r="K1383" s="112"/>
      <c r="L1383" s="112"/>
      <c r="M1383" s="112"/>
      <c r="N1383" s="112"/>
      <c r="O1383" s="112"/>
      <c r="P1383" s="112"/>
      <c r="Q1383" s="112"/>
      <c r="R1383" s="110"/>
      <c r="S1383" s="110"/>
      <c r="T1383" s="110"/>
      <c r="U1383" s="110"/>
      <c r="V1383" s="110"/>
      <c r="W1383" s="110"/>
      <c r="X1383" s="110"/>
    </row>
    <row r="1384" ht="14.25" customHeight="1">
      <c r="A1384" s="270"/>
      <c r="B1384" s="117"/>
      <c r="C1384" s="110"/>
      <c r="D1384" s="110"/>
      <c r="E1384" s="115"/>
      <c r="F1384" s="110"/>
      <c r="H1384" s="166"/>
      <c r="I1384" s="110"/>
      <c r="J1384" s="110"/>
      <c r="K1384" s="112"/>
      <c r="L1384" s="112"/>
      <c r="M1384" s="112"/>
      <c r="N1384" s="112"/>
      <c r="O1384" s="112"/>
      <c r="P1384" s="112"/>
      <c r="Q1384" s="112"/>
      <c r="R1384" s="110"/>
      <c r="S1384" s="110"/>
      <c r="T1384" s="110"/>
      <c r="U1384" s="110"/>
      <c r="V1384" s="110"/>
      <c r="W1384" s="110"/>
      <c r="X1384" s="110"/>
    </row>
    <row r="1385" ht="14.25" customHeight="1">
      <c r="A1385" s="270"/>
      <c r="B1385" s="117"/>
      <c r="C1385" s="110"/>
      <c r="D1385" s="110"/>
      <c r="E1385" s="115"/>
      <c r="F1385" s="110"/>
      <c r="H1385" s="166"/>
      <c r="I1385" s="110"/>
      <c r="J1385" s="110"/>
      <c r="K1385" s="112"/>
      <c r="L1385" s="112"/>
      <c r="M1385" s="112"/>
      <c r="N1385" s="112"/>
      <c r="O1385" s="112"/>
      <c r="P1385" s="112"/>
      <c r="Q1385" s="112"/>
      <c r="R1385" s="110"/>
      <c r="S1385" s="110"/>
      <c r="T1385" s="110"/>
      <c r="U1385" s="110"/>
      <c r="V1385" s="110"/>
      <c r="W1385" s="110"/>
      <c r="X1385" s="110"/>
    </row>
    <row r="1386" ht="14.25" customHeight="1">
      <c r="A1386" s="270"/>
      <c r="B1386" s="117"/>
      <c r="C1386" s="110"/>
      <c r="D1386" s="110"/>
      <c r="E1386" s="115"/>
      <c r="F1386" s="110"/>
      <c r="H1386" s="166"/>
      <c r="I1386" s="110"/>
      <c r="J1386" s="110"/>
      <c r="K1386" s="112"/>
      <c r="L1386" s="112"/>
      <c r="M1386" s="112"/>
      <c r="N1386" s="112"/>
      <c r="O1386" s="112"/>
      <c r="P1386" s="112"/>
      <c r="Q1386" s="112"/>
      <c r="R1386" s="110"/>
      <c r="S1386" s="110"/>
      <c r="T1386" s="110"/>
      <c r="U1386" s="110"/>
      <c r="V1386" s="110"/>
      <c r="W1386" s="110"/>
      <c r="X1386" s="110"/>
    </row>
    <row r="1387" ht="14.25" customHeight="1">
      <c r="A1387" s="270"/>
      <c r="B1387" s="117"/>
      <c r="C1387" s="110"/>
      <c r="D1387" s="110"/>
      <c r="E1387" s="115"/>
      <c r="F1387" s="110"/>
      <c r="H1387" s="166"/>
      <c r="I1387" s="110"/>
      <c r="J1387" s="110"/>
      <c r="K1387" s="112"/>
      <c r="L1387" s="112"/>
      <c r="M1387" s="112"/>
      <c r="N1387" s="112"/>
      <c r="O1387" s="112"/>
      <c r="P1387" s="112"/>
      <c r="Q1387" s="112"/>
      <c r="R1387" s="110"/>
      <c r="S1387" s="110"/>
      <c r="T1387" s="110"/>
      <c r="U1387" s="110"/>
      <c r="V1387" s="110"/>
      <c r="W1387" s="110"/>
      <c r="X1387" s="110"/>
    </row>
    <row r="1388" ht="14.25" customHeight="1">
      <c r="A1388" s="270"/>
      <c r="B1388" s="117"/>
      <c r="C1388" s="110"/>
      <c r="D1388" s="110"/>
      <c r="E1388" s="115"/>
      <c r="F1388" s="110"/>
      <c r="H1388" s="166"/>
      <c r="I1388" s="110"/>
      <c r="J1388" s="110"/>
      <c r="K1388" s="112"/>
      <c r="L1388" s="112"/>
      <c r="M1388" s="112"/>
      <c r="N1388" s="112"/>
      <c r="O1388" s="112"/>
      <c r="P1388" s="112"/>
      <c r="Q1388" s="112"/>
      <c r="R1388" s="110"/>
      <c r="S1388" s="110"/>
      <c r="T1388" s="110"/>
      <c r="U1388" s="110"/>
      <c r="V1388" s="110"/>
      <c r="W1388" s="110"/>
      <c r="X1388" s="110"/>
    </row>
    <row r="1389" ht="14.25" customHeight="1">
      <c r="A1389" s="270"/>
      <c r="B1389" s="117"/>
      <c r="C1389" s="110"/>
      <c r="D1389" s="110"/>
      <c r="E1389" s="115"/>
      <c r="F1389" s="110"/>
      <c r="H1389" s="166"/>
      <c r="I1389" s="110"/>
      <c r="J1389" s="110"/>
      <c r="K1389" s="112"/>
      <c r="L1389" s="112"/>
      <c r="M1389" s="112"/>
      <c r="N1389" s="112"/>
      <c r="O1389" s="112"/>
      <c r="P1389" s="112"/>
      <c r="Q1389" s="112"/>
      <c r="R1389" s="110"/>
      <c r="S1389" s="110"/>
      <c r="T1389" s="110"/>
      <c r="U1389" s="110"/>
      <c r="V1389" s="110"/>
      <c r="W1389" s="110"/>
      <c r="X1389" s="110"/>
    </row>
    <row r="1390" ht="14.25" customHeight="1">
      <c r="A1390" s="270"/>
      <c r="B1390" s="117"/>
      <c r="C1390" s="110"/>
      <c r="D1390" s="110"/>
      <c r="E1390" s="115"/>
      <c r="F1390" s="110"/>
      <c r="H1390" s="166"/>
      <c r="I1390" s="110"/>
      <c r="J1390" s="110"/>
      <c r="K1390" s="112"/>
      <c r="L1390" s="112"/>
      <c r="M1390" s="112"/>
      <c r="N1390" s="112"/>
      <c r="O1390" s="112"/>
      <c r="P1390" s="112"/>
      <c r="Q1390" s="112"/>
      <c r="R1390" s="110"/>
      <c r="S1390" s="110"/>
      <c r="T1390" s="110"/>
      <c r="U1390" s="110"/>
      <c r="V1390" s="110"/>
      <c r="W1390" s="110"/>
      <c r="X1390" s="110"/>
    </row>
    <row r="1391" ht="14.25" customHeight="1">
      <c r="A1391" s="270"/>
      <c r="B1391" s="117"/>
      <c r="C1391" s="110"/>
      <c r="D1391" s="110"/>
      <c r="E1391" s="115"/>
      <c r="F1391" s="110"/>
      <c r="H1391" s="166"/>
      <c r="I1391" s="110"/>
      <c r="J1391" s="110"/>
      <c r="K1391" s="112"/>
      <c r="L1391" s="112"/>
      <c r="M1391" s="112"/>
      <c r="N1391" s="112"/>
      <c r="O1391" s="112"/>
      <c r="P1391" s="112"/>
      <c r="Q1391" s="112"/>
      <c r="R1391" s="110"/>
      <c r="S1391" s="110"/>
      <c r="T1391" s="110"/>
      <c r="U1391" s="110"/>
      <c r="V1391" s="110"/>
      <c r="W1391" s="110"/>
      <c r="X1391" s="110"/>
    </row>
    <row r="1392" ht="14.25" customHeight="1">
      <c r="A1392" s="270"/>
      <c r="B1392" s="117"/>
      <c r="C1392" s="110"/>
      <c r="D1392" s="110"/>
      <c r="E1392" s="115"/>
      <c r="F1392" s="110"/>
      <c r="H1392" s="166"/>
      <c r="I1392" s="110"/>
      <c r="J1392" s="110"/>
      <c r="K1392" s="112"/>
      <c r="L1392" s="112"/>
      <c r="M1392" s="112"/>
      <c r="N1392" s="112"/>
      <c r="O1392" s="112"/>
      <c r="P1392" s="112"/>
      <c r="Q1392" s="112"/>
      <c r="R1392" s="110"/>
      <c r="S1392" s="110"/>
      <c r="T1392" s="110"/>
      <c r="U1392" s="110"/>
      <c r="V1392" s="110"/>
      <c r="W1392" s="110"/>
      <c r="X1392" s="110"/>
    </row>
    <row r="1393" ht="14.25" customHeight="1">
      <c r="A1393" s="270"/>
      <c r="B1393" s="117"/>
      <c r="C1393" s="110"/>
      <c r="D1393" s="110"/>
      <c r="E1393" s="115"/>
      <c r="F1393" s="110"/>
      <c r="H1393" s="166"/>
      <c r="I1393" s="110"/>
      <c r="J1393" s="110"/>
      <c r="K1393" s="112"/>
      <c r="L1393" s="112"/>
      <c r="M1393" s="112"/>
      <c r="N1393" s="112"/>
      <c r="O1393" s="112"/>
      <c r="P1393" s="112"/>
      <c r="Q1393" s="112"/>
      <c r="R1393" s="110"/>
      <c r="S1393" s="110"/>
      <c r="T1393" s="110"/>
      <c r="U1393" s="110"/>
      <c r="V1393" s="110"/>
      <c r="W1393" s="110"/>
      <c r="X1393" s="110"/>
    </row>
    <row r="1394" ht="14.25" customHeight="1">
      <c r="A1394" s="270"/>
      <c r="B1394" s="117"/>
      <c r="C1394" s="110"/>
      <c r="D1394" s="110"/>
      <c r="E1394" s="115"/>
      <c r="F1394" s="110"/>
      <c r="H1394" s="166"/>
      <c r="I1394" s="110"/>
      <c r="J1394" s="110"/>
      <c r="K1394" s="112"/>
      <c r="L1394" s="112"/>
      <c r="M1394" s="112"/>
      <c r="N1394" s="112"/>
      <c r="O1394" s="112"/>
      <c r="P1394" s="112"/>
      <c r="Q1394" s="112"/>
      <c r="R1394" s="110"/>
      <c r="S1394" s="110"/>
      <c r="T1394" s="110"/>
      <c r="U1394" s="110"/>
      <c r="V1394" s="110"/>
      <c r="W1394" s="110"/>
      <c r="X1394" s="110"/>
    </row>
    <row r="1395" ht="14.25" customHeight="1">
      <c r="A1395" s="270"/>
      <c r="B1395" s="117"/>
      <c r="C1395" s="110"/>
      <c r="D1395" s="110"/>
      <c r="E1395" s="115"/>
      <c r="F1395" s="110"/>
      <c r="H1395" s="166"/>
      <c r="I1395" s="110"/>
      <c r="J1395" s="110"/>
      <c r="K1395" s="112"/>
      <c r="L1395" s="112"/>
      <c r="M1395" s="112"/>
      <c r="N1395" s="112"/>
      <c r="O1395" s="112"/>
      <c r="P1395" s="112"/>
      <c r="Q1395" s="112"/>
      <c r="R1395" s="110"/>
      <c r="S1395" s="110"/>
      <c r="T1395" s="110"/>
      <c r="U1395" s="110"/>
      <c r="V1395" s="110"/>
      <c r="W1395" s="110"/>
      <c r="X1395" s="110"/>
    </row>
    <row r="1396" ht="14.25" customHeight="1">
      <c r="A1396" s="270"/>
      <c r="B1396" s="117"/>
      <c r="C1396" s="110"/>
      <c r="D1396" s="110"/>
      <c r="E1396" s="115"/>
      <c r="F1396" s="110"/>
      <c r="H1396" s="166"/>
      <c r="I1396" s="110"/>
      <c r="J1396" s="110"/>
      <c r="K1396" s="112"/>
      <c r="L1396" s="112"/>
      <c r="M1396" s="112"/>
      <c r="N1396" s="112"/>
      <c r="O1396" s="112"/>
      <c r="P1396" s="112"/>
      <c r="Q1396" s="112"/>
      <c r="R1396" s="110"/>
      <c r="S1396" s="110"/>
      <c r="T1396" s="110"/>
      <c r="U1396" s="110"/>
      <c r="V1396" s="110"/>
      <c r="W1396" s="110"/>
      <c r="X1396" s="110"/>
    </row>
    <row r="1397" ht="14.25" customHeight="1">
      <c r="A1397" s="270"/>
      <c r="B1397" s="117"/>
      <c r="C1397" s="110"/>
      <c r="D1397" s="110"/>
      <c r="E1397" s="115"/>
      <c r="F1397" s="110"/>
      <c r="H1397" s="166"/>
      <c r="I1397" s="110"/>
      <c r="J1397" s="110"/>
      <c r="K1397" s="112"/>
      <c r="L1397" s="112"/>
      <c r="M1397" s="112"/>
      <c r="N1397" s="112"/>
      <c r="O1397" s="112"/>
      <c r="P1397" s="112"/>
      <c r="Q1397" s="112"/>
      <c r="R1397" s="110"/>
      <c r="S1397" s="110"/>
      <c r="T1397" s="110"/>
      <c r="U1397" s="110"/>
      <c r="V1397" s="110"/>
      <c r="W1397" s="110"/>
      <c r="X1397" s="110"/>
    </row>
    <row r="1398" ht="14.25" customHeight="1">
      <c r="A1398" s="270"/>
      <c r="B1398" s="117"/>
      <c r="C1398" s="110"/>
      <c r="D1398" s="110"/>
      <c r="E1398" s="115"/>
      <c r="F1398" s="110"/>
      <c r="H1398" s="166"/>
      <c r="I1398" s="110"/>
      <c r="J1398" s="110"/>
      <c r="K1398" s="112"/>
      <c r="L1398" s="112"/>
      <c r="M1398" s="112"/>
      <c r="N1398" s="112"/>
      <c r="O1398" s="112"/>
      <c r="P1398" s="112"/>
      <c r="Q1398" s="112"/>
      <c r="R1398" s="110"/>
      <c r="S1398" s="110"/>
      <c r="T1398" s="110"/>
      <c r="U1398" s="110"/>
      <c r="V1398" s="110"/>
      <c r="W1398" s="110"/>
      <c r="X1398" s="110"/>
    </row>
    <row r="1399" ht="14.25" customHeight="1">
      <c r="A1399" s="270"/>
      <c r="B1399" s="117"/>
      <c r="C1399" s="110"/>
      <c r="D1399" s="110"/>
      <c r="E1399" s="115"/>
      <c r="F1399" s="110"/>
      <c r="H1399" s="166"/>
      <c r="I1399" s="110"/>
      <c r="J1399" s="110"/>
      <c r="K1399" s="112"/>
      <c r="L1399" s="112"/>
      <c r="M1399" s="112"/>
      <c r="N1399" s="112"/>
      <c r="O1399" s="112"/>
      <c r="P1399" s="112"/>
      <c r="Q1399" s="112"/>
      <c r="R1399" s="110"/>
      <c r="S1399" s="110"/>
      <c r="T1399" s="110"/>
      <c r="U1399" s="110"/>
      <c r="V1399" s="110"/>
      <c r="W1399" s="110"/>
      <c r="X1399" s="110"/>
    </row>
    <row r="1400" ht="14.25" customHeight="1">
      <c r="A1400" s="270"/>
      <c r="B1400" s="117"/>
      <c r="C1400" s="110"/>
      <c r="D1400" s="110"/>
      <c r="E1400" s="115"/>
      <c r="F1400" s="110"/>
      <c r="H1400" s="166"/>
      <c r="I1400" s="110"/>
      <c r="J1400" s="110"/>
      <c r="K1400" s="112"/>
      <c r="L1400" s="112"/>
      <c r="M1400" s="112"/>
      <c r="N1400" s="112"/>
      <c r="O1400" s="112"/>
      <c r="P1400" s="112"/>
      <c r="Q1400" s="112"/>
      <c r="R1400" s="110"/>
      <c r="S1400" s="110"/>
      <c r="T1400" s="110"/>
      <c r="U1400" s="110"/>
      <c r="V1400" s="110"/>
      <c r="W1400" s="110"/>
      <c r="X1400" s="110"/>
    </row>
    <row r="1401" ht="14.25" customHeight="1">
      <c r="A1401" s="270"/>
      <c r="B1401" s="117"/>
      <c r="C1401" s="110"/>
      <c r="D1401" s="110"/>
      <c r="E1401" s="115"/>
      <c r="F1401" s="110"/>
      <c r="H1401" s="166"/>
      <c r="I1401" s="110"/>
      <c r="J1401" s="110"/>
      <c r="K1401" s="112"/>
      <c r="L1401" s="112"/>
      <c r="M1401" s="112"/>
      <c r="N1401" s="112"/>
      <c r="O1401" s="112"/>
      <c r="P1401" s="112"/>
      <c r="Q1401" s="112"/>
      <c r="R1401" s="110"/>
      <c r="S1401" s="110"/>
      <c r="T1401" s="110"/>
      <c r="U1401" s="110"/>
      <c r="V1401" s="110"/>
      <c r="W1401" s="110"/>
      <c r="X1401" s="110"/>
    </row>
    <row r="1402" ht="14.25" customHeight="1">
      <c r="A1402" s="270"/>
      <c r="B1402" s="117"/>
      <c r="C1402" s="110"/>
      <c r="D1402" s="110"/>
      <c r="E1402" s="115"/>
      <c r="F1402" s="110"/>
      <c r="H1402" s="166"/>
      <c r="I1402" s="110"/>
      <c r="J1402" s="110"/>
      <c r="K1402" s="112"/>
      <c r="L1402" s="112"/>
      <c r="M1402" s="112"/>
      <c r="N1402" s="112"/>
      <c r="O1402" s="112"/>
      <c r="P1402" s="112"/>
      <c r="Q1402" s="112"/>
      <c r="R1402" s="110"/>
      <c r="S1402" s="110"/>
      <c r="T1402" s="110"/>
      <c r="U1402" s="110"/>
      <c r="V1402" s="110"/>
      <c r="W1402" s="110"/>
      <c r="X1402" s="110"/>
    </row>
    <row r="1403" ht="14.25" customHeight="1">
      <c r="A1403" s="270"/>
      <c r="B1403" s="117"/>
      <c r="C1403" s="110"/>
      <c r="D1403" s="110"/>
      <c r="E1403" s="115"/>
      <c r="F1403" s="110"/>
      <c r="H1403" s="166"/>
      <c r="I1403" s="110"/>
      <c r="J1403" s="110"/>
      <c r="K1403" s="112"/>
      <c r="L1403" s="112"/>
      <c r="M1403" s="112"/>
      <c r="N1403" s="112"/>
      <c r="O1403" s="112"/>
      <c r="P1403" s="112"/>
      <c r="Q1403" s="112"/>
      <c r="R1403" s="110"/>
      <c r="S1403" s="110"/>
      <c r="T1403" s="110"/>
      <c r="U1403" s="110"/>
      <c r="V1403" s="110"/>
      <c r="W1403" s="110"/>
      <c r="X1403" s="110"/>
    </row>
    <row r="1404" ht="14.25" customHeight="1">
      <c r="A1404" s="270"/>
      <c r="B1404" s="117"/>
      <c r="C1404" s="110"/>
      <c r="D1404" s="110"/>
      <c r="E1404" s="115"/>
      <c r="F1404" s="110"/>
      <c r="H1404" s="166"/>
      <c r="I1404" s="110"/>
      <c r="J1404" s="110"/>
      <c r="K1404" s="112"/>
      <c r="L1404" s="112"/>
      <c r="M1404" s="112"/>
      <c r="N1404" s="112"/>
      <c r="O1404" s="112"/>
      <c r="P1404" s="112"/>
      <c r="Q1404" s="112"/>
      <c r="R1404" s="110"/>
      <c r="S1404" s="110"/>
      <c r="T1404" s="110"/>
      <c r="U1404" s="110"/>
      <c r="V1404" s="110"/>
      <c r="W1404" s="110"/>
      <c r="X1404" s="110"/>
    </row>
    <row r="1405" ht="14.25" customHeight="1">
      <c r="A1405" s="270"/>
      <c r="B1405" s="117"/>
      <c r="C1405" s="110"/>
      <c r="D1405" s="110"/>
      <c r="E1405" s="115"/>
      <c r="F1405" s="110"/>
      <c r="H1405" s="166"/>
      <c r="I1405" s="110"/>
      <c r="J1405" s="110"/>
      <c r="K1405" s="112"/>
      <c r="L1405" s="112"/>
      <c r="M1405" s="112"/>
      <c r="N1405" s="112"/>
      <c r="O1405" s="112"/>
      <c r="P1405" s="112"/>
      <c r="Q1405" s="112"/>
      <c r="R1405" s="110"/>
      <c r="S1405" s="110"/>
      <c r="T1405" s="110"/>
      <c r="U1405" s="110"/>
      <c r="V1405" s="110"/>
      <c r="W1405" s="110"/>
      <c r="X1405" s="110"/>
    </row>
    <row r="1406" ht="14.25" customHeight="1">
      <c r="A1406" s="270"/>
      <c r="B1406" s="117"/>
      <c r="C1406" s="110"/>
      <c r="D1406" s="110"/>
      <c r="E1406" s="115"/>
      <c r="F1406" s="110"/>
      <c r="H1406" s="166"/>
      <c r="I1406" s="110"/>
      <c r="J1406" s="110"/>
      <c r="K1406" s="112"/>
      <c r="L1406" s="112"/>
      <c r="M1406" s="112"/>
      <c r="N1406" s="112"/>
      <c r="O1406" s="112"/>
      <c r="P1406" s="112"/>
      <c r="Q1406" s="112"/>
      <c r="R1406" s="110"/>
      <c r="S1406" s="110"/>
      <c r="T1406" s="110"/>
      <c r="U1406" s="110"/>
      <c r="V1406" s="110"/>
      <c r="W1406" s="110"/>
      <c r="X1406" s="110"/>
    </row>
    <row r="1407" ht="14.25" customHeight="1">
      <c r="A1407" s="270"/>
      <c r="B1407" s="117"/>
      <c r="C1407" s="110"/>
      <c r="D1407" s="110"/>
      <c r="E1407" s="115"/>
      <c r="F1407" s="110"/>
      <c r="H1407" s="166"/>
      <c r="I1407" s="110"/>
      <c r="J1407" s="110"/>
      <c r="K1407" s="112"/>
      <c r="L1407" s="112"/>
      <c r="M1407" s="112"/>
      <c r="N1407" s="112"/>
      <c r="O1407" s="112"/>
      <c r="P1407" s="112"/>
      <c r="Q1407" s="112"/>
      <c r="R1407" s="110"/>
      <c r="S1407" s="110"/>
      <c r="T1407" s="110"/>
      <c r="U1407" s="110"/>
      <c r="V1407" s="110"/>
      <c r="W1407" s="110"/>
      <c r="X1407" s="110"/>
    </row>
    <row r="1408" ht="14.25" customHeight="1">
      <c r="A1408" s="270"/>
      <c r="B1408" s="117"/>
      <c r="C1408" s="110"/>
      <c r="D1408" s="110"/>
      <c r="E1408" s="115"/>
      <c r="F1408" s="110"/>
      <c r="H1408" s="166"/>
      <c r="I1408" s="110"/>
      <c r="J1408" s="110"/>
      <c r="K1408" s="112"/>
      <c r="L1408" s="112"/>
      <c r="M1408" s="112"/>
      <c r="N1408" s="112"/>
      <c r="O1408" s="112"/>
      <c r="P1408" s="112"/>
      <c r="Q1408" s="112"/>
      <c r="R1408" s="110"/>
      <c r="S1408" s="110"/>
      <c r="T1408" s="110"/>
      <c r="U1408" s="110"/>
      <c r="V1408" s="110"/>
      <c r="W1408" s="110"/>
      <c r="X1408" s="110"/>
    </row>
    <row r="1409" ht="14.25" customHeight="1">
      <c r="A1409" s="270"/>
      <c r="B1409" s="117"/>
      <c r="C1409" s="110"/>
      <c r="D1409" s="110"/>
      <c r="E1409" s="115"/>
      <c r="F1409" s="110"/>
      <c r="H1409" s="166"/>
      <c r="I1409" s="110"/>
      <c r="J1409" s="110"/>
      <c r="K1409" s="112"/>
      <c r="L1409" s="112"/>
      <c r="M1409" s="112"/>
      <c r="N1409" s="112"/>
      <c r="O1409" s="112"/>
      <c r="P1409" s="112"/>
      <c r="Q1409" s="112"/>
      <c r="R1409" s="110"/>
      <c r="S1409" s="110"/>
      <c r="T1409" s="110"/>
      <c r="U1409" s="110"/>
      <c r="V1409" s="110"/>
      <c r="W1409" s="110"/>
      <c r="X1409" s="110"/>
    </row>
    <row r="1410" ht="14.25" customHeight="1">
      <c r="A1410" s="270"/>
      <c r="B1410" s="117"/>
      <c r="C1410" s="110"/>
      <c r="D1410" s="110"/>
      <c r="E1410" s="115"/>
      <c r="F1410" s="110"/>
      <c r="H1410" s="166"/>
      <c r="I1410" s="110"/>
      <c r="J1410" s="110"/>
      <c r="K1410" s="112"/>
      <c r="L1410" s="112"/>
      <c r="M1410" s="112"/>
      <c r="N1410" s="112"/>
      <c r="O1410" s="112"/>
      <c r="P1410" s="112"/>
      <c r="Q1410" s="112"/>
      <c r="R1410" s="110"/>
      <c r="S1410" s="110"/>
      <c r="T1410" s="110"/>
      <c r="U1410" s="110"/>
      <c r="V1410" s="110"/>
      <c r="W1410" s="110"/>
      <c r="X1410" s="110"/>
    </row>
    <row r="1411" ht="14.25" customHeight="1">
      <c r="A1411" s="270"/>
      <c r="B1411" s="117"/>
      <c r="C1411" s="110"/>
      <c r="D1411" s="110"/>
      <c r="E1411" s="115"/>
      <c r="F1411" s="110"/>
      <c r="H1411" s="166"/>
      <c r="I1411" s="110"/>
      <c r="J1411" s="110"/>
      <c r="K1411" s="112"/>
      <c r="L1411" s="112"/>
      <c r="M1411" s="112"/>
      <c r="N1411" s="112"/>
      <c r="O1411" s="112"/>
      <c r="P1411" s="112"/>
      <c r="Q1411" s="112"/>
      <c r="R1411" s="110"/>
      <c r="S1411" s="110"/>
      <c r="T1411" s="110"/>
      <c r="U1411" s="110"/>
      <c r="V1411" s="110"/>
      <c r="W1411" s="110"/>
      <c r="X1411" s="110"/>
    </row>
    <row r="1412" ht="14.25" customHeight="1">
      <c r="A1412" s="270"/>
      <c r="B1412" s="117"/>
      <c r="C1412" s="110"/>
      <c r="D1412" s="110"/>
      <c r="E1412" s="115"/>
      <c r="F1412" s="110"/>
      <c r="H1412" s="166"/>
      <c r="I1412" s="110"/>
      <c r="J1412" s="110"/>
      <c r="K1412" s="112"/>
      <c r="L1412" s="112"/>
      <c r="M1412" s="112"/>
      <c r="N1412" s="112"/>
      <c r="O1412" s="112"/>
      <c r="P1412" s="112"/>
      <c r="Q1412" s="112"/>
      <c r="R1412" s="110"/>
      <c r="S1412" s="110"/>
      <c r="T1412" s="110"/>
      <c r="U1412" s="110"/>
      <c r="V1412" s="110"/>
      <c r="W1412" s="110"/>
      <c r="X1412" s="110"/>
    </row>
    <row r="1413" ht="14.25" customHeight="1">
      <c r="A1413" s="270"/>
      <c r="B1413" s="117"/>
      <c r="C1413" s="110"/>
      <c r="D1413" s="110"/>
      <c r="E1413" s="115"/>
      <c r="F1413" s="110"/>
      <c r="H1413" s="166"/>
      <c r="I1413" s="110"/>
      <c r="J1413" s="110"/>
      <c r="K1413" s="112"/>
      <c r="L1413" s="112"/>
      <c r="M1413" s="112"/>
      <c r="N1413" s="112"/>
      <c r="O1413" s="112"/>
      <c r="P1413" s="112"/>
      <c r="Q1413" s="112"/>
      <c r="R1413" s="110"/>
      <c r="S1413" s="110"/>
      <c r="T1413" s="110"/>
      <c r="U1413" s="110"/>
      <c r="V1413" s="110"/>
      <c r="W1413" s="110"/>
      <c r="X1413" s="110"/>
    </row>
    <row r="1414" ht="14.25" customHeight="1">
      <c r="A1414" s="270"/>
      <c r="B1414" s="117"/>
      <c r="C1414" s="110"/>
      <c r="D1414" s="110"/>
      <c r="E1414" s="115"/>
      <c r="F1414" s="110"/>
      <c r="H1414" s="166"/>
      <c r="I1414" s="110"/>
      <c r="J1414" s="110"/>
      <c r="K1414" s="112"/>
      <c r="L1414" s="112"/>
      <c r="M1414" s="112"/>
      <c r="N1414" s="112"/>
      <c r="O1414" s="112"/>
      <c r="P1414" s="112"/>
      <c r="Q1414" s="112"/>
      <c r="R1414" s="110"/>
      <c r="S1414" s="110"/>
      <c r="T1414" s="110"/>
      <c r="U1414" s="110"/>
      <c r="V1414" s="110"/>
      <c r="W1414" s="110"/>
      <c r="X1414" s="110"/>
    </row>
    <row r="1415" ht="14.25" customHeight="1">
      <c r="A1415" s="270"/>
      <c r="B1415" s="117"/>
      <c r="C1415" s="110"/>
      <c r="D1415" s="110"/>
      <c r="E1415" s="115"/>
      <c r="F1415" s="110"/>
      <c r="H1415" s="166"/>
      <c r="I1415" s="110"/>
      <c r="J1415" s="110"/>
      <c r="K1415" s="112"/>
      <c r="L1415" s="112"/>
      <c r="M1415" s="112"/>
      <c r="N1415" s="112"/>
      <c r="O1415" s="112"/>
      <c r="P1415" s="112"/>
      <c r="Q1415" s="112"/>
      <c r="R1415" s="110"/>
      <c r="S1415" s="110"/>
      <c r="T1415" s="110"/>
      <c r="U1415" s="110"/>
      <c r="V1415" s="110"/>
      <c r="W1415" s="110"/>
      <c r="X1415" s="110"/>
    </row>
    <row r="1416" ht="14.25" customHeight="1">
      <c r="A1416" s="270"/>
      <c r="B1416" s="117"/>
      <c r="C1416" s="110"/>
      <c r="D1416" s="110"/>
      <c r="E1416" s="115"/>
      <c r="F1416" s="110"/>
      <c r="H1416" s="166"/>
      <c r="I1416" s="110"/>
      <c r="J1416" s="110"/>
      <c r="K1416" s="112"/>
      <c r="L1416" s="112"/>
      <c r="M1416" s="112"/>
      <c r="N1416" s="112"/>
      <c r="O1416" s="112"/>
      <c r="P1416" s="112"/>
      <c r="Q1416" s="112"/>
      <c r="R1416" s="110"/>
      <c r="S1416" s="110"/>
      <c r="T1416" s="110"/>
      <c r="U1416" s="110"/>
      <c r="V1416" s="110"/>
      <c r="W1416" s="110"/>
      <c r="X1416" s="110"/>
    </row>
    <row r="1417" ht="14.25" customHeight="1">
      <c r="A1417" s="270"/>
      <c r="B1417" s="117"/>
      <c r="C1417" s="110"/>
      <c r="D1417" s="110"/>
      <c r="E1417" s="115"/>
      <c r="F1417" s="110"/>
      <c r="H1417" s="166"/>
      <c r="I1417" s="110"/>
      <c r="J1417" s="110"/>
      <c r="K1417" s="112"/>
      <c r="L1417" s="112"/>
      <c r="M1417" s="112"/>
      <c r="N1417" s="112"/>
      <c r="O1417" s="112"/>
      <c r="P1417" s="112"/>
      <c r="Q1417" s="112"/>
      <c r="R1417" s="110"/>
      <c r="S1417" s="110"/>
      <c r="T1417" s="110"/>
      <c r="U1417" s="110"/>
      <c r="V1417" s="110"/>
      <c r="W1417" s="110"/>
      <c r="X1417" s="110"/>
    </row>
    <row r="1418" ht="14.25" customHeight="1">
      <c r="A1418" s="270"/>
      <c r="B1418" s="117"/>
      <c r="C1418" s="110"/>
      <c r="D1418" s="110"/>
      <c r="E1418" s="115"/>
      <c r="F1418" s="110"/>
      <c r="H1418" s="166"/>
      <c r="I1418" s="110"/>
      <c r="J1418" s="110"/>
      <c r="K1418" s="112"/>
      <c r="L1418" s="112"/>
      <c r="M1418" s="112"/>
      <c r="N1418" s="112"/>
      <c r="O1418" s="112"/>
      <c r="P1418" s="112"/>
      <c r="Q1418" s="112"/>
      <c r="R1418" s="110"/>
      <c r="S1418" s="110"/>
      <c r="T1418" s="110"/>
      <c r="U1418" s="110"/>
      <c r="V1418" s="110"/>
      <c r="W1418" s="110"/>
      <c r="X1418" s="110"/>
    </row>
    <row r="1419" ht="14.25" customHeight="1">
      <c r="A1419" s="270"/>
      <c r="B1419" s="117"/>
      <c r="C1419" s="110"/>
      <c r="D1419" s="110"/>
      <c r="E1419" s="115"/>
      <c r="F1419" s="110"/>
      <c r="H1419" s="166"/>
      <c r="I1419" s="110"/>
      <c r="J1419" s="110"/>
      <c r="K1419" s="112"/>
      <c r="L1419" s="112"/>
      <c r="M1419" s="112"/>
      <c r="N1419" s="112"/>
      <c r="O1419" s="112"/>
      <c r="P1419" s="112"/>
      <c r="Q1419" s="112"/>
      <c r="R1419" s="110"/>
      <c r="S1419" s="110"/>
      <c r="T1419" s="110"/>
      <c r="U1419" s="110"/>
      <c r="V1419" s="110"/>
      <c r="W1419" s="110"/>
      <c r="X1419" s="110"/>
    </row>
    <row r="1420" ht="14.25" customHeight="1">
      <c r="A1420" s="270"/>
      <c r="B1420" s="117"/>
      <c r="C1420" s="110"/>
      <c r="D1420" s="110"/>
      <c r="E1420" s="115"/>
      <c r="F1420" s="110"/>
      <c r="H1420" s="166"/>
      <c r="I1420" s="110"/>
      <c r="J1420" s="110"/>
      <c r="K1420" s="112"/>
      <c r="L1420" s="112"/>
      <c r="M1420" s="112"/>
      <c r="N1420" s="112"/>
      <c r="O1420" s="112"/>
      <c r="P1420" s="112"/>
      <c r="Q1420" s="112"/>
      <c r="R1420" s="110"/>
      <c r="S1420" s="110"/>
      <c r="T1420" s="110"/>
      <c r="U1420" s="110"/>
      <c r="V1420" s="110"/>
      <c r="W1420" s="110"/>
      <c r="X1420" s="110"/>
    </row>
    <row r="1421" ht="14.25" customHeight="1">
      <c r="A1421" s="270"/>
      <c r="B1421" s="117"/>
      <c r="C1421" s="110"/>
      <c r="D1421" s="110"/>
      <c r="E1421" s="115"/>
      <c r="F1421" s="110"/>
      <c r="H1421" s="166"/>
      <c r="I1421" s="110"/>
      <c r="J1421" s="110"/>
      <c r="K1421" s="112"/>
      <c r="L1421" s="112"/>
      <c r="M1421" s="112"/>
      <c r="N1421" s="112"/>
      <c r="O1421" s="112"/>
      <c r="P1421" s="112"/>
      <c r="Q1421" s="112"/>
      <c r="R1421" s="110"/>
      <c r="S1421" s="110"/>
      <c r="T1421" s="110"/>
      <c r="U1421" s="110"/>
      <c r="V1421" s="110"/>
      <c r="W1421" s="110"/>
      <c r="X1421" s="110"/>
    </row>
    <row r="1422" ht="14.25" customHeight="1">
      <c r="A1422" s="270"/>
      <c r="B1422" s="117"/>
      <c r="C1422" s="110"/>
      <c r="D1422" s="110"/>
      <c r="E1422" s="115"/>
      <c r="F1422" s="110"/>
      <c r="H1422" s="166"/>
      <c r="I1422" s="110"/>
      <c r="J1422" s="110"/>
      <c r="K1422" s="112"/>
      <c r="L1422" s="112"/>
      <c r="M1422" s="112"/>
      <c r="N1422" s="112"/>
      <c r="O1422" s="112"/>
      <c r="P1422" s="112"/>
      <c r="Q1422" s="112"/>
      <c r="R1422" s="110"/>
      <c r="S1422" s="110"/>
      <c r="T1422" s="110"/>
      <c r="U1422" s="110"/>
      <c r="V1422" s="110"/>
      <c r="W1422" s="110"/>
      <c r="X1422" s="110"/>
    </row>
    <row r="1423" ht="14.25" customHeight="1">
      <c r="A1423" s="270"/>
      <c r="B1423" s="117"/>
      <c r="C1423" s="110"/>
      <c r="D1423" s="110"/>
      <c r="E1423" s="115"/>
      <c r="F1423" s="110"/>
      <c r="H1423" s="166"/>
      <c r="I1423" s="110"/>
      <c r="J1423" s="110"/>
      <c r="K1423" s="112"/>
      <c r="L1423" s="112"/>
      <c r="M1423" s="112"/>
      <c r="N1423" s="112"/>
      <c r="O1423" s="112"/>
      <c r="P1423" s="112"/>
      <c r="Q1423" s="112"/>
      <c r="R1423" s="110"/>
      <c r="S1423" s="110"/>
      <c r="T1423" s="110"/>
      <c r="U1423" s="110"/>
      <c r="V1423" s="110"/>
      <c r="W1423" s="110"/>
      <c r="X1423" s="110"/>
    </row>
    <row r="1424" ht="14.25" customHeight="1">
      <c r="A1424" s="270"/>
      <c r="B1424" s="117"/>
      <c r="C1424" s="110"/>
      <c r="D1424" s="110"/>
      <c r="E1424" s="115"/>
      <c r="F1424" s="110"/>
      <c r="H1424" s="166"/>
      <c r="I1424" s="110"/>
      <c r="J1424" s="110"/>
      <c r="K1424" s="112"/>
      <c r="L1424" s="112"/>
      <c r="M1424" s="112"/>
      <c r="N1424" s="112"/>
      <c r="O1424" s="112"/>
      <c r="P1424" s="112"/>
      <c r="Q1424" s="112"/>
      <c r="R1424" s="110"/>
      <c r="S1424" s="110"/>
      <c r="T1424" s="110"/>
      <c r="U1424" s="110"/>
      <c r="V1424" s="110"/>
      <c r="W1424" s="110"/>
      <c r="X1424" s="110"/>
    </row>
    <row r="1425" ht="14.25" customHeight="1">
      <c r="A1425" s="270"/>
      <c r="B1425" s="117"/>
      <c r="C1425" s="110"/>
      <c r="D1425" s="110"/>
      <c r="E1425" s="115"/>
      <c r="F1425" s="110"/>
      <c r="H1425" s="166"/>
      <c r="I1425" s="110"/>
      <c r="J1425" s="110"/>
      <c r="K1425" s="112"/>
      <c r="L1425" s="112"/>
      <c r="M1425" s="112"/>
      <c r="N1425" s="112"/>
      <c r="O1425" s="112"/>
      <c r="P1425" s="112"/>
      <c r="Q1425" s="112"/>
      <c r="R1425" s="110"/>
      <c r="S1425" s="110"/>
      <c r="T1425" s="110"/>
      <c r="U1425" s="110"/>
      <c r="V1425" s="110"/>
      <c r="W1425" s="110"/>
      <c r="X1425" s="110"/>
    </row>
    <row r="1426" ht="14.25" customHeight="1">
      <c r="A1426" s="270"/>
      <c r="B1426" s="117"/>
      <c r="C1426" s="110"/>
      <c r="D1426" s="110"/>
      <c r="E1426" s="115"/>
      <c r="F1426" s="110"/>
      <c r="H1426" s="166"/>
      <c r="I1426" s="110"/>
      <c r="J1426" s="110"/>
      <c r="K1426" s="112"/>
      <c r="L1426" s="112"/>
      <c r="M1426" s="112"/>
      <c r="N1426" s="112"/>
      <c r="O1426" s="112"/>
      <c r="P1426" s="112"/>
      <c r="Q1426" s="112"/>
      <c r="R1426" s="110"/>
      <c r="S1426" s="110"/>
      <c r="T1426" s="110"/>
      <c r="U1426" s="110"/>
      <c r="V1426" s="110"/>
      <c r="W1426" s="110"/>
      <c r="X1426" s="110"/>
    </row>
    <row r="1427" ht="14.25" customHeight="1">
      <c r="A1427" s="270"/>
      <c r="B1427" s="117"/>
      <c r="C1427" s="110"/>
      <c r="D1427" s="110"/>
      <c r="E1427" s="115"/>
      <c r="F1427" s="110"/>
      <c r="H1427" s="166"/>
      <c r="I1427" s="110"/>
      <c r="J1427" s="110"/>
      <c r="K1427" s="112"/>
      <c r="L1427" s="112"/>
      <c r="M1427" s="112"/>
      <c r="N1427" s="112"/>
      <c r="O1427" s="112"/>
      <c r="P1427" s="112"/>
      <c r="Q1427" s="112"/>
      <c r="R1427" s="110"/>
      <c r="S1427" s="110"/>
      <c r="T1427" s="110"/>
      <c r="U1427" s="110"/>
      <c r="V1427" s="110"/>
      <c r="W1427" s="110"/>
      <c r="X1427" s="110"/>
    </row>
    <row r="1428" ht="14.25" customHeight="1">
      <c r="A1428" s="270"/>
      <c r="B1428" s="117"/>
      <c r="C1428" s="110"/>
      <c r="D1428" s="110"/>
      <c r="E1428" s="115"/>
      <c r="F1428" s="110"/>
      <c r="H1428" s="166"/>
      <c r="I1428" s="110"/>
      <c r="J1428" s="110"/>
      <c r="K1428" s="112"/>
      <c r="L1428" s="112"/>
      <c r="M1428" s="112"/>
      <c r="N1428" s="112"/>
      <c r="O1428" s="112"/>
      <c r="P1428" s="112"/>
      <c r="Q1428" s="112"/>
      <c r="R1428" s="110"/>
      <c r="S1428" s="110"/>
      <c r="T1428" s="110"/>
      <c r="U1428" s="110"/>
      <c r="V1428" s="110"/>
      <c r="W1428" s="110"/>
      <c r="X1428" s="110"/>
    </row>
    <row r="1429" ht="14.25" customHeight="1">
      <c r="A1429" s="270"/>
      <c r="B1429" s="117"/>
      <c r="C1429" s="110"/>
      <c r="D1429" s="110"/>
      <c r="E1429" s="115"/>
      <c r="F1429" s="110"/>
      <c r="H1429" s="166"/>
      <c r="I1429" s="110"/>
      <c r="J1429" s="110"/>
      <c r="K1429" s="112"/>
      <c r="L1429" s="112"/>
      <c r="M1429" s="112"/>
      <c r="N1429" s="112"/>
      <c r="O1429" s="112"/>
      <c r="P1429" s="112"/>
      <c r="Q1429" s="112"/>
      <c r="R1429" s="110"/>
      <c r="S1429" s="110"/>
      <c r="T1429" s="110"/>
      <c r="U1429" s="110"/>
      <c r="V1429" s="110"/>
      <c r="W1429" s="110"/>
      <c r="X1429" s="110"/>
    </row>
    <row r="1430" ht="14.25" customHeight="1">
      <c r="A1430" s="270"/>
      <c r="B1430" s="117"/>
      <c r="C1430" s="110"/>
      <c r="D1430" s="110"/>
      <c r="E1430" s="115"/>
      <c r="F1430" s="110"/>
      <c r="H1430" s="166"/>
      <c r="I1430" s="110"/>
      <c r="J1430" s="110"/>
      <c r="K1430" s="112"/>
      <c r="L1430" s="112"/>
      <c r="M1430" s="112"/>
      <c r="N1430" s="112"/>
      <c r="O1430" s="112"/>
      <c r="P1430" s="112"/>
      <c r="Q1430" s="112"/>
      <c r="R1430" s="110"/>
      <c r="S1430" s="110"/>
      <c r="T1430" s="110"/>
      <c r="U1430" s="110"/>
      <c r="V1430" s="110"/>
      <c r="W1430" s="110"/>
      <c r="X1430" s="110"/>
    </row>
    <row r="1431" ht="14.25" customHeight="1">
      <c r="A1431" s="270"/>
      <c r="B1431" s="117"/>
      <c r="C1431" s="110"/>
      <c r="D1431" s="110"/>
      <c r="E1431" s="115"/>
      <c r="F1431" s="110"/>
      <c r="H1431" s="166"/>
      <c r="I1431" s="110"/>
      <c r="J1431" s="110"/>
      <c r="K1431" s="112"/>
      <c r="L1431" s="112"/>
      <c r="M1431" s="112"/>
      <c r="N1431" s="112"/>
      <c r="O1431" s="112"/>
      <c r="P1431" s="112"/>
      <c r="Q1431" s="112"/>
      <c r="R1431" s="110"/>
      <c r="S1431" s="110"/>
      <c r="T1431" s="110"/>
      <c r="U1431" s="110"/>
      <c r="V1431" s="110"/>
      <c r="W1431" s="110"/>
      <c r="X1431" s="110"/>
    </row>
    <row r="1432" ht="14.25" customHeight="1">
      <c r="A1432" s="270"/>
      <c r="B1432" s="117"/>
      <c r="C1432" s="110"/>
      <c r="D1432" s="110"/>
      <c r="E1432" s="115"/>
      <c r="F1432" s="110"/>
      <c r="H1432" s="166"/>
      <c r="I1432" s="110"/>
      <c r="J1432" s="110"/>
      <c r="K1432" s="112"/>
      <c r="L1432" s="112"/>
      <c r="M1432" s="112"/>
      <c r="N1432" s="112"/>
      <c r="O1432" s="112"/>
      <c r="P1432" s="112"/>
      <c r="Q1432" s="112"/>
      <c r="R1432" s="110"/>
      <c r="S1432" s="110"/>
      <c r="T1432" s="110"/>
      <c r="U1432" s="110"/>
      <c r="V1432" s="110"/>
      <c r="W1432" s="110"/>
      <c r="X1432" s="110"/>
    </row>
    <row r="1433" ht="14.25" customHeight="1">
      <c r="A1433" s="270"/>
      <c r="B1433" s="117"/>
      <c r="C1433" s="110"/>
      <c r="D1433" s="110"/>
      <c r="E1433" s="115"/>
      <c r="F1433" s="110"/>
      <c r="H1433" s="166"/>
      <c r="I1433" s="110"/>
      <c r="J1433" s="110"/>
      <c r="K1433" s="112"/>
      <c r="L1433" s="112"/>
      <c r="M1433" s="112"/>
      <c r="N1433" s="112"/>
      <c r="O1433" s="112"/>
      <c r="P1433" s="112"/>
      <c r="Q1433" s="112"/>
      <c r="R1433" s="110"/>
      <c r="S1433" s="110"/>
      <c r="T1433" s="110"/>
      <c r="U1433" s="110"/>
      <c r="V1433" s="110"/>
      <c r="W1433" s="110"/>
      <c r="X1433" s="110"/>
    </row>
    <row r="1434" ht="14.25" customHeight="1">
      <c r="A1434" s="270"/>
      <c r="B1434" s="117"/>
      <c r="C1434" s="110"/>
      <c r="D1434" s="110"/>
      <c r="E1434" s="115"/>
      <c r="F1434" s="110"/>
      <c r="H1434" s="166"/>
      <c r="I1434" s="110"/>
      <c r="J1434" s="110"/>
      <c r="K1434" s="112"/>
      <c r="L1434" s="112"/>
      <c r="M1434" s="112"/>
      <c r="N1434" s="112"/>
      <c r="O1434" s="112"/>
      <c r="P1434" s="112"/>
      <c r="Q1434" s="112"/>
      <c r="R1434" s="110"/>
      <c r="S1434" s="110"/>
      <c r="T1434" s="110"/>
      <c r="U1434" s="110"/>
      <c r="V1434" s="110"/>
      <c r="W1434" s="110"/>
      <c r="X1434" s="110"/>
    </row>
    <row r="1435" ht="14.25" customHeight="1">
      <c r="A1435" s="270"/>
      <c r="B1435" s="117"/>
      <c r="C1435" s="110"/>
      <c r="D1435" s="110"/>
      <c r="E1435" s="115"/>
      <c r="F1435" s="110"/>
      <c r="H1435" s="166"/>
      <c r="I1435" s="110"/>
      <c r="J1435" s="110"/>
      <c r="K1435" s="112"/>
      <c r="L1435" s="112"/>
      <c r="M1435" s="112"/>
      <c r="N1435" s="112"/>
      <c r="O1435" s="112"/>
      <c r="P1435" s="112"/>
      <c r="Q1435" s="112"/>
      <c r="R1435" s="110"/>
      <c r="S1435" s="110"/>
      <c r="T1435" s="110"/>
      <c r="U1435" s="110"/>
      <c r="V1435" s="110"/>
      <c r="W1435" s="110"/>
      <c r="X1435" s="110"/>
    </row>
    <row r="1436" ht="14.25" customHeight="1">
      <c r="A1436" s="270"/>
      <c r="B1436" s="117"/>
      <c r="C1436" s="110"/>
      <c r="D1436" s="110"/>
      <c r="E1436" s="115"/>
      <c r="F1436" s="110"/>
      <c r="H1436" s="166"/>
      <c r="I1436" s="110"/>
      <c r="J1436" s="110"/>
      <c r="K1436" s="112"/>
      <c r="L1436" s="112"/>
      <c r="M1436" s="112"/>
      <c r="N1436" s="112"/>
      <c r="O1436" s="112"/>
      <c r="P1436" s="112"/>
      <c r="Q1436" s="112"/>
      <c r="R1436" s="110"/>
      <c r="S1436" s="110"/>
      <c r="T1436" s="110"/>
      <c r="U1436" s="110"/>
      <c r="V1436" s="110"/>
      <c r="W1436" s="110"/>
      <c r="X1436" s="110"/>
    </row>
    <row r="1437" ht="14.25" customHeight="1">
      <c r="A1437" s="270"/>
      <c r="B1437" s="117"/>
      <c r="C1437" s="110"/>
      <c r="D1437" s="110"/>
      <c r="E1437" s="115"/>
      <c r="F1437" s="110"/>
      <c r="H1437" s="166"/>
      <c r="I1437" s="110"/>
      <c r="J1437" s="110"/>
      <c r="K1437" s="112"/>
      <c r="L1437" s="112"/>
      <c r="M1437" s="112"/>
      <c r="N1437" s="112"/>
      <c r="O1437" s="112"/>
      <c r="P1437" s="112"/>
      <c r="Q1437" s="112"/>
      <c r="R1437" s="110"/>
      <c r="S1437" s="110"/>
      <c r="T1437" s="110"/>
      <c r="U1437" s="110"/>
      <c r="V1437" s="110"/>
      <c r="W1437" s="110"/>
      <c r="X1437" s="110"/>
    </row>
    <row r="1438" ht="14.25" customHeight="1">
      <c r="A1438" s="270"/>
      <c r="B1438" s="117"/>
      <c r="C1438" s="110"/>
      <c r="D1438" s="110"/>
      <c r="E1438" s="115"/>
      <c r="F1438" s="110"/>
      <c r="H1438" s="166"/>
      <c r="I1438" s="110"/>
      <c r="J1438" s="110"/>
      <c r="K1438" s="112"/>
      <c r="L1438" s="112"/>
      <c r="M1438" s="112"/>
      <c r="N1438" s="112"/>
      <c r="O1438" s="112"/>
      <c r="P1438" s="112"/>
      <c r="Q1438" s="112"/>
      <c r="R1438" s="110"/>
      <c r="S1438" s="110"/>
      <c r="T1438" s="110"/>
      <c r="U1438" s="110"/>
      <c r="V1438" s="110"/>
      <c r="W1438" s="110"/>
      <c r="X1438" s="110"/>
    </row>
    <row r="1439" ht="14.25" customHeight="1">
      <c r="A1439" s="270"/>
      <c r="B1439" s="117"/>
      <c r="C1439" s="110"/>
      <c r="D1439" s="110"/>
      <c r="E1439" s="115"/>
      <c r="F1439" s="110"/>
      <c r="H1439" s="166"/>
      <c r="I1439" s="110"/>
      <c r="J1439" s="110"/>
      <c r="K1439" s="112"/>
      <c r="L1439" s="112"/>
      <c r="M1439" s="112"/>
      <c r="N1439" s="112"/>
      <c r="O1439" s="112"/>
      <c r="P1439" s="112"/>
      <c r="Q1439" s="112"/>
      <c r="R1439" s="110"/>
      <c r="S1439" s="110"/>
      <c r="T1439" s="110"/>
      <c r="U1439" s="110"/>
      <c r="V1439" s="110"/>
      <c r="W1439" s="110"/>
      <c r="X1439" s="110"/>
    </row>
    <row r="1440" ht="14.25" customHeight="1">
      <c r="A1440" s="270"/>
      <c r="B1440" s="117"/>
      <c r="C1440" s="110"/>
      <c r="D1440" s="110"/>
      <c r="E1440" s="115"/>
      <c r="F1440" s="110"/>
      <c r="H1440" s="166"/>
      <c r="I1440" s="110"/>
      <c r="J1440" s="110"/>
      <c r="K1440" s="112"/>
      <c r="L1440" s="112"/>
      <c r="M1440" s="112"/>
      <c r="N1440" s="112"/>
      <c r="O1440" s="112"/>
      <c r="P1440" s="112"/>
      <c r="Q1440" s="112"/>
      <c r="R1440" s="110"/>
      <c r="S1440" s="110"/>
      <c r="T1440" s="110"/>
      <c r="U1440" s="110"/>
      <c r="V1440" s="110"/>
      <c r="W1440" s="110"/>
      <c r="X1440" s="110"/>
    </row>
    <row r="1441" ht="14.25" customHeight="1">
      <c r="A1441" s="270"/>
      <c r="B1441" s="117"/>
      <c r="C1441" s="110"/>
      <c r="D1441" s="110"/>
      <c r="E1441" s="115"/>
      <c r="F1441" s="110"/>
      <c r="H1441" s="166"/>
      <c r="I1441" s="110"/>
      <c r="J1441" s="110"/>
      <c r="K1441" s="112"/>
      <c r="L1441" s="112"/>
      <c r="M1441" s="112"/>
      <c r="N1441" s="112"/>
      <c r="O1441" s="112"/>
      <c r="P1441" s="112"/>
      <c r="Q1441" s="112"/>
      <c r="R1441" s="110"/>
      <c r="S1441" s="110"/>
      <c r="T1441" s="110"/>
      <c r="U1441" s="110"/>
      <c r="V1441" s="110"/>
      <c r="W1441" s="110"/>
      <c r="X1441" s="110"/>
    </row>
    <row r="1442" ht="14.25" customHeight="1">
      <c r="A1442" s="270"/>
      <c r="B1442" s="117"/>
      <c r="C1442" s="110"/>
      <c r="D1442" s="110"/>
      <c r="E1442" s="115"/>
      <c r="F1442" s="110"/>
      <c r="H1442" s="166"/>
      <c r="I1442" s="110"/>
      <c r="J1442" s="110"/>
      <c r="K1442" s="112"/>
      <c r="L1442" s="112"/>
      <c r="M1442" s="112"/>
      <c r="N1442" s="112"/>
      <c r="O1442" s="112"/>
      <c r="P1442" s="112"/>
      <c r="Q1442" s="112"/>
      <c r="R1442" s="110"/>
      <c r="S1442" s="110"/>
      <c r="T1442" s="110"/>
      <c r="U1442" s="110"/>
      <c r="V1442" s="110"/>
      <c r="W1442" s="110"/>
      <c r="X1442" s="110"/>
    </row>
    <row r="1443" ht="14.25" customHeight="1">
      <c r="A1443" s="270"/>
      <c r="B1443" s="117"/>
      <c r="C1443" s="110"/>
      <c r="D1443" s="110"/>
      <c r="E1443" s="115"/>
      <c r="F1443" s="110"/>
      <c r="H1443" s="166"/>
      <c r="I1443" s="110"/>
      <c r="J1443" s="110"/>
      <c r="K1443" s="112"/>
      <c r="L1443" s="112"/>
      <c r="M1443" s="112"/>
      <c r="N1443" s="112"/>
      <c r="O1443" s="112"/>
      <c r="P1443" s="112"/>
      <c r="Q1443" s="112"/>
      <c r="R1443" s="110"/>
      <c r="S1443" s="110"/>
      <c r="T1443" s="110"/>
      <c r="U1443" s="110"/>
      <c r="V1443" s="110"/>
      <c r="W1443" s="110"/>
      <c r="X1443" s="110"/>
    </row>
    <row r="1444" ht="14.25" customHeight="1">
      <c r="A1444" s="270"/>
      <c r="B1444" s="117"/>
      <c r="C1444" s="110"/>
      <c r="D1444" s="110"/>
      <c r="E1444" s="115"/>
      <c r="F1444" s="110"/>
      <c r="H1444" s="166"/>
      <c r="I1444" s="110"/>
      <c r="J1444" s="110"/>
      <c r="K1444" s="112"/>
      <c r="L1444" s="112"/>
      <c r="M1444" s="112"/>
      <c r="N1444" s="112"/>
      <c r="O1444" s="112"/>
      <c r="P1444" s="112"/>
      <c r="Q1444" s="112"/>
      <c r="R1444" s="110"/>
      <c r="S1444" s="110"/>
      <c r="T1444" s="110"/>
      <c r="U1444" s="110"/>
      <c r="V1444" s="110"/>
      <c r="W1444" s="110"/>
      <c r="X1444" s="110"/>
    </row>
    <row r="1445" ht="14.25" customHeight="1">
      <c r="A1445" s="270"/>
      <c r="B1445" s="117"/>
      <c r="C1445" s="110"/>
      <c r="D1445" s="110"/>
      <c r="E1445" s="115"/>
      <c r="F1445" s="110"/>
      <c r="H1445" s="166"/>
      <c r="I1445" s="110"/>
      <c r="J1445" s="110"/>
      <c r="K1445" s="112"/>
      <c r="L1445" s="112"/>
      <c r="M1445" s="112"/>
      <c r="N1445" s="112"/>
      <c r="O1445" s="112"/>
      <c r="P1445" s="112"/>
      <c r="Q1445" s="112"/>
      <c r="R1445" s="110"/>
      <c r="S1445" s="110"/>
      <c r="T1445" s="110"/>
      <c r="U1445" s="110"/>
      <c r="V1445" s="110"/>
      <c r="W1445" s="110"/>
      <c r="X1445" s="110"/>
    </row>
    <row r="1446" ht="14.25" customHeight="1">
      <c r="A1446" s="270"/>
      <c r="B1446" s="117"/>
      <c r="C1446" s="110"/>
      <c r="D1446" s="110"/>
      <c r="E1446" s="115"/>
      <c r="F1446" s="110"/>
      <c r="H1446" s="166"/>
      <c r="I1446" s="110"/>
      <c r="J1446" s="110"/>
      <c r="K1446" s="112"/>
      <c r="L1446" s="112"/>
      <c r="M1446" s="112"/>
      <c r="N1446" s="112"/>
      <c r="O1446" s="112"/>
      <c r="P1446" s="112"/>
      <c r="Q1446" s="112"/>
      <c r="R1446" s="110"/>
      <c r="S1446" s="110"/>
      <c r="T1446" s="110"/>
      <c r="U1446" s="110"/>
      <c r="V1446" s="110"/>
      <c r="W1446" s="110"/>
      <c r="X1446" s="110"/>
    </row>
    <row r="1447" ht="14.25" customHeight="1">
      <c r="A1447" s="270"/>
      <c r="B1447" s="117"/>
      <c r="C1447" s="110"/>
      <c r="D1447" s="110"/>
      <c r="E1447" s="115"/>
      <c r="F1447" s="110"/>
      <c r="H1447" s="166"/>
      <c r="I1447" s="110"/>
      <c r="J1447" s="110"/>
      <c r="K1447" s="112"/>
      <c r="L1447" s="112"/>
      <c r="M1447" s="112"/>
      <c r="N1447" s="112"/>
      <c r="O1447" s="112"/>
      <c r="P1447" s="112"/>
      <c r="Q1447" s="112"/>
      <c r="R1447" s="110"/>
      <c r="S1447" s="110"/>
      <c r="T1447" s="110"/>
      <c r="U1447" s="110"/>
      <c r="V1447" s="110"/>
      <c r="W1447" s="110"/>
      <c r="X1447" s="110"/>
    </row>
    <row r="1448" ht="14.25" customHeight="1">
      <c r="A1448" s="270"/>
      <c r="B1448" s="117"/>
      <c r="C1448" s="110"/>
      <c r="D1448" s="110"/>
      <c r="E1448" s="115"/>
      <c r="F1448" s="110"/>
      <c r="H1448" s="166"/>
      <c r="I1448" s="110"/>
      <c r="J1448" s="110"/>
      <c r="K1448" s="112"/>
      <c r="L1448" s="112"/>
      <c r="M1448" s="112"/>
      <c r="N1448" s="112"/>
      <c r="O1448" s="112"/>
      <c r="P1448" s="112"/>
      <c r="Q1448" s="112"/>
      <c r="R1448" s="110"/>
      <c r="S1448" s="110"/>
      <c r="T1448" s="110"/>
      <c r="U1448" s="110"/>
      <c r="V1448" s="110"/>
      <c r="W1448" s="110"/>
      <c r="X1448" s="110"/>
    </row>
    <row r="1449" ht="14.25" customHeight="1">
      <c r="A1449" s="270"/>
      <c r="B1449" s="117"/>
      <c r="C1449" s="110"/>
      <c r="D1449" s="110"/>
      <c r="E1449" s="115"/>
      <c r="F1449" s="110"/>
      <c r="H1449" s="166"/>
      <c r="I1449" s="110"/>
      <c r="J1449" s="110"/>
      <c r="K1449" s="112"/>
      <c r="L1449" s="112"/>
      <c r="M1449" s="112"/>
      <c r="N1449" s="112"/>
      <c r="O1449" s="112"/>
      <c r="P1449" s="112"/>
      <c r="Q1449" s="112"/>
      <c r="R1449" s="110"/>
      <c r="S1449" s="110"/>
      <c r="T1449" s="110"/>
      <c r="U1449" s="110"/>
      <c r="V1449" s="110"/>
      <c r="W1449" s="110"/>
      <c r="X1449" s="110"/>
    </row>
    <row r="1450" ht="14.25" customHeight="1">
      <c r="A1450" s="270"/>
      <c r="B1450" s="117"/>
      <c r="C1450" s="110"/>
      <c r="D1450" s="110"/>
      <c r="E1450" s="115"/>
      <c r="F1450" s="110"/>
      <c r="H1450" s="166"/>
      <c r="I1450" s="110"/>
      <c r="J1450" s="110"/>
      <c r="K1450" s="112"/>
      <c r="L1450" s="112"/>
      <c r="M1450" s="112"/>
      <c r="N1450" s="112"/>
      <c r="O1450" s="112"/>
      <c r="P1450" s="112"/>
      <c r="Q1450" s="112"/>
      <c r="R1450" s="110"/>
      <c r="S1450" s="110"/>
      <c r="T1450" s="110"/>
      <c r="U1450" s="110"/>
      <c r="V1450" s="110"/>
      <c r="W1450" s="110"/>
      <c r="X1450" s="110"/>
    </row>
    <row r="1451" ht="14.25" customHeight="1">
      <c r="A1451" s="270"/>
      <c r="B1451" s="117"/>
      <c r="C1451" s="110"/>
      <c r="D1451" s="110"/>
      <c r="E1451" s="115"/>
      <c r="F1451" s="110"/>
      <c r="H1451" s="166"/>
      <c r="I1451" s="110"/>
      <c r="J1451" s="110"/>
      <c r="K1451" s="112"/>
      <c r="L1451" s="112"/>
      <c r="M1451" s="112"/>
      <c r="N1451" s="112"/>
      <c r="O1451" s="112"/>
      <c r="P1451" s="112"/>
      <c r="Q1451" s="112"/>
      <c r="R1451" s="110"/>
      <c r="S1451" s="110"/>
      <c r="T1451" s="110"/>
      <c r="U1451" s="110"/>
      <c r="V1451" s="110"/>
      <c r="W1451" s="110"/>
      <c r="X1451" s="110"/>
    </row>
    <row r="1452" ht="14.25" customHeight="1">
      <c r="A1452" s="270"/>
      <c r="B1452" s="117"/>
      <c r="C1452" s="110"/>
      <c r="D1452" s="110"/>
      <c r="E1452" s="115"/>
      <c r="F1452" s="110"/>
      <c r="H1452" s="166"/>
      <c r="I1452" s="110"/>
      <c r="J1452" s="110"/>
      <c r="K1452" s="112"/>
      <c r="L1452" s="112"/>
      <c r="M1452" s="112"/>
      <c r="N1452" s="112"/>
      <c r="O1452" s="112"/>
      <c r="P1452" s="112"/>
      <c r="Q1452" s="112"/>
      <c r="R1452" s="110"/>
      <c r="S1452" s="110"/>
      <c r="T1452" s="110"/>
      <c r="U1452" s="110"/>
      <c r="V1452" s="110"/>
      <c r="W1452" s="110"/>
      <c r="X1452" s="110"/>
    </row>
    <row r="1453" ht="14.25" customHeight="1">
      <c r="A1453" s="270"/>
      <c r="B1453" s="117"/>
      <c r="C1453" s="110"/>
      <c r="D1453" s="110"/>
      <c r="E1453" s="115"/>
      <c r="F1453" s="110"/>
      <c r="H1453" s="166"/>
      <c r="I1453" s="110"/>
      <c r="J1453" s="110"/>
      <c r="K1453" s="112"/>
      <c r="L1453" s="112"/>
      <c r="M1453" s="112"/>
      <c r="N1453" s="112"/>
      <c r="O1453" s="112"/>
      <c r="P1453" s="112"/>
      <c r="Q1453" s="112"/>
      <c r="R1453" s="110"/>
      <c r="S1453" s="110"/>
      <c r="T1453" s="110"/>
      <c r="U1453" s="110"/>
      <c r="V1453" s="110"/>
      <c r="W1453" s="110"/>
      <c r="X1453" s="110"/>
    </row>
    <row r="1454" ht="14.25" customHeight="1">
      <c r="A1454" s="270"/>
      <c r="B1454" s="117"/>
      <c r="C1454" s="110"/>
      <c r="D1454" s="110"/>
      <c r="E1454" s="115"/>
      <c r="F1454" s="110"/>
      <c r="H1454" s="166"/>
      <c r="I1454" s="110"/>
      <c r="J1454" s="110"/>
      <c r="K1454" s="112"/>
      <c r="L1454" s="112"/>
      <c r="M1454" s="112"/>
      <c r="N1454" s="112"/>
      <c r="O1454" s="112"/>
      <c r="P1454" s="112"/>
      <c r="Q1454" s="112"/>
      <c r="R1454" s="110"/>
      <c r="S1454" s="110"/>
      <c r="T1454" s="110"/>
      <c r="U1454" s="110"/>
      <c r="V1454" s="110"/>
      <c r="W1454" s="110"/>
      <c r="X1454" s="110"/>
    </row>
    <row r="1455" ht="14.25" customHeight="1">
      <c r="A1455" s="270"/>
      <c r="B1455" s="117"/>
      <c r="C1455" s="110"/>
      <c r="D1455" s="110"/>
      <c r="E1455" s="115"/>
      <c r="F1455" s="110"/>
      <c r="H1455" s="166"/>
      <c r="I1455" s="110"/>
      <c r="J1455" s="110"/>
      <c r="K1455" s="112"/>
      <c r="L1455" s="112"/>
      <c r="M1455" s="112"/>
      <c r="N1455" s="112"/>
      <c r="O1455" s="112"/>
      <c r="P1455" s="112"/>
      <c r="Q1455" s="112"/>
      <c r="R1455" s="110"/>
      <c r="S1455" s="110"/>
      <c r="T1455" s="110"/>
      <c r="U1455" s="110"/>
      <c r="V1455" s="110"/>
      <c r="W1455" s="110"/>
      <c r="X1455" s="110"/>
    </row>
    <row r="1456" ht="14.25" customHeight="1">
      <c r="A1456" s="270"/>
      <c r="B1456" s="117"/>
      <c r="C1456" s="110"/>
      <c r="D1456" s="110"/>
      <c r="E1456" s="115"/>
      <c r="F1456" s="110"/>
      <c r="H1456" s="166"/>
      <c r="I1456" s="110"/>
      <c r="J1456" s="110"/>
      <c r="K1456" s="112"/>
      <c r="L1456" s="112"/>
      <c r="M1456" s="112"/>
      <c r="N1456" s="112"/>
      <c r="O1456" s="112"/>
      <c r="P1456" s="112"/>
      <c r="Q1456" s="112"/>
      <c r="R1456" s="110"/>
      <c r="S1456" s="110"/>
      <c r="T1456" s="110"/>
      <c r="U1456" s="110"/>
      <c r="V1456" s="110"/>
      <c r="W1456" s="110"/>
      <c r="X1456" s="110"/>
    </row>
    <row r="1457" ht="14.25" customHeight="1">
      <c r="A1457" s="270"/>
      <c r="B1457" s="117"/>
      <c r="C1457" s="110"/>
      <c r="D1457" s="110"/>
      <c r="E1457" s="115"/>
      <c r="F1457" s="110"/>
      <c r="H1457" s="166"/>
      <c r="I1457" s="110"/>
      <c r="J1457" s="110"/>
      <c r="K1457" s="112"/>
      <c r="L1457" s="112"/>
      <c r="M1457" s="112"/>
      <c r="N1457" s="112"/>
      <c r="O1457" s="112"/>
      <c r="P1457" s="112"/>
      <c r="Q1457" s="112"/>
      <c r="R1457" s="110"/>
      <c r="S1457" s="110"/>
      <c r="T1457" s="110"/>
      <c r="U1457" s="110"/>
      <c r="V1457" s="110"/>
      <c r="W1457" s="110"/>
      <c r="X1457" s="110"/>
    </row>
    <row r="1458" ht="14.25" customHeight="1">
      <c r="A1458" s="270"/>
      <c r="B1458" s="117"/>
      <c r="C1458" s="110"/>
      <c r="D1458" s="110"/>
      <c r="E1458" s="115"/>
      <c r="F1458" s="110"/>
      <c r="H1458" s="166"/>
      <c r="I1458" s="110"/>
      <c r="J1458" s="110"/>
      <c r="K1458" s="112"/>
      <c r="L1458" s="112"/>
      <c r="M1458" s="112"/>
      <c r="N1458" s="112"/>
      <c r="O1458" s="112"/>
      <c r="P1458" s="112"/>
      <c r="Q1458" s="112"/>
      <c r="R1458" s="110"/>
      <c r="S1458" s="110"/>
      <c r="T1458" s="110"/>
      <c r="U1458" s="110"/>
      <c r="V1458" s="110"/>
      <c r="W1458" s="110"/>
      <c r="X1458" s="110"/>
    </row>
    <row r="1459" ht="14.25" customHeight="1">
      <c r="A1459" s="270"/>
      <c r="B1459" s="117"/>
      <c r="C1459" s="110"/>
      <c r="D1459" s="110"/>
      <c r="E1459" s="115"/>
      <c r="F1459" s="110"/>
      <c r="H1459" s="166"/>
      <c r="I1459" s="110"/>
      <c r="J1459" s="110"/>
      <c r="K1459" s="112"/>
      <c r="L1459" s="112"/>
      <c r="M1459" s="112"/>
      <c r="N1459" s="112"/>
      <c r="O1459" s="112"/>
      <c r="P1459" s="112"/>
      <c r="Q1459" s="112"/>
      <c r="R1459" s="110"/>
      <c r="S1459" s="110"/>
      <c r="T1459" s="110"/>
      <c r="U1459" s="110"/>
      <c r="V1459" s="110"/>
      <c r="W1459" s="110"/>
      <c r="X1459" s="110"/>
    </row>
    <row r="1460" ht="14.25" customHeight="1">
      <c r="A1460" s="270"/>
      <c r="B1460" s="117"/>
      <c r="C1460" s="110"/>
      <c r="D1460" s="110"/>
      <c r="E1460" s="115"/>
      <c r="F1460" s="110"/>
      <c r="H1460" s="166"/>
      <c r="I1460" s="110"/>
      <c r="J1460" s="110"/>
      <c r="K1460" s="112"/>
      <c r="L1460" s="112"/>
      <c r="M1460" s="112"/>
      <c r="N1460" s="112"/>
      <c r="O1460" s="112"/>
      <c r="P1460" s="112"/>
      <c r="Q1460" s="112"/>
      <c r="R1460" s="110"/>
      <c r="S1460" s="110"/>
      <c r="T1460" s="110"/>
      <c r="U1460" s="110"/>
      <c r="V1460" s="110"/>
      <c r="W1460" s="110"/>
      <c r="X1460" s="110"/>
    </row>
    <row r="1461" ht="14.25" customHeight="1">
      <c r="A1461" s="270"/>
      <c r="B1461" s="117"/>
      <c r="C1461" s="110"/>
      <c r="D1461" s="110"/>
      <c r="E1461" s="115"/>
      <c r="F1461" s="110"/>
      <c r="H1461" s="166"/>
      <c r="I1461" s="110"/>
      <c r="J1461" s="110"/>
      <c r="K1461" s="112"/>
      <c r="L1461" s="112"/>
      <c r="M1461" s="112"/>
      <c r="N1461" s="112"/>
      <c r="O1461" s="112"/>
      <c r="P1461" s="112"/>
      <c r="Q1461" s="112"/>
      <c r="R1461" s="110"/>
      <c r="S1461" s="110"/>
      <c r="T1461" s="110"/>
      <c r="U1461" s="110"/>
      <c r="V1461" s="110"/>
      <c r="W1461" s="110"/>
      <c r="X1461" s="110"/>
    </row>
    <row r="1462" ht="14.25" customHeight="1">
      <c r="A1462" s="270"/>
      <c r="B1462" s="117"/>
      <c r="C1462" s="110"/>
      <c r="D1462" s="110"/>
      <c r="E1462" s="115"/>
      <c r="F1462" s="110"/>
      <c r="H1462" s="166"/>
      <c r="I1462" s="110"/>
      <c r="J1462" s="110"/>
      <c r="K1462" s="112"/>
      <c r="L1462" s="112"/>
      <c r="M1462" s="112"/>
      <c r="N1462" s="112"/>
      <c r="O1462" s="112"/>
      <c r="P1462" s="112"/>
      <c r="Q1462" s="112"/>
      <c r="R1462" s="110"/>
      <c r="S1462" s="110"/>
      <c r="T1462" s="110"/>
      <c r="U1462" s="110"/>
      <c r="V1462" s="110"/>
      <c r="W1462" s="110"/>
      <c r="X1462" s="110"/>
    </row>
    <row r="1463" ht="14.25" customHeight="1">
      <c r="A1463" s="270"/>
      <c r="B1463" s="117"/>
      <c r="C1463" s="110"/>
      <c r="D1463" s="110"/>
      <c r="E1463" s="115"/>
      <c r="F1463" s="110"/>
      <c r="H1463" s="166"/>
      <c r="I1463" s="110"/>
      <c r="J1463" s="110"/>
      <c r="K1463" s="112"/>
      <c r="L1463" s="112"/>
      <c r="M1463" s="112"/>
      <c r="N1463" s="112"/>
      <c r="O1463" s="112"/>
      <c r="P1463" s="112"/>
      <c r="Q1463" s="112"/>
      <c r="R1463" s="110"/>
      <c r="S1463" s="110"/>
      <c r="T1463" s="110"/>
      <c r="U1463" s="110"/>
      <c r="V1463" s="110"/>
      <c r="W1463" s="110"/>
      <c r="X1463" s="110"/>
    </row>
    <row r="1464" ht="14.25" customHeight="1">
      <c r="A1464" s="270"/>
      <c r="B1464" s="117"/>
      <c r="C1464" s="110"/>
      <c r="D1464" s="110"/>
      <c r="E1464" s="115"/>
      <c r="F1464" s="110"/>
      <c r="H1464" s="166"/>
      <c r="I1464" s="110"/>
      <c r="J1464" s="110"/>
      <c r="K1464" s="112"/>
      <c r="L1464" s="112"/>
      <c r="M1464" s="112"/>
      <c r="N1464" s="112"/>
      <c r="O1464" s="112"/>
      <c r="P1464" s="112"/>
      <c r="Q1464" s="112"/>
      <c r="R1464" s="110"/>
      <c r="S1464" s="110"/>
      <c r="T1464" s="110"/>
      <c r="U1464" s="110"/>
      <c r="V1464" s="110"/>
      <c r="W1464" s="110"/>
      <c r="X1464" s="110"/>
    </row>
    <row r="1465" ht="14.25" customHeight="1">
      <c r="A1465" s="270"/>
      <c r="B1465" s="117"/>
      <c r="C1465" s="110"/>
      <c r="D1465" s="110"/>
      <c r="E1465" s="115"/>
      <c r="F1465" s="110"/>
      <c r="H1465" s="166"/>
      <c r="I1465" s="110"/>
      <c r="J1465" s="110"/>
      <c r="K1465" s="112"/>
      <c r="L1465" s="112"/>
      <c r="M1465" s="112"/>
      <c r="N1465" s="112"/>
      <c r="O1465" s="112"/>
      <c r="P1465" s="112"/>
      <c r="Q1465" s="112"/>
      <c r="R1465" s="110"/>
      <c r="S1465" s="110"/>
      <c r="T1465" s="110"/>
      <c r="U1465" s="110"/>
      <c r="V1465" s="110"/>
      <c r="W1465" s="110"/>
      <c r="X1465" s="110"/>
    </row>
    <row r="1466" ht="14.25" customHeight="1">
      <c r="A1466" s="270"/>
      <c r="B1466" s="117"/>
      <c r="C1466" s="110"/>
      <c r="D1466" s="110"/>
      <c r="E1466" s="115"/>
      <c r="F1466" s="110"/>
      <c r="H1466" s="166"/>
      <c r="I1466" s="110"/>
      <c r="J1466" s="110"/>
      <c r="K1466" s="112"/>
      <c r="L1466" s="112"/>
      <c r="M1466" s="112"/>
      <c r="N1466" s="112"/>
      <c r="O1466" s="112"/>
      <c r="P1466" s="112"/>
      <c r="Q1466" s="112"/>
      <c r="R1466" s="110"/>
      <c r="S1466" s="110"/>
      <c r="T1466" s="110"/>
      <c r="U1466" s="110"/>
      <c r="V1466" s="110"/>
      <c r="W1466" s="110"/>
      <c r="X1466" s="110"/>
    </row>
    <row r="1467" ht="14.25" customHeight="1">
      <c r="A1467" s="270"/>
      <c r="B1467" s="117"/>
      <c r="C1467" s="110"/>
      <c r="D1467" s="110"/>
      <c r="E1467" s="115"/>
      <c r="F1467" s="110"/>
      <c r="H1467" s="166"/>
      <c r="I1467" s="110"/>
      <c r="J1467" s="110"/>
      <c r="K1467" s="112"/>
      <c r="L1467" s="112"/>
      <c r="M1467" s="112"/>
      <c r="N1467" s="112"/>
      <c r="O1467" s="112"/>
      <c r="P1467" s="112"/>
      <c r="Q1467" s="112"/>
      <c r="R1467" s="110"/>
      <c r="S1467" s="110"/>
      <c r="T1467" s="110"/>
      <c r="U1467" s="110"/>
      <c r="V1467" s="110"/>
      <c r="W1467" s="110"/>
      <c r="X1467" s="110"/>
    </row>
    <row r="1468" ht="14.25" customHeight="1">
      <c r="A1468" s="270"/>
      <c r="B1468" s="117"/>
      <c r="C1468" s="110"/>
      <c r="D1468" s="110"/>
      <c r="E1468" s="115"/>
      <c r="F1468" s="110"/>
      <c r="H1468" s="166"/>
      <c r="I1468" s="110"/>
      <c r="J1468" s="110"/>
      <c r="K1468" s="112"/>
      <c r="L1468" s="112"/>
      <c r="M1468" s="112"/>
      <c r="N1468" s="112"/>
      <c r="O1468" s="112"/>
      <c r="P1468" s="112"/>
      <c r="Q1468" s="112"/>
      <c r="R1468" s="110"/>
      <c r="S1468" s="110"/>
      <c r="T1468" s="110"/>
      <c r="U1468" s="110"/>
      <c r="V1468" s="110"/>
      <c r="W1468" s="110"/>
      <c r="X1468" s="110"/>
    </row>
    <row r="1469" ht="14.25" customHeight="1">
      <c r="A1469" s="270"/>
      <c r="B1469" s="117"/>
      <c r="C1469" s="110"/>
      <c r="D1469" s="110"/>
      <c r="E1469" s="115"/>
      <c r="F1469" s="110"/>
      <c r="H1469" s="166"/>
      <c r="I1469" s="110"/>
      <c r="J1469" s="110"/>
      <c r="K1469" s="112"/>
      <c r="L1469" s="112"/>
      <c r="M1469" s="112"/>
      <c r="N1469" s="112"/>
      <c r="O1469" s="112"/>
      <c r="P1469" s="112"/>
      <c r="Q1469" s="112"/>
      <c r="R1469" s="110"/>
      <c r="S1469" s="110"/>
      <c r="T1469" s="110"/>
      <c r="U1469" s="110"/>
      <c r="V1469" s="110"/>
      <c r="W1469" s="110"/>
      <c r="X1469" s="110"/>
    </row>
    <row r="1470" ht="14.25" customHeight="1">
      <c r="A1470" s="270"/>
      <c r="B1470" s="117"/>
      <c r="C1470" s="110"/>
      <c r="D1470" s="110"/>
      <c r="E1470" s="115"/>
      <c r="F1470" s="110"/>
      <c r="H1470" s="166"/>
      <c r="I1470" s="110"/>
      <c r="J1470" s="110"/>
      <c r="K1470" s="112"/>
      <c r="L1470" s="112"/>
      <c r="M1470" s="112"/>
      <c r="N1470" s="112"/>
      <c r="O1470" s="112"/>
      <c r="P1470" s="112"/>
      <c r="Q1470" s="112"/>
      <c r="R1470" s="110"/>
      <c r="S1470" s="110"/>
      <c r="T1470" s="110"/>
      <c r="U1470" s="110"/>
      <c r="V1470" s="110"/>
      <c r="W1470" s="110"/>
      <c r="X1470" s="110"/>
    </row>
    <row r="1471" ht="14.25" customHeight="1">
      <c r="A1471" s="270"/>
      <c r="B1471" s="117"/>
      <c r="C1471" s="110"/>
      <c r="D1471" s="110"/>
      <c r="E1471" s="115"/>
      <c r="F1471" s="110"/>
      <c r="H1471" s="166"/>
      <c r="I1471" s="110"/>
      <c r="J1471" s="110"/>
      <c r="K1471" s="112"/>
      <c r="L1471" s="112"/>
      <c r="M1471" s="112"/>
      <c r="N1471" s="112"/>
      <c r="O1471" s="112"/>
      <c r="P1471" s="112"/>
      <c r="Q1471" s="112"/>
      <c r="R1471" s="110"/>
      <c r="S1471" s="110"/>
      <c r="T1471" s="110"/>
      <c r="U1471" s="110"/>
      <c r="V1471" s="110"/>
      <c r="W1471" s="110"/>
      <c r="X1471" s="110"/>
    </row>
    <row r="1472" ht="14.25" customHeight="1">
      <c r="A1472" s="270"/>
      <c r="B1472" s="117"/>
      <c r="C1472" s="110"/>
      <c r="D1472" s="110"/>
      <c r="E1472" s="115"/>
      <c r="F1472" s="110"/>
      <c r="H1472" s="166"/>
      <c r="I1472" s="110"/>
      <c r="J1472" s="110"/>
      <c r="K1472" s="112"/>
      <c r="L1472" s="112"/>
      <c r="M1472" s="112"/>
      <c r="N1472" s="112"/>
      <c r="O1472" s="112"/>
      <c r="P1472" s="112"/>
      <c r="Q1472" s="112"/>
      <c r="R1472" s="110"/>
      <c r="S1472" s="110"/>
      <c r="T1472" s="110"/>
      <c r="U1472" s="110"/>
      <c r="V1472" s="110"/>
      <c r="W1472" s="110"/>
      <c r="X1472" s="110"/>
    </row>
    <row r="1473" ht="14.25" customHeight="1">
      <c r="A1473" s="270"/>
      <c r="B1473" s="117"/>
      <c r="C1473" s="110"/>
      <c r="D1473" s="110"/>
      <c r="E1473" s="115"/>
      <c r="F1473" s="110"/>
      <c r="H1473" s="166"/>
      <c r="I1473" s="110"/>
      <c r="J1473" s="110"/>
      <c r="K1473" s="112"/>
      <c r="L1473" s="112"/>
      <c r="M1473" s="112"/>
      <c r="N1473" s="112"/>
      <c r="O1473" s="112"/>
      <c r="P1473" s="112"/>
      <c r="Q1473" s="112"/>
      <c r="R1473" s="110"/>
      <c r="S1473" s="110"/>
      <c r="T1473" s="110"/>
      <c r="U1473" s="110"/>
      <c r="V1473" s="110"/>
      <c r="W1473" s="110"/>
      <c r="X1473" s="110"/>
    </row>
    <row r="1474" ht="14.25" customHeight="1">
      <c r="A1474" s="270"/>
      <c r="B1474" s="117"/>
      <c r="C1474" s="110"/>
      <c r="D1474" s="110"/>
      <c r="E1474" s="115"/>
      <c r="F1474" s="110"/>
      <c r="H1474" s="166"/>
      <c r="I1474" s="110"/>
      <c r="J1474" s="110"/>
      <c r="K1474" s="112"/>
      <c r="L1474" s="112"/>
      <c r="M1474" s="112"/>
      <c r="N1474" s="112"/>
      <c r="O1474" s="112"/>
      <c r="P1474" s="112"/>
      <c r="Q1474" s="112"/>
      <c r="R1474" s="110"/>
      <c r="S1474" s="110"/>
      <c r="T1474" s="110"/>
      <c r="U1474" s="110"/>
      <c r="V1474" s="110"/>
      <c r="W1474" s="110"/>
      <c r="X1474" s="110"/>
    </row>
    <row r="1475" ht="14.25" customHeight="1">
      <c r="A1475" s="270"/>
      <c r="B1475" s="117"/>
      <c r="C1475" s="110"/>
      <c r="D1475" s="110"/>
      <c r="E1475" s="115"/>
      <c r="F1475" s="110"/>
      <c r="H1475" s="166"/>
      <c r="I1475" s="110"/>
      <c r="J1475" s="110"/>
      <c r="K1475" s="112"/>
      <c r="L1475" s="112"/>
      <c r="M1475" s="112"/>
      <c r="N1475" s="112"/>
      <c r="O1475" s="112"/>
      <c r="P1475" s="112"/>
      <c r="Q1475" s="112"/>
      <c r="R1475" s="110"/>
      <c r="S1475" s="110"/>
      <c r="T1475" s="110"/>
      <c r="U1475" s="110"/>
      <c r="V1475" s="110"/>
      <c r="W1475" s="110"/>
      <c r="X1475" s="110"/>
    </row>
    <row r="1476" ht="14.25" customHeight="1">
      <c r="A1476" s="270"/>
      <c r="B1476" s="117"/>
      <c r="C1476" s="110"/>
      <c r="D1476" s="110"/>
      <c r="E1476" s="115"/>
      <c r="F1476" s="110"/>
      <c r="H1476" s="166"/>
      <c r="I1476" s="110"/>
      <c r="J1476" s="110"/>
      <c r="K1476" s="112"/>
      <c r="L1476" s="112"/>
      <c r="M1476" s="112"/>
      <c r="N1476" s="112"/>
      <c r="O1476" s="112"/>
      <c r="P1476" s="112"/>
      <c r="Q1476" s="112"/>
      <c r="R1476" s="110"/>
      <c r="S1476" s="110"/>
      <c r="T1476" s="110"/>
      <c r="U1476" s="110"/>
      <c r="V1476" s="110"/>
      <c r="W1476" s="110"/>
      <c r="X1476" s="110"/>
    </row>
    <row r="1477" ht="14.25" customHeight="1">
      <c r="A1477" s="270"/>
      <c r="B1477" s="117"/>
      <c r="C1477" s="110"/>
      <c r="D1477" s="110"/>
      <c r="E1477" s="115"/>
      <c r="F1477" s="110"/>
      <c r="H1477" s="166"/>
      <c r="I1477" s="110"/>
      <c r="J1477" s="110"/>
      <c r="K1477" s="112"/>
      <c r="L1477" s="112"/>
      <c r="M1477" s="112"/>
      <c r="N1477" s="112"/>
      <c r="O1477" s="112"/>
      <c r="P1477" s="112"/>
      <c r="Q1477" s="112"/>
      <c r="R1477" s="110"/>
      <c r="S1477" s="110"/>
      <c r="T1477" s="110"/>
      <c r="U1477" s="110"/>
      <c r="V1477" s="110"/>
      <c r="W1477" s="110"/>
      <c r="X1477" s="110"/>
    </row>
    <row r="1478" ht="14.25" customHeight="1">
      <c r="A1478" s="270"/>
      <c r="B1478" s="117"/>
      <c r="C1478" s="110"/>
      <c r="D1478" s="110"/>
      <c r="E1478" s="115"/>
      <c r="F1478" s="110"/>
      <c r="H1478" s="166"/>
      <c r="I1478" s="110"/>
      <c r="J1478" s="110"/>
      <c r="K1478" s="112"/>
      <c r="L1478" s="112"/>
      <c r="M1478" s="112"/>
      <c r="N1478" s="112"/>
      <c r="O1478" s="112"/>
      <c r="P1478" s="112"/>
      <c r="Q1478" s="112"/>
      <c r="R1478" s="110"/>
      <c r="S1478" s="110"/>
      <c r="T1478" s="110"/>
      <c r="U1478" s="110"/>
      <c r="V1478" s="110"/>
      <c r="W1478" s="110"/>
      <c r="X1478" s="110"/>
    </row>
    <row r="1479" ht="14.25" customHeight="1">
      <c r="A1479" s="270"/>
      <c r="B1479" s="117"/>
      <c r="C1479" s="110"/>
      <c r="D1479" s="110"/>
      <c r="E1479" s="115"/>
      <c r="F1479" s="110"/>
      <c r="H1479" s="166"/>
      <c r="I1479" s="110"/>
      <c r="J1479" s="110"/>
      <c r="K1479" s="112"/>
      <c r="L1479" s="112"/>
      <c r="M1479" s="112"/>
      <c r="N1479" s="112"/>
      <c r="O1479" s="112"/>
      <c r="P1479" s="112"/>
      <c r="Q1479" s="112"/>
      <c r="R1479" s="110"/>
      <c r="S1479" s="110"/>
      <c r="T1479" s="110"/>
      <c r="U1479" s="110"/>
      <c r="V1479" s="110"/>
      <c r="W1479" s="110"/>
      <c r="X1479" s="110"/>
    </row>
    <row r="1480" ht="14.25" customHeight="1">
      <c r="A1480" s="270"/>
      <c r="B1480" s="117"/>
      <c r="C1480" s="110"/>
      <c r="D1480" s="110"/>
      <c r="E1480" s="115"/>
      <c r="F1480" s="110"/>
      <c r="H1480" s="166"/>
      <c r="I1480" s="110"/>
      <c r="J1480" s="110"/>
      <c r="K1480" s="112"/>
      <c r="L1480" s="112"/>
      <c r="M1480" s="112"/>
      <c r="N1480" s="112"/>
      <c r="O1480" s="112"/>
      <c r="P1480" s="112"/>
      <c r="Q1480" s="112"/>
      <c r="R1480" s="110"/>
      <c r="S1480" s="110"/>
      <c r="T1480" s="110"/>
      <c r="U1480" s="110"/>
      <c r="V1480" s="110"/>
      <c r="W1480" s="110"/>
      <c r="X1480" s="110"/>
    </row>
    <row r="1481" ht="14.25" customHeight="1">
      <c r="A1481" s="270"/>
      <c r="B1481" s="117"/>
      <c r="C1481" s="110"/>
      <c r="D1481" s="110"/>
      <c r="E1481" s="115"/>
      <c r="F1481" s="110"/>
      <c r="H1481" s="166"/>
      <c r="I1481" s="110"/>
      <c r="J1481" s="110"/>
      <c r="K1481" s="112"/>
      <c r="L1481" s="112"/>
      <c r="M1481" s="112"/>
      <c r="N1481" s="112"/>
      <c r="O1481" s="112"/>
      <c r="P1481" s="112"/>
      <c r="Q1481" s="112"/>
      <c r="R1481" s="110"/>
      <c r="S1481" s="110"/>
      <c r="T1481" s="110"/>
      <c r="U1481" s="110"/>
      <c r="V1481" s="110"/>
      <c r="W1481" s="110"/>
      <c r="X1481" s="110"/>
    </row>
    <row r="1482" ht="14.25" customHeight="1">
      <c r="A1482" s="270"/>
      <c r="B1482" s="117"/>
      <c r="C1482" s="110"/>
      <c r="D1482" s="110"/>
      <c r="E1482" s="115"/>
      <c r="F1482" s="110"/>
      <c r="H1482" s="166"/>
      <c r="I1482" s="110"/>
      <c r="J1482" s="110"/>
      <c r="K1482" s="112"/>
      <c r="L1482" s="112"/>
      <c r="M1482" s="112"/>
      <c r="N1482" s="112"/>
      <c r="O1482" s="112"/>
      <c r="P1482" s="112"/>
      <c r="Q1482" s="112"/>
      <c r="R1482" s="110"/>
      <c r="S1482" s="110"/>
      <c r="T1482" s="110"/>
      <c r="U1482" s="110"/>
      <c r="V1482" s="110"/>
      <c r="W1482" s="110"/>
      <c r="X1482" s="110"/>
    </row>
    <row r="1483" ht="14.25" customHeight="1">
      <c r="A1483" s="270"/>
      <c r="B1483" s="117"/>
      <c r="C1483" s="110"/>
      <c r="D1483" s="110"/>
      <c r="E1483" s="115"/>
      <c r="F1483" s="110"/>
      <c r="H1483" s="166"/>
      <c r="I1483" s="110"/>
      <c r="J1483" s="110"/>
      <c r="K1483" s="112"/>
      <c r="L1483" s="112"/>
      <c r="M1483" s="112"/>
      <c r="N1483" s="112"/>
      <c r="O1483" s="112"/>
      <c r="P1483" s="112"/>
      <c r="Q1483" s="112"/>
      <c r="R1483" s="110"/>
      <c r="S1483" s="110"/>
      <c r="T1483" s="110"/>
      <c r="U1483" s="110"/>
      <c r="V1483" s="110"/>
      <c r="W1483" s="110"/>
      <c r="X1483" s="110"/>
    </row>
    <row r="1484" ht="14.25" customHeight="1">
      <c r="A1484" s="270"/>
      <c r="B1484" s="117"/>
      <c r="C1484" s="110"/>
      <c r="D1484" s="110"/>
      <c r="E1484" s="115"/>
      <c r="F1484" s="110"/>
      <c r="H1484" s="166"/>
      <c r="I1484" s="110"/>
      <c r="J1484" s="110"/>
      <c r="K1484" s="112"/>
      <c r="L1484" s="112"/>
      <c r="M1484" s="112"/>
      <c r="N1484" s="112"/>
      <c r="O1484" s="112"/>
      <c r="P1484" s="112"/>
      <c r="Q1484" s="112"/>
      <c r="R1484" s="110"/>
      <c r="S1484" s="110"/>
      <c r="T1484" s="110"/>
      <c r="U1484" s="110"/>
      <c r="V1484" s="110"/>
      <c r="W1484" s="110"/>
      <c r="X1484" s="110"/>
    </row>
    <row r="1485" ht="14.25" customHeight="1">
      <c r="A1485" s="270"/>
      <c r="B1485" s="117"/>
      <c r="C1485" s="110"/>
      <c r="D1485" s="110"/>
      <c r="E1485" s="115"/>
      <c r="F1485" s="110"/>
      <c r="H1485" s="166"/>
      <c r="I1485" s="110"/>
      <c r="J1485" s="110"/>
      <c r="K1485" s="112"/>
      <c r="L1485" s="112"/>
      <c r="M1485" s="112"/>
      <c r="N1485" s="112"/>
      <c r="O1485" s="112"/>
      <c r="P1485" s="112"/>
      <c r="Q1485" s="112"/>
      <c r="R1485" s="110"/>
      <c r="S1485" s="110"/>
      <c r="T1485" s="110"/>
      <c r="U1485" s="110"/>
      <c r="V1485" s="110"/>
      <c r="W1485" s="110"/>
      <c r="X1485" s="110"/>
    </row>
    <row r="1486" ht="14.25" customHeight="1">
      <c r="A1486" s="270"/>
      <c r="B1486" s="117"/>
      <c r="C1486" s="110"/>
      <c r="D1486" s="110"/>
      <c r="E1486" s="115"/>
      <c r="F1486" s="110"/>
      <c r="H1486" s="166"/>
      <c r="I1486" s="110"/>
      <c r="J1486" s="110"/>
      <c r="K1486" s="112"/>
      <c r="L1486" s="112"/>
      <c r="M1486" s="112"/>
      <c r="N1486" s="112"/>
      <c r="O1486" s="112"/>
      <c r="P1486" s="112"/>
      <c r="Q1486" s="112"/>
      <c r="R1486" s="110"/>
      <c r="S1486" s="110"/>
      <c r="T1486" s="110"/>
      <c r="U1486" s="110"/>
      <c r="V1486" s="110"/>
      <c r="W1486" s="110"/>
      <c r="X1486" s="110"/>
    </row>
    <row r="1487" ht="14.25" customHeight="1">
      <c r="A1487" s="270"/>
      <c r="B1487" s="117"/>
      <c r="C1487" s="110"/>
      <c r="D1487" s="110"/>
      <c r="E1487" s="115"/>
      <c r="F1487" s="110"/>
      <c r="H1487" s="166"/>
      <c r="I1487" s="110"/>
      <c r="J1487" s="110"/>
      <c r="K1487" s="112"/>
      <c r="L1487" s="112"/>
      <c r="M1487" s="112"/>
      <c r="N1487" s="112"/>
      <c r="O1487" s="112"/>
      <c r="P1487" s="112"/>
      <c r="Q1487" s="112"/>
      <c r="R1487" s="110"/>
      <c r="S1487" s="110"/>
      <c r="T1487" s="110"/>
      <c r="U1487" s="110"/>
      <c r="V1487" s="110"/>
      <c r="W1487" s="110"/>
      <c r="X1487" s="110"/>
    </row>
    <row r="1488" ht="14.25" customHeight="1">
      <c r="A1488" s="270"/>
      <c r="B1488" s="117"/>
      <c r="C1488" s="110"/>
      <c r="D1488" s="110"/>
      <c r="E1488" s="115"/>
      <c r="F1488" s="110"/>
      <c r="H1488" s="166"/>
      <c r="I1488" s="110"/>
      <c r="J1488" s="110"/>
      <c r="K1488" s="112"/>
      <c r="L1488" s="112"/>
      <c r="M1488" s="112"/>
      <c r="N1488" s="112"/>
      <c r="O1488" s="112"/>
      <c r="P1488" s="112"/>
      <c r="Q1488" s="112"/>
      <c r="R1488" s="110"/>
      <c r="S1488" s="110"/>
      <c r="T1488" s="110"/>
      <c r="U1488" s="110"/>
      <c r="V1488" s="110"/>
      <c r="W1488" s="110"/>
      <c r="X1488" s="110"/>
    </row>
    <row r="1489" ht="14.25" customHeight="1">
      <c r="A1489" s="270"/>
      <c r="B1489" s="117"/>
      <c r="C1489" s="110"/>
      <c r="D1489" s="110"/>
      <c r="E1489" s="115"/>
      <c r="F1489" s="110"/>
      <c r="H1489" s="166"/>
      <c r="I1489" s="110"/>
      <c r="J1489" s="110"/>
      <c r="K1489" s="112"/>
      <c r="L1489" s="112"/>
      <c r="M1489" s="112"/>
      <c r="N1489" s="112"/>
      <c r="O1489" s="112"/>
      <c r="P1489" s="112"/>
      <c r="Q1489" s="112"/>
      <c r="R1489" s="110"/>
      <c r="S1489" s="110"/>
      <c r="T1489" s="110"/>
      <c r="U1489" s="110"/>
      <c r="V1489" s="110"/>
      <c r="W1489" s="110"/>
      <c r="X1489" s="110"/>
    </row>
    <row r="1490" ht="14.25" customHeight="1">
      <c r="A1490" s="270"/>
      <c r="B1490" s="117"/>
      <c r="C1490" s="110"/>
      <c r="D1490" s="110"/>
      <c r="E1490" s="115"/>
      <c r="F1490" s="110"/>
      <c r="H1490" s="166"/>
      <c r="I1490" s="110"/>
      <c r="J1490" s="110"/>
      <c r="K1490" s="112"/>
      <c r="L1490" s="112"/>
      <c r="M1490" s="112"/>
      <c r="N1490" s="112"/>
      <c r="O1490" s="112"/>
      <c r="P1490" s="112"/>
      <c r="Q1490" s="112"/>
      <c r="R1490" s="110"/>
      <c r="S1490" s="110"/>
      <c r="T1490" s="110"/>
      <c r="U1490" s="110"/>
      <c r="V1490" s="110"/>
      <c r="W1490" s="110"/>
      <c r="X1490" s="110"/>
    </row>
    <row r="1491" ht="14.25" customHeight="1">
      <c r="A1491" s="270"/>
      <c r="B1491" s="117"/>
      <c r="C1491" s="110"/>
      <c r="D1491" s="110"/>
      <c r="E1491" s="115"/>
      <c r="F1491" s="110"/>
      <c r="H1491" s="166"/>
      <c r="I1491" s="110"/>
      <c r="J1491" s="110"/>
      <c r="K1491" s="112"/>
      <c r="L1491" s="112"/>
      <c r="M1491" s="112"/>
      <c r="N1491" s="112"/>
      <c r="O1491" s="112"/>
      <c r="P1491" s="112"/>
      <c r="Q1491" s="112"/>
      <c r="R1491" s="110"/>
      <c r="S1491" s="110"/>
      <c r="T1491" s="110"/>
      <c r="U1491" s="110"/>
      <c r="V1491" s="110"/>
      <c r="W1491" s="110"/>
      <c r="X1491" s="110"/>
    </row>
    <row r="1492" ht="14.25" customHeight="1">
      <c r="A1492" s="270"/>
      <c r="B1492" s="117"/>
      <c r="C1492" s="110"/>
      <c r="D1492" s="110"/>
      <c r="E1492" s="115"/>
      <c r="F1492" s="110"/>
      <c r="H1492" s="166"/>
      <c r="I1492" s="110"/>
      <c r="J1492" s="110"/>
      <c r="K1492" s="112"/>
      <c r="L1492" s="112"/>
      <c r="M1492" s="112"/>
      <c r="N1492" s="112"/>
      <c r="O1492" s="112"/>
      <c r="P1492" s="112"/>
      <c r="Q1492" s="112"/>
      <c r="R1492" s="110"/>
      <c r="S1492" s="110"/>
      <c r="T1492" s="110"/>
      <c r="U1492" s="110"/>
      <c r="V1492" s="110"/>
      <c r="W1492" s="110"/>
      <c r="X1492" s="110"/>
    </row>
    <row r="1493" ht="14.25" customHeight="1">
      <c r="A1493" s="270"/>
      <c r="B1493" s="117"/>
      <c r="C1493" s="110"/>
      <c r="D1493" s="110"/>
      <c r="E1493" s="115"/>
      <c r="F1493" s="110"/>
      <c r="H1493" s="166"/>
      <c r="I1493" s="110"/>
      <c r="J1493" s="110"/>
      <c r="K1493" s="112"/>
      <c r="L1493" s="112"/>
      <c r="M1493" s="112"/>
      <c r="N1493" s="112"/>
      <c r="O1493" s="112"/>
      <c r="P1493" s="112"/>
      <c r="Q1493" s="112"/>
      <c r="R1493" s="110"/>
      <c r="S1493" s="110"/>
      <c r="T1493" s="110"/>
      <c r="U1493" s="110"/>
      <c r="V1493" s="110"/>
      <c r="W1493" s="110"/>
      <c r="X1493" s="110"/>
    </row>
    <row r="1494" ht="14.25" customHeight="1">
      <c r="A1494" s="270"/>
      <c r="B1494" s="117"/>
      <c r="C1494" s="110"/>
      <c r="D1494" s="110"/>
      <c r="E1494" s="115"/>
      <c r="F1494" s="110"/>
      <c r="H1494" s="166"/>
      <c r="I1494" s="110"/>
      <c r="J1494" s="110"/>
      <c r="K1494" s="112"/>
      <c r="L1494" s="112"/>
      <c r="M1494" s="112"/>
      <c r="N1494" s="112"/>
      <c r="O1494" s="112"/>
      <c r="P1494" s="112"/>
      <c r="Q1494" s="112"/>
      <c r="R1494" s="110"/>
      <c r="S1494" s="110"/>
      <c r="T1494" s="110"/>
      <c r="U1494" s="110"/>
      <c r="V1494" s="110"/>
      <c r="W1494" s="110"/>
      <c r="X1494" s="110"/>
    </row>
    <row r="1495" ht="14.25" customHeight="1">
      <c r="A1495" s="270"/>
      <c r="B1495" s="117"/>
      <c r="C1495" s="110"/>
      <c r="D1495" s="110"/>
      <c r="E1495" s="115"/>
      <c r="F1495" s="110"/>
      <c r="H1495" s="166"/>
      <c r="I1495" s="110"/>
      <c r="J1495" s="110"/>
      <c r="K1495" s="112"/>
      <c r="L1495" s="112"/>
      <c r="M1495" s="112"/>
      <c r="N1495" s="112"/>
      <c r="O1495" s="112"/>
      <c r="P1495" s="112"/>
      <c r="Q1495" s="112"/>
      <c r="R1495" s="110"/>
      <c r="S1495" s="110"/>
      <c r="T1495" s="110"/>
      <c r="U1495" s="110"/>
      <c r="V1495" s="110"/>
      <c r="W1495" s="110"/>
      <c r="X1495" s="110"/>
    </row>
    <row r="1496" ht="14.25" customHeight="1">
      <c r="A1496" s="270"/>
      <c r="B1496" s="117"/>
      <c r="C1496" s="110"/>
      <c r="D1496" s="110"/>
      <c r="E1496" s="115"/>
      <c r="F1496" s="110"/>
      <c r="H1496" s="166"/>
      <c r="I1496" s="110"/>
      <c r="J1496" s="110"/>
      <c r="K1496" s="112"/>
      <c r="L1496" s="112"/>
      <c r="M1496" s="112"/>
      <c r="N1496" s="112"/>
      <c r="O1496" s="112"/>
      <c r="P1496" s="112"/>
      <c r="Q1496" s="112"/>
      <c r="R1496" s="110"/>
      <c r="S1496" s="110"/>
      <c r="T1496" s="110"/>
      <c r="U1496" s="110"/>
      <c r="V1496" s="110"/>
      <c r="W1496" s="110"/>
      <c r="X1496" s="110"/>
    </row>
    <row r="1497" ht="14.25" customHeight="1">
      <c r="A1497" s="270"/>
      <c r="B1497" s="117"/>
      <c r="C1497" s="110"/>
      <c r="D1497" s="110"/>
      <c r="E1497" s="115"/>
      <c r="F1497" s="110"/>
      <c r="H1497" s="166"/>
      <c r="I1497" s="110"/>
      <c r="J1497" s="110"/>
      <c r="K1497" s="112"/>
      <c r="L1497" s="112"/>
      <c r="M1497" s="112"/>
      <c r="N1497" s="112"/>
      <c r="O1497" s="112"/>
      <c r="P1497" s="112"/>
      <c r="Q1497" s="112"/>
      <c r="R1497" s="110"/>
      <c r="S1497" s="110"/>
      <c r="T1497" s="110"/>
      <c r="U1497" s="110"/>
      <c r="V1497" s="110"/>
      <c r="W1497" s="110"/>
      <c r="X1497" s="110"/>
    </row>
    <row r="1498" ht="14.25" customHeight="1">
      <c r="A1498" s="270"/>
      <c r="B1498" s="117"/>
      <c r="C1498" s="110"/>
      <c r="D1498" s="110"/>
      <c r="E1498" s="115"/>
      <c r="F1498" s="110"/>
      <c r="H1498" s="166"/>
      <c r="I1498" s="110"/>
      <c r="J1498" s="110"/>
      <c r="K1498" s="112"/>
      <c r="L1498" s="112"/>
      <c r="M1498" s="112"/>
      <c r="N1498" s="112"/>
      <c r="O1498" s="112"/>
      <c r="P1498" s="112"/>
      <c r="Q1498" s="112"/>
      <c r="R1498" s="110"/>
      <c r="S1498" s="110"/>
      <c r="T1498" s="110"/>
      <c r="U1498" s="110"/>
      <c r="V1498" s="110"/>
      <c r="W1498" s="110"/>
      <c r="X1498" s="110"/>
    </row>
    <row r="1499" ht="14.25" customHeight="1">
      <c r="A1499" s="270"/>
      <c r="B1499" s="117"/>
      <c r="C1499" s="110"/>
      <c r="D1499" s="110"/>
      <c r="E1499" s="115"/>
      <c r="F1499" s="110"/>
      <c r="H1499" s="166"/>
      <c r="I1499" s="110"/>
      <c r="J1499" s="110"/>
      <c r="K1499" s="112"/>
      <c r="L1499" s="112"/>
      <c r="M1499" s="112"/>
      <c r="N1499" s="112"/>
      <c r="O1499" s="112"/>
      <c r="P1499" s="112"/>
      <c r="Q1499" s="112"/>
      <c r="R1499" s="110"/>
      <c r="S1499" s="110"/>
      <c r="T1499" s="110"/>
      <c r="U1499" s="110"/>
      <c r="V1499" s="110"/>
      <c r="W1499" s="110"/>
      <c r="X1499" s="110"/>
    </row>
    <row r="1500" ht="14.25" customHeight="1">
      <c r="A1500" s="270"/>
      <c r="B1500" s="117"/>
      <c r="C1500" s="110"/>
      <c r="D1500" s="110"/>
      <c r="E1500" s="115"/>
      <c r="F1500" s="110"/>
      <c r="H1500" s="166"/>
      <c r="I1500" s="110"/>
      <c r="J1500" s="110"/>
      <c r="K1500" s="112"/>
      <c r="L1500" s="112"/>
      <c r="M1500" s="112"/>
      <c r="N1500" s="112"/>
      <c r="O1500" s="112"/>
      <c r="P1500" s="112"/>
      <c r="Q1500" s="112"/>
      <c r="R1500" s="110"/>
      <c r="S1500" s="110"/>
      <c r="T1500" s="110"/>
      <c r="U1500" s="110"/>
      <c r="V1500" s="110"/>
      <c r="W1500" s="110"/>
      <c r="X1500" s="110"/>
    </row>
    <row r="1501" ht="14.25" customHeight="1">
      <c r="A1501" s="270"/>
      <c r="B1501" s="117"/>
      <c r="C1501" s="110"/>
      <c r="D1501" s="110"/>
      <c r="E1501" s="115"/>
      <c r="F1501" s="110"/>
      <c r="H1501" s="166"/>
      <c r="I1501" s="110"/>
      <c r="J1501" s="110"/>
      <c r="K1501" s="112"/>
      <c r="L1501" s="112"/>
      <c r="M1501" s="112"/>
      <c r="N1501" s="112"/>
      <c r="O1501" s="112"/>
      <c r="P1501" s="112"/>
      <c r="Q1501" s="112"/>
      <c r="R1501" s="110"/>
      <c r="S1501" s="110"/>
      <c r="T1501" s="110"/>
      <c r="U1501" s="110"/>
      <c r="V1501" s="110"/>
      <c r="W1501" s="110"/>
      <c r="X1501" s="110"/>
    </row>
    <row r="1502" ht="14.25" customHeight="1">
      <c r="A1502" s="270"/>
      <c r="B1502" s="117"/>
      <c r="C1502" s="110"/>
      <c r="D1502" s="110"/>
      <c r="E1502" s="115"/>
      <c r="F1502" s="110"/>
      <c r="H1502" s="166"/>
      <c r="I1502" s="110"/>
      <c r="J1502" s="110"/>
      <c r="K1502" s="112"/>
      <c r="L1502" s="112"/>
      <c r="M1502" s="112"/>
      <c r="N1502" s="112"/>
      <c r="O1502" s="112"/>
      <c r="P1502" s="112"/>
      <c r="Q1502" s="112"/>
      <c r="R1502" s="110"/>
      <c r="S1502" s="110"/>
      <c r="T1502" s="110"/>
      <c r="U1502" s="110"/>
      <c r="V1502" s="110"/>
      <c r="W1502" s="110"/>
      <c r="X1502" s="110"/>
    </row>
    <row r="1503" ht="14.25" customHeight="1">
      <c r="A1503" s="270"/>
      <c r="B1503" s="117"/>
      <c r="C1503" s="110"/>
      <c r="D1503" s="110"/>
      <c r="E1503" s="115"/>
      <c r="F1503" s="110"/>
      <c r="H1503" s="166"/>
      <c r="I1503" s="110"/>
      <c r="J1503" s="110"/>
      <c r="K1503" s="112"/>
      <c r="L1503" s="112"/>
      <c r="M1503" s="112"/>
      <c r="N1503" s="112"/>
      <c r="O1503" s="112"/>
      <c r="P1503" s="112"/>
      <c r="Q1503" s="112"/>
      <c r="R1503" s="110"/>
      <c r="S1503" s="110"/>
      <c r="T1503" s="110"/>
      <c r="U1503" s="110"/>
      <c r="V1503" s="110"/>
      <c r="W1503" s="110"/>
      <c r="X1503" s="110"/>
    </row>
    <row r="1504" ht="14.25" customHeight="1">
      <c r="A1504" s="270"/>
      <c r="B1504" s="117"/>
      <c r="C1504" s="110"/>
      <c r="D1504" s="110"/>
      <c r="E1504" s="115"/>
      <c r="F1504" s="110"/>
      <c r="H1504" s="166"/>
      <c r="I1504" s="110"/>
      <c r="J1504" s="110"/>
      <c r="K1504" s="112"/>
      <c r="L1504" s="112"/>
      <c r="M1504" s="112"/>
      <c r="N1504" s="112"/>
      <c r="O1504" s="112"/>
      <c r="P1504" s="112"/>
      <c r="Q1504" s="112"/>
      <c r="R1504" s="110"/>
      <c r="S1504" s="110"/>
      <c r="T1504" s="110"/>
      <c r="U1504" s="110"/>
      <c r="V1504" s="110"/>
      <c r="W1504" s="110"/>
      <c r="X1504" s="110"/>
    </row>
    <row r="1505" ht="14.25" customHeight="1">
      <c r="A1505" s="270"/>
      <c r="B1505" s="117"/>
      <c r="C1505" s="110"/>
      <c r="D1505" s="110"/>
      <c r="E1505" s="115"/>
      <c r="F1505" s="110"/>
      <c r="H1505" s="166"/>
      <c r="I1505" s="110"/>
      <c r="J1505" s="110"/>
      <c r="K1505" s="112"/>
      <c r="L1505" s="112"/>
      <c r="M1505" s="112"/>
      <c r="N1505" s="112"/>
      <c r="O1505" s="112"/>
      <c r="P1505" s="112"/>
      <c r="Q1505" s="112"/>
      <c r="R1505" s="110"/>
      <c r="S1505" s="110"/>
      <c r="T1505" s="110"/>
      <c r="U1505" s="110"/>
      <c r="V1505" s="110"/>
      <c r="W1505" s="110"/>
      <c r="X1505" s="110"/>
    </row>
    <row r="1506" ht="14.25" customHeight="1">
      <c r="A1506" s="270"/>
      <c r="B1506" s="117"/>
      <c r="C1506" s="110"/>
      <c r="D1506" s="110"/>
      <c r="E1506" s="115"/>
      <c r="F1506" s="110"/>
      <c r="H1506" s="166"/>
      <c r="I1506" s="110"/>
      <c r="J1506" s="110"/>
      <c r="K1506" s="112"/>
      <c r="L1506" s="112"/>
      <c r="M1506" s="112"/>
      <c r="N1506" s="112"/>
      <c r="O1506" s="112"/>
      <c r="P1506" s="112"/>
      <c r="Q1506" s="112"/>
      <c r="R1506" s="110"/>
      <c r="S1506" s="110"/>
      <c r="T1506" s="110"/>
      <c r="U1506" s="110"/>
      <c r="V1506" s="110"/>
      <c r="W1506" s="110"/>
      <c r="X1506" s="110"/>
    </row>
    <row r="1507" ht="14.25" customHeight="1">
      <c r="A1507" s="270"/>
      <c r="B1507" s="117"/>
      <c r="C1507" s="110"/>
      <c r="D1507" s="110"/>
      <c r="E1507" s="115"/>
      <c r="F1507" s="110"/>
      <c r="H1507" s="166"/>
      <c r="I1507" s="110"/>
      <c r="J1507" s="110"/>
      <c r="K1507" s="112"/>
      <c r="L1507" s="112"/>
      <c r="M1507" s="112"/>
      <c r="N1507" s="112"/>
      <c r="O1507" s="112"/>
      <c r="P1507" s="112"/>
      <c r="Q1507" s="112"/>
      <c r="R1507" s="110"/>
      <c r="S1507" s="110"/>
      <c r="T1507" s="110"/>
      <c r="U1507" s="110"/>
      <c r="V1507" s="110"/>
      <c r="W1507" s="110"/>
      <c r="X1507" s="110"/>
    </row>
    <row r="1508" ht="14.25" customHeight="1">
      <c r="A1508" s="270"/>
      <c r="B1508" s="117"/>
      <c r="C1508" s="110"/>
      <c r="D1508" s="110"/>
      <c r="E1508" s="115"/>
      <c r="F1508" s="110"/>
      <c r="H1508" s="166"/>
      <c r="I1508" s="110"/>
      <c r="J1508" s="110"/>
      <c r="K1508" s="112"/>
      <c r="L1508" s="112"/>
      <c r="M1508" s="112"/>
      <c r="N1508" s="112"/>
      <c r="O1508" s="112"/>
      <c r="P1508" s="112"/>
      <c r="Q1508" s="112"/>
      <c r="R1508" s="110"/>
      <c r="S1508" s="110"/>
      <c r="T1508" s="110"/>
      <c r="U1508" s="110"/>
      <c r="V1508" s="110"/>
      <c r="W1508" s="110"/>
      <c r="X1508" s="110"/>
    </row>
    <row r="1509" ht="14.25" customHeight="1">
      <c r="A1509" s="270"/>
      <c r="B1509" s="117"/>
      <c r="C1509" s="110"/>
      <c r="D1509" s="110"/>
      <c r="E1509" s="115"/>
      <c r="F1509" s="110"/>
      <c r="H1509" s="166"/>
      <c r="I1509" s="110"/>
      <c r="J1509" s="110"/>
      <c r="K1509" s="112"/>
      <c r="L1509" s="112"/>
      <c r="M1509" s="112"/>
      <c r="N1509" s="112"/>
      <c r="O1509" s="112"/>
      <c r="P1509" s="112"/>
      <c r="Q1509" s="112"/>
      <c r="R1509" s="110"/>
      <c r="S1509" s="110"/>
      <c r="T1509" s="110"/>
      <c r="U1509" s="110"/>
      <c r="V1509" s="110"/>
      <c r="W1509" s="110"/>
      <c r="X1509" s="110"/>
    </row>
    <row r="1510" ht="14.25" customHeight="1">
      <c r="A1510" s="270"/>
      <c r="B1510" s="117"/>
      <c r="C1510" s="110"/>
      <c r="D1510" s="110"/>
      <c r="E1510" s="115"/>
      <c r="F1510" s="110"/>
      <c r="H1510" s="166"/>
      <c r="I1510" s="110"/>
      <c r="J1510" s="110"/>
      <c r="K1510" s="112"/>
      <c r="L1510" s="112"/>
      <c r="M1510" s="112"/>
      <c r="N1510" s="112"/>
      <c r="O1510" s="112"/>
      <c r="P1510" s="112"/>
      <c r="Q1510" s="112"/>
      <c r="R1510" s="110"/>
      <c r="S1510" s="110"/>
      <c r="T1510" s="110"/>
      <c r="U1510" s="110"/>
      <c r="V1510" s="110"/>
      <c r="W1510" s="110"/>
      <c r="X1510" s="110"/>
    </row>
    <row r="1511" ht="14.25" customHeight="1">
      <c r="A1511" s="270"/>
      <c r="B1511" s="117"/>
      <c r="C1511" s="110"/>
      <c r="D1511" s="110"/>
      <c r="E1511" s="115"/>
      <c r="F1511" s="110"/>
      <c r="H1511" s="166"/>
      <c r="I1511" s="110"/>
      <c r="J1511" s="110"/>
      <c r="K1511" s="112"/>
      <c r="L1511" s="112"/>
      <c r="M1511" s="112"/>
      <c r="N1511" s="112"/>
      <c r="O1511" s="112"/>
      <c r="P1511" s="112"/>
      <c r="Q1511" s="112"/>
      <c r="R1511" s="110"/>
      <c r="S1511" s="110"/>
      <c r="T1511" s="110"/>
      <c r="U1511" s="110"/>
      <c r="V1511" s="110"/>
      <c r="W1511" s="110"/>
      <c r="X1511" s="110"/>
    </row>
    <row r="1512" ht="14.25" customHeight="1">
      <c r="A1512" s="270"/>
      <c r="B1512" s="117"/>
      <c r="C1512" s="110"/>
      <c r="D1512" s="110"/>
      <c r="E1512" s="115"/>
      <c r="F1512" s="110"/>
      <c r="H1512" s="166"/>
      <c r="I1512" s="110"/>
      <c r="J1512" s="110"/>
      <c r="K1512" s="112"/>
      <c r="L1512" s="112"/>
      <c r="M1512" s="112"/>
      <c r="N1512" s="112"/>
      <c r="O1512" s="112"/>
      <c r="P1512" s="112"/>
      <c r="Q1512" s="112"/>
      <c r="R1512" s="110"/>
      <c r="S1512" s="110"/>
      <c r="T1512" s="110"/>
      <c r="U1512" s="110"/>
      <c r="V1512" s="110"/>
      <c r="W1512" s="110"/>
      <c r="X1512" s="110"/>
    </row>
    <row r="1513" ht="14.25" customHeight="1">
      <c r="A1513" s="270"/>
      <c r="B1513" s="117"/>
      <c r="C1513" s="110"/>
      <c r="D1513" s="110"/>
      <c r="E1513" s="115"/>
      <c r="F1513" s="110"/>
      <c r="H1513" s="166"/>
      <c r="I1513" s="110"/>
      <c r="J1513" s="110"/>
      <c r="K1513" s="112"/>
      <c r="L1513" s="112"/>
      <c r="M1513" s="112"/>
      <c r="N1513" s="112"/>
      <c r="O1513" s="112"/>
      <c r="P1513" s="112"/>
      <c r="Q1513" s="112"/>
      <c r="R1513" s="110"/>
      <c r="S1513" s="110"/>
      <c r="T1513" s="110"/>
      <c r="U1513" s="110"/>
      <c r="V1513" s="110"/>
      <c r="W1513" s="110"/>
      <c r="X1513" s="110"/>
    </row>
    <row r="1514" ht="14.25" customHeight="1">
      <c r="A1514" s="270"/>
      <c r="B1514" s="117"/>
      <c r="C1514" s="110"/>
      <c r="D1514" s="110"/>
      <c r="E1514" s="115"/>
      <c r="F1514" s="110"/>
      <c r="H1514" s="166"/>
      <c r="I1514" s="110"/>
      <c r="J1514" s="110"/>
      <c r="K1514" s="112"/>
      <c r="L1514" s="112"/>
      <c r="M1514" s="112"/>
      <c r="N1514" s="112"/>
      <c r="O1514" s="112"/>
      <c r="P1514" s="112"/>
      <c r="Q1514" s="112"/>
      <c r="R1514" s="110"/>
      <c r="S1514" s="110"/>
      <c r="T1514" s="110"/>
      <c r="U1514" s="110"/>
      <c r="V1514" s="110"/>
      <c r="W1514" s="110"/>
      <c r="X1514" s="110"/>
    </row>
    <row r="1515" ht="14.25" customHeight="1">
      <c r="A1515" s="270"/>
      <c r="B1515" s="117"/>
      <c r="C1515" s="110"/>
      <c r="D1515" s="110"/>
      <c r="E1515" s="115"/>
      <c r="F1515" s="110"/>
      <c r="H1515" s="166"/>
      <c r="I1515" s="110"/>
      <c r="J1515" s="110"/>
      <c r="K1515" s="112"/>
      <c r="L1515" s="112"/>
      <c r="M1515" s="112"/>
      <c r="N1515" s="112"/>
      <c r="O1515" s="112"/>
      <c r="P1515" s="112"/>
      <c r="Q1515" s="112"/>
      <c r="R1515" s="110"/>
      <c r="S1515" s="110"/>
      <c r="T1515" s="110"/>
      <c r="U1515" s="110"/>
      <c r="V1515" s="110"/>
      <c r="W1515" s="110"/>
      <c r="X1515" s="110"/>
    </row>
    <row r="1516" ht="14.25" customHeight="1">
      <c r="A1516" s="270"/>
      <c r="B1516" s="117"/>
      <c r="C1516" s="110"/>
      <c r="D1516" s="110"/>
      <c r="E1516" s="115"/>
      <c r="F1516" s="110"/>
      <c r="H1516" s="166"/>
      <c r="I1516" s="110"/>
      <c r="J1516" s="110"/>
      <c r="K1516" s="112"/>
      <c r="L1516" s="112"/>
      <c r="M1516" s="112"/>
      <c r="N1516" s="112"/>
      <c r="O1516" s="112"/>
      <c r="P1516" s="112"/>
      <c r="Q1516" s="112"/>
      <c r="R1516" s="110"/>
      <c r="S1516" s="110"/>
      <c r="T1516" s="110"/>
      <c r="U1516" s="110"/>
      <c r="V1516" s="110"/>
      <c r="W1516" s="110"/>
      <c r="X1516" s="110"/>
    </row>
    <row r="1517" ht="14.25" customHeight="1">
      <c r="A1517" s="270"/>
      <c r="B1517" s="117"/>
      <c r="C1517" s="110"/>
      <c r="D1517" s="110"/>
      <c r="E1517" s="115"/>
      <c r="F1517" s="110"/>
      <c r="H1517" s="166"/>
      <c r="I1517" s="110"/>
      <c r="J1517" s="110"/>
      <c r="K1517" s="112"/>
      <c r="L1517" s="112"/>
      <c r="M1517" s="112"/>
      <c r="N1517" s="112"/>
      <c r="O1517" s="112"/>
      <c r="P1517" s="112"/>
      <c r="Q1517" s="112"/>
      <c r="R1517" s="110"/>
      <c r="S1517" s="110"/>
      <c r="T1517" s="110"/>
      <c r="U1517" s="110"/>
      <c r="V1517" s="110"/>
      <c r="W1517" s="110"/>
      <c r="X1517" s="110"/>
    </row>
    <row r="1518" ht="14.25" customHeight="1">
      <c r="A1518" s="270"/>
      <c r="B1518" s="117"/>
      <c r="C1518" s="110"/>
      <c r="D1518" s="110"/>
      <c r="E1518" s="115"/>
      <c r="F1518" s="110"/>
      <c r="H1518" s="166"/>
      <c r="I1518" s="110"/>
      <c r="J1518" s="110"/>
      <c r="K1518" s="112"/>
      <c r="L1518" s="112"/>
      <c r="M1518" s="112"/>
      <c r="N1518" s="112"/>
      <c r="O1518" s="112"/>
      <c r="P1518" s="112"/>
      <c r="Q1518" s="112"/>
      <c r="R1518" s="110"/>
      <c r="S1518" s="110"/>
      <c r="T1518" s="110"/>
      <c r="U1518" s="110"/>
      <c r="V1518" s="110"/>
      <c r="W1518" s="110"/>
      <c r="X1518" s="110"/>
    </row>
    <row r="1519" ht="14.25" customHeight="1">
      <c r="A1519" s="270"/>
      <c r="B1519" s="117"/>
      <c r="C1519" s="110"/>
      <c r="D1519" s="110"/>
      <c r="E1519" s="115"/>
      <c r="F1519" s="110"/>
      <c r="H1519" s="166"/>
      <c r="I1519" s="110"/>
      <c r="J1519" s="110"/>
      <c r="K1519" s="112"/>
      <c r="L1519" s="112"/>
      <c r="M1519" s="112"/>
      <c r="N1519" s="112"/>
      <c r="O1519" s="112"/>
      <c r="P1519" s="112"/>
      <c r="Q1519" s="112"/>
      <c r="R1519" s="110"/>
      <c r="S1519" s="110"/>
      <c r="T1519" s="110"/>
      <c r="U1519" s="110"/>
      <c r="V1519" s="110"/>
      <c r="W1519" s="110"/>
      <c r="X1519" s="110"/>
    </row>
    <row r="1520" ht="14.25" customHeight="1">
      <c r="A1520" s="270"/>
      <c r="B1520" s="117"/>
      <c r="C1520" s="110"/>
      <c r="D1520" s="110"/>
      <c r="E1520" s="115"/>
      <c r="F1520" s="110"/>
      <c r="H1520" s="166"/>
      <c r="I1520" s="110"/>
      <c r="J1520" s="110"/>
      <c r="K1520" s="112"/>
      <c r="L1520" s="112"/>
      <c r="M1520" s="112"/>
      <c r="N1520" s="112"/>
      <c r="O1520" s="112"/>
      <c r="P1520" s="112"/>
      <c r="Q1520" s="112"/>
      <c r="R1520" s="110"/>
      <c r="S1520" s="110"/>
      <c r="T1520" s="110"/>
      <c r="U1520" s="110"/>
      <c r="V1520" s="110"/>
      <c r="W1520" s="110"/>
      <c r="X1520" s="110"/>
    </row>
    <row r="1521" ht="14.25" customHeight="1">
      <c r="A1521" s="270"/>
      <c r="B1521" s="117"/>
      <c r="C1521" s="110"/>
      <c r="D1521" s="110"/>
      <c r="E1521" s="115"/>
      <c r="F1521" s="110"/>
      <c r="H1521" s="166"/>
      <c r="I1521" s="110"/>
      <c r="J1521" s="110"/>
      <c r="K1521" s="112"/>
      <c r="L1521" s="112"/>
      <c r="M1521" s="112"/>
      <c r="N1521" s="112"/>
      <c r="O1521" s="112"/>
      <c r="P1521" s="112"/>
      <c r="Q1521" s="112"/>
      <c r="R1521" s="110"/>
      <c r="S1521" s="110"/>
      <c r="T1521" s="110"/>
      <c r="U1521" s="110"/>
      <c r="V1521" s="110"/>
      <c r="W1521" s="110"/>
      <c r="X1521" s="110"/>
    </row>
    <row r="1522" ht="14.25" customHeight="1">
      <c r="A1522" s="270"/>
      <c r="B1522" s="117"/>
      <c r="C1522" s="110"/>
      <c r="D1522" s="110"/>
      <c r="E1522" s="115"/>
      <c r="F1522" s="110"/>
      <c r="H1522" s="166"/>
      <c r="I1522" s="110"/>
      <c r="J1522" s="110"/>
      <c r="K1522" s="112"/>
      <c r="L1522" s="112"/>
      <c r="M1522" s="112"/>
      <c r="N1522" s="112"/>
      <c r="O1522" s="112"/>
      <c r="P1522" s="112"/>
      <c r="Q1522" s="112"/>
      <c r="R1522" s="110"/>
      <c r="S1522" s="110"/>
      <c r="T1522" s="110"/>
      <c r="U1522" s="110"/>
      <c r="V1522" s="110"/>
      <c r="W1522" s="110"/>
      <c r="X1522" s="110"/>
    </row>
    <row r="1523" ht="14.25" customHeight="1">
      <c r="A1523" s="270"/>
      <c r="B1523" s="117"/>
      <c r="C1523" s="110"/>
      <c r="D1523" s="110"/>
      <c r="E1523" s="115"/>
      <c r="F1523" s="110"/>
      <c r="H1523" s="166"/>
      <c r="I1523" s="110"/>
      <c r="J1523" s="110"/>
      <c r="K1523" s="112"/>
      <c r="L1523" s="112"/>
      <c r="M1523" s="112"/>
      <c r="N1523" s="112"/>
      <c r="O1523" s="112"/>
      <c r="P1523" s="112"/>
      <c r="Q1523" s="112"/>
      <c r="R1523" s="110"/>
      <c r="S1523" s="110"/>
      <c r="T1523" s="110"/>
      <c r="U1523" s="110"/>
      <c r="V1523" s="110"/>
      <c r="W1523" s="110"/>
      <c r="X1523" s="110"/>
    </row>
    <row r="1524" ht="14.25" customHeight="1">
      <c r="A1524" s="270"/>
      <c r="B1524" s="117"/>
      <c r="C1524" s="110"/>
      <c r="D1524" s="110"/>
      <c r="E1524" s="115"/>
      <c r="F1524" s="110"/>
      <c r="H1524" s="166"/>
      <c r="I1524" s="110"/>
      <c r="J1524" s="110"/>
      <c r="K1524" s="112"/>
      <c r="L1524" s="112"/>
      <c r="M1524" s="112"/>
      <c r="N1524" s="112"/>
      <c r="O1524" s="112"/>
      <c r="P1524" s="112"/>
      <c r="Q1524" s="112"/>
      <c r="R1524" s="110"/>
      <c r="S1524" s="110"/>
      <c r="T1524" s="110"/>
      <c r="U1524" s="110"/>
      <c r="V1524" s="110"/>
      <c r="W1524" s="110"/>
      <c r="X1524" s="110"/>
    </row>
    <row r="1525" ht="14.25" customHeight="1">
      <c r="A1525" s="270"/>
      <c r="B1525" s="117"/>
      <c r="C1525" s="110"/>
      <c r="D1525" s="110"/>
      <c r="E1525" s="115"/>
      <c r="F1525" s="110"/>
      <c r="H1525" s="166"/>
      <c r="I1525" s="110"/>
      <c r="J1525" s="110"/>
      <c r="K1525" s="112"/>
      <c r="L1525" s="112"/>
      <c r="M1525" s="112"/>
      <c r="N1525" s="112"/>
      <c r="O1525" s="112"/>
      <c r="P1525" s="112"/>
      <c r="Q1525" s="112"/>
      <c r="R1525" s="110"/>
      <c r="S1525" s="110"/>
      <c r="T1525" s="110"/>
      <c r="U1525" s="110"/>
      <c r="V1525" s="110"/>
      <c r="W1525" s="110"/>
      <c r="X1525" s="110"/>
    </row>
    <row r="1526" ht="14.25" customHeight="1">
      <c r="A1526" s="270"/>
      <c r="B1526" s="117"/>
      <c r="C1526" s="110"/>
      <c r="D1526" s="110"/>
      <c r="E1526" s="115"/>
      <c r="F1526" s="110"/>
      <c r="H1526" s="166"/>
      <c r="I1526" s="110"/>
      <c r="J1526" s="110"/>
      <c r="K1526" s="112"/>
      <c r="L1526" s="112"/>
      <c r="M1526" s="112"/>
      <c r="N1526" s="112"/>
      <c r="O1526" s="112"/>
      <c r="P1526" s="112"/>
      <c r="Q1526" s="112"/>
      <c r="R1526" s="110"/>
      <c r="S1526" s="110"/>
      <c r="T1526" s="110"/>
      <c r="U1526" s="110"/>
      <c r="V1526" s="110"/>
      <c r="W1526" s="110"/>
      <c r="X1526" s="110"/>
    </row>
    <row r="1527" ht="14.25" customHeight="1">
      <c r="A1527" s="270"/>
      <c r="B1527" s="117"/>
      <c r="C1527" s="110"/>
      <c r="D1527" s="110"/>
      <c r="E1527" s="115"/>
      <c r="F1527" s="110"/>
      <c r="H1527" s="166"/>
      <c r="I1527" s="110"/>
      <c r="J1527" s="110"/>
      <c r="K1527" s="112"/>
      <c r="L1527" s="112"/>
      <c r="M1527" s="112"/>
      <c r="N1527" s="112"/>
      <c r="O1527" s="112"/>
      <c r="P1527" s="112"/>
      <c r="Q1527" s="112"/>
      <c r="R1527" s="110"/>
      <c r="S1527" s="110"/>
      <c r="T1527" s="110"/>
      <c r="U1527" s="110"/>
      <c r="V1527" s="110"/>
      <c r="W1527" s="110"/>
      <c r="X1527" s="110"/>
    </row>
    <row r="1528" ht="14.25" customHeight="1">
      <c r="A1528" s="270"/>
      <c r="B1528" s="117"/>
      <c r="C1528" s="110"/>
      <c r="D1528" s="110"/>
      <c r="E1528" s="115"/>
      <c r="F1528" s="110"/>
      <c r="H1528" s="166"/>
      <c r="I1528" s="110"/>
      <c r="J1528" s="110"/>
      <c r="K1528" s="112"/>
      <c r="L1528" s="112"/>
      <c r="M1528" s="112"/>
      <c r="N1528" s="112"/>
      <c r="O1528" s="112"/>
      <c r="P1528" s="112"/>
      <c r="Q1528" s="112"/>
      <c r="R1528" s="110"/>
      <c r="S1528" s="110"/>
      <c r="T1528" s="110"/>
      <c r="U1528" s="110"/>
      <c r="V1528" s="110"/>
      <c r="W1528" s="110"/>
      <c r="X1528" s="110"/>
    </row>
    <row r="1529" ht="14.25" customHeight="1">
      <c r="A1529" s="270"/>
      <c r="B1529" s="117"/>
      <c r="C1529" s="110"/>
      <c r="D1529" s="110"/>
      <c r="E1529" s="115"/>
      <c r="F1529" s="110"/>
      <c r="H1529" s="166"/>
      <c r="I1529" s="110"/>
      <c r="J1529" s="110"/>
      <c r="K1529" s="112"/>
      <c r="L1529" s="112"/>
      <c r="M1529" s="112"/>
      <c r="N1529" s="112"/>
      <c r="O1529" s="112"/>
      <c r="P1529" s="112"/>
      <c r="Q1529" s="112"/>
      <c r="R1529" s="110"/>
      <c r="S1529" s="110"/>
      <c r="T1529" s="110"/>
      <c r="U1529" s="110"/>
      <c r="V1529" s="110"/>
      <c r="W1529" s="110"/>
      <c r="X1529" s="110"/>
    </row>
    <row r="1530" ht="14.25" customHeight="1">
      <c r="A1530" s="270"/>
      <c r="B1530" s="117"/>
      <c r="C1530" s="110"/>
      <c r="D1530" s="110"/>
      <c r="E1530" s="115"/>
      <c r="F1530" s="110"/>
      <c r="H1530" s="166"/>
      <c r="I1530" s="110"/>
      <c r="J1530" s="110"/>
      <c r="K1530" s="112"/>
      <c r="L1530" s="112"/>
      <c r="M1530" s="112"/>
      <c r="N1530" s="112"/>
      <c r="O1530" s="112"/>
      <c r="P1530" s="112"/>
      <c r="Q1530" s="112"/>
      <c r="R1530" s="110"/>
      <c r="S1530" s="110"/>
      <c r="T1530" s="110"/>
      <c r="U1530" s="110"/>
      <c r="V1530" s="110"/>
      <c r="W1530" s="110"/>
      <c r="X1530" s="110"/>
    </row>
    <row r="1531" ht="14.25" customHeight="1">
      <c r="A1531" s="270"/>
      <c r="B1531" s="117"/>
      <c r="C1531" s="110"/>
      <c r="D1531" s="110"/>
      <c r="E1531" s="115"/>
      <c r="F1531" s="110"/>
      <c r="H1531" s="166"/>
      <c r="I1531" s="110"/>
      <c r="J1531" s="110"/>
      <c r="K1531" s="112"/>
      <c r="L1531" s="112"/>
      <c r="M1531" s="112"/>
      <c r="N1531" s="112"/>
      <c r="O1531" s="112"/>
      <c r="P1531" s="112"/>
      <c r="Q1531" s="112"/>
      <c r="R1531" s="110"/>
      <c r="S1531" s="110"/>
      <c r="T1531" s="110"/>
      <c r="U1531" s="110"/>
      <c r="V1531" s="110"/>
      <c r="W1531" s="110"/>
      <c r="X1531" s="110"/>
    </row>
    <row r="1532" ht="14.25" customHeight="1">
      <c r="A1532" s="270"/>
      <c r="B1532" s="117"/>
      <c r="C1532" s="110"/>
      <c r="D1532" s="110"/>
      <c r="E1532" s="115"/>
      <c r="F1532" s="110"/>
      <c r="H1532" s="166"/>
      <c r="I1532" s="110"/>
      <c r="J1532" s="110"/>
      <c r="K1532" s="112"/>
      <c r="L1532" s="112"/>
      <c r="M1532" s="112"/>
      <c r="N1532" s="112"/>
      <c r="O1532" s="112"/>
      <c r="P1532" s="112"/>
      <c r="Q1532" s="112"/>
      <c r="R1532" s="110"/>
      <c r="S1532" s="110"/>
      <c r="T1532" s="110"/>
      <c r="U1532" s="110"/>
      <c r="V1532" s="110"/>
      <c r="W1532" s="110"/>
      <c r="X1532" s="110"/>
    </row>
    <row r="1533" ht="14.25" customHeight="1">
      <c r="A1533" s="270"/>
      <c r="B1533" s="117"/>
      <c r="C1533" s="110"/>
      <c r="D1533" s="110"/>
      <c r="E1533" s="115"/>
      <c r="F1533" s="110"/>
      <c r="H1533" s="166"/>
      <c r="I1533" s="110"/>
      <c r="J1533" s="110"/>
      <c r="K1533" s="112"/>
      <c r="L1533" s="112"/>
      <c r="M1533" s="112"/>
      <c r="N1533" s="112"/>
      <c r="O1533" s="112"/>
      <c r="P1533" s="112"/>
      <c r="Q1533" s="112"/>
      <c r="R1533" s="110"/>
      <c r="S1533" s="110"/>
      <c r="T1533" s="110"/>
      <c r="U1533" s="110"/>
      <c r="V1533" s="110"/>
      <c r="W1533" s="110"/>
      <c r="X1533" s="110"/>
    </row>
    <row r="1534" ht="14.25" customHeight="1">
      <c r="A1534" s="270"/>
      <c r="B1534" s="117"/>
      <c r="C1534" s="110"/>
      <c r="D1534" s="110"/>
      <c r="E1534" s="115"/>
      <c r="F1534" s="110"/>
      <c r="H1534" s="166"/>
      <c r="I1534" s="110"/>
      <c r="J1534" s="110"/>
      <c r="K1534" s="112"/>
      <c r="L1534" s="112"/>
      <c r="M1534" s="112"/>
      <c r="N1534" s="112"/>
      <c r="O1534" s="112"/>
      <c r="P1534" s="112"/>
      <c r="Q1534" s="112"/>
      <c r="R1534" s="110"/>
      <c r="S1534" s="110"/>
      <c r="T1534" s="110"/>
      <c r="U1534" s="110"/>
      <c r="V1534" s="110"/>
      <c r="W1534" s="110"/>
      <c r="X1534" s="110"/>
    </row>
    <row r="1535" ht="14.25" customHeight="1">
      <c r="A1535" s="270"/>
      <c r="B1535" s="117"/>
      <c r="C1535" s="110"/>
      <c r="D1535" s="110"/>
      <c r="E1535" s="115"/>
      <c r="F1535" s="110"/>
      <c r="H1535" s="166"/>
      <c r="I1535" s="110"/>
      <c r="J1535" s="110"/>
      <c r="K1535" s="112"/>
      <c r="L1535" s="112"/>
      <c r="M1535" s="112"/>
      <c r="N1535" s="112"/>
      <c r="O1535" s="112"/>
      <c r="P1535" s="112"/>
      <c r="Q1535" s="112"/>
      <c r="R1535" s="110"/>
      <c r="S1535" s="110"/>
      <c r="T1535" s="110"/>
      <c r="U1535" s="110"/>
      <c r="V1535" s="110"/>
      <c r="W1535" s="110"/>
      <c r="X1535" s="110"/>
    </row>
    <row r="1536" ht="14.25" customHeight="1">
      <c r="A1536" s="270"/>
      <c r="B1536" s="117"/>
      <c r="C1536" s="110"/>
      <c r="D1536" s="110"/>
      <c r="E1536" s="115"/>
      <c r="F1536" s="110"/>
      <c r="H1536" s="166"/>
      <c r="I1536" s="110"/>
      <c r="J1536" s="110"/>
      <c r="K1536" s="112"/>
      <c r="L1536" s="112"/>
      <c r="M1536" s="112"/>
      <c r="N1536" s="112"/>
      <c r="O1536" s="112"/>
      <c r="P1536" s="112"/>
      <c r="Q1536" s="112"/>
      <c r="R1536" s="110"/>
      <c r="S1536" s="110"/>
      <c r="T1536" s="110"/>
      <c r="U1536" s="110"/>
      <c r="V1536" s="110"/>
      <c r="W1536" s="110"/>
      <c r="X1536" s="110"/>
    </row>
    <row r="1537" ht="14.25" customHeight="1">
      <c r="A1537" s="270"/>
      <c r="B1537" s="117"/>
      <c r="C1537" s="110"/>
      <c r="D1537" s="110"/>
      <c r="E1537" s="115"/>
      <c r="F1537" s="110"/>
      <c r="H1537" s="166"/>
      <c r="I1537" s="110"/>
      <c r="J1537" s="110"/>
      <c r="K1537" s="112"/>
      <c r="L1537" s="112"/>
      <c r="M1537" s="112"/>
      <c r="N1537" s="112"/>
      <c r="O1537" s="112"/>
      <c r="P1537" s="112"/>
      <c r="Q1537" s="112"/>
      <c r="R1537" s="110"/>
      <c r="S1537" s="110"/>
      <c r="T1537" s="110"/>
      <c r="U1537" s="110"/>
      <c r="V1537" s="110"/>
      <c r="W1537" s="110"/>
      <c r="X1537" s="110"/>
    </row>
    <row r="1538" ht="14.25" customHeight="1">
      <c r="A1538" s="270"/>
      <c r="B1538" s="117"/>
      <c r="C1538" s="110"/>
      <c r="D1538" s="110"/>
      <c r="E1538" s="115"/>
      <c r="F1538" s="110"/>
      <c r="H1538" s="166"/>
      <c r="I1538" s="110"/>
      <c r="J1538" s="110"/>
      <c r="K1538" s="112"/>
      <c r="L1538" s="112"/>
      <c r="M1538" s="112"/>
      <c r="N1538" s="112"/>
      <c r="O1538" s="112"/>
      <c r="P1538" s="112"/>
      <c r="Q1538" s="112"/>
      <c r="R1538" s="110"/>
      <c r="S1538" s="110"/>
      <c r="T1538" s="110"/>
      <c r="U1538" s="110"/>
      <c r="V1538" s="110"/>
      <c r="W1538" s="110"/>
      <c r="X1538" s="110"/>
    </row>
    <row r="1539" ht="14.25" customHeight="1">
      <c r="A1539" s="270"/>
      <c r="B1539" s="117"/>
      <c r="C1539" s="110"/>
      <c r="D1539" s="110"/>
      <c r="E1539" s="115"/>
      <c r="F1539" s="110"/>
      <c r="H1539" s="166"/>
      <c r="I1539" s="110"/>
      <c r="J1539" s="110"/>
      <c r="K1539" s="112"/>
      <c r="L1539" s="112"/>
      <c r="M1539" s="112"/>
      <c r="N1539" s="112"/>
      <c r="O1539" s="112"/>
      <c r="P1539" s="112"/>
      <c r="Q1539" s="112"/>
      <c r="R1539" s="110"/>
      <c r="S1539" s="110"/>
      <c r="T1539" s="110"/>
      <c r="U1539" s="110"/>
      <c r="V1539" s="110"/>
      <c r="W1539" s="110"/>
      <c r="X1539" s="110"/>
    </row>
    <row r="1540" ht="14.25" customHeight="1">
      <c r="A1540" s="270"/>
      <c r="B1540" s="117"/>
      <c r="C1540" s="110"/>
      <c r="D1540" s="110"/>
      <c r="E1540" s="115"/>
      <c r="F1540" s="110"/>
      <c r="H1540" s="166"/>
      <c r="I1540" s="110"/>
      <c r="J1540" s="110"/>
      <c r="K1540" s="112"/>
      <c r="L1540" s="112"/>
      <c r="M1540" s="112"/>
      <c r="N1540" s="112"/>
      <c r="O1540" s="112"/>
      <c r="P1540" s="112"/>
      <c r="Q1540" s="112"/>
      <c r="R1540" s="110"/>
      <c r="S1540" s="110"/>
      <c r="T1540" s="110"/>
      <c r="U1540" s="110"/>
      <c r="V1540" s="110"/>
      <c r="W1540" s="110"/>
      <c r="X1540" s="110"/>
    </row>
    <row r="1541" ht="14.25" customHeight="1">
      <c r="A1541" s="270"/>
      <c r="B1541" s="117"/>
      <c r="C1541" s="110"/>
      <c r="D1541" s="110"/>
      <c r="E1541" s="115"/>
      <c r="F1541" s="110"/>
      <c r="H1541" s="166"/>
      <c r="I1541" s="110"/>
      <c r="J1541" s="110"/>
      <c r="K1541" s="112"/>
      <c r="L1541" s="112"/>
      <c r="M1541" s="112"/>
      <c r="N1541" s="112"/>
      <c r="O1541" s="112"/>
      <c r="P1541" s="112"/>
      <c r="Q1541" s="112"/>
      <c r="R1541" s="110"/>
      <c r="S1541" s="110"/>
      <c r="T1541" s="110"/>
      <c r="U1541" s="110"/>
      <c r="V1541" s="110"/>
      <c r="W1541" s="110"/>
      <c r="X1541" s="110"/>
    </row>
    <row r="1542" ht="14.25" customHeight="1">
      <c r="A1542" s="270"/>
      <c r="B1542" s="117"/>
      <c r="C1542" s="110"/>
      <c r="D1542" s="110"/>
      <c r="E1542" s="115"/>
      <c r="F1542" s="110"/>
      <c r="H1542" s="166"/>
      <c r="I1542" s="110"/>
      <c r="J1542" s="110"/>
      <c r="K1542" s="112"/>
      <c r="L1542" s="112"/>
      <c r="M1542" s="112"/>
      <c r="N1542" s="112"/>
      <c r="O1542" s="112"/>
      <c r="P1542" s="112"/>
      <c r="Q1542" s="112"/>
      <c r="R1542" s="110"/>
      <c r="S1542" s="110"/>
      <c r="T1542" s="110"/>
      <c r="U1542" s="110"/>
      <c r="V1542" s="110"/>
      <c r="W1542" s="110"/>
      <c r="X1542" s="110"/>
    </row>
    <row r="1543" ht="14.25" customHeight="1">
      <c r="A1543" s="270"/>
      <c r="B1543" s="117"/>
      <c r="C1543" s="110"/>
      <c r="D1543" s="110"/>
      <c r="E1543" s="115"/>
      <c r="F1543" s="110"/>
      <c r="H1543" s="166"/>
      <c r="I1543" s="110"/>
      <c r="J1543" s="110"/>
      <c r="K1543" s="112"/>
      <c r="L1543" s="112"/>
      <c r="M1543" s="112"/>
      <c r="N1543" s="112"/>
      <c r="O1543" s="112"/>
      <c r="P1543" s="112"/>
      <c r="Q1543" s="112"/>
      <c r="R1543" s="110"/>
      <c r="S1543" s="110"/>
      <c r="T1543" s="110"/>
      <c r="U1543" s="110"/>
      <c r="V1543" s="110"/>
      <c r="W1543" s="110"/>
      <c r="X1543" s="110"/>
    </row>
    <row r="1544" ht="14.25" customHeight="1">
      <c r="A1544" s="270"/>
      <c r="B1544" s="117"/>
      <c r="C1544" s="110"/>
      <c r="D1544" s="110"/>
      <c r="E1544" s="115"/>
      <c r="F1544" s="110"/>
      <c r="H1544" s="166"/>
      <c r="I1544" s="110"/>
      <c r="J1544" s="110"/>
      <c r="K1544" s="112"/>
      <c r="L1544" s="112"/>
      <c r="M1544" s="112"/>
      <c r="N1544" s="112"/>
      <c r="O1544" s="112"/>
      <c r="P1544" s="112"/>
      <c r="Q1544" s="112"/>
      <c r="R1544" s="110"/>
      <c r="S1544" s="110"/>
      <c r="T1544" s="110"/>
      <c r="U1544" s="110"/>
      <c r="V1544" s="110"/>
      <c r="W1544" s="110"/>
      <c r="X1544" s="110"/>
    </row>
    <row r="1545" ht="14.25" customHeight="1">
      <c r="A1545" s="270"/>
      <c r="B1545" s="117"/>
      <c r="C1545" s="110"/>
      <c r="D1545" s="110"/>
      <c r="E1545" s="115"/>
      <c r="F1545" s="110"/>
      <c r="H1545" s="166"/>
      <c r="I1545" s="110"/>
      <c r="J1545" s="110"/>
      <c r="K1545" s="112"/>
      <c r="L1545" s="112"/>
      <c r="M1545" s="112"/>
      <c r="N1545" s="112"/>
      <c r="O1545" s="112"/>
      <c r="P1545" s="112"/>
      <c r="Q1545" s="112"/>
      <c r="R1545" s="110"/>
      <c r="S1545" s="110"/>
      <c r="T1545" s="110"/>
      <c r="U1545" s="110"/>
      <c r="V1545" s="110"/>
      <c r="W1545" s="110"/>
      <c r="X1545" s="110"/>
    </row>
    <row r="1546" ht="13.5" customHeight="1">
      <c r="A1546" s="270"/>
      <c r="B1546" s="117"/>
      <c r="C1546" s="110"/>
      <c r="D1546" s="110"/>
      <c r="E1546" s="115"/>
      <c r="F1546" s="110"/>
      <c r="H1546" s="166"/>
      <c r="I1546" s="110"/>
      <c r="J1546" s="110"/>
      <c r="K1546" s="112"/>
      <c r="L1546" s="112"/>
      <c r="M1546" s="112"/>
      <c r="N1546" s="112"/>
      <c r="O1546" s="112"/>
      <c r="P1546" s="112"/>
      <c r="Q1546" s="112"/>
      <c r="R1546" s="110"/>
      <c r="S1546" s="110"/>
      <c r="T1546" s="110"/>
      <c r="U1546" s="110"/>
      <c r="V1546" s="110"/>
      <c r="W1546" s="110"/>
      <c r="X1546" s="110"/>
    </row>
    <row r="1547" ht="14.25" customHeight="1">
      <c r="A1547" s="270"/>
      <c r="B1547" s="117"/>
      <c r="C1547" s="110"/>
      <c r="D1547" s="110"/>
      <c r="E1547" s="115"/>
      <c r="F1547" s="110"/>
      <c r="H1547" s="166"/>
      <c r="I1547" s="110"/>
      <c r="J1547" s="110"/>
      <c r="K1547" s="112"/>
      <c r="L1547" s="112"/>
      <c r="M1547" s="112"/>
      <c r="N1547" s="112"/>
      <c r="O1547" s="112"/>
      <c r="P1547" s="112"/>
      <c r="Q1547" s="112"/>
      <c r="R1547" s="110"/>
      <c r="S1547" s="110"/>
      <c r="T1547" s="110"/>
      <c r="U1547" s="110"/>
      <c r="V1547" s="110"/>
      <c r="W1547" s="110"/>
      <c r="X1547" s="110"/>
    </row>
    <row r="1548" ht="14.25" customHeight="1">
      <c r="A1548" s="102"/>
      <c r="B1548" s="117"/>
      <c r="C1548" s="156"/>
      <c r="E1548" s="301" t="s">
        <v>4399</v>
      </c>
      <c r="F1548" s="302"/>
      <c r="G1548" s="110"/>
      <c r="H1548" s="303" t="s">
        <v>4400</v>
      </c>
      <c r="I1548" s="304"/>
      <c r="J1548" s="304"/>
      <c r="K1548" s="305"/>
      <c r="L1548" s="112"/>
      <c r="M1548" s="112"/>
      <c r="N1548" s="110"/>
      <c r="O1548" s="110"/>
      <c r="P1548" s="110"/>
      <c r="Q1548" s="110"/>
      <c r="R1548" s="110"/>
      <c r="S1548" s="110"/>
      <c r="T1548" s="110"/>
      <c r="U1548" s="110"/>
      <c r="V1548" s="110"/>
      <c r="W1548" s="110"/>
      <c r="X1548" s="110"/>
    </row>
    <row r="1549">
      <c r="A1549" s="102"/>
      <c r="B1549" s="117"/>
      <c r="C1549" s="156"/>
      <c r="E1549" s="156" t="s">
        <v>4401</v>
      </c>
      <c r="F1549" s="306" t="s">
        <v>100</v>
      </c>
      <c r="G1549" s="102" t="s">
        <v>4402</v>
      </c>
      <c r="H1549" s="102" t="s">
        <v>4403</v>
      </c>
      <c r="I1549" s="102" t="s">
        <v>109</v>
      </c>
      <c r="J1549" s="102" t="s">
        <v>4404</v>
      </c>
      <c r="K1549" s="307" t="s">
        <v>4405</v>
      </c>
      <c r="L1549" s="112"/>
      <c r="M1549" s="112"/>
      <c r="N1549" s="112"/>
      <c r="O1549" s="110"/>
      <c r="P1549" s="110"/>
      <c r="Q1549" s="110"/>
      <c r="R1549" s="110"/>
      <c r="S1549" s="110"/>
      <c r="T1549" s="110"/>
      <c r="U1549" s="110"/>
      <c r="V1549" s="110"/>
      <c r="W1549" s="110"/>
      <c r="X1549" s="110"/>
    </row>
    <row r="1550" ht="14.25" customHeight="1">
      <c r="A1550" s="102"/>
      <c r="B1550" s="117"/>
      <c r="C1550" s="110"/>
      <c r="E1550" s="308" t="s">
        <v>57</v>
      </c>
      <c r="F1550" s="115" t="str">
        <f t="shared" ref="F1550:F1552" si="119">SUM(#REF!)</f>
        <v>#REF!</v>
      </c>
      <c r="G1550" s="183">
        <f>(1580040+14065.14)*2</f>
        <v>3188210.28</v>
      </c>
      <c r="H1550" s="112">
        <f>sum(K2:K32,K34:K53,K55:K56)+1750.32+196627.2+1750.32+196627.2
</f>
        <v>923079.72</v>
      </c>
      <c r="I1550" s="309">
        <f t="shared" ref="I1550:I1556" si="120">H1550/1.12</f>
        <v>824178.3214</v>
      </c>
      <c r="J1550" s="309">
        <f t="shared" ref="J1550:J1556" si="121">I1550*0.12</f>
        <v>98901.39857</v>
      </c>
      <c r="K1550" s="112">
        <f t="shared" ref="K1550:K1552" si="122">G1550+I1550</f>
        <v>4012388.601</v>
      </c>
      <c r="L1550" s="112"/>
      <c r="M1550" s="112"/>
      <c r="N1550" s="112"/>
      <c r="O1550" s="112"/>
      <c r="P1550" s="110"/>
      <c r="Q1550" s="110"/>
      <c r="R1550" s="110"/>
      <c r="S1550" s="110"/>
      <c r="T1550" s="110"/>
      <c r="U1550" s="110"/>
      <c r="V1550" s="110"/>
      <c r="W1550" s="110"/>
      <c r="X1550" s="110"/>
    </row>
    <row r="1551" ht="14.25" customHeight="1">
      <c r="A1551" s="102"/>
      <c r="B1551" s="117"/>
      <c r="C1551" s="110"/>
      <c r="E1551" s="110" t="s">
        <v>58</v>
      </c>
      <c r="F1551" s="115" t="str">
        <f t="shared" si="119"/>
        <v>#REF!</v>
      </c>
      <c r="G1551" s="183">
        <f>1580040+14065.14</f>
        <v>1594105.14</v>
      </c>
      <c r="H1551" s="112">
        <f>sum(K58:K85,K87:K94)+1750.32+196627.2</f>
        <v>516269.23</v>
      </c>
      <c r="I1551" s="309">
        <f t="shared" si="120"/>
        <v>460954.6696</v>
      </c>
      <c r="J1551" s="309">
        <f t="shared" si="121"/>
        <v>55314.56036</v>
      </c>
      <c r="K1551" s="112">
        <f t="shared" si="122"/>
        <v>2055059.81</v>
      </c>
      <c r="L1551" s="112"/>
      <c r="M1551" s="112"/>
      <c r="N1551" s="112"/>
      <c r="O1551" s="110"/>
      <c r="P1551" s="110"/>
      <c r="Q1551" s="110"/>
      <c r="R1551" s="110"/>
      <c r="S1551" s="110"/>
      <c r="T1551" s="110"/>
      <c r="U1551" s="110"/>
      <c r="V1551" s="110"/>
      <c r="W1551" s="110"/>
      <c r="X1551" s="110"/>
    </row>
    <row r="1552" ht="14.25" customHeight="1">
      <c r="A1552" s="102"/>
      <c r="B1552" s="117"/>
      <c r="C1552" s="110"/>
      <c r="E1552" s="110" t="s">
        <v>59</v>
      </c>
      <c r="F1552" s="115" t="str">
        <f t="shared" si="119"/>
        <v>#REF!</v>
      </c>
      <c r="G1552" s="183">
        <v>0.0</v>
      </c>
      <c r="H1552" s="112">
        <f>sum(K96:K132)-G1552</f>
        <v>171837.66</v>
      </c>
      <c r="I1552" s="309">
        <f t="shared" si="120"/>
        <v>153426.4821</v>
      </c>
      <c r="J1552" s="309">
        <f t="shared" si="121"/>
        <v>18411.17786</v>
      </c>
      <c r="K1552" s="112">
        <f t="shared" si="122"/>
        <v>153426.4821</v>
      </c>
      <c r="L1552" s="112"/>
      <c r="M1552" s="112"/>
      <c r="N1552" s="112"/>
      <c r="O1552" s="110"/>
      <c r="P1552" s="110"/>
      <c r="Q1552" s="110"/>
      <c r="R1552" s="110"/>
      <c r="S1552" s="110"/>
      <c r="T1552" s="110"/>
      <c r="U1552" s="110"/>
      <c r="V1552" s="110"/>
      <c r="W1552" s="110"/>
      <c r="X1552" s="110"/>
    </row>
    <row r="1553" ht="14.25" customHeight="1">
      <c r="A1553" s="102"/>
      <c r="B1553" s="117"/>
      <c r="C1553" s="156"/>
      <c r="E1553" s="310" t="s">
        <v>4406</v>
      </c>
      <c r="F1553" s="311" t="str">
        <f t="shared" ref="F1553:H1553" si="123">SUM(F1550:F1552)</f>
        <v>#REF!</v>
      </c>
      <c r="G1553" s="312">
        <f t="shared" si="123"/>
        <v>4782315.42</v>
      </c>
      <c r="H1553" s="312">
        <f t="shared" si="123"/>
        <v>1611186.61</v>
      </c>
      <c r="I1553" s="116">
        <f t="shared" si="120"/>
        <v>1438559.473</v>
      </c>
      <c r="J1553" s="116">
        <f t="shared" si="121"/>
        <v>172627.1368</v>
      </c>
      <c r="K1553" s="116">
        <f>J1553*0.12</f>
        <v>20715.25641</v>
      </c>
      <c r="L1553" s="112"/>
      <c r="M1553" s="112"/>
      <c r="N1553" s="112"/>
      <c r="O1553" s="110"/>
      <c r="P1553" s="110"/>
      <c r="Q1553" s="110"/>
      <c r="R1553" s="110"/>
      <c r="S1553" s="110"/>
      <c r="T1553" s="110"/>
      <c r="U1553" s="110"/>
      <c r="V1553" s="110"/>
      <c r="W1553" s="110"/>
      <c r="X1553" s="110"/>
    </row>
    <row r="1554" ht="14.25" customHeight="1">
      <c r="A1554" s="102"/>
      <c r="B1554" s="117"/>
      <c r="C1554" s="110"/>
      <c r="E1554" s="110" t="s">
        <v>48</v>
      </c>
      <c r="F1554" s="115" t="str">
        <f>SUM(#REF!,#REF!)+#REF!</f>
        <v>#REF!</v>
      </c>
      <c r="G1554" s="112">
        <f>1518195.37+1520715.37</f>
        <v>3038910.74</v>
      </c>
      <c r="H1554" s="112">
        <f>sum(K134:K139,K141:K164)</f>
        <v>239360.9</v>
      </c>
      <c r="I1554" s="112">
        <f t="shared" si="120"/>
        <v>213715.0893</v>
      </c>
      <c r="J1554" s="309">
        <f t="shared" si="121"/>
        <v>25645.81071</v>
      </c>
      <c r="K1554" s="112">
        <f t="shared" ref="K1554:K1556" si="124">G1554+I1554</f>
        <v>3252625.829</v>
      </c>
      <c r="L1554" s="112"/>
      <c r="M1554" s="112"/>
      <c r="N1554" s="112"/>
      <c r="O1554" s="110"/>
      <c r="P1554" s="110"/>
      <c r="Q1554" s="110"/>
      <c r="R1554" s="110"/>
      <c r="S1554" s="110"/>
      <c r="T1554" s="110"/>
      <c r="U1554" s="110"/>
      <c r="V1554" s="110"/>
      <c r="W1554" s="110"/>
      <c r="X1554" s="110"/>
    </row>
    <row r="1555" ht="14.25" customHeight="1">
      <c r="A1555" s="102"/>
      <c r="B1555" s="117"/>
      <c r="C1555" s="110"/>
      <c r="E1555" s="308" t="s">
        <v>49</v>
      </c>
      <c r="F1555" s="115" t="str">
        <f>SUM(#REF!,#REF!)</f>
        <v>#REF!</v>
      </c>
      <c r="G1555" s="112">
        <v>0.0</v>
      </c>
      <c r="H1555" s="112">
        <f>sum(K165:K185,K187:K213)</f>
        <v>367633.64</v>
      </c>
      <c r="I1555" s="112">
        <f t="shared" si="120"/>
        <v>328244.3214</v>
      </c>
      <c r="J1555" s="309">
        <f t="shared" si="121"/>
        <v>39389.31857</v>
      </c>
      <c r="K1555" s="112">
        <f t="shared" si="124"/>
        <v>328244.3214</v>
      </c>
      <c r="L1555" s="112"/>
      <c r="M1555" s="112"/>
      <c r="N1555" s="112"/>
      <c r="O1555" s="110"/>
      <c r="P1555" s="110"/>
      <c r="Q1555" s="110"/>
      <c r="R1555" s="110"/>
      <c r="S1555" s="110"/>
      <c r="T1555" s="110"/>
      <c r="U1555" s="110"/>
      <c r="V1555" s="110"/>
      <c r="W1555" s="110"/>
      <c r="X1555" s="110"/>
    </row>
    <row r="1556" ht="14.25" customHeight="1">
      <c r="A1556" s="102"/>
      <c r="B1556" s="117"/>
      <c r="C1556" s="110"/>
      <c r="E1556" s="308" t="s">
        <v>50</v>
      </c>
      <c r="F1556" s="115" t="str">
        <f>SUM(#REF!)</f>
        <v>#REF!</v>
      </c>
      <c r="G1556" s="112">
        <v>1594105.14</v>
      </c>
      <c r="H1556" s="112">
        <f>sum(K214:K245)</f>
        <v>259080</v>
      </c>
      <c r="I1556" s="112">
        <f t="shared" si="120"/>
        <v>231321.4286</v>
      </c>
      <c r="J1556" s="309">
        <f t="shared" si="121"/>
        <v>27758.57143</v>
      </c>
      <c r="K1556" s="112">
        <f t="shared" si="124"/>
        <v>1825426.569</v>
      </c>
      <c r="L1556" s="112"/>
      <c r="M1556" s="112"/>
      <c r="N1556" s="112"/>
      <c r="O1556" s="110"/>
      <c r="P1556" s="110"/>
      <c r="Q1556" s="110"/>
      <c r="R1556" s="110"/>
      <c r="S1556" s="110"/>
      <c r="T1556" s="110"/>
      <c r="U1556" s="110"/>
      <c r="V1556" s="110"/>
      <c r="W1556" s="110"/>
      <c r="X1556" s="110"/>
    </row>
    <row r="1557" ht="14.25" customHeight="1">
      <c r="A1557" s="102"/>
      <c r="B1557" s="117"/>
      <c r="C1557" s="156"/>
      <c r="E1557" s="313" t="s">
        <v>4407</v>
      </c>
      <c r="F1557" s="311" t="str">
        <f t="shared" ref="F1557:J1557" si="125">SUM(F1554:F1556)</f>
        <v>#REF!</v>
      </c>
      <c r="G1557" s="312">
        <f t="shared" si="125"/>
        <v>4633015.88</v>
      </c>
      <c r="H1557" s="312">
        <f t="shared" si="125"/>
        <v>866074.54</v>
      </c>
      <c r="I1557" s="116">
        <f t="shared" si="125"/>
        <v>773280.8393</v>
      </c>
      <c r="J1557" s="116">
        <f t="shared" si="125"/>
        <v>92793.70071</v>
      </c>
      <c r="K1557" s="116">
        <f>I1557/1.12</f>
        <v>690429.3208</v>
      </c>
      <c r="L1557" s="112"/>
      <c r="M1557" s="112"/>
      <c r="N1557" s="112"/>
      <c r="O1557" s="110"/>
      <c r="P1557" s="110"/>
      <c r="Q1557" s="110"/>
      <c r="R1557" s="110"/>
      <c r="S1557" s="110"/>
      <c r="T1557" s="110"/>
      <c r="U1557" s="110"/>
      <c r="V1557" s="110"/>
      <c r="W1557" s="110"/>
      <c r="X1557" s="110"/>
    </row>
    <row r="1558" ht="14.25" customHeight="1">
      <c r="A1558" s="102"/>
      <c r="B1558" s="117"/>
      <c r="C1558" s="110"/>
      <c r="E1558" s="308" t="s">
        <v>51</v>
      </c>
      <c r="F1558" s="115">
        <f>sum(E248:E282)</f>
        <v>237737.36</v>
      </c>
      <c r="G1558" s="186">
        <v>0.0</v>
      </c>
      <c r="H1558" s="112">
        <f>sum(E248:E269,K270,E271:E279,K280,E281:E282)</f>
        <v>240719.5</v>
      </c>
      <c r="I1558" s="112">
        <f t="shared" ref="I1558:I1560" si="126">H1558/1.12</f>
        <v>214928.125</v>
      </c>
      <c r="J1558" s="309">
        <f t="shared" ref="J1558:J1560" si="127">I1558*0.12</f>
        <v>25791.375</v>
      </c>
      <c r="K1558" s="112">
        <f t="shared" ref="K1558:K1560" si="128">G1558+I1558</f>
        <v>214928.125</v>
      </c>
      <c r="L1558" s="112"/>
      <c r="M1558" s="112"/>
      <c r="N1558" s="112"/>
      <c r="O1558" s="110"/>
      <c r="P1558" s="110"/>
      <c r="Q1558" s="110"/>
      <c r="R1558" s="110"/>
      <c r="S1558" s="110"/>
      <c r="T1558" s="110"/>
      <c r="U1558" s="110"/>
      <c r="V1558" s="110"/>
      <c r="W1558" s="110"/>
      <c r="X1558" s="110"/>
    </row>
    <row r="1559" ht="14.25" customHeight="1">
      <c r="A1559" s="102"/>
      <c r="B1559" s="117"/>
      <c r="C1559" s="110"/>
      <c r="E1559" s="308" t="s">
        <v>52</v>
      </c>
      <c r="F1559" s="115">
        <f>sum(E283:E325)</f>
        <v>5638528.22</v>
      </c>
      <c r="G1559" s="112">
        <f>((152*12300)*3)*90%</f>
        <v>5047920</v>
      </c>
      <c r="H1559" s="112">
        <f>sum(K283,E284:E302,E305:E314,E316:E325)+(209395.2*3)+(17153.236*3)</f>
        <v>874497.308</v>
      </c>
      <c r="I1559" s="112">
        <f t="shared" si="126"/>
        <v>780801.1679</v>
      </c>
      <c r="J1559" s="309">
        <f t="shared" si="127"/>
        <v>93696.14014</v>
      </c>
      <c r="K1559" s="112">
        <f t="shared" si="128"/>
        <v>5828721.168</v>
      </c>
      <c r="L1559" s="112"/>
      <c r="M1559" s="112"/>
      <c r="N1559" s="112"/>
      <c r="O1559" s="110"/>
      <c r="P1559" s="110"/>
      <c r="Q1559" s="110"/>
      <c r="R1559" s="110"/>
      <c r="S1559" s="110"/>
      <c r="T1559" s="110"/>
      <c r="U1559" s="110"/>
      <c r="V1559" s="110"/>
      <c r="W1559" s="110"/>
      <c r="X1559" s="110"/>
    </row>
    <row r="1560" ht="14.25" customHeight="1">
      <c r="A1560" s="102"/>
      <c r="B1560" s="117"/>
      <c r="C1560" s="110"/>
      <c r="E1560" s="308" t="s">
        <v>53</v>
      </c>
      <c r="F1560" s="115">
        <f>sum(E326:E479)</f>
        <v>2250359.34</v>
      </c>
      <c r="G1560" s="112">
        <f>(152*12300)*90%</f>
        <v>1682640</v>
      </c>
      <c r="H1560" s="112">
        <f>sum(E326,E328:E339,K340,E341:E351,K352,E353:E372,E373:E479)+(209395.2*1)+(17153.236*1)</f>
        <v>663995.276</v>
      </c>
      <c r="I1560" s="112">
        <f t="shared" si="126"/>
        <v>592852.925</v>
      </c>
      <c r="J1560" s="309">
        <f t="shared" si="127"/>
        <v>71142.351</v>
      </c>
      <c r="K1560" s="112">
        <f t="shared" si="128"/>
        <v>2275492.925</v>
      </c>
      <c r="L1560" s="314"/>
      <c r="M1560" s="112"/>
      <c r="N1560" s="112"/>
      <c r="O1560" s="110"/>
      <c r="P1560" s="110"/>
      <c r="Q1560" s="110"/>
      <c r="R1560" s="110"/>
      <c r="S1560" s="110"/>
      <c r="T1560" s="110"/>
      <c r="U1560" s="110"/>
      <c r="V1560" s="110"/>
      <c r="W1560" s="110"/>
      <c r="X1560" s="110"/>
    </row>
    <row r="1561" ht="14.25" customHeight="1">
      <c r="A1561" s="102"/>
      <c r="B1561" s="117"/>
      <c r="C1561" s="156"/>
      <c r="E1561" s="313" t="s">
        <v>4408</v>
      </c>
      <c r="F1561" s="311">
        <f>SUM(F1558:F1560)</f>
        <v>8126624.92</v>
      </c>
      <c r="G1561" s="312">
        <f>SUM(G1559:G1560)</f>
        <v>6730560</v>
      </c>
      <c r="H1561" s="312">
        <f t="shared" ref="H1561:J1561" si="129">SUM(H1558:H1560)</f>
        <v>1779212.084</v>
      </c>
      <c r="I1561" s="116">
        <f t="shared" si="129"/>
        <v>1588582.218</v>
      </c>
      <c r="J1561" s="116">
        <f t="shared" si="129"/>
        <v>190629.8661</v>
      </c>
      <c r="K1561" s="116">
        <f>I1561/1.12</f>
        <v>1418376.98</v>
      </c>
      <c r="L1561" s="112"/>
      <c r="M1561" s="112"/>
      <c r="N1561" s="112"/>
      <c r="O1561" s="110"/>
      <c r="P1561" s="110"/>
      <c r="Q1561" s="110"/>
      <c r="R1561" s="110"/>
      <c r="S1561" s="110"/>
      <c r="T1561" s="110"/>
      <c r="U1561" s="110"/>
      <c r="V1561" s="110"/>
      <c r="W1561" s="110"/>
      <c r="X1561" s="110"/>
    </row>
    <row r="1562" ht="14.25" customHeight="1">
      <c r="A1562" s="102"/>
      <c r="B1562" s="117"/>
      <c r="C1562" s="110"/>
      <c r="E1562" s="308" t="s">
        <v>54</v>
      </c>
      <c r="F1562" s="115" t="str">
        <f>SUM(#REF!)</f>
        <v>#REF!</v>
      </c>
      <c r="G1562" s="112" t="str">
        <f>#REF!</f>
        <v>#REF!</v>
      </c>
      <c r="K1562" s="112" t="str">
        <f>G1562+I1563</f>
        <v>#REF!</v>
      </c>
      <c r="L1562" s="112"/>
      <c r="M1562" s="112"/>
      <c r="N1562" s="112"/>
      <c r="O1562" s="110"/>
      <c r="P1562" s="110"/>
      <c r="Q1562" s="110"/>
      <c r="R1562" s="110"/>
      <c r="S1562" s="110"/>
      <c r="T1562" s="110"/>
      <c r="U1562" s="110"/>
      <c r="V1562" s="110"/>
      <c r="W1562" s="110"/>
      <c r="X1562" s="110"/>
    </row>
    <row r="1563" ht="14.25" customHeight="1">
      <c r="A1563" s="102"/>
      <c r="B1563" s="117"/>
      <c r="C1563" s="110"/>
      <c r="E1563" s="308" t="s">
        <v>55</v>
      </c>
      <c r="F1563" s="115">
        <f>sum(E654:E793)</f>
        <v>2206047.76</v>
      </c>
      <c r="G1563" s="112">
        <f>(152*12300)*90%</f>
        <v>1682640</v>
      </c>
      <c r="H1563" s="112">
        <f>sum(E654:E708)+sum(K709,E710:E711,E713:E753,E755,K756,E757:E793)+17153.24+209395.2 
</f>
        <v>616601.74</v>
      </c>
      <c r="I1563" s="112">
        <f t="shared" ref="I1563:I1564" si="130">H1563/1.12</f>
        <v>550537.2679</v>
      </c>
      <c r="J1563" s="309">
        <f t="shared" ref="J1563:J1564" si="131">I1563*0.12</f>
        <v>66064.47214</v>
      </c>
      <c r="K1563" s="112" t="str">
        <f>G1563+#REF!</f>
        <v>#REF!</v>
      </c>
      <c r="L1563" s="112"/>
      <c r="M1563" s="112"/>
      <c r="N1563" s="112"/>
      <c r="O1563" s="110"/>
      <c r="P1563" s="110"/>
      <c r="Q1563" s="110"/>
      <c r="R1563" s="110"/>
      <c r="S1563" s="110"/>
      <c r="T1563" s="110"/>
      <c r="U1563" s="110"/>
      <c r="V1563" s="110"/>
      <c r="W1563" s="110"/>
      <c r="X1563" s="110"/>
    </row>
    <row r="1564" ht="14.25" customHeight="1">
      <c r="A1564" s="102"/>
      <c r="B1564" s="117"/>
      <c r="C1564" s="110"/>
      <c r="E1564" s="308" t="s">
        <v>56</v>
      </c>
      <c r="F1564" s="115" t="str">
        <f>SUM(#REF!)</f>
        <v>#REF!</v>
      </c>
      <c r="G1564" s="112">
        <v>0.0</v>
      </c>
      <c r="H1564" s="112" t="str">
        <f>SUM(#REF!)</f>
        <v>#REF!</v>
      </c>
      <c r="I1564" s="112" t="str">
        <f t="shared" si="130"/>
        <v>#REF!</v>
      </c>
      <c r="J1564" s="309" t="str">
        <f t="shared" si="131"/>
        <v>#REF!</v>
      </c>
      <c r="K1564" s="112" t="str">
        <f>G1564+I1564</f>
        <v>#REF!</v>
      </c>
      <c r="L1564" s="112"/>
      <c r="M1564" s="112"/>
      <c r="N1564" s="112"/>
      <c r="O1564" s="110"/>
      <c r="P1564" s="110"/>
      <c r="Q1564" s="110"/>
      <c r="R1564" s="110"/>
      <c r="S1564" s="110"/>
      <c r="T1564" s="110"/>
      <c r="U1564" s="110"/>
      <c r="V1564" s="110"/>
      <c r="W1564" s="110"/>
      <c r="X1564" s="110"/>
    </row>
    <row r="1565" ht="14.25" customHeight="1">
      <c r="A1565" s="102"/>
      <c r="B1565" s="117"/>
      <c r="C1565" s="156"/>
      <c r="E1565" s="313" t="s">
        <v>4409</v>
      </c>
      <c r="F1565" s="311" t="str">
        <f t="shared" ref="F1565:G1565" si="132">SUM(F1562:F1564)</f>
        <v>#REF!</v>
      </c>
      <c r="G1565" s="312" t="str">
        <f t="shared" si="132"/>
        <v>#REF!</v>
      </c>
      <c r="H1565" s="312" t="str">
        <f t="shared" ref="H1565:J1565" si="133">SUM(H1563:H1564)</f>
        <v>#REF!</v>
      </c>
      <c r="I1565" s="116" t="str">
        <f t="shared" si="133"/>
        <v>#REF!</v>
      </c>
      <c r="J1565" s="116" t="str">
        <f t="shared" si="133"/>
        <v>#REF!</v>
      </c>
      <c r="K1565" s="116" t="str">
        <f>SUM(K1562:K1564)</f>
        <v>#REF!</v>
      </c>
      <c r="L1565" s="112"/>
      <c r="M1565" s="112"/>
      <c r="N1565" s="112"/>
      <c r="O1565" s="110"/>
      <c r="P1565" s="110"/>
      <c r="Q1565" s="110"/>
      <c r="R1565" s="110"/>
      <c r="S1565" s="110"/>
      <c r="T1565" s="110"/>
      <c r="U1565" s="110"/>
      <c r="V1565" s="110"/>
      <c r="W1565" s="110"/>
      <c r="X1565" s="110"/>
    </row>
    <row r="1566" ht="18.0" customHeight="1">
      <c r="A1566" s="102"/>
      <c r="B1566" s="117"/>
      <c r="C1566" s="156"/>
      <c r="E1566" s="315" t="s">
        <v>4410</v>
      </c>
      <c r="F1566" s="316" t="str">
        <f t="shared" ref="F1566:K1566" si="134">SUM(F1553,F1557,F1561,F1565)</f>
        <v>#REF!</v>
      </c>
      <c r="G1566" s="317" t="str">
        <f t="shared" si="134"/>
        <v>#REF!</v>
      </c>
      <c r="H1566" s="317" t="str">
        <f t="shared" si="134"/>
        <v>#REF!</v>
      </c>
      <c r="I1566" s="317" t="str">
        <f t="shared" si="134"/>
        <v>#REF!</v>
      </c>
      <c r="J1566" s="317" t="str">
        <f t="shared" si="134"/>
        <v>#REF!</v>
      </c>
      <c r="K1566" s="317" t="str">
        <f t="shared" si="134"/>
        <v>#REF!</v>
      </c>
      <c r="L1566" s="112"/>
      <c r="M1566" s="112"/>
      <c r="N1566" s="112"/>
      <c r="O1566" s="110"/>
      <c r="P1566" s="110"/>
      <c r="Q1566" s="110"/>
      <c r="R1566" s="110"/>
      <c r="S1566" s="110"/>
      <c r="T1566" s="110"/>
      <c r="U1566" s="110"/>
      <c r="V1566" s="110"/>
      <c r="W1566" s="110"/>
      <c r="X1566" s="110"/>
    </row>
    <row r="1567" ht="14.25" customHeight="1">
      <c r="A1567" s="102"/>
      <c r="B1567" s="117"/>
      <c r="C1567" s="110"/>
      <c r="D1567" s="110"/>
      <c r="E1567" s="115"/>
      <c r="F1567" s="110"/>
      <c r="G1567" s="110"/>
      <c r="H1567" s="110"/>
      <c r="I1567" s="110"/>
      <c r="J1567" s="110"/>
      <c r="K1567" s="112"/>
      <c r="L1567" s="112"/>
      <c r="M1567" s="112"/>
      <c r="N1567" s="110"/>
      <c r="O1567" s="110"/>
      <c r="P1567" s="110"/>
      <c r="Q1567" s="110"/>
      <c r="R1567" s="110"/>
      <c r="S1567" s="110"/>
      <c r="T1567" s="110"/>
      <c r="U1567" s="110"/>
      <c r="V1567" s="110"/>
      <c r="W1567" s="110"/>
      <c r="X1567" s="110"/>
    </row>
    <row r="1568" ht="14.25" customHeight="1">
      <c r="A1568" s="102"/>
      <c r="B1568" s="117"/>
      <c r="C1568" s="110"/>
      <c r="D1568" s="110"/>
      <c r="E1568" s="115"/>
      <c r="F1568" s="115" t="str">
        <f>SUM(#REF!)</f>
        <v>#REF!</v>
      </c>
      <c r="G1568" s="112" t="str">
        <f>G1565+H1565</f>
        <v>#REF!</v>
      </c>
      <c r="H1568" s="110"/>
      <c r="I1568" s="318"/>
      <c r="J1568" s="319"/>
      <c r="K1568" s="112"/>
      <c r="L1568" s="112"/>
      <c r="M1568" s="112"/>
      <c r="N1568" s="110"/>
      <c r="O1568" s="110"/>
      <c r="P1568" s="110"/>
      <c r="Q1568" s="110"/>
      <c r="R1568" s="110"/>
      <c r="S1568" s="110"/>
      <c r="T1568" s="110"/>
      <c r="U1568" s="110"/>
      <c r="V1568" s="110"/>
      <c r="W1568" s="110"/>
      <c r="X1568" s="110"/>
    </row>
    <row r="1569" ht="14.25" hidden="1" customHeight="1">
      <c r="A1569" s="102"/>
      <c r="B1569" s="117"/>
      <c r="C1569" s="320"/>
      <c r="D1569" s="320" t="s">
        <v>4411</v>
      </c>
      <c r="E1569" s="115"/>
      <c r="F1569" s="110"/>
      <c r="G1569" s="110"/>
      <c r="H1569" s="110"/>
      <c r="I1569" s="321"/>
      <c r="J1569" s="110"/>
      <c r="K1569" s="112"/>
      <c r="L1569" s="112"/>
      <c r="M1569" s="112"/>
      <c r="N1569" s="110"/>
      <c r="O1569" s="110"/>
      <c r="P1569" s="110"/>
      <c r="Q1569" s="110"/>
      <c r="R1569" s="110"/>
      <c r="S1569" s="110"/>
      <c r="T1569" s="110"/>
      <c r="U1569" s="110"/>
      <c r="V1569" s="110"/>
      <c r="W1569" s="110"/>
      <c r="X1569" s="110"/>
    </row>
    <row r="1570" ht="14.25" hidden="1" customHeight="1">
      <c r="A1570" s="102"/>
      <c r="B1570" s="117"/>
      <c r="C1570" s="322"/>
      <c r="D1570" s="322" t="s">
        <v>4412</v>
      </c>
      <c r="E1570" s="323" t="s">
        <v>4413</v>
      </c>
      <c r="F1570" s="322" t="s">
        <v>4414</v>
      </c>
      <c r="G1570" s="156" t="s">
        <v>104</v>
      </c>
      <c r="H1570" s="110"/>
      <c r="I1570" s="115"/>
      <c r="J1570" s="110"/>
      <c r="K1570" s="112"/>
      <c r="L1570" s="112"/>
      <c r="M1570" s="112"/>
      <c r="N1570" s="110"/>
      <c r="O1570" s="110"/>
      <c r="P1570" s="110"/>
      <c r="Q1570" s="110"/>
      <c r="R1570" s="110"/>
      <c r="S1570" s="110"/>
      <c r="T1570" s="110"/>
      <c r="U1570" s="110"/>
      <c r="V1570" s="110"/>
      <c r="W1570" s="110"/>
      <c r="X1570" s="110"/>
    </row>
    <row r="1571" ht="14.25" hidden="1" customHeight="1">
      <c r="A1571" s="102"/>
      <c r="B1571" s="117"/>
      <c r="C1571" s="320"/>
      <c r="D1571" s="320" t="s">
        <v>4415</v>
      </c>
      <c r="E1571" s="323"/>
      <c r="F1571" s="322"/>
      <c r="G1571" s="156"/>
      <c r="H1571" s="110"/>
      <c r="I1571" s="115"/>
      <c r="J1571" s="110"/>
      <c r="K1571" s="112"/>
      <c r="L1571" s="112"/>
      <c r="M1571" s="112"/>
      <c r="N1571" s="110"/>
      <c r="O1571" s="110"/>
      <c r="P1571" s="110"/>
      <c r="Q1571" s="110"/>
      <c r="R1571" s="110"/>
      <c r="S1571" s="110"/>
      <c r="T1571" s="110"/>
      <c r="U1571" s="110"/>
      <c r="V1571" s="110"/>
      <c r="W1571" s="110"/>
      <c r="X1571" s="110"/>
    </row>
    <row r="1572" ht="14.25" hidden="1" customHeight="1">
      <c r="A1572" s="102"/>
      <c r="B1572" s="117"/>
      <c r="C1572" s="110"/>
      <c r="D1572" s="110" t="s">
        <v>4416</v>
      </c>
      <c r="E1572" s="115">
        <v>36000.0</v>
      </c>
      <c r="F1572" s="324" t="s">
        <v>4417</v>
      </c>
      <c r="G1572" s="325" t="s">
        <v>4418</v>
      </c>
      <c r="H1572" s="110"/>
      <c r="I1572" s="115"/>
      <c r="J1572" s="110"/>
      <c r="K1572" s="112"/>
      <c r="L1572" s="112" t="s">
        <v>4419</v>
      </c>
      <c r="M1572" s="112"/>
      <c r="N1572" s="110"/>
      <c r="O1572" s="110"/>
      <c r="P1572" s="110"/>
      <c r="Q1572" s="110"/>
      <c r="R1572" s="110"/>
      <c r="S1572" s="110"/>
      <c r="T1572" s="110"/>
      <c r="U1572" s="110"/>
      <c r="V1572" s="110"/>
      <c r="W1572" s="110"/>
      <c r="X1572" s="110"/>
    </row>
    <row r="1573" ht="14.25" hidden="1" customHeight="1">
      <c r="A1573" s="102"/>
      <c r="B1573" s="117"/>
      <c r="C1573" s="110"/>
      <c r="D1573" s="110" t="s">
        <v>4420</v>
      </c>
      <c r="E1573" s="115">
        <v>6500.0</v>
      </c>
      <c r="F1573" s="324" t="s">
        <v>4421</v>
      </c>
      <c r="G1573" s="325" t="s">
        <v>4418</v>
      </c>
      <c r="H1573" s="110"/>
      <c r="I1573" s="115"/>
      <c r="J1573" s="110"/>
      <c r="K1573" s="112"/>
      <c r="L1573" s="112" t="s">
        <v>4419</v>
      </c>
      <c r="M1573" s="112"/>
      <c r="N1573" s="110"/>
      <c r="O1573" s="110"/>
      <c r="P1573" s="110"/>
      <c r="Q1573" s="110"/>
      <c r="R1573" s="110"/>
      <c r="S1573" s="110"/>
      <c r="T1573" s="110"/>
      <c r="U1573" s="110"/>
      <c r="V1573" s="110"/>
      <c r="W1573" s="110"/>
      <c r="X1573" s="110"/>
    </row>
    <row r="1574" ht="14.25" hidden="1" customHeight="1">
      <c r="A1574" s="102"/>
      <c r="B1574" s="117"/>
      <c r="C1574" s="110"/>
      <c r="D1574" s="110"/>
      <c r="E1574" s="115"/>
      <c r="F1574" s="324"/>
      <c r="G1574" s="325"/>
      <c r="H1574" s="110"/>
      <c r="I1574" s="115"/>
      <c r="J1574" s="110"/>
      <c r="K1574" s="112"/>
      <c r="L1574" s="112"/>
      <c r="M1574" s="112"/>
      <c r="N1574" s="110"/>
      <c r="O1574" s="110"/>
      <c r="P1574" s="110"/>
      <c r="Q1574" s="110"/>
      <c r="R1574" s="110"/>
      <c r="S1574" s="110"/>
      <c r="T1574" s="110"/>
      <c r="U1574" s="110"/>
      <c r="V1574" s="110"/>
      <c r="W1574" s="110"/>
      <c r="X1574" s="110"/>
    </row>
    <row r="1575" ht="14.25" hidden="1" customHeight="1">
      <c r="A1575" s="102" t="s">
        <v>4422</v>
      </c>
      <c r="B1575" s="117"/>
      <c r="C1575" s="320"/>
      <c r="D1575" s="320" t="s">
        <v>4423</v>
      </c>
      <c r="E1575" s="115"/>
      <c r="F1575" s="324"/>
      <c r="G1575" s="325"/>
      <c r="H1575" s="110"/>
      <c r="I1575" s="115"/>
      <c r="J1575" s="110"/>
      <c r="K1575" s="112"/>
      <c r="L1575" s="112"/>
      <c r="M1575" s="112"/>
      <c r="N1575" s="110"/>
      <c r="O1575" s="110"/>
      <c r="P1575" s="110"/>
      <c r="Q1575" s="110"/>
      <c r="R1575" s="110"/>
      <c r="S1575" s="110"/>
      <c r="T1575" s="110"/>
      <c r="U1575" s="110"/>
      <c r="V1575" s="110"/>
      <c r="W1575" s="110"/>
      <c r="X1575" s="110"/>
    </row>
    <row r="1576" ht="14.25" hidden="1" customHeight="1">
      <c r="A1576" s="102" t="s">
        <v>4424</v>
      </c>
      <c r="B1576" s="117">
        <v>1.0</v>
      </c>
      <c r="C1576" s="110"/>
      <c r="D1576" s="110" t="s">
        <v>4425</v>
      </c>
      <c r="E1576" s="115">
        <v>18000.0</v>
      </c>
      <c r="F1576" s="324" t="s">
        <v>4426</v>
      </c>
      <c r="G1576" s="325" t="s">
        <v>4418</v>
      </c>
      <c r="H1576" s="110"/>
      <c r="I1576" s="115"/>
      <c r="J1576" s="110"/>
      <c r="K1576" s="326"/>
      <c r="L1576" s="112" t="s">
        <v>4427</v>
      </c>
      <c r="M1576" s="112"/>
      <c r="N1576" s="110"/>
      <c r="O1576" s="110"/>
      <c r="P1576" s="110"/>
      <c r="Q1576" s="110"/>
      <c r="R1576" s="110"/>
      <c r="S1576" s="110"/>
      <c r="T1576" s="110"/>
      <c r="U1576" s="110"/>
      <c r="V1576" s="110"/>
      <c r="W1576" s="110"/>
      <c r="X1576" s="110"/>
    </row>
    <row r="1577" ht="14.25" hidden="1" customHeight="1">
      <c r="A1577" s="327"/>
      <c r="B1577" s="328"/>
      <c r="C1577" s="329"/>
      <c r="D1577" s="329"/>
      <c r="E1577" s="330"/>
      <c r="F1577" s="331"/>
      <c r="G1577" s="332"/>
      <c r="H1577" s="329"/>
      <c r="I1577" s="330"/>
      <c r="J1577" s="329"/>
      <c r="K1577" s="333"/>
      <c r="L1577" s="333"/>
      <c r="M1577" s="333"/>
      <c r="N1577" s="329"/>
      <c r="O1577" s="329"/>
      <c r="P1577" s="329"/>
      <c r="Q1577" s="329"/>
      <c r="R1577" s="329"/>
      <c r="S1577" s="329"/>
      <c r="T1577" s="329"/>
      <c r="U1577" s="329"/>
      <c r="V1577" s="329"/>
      <c r="W1577" s="329"/>
      <c r="X1577" s="329"/>
    </row>
    <row r="1578" ht="14.25" hidden="1" customHeight="1">
      <c r="A1578" s="102"/>
      <c r="B1578" s="117"/>
      <c r="C1578" s="320"/>
      <c r="D1578" s="320" t="s">
        <v>4423</v>
      </c>
      <c r="E1578" s="115"/>
      <c r="F1578" s="324"/>
      <c r="G1578" s="325"/>
      <c r="H1578" s="110"/>
      <c r="I1578" s="115"/>
      <c r="J1578" s="110"/>
      <c r="K1578" s="112"/>
      <c r="L1578" s="112"/>
      <c r="M1578" s="112"/>
      <c r="N1578" s="110"/>
      <c r="O1578" s="110"/>
      <c r="P1578" s="110"/>
      <c r="Q1578" s="110"/>
      <c r="R1578" s="110"/>
      <c r="S1578" s="110"/>
      <c r="T1578" s="110"/>
      <c r="U1578" s="110"/>
      <c r="V1578" s="110"/>
      <c r="W1578" s="110"/>
      <c r="X1578" s="110"/>
    </row>
    <row r="1579" ht="14.25" hidden="1" customHeight="1">
      <c r="A1579" s="102"/>
      <c r="B1579" s="334">
        <v>1.0</v>
      </c>
      <c r="C1579" s="110"/>
      <c r="D1579" s="110" t="s">
        <v>4428</v>
      </c>
      <c r="E1579" s="115">
        <v>7125.0</v>
      </c>
      <c r="F1579" s="324" t="s">
        <v>4429</v>
      </c>
      <c r="G1579" s="325" t="s">
        <v>4418</v>
      </c>
      <c r="H1579" s="110"/>
      <c r="I1579" s="115"/>
      <c r="J1579" s="110"/>
      <c r="K1579" s="112"/>
      <c r="L1579" s="112"/>
      <c r="M1579" s="112"/>
      <c r="N1579" s="110"/>
      <c r="O1579" s="110"/>
      <c r="P1579" s="110"/>
      <c r="Q1579" s="110"/>
      <c r="R1579" s="110"/>
      <c r="S1579" s="110"/>
      <c r="T1579" s="110"/>
      <c r="U1579" s="110"/>
      <c r="V1579" s="110"/>
      <c r="W1579" s="110"/>
      <c r="X1579" s="110"/>
    </row>
    <row r="1580" ht="14.25" hidden="1" customHeight="1">
      <c r="A1580" s="102"/>
      <c r="C1580" s="110"/>
      <c r="D1580" s="110" t="s">
        <v>4430</v>
      </c>
      <c r="E1580" s="115">
        <v>7125.0</v>
      </c>
      <c r="F1580" s="112">
        <f>SUM(E1579:E1580)</f>
        <v>14250</v>
      </c>
      <c r="G1580" s="325" t="s">
        <v>4418</v>
      </c>
      <c r="H1580" s="110"/>
      <c r="I1580" s="115"/>
      <c r="J1580" s="110"/>
      <c r="K1580" s="112"/>
      <c r="L1580" s="112"/>
      <c r="M1580" s="112"/>
      <c r="N1580" s="110"/>
      <c r="O1580" s="110"/>
      <c r="P1580" s="110"/>
      <c r="Q1580" s="110"/>
      <c r="R1580" s="110"/>
      <c r="S1580" s="110"/>
      <c r="T1580" s="110"/>
      <c r="U1580" s="110"/>
      <c r="V1580" s="110"/>
      <c r="W1580" s="110"/>
      <c r="X1580" s="110"/>
    </row>
    <row r="1581" ht="14.25" hidden="1" customHeight="1">
      <c r="A1581" s="102"/>
      <c r="B1581" s="117"/>
      <c r="C1581" s="110"/>
      <c r="D1581" s="110"/>
      <c r="E1581" s="115"/>
      <c r="F1581" s="110"/>
      <c r="G1581" s="110"/>
      <c r="H1581" s="110"/>
      <c r="I1581" s="115"/>
      <c r="J1581" s="110"/>
      <c r="K1581" s="112"/>
      <c r="L1581" s="112"/>
      <c r="M1581" s="112"/>
      <c r="N1581" s="110"/>
      <c r="O1581" s="110"/>
      <c r="P1581" s="110"/>
      <c r="Q1581" s="110"/>
      <c r="R1581" s="110"/>
      <c r="S1581" s="110"/>
      <c r="T1581" s="110"/>
      <c r="U1581" s="110"/>
      <c r="V1581" s="110"/>
      <c r="W1581" s="110"/>
      <c r="X1581" s="110"/>
    </row>
    <row r="1582" ht="14.25" hidden="1" customHeight="1">
      <c r="A1582" s="335"/>
      <c r="B1582" s="132">
        <v>2.0</v>
      </c>
      <c r="C1582" s="133"/>
      <c r="D1582" s="133" t="s">
        <v>4431</v>
      </c>
      <c r="E1582" s="134">
        <v>15000.0</v>
      </c>
      <c r="F1582" s="336" t="s">
        <v>4432</v>
      </c>
      <c r="G1582" s="337" t="s">
        <v>4418</v>
      </c>
      <c r="H1582" s="133"/>
      <c r="I1582" s="134"/>
      <c r="J1582" s="133"/>
      <c r="K1582" s="135"/>
      <c r="L1582" s="135"/>
      <c r="M1582" s="135"/>
      <c r="N1582" s="133"/>
      <c r="O1582" s="133"/>
      <c r="P1582" s="133"/>
      <c r="Q1582" s="133"/>
      <c r="R1582" s="133"/>
      <c r="S1582" s="133"/>
      <c r="T1582" s="133"/>
      <c r="U1582" s="133"/>
      <c r="V1582" s="133"/>
      <c r="W1582" s="133"/>
      <c r="X1582" s="133"/>
    </row>
    <row r="1583" ht="14.25" hidden="1" customHeight="1">
      <c r="A1583" s="102"/>
      <c r="B1583" s="117"/>
      <c r="C1583" s="110"/>
      <c r="D1583" s="110"/>
      <c r="E1583" s="115"/>
      <c r="F1583" s="324"/>
      <c r="G1583" s="110"/>
      <c r="H1583" s="110"/>
      <c r="I1583" s="115"/>
      <c r="J1583" s="110"/>
      <c r="K1583" s="112"/>
      <c r="L1583" s="112"/>
      <c r="M1583" s="112"/>
      <c r="N1583" s="112"/>
      <c r="O1583" s="112"/>
      <c r="P1583" s="112"/>
      <c r="Q1583" s="112"/>
      <c r="R1583" s="110"/>
      <c r="S1583" s="110"/>
      <c r="T1583" s="110"/>
      <c r="U1583" s="110"/>
      <c r="V1583" s="110"/>
      <c r="W1583" s="110"/>
      <c r="X1583" s="110"/>
    </row>
    <row r="1584" ht="14.25" hidden="1" customHeight="1">
      <c r="A1584" s="102"/>
      <c r="B1584" s="117"/>
      <c r="C1584" s="156"/>
      <c r="D1584" s="156" t="s">
        <v>4433</v>
      </c>
      <c r="E1584" s="115"/>
      <c r="F1584" s="324"/>
      <c r="G1584" s="110"/>
      <c r="H1584" s="110"/>
      <c r="I1584" s="115"/>
      <c r="J1584" s="110"/>
      <c r="K1584" s="112"/>
      <c r="L1584" s="112"/>
      <c r="M1584" s="112"/>
      <c r="N1584" s="112"/>
      <c r="O1584" s="112"/>
      <c r="P1584" s="112"/>
      <c r="Q1584" s="112"/>
      <c r="R1584" s="110"/>
      <c r="S1584" s="110"/>
      <c r="T1584" s="110"/>
      <c r="U1584" s="110"/>
      <c r="V1584" s="110"/>
      <c r="W1584" s="110"/>
      <c r="X1584" s="110"/>
    </row>
    <row r="1585" ht="14.25" hidden="1" customHeight="1">
      <c r="A1585" s="102"/>
      <c r="B1585" s="117">
        <v>1.0</v>
      </c>
      <c r="C1585" s="110"/>
      <c r="D1585" s="110" t="s">
        <v>4434</v>
      </c>
      <c r="E1585" s="115" t="str">
        <f>AR!Q17</f>
        <v/>
      </c>
      <c r="F1585" s="324" t="s">
        <v>4435</v>
      </c>
      <c r="G1585" s="325" t="s">
        <v>4436</v>
      </c>
      <c r="H1585" s="110"/>
      <c r="I1585" s="115"/>
      <c r="J1585" s="110"/>
      <c r="K1585" s="112"/>
      <c r="L1585" s="112"/>
      <c r="M1585" s="112"/>
      <c r="N1585" s="112"/>
      <c r="O1585" s="112"/>
      <c r="P1585" s="112"/>
      <c r="Q1585" s="112"/>
      <c r="R1585" s="110"/>
      <c r="S1585" s="110"/>
      <c r="T1585" s="110"/>
      <c r="U1585" s="110"/>
      <c r="V1585" s="110"/>
      <c r="W1585" s="110"/>
      <c r="X1585" s="110"/>
    </row>
    <row r="1586" ht="14.25" hidden="1" customHeight="1">
      <c r="A1586" s="102"/>
      <c r="B1586" s="117"/>
      <c r="C1586" s="110"/>
      <c r="D1586" s="110"/>
      <c r="E1586" s="115"/>
      <c r="F1586" s="324"/>
      <c r="G1586" s="110"/>
      <c r="H1586" s="110"/>
      <c r="I1586" s="115"/>
      <c r="J1586" s="110"/>
      <c r="K1586" s="112"/>
      <c r="L1586" s="112"/>
      <c r="M1586" s="112"/>
      <c r="N1586" s="112"/>
      <c r="O1586" s="112"/>
      <c r="P1586" s="112"/>
      <c r="Q1586" s="112"/>
      <c r="R1586" s="110"/>
      <c r="S1586" s="110"/>
      <c r="T1586" s="110"/>
      <c r="U1586" s="110"/>
      <c r="V1586" s="110"/>
      <c r="W1586" s="110"/>
      <c r="X1586" s="110"/>
    </row>
    <row r="1587" ht="14.25" hidden="1" customHeight="1">
      <c r="A1587" s="102" t="s">
        <v>4437</v>
      </c>
      <c r="B1587" s="117"/>
      <c r="C1587" s="110"/>
      <c r="D1587" s="110" t="s">
        <v>4438</v>
      </c>
      <c r="E1587" s="115">
        <v>14330.36</v>
      </c>
      <c r="F1587" s="324" t="s">
        <v>4439</v>
      </c>
      <c r="G1587" s="325" t="s">
        <v>4418</v>
      </c>
      <c r="H1587" s="110"/>
      <c r="I1587" s="115"/>
      <c r="J1587" s="110"/>
      <c r="K1587" s="112"/>
      <c r="L1587" s="112"/>
      <c r="M1587" s="112"/>
      <c r="N1587" s="112"/>
      <c r="O1587" s="112"/>
      <c r="P1587" s="112"/>
      <c r="Q1587" s="112"/>
      <c r="R1587" s="110"/>
      <c r="S1587" s="110"/>
      <c r="T1587" s="110"/>
      <c r="U1587" s="110"/>
      <c r="V1587" s="110"/>
      <c r="W1587" s="110"/>
      <c r="X1587" s="110"/>
    </row>
    <row r="1588" ht="14.25" hidden="1" customHeight="1">
      <c r="A1588" s="102"/>
      <c r="B1588" s="117"/>
      <c r="C1588" s="110"/>
      <c r="D1588" s="110"/>
      <c r="E1588" s="115"/>
      <c r="F1588" s="324"/>
      <c r="G1588" s="110"/>
      <c r="H1588" s="110"/>
      <c r="I1588" s="115"/>
      <c r="J1588" s="110"/>
      <c r="K1588" s="112"/>
      <c r="L1588" s="112"/>
      <c r="M1588" s="112"/>
      <c r="N1588" s="112"/>
      <c r="O1588" s="112"/>
      <c r="P1588" s="112"/>
      <c r="Q1588" s="112"/>
      <c r="R1588" s="110"/>
      <c r="S1588" s="110"/>
      <c r="T1588" s="110"/>
      <c r="U1588" s="110"/>
      <c r="V1588" s="110"/>
      <c r="W1588" s="110"/>
      <c r="X1588" s="110"/>
    </row>
    <row r="1589" ht="14.25" hidden="1" customHeight="1">
      <c r="A1589" s="102"/>
      <c r="B1589" s="117"/>
      <c r="C1589" s="110"/>
      <c r="D1589" s="110"/>
      <c r="E1589" s="115">
        <v>1750.0</v>
      </c>
      <c r="F1589" s="324" t="s">
        <v>4440</v>
      </c>
      <c r="G1589" s="110"/>
      <c r="H1589" s="110"/>
      <c r="I1589" s="115"/>
      <c r="J1589" s="110"/>
      <c r="K1589" s="112"/>
      <c r="L1589" s="112"/>
      <c r="M1589" s="112"/>
      <c r="N1589" s="112"/>
      <c r="O1589" s="112"/>
      <c r="P1589" s="112"/>
      <c r="Q1589" s="112"/>
      <c r="R1589" s="110"/>
      <c r="S1589" s="110"/>
      <c r="T1589" s="110"/>
      <c r="U1589" s="110"/>
      <c r="V1589" s="110"/>
      <c r="W1589" s="110"/>
      <c r="X1589" s="110"/>
    </row>
    <row r="1590" ht="14.25" hidden="1" customHeight="1">
      <c r="A1590" s="102"/>
      <c r="B1590" s="117"/>
      <c r="C1590" s="110"/>
      <c r="D1590" s="110"/>
      <c r="E1590" s="115"/>
      <c r="F1590" s="324"/>
      <c r="G1590" s="110"/>
      <c r="H1590" s="110"/>
      <c r="I1590" s="115"/>
      <c r="J1590" s="110"/>
      <c r="K1590" s="112"/>
      <c r="L1590" s="112"/>
      <c r="M1590" s="112"/>
      <c r="N1590" s="112"/>
      <c r="O1590" s="112"/>
      <c r="P1590" s="112"/>
      <c r="Q1590" s="112"/>
      <c r="R1590" s="110"/>
      <c r="S1590" s="110"/>
      <c r="T1590" s="110"/>
      <c r="U1590" s="110"/>
      <c r="V1590" s="110"/>
      <c r="W1590" s="110"/>
      <c r="X1590" s="110"/>
    </row>
    <row r="1591" ht="14.25" hidden="1" customHeight="1">
      <c r="A1591" s="102"/>
      <c r="B1591" s="117"/>
      <c r="C1591" s="110"/>
      <c r="D1591" s="110" t="s">
        <v>4441</v>
      </c>
      <c r="E1591" s="115">
        <v>2250.0</v>
      </c>
      <c r="F1591" s="324" t="s">
        <v>4440</v>
      </c>
      <c r="G1591" s="110"/>
      <c r="H1591" s="110"/>
      <c r="I1591" s="115"/>
      <c r="J1591" s="110"/>
      <c r="K1591" s="112"/>
      <c r="L1591" s="112"/>
      <c r="M1591" s="112"/>
      <c r="N1591" s="112"/>
      <c r="O1591" s="112"/>
      <c r="P1591" s="112"/>
      <c r="Q1591" s="112"/>
      <c r="R1591" s="110"/>
      <c r="S1591" s="110"/>
      <c r="T1591" s="110"/>
      <c r="U1591" s="110"/>
      <c r="V1591" s="110"/>
      <c r="W1591" s="110"/>
      <c r="X1591" s="110"/>
    </row>
    <row r="1592" ht="14.25" hidden="1" customHeight="1">
      <c r="A1592" s="102"/>
      <c r="B1592" s="117"/>
      <c r="C1592" s="110"/>
      <c r="D1592" s="110"/>
      <c r="E1592" s="115"/>
      <c r="F1592" s="324"/>
      <c r="G1592" s="110"/>
      <c r="H1592" s="110"/>
      <c r="I1592" s="115"/>
      <c r="J1592" s="110"/>
      <c r="K1592" s="112"/>
      <c r="L1592" s="112"/>
      <c r="M1592" s="112"/>
      <c r="N1592" s="112"/>
      <c r="O1592" s="112"/>
      <c r="P1592" s="112"/>
      <c r="Q1592" s="112"/>
      <c r="R1592" s="110"/>
      <c r="S1592" s="110"/>
      <c r="T1592" s="110"/>
      <c r="U1592" s="110"/>
      <c r="V1592" s="110"/>
      <c r="W1592" s="110"/>
      <c r="X1592" s="110"/>
    </row>
    <row r="1593" ht="14.25" hidden="1" customHeight="1">
      <c r="A1593" s="102"/>
      <c r="B1593" s="117"/>
      <c r="C1593" s="110"/>
      <c r="D1593" s="110"/>
      <c r="E1593" s="115">
        <v>1750.0</v>
      </c>
      <c r="F1593" s="324" t="s">
        <v>4442</v>
      </c>
      <c r="G1593" s="110"/>
      <c r="H1593" s="110"/>
      <c r="I1593" s="115"/>
      <c r="J1593" s="110"/>
      <c r="K1593" s="112"/>
      <c r="L1593" s="112"/>
      <c r="M1593" s="112"/>
      <c r="N1593" s="112"/>
      <c r="O1593" s="112"/>
      <c r="P1593" s="112"/>
      <c r="Q1593" s="112"/>
      <c r="R1593" s="110"/>
      <c r="S1593" s="110"/>
      <c r="T1593" s="110"/>
      <c r="U1593" s="110"/>
      <c r="V1593" s="110"/>
      <c r="W1593" s="110"/>
      <c r="X1593" s="110"/>
    </row>
    <row r="1594" ht="14.25" hidden="1" customHeight="1">
      <c r="A1594" s="102"/>
      <c r="B1594" s="117"/>
      <c r="C1594" s="110"/>
      <c r="D1594" s="110"/>
      <c r="E1594" s="115"/>
      <c r="F1594" s="324"/>
      <c r="G1594" s="110"/>
      <c r="H1594" s="110"/>
      <c r="I1594" s="115"/>
      <c r="J1594" s="110"/>
      <c r="K1594" s="112"/>
      <c r="L1594" s="112"/>
      <c r="M1594" s="112"/>
      <c r="N1594" s="112"/>
      <c r="O1594" s="112"/>
      <c r="P1594" s="112"/>
      <c r="Q1594" s="112"/>
      <c r="R1594" s="110"/>
      <c r="S1594" s="110"/>
      <c r="T1594" s="110"/>
      <c r="U1594" s="110"/>
      <c r="V1594" s="110"/>
      <c r="W1594" s="110"/>
      <c r="X1594" s="110"/>
    </row>
    <row r="1595" ht="14.25" hidden="1" customHeight="1">
      <c r="A1595" s="102"/>
      <c r="B1595" s="117"/>
      <c r="C1595" s="110"/>
      <c r="D1595" s="110" t="s">
        <v>4443</v>
      </c>
      <c r="E1595" s="115">
        <v>2940.0</v>
      </c>
      <c r="F1595" s="324" t="s">
        <v>4444</v>
      </c>
      <c r="G1595" s="110" t="s">
        <v>4445</v>
      </c>
      <c r="H1595" s="110"/>
      <c r="I1595" s="115"/>
      <c r="J1595" s="110"/>
      <c r="K1595" s="112"/>
      <c r="L1595" s="112"/>
      <c r="M1595" s="112"/>
      <c r="N1595" s="112"/>
      <c r="O1595" s="112"/>
      <c r="P1595" s="112"/>
      <c r="Q1595" s="112"/>
      <c r="R1595" s="110"/>
      <c r="S1595" s="110"/>
      <c r="T1595" s="110"/>
      <c r="U1595" s="110"/>
      <c r="V1595" s="110"/>
      <c r="W1595" s="110"/>
      <c r="X1595" s="110"/>
    </row>
    <row r="1596" ht="14.25" hidden="1" customHeight="1">
      <c r="A1596" s="102"/>
      <c r="B1596" s="117"/>
      <c r="C1596" s="110"/>
      <c r="D1596" s="110"/>
      <c r="E1596" s="115"/>
      <c r="F1596" s="324"/>
      <c r="G1596" s="110"/>
      <c r="H1596" s="110"/>
      <c r="I1596" s="115"/>
      <c r="J1596" s="110"/>
      <c r="K1596" s="112"/>
      <c r="L1596" s="112"/>
      <c r="M1596" s="112"/>
      <c r="N1596" s="112"/>
      <c r="O1596" s="112"/>
      <c r="P1596" s="112"/>
      <c r="Q1596" s="112"/>
      <c r="R1596" s="110"/>
      <c r="S1596" s="110"/>
      <c r="T1596" s="110"/>
      <c r="U1596" s="110"/>
      <c r="V1596" s="110"/>
      <c r="W1596" s="110"/>
      <c r="X1596" s="110"/>
    </row>
    <row r="1597" ht="14.25" customHeight="1">
      <c r="A1597" s="102"/>
      <c r="B1597" s="117"/>
      <c r="C1597" s="110"/>
      <c r="D1597" s="110"/>
      <c r="E1597" s="115"/>
      <c r="F1597" s="111" t="str">
        <f t="shared" ref="F1597:G1597" si="135">SUM(#REF!)</f>
        <v>#REF!</v>
      </c>
      <c r="G1597" s="112" t="str">
        <f t="shared" si="135"/>
        <v>#REF!</v>
      </c>
      <c r="H1597" s="110"/>
      <c r="I1597" s="338"/>
      <c r="J1597" s="110"/>
      <c r="K1597" s="112"/>
      <c r="L1597" s="112"/>
      <c r="M1597" s="112"/>
      <c r="N1597" s="112"/>
      <c r="O1597" s="112"/>
      <c r="P1597" s="112"/>
      <c r="Q1597" s="112"/>
      <c r="R1597" s="110"/>
      <c r="S1597" s="110"/>
      <c r="T1597" s="110"/>
      <c r="U1597" s="110"/>
      <c r="V1597" s="110"/>
      <c r="W1597" s="110"/>
      <c r="X1597" s="110"/>
    </row>
    <row r="1598" ht="14.25" customHeight="1">
      <c r="A1598" s="102"/>
      <c r="B1598" s="117"/>
      <c r="C1598" s="110"/>
      <c r="D1598" s="110"/>
      <c r="E1598" s="115"/>
      <c r="F1598" s="324"/>
      <c r="G1598" s="339"/>
      <c r="H1598" s="110"/>
      <c r="I1598" s="115"/>
      <c r="J1598" s="110"/>
      <c r="K1598" s="112"/>
      <c r="L1598" s="112"/>
      <c r="M1598" s="112"/>
      <c r="N1598" s="112"/>
      <c r="O1598" s="112"/>
      <c r="P1598" s="112"/>
      <c r="Q1598" s="112"/>
      <c r="R1598" s="110"/>
      <c r="S1598" s="110"/>
      <c r="T1598" s="110"/>
      <c r="U1598" s="110"/>
      <c r="V1598" s="110"/>
      <c r="W1598" s="110"/>
      <c r="X1598" s="110"/>
    </row>
    <row r="1599" ht="14.25" customHeight="1">
      <c r="A1599" s="102"/>
      <c r="B1599" s="117"/>
      <c r="C1599" s="110"/>
      <c r="D1599" s="110"/>
      <c r="E1599" s="115"/>
      <c r="F1599" s="324" t="s">
        <v>107</v>
      </c>
      <c r="G1599" s="112" t="str">
        <f>SUM(#REF!)</f>
        <v>#REF!</v>
      </c>
      <c r="H1599" s="110"/>
      <c r="I1599" s="115"/>
      <c r="J1599" s="110"/>
      <c r="K1599" s="112"/>
      <c r="L1599" s="112"/>
      <c r="M1599" s="112"/>
      <c r="N1599" s="112"/>
      <c r="O1599" s="112"/>
      <c r="P1599" s="112"/>
      <c r="Q1599" s="112"/>
      <c r="R1599" s="110"/>
      <c r="S1599" s="110"/>
      <c r="T1599" s="110"/>
      <c r="U1599" s="110"/>
      <c r="V1599" s="110"/>
      <c r="W1599" s="110"/>
      <c r="X1599" s="110"/>
    </row>
    <row r="1600" ht="14.25" customHeight="1">
      <c r="A1600" s="102"/>
      <c r="B1600" s="117"/>
      <c r="C1600" s="110"/>
      <c r="D1600" s="110"/>
      <c r="E1600" s="115"/>
      <c r="F1600" s="324"/>
      <c r="G1600" s="110"/>
      <c r="H1600" s="110"/>
      <c r="I1600" s="110"/>
      <c r="J1600" s="110"/>
      <c r="K1600" s="112"/>
      <c r="L1600" s="112"/>
      <c r="M1600" s="112"/>
      <c r="N1600" s="112"/>
      <c r="O1600" s="112"/>
      <c r="P1600" s="112"/>
      <c r="Q1600" s="112"/>
      <c r="R1600" s="110"/>
      <c r="S1600" s="110"/>
      <c r="T1600" s="110"/>
      <c r="U1600" s="110"/>
      <c r="V1600" s="110"/>
      <c r="W1600" s="110"/>
      <c r="X1600" s="110"/>
    </row>
    <row r="1601" ht="14.25" customHeight="1">
      <c r="A1601" s="102"/>
      <c r="B1601" s="117"/>
      <c r="C1601" s="110"/>
      <c r="D1601" s="110"/>
      <c r="E1601" s="115"/>
      <c r="F1601" s="324" t="s">
        <v>4446</v>
      </c>
      <c r="G1601" s="4" t="str">
        <f>G1597-G1599</f>
        <v>#REF!</v>
      </c>
      <c r="H1601" s="110"/>
      <c r="I1601" s="110"/>
      <c r="J1601" s="110"/>
      <c r="K1601" s="112"/>
      <c r="L1601" s="112"/>
      <c r="M1601" s="112"/>
      <c r="N1601" s="112"/>
      <c r="O1601" s="112"/>
      <c r="P1601" s="112"/>
      <c r="Q1601" s="112"/>
      <c r="R1601" s="110"/>
      <c r="S1601" s="110"/>
      <c r="T1601" s="110"/>
      <c r="U1601" s="110"/>
      <c r="V1601" s="110"/>
      <c r="W1601" s="110"/>
      <c r="X1601" s="110"/>
    </row>
    <row r="1602" ht="14.25" customHeight="1">
      <c r="A1602" s="102"/>
      <c r="B1602" s="117"/>
      <c r="C1602" s="110"/>
      <c r="D1602" s="110"/>
      <c r="E1602" s="115"/>
      <c r="F1602" s="324"/>
      <c r="G1602" s="115" t="str">
        <f>F1565-G1601</f>
        <v>#REF!</v>
      </c>
      <c r="H1602" s="110"/>
      <c r="I1602" s="110"/>
      <c r="J1602" s="110"/>
      <c r="K1602" s="112"/>
      <c r="L1602" s="112"/>
      <c r="M1602" s="112"/>
      <c r="N1602" s="112"/>
      <c r="O1602" s="112"/>
      <c r="P1602" s="112"/>
      <c r="Q1602" s="112"/>
      <c r="R1602" s="110"/>
      <c r="S1602" s="110"/>
      <c r="T1602" s="110"/>
      <c r="U1602" s="110"/>
      <c r="V1602" s="110"/>
      <c r="W1602" s="110"/>
      <c r="X1602" s="110"/>
    </row>
    <row r="1603" ht="14.25" customHeight="1">
      <c r="A1603" s="102"/>
      <c r="B1603" s="117"/>
      <c r="C1603" s="110"/>
      <c r="D1603" s="110"/>
      <c r="E1603" s="115"/>
      <c r="F1603" s="324"/>
      <c r="G1603" s="110"/>
      <c r="H1603" s="110"/>
      <c r="I1603" s="110"/>
      <c r="J1603" s="110"/>
      <c r="K1603" s="112"/>
      <c r="L1603" s="112"/>
      <c r="M1603" s="112"/>
      <c r="N1603" s="112"/>
      <c r="O1603" s="112"/>
      <c r="P1603" s="112"/>
      <c r="Q1603" s="112"/>
      <c r="R1603" s="110"/>
      <c r="S1603" s="110"/>
      <c r="T1603" s="110"/>
      <c r="U1603" s="110"/>
      <c r="V1603" s="110"/>
      <c r="W1603" s="110"/>
      <c r="X1603" s="110"/>
    </row>
    <row r="1604" ht="14.25" customHeight="1">
      <c r="A1604" s="102"/>
      <c r="B1604" s="117"/>
      <c r="C1604" s="110"/>
      <c r="D1604" s="110"/>
      <c r="E1604" s="115"/>
      <c r="F1604" s="324"/>
      <c r="G1604" s="110"/>
      <c r="H1604" s="110"/>
      <c r="I1604" s="110"/>
      <c r="J1604" s="110"/>
      <c r="K1604" s="112"/>
      <c r="L1604" s="112"/>
      <c r="M1604" s="112"/>
      <c r="N1604" s="112"/>
      <c r="O1604" s="112"/>
      <c r="P1604" s="112"/>
      <c r="Q1604" s="112"/>
      <c r="R1604" s="110"/>
      <c r="S1604" s="110"/>
      <c r="T1604" s="110"/>
      <c r="U1604" s="110"/>
      <c r="V1604" s="110"/>
      <c r="W1604" s="110"/>
      <c r="X1604" s="110"/>
    </row>
    <row r="1605" ht="14.25" customHeight="1">
      <c r="A1605" s="102"/>
      <c r="B1605" s="117"/>
      <c r="C1605" s="110"/>
      <c r="D1605" s="110"/>
      <c r="E1605" s="115"/>
      <c r="F1605" s="324"/>
      <c r="G1605" s="110"/>
      <c r="H1605" s="110"/>
      <c r="I1605" s="110"/>
      <c r="J1605" s="110"/>
      <c r="K1605" s="112"/>
      <c r="L1605" s="112"/>
      <c r="M1605" s="112"/>
      <c r="N1605" s="112"/>
      <c r="O1605" s="112"/>
      <c r="P1605" s="112"/>
      <c r="Q1605" s="112"/>
      <c r="R1605" s="110"/>
      <c r="S1605" s="110"/>
      <c r="T1605" s="110"/>
      <c r="U1605" s="110"/>
      <c r="V1605" s="110"/>
      <c r="W1605" s="110"/>
      <c r="X1605" s="110"/>
    </row>
    <row r="1606" ht="14.25" customHeight="1">
      <c r="A1606" s="102"/>
      <c r="B1606" s="117"/>
      <c r="C1606" s="110"/>
      <c r="D1606" s="110"/>
      <c r="E1606" s="115"/>
      <c r="F1606" s="324"/>
      <c r="G1606" s="110"/>
      <c r="H1606" s="110"/>
      <c r="I1606" s="110"/>
      <c r="J1606" s="110"/>
      <c r="K1606" s="112"/>
      <c r="L1606" s="112"/>
      <c r="M1606" s="112"/>
      <c r="N1606" s="112"/>
      <c r="O1606" s="112"/>
      <c r="P1606" s="112"/>
      <c r="Q1606" s="112"/>
      <c r="R1606" s="110"/>
      <c r="S1606" s="110"/>
      <c r="T1606" s="110"/>
      <c r="U1606" s="110"/>
      <c r="V1606" s="110"/>
      <c r="W1606" s="110"/>
      <c r="X1606" s="110"/>
    </row>
    <row r="1607" ht="14.25" customHeight="1">
      <c r="A1607" s="102"/>
      <c r="B1607" s="117"/>
      <c r="C1607" s="110"/>
      <c r="D1607" s="110"/>
      <c r="E1607" s="115"/>
      <c r="F1607" s="324"/>
      <c r="G1607" s="110"/>
      <c r="H1607" s="110"/>
      <c r="I1607" s="110"/>
      <c r="J1607" s="110"/>
      <c r="K1607" s="112"/>
      <c r="L1607" s="112"/>
      <c r="M1607" s="112"/>
      <c r="N1607" s="112"/>
      <c r="O1607" s="112"/>
      <c r="P1607" s="112"/>
      <c r="Q1607" s="112"/>
      <c r="R1607" s="110"/>
      <c r="S1607" s="110"/>
      <c r="T1607" s="110"/>
      <c r="U1607" s="110"/>
      <c r="V1607" s="110"/>
      <c r="W1607" s="110"/>
      <c r="X1607" s="110"/>
    </row>
    <row r="1608" ht="14.25" customHeight="1">
      <c r="A1608" s="102"/>
      <c r="B1608" s="117"/>
      <c r="C1608" s="110"/>
      <c r="D1608" s="110"/>
      <c r="E1608" s="115"/>
      <c r="F1608" s="324"/>
      <c r="G1608" s="110"/>
      <c r="H1608" s="110"/>
      <c r="I1608" s="110"/>
      <c r="J1608" s="110"/>
      <c r="K1608" s="112"/>
      <c r="L1608" s="112"/>
      <c r="M1608" s="112"/>
      <c r="N1608" s="112"/>
      <c r="O1608" s="112"/>
      <c r="P1608" s="112"/>
      <c r="Q1608" s="112"/>
      <c r="R1608" s="110"/>
      <c r="S1608" s="110"/>
      <c r="T1608" s="110"/>
      <c r="U1608" s="110"/>
      <c r="V1608" s="110"/>
      <c r="W1608" s="110"/>
      <c r="X1608" s="110"/>
    </row>
    <row r="1609" ht="14.25" customHeight="1">
      <c r="A1609" s="102"/>
      <c r="B1609" s="117"/>
      <c r="C1609" s="110"/>
      <c r="D1609" s="110"/>
      <c r="E1609" s="115"/>
      <c r="F1609" s="324"/>
      <c r="G1609" s="110"/>
      <c r="H1609" s="110"/>
      <c r="I1609" s="110"/>
      <c r="J1609" s="110"/>
      <c r="K1609" s="112"/>
      <c r="L1609" s="112"/>
      <c r="M1609" s="112"/>
      <c r="N1609" s="112"/>
      <c r="O1609" s="112"/>
      <c r="P1609" s="112"/>
      <c r="Q1609" s="112"/>
      <c r="R1609" s="110"/>
      <c r="S1609" s="110"/>
      <c r="T1609" s="110"/>
      <c r="U1609" s="110"/>
      <c r="V1609" s="110"/>
      <c r="W1609" s="110"/>
      <c r="X1609" s="110"/>
    </row>
    <row r="1610" ht="14.25" customHeight="1">
      <c r="A1610" s="102"/>
      <c r="B1610" s="117"/>
      <c r="C1610" s="110"/>
      <c r="D1610" s="110"/>
      <c r="E1610" s="115"/>
      <c r="F1610" s="324"/>
      <c r="G1610" s="110"/>
      <c r="H1610" s="110"/>
      <c r="I1610" s="110"/>
      <c r="J1610" s="110"/>
      <c r="K1610" s="112"/>
      <c r="L1610" s="112"/>
      <c r="M1610" s="112"/>
      <c r="N1610" s="112"/>
      <c r="O1610" s="112"/>
      <c r="P1610" s="112"/>
      <c r="Q1610" s="112"/>
      <c r="R1610" s="110"/>
      <c r="S1610" s="110"/>
      <c r="T1610" s="110"/>
      <c r="U1610" s="110"/>
      <c r="V1610" s="110"/>
      <c r="W1610" s="110"/>
      <c r="X1610" s="110"/>
    </row>
    <row r="1611" ht="14.25" customHeight="1">
      <c r="A1611" s="102"/>
      <c r="B1611" s="117"/>
      <c r="C1611" s="110"/>
      <c r="D1611" s="110"/>
      <c r="E1611" s="115"/>
      <c r="F1611" s="324"/>
      <c r="G1611" s="110"/>
      <c r="H1611" s="110"/>
      <c r="I1611" s="110"/>
      <c r="J1611" s="110"/>
      <c r="K1611" s="112"/>
      <c r="L1611" s="112"/>
      <c r="M1611" s="112"/>
      <c r="N1611" s="112"/>
      <c r="O1611" s="112"/>
      <c r="P1611" s="112"/>
      <c r="Q1611" s="112"/>
      <c r="R1611" s="110"/>
      <c r="S1611" s="110"/>
      <c r="T1611" s="110"/>
      <c r="U1611" s="110"/>
      <c r="V1611" s="110"/>
      <c r="W1611" s="110"/>
      <c r="X1611" s="110"/>
    </row>
    <row r="1612" ht="14.25" customHeight="1">
      <c r="A1612" s="102"/>
      <c r="B1612" s="117"/>
      <c r="C1612" s="110"/>
      <c r="D1612" s="110"/>
      <c r="E1612" s="115"/>
      <c r="F1612" s="324"/>
      <c r="G1612" s="110"/>
      <c r="H1612" s="110"/>
      <c r="I1612" s="110"/>
      <c r="J1612" s="110"/>
      <c r="K1612" s="112"/>
      <c r="L1612" s="112"/>
      <c r="M1612" s="112"/>
      <c r="N1612" s="112"/>
      <c r="O1612" s="112"/>
      <c r="P1612" s="112"/>
      <c r="Q1612" s="112"/>
      <c r="R1612" s="110"/>
      <c r="S1612" s="110"/>
      <c r="T1612" s="110"/>
      <c r="U1612" s="110"/>
      <c r="V1612" s="110"/>
      <c r="W1612" s="110"/>
      <c r="X1612" s="110"/>
    </row>
    <row r="1613" ht="14.25" customHeight="1">
      <c r="A1613" s="102"/>
      <c r="B1613" s="117"/>
      <c r="C1613" s="110"/>
      <c r="D1613" s="110"/>
      <c r="E1613" s="115"/>
      <c r="F1613" s="324"/>
      <c r="G1613" s="110"/>
      <c r="H1613" s="110"/>
      <c r="I1613" s="110"/>
      <c r="J1613" s="110"/>
      <c r="K1613" s="112"/>
      <c r="L1613" s="112"/>
      <c r="M1613" s="112"/>
      <c r="N1613" s="112"/>
      <c r="O1613" s="112"/>
      <c r="P1613" s="112"/>
      <c r="Q1613" s="112"/>
      <c r="R1613" s="110"/>
      <c r="S1613" s="110"/>
      <c r="T1613" s="110"/>
      <c r="U1613" s="110"/>
      <c r="V1613" s="110"/>
      <c r="W1613" s="110"/>
      <c r="X1613" s="110"/>
    </row>
    <row r="1614" ht="14.25" customHeight="1">
      <c r="A1614" s="102"/>
      <c r="B1614" s="117"/>
      <c r="C1614" s="110"/>
      <c r="D1614" s="110"/>
      <c r="E1614" s="115"/>
      <c r="F1614" s="324"/>
      <c r="G1614" s="110"/>
      <c r="H1614" s="110"/>
      <c r="I1614" s="110"/>
      <c r="J1614" s="110"/>
      <c r="K1614" s="112"/>
      <c r="L1614" s="112"/>
      <c r="M1614" s="112"/>
      <c r="N1614" s="112"/>
      <c r="O1614" s="112"/>
      <c r="P1614" s="112"/>
      <c r="Q1614" s="112"/>
      <c r="R1614" s="110"/>
      <c r="S1614" s="110"/>
      <c r="T1614" s="110"/>
      <c r="U1614" s="110"/>
      <c r="V1614" s="110"/>
      <c r="W1614" s="110"/>
      <c r="X1614" s="110"/>
    </row>
    <row r="1615" ht="14.25" customHeight="1">
      <c r="A1615" s="102"/>
      <c r="B1615" s="117"/>
      <c r="C1615" s="110"/>
      <c r="D1615" s="110"/>
      <c r="E1615" s="115"/>
      <c r="F1615" s="324"/>
      <c r="G1615" s="110"/>
      <c r="H1615" s="110"/>
      <c r="I1615" s="110"/>
      <c r="J1615" s="110"/>
      <c r="K1615" s="112"/>
      <c r="L1615" s="112"/>
      <c r="M1615" s="112"/>
      <c r="N1615" s="112"/>
      <c r="O1615" s="112"/>
      <c r="P1615" s="112"/>
      <c r="Q1615" s="112"/>
      <c r="R1615" s="110"/>
      <c r="S1615" s="110"/>
      <c r="T1615" s="110"/>
      <c r="U1615" s="110"/>
      <c r="V1615" s="110"/>
      <c r="W1615" s="110"/>
      <c r="X1615" s="110"/>
    </row>
    <row r="1616" ht="14.25" customHeight="1">
      <c r="A1616" s="102"/>
      <c r="B1616" s="117"/>
      <c r="C1616" s="110"/>
      <c r="D1616" s="110"/>
      <c r="E1616" s="115"/>
      <c r="F1616" s="324"/>
      <c r="G1616" s="110"/>
      <c r="H1616" s="110"/>
      <c r="I1616" s="110"/>
      <c r="J1616" s="110"/>
      <c r="K1616" s="112"/>
      <c r="L1616" s="112"/>
      <c r="M1616" s="112"/>
      <c r="N1616" s="112"/>
      <c r="O1616" s="112"/>
      <c r="P1616" s="112"/>
      <c r="Q1616" s="112"/>
      <c r="R1616" s="110"/>
      <c r="S1616" s="110"/>
      <c r="T1616" s="110"/>
      <c r="U1616" s="110"/>
      <c r="V1616" s="110"/>
      <c r="W1616" s="110"/>
      <c r="X1616" s="110"/>
    </row>
    <row r="1617" ht="14.25" customHeight="1">
      <c r="A1617" s="102"/>
      <c r="B1617" s="117"/>
      <c r="C1617" s="110"/>
      <c r="D1617" s="110"/>
      <c r="E1617" s="115"/>
      <c r="F1617" s="324"/>
      <c r="G1617" s="110"/>
      <c r="H1617" s="110"/>
      <c r="I1617" s="110"/>
      <c r="J1617" s="110"/>
      <c r="K1617" s="112"/>
      <c r="L1617" s="112"/>
      <c r="M1617" s="112"/>
      <c r="N1617" s="112"/>
      <c r="O1617" s="112"/>
      <c r="P1617" s="112"/>
      <c r="Q1617" s="112"/>
      <c r="R1617" s="110"/>
      <c r="S1617" s="110"/>
      <c r="T1617" s="110"/>
      <c r="U1617" s="110"/>
      <c r="V1617" s="110"/>
      <c r="W1617" s="110"/>
      <c r="X1617" s="110"/>
    </row>
    <row r="1618" ht="14.25" customHeight="1">
      <c r="A1618" s="102"/>
      <c r="B1618" s="117"/>
      <c r="C1618" s="110"/>
      <c r="D1618" s="110"/>
      <c r="E1618" s="115"/>
      <c r="F1618" s="324"/>
      <c r="G1618" s="110"/>
      <c r="H1618" s="110"/>
      <c r="I1618" s="110"/>
      <c r="J1618" s="110"/>
      <c r="K1618" s="112"/>
      <c r="L1618" s="112"/>
      <c r="M1618" s="112"/>
      <c r="N1618" s="112"/>
      <c r="O1618" s="112"/>
      <c r="P1618" s="112"/>
      <c r="Q1618" s="112"/>
      <c r="R1618" s="110"/>
      <c r="S1618" s="110"/>
      <c r="T1618" s="110"/>
      <c r="U1618" s="110"/>
      <c r="V1618" s="110"/>
      <c r="W1618" s="110"/>
      <c r="X1618" s="110"/>
    </row>
    <row r="1619" ht="14.25" customHeight="1">
      <c r="A1619" s="102"/>
      <c r="B1619" s="117"/>
      <c r="C1619" s="110"/>
      <c r="D1619" s="110"/>
      <c r="E1619" s="115"/>
      <c r="F1619" s="324"/>
      <c r="G1619" s="110"/>
      <c r="H1619" s="110"/>
      <c r="I1619" s="110"/>
      <c r="J1619" s="110"/>
      <c r="K1619" s="112"/>
      <c r="L1619" s="112"/>
      <c r="M1619" s="112"/>
      <c r="N1619" s="112"/>
      <c r="O1619" s="112"/>
      <c r="P1619" s="112"/>
      <c r="Q1619" s="112"/>
      <c r="R1619" s="110"/>
      <c r="S1619" s="110"/>
      <c r="T1619" s="110"/>
      <c r="U1619" s="110"/>
      <c r="V1619" s="110"/>
      <c r="W1619" s="110"/>
      <c r="X1619" s="110"/>
    </row>
    <row r="1620" ht="14.25" customHeight="1">
      <c r="A1620" s="102"/>
      <c r="B1620" s="117"/>
      <c r="C1620" s="110"/>
      <c r="D1620" s="110"/>
      <c r="E1620" s="115"/>
      <c r="F1620" s="324"/>
      <c r="G1620" s="110"/>
      <c r="H1620" s="110"/>
      <c r="I1620" s="110"/>
      <c r="J1620" s="110"/>
      <c r="K1620" s="112"/>
      <c r="L1620" s="112"/>
      <c r="M1620" s="112"/>
      <c r="N1620" s="112"/>
      <c r="O1620" s="112"/>
      <c r="P1620" s="112"/>
      <c r="Q1620" s="112"/>
      <c r="R1620" s="110"/>
      <c r="S1620" s="110"/>
      <c r="T1620" s="110"/>
      <c r="U1620" s="110"/>
      <c r="V1620" s="110"/>
      <c r="W1620" s="110"/>
      <c r="X1620" s="110"/>
    </row>
    <row r="1621" ht="14.25" customHeight="1">
      <c r="A1621" s="102"/>
      <c r="B1621" s="117"/>
      <c r="C1621" s="110"/>
      <c r="D1621" s="110"/>
      <c r="E1621" s="115"/>
      <c r="F1621" s="324"/>
      <c r="G1621" s="110"/>
      <c r="H1621" s="110"/>
      <c r="I1621" s="110"/>
      <c r="J1621" s="110"/>
      <c r="K1621" s="112"/>
      <c r="L1621" s="112"/>
      <c r="M1621" s="112"/>
      <c r="N1621" s="112"/>
      <c r="O1621" s="112"/>
      <c r="P1621" s="112"/>
      <c r="Q1621" s="112"/>
      <c r="R1621" s="110"/>
      <c r="S1621" s="110"/>
      <c r="T1621" s="110"/>
      <c r="U1621" s="110"/>
      <c r="V1621" s="110"/>
      <c r="W1621" s="110"/>
      <c r="X1621" s="110"/>
    </row>
    <row r="1622" ht="14.25" customHeight="1">
      <c r="A1622" s="102"/>
      <c r="B1622" s="117"/>
      <c r="C1622" s="110"/>
      <c r="D1622" s="110"/>
      <c r="E1622" s="115"/>
      <c r="F1622" s="324"/>
      <c r="G1622" s="110"/>
      <c r="H1622" s="110"/>
      <c r="I1622" s="110"/>
      <c r="J1622" s="110"/>
      <c r="K1622" s="112"/>
      <c r="L1622" s="112"/>
      <c r="M1622" s="112"/>
      <c r="N1622" s="112"/>
      <c r="O1622" s="112"/>
      <c r="P1622" s="112"/>
      <c r="Q1622" s="112"/>
      <c r="R1622" s="110"/>
      <c r="S1622" s="110"/>
      <c r="T1622" s="110"/>
      <c r="U1622" s="110"/>
      <c r="V1622" s="110"/>
      <c r="W1622" s="110"/>
      <c r="X1622" s="110"/>
    </row>
    <row r="1623" ht="14.25" customHeight="1">
      <c r="A1623" s="102"/>
      <c r="B1623" s="117"/>
      <c r="C1623" s="110"/>
      <c r="D1623" s="110"/>
      <c r="E1623" s="115"/>
      <c r="F1623" s="324"/>
      <c r="G1623" s="110"/>
      <c r="H1623" s="110"/>
      <c r="I1623" s="110"/>
      <c r="J1623" s="110"/>
      <c r="K1623" s="112"/>
      <c r="L1623" s="112"/>
      <c r="M1623" s="112"/>
      <c r="N1623" s="112"/>
      <c r="O1623" s="112"/>
      <c r="P1623" s="112"/>
      <c r="Q1623" s="112"/>
      <c r="R1623" s="110"/>
      <c r="S1623" s="110"/>
      <c r="T1623" s="110"/>
      <c r="U1623" s="110"/>
      <c r="V1623" s="110"/>
      <c r="W1623" s="110"/>
      <c r="X1623" s="110"/>
    </row>
    <row r="1624" ht="14.25" customHeight="1">
      <c r="A1624" s="102"/>
      <c r="B1624" s="117"/>
      <c r="C1624" s="110"/>
      <c r="D1624" s="110"/>
      <c r="E1624" s="115"/>
      <c r="F1624" s="324"/>
      <c r="G1624" s="110"/>
      <c r="H1624" s="110"/>
      <c r="I1624" s="110"/>
      <c r="J1624" s="110"/>
      <c r="K1624" s="112"/>
      <c r="L1624" s="112"/>
      <c r="M1624" s="112"/>
      <c r="N1624" s="112"/>
      <c r="O1624" s="112"/>
      <c r="P1624" s="112"/>
      <c r="Q1624" s="112"/>
      <c r="R1624" s="110"/>
      <c r="S1624" s="110"/>
      <c r="T1624" s="110"/>
      <c r="U1624" s="110"/>
      <c r="V1624" s="110"/>
      <c r="W1624" s="110"/>
      <c r="X1624" s="110"/>
    </row>
    <row r="1625" ht="14.25" customHeight="1">
      <c r="A1625" s="102"/>
      <c r="B1625" s="117"/>
      <c r="C1625" s="110"/>
      <c r="D1625" s="110"/>
      <c r="E1625" s="115"/>
      <c r="F1625" s="324"/>
      <c r="G1625" s="110"/>
      <c r="H1625" s="110"/>
      <c r="I1625" s="110"/>
      <c r="J1625" s="110"/>
      <c r="K1625" s="112"/>
      <c r="L1625" s="112"/>
      <c r="M1625" s="112"/>
      <c r="N1625" s="112"/>
      <c r="O1625" s="112"/>
      <c r="P1625" s="112"/>
      <c r="Q1625" s="112"/>
      <c r="R1625" s="110"/>
      <c r="S1625" s="110"/>
      <c r="T1625" s="110"/>
      <c r="U1625" s="110"/>
      <c r="V1625" s="110"/>
      <c r="W1625" s="110"/>
      <c r="X1625" s="110"/>
    </row>
    <row r="1626" ht="14.25" customHeight="1">
      <c r="A1626" s="102"/>
      <c r="B1626" s="117"/>
      <c r="C1626" s="110"/>
      <c r="D1626" s="110"/>
      <c r="E1626" s="115"/>
      <c r="F1626" s="324"/>
      <c r="G1626" s="110"/>
      <c r="H1626" s="110"/>
      <c r="I1626" s="110"/>
      <c r="J1626" s="110"/>
      <c r="K1626" s="112"/>
      <c r="L1626" s="112"/>
      <c r="M1626" s="112"/>
      <c r="N1626" s="112"/>
      <c r="O1626" s="112"/>
      <c r="P1626" s="112"/>
      <c r="Q1626" s="112"/>
      <c r="R1626" s="110"/>
      <c r="S1626" s="110"/>
      <c r="T1626" s="110"/>
      <c r="U1626" s="110"/>
      <c r="V1626" s="110"/>
      <c r="W1626" s="110"/>
      <c r="X1626" s="110"/>
    </row>
    <row r="1627" ht="14.25" customHeight="1">
      <c r="A1627" s="102"/>
      <c r="B1627" s="117"/>
      <c r="C1627" s="110"/>
      <c r="D1627" s="110"/>
      <c r="E1627" s="115"/>
      <c r="F1627" s="324"/>
      <c r="G1627" s="110"/>
      <c r="H1627" s="110"/>
      <c r="I1627" s="110"/>
      <c r="J1627" s="110"/>
      <c r="K1627" s="112"/>
      <c r="L1627" s="112"/>
      <c r="M1627" s="112"/>
      <c r="N1627" s="112"/>
      <c r="O1627" s="112"/>
      <c r="P1627" s="112"/>
      <c r="Q1627" s="112"/>
      <c r="R1627" s="110"/>
      <c r="S1627" s="110"/>
      <c r="T1627" s="110"/>
      <c r="U1627" s="110"/>
      <c r="V1627" s="110"/>
      <c r="W1627" s="110"/>
      <c r="X1627" s="110"/>
    </row>
    <row r="1628" ht="14.25" customHeight="1">
      <c r="A1628" s="102"/>
      <c r="B1628" s="117"/>
      <c r="C1628" s="110"/>
      <c r="D1628" s="110"/>
      <c r="E1628" s="115"/>
      <c r="F1628" s="324"/>
      <c r="G1628" s="110"/>
      <c r="H1628" s="110"/>
      <c r="I1628" s="110"/>
      <c r="J1628" s="110"/>
      <c r="K1628" s="112"/>
      <c r="L1628" s="112"/>
      <c r="M1628" s="112"/>
      <c r="N1628" s="112"/>
      <c r="O1628" s="112"/>
      <c r="P1628" s="112"/>
      <c r="Q1628" s="112"/>
      <c r="R1628" s="110"/>
      <c r="S1628" s="110"/>
      <c r="T1628" s="110"/>
      <c r="U1628" s="110"/>
      <c r="V1628" s="110"/>
      <c r="W1628" s="110"/>
      <c r="X1628" s="110"/>
    </row>
    <row r="1629" ht="14.25" customHeight="1">
      <c r="A1629" s="102"/>
      <c r="B1629" s="117"/>
      <c r="C1629" s="110"/>
      <c r="D1629" s="110"/>
      <c r="E1629" s="115"/>
      <c r="F1629" s="324"/>
      <c r="G1629" s="110"/>
      <c r="H1629" s="110"/>
      <c r="I1629" s="110"/>
      <c r="J1629" s="110"/>
      <c r="K1629" s="112"/>
      <c r="L1629" s="112"/>
      <c r="M1629" s="112"/>
      <c r="N1629" s="112"/>
      <c r="O1629" s="112"/>
      <c r="P1629" s="112"/>
      <c r="Q1629" s="112"/>
      <c r="R1629" s="110"/>
      <c r="S1629" s="110"/>
      <c r="T1629" s="110"/>
      <c r="U1629" s="110"/>
      <c r="V1629" s="110"/>
      <c r="W1629" s="110"/>
      <c r="X1629" s="110"/>
    </row>
    <row r="1630" ht="14.25" customHeight="1">
      <c r="A1630" s="102"/>
      <c r="B1630" s="117"/>
      <c r="C1630" s="110"/>
      <c r="D1630" s="110"/>
      <c r="E1630" s="115"/>
      <c r="F1630" s="324"/>
      <c r="G1630" s="110"/>
      <c r="H1630" s="110"/>
      <c r="I1630" s="110"/>
      <c r="J1630" s="110"/>
      <c r="K1630" s="112"/>
      <c r="L1630" s="112"/>
      <c r="M1630" s="112"/>
      <c r="N1630" s="112"/>
      <c r="O1630" s="112"/>
      <c r="P1630" s="112"/>
      <c r="Q1630" s="112"/>
      <c r="R1630" s="110"/>
      <c r="S1630" s="110"/>
      <c r="T1630" s="110"/>
      <c r="U1630" s="110"/>
      <c r="V1630" s="110"/>
      <c r="W1630" s="110"/>
      <c r="X1630" s="110"/>
    </row>
    <row r="1631" ht="14.25" customHeight="1">
      <c r="A1631" s="102"/>
      <c r="B1631" s="117"/>
      <c r="C1631" s="110"/>
      <c r="D1631" s="110"/>
      <c r="E1631" s="115"/>
      <c r="F1631" s="324"/>
      <c r="G1631" s="110"/>
      <c r="H1631" s="110"/>
      <c r="I1631" s="110"/>
      <c r="J1631" s="110"/>
      <c r="K1631" s="112"/>
      <c r="L1631" s="112"/>
      <c r="M1631" s="112"/>
      <c r="N1631" s="112"/>
      <c r="O1631" s="112"/>
      <c r="P1631" s="112"/>
      <c r="Q1631" s="112"/>
      <c r="R1631" s="110"/>
      <c r="S1631" s="110"/>
      <c r="T1631" s="110"/>
      <c r="U1631" s="110"/>
      <c r="V1631" s="110"/>
      <c r="W1631" s="110"/>
      <c r="X1631" s="110"/>
    </row>
    <row r="1632" ht="14.25" customHeight="1">
      <c r="A1632" s="102"/>
      <c r="B1632" s="117"/>
      <c r="C1632" s="110"/>
      <c r="D1632" s="110"/>
      <c r="E1632" s="115"/>
      <c r="F1632" s="324"/>
      <c r="G1632" s="110"/>
      <c r="H1632" s="110"/>
      <c r="I1632" s="110"/>
      <c r="J1632" s="110"/>
      <c r="K1632" s="112"/>
      <c r="L1632" s="112"/>
      <c r="M1632" s="112"/>
      <c r="N1632" s="112"/>
      <c r="O1632" s="112"/>
      <c r="P1632" s="112"/>
      <c r="Q1632" s="112"/>
      <c r="R1632" s="110"/>
      <c r="S1632" s="110"/>
      <c r="T1632" s="110"/>
      <c r="U1632" s="110"/>
      <c r="V1632" s="110"/>
      <c r="W1632" s="110"/>
      <c r="X1632" s="110"/>
    </row>
    <row r="1633" ht="14.25" customHeight="1">
      <c r="A1633" s="102"/>
      <c r="B1633" s="117"/>
      <c r="C1633" s="110"/>
      <c r="D1633" s="110"/>
      <c r="E1633" s="115"/>
      <c r="F1633" s="324"/>
      <c r="G1633" s="110"/>
      <c r="H1633" s="110"/>
      <c r="I1633" s="110"/>
      <c r="J1633" s="110"/>
      <c r="K1633" s="112"/>
      <c r="L1633" s="112"/>
      <c r="M1633" s="112"/>
      <c r="N1633" s="112"/>
      <c r="O1633" s="112"/>
      <c r="P1633" s="112"/>
      <c r="Q1633" s="112"/>
      <c r="R1633" s="110"/>
      <c r="S1633" s="110"/>
      <c r="T1633" s="110"/>
      <c r="U1633" s="110"/>
      <c r="V1633" s="110"/>
      <c r="W1633" s="110"/>
      <c r="X1633" s="110"/>
    </row>
    <row r="1634" ht="14.25" customHeight="1">
      <c r="A1634" s="102"/>
      <c r="B1634" s="117"/>
      <c r="C1634" s="110"/>
      <c r="D1634" s="110"/>
      <c r="E1634" s="115"/>
      <c r="F1634" s="324"/>
      <c r="G1634" s="110"/>
      <c r="H1634" s="110"/>
      <c r="I1634" s="110"/>
      <c r="J1634" s="110"/>
      <c r="K1634" s="112"/>
      <c r="L1634" s="112"/>
      <c r="M1634" s="112"/>
      <c r="N1634" s="112"/>
      <c r="O1634" s="112"/>
      <c r="P1634" s="112"/>
      <c r="Q1634" s="112"/>
      <c r="R1634" s="110"/>
      <c r="S1634" s="110"/>
      <c r="T1634" s="110"/>
      <c r="U1634" s="110"/>
      <c r="V1634" s="110"/>
      <c r="W1634" s="110"/>
      <c r="X1634" s="110"/>
    </row>
    <row r="1635" ht="14.25" customHeight="1">
      <c r="A1635" s="102"/>
      <c r="B1635" s="117"/>
      <c r="C1635" s="110"/>
      <c r="D1635" s="110"/>
      <c r="E1635" s="115"/>
      <c r="F1635" s="324"/>
      <c r="G1635" s="110"/>
      <c r="H1635" s="110"/>
      <c r="I1635" s="110"/>
      <c r="J1635" s="110"/>
      <c r="K1635" s="112"/>
      <c r="L1635" s="112"/>
      <c r="M1635" s="112"/>
      <c r="N1635" s="112"/>
      <c r="O1635" s="112"/>
      <c r="P1635" s="112"/>
      <c r="Q1635" s="112"/>
      <c r="R1635" s="110"/>
      <c r="S1635" s="110"/>
      <c r="T1635" s="110"/>
      <c r="U1635" s="110"/>
      <c r="V1635" s="110"/>
      <c r="W1635" s="110"/>
      <c r="X1635" s="110"/>
    </row>
    <row r="1636" ht="14.25" customHeight="1">
      <c r="A1636" s="102"/>
      <c r="B1636" s="117"/>
      <c r="C1636" s="110"/>
      <c r="D1636" s="110"/>
      <c r="E1636" s="115"/>
      <c r="F1636" s="324"/>
      <c r="G1636" s="110"/>
      <c r="H1636" s="110"/>
      <c r="I1636" s="110"/>
      <c r="J1636" s="110"/>
      <c r="K1636" s="112"/>
      <c r="L1636" s="112"/>
      <c r="M1636" s="112"/>
      <c r="N1636" s="112"/>
      <c r="O1636" s="112"/>
      <c r="P1636" s="112"/>
      <c r="Q1636" s="112"/>
      <c r="R1636" s="110"/>
      <c r="S1636" s="110"/>
      <c r="T1636" s="110"/>
      <c r="U1636" s="110"/>
      <c r="V1636" s="110"/>
      <c r="W1636" s="110"/>
      <c r="X1636" s="110"/>
    </row>
    <row r="1637" ht="14.25" customHeight="1">
      <c r="A1637" s="102"/>
      <c r="B1637" s="117"/>
      <c r="C1637" s="110"/>
      <c r="D1637" s="110"/>
      <c r="E1637" s="115"/>
      <c r="F1637" s="324"/>
      <c r="G1637" s="110"/>
      <c r="H1637" s="110"/>
      <c r="I1637" s="110"/>
      <c r="J1637" s="110"/>
      <c r="K1637" s="112"/>
      <c r="L1637" s="112"/>
      <c r="M1637" s="112"/>
      <c r="N1637" s="112"/>
      <c r="O1637" s="112"/>
      <c r="P1637" s="112"/>
      <c r="Q1637" s="112"/>
      <c r="R1637" s="110"/>
      <c r="S1637" s="110"/>
      <c r="T1637" s="110"/>
      <c r="U1637" s="110"/>
      <c r="V1637" s="110"/>
      <c r="W1637" s="110"/>
      <c r="X1637" s="110"/>
    </row>
    <row r="1638" ht="14.25" customHeight="1">
      <c r="A1638" s="102"/>
      <c r="B1638" s="117"/>
      <c r="C1638" s="110"/>
      <c r="D1638" s="110"/>
      <c r="E1638" s="115"/>
      <c r="F1638" s="324"/>
      <c r="G1638" s="110"/>
      <c r="H1638" s="110"/>
      <c r="I1638" s="110"/>
      <c r="J1638" s="110"/>
      <c r="K1638" s="112"/>
      <c r="L1638" s="112"/>
      <c r="M1638" s="112"/>
      <c r="N1638" s="112"/>
      <c r="O1638" s="112"/>
      <c r="P1638" s="112"/>
      <c r="Q1638" s="112"/>
      <c r="R1638" s="110"/>
      <c r="S1638" s="110"/>
      <c r="T1638" s="110"/>
      <c r="U1638" s="110"/>
      <c r="V1638" s="110"/>
      <c r="W1638" s="110"/>
      <c r="X1638" s="110"/>
    </row>
    <row r="1639" ht="14.25" customHeight="1">
      <c r="A1639" s="102"/>
      <c r="B1639" s="117"/>
      <c r="C1639" s="110"/>
      <c r="D1639" s="110"/>
      <c r="E1639" s="115"/>
      <c r="F1639" s="324"/>
      <c r="G1639" s="110"/>
      <c r="H1639" s="110"/>
      <c r="I1639" s="110"/>
      <c r="J1639" s="110"/>
      <c r="K1639" s="112"/>
      <c r="L1639" s="112"/>
      <c r="M1639" s="112"/>
      <c r="N1639" s="112"/>
      <c r="O1639" s="112"/>
      <c r="P1639" s="112"/>
      <c r="Q1639" s="112"/>
      <c r="R1639" s="110"/>
      <c r="S1639" s="110"/>
      <c r="T1639" s="110"/>
      <c r="U1639" s="110"/>
      <c r="V1639" s="110"/>
      <c r="W1639" s="110"/>
      <c r="X1639" s="110"/>
    </row>
    <row r="1640" ht="14.25" customHeight="1">
      <c r="A1640" s="102"/>
      <c r="B1640" s="117"/>
      <c r="C1640" s="110"/>
      <c r="D1640" s="110"/>
      <c r="E1640" s="115"/>
      <c r="F1640" s="324"/>
      <c r="G1640" s="110"/>
      <c r="H1640" s="110"/>
      <c r="I1640" s="110"/>
      <c r="J1640" s="110"/>
      <c r="K1640" s="112"/>
      <c r="L1640" s="112"/>
      <c r="M1640" s="112"/>
      <c r="N1640" s="112"/>
      <c r="O1640" s="112"/>
      <c r="P1640" s="112"/>
      <c r="Q1640" s="112"/>
      <c r="R1640" s="110"/>
      <c r="S1640" s="110"/>
      <c r="T1640" s="110"/>
      <c r="U1640" s="110"/>
      <c r="V1640" s="110"/>
      <c r="W1640" s="110"/>
      <c r="X1640" s="110"/>
    </row>
    <row r="1641" ht="14.25" customHeight="1">
      <c r="A1641" s="102"/>
      <c r="B1641" s="117"/>
      <c r="C1641" s="110"/>
      <c r="D1641" s="110"/>
      <c r="E1641" s="115"/>
      <c r="F1641" s="324"/>
      <c r="G1641" s="110"/>
      <c r="H1641" s="110"/>
      <c r="I1641" s="110"/>
      <c r="J1641" s="110"/>
      <c r="K1641" s="112"/>
      <c r="L1641" s="112"/>
      <c r="M1641" s="112"/>
      <c r="N1641" s="112"/>
      <c r="O1641" s="112"/>
      <c r="P1641" s="112"/>
      <c r="Q1641" s="112"/>
      <c r="R1641" s="110"/>
      <c r="S1641" s="110"/>
      <c r="T1641" s="110"/>
      <c r="U1641" s="110"/>
      <c r="V1641" s="110"/>
      <c r="W1641" s="110"/>
      <c r="X1641" s="110"/>
    </row>
    <row r="1642" ht="14.25" customHeight="1">
      <c r="A1642" s="102"/>
      <c r="B1642" s="117"/>
      <c r="C1642" s="110"/>
      <c r="D1642" s="110"/>
      <c r="E1642" s="115"/>
      <c r="F1642" s="324"/>
      <c r="G1642" s="110"/>
      <c r="H1642" s="110"/>
      <c r="I1642" s="110"/>
      <c r="J1642" s="110"/>
      <c r="K1642" s="112"/>
      <c r="L1642" s="112"/>
      <c r="M1642" s="112"/>
      <c r="N1642" s="112"/>
      <c r="O1642" s="112"/>
      <c r="P1642" s="112"/>
      <c r="Q1642" s="112"/>
      <c r="R1642" s="110"/>
      <c r="S1642" s="110"/>
      <c r="T1642" s="110"/>
      <c r="U1642" s="110"/>
      <c r="V1642" s="110"/>
      <c r="W1642" s="110"/>
      <c r="X1642" s="110"/>
    </row>
    <row r="1643" ht="14.25" customHeight="1">
      <c r="A1643" s="102"/>
      <c r="B1643" s="117"/>
      <c r="C1643" s="110"/>
      <c r="D1643" s="110"/>
      <c r="E1643" s="115"/>
      <c r="F1643" s="324"/>
      <c r="G1643" s="110"/>
      <c r="H1643" s="110"/>
      <c r="I1643" s="110"/>
      <c r="J1643" s="110"/>
      <c r="K1643" s="112"/>
      <c r="L1643" s="112"/>
      <c r="M1643" s="112"/>
      <c r="N1643" s="112"/>
      <c r="O1643" s="112"/>
      <c r="P1643" s="112"/>
      <c r="Q1643" s="112"/>
      <c r="R1643" s="110"/>
      <c r="S1643" s="110"/>
      <c r="T1643" s="110"/>
      <c r="U1643" s="110"/>
      <c r="V1643" s="110"/>
      <c r="W1643" s="110"/>
      <c r="X1643" s="110"/>
    </row>
    <row r="1644" ht="14.25" customHeight="1">
      <c r="A1644" s="102"/>
      <c r="B1644" s="117"/>
      <c r="C1644" s="110"/>
      <c r="D1644" s="110"/>
      <c r="E1644" s="115"/>
      <c r="F1644" s="324"/>
      <c r="G1644" s="110"/>
      <c r="H1644" s="110"/>
      <c r="I1644" s="110"/>
      <c r="J1644" s="110"/>
      <c r="K1644" s="112"/>
      <c r="L1644" s="112"/>
      <c r="M1644" s="112"/>
      <c r="N1644" s="112"/>
      <c r="O1644" s="112"/>
      <c r="P1644" s="112"/>
      <c r="Q1644" s="112"/>
      <c r="R1644" s="110"/>
      <c r="S1644" s="110"/>
      <c r="T1644" s="110"/>
      <c r="U1644" s="110"/>
      <c r="V1644" s="110"/>
      <c r="W1644" s="110"/>
      <c r="X1644" s="110"/>
    </row>
    <row r="1645" ht="14.25" customHeight="1">
      <c r="A1645" s="102"/>
      <c r="B1645" s="117"/>
      <c r="C1645" s="110"/>
      <c r="D1645" s="110"/>
      <c r="E1645" s="115"/>
      <c r="F1645" s="324"/>
      <c r="G1645" s="110"/>
      <c r="H1645" s="110"/>
      <c r="I1645" s="110"/>
      <c r="J1645" s="110"/>
      <c r="K1645" s="112"/>
      <c r="L1645" s="112"/>
      <c r="M1645" s="112"/>
      <c r="N1645" s="112"/>
      <c r="O1645" s="112"/>
      <c r="P1645" s="112"/>
      <c r="Q1645" s="112"/>
      <c r="R1645" s="110"/>
      <c r="S1645" s="110"/>
      <c r="T1645" s="110"/>
      <c r="U1645" s="110"/>
      <c r="V1645" s="110"/>
      <c r="W1645" s="110"/>
      <c r="X1645" s="110"/>
    </row>
    <row r="1646" ht="14.25" customHeight="1">
      <c r="A1646" s="102"/>
      <c r="B1646" s="117"/>
      <c r="C1646" s="110"/>
      <c r="D1646" s="110"/>
      <c r="E1646" s="115"/>
      <c r="F1646" s="324"/>
      <c r="G1646" s="110"/>
      <c r="H1646" s="110"/>
      <c r="I1646" s="110"/>
      <c r="J1646" s="110"/>
      <c r="K1646" s="112"/>
      <c r="L1646" s="112"/>
      <c r="M1646" s="112"/>
      <c r="N1646" s="112"/>
      <c r="O1646" s="112"/>
      <c r="P1646" s="112"/>
      <c r="Q1646" s="112"/>
      <c r="R1646" s="110"/>
      <c r="S1646" s="110"/>
      <c r="T1646" s="110"/>
      <c r="U1646" s="110"/>
      <c r="V1646" s="110"/>
      <c r="W1646" s="110"/>
      <c r="X1646" s="110"/>
    </row>
    <row r="1647" ht="14.25" customHeight="1">
      <c r="A1647" s="102"/>
      <c r="B1647" s="117"/>
      <c r="C1647" s="110"/>
      <c r="D1647" s="110"/>
      <c r="E1647" s="115"/>
      <c r="F1647" s="324"/>
      <c r="G1647" s="110"/>
      <c r="H1647" s="110"/>
      <c r="I1647" s="110"/>
      <c r="J1647" s="110"/>
      <c r="K1647" s="112"/>
      <c r="L1647" s="112"/>
      <c r="M1647" s="112"/>
      <c r="N1647" s="112"/>
      <c r="O1647" s="112"/>
      <c r="P1647" s="112"/>
      <c r="Q1647" s="112"/>
      <c r="R1647" s="110"/>
      <c r="S1647" s="110"/>
      <c r="T1647" s="110"/>
      <c r="U1647" s="110"/>
      <c r="V1647" s="110"/>
      <c r="W1647" s="110"/>
      <c r="X1647" s="110"/>
    </row>
    <row r="1648" ht="14.25" customHeight="1">
      <c r="A1648" s="102"/>
      <c r="B1648" s="117"/>
      <c r="C1648" s="110"/>
      <c r="D1648" s="110"/>
      <c r="E1648" s="115"/>
      <c r="F1648" s="324"/>
      <c r="G1648" s="110"/>
      <c r="H1648" s="110"/>
      <c r="I1648" s="110"/>
      <c r="J1648" s="110"/>
      <c r="K1648" s="112"/>
      <c r="L1648" s="112"/>
      <c r="M1648" s="112"/>
      <c r="N1648" s="112"/>
      <c r="O1648" s="112"/>
      <c r="P1648" s="112"/>
      <c r="Q1648" s="112"/>
      <c r="R1648" s="110"/>
      <c r="S1648" s="110"/>
      <c r="T1648" s="110"/>
      <c r="U1648" s="110"/>
      <c r="V1648" s="110"/>
      <c r="W1648" s="110"/>
      <c r="X1648" s="110"/>
    </row>
    <row r="1649" ht="14.25" customHeight="1">
      <c r="A1649" s="102"/>
      <c r="B1649" s="117"/>
      <c r="C1649" s="110"/>
      <c r="D1649" s="110"/>
      <c r="E1649" s="115"/>
      <c r="F1649" s="324"/>
      <c r="G1649" s="110"/>
      <c r="H1649" s="110"/>
      <c r="I1649" s="110"/>
      <c r="J1649" s="110"/>
      <c r="K1649" s="112"/>
      <c r="L1649" s="112"/>
      <c r="M1649" s="112"/>
      <c r="N1649" s="112"/>
      <c r="O1649" s="112"/>
      <c r="P1649" s="112"/>
      <c r="Q1649" s="112"/>
      <c r="R1649" s="110"/>
      <c r="S1649" s="110"/>
      <c r="T1649" s="110"/>
      <c r="U1649" s="110"/>
      <c r="V1649" s="110"/>
      <c r="W1649" s="110"/>
      <c r="X1649" s="110"/>
    </row>
    <row r="1650" ht="14.25" customHeight="1">
      <c r="A1650" s="102"/>
      <c r="B1650" s="117"/>
      <c r="C1650" s="110"/>
      <c r="D1650" s="110"/>
      <c r="E1650" s="115"/>
      <c r="F1650" s="324"/>
      <c r="G1650" s="110"/>
      <c r="H1650" s="110"/>
      <c r="I1650" s="110"/>
      <c r="J1650" s="110"/>
      <c r="K1650" s="112"/>
      <c r="L1650" s="112"/>
      <c r="M1650" s="112"/>
      <c r="N1650" s="112"/>
      <c r="O1650" s="112"/>
      <c r="P1650" s="112"/>
      <c r="Q1650" s="112"/>
      <c r="R1650" s="110"/>
      <c r="S1650" s="110"/>
      <c r="T1650" s="110"/>
      <c r="U1650" s="110"/>
      <c r="V1650" s="110"/>
      <c r="W1650" s="110"/>
      <c r="X1650" s="110"/>
    </row>
    <row r="1651" ht="14.25" customHeight="1">
      <c r="A1651" s="102"/>
      <c r="B1651" s="117"/>
      <c r="C1651" s="110"/>
      <c r="D1651" s="110"/>
      <c r="E1651" s="115"/>
      <c r="F1651" s="324"/>
      <c r="G1651" s="110"/>
      <c r="H1651" s="110"/>
      <c r="I1651" s="110"/>
      <c r="J1651" s="110"/>
      <c r="K1651" s="112"/>
      <c r="L1651" s="112"/>
      <c r="M1651" s="112"/>
      <c r="N1651" s="112"/>
      <c r="O1651" s="112"/>
      <c r="P1651" s="112"/>
      <c r="Q1651" s="112"/>
      <c r="R1651" s="110"/>
      <c r="S1651" s="110"/>
      <c r="T1651" s="110"/>
      <c r="U1651" s="110"/>
      <c r="V1651" s="110"/>
      <c r="W1651" s="110"/>
      <c r="X1651" s="110"/>
    </row>
    <row r="1652" ht="14.25" customHeight="1">
      <c r="A1652" s="102"/>
      <c r="B1652" s="117"/>
      <c r="C1652" s="110"/>
      <c r="D1652" s="110"/>
      <c r="E1652" s="115"/>
      <c r="F1652" s="324"/>
      <c r="G1652" s="110"/>
      <c r="H1652" s="110"/>
      <c r="I1652" s="110"/>
      <c r="J1652" s="110"/>
      <c r="K1652" s="112"/>
      <c r="L1652" s="112"/>
      <c r="M1652" s="112"/>
      <c r="N1652" s="112"/>
      <c r="O1652" s="112"/>
      <c r="P1652" s="112"/>
      <c r="Q1652" s="112"/>
      <c r="R1652" s="110"/>
      <c r="S1652" s="110"/>
      <c r="T1652" s="110"/>
      <c r="U1652" s="110"/>
      <c r="V1652" s="110"/>
      <c r="W1652" s="110"/>
      <c r="X1652" s="110"/>
    </row>
    <row r="1653" ht="14.25" customHeight="1">
      <c r="A1653" s="102"/>
      <c r="B1653" s="117"/>
      <c r="C1653" s="110"/>
      <c r="D1653" s="110"/>
      <c r="E1653" s="115"/>
      <c r="F1653" s="324"/>
      <c r="G1653" s="110"/>
      <c r="H1653" s="110"/>
      <c r="I1653" s="110"/>
      <c r="J1653" s="110"/>
      <c r="K1653" s="112"/>
      <c r="L1653" s="112"/>
      <c r="M1653" s="112"/>
      <c r="N1653" s="112"/>
      <c r="O1653" s="112"/>
      <c r="P1653" s="112"/>
      <c r="Q1653" s="112"/>
      <c r="R1653" s="110"/>
      <c r="S1653" s="110"/>
      <c r="T1653" s="110"/>
      <c r="U1653" s="110"/>
      <c r="V1653" s="110"/>
      <c r="W1653" s="110"/>
      <c r="X1653" s="110"/>
    </row>
    <row r="1654" ht="14.25" customHeight="1">
      <c r="A1654" s="102"/>
      <c r="B1654" s="117"/>
      <c r="C1654" s="110"/>
      <c r="D1654" s="110"/>
      <c r="E1654" s="115"/>
      <c r="F1654" s="324"/>
      <c r="G1654" s="110"/>
      <c r="H1654" s="110"/>
      <c r="I1654" s="110"/>
      <c r="J1654" s="110"/>
      <c r="K1654" s="112"/>
      <c r="L1654" s="112"/>
      <c r="M1654" s="112"/>
      <c r="N1654" s="112"/>
      <c r="O1654" s="112"/>
      <c r="P1654" s="112"/>
      <c r="Q1654" s="112"/>
      <c r="R1654" s="110"/>
      <c r="S1654" s="110"/>
      <c r="T1654" s="110"/>
      <c r="U1654" s="110"/>
      <c r="V1654" s="110"/>
      <c r="W1654" s="110"/>
      <c r="X1654" s="110"/>
    </row>
    <row r="1655" ht="14.25" customHeight="1">
      <c r="A1655" s="102"/>
      <c r="B1655" s="117"/>
      <c r="C1655" s="110"/>
      <c r="D1655" s="110"/>
      <c r="E1655" s="115"/>
      <c r="F1655" s="324"/>
      <c r="G1655" s="110"/>
      <c r="H1655" s="110"/>
      <c r="I1655" s="110"/>
      <c r="J1655" s="110"/>
      <c r="K1655" s="112"/>
      <c r="L1655" s="112"/>
      <c r="M1655" s="112"/>
      <c r="N1655" s="112"/>
      <c r="O1655" s="112"/>
      <c r="P1655" s="112"/>
      <c r="Q1655" s="112"/>
      <c r="R1655" s="110"/>
      <c r="S1655" s="110"/>
      <c r="T1655" s="110"/>
      <c r="U1655" s="110"/>
      <c r="V1655" s="110"/>
      <c r="W1655" s="110"/>
      <c r="X1655" s="110"/>
    </row>
    <row r="1656" ht="14.25" customHeight="1">
      <c r="A1656" s="102"/>
      <c r="B1656" s="117"/>
      <c r="C1656" s="110"/>
      <c r="D1656" s="110"/>
      <c r="E1656" s="115"/>
      <c r="F1656" s="324"/>
      <c r="G1656" s="110"/>
      <c r="H1656" s="110"/>
      <c r="I1656" s="110"/>
      <c r="J1656" s="110"/>
      <c r="K1656" s="112"/>
      <c r="L1656" s="112"/>
      <c r="M1656" s="112"/>
      <c r="N1656" s="112"/>
      <c r="O1656" s="112"/>
      <c r="P1656" s="112"/>
      <c r="Q1656" s="112"/>
      <c r="R1656" s="110"/>
      <c r="S1656" s="110"/>
      <c r="T1656" s="110"/>
      <c r="U1656" s="110"/>
      <c r="V1656" s="110"/>
      <c r="W1656" s="110"/>
      <c r="X1656" s="110"/>
    </row>
    <row r="1657" ht="14.25" customHeight="1">
      <c r="A1657" s="102"/>
      <c r="B1657" s="117"/>
      <c r="C1657" s="110"/>
      <c r="D1657" s="110"/>
      <c r="E1657" s="115"/>
      <c r="F1657" s="324"/>
      <c r="G1657" s="110"/>
      <c r="H1657" s="110"/>
      <c r="I1657" s="110"/>
      <c r="J1657" s="110"/>
      <c r="K1657" s="112"/>
      <c r="L1657" s="112"/>
      <c r="M1657" s="112"/>
      <c r="N1657" s="112"/>
      <c r="O1657" s="112"/>
      <c r="P1657" s="112"/>
      <c r="Q1657" s="112"/>
      <c r="R1657" s="110"/>
      <c r="S1657" s="110"/>
      <c r="T1657" s="110"/>
      <c r="U1657" s="110"/>
      <c r="V1657" s="110"/>
      <c r="W1657" s="110"/>
      <c r="X1657" s="110"/>
    </row>
    <row r="1658" ht="14.25" customHeight="1">
      <c r="A1658" s="102"/>
      <c r="B1658" s="117"/>
      <c r="C1658" s="110"/>
      <c r="D1658" s="110"/>
      <c r="E1658" s="115"/>
      <c r="F1658" s="324"/>
      <c r="G1658" s="110"/>
      <c r="H1658" s="110"/>
      <c r="I1658" s="110"/>
      <c r="J1658" s="110"/>
      <c r="K1658" s="112"/>
      <c r="L1658" s="112"/>
      <c r="M1658" s="112"/>
      <c r="N1658" s="112"/>
      <c r="O1658" s="112"/>
      <c r="P1658" s="112"/>
      <c r="Q1658" s="112"/>
      <c r="R1658" s="110"/>
      <c r="S1658" s="110"/>
      <c r="T1658" s="110"/>
      <c r="U1658" s="110"/>
      <c r="V1658" s="110"/>
      <c r="W1658" s="110"/>
      <c r="X1658" s="110"/>
    </row>
    <row r="1659" ht="14.25" customHeight="1">
      <c r="A1659" s="102"/>
      <c r="B1659" s="117"/>
      <c r="C1659" s="110"/>
      <c r="D1659" s="110"/>
      <c r="E1659" s="115"/>
      <c r="F1659" s="324"/>
      <c r="G1659" s="110"/>
      <c r="H1659" s="110"/>
      <c r="I1659" s="110"/>
      <c r="J1659" s="110"/>
      <c r="K1659" s="112"/>
      <c r="L1659" s="112"/>
      <c r="M1659" s="112"/>
      <c r="N1659" s="112"/>
      <c r="O1659" s="112"/>
      <c r="P1659" s="112"/>
      <c r="Q1659" s="112"/>
      <c r="R1659" s="110"/>
      <c r="S1659" s="110"/>
      <c r="T1659" s="110"/>
      <c r="U1659" s="110"/>
      <c r="V1659" s="110"/>
      <c r="W1659" s="110"/>
      <c r="X1659" s="110"/>
    </row>
    <row r="1660" ht="14.25" customHeight="1">
      <c r="A1660" s="102"/>
      <c r="B1660" s="117"/>
      <c r="C1660" s="110"/>
      <c r="D1660" s="110"/>
      <c r="E1660" s="115"/>
      <c r="F1660" s="324"/>
      <c r="G1660" s="110"/>
      <c r="H1660" s="110"/>
      <c r="I1660" s="110"/>
      <c r="J1660" s="110"/>
      <c r="K1660" s="112"/>
      <c r="L1660" s="112"/>
      <c r="M1660" s="112"/>
      <c r="N1660" s="112"/>
      <c r="O1660" s="112"/>
      <c r="P1660" s="112"/>
      <c r="Q1660" s="112"/>
      <c r="R1660" s="110"/>
      <c r="S1660" s="110"/>
      <c r="T1660" s="110"/>
      <c r="U1660" s="110"/>
      <c r="V1660" s="110"/>
      <c r="W1660" s="110"/>
      <c r="X1660" s="110"/>
    </row>
    <row r="1661" ht="14.25" customHeight="1">
      <c r="A1661" s="102"/>
      <c r="B1661" s="117"/>
      <c r="C1661" s="110"/>
      <c r="D1661" s="110"/>
      <c r="E1661" s="115"/>
      <c r="F1661" s="324"/>
      <c r="G1661" s="110"/>
      <c r="H1661" s="110"/>
      <c r="I1661" s="110"/>
      <c r="J1661" s="110"/>
      <c r="K1661" s="112"/>
      <c r="L1661" s="112"/>
      <c r="M1661" s="112"/>
      <c r="N1661" s="112"/>
      <c r="O1661" s="112"/>
      <c r="P1661" s="112"/>
      <c r="Q1661" s="112"/>
      <c r="R1661" s="110"/>
      <c r="S1661" s="110"/>
      <c r="T1661" s="110"/>
      <c r="U1661" s="110"/>
      <c r="V1661" s="110"/>
      <c r="W1661" s="110"/>
      <c r="X1661" s="110"/>
    </row>
    <row r="1662" ht="14.25" customHeight="1">
      <c r="A1662" s="102"/>
      <c r="B1662" s="117"/>
      <c r="C1662" s="110"/>
      <c r="D1662" s="110"/>
      <c r="E1662" s="115"/>
      <c r="F1662" s="324"/>
      <c r="G1662" s="110"/>
      <c r="H1662" s="110"/>
      <c r="I1662" s="110"/>
      <c r="J1662" s="110"/>
      <c r="K1662" s="112"/>
      <c r="L1662" s="112"/>
      <c r="M1662" s="112"/>
      <c r="N1662" s="112"/>
      <c r="O1662" s="112"/>
      <c r="P1662" s="112"/>
      <c r="Q1662" s="112"/>
      <c r="R1662" s="110"/>
      <c r="S1662" s="110"/>
      <c r="T1662" s="110"/>
      <c r="U1662" s="110"/>
      <c r="V1662" s="110"/>
      <c r="W1662" s="110"/>
      <c r="X1662" s="110"/>
    </row>
    <row r="1663" ht="14.25" customHeight="1">
      <c r="A1663" s="102"/>
      <c r="B1663" s="117"/>
      <c r="C1663" s="110"/>
      <c r="D1663" s="110"/>
      <c r="E1663" s="115"/>
      <c r="F1663" s="324"/>
      <c r="G1663" s="110"/>
      <c r="H1663" s="110"/>
      <c r="I1663" s="110"/>
      <c r="J1663" s="110"/>
      <c r="K1663" s="112"/>
      <c r="L1663" s="112"/>
      <c r="M1663" s="112"/>
      <c r="N1663" s="112"/>
      <c r="O1663" s="112"/>
      <c r="P1663" s="112"/>
      <c r="Q1663" s="112"/>
      <c r="R1663" s="110"/>
      <c r="S1663" s="110"/>
      <c r="T1663" s="110"/>
      <c r="U1663" s="110"/>
      <c r="V1663" s="110"/>
      <c r="W1663" s="110"/>
      <c r="X1663" s="110"/>
    </row>
    <row r="1664" ht="14.25" customHeight="1">
      <c r="A1664" s="102"/>
      <c r="B1664" s="117"/>
      <c r="C1664" s="110"/>
      <c r="D1664" s="110"/>
      <c r="E1664" s="115"/>
      <c r="F1664" s="324"/>
      <c r="G1664" s="110"/>
      <c r="H1664" s="110"/>
      <c r="I1664" s="110"/>
      <c r="J1664" s="110"/>
      <c r="K1664" s="112"/>
      <c r="L1664" s="112"/>
      <c r="M1664" s="112"/>
      <c r="N1664" s="112"/>
      <c r="O1664" s="112"/>
      <c r="P1664" s="112"/>
      <c r="Q1664" s="112"/>
      <c r="R1664" s="110"/>
      <c r="S1664" s="110"/>
      <c r="T1664" s="110"/>
      <c r="U1664" s="110"/>
      <c r="V1664" s="110"/>
      <c r="W1664" s="110"/>
      <c r="X1664" s="110"/>
    </row>
    <row r="1665" ht="14.25" customHeight="1">
      <c r="A1665" s="102"/>
      <c r="B1665" s="117"/>
      <c r="C1665" s="110"/>
      <c r="D1665" s="110"/>
      <c r="E1665" s="115"/>
      <c r="F1665" s="110"/>
      <c r="G1665" s="110"/>
      <c r="H1665" s="110"/>
      <c r="I1665" s="110"/>
      <c r="J1665" s="110"/>
      <c r="K1665" s="112"/>
      <c r="L1665" s="112"/>
      <c r="M1665" s="112"/>
      <c r="N1665" s="112"/>
      <c r="O1665" s="112"/>
      <c r="P1665" s="112"/>
      <c r="Q1665" s="112"/>
      <c r="R1665" s="110"/>
      <c r="S1665" s="110"/>
      <c r="T1665" s="110"/>
      <c r="U1665" s="110"/>
      <c r="V1665" s="110"/>
      <c r="W1665" s="110"/>
      <c r="X1665" s="110"/>
    </row>
    <row r="1666" ht="14.25" customHeight="1">
      <c r="A1666" s="102"/>
      <c r="B1666" s="117"/>
      <c r="C1666" s="110"/>
      <c r="D1666" s="110"/>
      <c r="E1666" s="115"/>
      <c r="F1666" s="110"/>
      <c r="G1666" s="110"/>
      <c r="H1666" s="110"/>
      <c r="I1666" s="110"/>
      <c r="J1666" s="110"/>
      <c r="K1666" s="112"/>
      <c r="L1666" s="112"/>
      <c r="M1666" s="112"/>
      <c r="N1666" s="112"/>
      <c r="O1666" s="112"/>
      <c r="P1666" s="112"/>
      <c r="Q1666" s="112"/>
      <c r="R1666" s="110"/>
      <c r="S1666" s="110"/>
      <c r="T1666" s="110"/>
      <c r="U1666" s="110"/>
      <c r="V1666" s="110"/>
      <c r="W1666" s="110"/>
      <c r="X1666" s="110"/>
    </row>
    <row r="1667" ht="14.25" customHeight="1">
      <c r="A1667" s="102"/>
      <c r="B1667" s="117"/>
      <c r="C1667" s="110"/>
      <c r="D1667" s="110"/>
      <c r="E1667" s="115"/>
      <c r="F1667" s="110"/>
      <c r="G1667" s="110"/>
      <c r="H1667" s="110"/>
      <c r="I1667" s="110"/>
      <c r="J1667" s="110"/>
      <c r="K1667" s="112"/>
      <c r="L1667" s="112"/>
      <c r="M1667" s="112"/>
      <c r="N1667" s="112"/>
      <c r="O1667" s="112"/>
      <c r="P1667" s="112"/>
      <c r="Q1667" s="112"/>
      <c r="R1667" s="110"/>
      <c r="S1667" s="110"/>
      <c r="T1667" s="110"/>
      <c r="U1667" s="110"/>
      <c r="V1667" s="110"/>
      <c r="W1667" s="110"/>
      <c r="X1667" s="110"/>
    </row>
    <row r="1668" ht="14.25" customHeight="1">
      <c r="A1668" s="102"/>
      <c r="B1668" s="117"/>
      <c r="C1668" s="110"/>
      <c r="D1668" s="110"/>
      <c r="E1668" s="115"/>
      <c r="F1668" s="110"/>
      <c r="G1668" s="110"/>
      <c r="H1668" s="110"/>
      <c r="I1668" s="110"/>
      <c r="J1668" s="110"/>
      <c r="K1668" s="112"/>
      <c r="L1668" s="112"/>
      <c r="M1668" s="112"/>
      <c r="N1668" s="112"/>
      <c r="O1668" s="112"/>
      <c r="P1668" s="112"/>
      <c r="Q1668" s="112"/>
      <c r="R1668" s="110"/>
      <c r="S1668" s="110"/>
      <c r="T1668" s="110"/>
      <c r="U1668" s="110"/>
      <c r="V1668" s="110"/>
      <c r="W1668" s="110"/>
      <c r="X1668" s="110"/>
    </row>
    <row r="1669" ht="14.25" customHeight="1">
      <c r="A1669" s="102"/>
      <c r="B1669" s="117"/>
      <c r="C1669" s="110"/>
      <c r="D1669" s="110"/>
      <c r="E1669" s="115"/>
      <c r="F1669" s="110"/>
      <c r="G1669" s="110"/>
      <c r="H1669" s="110"/>
      <c r="I1669" s="110"/>
      <c r="J1669" s="110"/>
      <c r="K1669" s="112"/>
      <c r="L1669" s="112"/>
      <c r="M1669" s="112"/>
      <c r="N1669" s="112"/>
      <c r="O1669" s="112"/>
      <c r="P1669" s="112"/>
      <c r="Q1669" s="112"/>
      <c r="R1669" s="110"/>
      <c r="S1669" s="110"/>
      <c r="T1669" s="110"/>
      <c r="U1669" s="110"/>
      <c r="V1669" s="110"/>
      <c r="W1669" s="110"/>
      <c r="X1669" s="110"/>
    </row>
    <row r="1670" ht="14.25" customHeight="1">
      <c r="A1670" s="102"/>
      <c r="B1670" s="117"/>
      <c r="C1670" s="110"/>
      <c r="D1670" s="110"/>
      <c r="E1670" s="115"/>
      <c r="F1670" s="110"/>
      <c r="G1670" s="110"/>
      <c r="H1670" s="110"/>
      <c r="I1670" s="110"/>
      <c r="J1670" s="110"/>
      <c r="K1670" s="112"/>
      <c r="L1670" s="112"/>
      <c r="M1670" s="112"/>
      <c r="N1670" s="112"/>
      <c r="O1670" s="112"/>
      <c r="P1670" s="112"/>
      <c r="Q1670" s="112"/>
      <c r="R1670" s="110"/>
      <c r="S1670" s="110"/>
      <c r="T1670" s="110"/>
      <c r="U1670" s="110"/>
      <c r="V1670" s="110"/>
      <c r="W1670" s="110"/>
      <c r="X1670" s="110"/>
    </row>
    <row r="1671" ht="14.25" customHeight="1">
      <c r="A1671" s="102"/>
      <c r="B1671" s="117"/>
      <c r="C1671" s="110"/>
      <c r="D1671" s="110"/>
      <c r="E1671" s="115"/>
      <c r="F1671" s="110"/>
      <c r="G1671" s="110"/>
      <c r="H1671" s="110"/>
      <c r="I1671" s="110"/>
      <c r="J1671" s="110"/>
      <c r="K1671" s="112"/>
      <c r="L1671" s="112"/>
      <c r="M1671" s="112"/>
      <c r="N1671" s="112"/>
      <c r="O1671" s="112"/>
      <c r="P1671" s="112"/>
      <c r="Q1671" s="112"/>
      <c r="R1671" s="110"/>
      <c r="S1671" s="110"/>
      <c r="T1671" s="110"/>
      <c r="U1671" s="110"/>
      <c r="V1671" s="110"/>
      <c r="W1671" s="110"/>
      <c r="X1671" s="110"/>
    </row>
    <row r="1672" ht="14.25" customHeight="1">
      <c r="A1672" s="102"/>
      <c r="B1672" s="117"/>
      <c r="C1672" s="110"/>
      <c r="D1672" s="110"/>
      <c r="E1672" s="115"/>
      <c r="F1672" s="110"/>
      <c r="G1672" s="110"/>
      <c r="H1672" s="110"/>
      <c r="I1672" s="110"/>
      <c r="J1672" s="110"/>
      <c r="K1672" s="112"/>
      <c r="L1672" s="112"/>
      <c r="M1672" s="112"/>
      <c r="N1672" s="112"/>
      <c r="O1672" s="112"/>
      <c r="P1672" s="112"/>
      <c r="Q1672" s="112"/>
      <c r="R1672" s="110"/>
      <c r="S1672" s="110"/>
      <c r="T1672" s="110"/>
      <c r="U1672" s="110"/>
      <c r="V1672" s="110"/>
      <c r="W1672" s="110"/>
      <c r="X1672" s="110"/>
    </row>
    <row r="1673" ht="14.25" customHeight="1">
      <c r="A1673" s="102"/>
      <c r="B1673" s="117"/>
      <c r="C1673" s="110"/>
      <c r="D1673" s="110"/>
      <c r="E1673" s="115"/>
      <c r="F1673" s="110"/>
      <c r="G1673" s="110"/>
      <c r="H1673" s="110"/>
      <c r="I1673" s="110"/>
      <c r="J1673" s="110"/>
      <c r="K1673" s="112"/>
      <c r="L1673" s="112"/>
      <c r="M1673" s="112"/>
      <c r="N1673" s="112"/>
      <c r="O1673" s="112"/>
      <c r="P1673" s="112"/>
      <c r="Q1673" s="112"/>
      <c r="R1673" s="110"/>
      <c r="S1673" s="110"/>
      <c r="T1673" s="110"/>
      <c r="U1673" s="110"/>
      <c r="V1673" s="110"/>
      <c r="W1673" s="110"/>
      <c r="X1673" s="110"/>
    </row>
    <row r="1674" ht="14.25" customHeight="1">
      <c r="A1674" s="102"/>
      <c r="B1674" s="117"/>
      <c r="C1674" s="110"/>
      <c r="D1674" s="110"/>
      <c r="E1674" s="115"/>
      <c r="F1674" s="110"/>
      <c r="G1674" s="110"/>
      <c r="H1674" s="110"/>
      <c r="I1674" s="110"/>
      <c r="J1674" s="110"/>
      <c r="K1674" s="112"/>
      <c r="L1674" s="112"/>
      <c r="M1674" s="112"/>
      <c r="N1674" s="112"/>
      <c r="O1674" s="112"/>
      <c r="P1674" s="112"/>
      <c r="Q1674" s="112"/>
      <c r="R1674" s="110"/>
      <c r="S1674" s="110"/>
      <c r="T1674" s="110"/>
      <c r="U1674" s="110"/>
      <c r="V1674" s="110"/>
      <c r="W1674" s="110"/>
      <c r="X1674" s="110"/>
    </row>
    <row r="1675" ht="14.25" customHeight="1">
      <c r="A1675" s="102"/>
      <c r="B1675" s="117"/>
      <c r="C1675" s="110"/>
      <c r="D1675" s="110"/>
      <c r="E1675" s="115"/>
      <c r="F1675" s="110"/>
      <c r="G1675" s="110"/>
      <c r="H1675" s="110"/>
      <c r="I1675" s="110"/>
      <c r="J1675" s="110"/>
      <c r="K1675" s="112"/>
      <c r="L1675" s="112"/>
      <c r="M1675" s="112"/>
      <c r="N1675" s="112"/>
      <c r="O1675" s="112"/>
      <c r="P1675" s="112"/>
      <c r="Q1675" s="112"/>
      <c r="R1675" s="110"/>
      <c r="S1675" s="110"/>
      <c r="T1675" s="110"/>
      <c r="U1675" s="110"/>
      <c r="V1675" s="110"/>
      <c r="W1675" s="110"/>
      <c r="X1675" s="110"/>
    </row>
    <row r="1676" ht="14.25" customHeight="1">
      <c r="A1676" s="102"/>
      <c r="B1676" s="117"/>
      <c r="C1676" s="110"/>
      <c r="D1676" s="110"/>
      <c r="E1676" s="115"/>
      <c r="F1676" s="110"/>
      <c r="G1676" s="110"/>
      <c r="H1676" s="110"/>
      <c r="I1676" s="110"/>
      <c r="J1676" s="110"/>
      <c r="K1676" s="112"/>
      <c r="L1676" s="112"/>
      <c r="M1676" s="112"/>
      <c r="N1676" s="112"/>
      <c r="O1676" s="112"/>
      <c r="P1676" s="112"/>
      <c r="Q1676" s="112"/>
      <c r="R1676" s="110"/>
      <c r="S1676" s="110"/>
      <c r="T1676" s="110"/>
      <c r="U1676" s="110"/>
      <c r="V1676" s="110"/>
      <c r="W1676" s="110"/>
      <c r="X1676" s="110"/>
    </row>
    <row r="1677" ht="14.25" customHeight="1">
      <c r="A1677" s="102"/>
      <c r="B1677" s="117"/>
      <c r="C1677" s="110"/>
      <c r="D1677" s="110"/>
      <c r="E1677" s="115"/>
      <c r="F1677" s="110"/>
      <c r="G1677" s="110"/>
      <c r="H1677" s="110"/>
      <c r="I1677" s="110"/>
      <c r="J1677" s="110"/>
      <c r="K1677" s="112"/>
      <c r="L1677" s="112"/>
      <c r="M1677" s="112"/>
      <c r="N1677" s="112"/>
      <c r="O1677" s="112"/>
      <c r="P1677" s="112"/>
      <c r="Q1677" s="112"/>
      <c r="R1677" s="110"/>
      <c r="S1677" s="110"/>
      <c r="T1677" s="110"/>
      <c r="U1677" s="110"/>
      <c r="V1677" s="110"/>
      <c r="W1677" s="110"/>
      <c r="X1677" s="110"/>
    </row>
    <row r="1678" ht="14.25" customHeight="1">
      <c r="A1678" s="102"/>
      <c r="B1678" s="117"/>
      <c r="C1678" s="110"/>
      <c r="D1678" s="110"/>
      <c r="E1678" s="115"/>
      <c r="F1678" s="110"/>
      <c r="G1678" s="110"/>
      <c r="H1678" s="110"/>
      <c r="I1678" s="110"/>
      <c r="J1678" s="110"/>
      <c r="K1678" s="112"/>
      <c r="L1678" s="112"/>
      <c r="M1678" s="112"/>
      <c r="N1678" s="112"/>
      <c r="O1678" s="112"/>
      <c r="P1678" s="112"/>
      <c r="Q1678" s="112"/>
      <c r="R1678" s="110"/>
      <c r="S1678" s="110"/>
      <c r="T1678" s="110"/>
      <c r="U1678" s="110"/>
      <c r="V1678" s="110"/>
      <c r="W1678" s="110"/>
      <c r="X1678" s="110"/>
    </row>
    <row r="1679" ht="14.25" customHeight="1">
      <c r="A1679" s="102"/>
      <c r="B1679" s="117"/>
      <c r="C1679" s="110"/>
      <c r="D1679" s="110"/>
      <c r="E1679" s="115"/>
      <c r="F1679" s="110"/>
      <c r="G1679" s="110"/>
      <c r="H1679" s="110"/>
      <c r="I1679" s="110"/>
      <c r="J1679" s="110"/>
      <c r="K1679" s="112"/>
      <c r="L1679" s="112"/>
      <c r="M1679" s="112"/>
      <c r="N1679" s="112"/>
      <c r="O1679" s="112"/>
      <c r="P1679" s="112"/>
      <c r="Q1679" s="112"/>
      <c r="R1679" s="110"/>
      <c r="S1679" s="110"/>
      <c r="T1679" s="110"/>
      <c r="U1679" s="110"/>
      <c r="V1679" s="110"/>
      <c r="W1679" s="110"/>
      <c r="X1679" s="110"/>
    </row>
    <row r="1680" ht="14.25" customHeight="1">
      <c r="A1680" s="102"/>
      <c r="B1680" s="117"/>
      <c r="C1680" s="110"/>
      <c r="D1680" s="110"/>
      <c r="E1680" s="115"/>
      <c r="F1680" s="110"/>
      <c r="G1680" s="110"/>
      <c r="H1680" s="110"/>
      <c r="I1680" s="110"/>
      <c r="J1680" s="110"/>
      <c r="K1680" s="112"/>
      <c r="L1680" s="112"/>
      <c r="M1680" s="112"/>
      <c r="N1680" s="112"/>
      <c r="O1680" s="112"/>
      <c r="P1680" s="112"/>
      <c r="Q1680" s="112"/>
      <c r="R1680" s="110"/>
      <c r="S1680" s="110"/>
      <c r="T1680" s="110"/>
      <c r="U1680" s="110"/>
      <c r="V1680" s="110"/>
      <c r="W1680" s="110"/>
      <c r="X1680" s="110"/>
    </row>
    <row r="1681" ht="14.25" customHeight="1">
      <c r="A1681" s="102"/>
      <c r="B1681" s="117"/>
      <c r="C1681" s="110"/>
      <c r="D1681" s="110"/>
      <c r="E1681" s="115"/>
      <c r="F1681" s="110"/>
      <c r="G1681" s="110"/>
      <c r="H1681" s="110"/>
      <c r="I1681" s="110"/>
      <c r="J1681" s="110"/>
      <c r="K1681" s="112"/>
      <c r="L1681" s="112"/>
      <c r="M1681" s="112"/>
      <c r="N1681" s="112"/>
      <c r="O1681" s="112"/>
      <c r="P1681" s="112"/>
      <c r="Q1681" s="112"/>
      <c r="R1681" s="110"/>
      <c r="S1681" s="110"/>
      <c r="T1681" s="110"/>
      <c r="U1681" s="110"/>
      <c r="V1681" s="110"/>
      <c r="W1681" s="110"/>
      <c r="X1681" s="110"/>
    </row>
    <row r="1682" ht="14.25" customHeight="1">
      <c r="A1682" s="102"/>
      <c r="B1682" s="117"/>
      <c r="C1682" s="110"/>
      <c r="D1682" s="110"/>
      <c r="E1682" s="115"/>
      <c r="F1682" s="110"/>
      <c r="G1682" s="110"/>
      <c r="H1682" s="110"/>
      <c r="I1682" s="110"/>
      <c r="J1682" s="110"/>
      <c r="K1682" s="112"/>
      <c r="L1682" s="112"/>
      <c r="M1682" s="112"/>
      <c r="N1682" s="112"/>
      <c r="O1682" s="112"/>
      <c r="P1682" s="112"/>
      <c r="Q1682" s="112"/>
      <c r="R1682" s="110"/>
      <c r="S1682" s="110"/>
      <c r="T1682" s="110"/>
      <c r="U1682" s="110"/>
      <c r="V1682" s="110"/>
      <c r="W1682" s="110"/>
      <c r="X1682" s="110"/>
    </row>
    <row r="1683" ht="14.25" customHeight="1">
      <c r="A1683" s="102"/>
      <c r="B1683" s="117"/>
      <c r="C1683" s="110"/>
      <c r="D1683" s="110"/>
      <c r="E1683" s="115"/>
      <c r="F1683" s="110"/>
      <c r="G1683" s="110"/>
      <c r="H1683" s="110"/>
      <c r="I1683" s="110"/>
      <c r="J1683" s="110"/>
      <c r="K1683" s="112"/>
      <c r="L1683" s="112"/>
      <c r="M1683" s="112"/>
      <c r="N1683" s="112"/>
      <c r="O1683" s="112"/>
      <c r="P1683" s="112"/>
      <c r="Q1683" s="112"/>
      <c r="R1683" s="110"/>
      <c r="S1683" s="110"/>
      <c r="T1683" s="110"/>
      <c r="U1683" s="110"/>
      <c r="V1683" s="110"/>
      <c r="W1683" s="110"/>
      <c r="X1683" s="110"/>
    </row>
    <row r="1684" ht="14.25" customHeight="1">
      <c r="A1684" s="102"/>
      <c r="B1684" s="117"/>
      <c r="C1684" s="110"/>
      <c r="D1684" s="110"/>
      <c r="E1684" s="115"/>
      <c r="F1684" s="110"/>
      <c r="G1684" s="110"/>
      <c r="H1684" s="110"/>
      <c r="I1684" s="110"/>
      <c r="J1684" s="110"/>
      <c r="K1684" s="112"/>
      <c r="L1684" s="112"/>
      <c r="M1684" s="112"/>
      <c r="N1684" s="112"/>
      <c r="O1684" s="112"/>
      <c r="P1684" s="112"/>
      <c r="Q1684" s="112"/>
      <c r="R1684" s="110"/>
      <c r="S1684" s="110"/>
      <c r="T1684" s="110"/>
      <c r="U1684" s="110"/>
      <c r="V1684" s="110"/>
      <c r="W1684" s="110"/>
      <c r="X1684" s="110"/>
    </row>
    <row r="1685" ht="14.25" customHeight="1">
      <c r="A1685" s="102"/>
      <c r="B1685" s="117"/>
      <c r="C1685" s="110"/>
      <c r="D1685" s="110"/>
      <c r="E1685" s="115"/>
      <c r="F1685" s="110"/>
      <c r="G1685" s="110"/>
      <c r="H1685" s="110"/>
      <c r="I1685" s="110"/>
      <c r="J1685" s="110"/>
      <c r="K1685" s="112"/>
      <c r="L1685" s="112"/>
      <c r="M1685" s="112"/>
      <c r="N1685" s="112"/>
      <c r="O1685" s="112"/>
      <c r="P1685" s="112"/>
      <c r="Q1685" s="112"/>
      <c r="R1685" s="110"/>
      <c r="S1685" s="110"/>
      <c r="T1685" s="110"/>
      <c r="U1685" s="110"/>
      <c r="V1685" s="110"/>
      <c r="W1685" s="110"/>
      <c r="X1685" s="110"/>
    </row>
    <row r="1686" ht="14.25" customHeight="1">
      <c r="A1686" s="102"/>
      <c r="B1686" s="117"/>
      <c r="C1686" s="110"/>
      <c r="D1686" s="110"/>
      <c r="E1686" s="115"/>
      <c r="F1686" s="110"/>
      <c r="G1686" s="110"/>
      <c r="H1686" s="110"/>
      <c r="I1686" s="110"/>
      <c r="J1686" s="110"/>
      <c r="K1686" s="112"/>
      <c r="L1686" s="112"/>
      <c r="M1686" s="112"/>
      <c r="N1686" s="112"/>
      <c r="O1686" s="112"/>
      <c r="P1686" s="112"/>
      <c r="Q1686" s="112"/>
      <c r="R1686" s="110"/>
      <c r="S1686" s="110"/>
      <c r="T1686" s="110"/>
      <c r="U1686" s="110"/>
      <c r="V1686" s="110"/>
      <c r="W1686" s="110"/>
      <c r="X1686" s="110"/>
    </row>
    <row r="1687" ht="14.25" customHeight="1">
      <c r="A1687" s="102"/>
      <c r="B1687" s="117"/>
      <c r="C1687" s="110"/>
      <c r="D1687" s="110"/>
      <c r="E1687" s="115"/>
      <c r="F1687" s="110"/>
      <c r="G1687" s="110"/>
      <c r="H1687" s="110"/>
      <c r="I1687" s="110"/>
      <c r="J1687" s="110"/>
      <c r="K1687" s="112"/>
      <c r="L1687" s="112"/>
      <c r="M1687" s="112"/>
      <c r="N1687" s="112"/>
      <c r="O1687" s="112"/>
      <c r="P1687" s="112"/>
      <c r="Q1687" s="112"/>
      <c r="R1687" s="110"/>
      <c r="S1687" s="110"/>
      <c r="T1687" s="110"/>
      <c r="U1687" s="110"/>
      <c r="V1687" s="110"/>
      <c r="W1687" s="110"/>
      <c r="X1687" s="110"/>
    </row>
    <row r="1688" ht="14.25" customHeight="1">
      <c r="A1688" s="102"/>
      <c r="B1688" s="117"/>
      <c r="C1688" s="110"/>
      <c r="D1688" s="110"/>
      <c r="E1688" s="115"/>
      <c r="F1688" s="110"/>
      <c r="G1688" s="110"/>
      <c r="H1688" s="110"/>
      <c r="I1688" s="110"/>
      <c r="J1688" s="110"/>
      <c r="K1688" s="112"/>
      <c r="L1688" s="112"/>
      <c r="M1688" s="112"/>
      <c r="N1688" s="112"/>
      <c r="O1688" s="112"/>
      <c r="P1688" s="112"/>
      <c r="Q1688" s="112"/>
      <c r="R1688" s="110"/>
      <c r="S1688" s="110"/>
      <c r="T1688" s="110"/>
      <c r="U1688" s="110"/>
      <c r="V1688" s="110"/>
      <c r="W1688" s="110"/>
      <c r="X1688" s="110"/>
    </row>
    <row r="1689" ht="14.25" customHeight="1">
      <c r="A1689" s="102"/>
      <c r="B1689" s="117"/>
      <c r="C1689" s="110"/>
      <c r="D1689" s="110"/>
      <c r="E1689" s="115"/>
      <c r="F1689" s="110"/>
      <c r="G1689" s="110"/>
      <c r="H1689" s="110"/>
      <c r="I1689" s="110"/>
      <c r="J1689" s="110"/>
      <c r="K1689" s="112"/>
      <c r="L1689" s="112"/>
      <c r="M1689" s="112"/>
      <c r="N1689" s="112"/>
      <c r="O1689" s="112"/>
      <c r="P1689" s="112"/>
      <c r="Q1689" s="112"/>
      <c r="R1689" s="110"/>
      <c r="S1689" s="110"/>
      <c r="T1689" s="110"/>
      <c r="U1689" s="110"/>
      <c r="V1689" s="110"/>
      <c r="W1689" s="110"/>
      <c r="X1689" s="110"/>
    </row>
    <row r="1690" ht="14.25" customHeight="1">
      <c r="A1690" s="102"/>
      <c r="B1690" s="117"/>
      <c r="C1690" s="110"/>
      <c r="D1690" s="110"/>
      <c r="E1690" s="115"/>
      <c r="F1690" s="110"/>
      <c r="G1690" s="110"/>
      <c r="H1690" s="110"/>
      <c r="I1690" s="110"/>
      <c r="J1690" s="110"/>
      <c r="K1690" s="112"/>
      <c r="L1690" s="112"/>
      <c r="M1690" s="112"/>
      <c r="N1690" s="112"/>
      <c r="O1690" s="112"/>
      <c r="P1690" s="112"/>
      <c r="Q1690" s="112"/>
      <c r="R1690" s="110"/>
      <c r="S1690" s="110"/>
      <c r="T1690" s="110"/>
      <c r="U1690" s="110"/>
      <c r="V1690" s="110"/>
      <c r="W1690" s="110"/>
      <c r="X1690" s="110"/>
    </row>
    <row r="1691" ht="14.25" customHeight="1">
      <c r="A1691" s="102"/>
      <c r="B1691" s="117"/>
      <c r="C1691" s="110"/>
      <c r="D1691" s="110"/>
      <c r="E1691" s="115"/>
      <c r="F1691" s="110"/>
      <c r="G1691" s="110"/>
      <c r="H1691" s="110"/>
      <c r="I1691" s="110"/>
      <c r="J1691" s="110"/>
      <c r="K1691" s="112"/>
      <c r="L1691" s="112"/>
      <c r="M1691" s="112"/>
      <c r="N1691" s="112"/>
      <c r="O1691" s="112"/>
      <c r="P1691" s="112"/>
      <c r="Q1691" s="112"/>
      <c r="R1691" s="110"/>
      <c r="S1691" s="110"/>
      <c r="T1691" s="110"/>
      <c r="U1691" s="110"/>
      <c r="V1691" s="110"/>
      <c r="W1691" s="110"/>
      <c r="X1691" s="110"/>
    </row>
    <row r="1692" ht="14.25" customHeight="1">
      <c r="A1692" s="102"/>
      <c r="B1692" s="117"/>
      <c r="C1692" s="110"/>
      <c r="D1692" s="110"/>
      <c r="E1692" s="115"/>
      <c r="F1692" s="110"/>
      <c r="G1692" s="110"/>
      <c r="H1692" s="110"/>
      <c r="I1692" s="110"/>
      <c r="J1692" s="110"/>
      <c r="K1692" s="112"/>
      <c r="L1692" s="112"/>
      <c r="M1692" s="112"/>
      <c r="N1692" s="112"/>
      <c r="O1692" s="112"/>
      <c r="P1692" s="112"/>
      <c r="Q1692" s="112"/>
      <c r="R1692" s="110"/>
      <c r="S1692" s="110"/>
      <c r="T1692" s="110"/>
      <c r="U1692" s="110"/>
      <c r="V1692" s="110"/>
      <c r="W1692" s="110"/>
      <c r="X1692" s="110"/>
    </row>
    <row r="1693" ht="14.25" customHeight="1">
      <c r="A1693" s="102"/>
      <c r="B1693" s="117"/>
      <c r="C1693" s="110"/>
      <c r="D1693" s="110"/>
      <c r="E1693" s="115"/>
      <c r="F1693" s="110"/>
      <c r="G1693" s="110"/>
      <c r="H1693" s="110"/>
      <c r="I1693" s="110"/>
      <c r="J1693" s="110"/>
      <c r="K1693" s="112"/>
      <c r="L1693" s="112"/>
      <c r="M1693" s="112"/>
      <c r="N1693" s="112"/>
      <c r="O1693" s="112"/>
      <c r="P1693" s="112"/>
      <c r="Q1693" s="112"/>
      <c r="R1693" s="110"/>
      <c r="S1693" s="110"/>
      <c r="T1693" s="110"/>
      <c r="U1693" s="110"/>
      <c r="V1693" s="110"/>
      <c r="W1693" s="110"/>
      <c r="X1693" s="110"/>
    </row>
    <row r="1694" ht="14.25" customHeight="1">
      <c r="A1694" s="102"/>
      <c r="B1694" s="117"/>
      <c r="C1694" s="110"/>
      <c r="D1694" s="110"/>
      <c r="E1694" s="115"/>
      <c r="F1694" s="110"/>
      <c r="G1694" s="110"/>
      <c r="H1694" s="110"/>
      <c r="I1694" s="110"/>
      <c r="J1694" s="110"/>
      <c r="K1694" s="112"/>
      <c r="L1694" s="112"/>
      <c r="M1694" s="112"/>
      <c r="N1694" s="112"/>
      <c r="O1694" s="112"/>
      <c r="P1694" s="112"/>
      <c r="Q1694" s="112"/>
      <c r="R1694" s="110"/>
      <c r="S1694" s="110"/>
      <c r="T1694" s="110"/>
      <c r="U1694" s="110"/>
      <c r="V1694" s="110"/>
      <c r="W1694" s="110"/>
      <c r="X1694" s="110"/>
    </row>
    <row r="1695" ht="14.25" customHeight="1">
      <c r="A1695" s="102"/>
      <c r="B1695" s="117"/>
      <c r="C1695" s="110"/>
      <c r="D1695" s="110"/>
      <c r="E1695" s="115"/>
      <c r="F1695" s="110"/>
      <c r="G1695" s="110"/>
      <c r="H1695" s="110"/>
      <c r="I1695" s="110"/>
      <c r="J1695" s="110"/>
      <c r="K1695" s="112"/>
      <c r="L1695" s="112"/>
      <c r="M1695" s="112"/>
      <c r="N1695" s="112"/>
      <c r="O1695" s="112"/>
      <c r="P1695" s="112"/>
      <c r="Q1695" s="112"/>
      <c r="R1695" s="110"/>
      <c r="S1695" s="110"/>
      <c r="T1695" s="110"/>
      <c r="U1695" s="110"/>
      <c r="V1695" s="110"/>
      <c r="W1695" s="110"/>
      <c r="X1695" s="110"/>
    </row>
    <row r="1696" ht="14.25" customHeight="1">
      <c r="A1696" s="102"/>
      <c r="B1696" s="117"/>
      <c r="C1696" s="110"/>
      <c r="D1696" s="110"/>
      <c r="E1696" s="115"/>
      <c r="F1696" s="110"/>
      <c r="G1696" s="110"/>
      <c r="H1696" s="110"/>
      <c r="I1696" s="110"/>
      <c r="J1696" s="110"/>
      <c r="K1696" s="112"/>
      <c r="L1696" s="112"/>
      <c r="M1696" s="112"/>
      <c r="N1696" s="112"/>
      <c r="O1696" s="112"/>
      <c r="P1696" s="112"/>
      <c r="Q1696" s="112"/>
      <c r="R1696" s="110"/>
      <c r="S1696" s="110"/>
      <c r="T1696" s="110"/>
      <c r="U1696" s="110"/>
      <c r="V1696" s="110"/>
      <c r="W1696" s="110"/>
      <c r="X1696" s="110"/>
    </row>
    <row r="1697" ht="14.25" customHeight="1">
      <c r="A1697" s="102"/>
      <c r="B1697" s="117"/>
      <c r="C1697" s="110"/>
      <c r="D1697" s="110"/>
      <c r="E1697" s="115"/>
      <c r="F1697" s="110"/>
      <c r="G1697" s="110"/>
      <c r="H1697" s="110"/>
      <c r="I1697" s="110"/>
      <c r="J1697" s="110"/>
      <c r="K1697" s="112"/>
      <c r="L1697" s="112"/>
      <c r="M1697" s="112"/>
      <c r="N1697" s="112"/>
      <c r="O1697" s="112"/>
      <c r="P1697" s="112"/>
      <c r="Q1697" s="112"/>
      <c r="R1697" s="110"/>
      <c r="S1697" s="110"/>
      <c r="T1697" s="110"/>
      <c r="U1697" s="110"/>
      <c r="V1697" s="110"/>
      <c r="W1697" s="110"/>
      <c r="X1697" s="110"/>
    </row>
    <row r="1698" ht="14.25" customHeight="1">
      <c r="A1698" s="102"/>
      <c r="B1698" s="117"/>
      <c r="C1698" s="110"/>
      <c r="D1698" s="110"/>
      <c r="E1698" s="115"/>
      <c r="F1698" s="110"/>
      <c r="G1698" s="110"/>
      <c r="H1698" s="110"/>
      <c r="I1698" s="110"/>
      <c r="J1698" s="110"/>
      <c r="K1698" s="112"/>
      <c r="L1698" s="112"/>
      <c r="M1698" s="112"/>
      <c r="N1698" s="112"/>
      <c r="O1698" s="112"/>
      <c r="P1698" s="112"/>
      <c r="Q1698" s="112"/>
      <c r="R1698" s="110"/>
      <c r="S1698" s="110"/>
      <c r="T1698" s="110"/>
      <c r="U1698" s="110"/>
      <c r="V1698" s="110"/>
      <c r="W1698" s="110"/>
      <c r="X1698" s="110"/>
    </row>
    <row r="1699" ht="14.25" customHeight="1">
      <c r="A1699" s="102"/>
      <c r="B1699" s="117"/>
      <c r="C1699" s="110"/>
      <c r="D1699" s="110"/>
      <c r="E1699" s="115"/>
      <c r="F1699" s="110"/>
      <c r="G1699" s="110"/>
      <c r="H1699" s="110"/>
      <c r="I1699" s="110"/>
      <c r="J1699" s="110"/>
      <c r="K1699" s="112"/>
      <c r="L1699" s="112"/>
      <c r="M1699" s="112"/>
      <c r="N1699" s="112"/>
      <c r="O1699" s="112"/>
      <c r="P1699" s="112"/>
      <c r="Q1699" s="112"/>
      <c r="R1699" s="110"/>
      <c r="S1699" s="110"/>
      <c r="T1699" s="110"/>
      <c r="U1699" s="110"/>
      <c r="V1699" s="110"/>
      <c r="W1699" s="110"/>
      <c r="X1699" s="110"/>
    </row>
    <row r="1700" ht="14.25" customHeight="1">
      <c r="A1700" s="102"/>
      <c r="B1700" s="117"/>
      <c r="C1700" s="110"/>
      <c r="D1700" s="110"/>
      <c r="E1700" s="115"/>
      <c r="F1700" s="110"/>
      <c r="G1700" s="110"/>
      <c r="H1700" s="110"/>
      <c r="I1700" s="110"/>
      <c r="J1700" s="110"/>
      <c r="K1700" s="112"/>
      <c r="L1700" s="112"/>
      <c r="M1700" s="112"/>
      <c r="N1700" s="112"/>
      <c r="O1700" s="112"/>
      <c r="P1700" s="112"/>
      <c r="Q1700" s="112"/>
      <c r="R1700" s="110"/>
      <c r="S1700" s="110"/>
      <c r="T1700" s="110"/>
      <c r="U1700" s="110"/>
      <c r="V1700" s="110"/>
      <c r="W1700" s="110"/>
      <c r="X1700" s="110"/>
    </row>
    <row r="1701" ht="14.25" customHeight="1">
      <c r="A1701" s="102"/>
      <c r="B1701" s="117"/>
      <c r="C1701" s="110"/>
      <c r="D1701" s="110"/>
      <c r="E1701" s="115"/>
      <c r="F1701" s="110"/>
      <c r="G1701" s="110"/>
      <c r="H1701" s="110"/>
      <c r="I1701" s="110"/>
      <c r="J1701" s="110"/>
      <c r="K1701" s="112"/>
      <c r="L1701" s="112"/>
      <c r="M1701" s="112"/>
      <c r="N1701" s="112"/>
      <c r="O1701" s="112"/>
      <c r="P1701" s="112"/>
      <c r="Q1701" s="112"/>
      <c r="R1701" s="110"/>
      <c r="S1701" s="110"/>
      <c r="T1701" s="110"/>
      <c r="U1701" s="110"/>
      <c r="V1701" s="110"/>
      <c r="W1701" s="110"/>
      <c r="X1701" s="110"/>
    </row>
    <row r="1702" ht="14.25" customHeight="1">
      <c r="A1702" s="102"/>
      <c r="B1702" s="117"/>
      <c r="C1702" s="110"/>
      <c r="D1702" s="110"/>
      <c r="E1702" s="115"/>
      <c r="F1702" s="110"/>
      <c r="G1702" s="110"/>
      <c r="H1702" s="110"/>
      <c r="I1702" s="110"/>
      <c r="J1702" s="110"/>
      <c r="K1702" s="112"/>
      <c r="L1702" s="112"/>
      <c r="M1702" s="112"/>
      <c r="N1702" s="112"/>
      <c r="O1702" s="112"/>
      <c r="P1702" s="112"/>
      <c r="Q1702" s="112"/>
      <c r="R1702" s="110"/>
      <c r="S1702" s="110"/>
      <c r="T1702" s="110"/>
      <c r="U1702" s="110"/>
      <c r="V1702" s="110"/>
      <c r="W1702" s="110"/>
      <c r="X1702" s="110"/>
    </row>
    <row r="1703" ht="14.25" customHeight="1">
      <c r="A1703" s="102"/>
      <c r="B1703" s="117"/>
      <c r="C1703" s="110"/>
      <c r="D1703" s="110"/>
      <c r="E1703" s="115"/>
      <c r="F1703" s="110"/>
      <c r="G1703" s="110"/>
      <c r="H1703" s="110"/>
      <c r="I1703" s="110"/>
      <c r="J1703" s="110"/>
      <c r="K1703" s="112"/>
      <c r="L1703" s="112"/>
      <c r="M1703" s="112"/>
      <c r="N1703" s="112"/>
      <c r="O1703" s="112"/>
      <c r="P1703" s="112"/>
      <c r="Q1703" s="112"/>
      <c r="R1703" s="110"/>
      <c r="S1703" s="110"/>
      <c r="T1703" s="110"/>
      <c r="U1703" s="110"/>
      <c r="V1703" s="110"/>
      <c r="W1703" s="110"/>
      <c r="X1703" s="110"/>
    </row>
    <row r="1704" ht="14.25" customHeight="1">
      <c r="A1704" s="102"/>
      <c r="B1704" s="117"/>
      <c r="C1704" s="110"/>
      <c r="D1704" s="110"/>
      <c r="E1704" s="115"/>
      <c r="F1704" s="110"/>
      <c r="G1704" s="110"/>
      <c r="H1704" s="110"/>
      <c r="I1704" s="110"/>
      <c r="J1704" s="110"/>
      <c r="K1704" s="112"/>
      <c r="L1704" s="112"/>
      <c r="M1704" s="112"/>
      <c r="N1704" s="112"/>
      <c r="O1704" s="112"/>
      <c r="P1704" s="112"/>
      <c r="Q1704" s="112"/>
      <c r="R1704" s="110"/>
      <c r="S1704" s="110"/>
      <c r="T1704" s="110"/>
      <c r="U1704" s="110"/>
      <c r="V1704" s="110"/>
      <c r="W1704" s="110"/>
      <c r="X1704" s="110"/>
    </row>
    <row r="1705" ht="14.25" customHeight="1">
      <c r="A1705" s="102"/>
      <c r="B1705" s="117"/>
      <c r="C1705" s="110"/>
      <c r="D1705" s="110"/>
      <c r="E1705" s="115"/>
      <c r="F1705" s="110"/>
      <c r="G1705" s="110"/>
      <c r="H1705" s="110"/>
      <c r="I1705" s="110"/>
      <c r="J1705" s="110"/>
      <c r="K1705" s="112"/>
      <c r="L1705" s="112"/>
      <c r="M1705" s="112"/>
      <c r="N1705" s="112"/>
      <c r="O1705" s="112"/>
      <c r="P1705" s="112"/>
      <c r="Q1705" s="112"/>
      <c r="R1705" s="110"/>
      <c r="S1705" s="110"/>
      <c r="T1705" s="110"/>
      <c r="U1705" s="110"/>
      <c r="V1705" s="110"/>
      <c r="W1705" s="110"/>
      <c r="X1705" s="110"/>
    </row>
    <row r="1706" ht="14.25" customHeight="1">
      <c r="A1706" s="102"/>
      <c r="B1706" s="117"/>
      <c r="C1706" s="110"/>
      <c r="D1706" s="110"/>
      <c r="E1706" s="115"/>
      <c r="F1706" s="110"/>
      <c r="G1706" s="110"/>
      <c r="H1706" s="110"/>
      <c r="I1706" s="110"/>
      <c r="J1706" s="110"/>
      <c r="K1706" s="112"/>
      <c r="L1706" s="112"/>
      <c r="M1706" s="112"/>
      <c r="N1706" s="112"/>
      <c r="O1706" s="112"/>
      <c r="P1706" s="112"/>
      <c r="Q1706" s="112"/>
      <c r="R1706" s="110"/>
      <c r="S1706" s="110"/>
      <c r="T1706" s="110"/>
      <c r="U1706" s="110"/>
      <c r="V1706" s="110"/>
      <c r="W1706" s="110"/>
      <c r="X1706" s="110"/>
    </row>
    <row r="1707" ht="14.25" customHeight="1">
      <c r="A1707" s="102"/>
      <c r="B1707" s="117"/>
      <c r="C1707" s="110"/>
      <c r="D1707" s="110"/>
      <c r="E1707" s="115"/>
      <c r="F1707" s="110"/>
      <c r="G1707" s="110"/>
      <c r="H1707" s="110"/>
      <c r="I1707" s="110"/>
      <c r="J1707" s="110"/>
      <c r="K1707" s="112"/>
      <c r="L1707" s="112"/>
      <c r="M1707" s="112"/>
      <c r="N1707" s="112"/>
      <c r="O1707" s="112"/>
      <c r="P1707" s="112"/>
      <c r="Q1707" s="112"/>
      <c r="R1707" s="110"/>
      <c r="S1707" s="110"/>
      <c r="T1707" s="110"/>
      <c r="U1707" s="110"/>
      <c r="V1707" s="110"/>
      <c r="W1707" s="110"/>
      <c r="X1707" s="110"/>
    </row>
    <row r="1708" ht="14.25" customHeight="1">
      <c r="A1708" s="102"/>
      <c r="B1708" s="117"/>
      <c r="C1708" s="110"/>
      <c r="D1708" s="110"/>
      <c r="E1708" s="115"/>
      <c r="F1708" s="110"/>
      <c r="G1708" s="110"/>
      <c r="H1708" s="110"/>
      <c r="I1708" s="110"/>
      <c r="J1708" s="110"/>
      <c r="K1708" s="112"/>
      <c r="L1708" s="112"/>
      <c r="M1708" s="112"/>
      <c r="N1708" s="112"/>
      <c r="O1708" s="112"/>
      <c r="P1708" s="112"/>
      <c r="Q1708" s="112"/>
      <c r="R1708" s="110"/>
      <c r="S1708" s="110"/>
      <c r="T1708" s="110"/>
      <c r="U1708" s="110"/>
      <c r="V1708" s="110"/>
      <c r="W1708" s="110"/>
      <c r="X1708" s="110"/>
    </row>
    <row r="1709" ht="14.25" customHeight="1">
      <c r="A1709" s="102"/>
      <c r="B1709" s="117"/>
      <c r="C1709" s="110"/>
      <c r="D1709" s="110"/>
      <c r="E1709" s="115"/>
      <c r="F1709" s="110"/>
      <c r="G1709" s="110"/>
      <c r="H1709" s="110"/>
      <c r="I1709" s="110"/>
      <c r="J1709" s="110"/>
      <c r="K1709" s="112"/>
      <c r="L1709" s="112"/>
      <c r="M1709" s="112"/>
      <c r="N1709" s="112"/>
      <c r="O1709" s="112"/>
      <c r="P1709" s="112"/>
      <c r="Q1709" s="112"/>
      <c r="R1709" s="110"/>
      <c r="S1709" s="110"/>
      <c r="T1709" s="110"/>
      <c r="U1709" s="110"/>
      <c r="V1709" s="110"/>
      <c r="W1709" s="110"/>
      <c r="X1709" s="110"/>
    </row>
    <row r="1710" ht="14.25" customHeight="1">
      <c r="A1710" s="102"/>
      <c r="B1710" s="117"/>
      <c r="C1710" s="110"/>
      <c r="D1710" s="110"/>
      <c r="E1710" s="115"/>
      <c r="F1710" s="110"/>
      <c r="G1710" s="110"/>
      <c r="H1710" s="110"/>
      <c r="I1710" s="110"/>
      <c r="J1710" s="110"/>
      <c r="K1710" s="112"/>
      <c r="L1710" s="112"/>
      <c r="M1710" s="112"/>
      <c r="N1710" s="112"/>
      <c r="O1710" s="112"/>
      <c r="P1710" s="112"/>
      <c r="Q1710" s="112"/>
      <c r="R1710" s="110"/>
      <c r="S1710" s="110"/>
      <c r="T1710" s="110"/>
      <c r="U1710" s="110"/>
      <c r="V1710" s="110"/>
      <c r="W1710" s="110"/>
      <c r="X1710" s="110"/>
    </row>
    <row r="1711" ht="14.25" customHeight="1">
      <c r="A1711" s="102"/>
      <c r="B1711" s="117"/>
      <c r="C1711" s="110"/>
      <c r="D1711" s="110"/>
      <c r="E1711" s="115"/>
      <c r="F1711" s="110"/>
      <c r="G1711" s="110"/>
      <c r="H1711" s="110"/>
      <c r="I1711" s="110"/>
      <c r="J1711" s="110"/>
      <c r="K1711" s="112"/>
      <c r="L1711" s="112"/>
      <c r="M1711" s="112"/>
      <c r="N1711" s="112"/>
      <c r="O1711" s="112"/>
      <c r="P1711" s="112"/>
      <c r="Q1711" s="112"/>
      <c r="R1711" s="110"/>
      <c r="S1711" s="110"/>
      <c r="T1711" s="110"/>
      <c r="U1711" s="110"/>
      <c r="V1711" s="110"/>
      <c r="W1711" s="110"/>
      <c r="X1711" s="110"/>
    </row>
    <row r="1712" ht="14.25" customHeight="1">
      <c r="A1712" s="102"/>
      <c r="B1712" s="117"/>
      <c r="C1712" s="110"/>
      <c r="D1712" s="110"/>
      <c r="E1712" s="115"/>
      <c r="F1712" s="110"/>
      <c r="G1712" s="110"/>
      <c r="H1712" s="110"/>
      <c r="I1712" s="110"/>
      <c r="J1712" s="110"/>
      <c r="K1712" s="112"/>
      <c r="L1712" s="112"/>
      <c r="M1712" s="112"/>
      <c r="N1712" s="112"/>
      <c r="O1712" s="112"/>
      <c r="P1712" s="112"/>
      <c r="Q1712" s="112"/>
      <c r="R1712" s="110"/>
      <c r="S1712" s="110"/>
      <c r="T1712" s="110"/>
      <c r="U1712" s="110"/>
      <c r="V1712" s="110"/>
      <c r="W1712" s="110"/>
      <c r="X1712" s="110"/>
    </row>
    <row r="1713" ht="14.25" customHeight="1">
      <c r="A1713" s="102"/>
      <c r="B1713" s="117"/>
      <c r="C1713" s="110"/>
      <c r="D1713" s="110"/>
      <c r="E1713" s="115"/>
      <c r="F1713" s="110"/>
      <c r="G1713" s="110"/>
      <c r="H1713" s="110"/>
      <c r="I1713" s="110"/>
      <c r="J1713" s="110"/>
      <c r="K1713" s="112"/>
      <c r="L1713" s="112"/>
      <c r="M1713" s="112"/>
      <c r="N1713" s="112"/>
      <c r="O1713" s="112"/>
      <c r="P1713" s="112"/>
      <c r="Q1713" s="112"/>
      <c r="R1713" s="110"/>
      <c r="S1713" s="110"/>
      <c r="T1713" s="110"/>
      <c r="U1713" s="110"/>
      <c r="V1713" s="110"/>
      <c r="W1713" s="110"/>
      <c r="X1713" s="110"/>
    </row>
    <row r="1714" ht="14.25" customHeight="1">
      <c r="A1714" s="102"/>
      <c r="B1714" s="117"/>
      <c r="C1714" s="110"/>
      <c r="D1714" s="110"/>
      <c r="E1714" s="115"/>
      <c r="F1714" s="110"/>
      <c r="G1714" s="110"/>
      <c r="H1714" s="110"/>
      <c r="I1714" s="110"/>
      <c r="J1714" s="110"/>
      <c r="K1714" s="112"/>
      <c r="L1714" s="112"/>
      <c r="M1714" s="112"/>
      <c r="N1714" s="112"/>
      <c r="O1714" s="112"/>
      <c r="P1714" s="112"/>
      <c r="Q1714" s="112"/>
      <c r="R1714" s="110"/>
      <c r="S1714" s="110"/>
      <c r="T1714" s="110"/>
      <c r="U1714" s="110"/>
      <c r="V1714" s="110"/>
      <c r="W1714" s="110"/>
      <c r="X1714" s="110"/>
    </row>
    <row r="1715" ht="14.25" customHeight="1">
      <c r="A1715" s="102"/>
      <c r="B1715" s="117"/>
      <c r="C1715" s="110"/>
      <c r="D1715" s="110"/>
      <c r="E1715" s="115"/>
      <c r="F1715" s="110"/>
      <c r="G1715" s="110"/>
      <c r="H1715" s="110"/>
      <c r="I1715" s="110"/>
      <c r="J1715" s="110"/>
      <c r="K1715" s="112"/>
      <c r="L1715" s="112"/>
      <c r="M1715" s="112"/>
      <c r="N1715" s="112"/>
      <c r="O1715" s="112"/>
      <c r="P1715" s="112"/>
      <c r="Q1715" s="112"/>
      <c r="R1715" s="110"/>
      <c r="S1715" s="110"/>
      <c r="T1715" s="110"/>
      <c r="U1715" s="110"/>
      <c r="V1715" s="110"/>
      <c r="W1715" s="110"/>
      <c r="X1715" s="110"/>
    </row>
    <row r="1716" ht="14.25" customHeight="1">
      <c r="A1716" s="102"/>
      <c r="B1716" s="117"/>
      <c r="C1716" s="110"/>
      <c r="D1716" s="110"/>
      <c r="E1716" s="115"/>
      <c r="F1716" s="110"/>
      <c r="G1716" s="110"/>
      <c r="H1716" s="110"/>
      <c r="I1716" s="110"/>
      <c r="J1716" s="110"/>
      <c r="K1716" s="112"/>
      <c r="L1716" s="112"/>
      <c r="M1716" s="112"/>
      <c r="N1716" s="112"/>
      <c r="O1716" s="112"/>
      <c r="P1716" s="112"/>
      <c r="Q1716" s="112"/>
      <c r="R1716" s="110"/>
      <c r="S1716" s="110"/>
      <c r="T1716" s="110"/>
      <c r="U1716" s="110"/>
      <c r="V1716" s="110"/>
      <c r="W1716" s="110"/>
      <c r="X1716" s="110"/>
    </row>
    <row r="1717" ht="14.25" customHeight="1">
      <c r="A1717" s="102"/>
      <c r="B1717" s="117"/>
      <c r="C1717" s="110"/>
      <c r="D1717" s="110"/>
      <c r="E1717" s="115"/>
      <c r="F1717" s="110"/>
      <c r="G1717" s="110"/>
      <c r="H1717" s="110"/>
      <c r="I1717" s="110"/>
      <c r="J1717" s="110"/>
      <c r="K1717" s="112"/>
      <c r="L1717" s="112"/>
      <c r="M1717" s="112"/>
      <c r="N1717" s="112"/>
      <c r="O1717" s="112"/>
      <c r="P1717" s="112"/>
      <c r="Q1717" s="112"/>
      <c r="R1717" s="110"/>
      <c r="S1717" s="110"/>
      <c r="T1717" s="110"/>
      <c r="U1717" s="110"/>
      <c r="V1717" s="110"/>
      <c r="W1717" s="110"/>
      <c r="X1717" s="110"/>
    </row>
    <row r="1718" ht="14.25" customHeight="1">
      <c r="A1718" s="102"/>
      <c r="B1718" s="117"/>
      <c r="C1718" s="110"/>
      <c r="D1718" s="110"/>
      <c r="E1718" s="115"/>
      <c r="F1718" s="110"/>
      <c r="G1718" s="110"/>
      <c r="H1718" s="110"/>
      <c r="I1718" s="110"/>
      <c r="J1718" s="110"/>
      <c r="K1718" s="112"/>
      <c r="L1718" s="112"/>
      <c r="M1718" s="112"/>
      <c r="N1718" s="112"/>
      <c r="O1718" s="112"/>
      <c r="P1718" s="112"/>
      <c r="Q1718" s="112"/>
      <c r="R1718" s="110"/>
      <c r="S1718" s="110"/>
      <c r="T1718" s="110"/>
      <c r="U1718" s="110"/>
      <c r="V1718" s="110"/>
      <c r="W1718" s="110"/>
      <c r="X1718" s="110"/>
    </row>
    <row r="1719" ht="14.25" customHeight="1">
      <c r="A1719" s="102"/>
      <c r="B1719" s="117"/>
      <c r="C1719" s="110"/>
      <c r="D1719" s="110"/>
      <c r="E1719" s="115"/>
      <c r="F1719" s="110"/>
      <c r="G1719" s="110"/>
      <c r="H1719" s="110"/>
      <c r="I1719" s="110"/>
      <c r="J1719" s="110"/>
      <c r="K1719" s="112"/>
      <c r="L1719" s="112"/>
      <c r="M1719" s="112"/>
      <c r="N1719" s="112"/>
      <c r="O1719" s="112"/>
      <c r="P1719" s="112"/>
      <c r="Q1719" s="112"/>
      <c r="R1719" s="110"/>
      <c r="S1719" s="110"/>
      <c r="T1719" s="110"/>
      <c r="U1719" s="110"/>
      <c r="V1719" s="110"/>
      <c r="W1719" s="110"/>
      <c r="X1719" s="110"/>
    </row>
    <row r="1720" ht="14.25" customHeight="1">
      <c r="A1720" s="102"/>
      <c r="B1720" s="117"/>
      <c r="C1720" s="110"/>
      <c r="D1720" s="110"/>
      <c r="E1720" s="115"/>
      <c r="F1720" s="110"/>
      <c r="G1720" s="110"/>
      <c r="H1720" s="110"/>
      <c r="I1720" s="110"/>
      <c r="J1720" s="110"/>
      <c r="K1720" s="112"/>
      <c r="L1720" s="112"/>
      <c r="M1720" s="112"/>
      <c r="N1720" s="112"/>
      <c r="O1720" s="112"/>
      <c r="P1720" s="112"/>
      <c r="Q1720" s="112"/>
      <c r="R1720" s="110"/>
      <c r="S1720" s="110"/>
      <c r="T1720" s="110"/>
      <c r="U1720" s="110"/>
      <c r="V1720" s="110"/>
      <c r="W1720" s="110"/>
      <c r="X1720" s="110"/>
    </row>
    <row r="1721" ht="14.25" customHeight="1">
      <c r="A1721" s="102"/>
      <c r="B1721" s="117"/>
      <c r="C1721" s="110"/>
      <c r="D1721" s="110"/>
      <c r="E1721" s="115"/>
      <c r="F1721" s="110"/>
      <c r="G1721" s="110"/>
      <c r="H1721" s="110"/>
      <c r="I1721" s="110"/>
      <c r="J1721" s="110"/>
      <c r="K1721" s="112"/>
      <c r="L1721" s="112"/>
      <c r="M1721" s="112"/>
      <c r="N1721" s="112"/>
      <c r="O1721" s="112"/>
      <c r="P1721" s="112"/>
      <c r="Q1721" s="112"/>
      <c r="R1721" s="110"/>
      <c r="S1721" s="110"/>
      <c r="T1721" s="110"/>
      <c r="U1721" s="110"/>
      <c r="V1721" s="110"/>
      <c r="W1721" s="110"/>
      <c r="X1721" s="110"/>
    </row>
    <row r="1722" ht="14.25" customHeight="1">
      <c r="A1722" s="102"/>
      <c r="B1722" s="117"/>
      <c r="C1722" s="110"/>
      <c r="D1722" s="110"/>
      <c r="E1722" s="115"/>
      <c r="F1722" s="110"/>
      <c r="G1722" s="110"/>
      <c r="H1722" s="110"/>
      <c r="I1722" s="110"/>
      <c r="J1722" s="110"/>
      <c r="K1722" s="112"/>
      <c r="L1722" s="112"/>
      <c r="M1722" s="112"/>
      <c r="N1722" s="112"/>
      <c r="O1722" s="112"/>
      <c r="P1722" s="112"/>
      <c r="Q1722" s="112"/>
      <c r="R1722" s="110"/>
      <c r="S1722" s="110"/>
      <c r="T1722" s="110"/>
      <c r="U1722" s="110"/>
      <c r="V1722" s="110"/>
      <c r="W1722" s="110"/>
      <c r="X1722" s="110"/>
    </row>
    <row r="1723" ht="14.25" customHeight="1">
      <c r="A1723" s="102"/>
      <c r="B1723" s="117"/>
      <c r="C1723" s="110"/>
      <c r="D1723" s="110"/>
      <c r="E1723" s="115"/>
      <c r="F1723" s="110"/>
      <c r="G1723" s="110"/>
      <c r="H1723" s="110"/>
      <c r="I1723" s="110"/>
      <c r="J1723" s="110"/>
      <c r="K1723" s="112"/>
      <c r="L1723" s="112"/>
      <c r="M1723" s="112"/>
      <c r="N1723" s="112"/>
      <c r="O1723" s="112"/>
      <c r="P1723" s="112"/>
      <c r="Q1723" s="112"/>
      <c r="R1723" s="110"/>
      <c r="S1723" s="110"/>
      <c r="T1723" s="110"/>
      <c r="U1723" s="110"/>
      <c r="V1723" s="110"/>
      <c r="W1723" s="110"/>
      <c r="X1723" s="110"/>
    </row>
    <row r="1724" ht="14.25" customHeight="1">
      <c r="A1724" s="102"/>
      <c r="B1724" s="117"/>
      <c r="C1724" s="110"/>
      <c r="D1724" s="110"/>
      <c r="E1724" s="115"/>
      <c r="F1724" s="110"/>
      <c r="G1724" s="110"/>
      <c r="H1724" s="110"/>
      <c r="I1724" s="110"/>
      <c r="J1724" s="110"/>
      <c r="K1724" s="112"/>
      <c r="L1724" s="112"/>
      <c r="M1724" s="112"/>
      <c r="N1724" s="112"/>
      <c r="O1724" s="112"/>
      <c r="P1724" s="112"/>
      <c r="Q1724" s="112"/>
      <c r="R1724" s="110"/>
      <c r="S1724" s="110"/>
      <c r="T1724" s="110"/>
      <c r="U1724" s="110"/>
      <c r="V1724" s="110"/>
      <c r="W1724" s="110"/>
      <c r="X1724" s="110"/>
    </row>
    <row r="1725" ht="14.25" customHeight="1">
      <c r="A1725" s="102"/>
      <c r="B1725" s="117"/>
      <c r="C1725" s="110"/>
      <c r="D1725" s="110"/>
      <c r="E1725" s="115"/>
      <c r="F1725" s="110"/>
      <c r="G1725" s="110"/>
      <c r="H1725" s="110"/>
      <c r="I1725" s="110"/>
      <c r="J1725" s="110"/>
      <c r="K1725" s="112"/>
      <c r="L1725" s="112"/>
      <c r="M1725" s="112"/>
      <c r="N1725" s="112"/>
      <c r="O1725" s="112"/>
      <c r="P1725" s="112"/>
      <c r="Q1725" s="112"/>
      <c r="R1725" s="110"/>
      <c r="S1725" s="110"/>
      <c r="T1725" s="110"/>
      <c r="U1725" s="110"/>
      <c r="V1725" s="110"/>
      <c r="W1725" s="110"/>
      <c r="X1725" s="110"/>
    </row>
    <row r="1726" ht="14.25" customHeight="1">
      <c r="A1726" s="102"/>
      <c r="B1726" s="117"/>
      <c r="C1726" s="110"/>
      <c r="D1726" s="110"/>
      <c r="E1726" s="115"/>
      <c r="F1726" s="110"/>
      <c r="G1726" s="110"/>
      <c r="H1726" s="110"/>
      <c r="I1726" s="110"/>
      <c r="J1726" s="110"/>
      <c r="K1726" s="112"/>
      <c r="L1726" s="112"/>
      <c r="M1726" s="112"/>
      <c r="N1726" s="112"/>
      <c r="O1726" s="112"/>
      <c r="P1726" s="112"/>
      <c r="Q1726" s="112"/>
      <c r="R1726" s="110"/>
      <c r="S1726" s="110"/>
      <c r="T1726" s="110"/>
      <c r="U1726" s="110"/>
      <c r="V1726" s="110"/>
      <c r="W1726" s="110"/>
      <c r="X1726" s="110"/>
    </row>
    <row r="1727" ht="14.25" customHeight="1">
      <c r="A1727" s="102"/>
      <c r="B1727" s="117"/>
      <c r="C1727" s="110"/>
      <c r="D1727" s="110"/>
      <c r="E1727" s="115"/>
      <c r="F1727" s="110"/>
      <c r="G1727" s="110"/>
      <c r="H1727" s="110"/>
      <c r="I1727" s="110"/>
      <c r="J1727" s="110"/>
      <c r="K1727" s="112"/>
      <c r="L1727" s="112"/>
      <c r="M1727" s="112"/>
      <c r="N1727" s="112"/>
      <c r="O1727" s="112"/>
      <c r="P1727" s="112"/>
      <c r="Q1727" s="112"/>
      <c r="R1727" s="110"/>
      <c r="S1727" s="110"/>
      <c r="T1727" s="110"/>
      <c r="U1727" s="110"/>
      <c r="V1727" s="110"/>
      <c r="W1727" s="110"/>
      <c r="X1727" s="110"/>
    </row>
    <row r="1728" ht="14.25" customHeight="1">
      <c r="A1728" s="102"/>
      <c r="B1728" s="117"/>
      <c r="C1728" s="110"/>
      <c r="D1728" s="110"/>
      <c r="E1728" s="115"/>
      <c r="F1728" s="110"/>
      <c r="G1728" s="110"/>
      <c r="H1728" s="110"/>
      <c r="I1728" s="110"/>
      <c r="J1728" s="110"/>
      <c r="K1728" s="112"/>
      <c r="L1728" s="112"/>
      <c r="M1728" s="112"/>
      <c r="N1728" s="112"/>
      <c r="O1728" s="112"/>
      <c r="P1728" s="112"/>
      <c r="Q1728" s="112"/>
      <c r="R1728" s="110"/>
      <c r="S1728" s="110"/>
      <c r="T1728" s="110"/>
      <c r="U1728" s="110"/>
      <c r="V1728" s="110"/>
      <c r="W1728" s="110"/>
      <c r="X1728" s="110"/>
    </row>
    <row r="1729" ht="14.25" customHeight="1">
      <c r="A1729" s="102"/>
      <c r="B1729" s="117"/>
      <c r="C1729" s="110"/>
      <c r="D1729" s="110"/>
      <c r="E1729" s="115"/>
      <c r="F1729" s="110"/>
      <c r="G1729" s="110"/>
      <c r="H1729" s="110"/>
      <c r="I1729" s="110"/>
      <c r="J1729" s="110"/>
      <c r="K1729" s="112"/>
      <c r="L1729" s="112"/>
      <c r="M1729" s="112"/>
      <c r="N1729" s="112"/>
      <c r="O1729" s="112"/>
      <c r="P1729" s="112"/>
      <c r="Q1729" s="112"/>
      <c r="R1729" s="110"/>
      <c r="S1729" s="110"/>
      <c r="T1729" s="110"/>
      <c r="U1729" s="110"/>
      <c r="V1729" s="110"/>
      <c r="W1729" s="110"/>
      <c r="X1729" s="110"/>
    </row>
    <row r="1730" ht="14.25" customHeight="1">
      <c r="A1730" s="102"/>
      <c r="B1730" s="117"/>
      <c r="C1730" s="110"/>
      <c r="D1730" s="110"/>
      <c r="E1730" s="115"/>
      <c r="F1730" s="110"/>
      <c r="G1730" s="110"/>
      <c r="H1730" s="110"/>
      <c r="I1730" s="110"/>
      <c r="J1730" s="110"/>
      <c r="K1730" s="112"/>
      <c r="L1730" s="112"/>
      <c r="M1730" s="112"/>
      <c r="N1730" s="112"/>
      <c r="O1730" s="112"/>
      <c r="P1730" s="112"/>
      <c r="Q1730" s="112"/>
      <c r="R1730" s="110"/>
      <c r="S1730" s="110"/>
      <c r="T1730" s="110"/>
      <c r="U1730" s="110"/>
      <c r="V1730" s="110"/>
      <c r="W1730" s="110"/>
      <c r="X1730" s="110"/>
    </row>
    <row r="1731" ht="14.25" customHeight="1">
      <c r="A1731" s="102"/>
      <c r="B1731" s="117"/>
      <c r="C1731" s="110"/>
      <c r="D1731" s="110"/>
      <c r="E1731" s="115"/>
      <c r="F1731" s="110"/>
      <c r="G1731" s="110"/>
      <c r="H1731" s="110"/>
      <c r="I1731" s="110"/>
      <c r="J1731" s="110"/>
      <c r="K1731" s="112"/>
      <c r="L1731" s="112"/>
      <c r="M1731" s="112"/>
      <c r="N1731" s="112"/>
      <c r="O1731" s="112"/>
      <c r="P1731" s="112"/>
      <c r="Q1731" s="112"/>
      <c r="R1731" s="110"/>
      <c r="S1731" s="110"/>
      <c r="T1731" s="110"/>
      <c r="U1731" s="110"/>
      <c r="V1731" s="110"/>
      <c r="W1731" s="110"/>
      <c r="X1731" s="110"/>
    </row>
    <row r="1732" ht="14.25" customHeight="1">
      <c r="A1732" s="102"/>
      <c r="B1732" s="117"/>
      <c r="C1732" s="110"/>
      <c r="D1732" s="110"/>
      <c r="E1732" s="115"/>
      <c r="F1732" s="110"/>
      <c r="G1732" s="110"/>
      <c r="H1732" s="110"/>
      <c r="I1732" s="110"/>
      <c r="J1732" s="110"/>
      <c r="K1732" s="112"/>
      <c r="L1732" s="112"/>
      <c r="M1732" s="112"/>
      <c r="N1732" s="112"/>
      <c r="O1732" s="112"/>
      <c r="P1732" s="112"/>
      <c r="Q1732" s="112"/>
      <c r="R1732" s="110"/>
      <c r="S1732" s="110"/>
      <c r="T1732" s="110"/>
      <c r="U1732" s="110"/>
      <c r="V1732" s="110"/>
      <c r="W1732" s="110"/>
      <c r="X1732" s="110"/>
    </row>
    <row r="1733" ht="14.25" customHeight="1">
      <c r="A1733" s="102"/>
      <c r="B1733" s="117"/>
      <c r="C1733" s="110"/>
      <c r="D1733" s="110"/>
      <c r="E1733" s="115"/>
      <c r="F1733" s="110"/>
      <c r="G1733" s="110"/>
      <c r="H1733" s="110"/>
      <c r="I1733" s="110"/>
      <c r="J1733" s="110"/>
      <c r="K1733" s="112"/>
      <c r="L1733" s="112"/>
      <c r="M1733" s="112"/>
      <c r="N1733" s="112"/>
      <c r="O1733" s="112"/>
      <c r="P1733" s="112"/>
      <c r="Q1733" s="112"/>
      <c r="R1733" s="110"/>
      <c r="S1733" s="110"/>
      <c r="T1733" s="110"/>
      <c r="U1733" s="110"/>
      <c r="V1733" s="110"/>
      <c r="W1733" s="110"/>
      <c r="X1733" s="110"/>
    </row>
    <row r="1734" ht="14.25" customHeight="1">
      <c r="A1734" s="102"/>
      <c r="B1734" s="117"/>
      <c r="C1734" s="110"/>
      <c r="D1734" s="110"/>
      <c r="E1734" s="115"/>
      <c r="F1734" s="110"/>
      <c r="G1734" s="110"/>
      <c r="H1734" s="110"/>
      <c r="I1734" s="110"/>
      <c r="J1734" s="110"/>
      <c r="K1734" s="112"/>
      <c r="L1734" s="112"/>
      <c r="M1734" s="112"/>
      <c r="N1734" s="112"/>
      <c r="O1734" s="112"/>
      <c r="P1734" s="112"/>
      <c r="Q1734" s="112"/>
      <c r="R1734" s="110"/>
      <c r="S1734" s="110"/>
      <c r="T1734" s="110"/>
      <c r="U1734" s="110"/>
      <c r="V1734" s="110"/>
      <c r="W1734" s="110"/>
      <c r="X1734" s="110"/>
    </row>
    <row r="1735" ht="14.25" customHeight="1">
      <c r="A1735" s="102"/>
      <c r="B1735" s="117"/>
      <c r="C1735" s="110"/>
      <c r="D1735" s="110"/>
      <c r="E1735" s="115"/>
      <c r="F1735" s="110"/>
      <c r="G1735" s="110"/>
      <c r="H1735" s="110"/>
      <c r="I1735" s="110"/>
      <c r="J1735" s="110"/>
      <c r="K1735" s="112"/>
      <c r="L1735" s="112"/>
      <c r="M1735" s="112"/>
      <c r="N1735" s="112"/>
      <c r="O1735" s="112"/>
      <c r="P1735" s="112"/>
      <c r="Q1735" s="112"/>
      <c r="R1735" s="110"/>
      <c r="S1735" s="110"/>
      <c r="T1735" s="110"/>
      <c r="U1735" s="110"/>
      <c r="V1735" s="110"/>
      <c r="W1735" s="110"/>
      <c r="X1735" s="110"/>
    </row>
    <row r="1736" ht="14.25" customHeight="1">
      <c r="A1736" s="102"/>
      <c r="B1736" s="117"/>
      <c r="C1736" s="110"/>
      <c r="D1736" s="110"/>
      <c r="E1736" s="115"/>
      <c r="F1736" s="110"/>
      <c r="G1736" s="110"/>
      <c r="H1736" s="110"/>
      <c r="I1736" s="110"/>
      <c r="J1736" s="110"/>
      <c r="K1736" s="112"/>
      <c r="L1736" s="112"/>
      <c r="M1736" s="112"/>
      <c r="N1736" s="112"/>
      <c r="O1736" s="112"/>
      <c r="P1736" s="112"/>
      <c r="Q1736" s="112"/>
      <c r="R1736" s="110"/>
      <c r="S1736" s="110"/>
      <c r="T1736" s="110"/>
      <c r="U1736" s="110"/>
      <c r="V1736" s="110"/>
      <c r="W1736" s="110"/>
      <c r="X1736" s="110"/>
    </row>
    <row r="1737" ht="14.25" customHeight="1">
      <c r="A1737" s="102"/>
      <c r="B1737" s="117"/>
      <c r="C1737" s="110"/>
      <c r="D1737" s="110"/>
      <c r="E1737" s="115"/>
      <c r="F1737" s="110"/>
      <c r="G1737" s="110"/>
      <c r="H1737" s="110"/>
      <c r="I1737" s="110"/>
      <c r="J1737" s="110"/>
      <c r="K1737" s="112"/>
      <c r="L1737" s="112"/>
      <c r="M1737" s="112"/>
      <c r="N1737" s="112"/>
      <c r="O1737" s="112"/>
      <c r="P1737" s="112"/>
      <c r="Q1737" s="112"/>
      <c r="R1737" s="110"/>
      <c r="S1737" s="110"/>
      <c r="T1737" s="110"/>
      <c r="U1737" s="110"/>
      <c r="V1737" s="110"/>
      <c r="W1737" s="110"/>
      <c r="X1737" s="110"/>
    </row>
    <row r="1738" ht="14.25" customHeight="1">
      <c r="A1738" s="102"/>
      <c r="B1738" s="117"/>
      <c r="C1738" s="110"/>
      <c r="D1738" s="110"/>
      <c r="E1738" s="115"/>
      <c r="F1738" s="110"/>
      <c r="G1738" s="110"/>
      <c r="H1738" s="110"/>
      <c r="I1738" s="110"/>
      <c r="J1738" s="110"/>
      <c r="K1738" s="112"/>
      <c r="L1738" s="112"/>
      <c r="M1738" s="112"/>
      <c r="N1738" s="112"/>
      <c r="O1738" s="112"/>
      <c r="P1738" s="112"/>
      <c r="Q1738" s="112"/>
      <c r="R1738" s="110"/>
      <c r="S1738" s="110"/>
      <c r="T1738" s="110"/>
      <c r="U1738" s="110"/>
      <c r="V1738" s="110"/>
      <c r="W1738" s="110"/>
      <c r="X1738" s="110"/>
    </row>
    <row r="1739" ht="14.25" customHeight="1">
      <c r="A1739" s="102"/>
      <c r="B1739" s="117"/>
      <c r="C1739" s="110"/>
      <c r="D1739" s="110"/>
      <c r="E1739" s="115"/>
      <c r="F1739" s="110"/>
      <c r="G1739" s="110"/>
      <c r="H1739" s="110"/>
      <c r="I1739" s="110"/>
      <c r="J1739" s="110"/>
      <c r="K1739" s="112"/>
      <c r="L1739" s="112"/>
      <c r="M1739" s="112"/>
      <c r="N1739" s="112"/>
      <c r="O1739" s="112"/>
      <c r="P1739" s="112"/>
      <c r="Q1739" s="112"/>
      <c r="R1739" s="110"/>
      <c r="S1739" s="110"/>
      <c r="T1739" s="110"/>
      <c r="U1739" s="110"/>
      <c r="V1739" s="110"/>
      <c r="W1739" s="110"/>
      <c r="X1739" s="110"/>
    </row>
    <row r="1740" ht="14.25" customHeight="1">
      <c r="A1740" s="102"/>
      <c r="B1740" s="117"/>
      <c r="C1740" s="110"/>
      <c r="D1740" s="110"/>
      <c r="E1740" s="115"/>
      <c r="F1740" s="110"/>
      <c r="G1740" s="110"/>
      <c r="H1740" s="110"/>
      <c r="I1740" s="110"/>
      <c r="J1740" s="110"/>
      <c r="K1740" s="112"/>
      <c r="L1740" s="112"/>
      <c r="M1740" s="112"/>
      <c r="N1740" s="112"/>
      <c r="O1740" s="112"/>
      <c r="P1740" s="112"/>
      <c r="Q1740" s="112"/>
      <c r="R1740" s="110"/>
      <c r="S1740" s="110"/>
      <c r="T1740" s="110"/>
      <c r="U1740" s="110"/>
      <c r="V1740" s="110"/>
      <c r="W1740" s="110"/>
      <c r="X1740" s="110"/>
    </row>
    <row r="1741" ht="14.25" customHeight="1">
      <c r="A1741" s="102"/>
      <c r="B1741" s="117"/>
      <c r="C1741" s="110"/>
      <c r="D1741" s="110"/>
      <c r="E1741" s="115"/>
      <c r="F1741" s="110"/>
      <c r="G1741" s="110"/>
      <c r="H1741" s="110"/>
      <c r="I1741" s="110"/>
      <c r="J1741" s="110"/>
      <c r="K1741" s="112"/>
      <c r="L1741" s="112"/>
      <c r="M1741" s="112"/>
      <c r="N1741" s="112"/>
      <c r="O1741" s="112"/>
      <c r="P1741" s="112"/>
      <c r="Q1741" s="112"/>
      <c r="R1741" s="110"/>
      <c r="S1741" s="110"/>
      <c r="T1741" s="110"/>
      <c r="U1741" s="110"/>
      <c r="V1741" s="110"/>
      <c r="W1741" s="110"/>
      <c r="X1741" s="110"/>
    </row>
    <row r="1742" ht="14.25" customHeight="1">
      <c r="A1742" s="102"/>
      <c r="B1742" s="117"/>
      <c r="C1742" s="110"/>
      <c r="D1742" s="110"/>
      <c r="E1742" s="115"/>
      <c r="F1742" s="110"/>
      <c r="G1742" s="110"/>
      <c r="H1742" s="110"/>
      <c r="I1742" s="110"/>
      <c r="J1742" s="110"/>
      <c r="K1742" s="112"/>
      <c r="L1742" s="112"/>
      <c r="M1742" s="112"/>
      <c r="N1742" s="112"/>
      <c r="O1742" s="112"/>
      <c r="P1742" s="112"/>
      <c r="Q1742" s="112"/>
      <c r="R1742" s="110"/>
      <c r="S1742" s="110"/>
      <c r="T1742" s="110"/>
      <c r="U1742" s="110"/>
      <c r="V1742" s="110"/>
      <c r="W1742" s="110"/>
      <c r="X1742" s="110"/>
    </row>
    <row r="1743" ht="14.25" customHeight="1">
      <c r="A1743" s="102"/>
      <c r="B1743" s="117"/>
      <c r="C1743" s="110"/>
      <c r="D1743" s="110"/>
      <c r="E1743" s="115"/>
      <c r="F1743" s="110"/>
      <c r="G1743" s="110"/>
      <c r="H1743" s="110"/>
      <c r="I1743" s="110"/>
      <c r="J1743" s="110"/>
      <c r="K1743" s="112"/>
      <c r="L1743" s="112"/>
      <c r="M1743" s="112"/>
      <c r="N1743" s="112"/>
      <c r="O1743" s="112"/>
      <c r="P1743" s="112"/>
      <c r="Q1743" s="112"/>
      <c r="R1743" s="110"/>
      <c r="S1743" s="110"/>
      <c r="T1743" s="110"/>
      <c r="U1743" s="110"/>
      <c r="V1743" s="110"/>
      <c r="W1743" s="110"/>
      <c r="X1743" s="110"/>
    </row>
    <row r="1744" ht="14.25" customHeight="1">
      <c r="A1744" s="102"/>
      <c r="B1744" s="117"/>
      <c r="C1744" s="110"/>
      <c r="D1744" s="110"/>
      <c r="E1744" s="115"/>
      <c r="F1744" s="110"/>
      <c r="G1744" s="110"/>
      <c r="H1744" s="110"/>
      <c r="I1744" s="110"/>
      <c r="J1744" s="110"/>
      <c r="K1744" s="112"/>
      <c r="L1744" s="112"/>
      <c r="M1744" s="112"/>
      <c r="N1744" s="112"/>
      <c r="O1744" s="112"/>
      <c r="P1744" s="112"/>
      <c r="Q1744" s="112"/>
      <c r="R1744" s="110"/>
      <c r="S1744" s="110"/>
      <c r="T1744" s="110"/>
      <c r="U1744" s="110"/>
      <c r="V1744" s="110"/>
      <c r="W1744" s="110"/>
      <c r="X1744" s="110"/>
    </row>
    <row r="1745" ht="14.25" customHeight="1">
      <c r="A1745" s="102"/>
      <c r="B1745" s="117"/>
      <c r="C1745" s="110"/>
      <c r="D1745" s="110"/>
      <c r="E1745" s="115"/>
      <c r="F1745" s="110"/>
      <c r="G1745" s="110"/>
      <c r="H1745" s="110"/>
      <c r="I1745" s="110"/>
      <c r="J1745" s="110"/>
      <c r="K1745" s="112"/>
      <c r="L1745" s="112"/>
      <c r="M1745" s="112"/>
      <c r="N1745" s="112"/>
      <c r="O1745" s="112"/>
      <c r="P1745" s="112"/>
      <c r="Q1745" s="112"/>
      <c r="R1745" s="110"/>
      <c r="S1745" s="110"/>
      <c r="T1745" s="110"/>
      <c r="U1745" s="110"/>
      <c r="V1745" s="110"/>
      <c r="W1745" s="110"/>
      <c r="X1745" s="110"/>
    </row>
    <row r="1746" ht="14.25" customHeight="1">
      <c r="A1746" s="102"/>
      <c r="B1746" s="117"/>
      <c r="C1746" s="110"/>
      <c r="D1746" s="110"/>
      <c r="E1746" s="115"/>
      <c r="F1746" s="110"/>
      <c r="G1746" s="110"/>
      <c r="H1746" s="110"/>
      <c r="I1746" s="110"/>
      <c r="J1746" s="110"/>
      <c r="K1746" s="112"/>
      <c r="L1746" s="112"/>
      <c r="M1746" s="112"/>
      <c r="N1746" s="112"/>
      <c r="O1746" s="112"/>
      <c r="P1746" s="112"/>
      <c r="Q1746" s="112"/>
      <c r="R1746" s="110"/>
      <c r="S1746" s="110"/>
      <c r="T1746" s="110"/>
      <c r="U1746" s="110"/>
      <c r="V1746" s="110"/>
      <c r="W1746" s="110"/>
      <c r="X1746" s="110"/>
    </row>
    <row r="1747" ht="14.25" customHeight="1">
      <c r="A1747" s="102"/>
      <c r="B1747" s="117"/>
      <c r="C1747" s="110"/>
      <c r="D1747" s="110"/>
      <c r="E1747" s="115"/>
      <c r="F1747" s="110"/>
      <c r="G1747" s="110"/>
      <c r="H1747" s="110"/>
      <c r="I1747" s="110"/>
      <c r="J1747" s="110"/>
      <c r="K1747" s="112"/>
      <c r="L1747" s="112"/>
      <c r="M1747" s="112"/>
      <c r="N1747" s="112"/>
      <c r="O1747" s="112"/>
      <c r="P1747" s="112"/>
      <c r="Q1747" s="112"/>
      <c r="R1747" s="110"/>
      <c r="S1747" s="110"/>
      <c r="T1747" s="110"/>
      <c r="U1747" s="110"/>
      <c r="V1747" s="110"/>
      <c r="W1747" s="110"/>
      <c r="X1747" s="110"/>
    </row>
    <row r="1748" ht="14.25" customHeight="1">
      <c r="A1748" s="102"/>
      <c r="B1748" s="117"/>
      <c r="C1748" s="110"/>
      <c r="D1748" s="110"/>
      <c r="E1748" s="115"/>
      <c r="F1748" s="110"/>
      <c r="G1748" s="110"/>
      <c r="H1748" s="110"/>
      <c r="I1748" s="110"/>
      <c r="J1748" s="110"/>
      <c r="K1748" s="112"/>
      <c r="L1748" s="112"/>
      <c r="M1748" s="112"/>
      <c r="N1748" s="112"/>
      <c r="O1748" s="112"/>
      <c r="P1748" s="112"/>
      <c r="Q1748" s="112"/>
      <c r="R1748" s="110"/>
      <c r="S1748" s="110"/>
      <c r="T1748" s="110"/>
      <c r="U1748" s="110"/>
      <c r="V1748" s="110"/>
      <c r="W1748" s="110"/>
      <c r="X1748" s="110"/>
    </row>
    <row r="1749" ht="14.25" customHeight="1">
      <c r="A1749" s="102"/>
      <c r="B1749" s="117"/>
      <c r="C1749" s="110"/>
      <c r="D1749" s="110"/>
      <c r="E1749" s="115"/>
      <c r="F1749" s="110"/>
      <c r="G1749" s="110"/>
      <c r="H1749" s="110"/>
      <c r="I1749" s="110"/>
      <c r="J1749" s="110"/>
      <c r="K1749" s="112"/>
      <c r="L1749" s="112"/>
      <c r="M1749" s="112"/>
      <c r="N1749" s="112"/>
      <c r="O1749" s="112"/>
      <c r="P1749" s="112"/>
      <c r="Q1749" s="112"/>
      <c r="R1749" s="110"/>
      <c r="S1749" s="110"/>
      <c r="T1749" s="110"/>
      <c r="U1749" s="110"/>
      <c r="V1749" s="110"/>
      <c r="W1749" s="110"/>
      <c r="X1749" s="110"/>
    </row>
    <row r="1750" ht="14.25" customHeight="1">
      <c r="A1750" s="102"/>
      <c r="B1750" s="117"/>
      <c r="C1750" s="110"/>
      <c r="D1750" s="110"/>
      <c r="E1750" s="115"/>
      <c r="F1750" s="110"/>
      <c r="G1750" s="110"/>
      <c r="H1750" s="110"/>
      <c r="I1750" s="110"/>
      <c r="J1750" s="110"/>
      <c r="K1750" s="112"/>
      <c r="L1750" s="112"/>
      <c r="M1750" s="112"/>
      <c r="N1750" s="112"/>
      <c r="O1750" s="112"/>
      <c r="P1750" s="112"/>
      <c r="Q1750" s="112"/>
      <c r="R1750" s="110"/>
      <c r="S1750" s="110"/>
      <c r="T1750" s="110"/>
      <c r="U1750" s="110"/>
      <c r="V1750" s="110"/>
      <c r="W1750" s="110"/>
      <c r="X1750" s="110"/>
    </row>
    <row r="1751" ht="14.25" customHeight="1">
      <c r="A1751" s="102"/>
      <c r="B1751" s="117"/>
      <c r="C1751" s="110"/>
      <c r="D1751" s="110"/>
      <c r="E1751" s="115"/>
      <c r="F1751" s="110"/>
      <c r="G1751" s="110"/>
      <c r="H1751" s="110"/>
      <c r="I1751" s="110"/>
      <c r="J1751" s="110"/>
      <c r="K1751" s="112"/>
      <c r="L1751" s="112"/>
      <c r="M1751" s="112"/>
      <c r="N1751" s="112"/>
      <c r="O1751" s="112"/>
      <c r="P1751" s="112"/>
      <c r="Q1751" s="112"/>
      <c r="R1751" s="110"/>
      <c r="S1751" s="110"/>
      <c r="T1751" s="110"/>
      <c r="U1751" s="110"/>
      <c r="V1751" s="110"/>
      <c r="W1751" s="110"/>
      <c r="X1751" s="110"/>
    </row>
    <row r="1752" ht="14.25" customHeight="1">
      <c r="A1752" s="102"/>
      <c r="B1752" s="117"/>
      <c r="C1752" s="110"/>
      <c r="D1752" s="110"/>
      <c r="E1752" s="115"/>
      <c r="F1752" s="110"/>
      <c r="G1752" s="110"/>
      <c r="H1752" s="110"/>
      <c r="I1752" s="110"/>
      <c r="J1752" s="110"/>
      <c r="K1752" s="112"/>
      <c r="L1752" s="112"/>
      <c r="M1752" s="112"/>
      <c r="N1752" s="112"/>
      <c r="O1752" s="112"/>
      <c r="P1752" s="112"/>
      <c r="Q1752" s="112"/>
      <c r="R1752" s="110"/>
      <c r="S1752" s="110"/>
      <c r="T1752" s="110"/>
      <c r="U1752" s="110"/>
      <c r="V1752" s="110"/>
      <c r="W1752" s="110"/>
      <c r="X1752" s="110"/>
    </row>
    <row r="1753" ht="14.25" customHeight="1">
      <c r="A1753" s="102"/>
      <c r="B1753" s="117"/>
      <c r="C1753" s="110"/>
      <c r="D1753" s="110"/>
      <c r="E1753" s="115"/>
      <c r="F1753" s="110"/>
      <c r="G1753" s="110"/>
      <c r="H1753" s="110"/>
      <c r="I1753" s="110"/>
      <c r="J1753" s="110"/>
      <c r="K1753" s="112"/>
      <c r="L1753" s="112"/>
      <c r="M1753" s="112"/>
      <c r="N1753" s="112"/>
      <c r="O1753" s="112"/>
      <c r="P1753" s="112"/>
      <c r="Q1753" s="112"/>
      <c r="R1753" s="110"/>
      <c r="S1753" s="110"/>
      <c r="T1753" s="110"/>
      <c r="U1753" s="110"/>
      <c r="V1753" s="110"/>
      <c r="W1753" s="110"/>
      <c r="X1753" s="110"/>
    </row>
    <row r="1754" ht="14.25" customHeight="1">
      <c r="A1754" s="102"/>
      <c r="B1754" s="117"/>
      <c r="C1754" s="110"/>
      <c r="D1754" s="110"/>
      <c r="E1754" s="115"/>
      <c r="F1754" s="110"/>
      <c r="G1754" s="110"/>
      <c r="H1754" s="110"/>
      <c r="I1754" s="110"/>
      <c r="J1754" s="110"/>
      <c r="K1754" s="112"/>
      <c r="L1754" s="112"/>
      <c r="M1754" s="112"/>
      <c r="N1754" s="112"/>
      <c r="O1754" s="112"/>
      <c r="P1754" s="112"/>
      <c r="Q1754" s="112"/>
      <c r="R1754" s="110"/>
      <c r="S1754" s="110"/>
      <c r="T1754" s="110"/>
      <c r="U1754" s="110"/>
      <c r="V1754" s="110"/>
      <c r="W1754" s="110"/>
      <c r="X1754" s="110"/>
    </row>
    <row r="1755" ht="14.25" customHeight="1">
      <c r="A1755" s="102"/>
      <c r="B1755" s="117"/>
      <c r="C1755" s="110"/>
      <c r="D1755" s="110"/>
      <c r="E1755" s="115"/>
      <c r="F1755" s="110"/>
      <c r="G1755" s="110"/>
      <c r="H1755" s="110"/>
      <c r="I1755" s="110"/>
      <c r="J1755" s="110"/>
      <c r="K1755" s="112"/>
      <c r="L1755" s="112"/>
      <c r="M1755" s="112"/>
      <c r="N1755" s="112"/>
      <c r="O1755" s="112"/>
      <c r="P1755" s="112"/>
      <c r="Q1755" s="112"/>
      <c r="R1755" s="110"/>
      <c r="S1755" s="110"/>
      <c r="T1755" s="110"/>
      <c r="U1755" s="110"/>
      <c r="V1755" s="110"/>
      <c r="W1755" s="110"/>
      <c r="X1755" s="110"/>
    </row>
    <row r="1756" ht="14.25" customHeight="1">
      <c r="A1756" s="102"/>
      <c r="B1756" s="117"/>
      <c r="C1756" s="110"/>
      <c r="D1756" s="110"/>
      <c r="E1756" s="115"/>
      <c r="F1756" s="110"/>
      <c r="G1756" s="110"/>
      <c r="H1756" s="110"/>
      <c r="I1756" s="110"/>
      <c r="J1756" s="110"/>
      <c r="K1756" s="112"/>
      <c r="L1756" s="112"/>
      <c r="M1756" s="112"/>
      <c r="N1756" s="112"/>
      <c r="O1756" s="112"/>
      <c r="P1756" s="112"/>
      <c r="Q1756" s="112"/>
      <c r="R1756" s="110"/>
      <c r="S1756" s="110"/>
      <c r="T1756" s="110"/>
      <c r="U1756" s="110"/>
      <c r="V1756" s="110"/>
      <c r="W1756" s="110"/>
      <c r="X1756" s="110"/>
    </row>
    <row r="1757" ht="14.25" customHeight="1">
      <c r="A1757" s="102"/>
      <c r="B1757" s="117"/>
      <c r="C1757" s="110"/>
      <c r="D1757" s="110"/>
      <c r="E1757" s="115"/>
      <c r="F1757" s="110"/>
      <c r="G1757" s="110"/>
      <c r="H1757" s="110"/>
      <c r="I1757" s="110"/>
      <c r="J1757" s="110"/>
      <c r="K1757" s="112"/>
      <c r="L1757" s="112"/>
      <c r="M1757" s="112"/>
      <c r="N1757" s="112"/>
      <c r="O1757" s="112"/>
      <c r="P1757" s="112"/>
      <c r="Q1757" s="112"/>
      <c r="R1757" s="110"/>
      <c r="S1757" s="110"/>
      <c r="T1757" s="110"/>
      <c r="U1757" s="110"/>
      <c r="V1757" s="110"/>
      <c r="W1757" s="110"/>
      <c r="X1757" s="110"/>
    </row>
    <row r="1758" ht="14.25" customHeight="1">
      <c r="A1758" s="102"/>
      <c r="B1758" s="117"/>
      <c r="C1758" s="110"/>
      <c r="D1758" s="110"/>
      <c r="E1758" s="115"/>
      <c r="F1758" s="110"/>
      <c r="G1758" s="110"/>
      <c r="H1758" s="110"/>
      <c r="I1758" s="110"/>
      <c r="J1758" s="110"/>
      <c r="K1758" s="112"/>
      <c r="L1758" s="112"/>
      <c r="M1758" s="112"/>
      <c r="N1758" s="112"/>
      <c r="O1758" s="112"/>
      <c r="P1758" s="112"/>
      <c r="Q1758" s="112"/>
      <c r="R1758" s="110"/>
      <c r="S1758" s="110"/>
      <c r="T1758" s="110"/>
      <c r="U1758" s="110"/>
      <c r="V1758" s="110"/>
      <c r="W1758" s="110"/>
      <c r="X1758" s="110"/>
    </row>
    <row r="1759" ht="14.25" customHeight="1">
      <c r="A1759" s="102"/>
      <c r="B1759" s="117"/>
      <c r="C1759" s="110"/>
      <c r="D1759" s="110"/>
      <c r="E1759" s="115"/>
      <c r="F1759" s="110"/>
      <c r="G1759" s="110"/>
      <c r="H1759" s="110"/>
      <c r="I1759" s="110"/>
      <c r="J1759" s="110"/>
      <c r="K1759" s="112"/>
      <c r="L1759" s="112"/>
      <c r="M1759" s="112"/>
      <c r="N1759" s="112"/>
      <c r="O1759" s="112"/>
      <c r="P1759" s="112"/>
      <c r="Q1759" s="112"/>
      <c r="R1759" s="110"/>
      <c r="S1759" s="110"/>
      <c r="T1759" s="110"/>
      <c r="U1759" s="110"/>
      <c r="V1759" s="110"/>
      <c r="W1759" s="110"/>
      <c r="X1759" s="110"/>
    </row>
    <row r="1760" ht="14.25" customHeight="1">
      <c r="A1760" s="102"/>
      <c r="B1760" s="117"/>
      <c r="C1760" s="110"/>
      <c r="D1760" s="110"/>
      <c r="E1760" s="115"/>
      <c r="F1760" s="110"/>
      <c r="G1760" s="110"/>
      <c r="H1760" s="110"/>
      <c r="I1760" s="110"/>
      <c r="J1760" s="110"/>
      <c r="K1760" s="112"/>
      <c r="L1760" s="112"/>
      <c r="M1760" s="112"/>
      <c r="N1760" s="112"/>
      <c r="O1760" s="112"/>
      <c r="P1760" s="112"/>
      <c r="Q1760" s="112"/>
      <c r="R1760" s="110"/>
      <c r="S1760" s="110"/>
      <c r="T1760" s="110"/>
      <c r="U1760" s="110"/>
      <c r="V1760" s="110"/>
      <c r="W1760" s="110"/>
      <c r="X1760" s="110"/>
    </row>
    <row r="1761" ht="14.25" customHeight="1">
      <c r="A1761" s="102"/>
      <c r="B1761" s="117"/>
      <c r="C1761" s="110"/>
      <c r="D1761" s="110"/>
      <c r="E1761" s="115"/>
      <c r="F1761" s="110"/>
      <c r="G1761" s="110"/>
      <c r="H1761" s="110"/>
      <c r="I1761" s="110"/>
      <c r="J1761" s="110"/>
      <c r="K1761" s="112"/>
      <c r="L1761" s="112"/>
      <c r="M1761" s="112"/>
      <c r="N1761" s="112"/>
      <c r="O1761" s="112"/>
      <c r="P1761" s="112"/>
      <c r="Q1761" s="112"/>
      <c r="R1761" s="110"/>
      <c r="S1761" s="110"/>
      <c r="T1761" s="110"/>
      <c r="U1761" s="110"/>
      <c r="V1761" s="110"/>
      <c r="W1761" s="110"/>
      <c r="X1761" s="110"/>
    </row>
    <row r="1762" ht="14.25" customHeight="1">
      <c r="A1762" s="102"/>
      <c r="B1762" s="117"/>
      <c r="C1762" s="110"/>
      <c r="D1762" s="110"/>
      <c r="E1762" s="115"/>
      <c r="F1762" s="110"/>
      <c r="G1762" s="110"/>
      <c r="H1762" s="110"/>
      <c r="I1762" s="110"/>
      <c r="J1762" s="110"/>
      <c r="K1762" s="112"/>
      <c r="L1762" s="112"/>
      <c r="M1762" s="112"/>
      <c r="N1762" s="112"/>
      <c r="O1762" s="112"/>
      <c r="P1762" s="112"/>
      <c r="Q1762" s="112"/>
      <c r="R1762" s="110"/>
      <c r="S1762" s="110"/>
      <c r="T1762" s="110"/>
      <c r="U1762" s="110"/>
      <c r="V1762" s="110"/>
      <c r="W1762" s="110"/>
      <c r="X1762" s="110"/>
    </row>
    <row r="1763" ht="14.25" customHeight="1">
      <c r="A1763" s="102"/>
      <c r="B1763" s="117"/>
      <c r="C1763" s="110"/>
      <c r="D1763" s="110"/>
      <c r="E1763" s="115"/>
      <c r="F1763" s="110"/>
      <c r="G1763" s="110"/>
      <c r="H1763" s="110"/>
      <c r="I1763" s="110"/>
      <c r="J1763" s="110"/>
      <c r="K1763" s="112"/>
      <c r="L1763" s="112"/>
      <c r="M1763" s="112"/>
      <c r="N1763" s="112"/>
      <c r="O1763" s="112"/>
      <c r="P1763" s="112"/>
      <c r="Q1763" s="112"/>
      <c r="R1763" s="110"/>
      <c r="S1763" s="110"/>
      <c r="T1763" s="110"/>
      <c r="U1763" s="110"/>
      <c r="V1763" s="110"/>
      <c r="W1763" s="110"/>
      <c r="X1763" s="110"/>
    </row>
    <row r="1764" ht="14.25" customHeight="1">
      <c r="A1764" s="102"/>
      <c r="B1764" s="117"/>
      <c r="C1764" s="110"/>
      <c r="D1764" s="110"/>
      <c r="E1764" s="115"/>
      <c r="F1764" s="110"/>
      <c r="G1764" s="110"/>
      <c r="H1764" s="110"/>
      <c r="I1764" s="110"/>
      <c r="J1764" s="110"/>
      <c r="K1764" s="112"/>
      <c r="L1764" s="112"/>
      <c r="M1764" s="112"/>
      <c r="N1764" s="112"/>
      <c r="O1764" s="112"/>
      <c r="P1764" s="112"/>
      <c r="Q1764" s="112"/>
      <c r="R1764" s="110"/>
      <c r="S1764" s="110"/>
      <c r="T1764" s="110"/>
      <c r="U1764" s="110"/>
      <c r="V1764" s="110"/>
      <c r="W1764" s="110"/>
      <c r="X1764" s="110"/>
    </row>
    <row r="1765" ht="14.25" customHeight="1">
      <c r="A1765" s="102"/>
      <c r="B1765" s="117"/>
      <c r="C1765" s="110"/>
      <c r="D1765" s="110"/>
      <c r="E1765" s="115"/>
      <c r="F1765" s="110"/>
      <c r="G1765" s="110"/>
      <c r="H1765" s="110"/>
      <c r="I1765" s="110"/>
      <c r="J1765" s="110"/>
      <c r="K1765" s="112"/>
      <c r="L1765" s="112"/>
      <c r="M1765" s="112"/>
      <c r="N1765" s="112"/>
      <c r="O1765" s="112"/>
      <c r="P1765" s="112"/>
      <c r="Q1765" s="112"/>
      <c r="R1765" s="110"/>
      <c r="S1765" s="110"/>
      <c r="T1765" s="110"/>
      <c r="U1765" s="110"/>
      <c r="V1765" s="110"/>
      <c r="W1765" s="110"/>
      <c r="X1765" s="110"/>
    </row>
    <row r="1766" ht="14.25" customHeight="1">
      <c r="A1766" s="102"/>
      <c r="B1766" s="117"/>
      <c r="C1766" s="110"/>
      <c r="D1766" s="110"/>
      <c r="E1766" s="115"/>
      <c r="F1766" s="110"/>
      <c r="G1766" s="110"/>
      <c r="H1766" s="110"/>
      <c r="I1766" s="110"/>
      <c r="J1766" s="110"/>
      <c r="K1766" s="112"/>
      <c r="L1766" s="112"/>
      <c r="M1766" s="112"/>
      <c r="N1766" s="112"/>
      <c r="O1766" s="112"/>
      <c r="P1766" s="112"/>
      <c r="Q1766" s="112"/>
      <c r="R1766" s="110"/>
      <c r="S1766" s="110"/>
      <c r="T1766" s="110"/>
      <c r="U1766" s="110"/>
      <c r="V1766" s="110"/>
      <c r="W1766" s="110"/>
      <c r="X1766" s="110"/>
    </row>
    <row r="1767" ht="14.25" customHeight="1">
      <c r="A1767" s="102"/>
      <c r="B1767" s="117"/>
      <c r="C1767" s="110"/>
      <c r="D1767" s="110"/>
      <c r="E1767" s="115"/>
      <c r="F1767" s="110"/>
      <c r="G1767" s="110"/>
      <c r="H1767" s="110"/>
      <c r="I1767" s="110"/>
      <c r="J1767" s="110"/>
      <c r="K1767" s="112"/>
      <c r="L1767" s="112"/>
      <c r="M1767" s="112"/>
      <c r="N1767" s="112"/>
      <c r="O1767" s="112"/>
      <c r="P1767" s="112"/>
      <c r="Q1767" s="112"/>
      <c r="R1767" s="110"/>
      <c r="S1767" s="110"/>
      <c r="T1767" s="110"/>
      <c r="U1767" s="110"/>
      <c r="V1767" s="110"/>
      <c r="W1767" s="110"/>
      <c r="X1767" s="110"/>
    </row>
    <row r="1768" ht="14.25" customHeight="1">
      <c r="A1768" s="102"/>
      <c r="B1768" s="117"/>
      <c r="C1768" s="110"/>
      <c r="D1768" s="110"/>
      <c r="E1768" s="115"/>
      <c r="F1768" s="110"/>
      <c r="G1768" s="110"/>
      <c r="H1768" s="110"/>
      <c r="I1768" s="110"/>
      <c r="J1768" s="110"/>
      <c r="K1768" s="112"/>
      <c r="L1768" s="112"/>
      <c r="M1768" s="112"/>
      <c r="N1768" s="112"/>
      <c r="O1768" s="112"/>
      <c r="P1768" s="112"/>
      <c r="Q1768" s="112"/>
      <c r="R1768" s="110"/>
      <c r="S1768" s="110"/>
      <c r="T1768" s="110"/>
      <c r="U1768" s="110"/>
      <c r="V1768" s="110"/>
      <c r="W1768" s="110"/>
      <c r="X1768" s="110"/>
    </row>
    <row r="1769" ht="14.25" customHeight="1">
      <c r="A1769" s="102"/>
      <c r="B1769" s="117"/>
      <c r="C1769" s="110"/>
      <c r="D1769" s="110"/>
      <c r="E1769" s="115"/>
      <c r="F1769" s="110"/>
      <c r="G1769" s="110"/>
      <c r="H1769" s="110"/>
      <c r="I1769" s="110"/>
      <c r="J1769" s="110"/>
      <c r="K1769" s="112"/>
      <c r="L1769" s="112"/>
      <c r="M1769" s="112"/>
      <c r="N1769" s="112"/>
      <c r="O1769" s="112"/>
      <c r="P1769" s="112"/>
      <c r="Q1769" s="112"/>
      <c r="R1769" s="110"/>
      <c r="S1769" s="110"/>
      <c r="T1769" s="110"/>
      <c r="U1769" s="110"/>
      <c r="V1769" s="110"/>
      <c r="W1769" s="110"/>
      <c r="X1769" s="110"/>
    </row>
    <row r="1770" ht="14.25" customHeight="1">
      <c r="A1770" s="102"/>
      <c r="B1770" s="117"/>
      <c r="C1770" s="110"/>
      <c r="D1770" s="110"/>
      <c r="E1770" s="115"/>
      <c r="F1770" s="110"/>
      <c r="G1770" s="110"/>
      <c r="H1770" s="110"/>
      <c r="I1770" s="110"/>
      <c r="J1770" s="110"/>
      <c r="K1770" s="112"/>
      <c r="L1770" s="112"/>
      <c r="M1770" s="112"/>
      <c r="N1770" s="112"/>
      <c r="O1770" s="112"/>
      <c r="P1770" s="112"/>
      <c r="Q1770" s="112"/>
      <c r="R1770" s="110"/>
      <c r="S1770" s="110"/>
      <c r="T1770" s="110"/>
      <c r="U1770" s="110"/>
      <c r="V1770" s="110"/>
      <c r="W1770" s="110"/>
      <c r="X1770" s="110"/>
    </row>
    <row r="1771" ht="14.25" customHeight="1">
      <c r="A1771" s="102"/>
      <c r="B1771" s="117"/>
      <c r="C1771" s="110"/>
      <c r="D1771" s="110"/>
      <c r="E1771" s="115"/>
      <c r="F1771" s="110"/>
      <c r="G1771" s="110"/>
      <c r="H1771" s="110"/>
      <c r="I1771" s="110"/>
      <c r="J1771" s="110"/>
      <c r="K1771" s="112"/>
      <c r="L1771" s="112"/>
      <c r="M1771" s="112"/>
      <c r="N1771" s="112"/>
      <c r="O1771" s="112"/>
      <c r="P1771" s="112"/>
      <c r="Q1771" s="112"/>
      <c r="R1771" s="110"/>
      <c r="S1771" s="110"/>
      <c r="T1771" s="110"/>
      <c r="U1771" s="110"/>
      <c r="V1771" s="110"/>
      <c r="W1771" s="110"/>
      <c r="X1771" s="110"/>
    </row>
    <row r="1772" ht="14.25" customHeight="1">
      <c r="A1772" s="102"/>
      <c r="B1772" s="117"/>
      <c r="C1772" s="110"/>
      <c r="D1772" s="110"/>
      <c r="E1772" s="115"/>
      <c r="F1772" s="110"/>
      <c r="G1772" s="110"/>
      <c r="H1772" s="110"/>
      <c r="I1772" s="110"/>
      <c r="J1772" s="110"/>
      <c r="K1772" s="112"/>
      <c r="L1772" s="112"/>
      <c r="M1772" s="112"/>
      <c r="N1772" s="112"/>
      <c r="O1772" s="112"/>
      <c r="P1772" s="112"/>
      <c r="Q1772" s="112"/>
      <c r="R1772" s="110"/>
      <c r="S1772" s="110"/>
      <c r="T1772" s="110"/>
      <c r="U1772" s="110"/>
      <c r="V1772" s="110"/>
      <c r="W1772" s="110"/>
      <c r="X1772" s="110"/>
    </row>
    <row r="1773" ht="14.25" customHeight="1">
      <c r="A1773" s="102"/>
      <c r="B1773" s="117"/>
      <c r="C1773" s="110"/>
      <c r="D1773" s="110"/>
      <c r="E1773" s="115"/>
      <c r="F1773" s="110"/>
      <c r="G1773" s="110"/>
      <c r="H1773" s="110"/>
      <c r="I1773" s="110"/>
      <c r="J1773" s="110"/>
      <c r="K1773" s="112"/>
      <c r="L1773" s="112"/>
      <c r="M1773" s="112"/>
      <c r="N1773" s="112"/>
      <c r="O1773" s="112"/>
      <c r="P1773" s="112"/>
      <c r="Q1773" s="112"/>
      <c r="R1773" s="110"/>
      <c r="S1773" s="110"/>
      <c r="T1773" s="110"/>
      <c r="U1773" s="110"/>
      <c r="V1773" s="110"/>
      <c r="W1773" s="110"/>
      <c r="X1773" s="110"/>
    </row>
    <row r="1774" ht="14.25" customHeight="1">
      <c r="A1774" s="102"/>
      <c r="B1774" s="117"/>
      <c r="C1774" s="110"/>
      <c r="D1774" s="110"/>
      <c r="E1774" s="115"/>
      <c r="F1774" s="110"/>
      <c r="G1774" s="110"/>
      <c r="H1774" s="110"/>
      <c r="I1774" s="110"/>
      <c r="J1774" s="110"/>
      <c r="K1774" s="112"/>
      <c r="L1774" s="112"/>
      <c r="M1774" s="112"/>
      <c r="N1774" s="112"/>
      <c r="O1774" s="112"/>
      <c r="P1774" s="112"/>
      <c r="Q1774" s="112"/>
      <c r="R1774" s="110"/>
      <c r="S1774" s="110"/>
      <c r="T1774" s="110"/>
      <c r="U1774" s="110"/>
      <c r="V1774" s="110"/>
      <c r="W1774" s="110"/>
      <c r="X1774" s="110"/>
    </row>
    <row r="1775" ht="14.25" customHeight="1">
      <c r="A1775" s="102"/>
      <c r="B1775" s="117"/>
      <c r="C1775" s="110"/>
      <c r="D1775" s="110"/>
      <c r="E1775" s="115"/>
      <c r="F1775" s="110"/>
      <c r="G1775" s="110"/>
      <c r="H1775" s="110"/>
      <c r="I1775" s="110"/>
      <c r="J1775" s="110"/>
      <c r="K1775" s="112"/>
      <c r="L1775" s="112"/>
      <c r="M1775" s="112"/>
      <c r="N1775" s="112"/>
      <c r="O1775" s="112"/>
      <c r="P1775" s="112"/>
      <c r="Q1775" s="112"/>
      <c r="R1775" s="110"/>
      <c r="S1775" s="110"/>
      <c r="T1775" s="110"/>
      <c r="U1775" s="110"/>
      <c r="V1775" s="110"/>
      <c r="W1775" s="110"/>
      <c r="X1775" s="110"/>
    </row>
    <row r="1776" ht="14.25" customHeight="1">
      <c r="A1776" s="102"/>
      <c r="B1776" s="117"/>
      <c r="C1776" s="110"/>
      <c r="D1776" s="110"/>
      <c r="E1776" s="115"/>
      <c r="F1776" s="110"/>
      <c r="G1776" s="110"/>
      <c r="H1776" s="110"/>
      <c r="I1776" s="110"/>
      <c r="J1776" s="110"/>
      <c r="K1776" s="112"/>
      <c r="L1776" s="112"/>
      <c r="M1776" s="112"/>
      <c r="N1776" s="112"/>
      <c r="O1776" s="112"/>
      <c r="P1776" s="112"/>
      <c r="Q1776" s="112"/>
      <c r="R1776" s="110"/>
      <c r="S1776" s="110"/>
      <c r="T1776" s="110"/>
      <c r="U1776" s="110"/>
      <c r="V1776" s="110"/>
      <c r="W1776" s="110"/>
      <c r="X1776" s="110"/>
    </row>
    <row r="1777" ht="14.25" customHeight="1">
      <c r="A1777" s="102"/>
      <c r="B1777" s="117"/>
      <c r="C1777" s="110"/>
      <c r="D1777" s="110"/>
      <c r="E1777" s="115"/>
      <c r="F1777" s="110"/>
      <c r="G1777" s="110"/>
      <c r="H1777" s="110"/>
      <c r="I1777" s="110"/>
      <c r="J1777" s="110"/>
      <c r="K1777" s="112"/>
      <c r="L1777" s="112"/>
      <c r="M1777" s="112"/>
      <c r="N1777" s="112"/>
      <c r="O1777" s="112"/>
      <c r="P1777" s="112"/>
      <c r="Q1777" s="112"/>
      <c r="R1777" s="110"/>
      <c r="S1777" s="110"/>
      <c r="T1777" s="110"/>
      <c r="U1777" s="110"/>
      <c r="V1777" s="110"/>
      <c r="W1777" s="110"/>
      <c r="X1777" s="110"/>
    </row>
    <row r="1778" ht="14.25" customHeight="1">
      <c r="A1778" s="102"/>
      <c r="B1778" s="117"/>
      <c r="C1778" s="110"/>
      <c r="D1778" s="110"/>
      <c r="E1778" s="115"/>
      <c r="F1778" s="110"/>
      <c r="G1778" s="110"/>
      <c r="H1778" s="110"/>
      <c r="I1778" s="110"/>
      <c r="J1778" s="110"/>
      <c r="K1778" s="112"/>
      <c r="L1778" s="112"/>
      <c r="M1778" s="112"/>
      <c r="N1778" s="112"/>
      <c r="O1778" s="112"/>
      <c r="P1778" s="112"/>
      <c r="Q1778" s="112"/>
      <c r="R1778" s="110"/>
      <c r="S1778" s="110"/>
      <c r="T1778" s="110"/>
      <c r="U1778" s="110"/>
      <c r="V1778" s="110"/>
      <c r="W1778" s="110"/>
      <c r="X1778" s="110"/>
    </row>
    <row r="1779" ht="14.25" customHeight="1">
      <c r="A1779" s="102"/>
      <c r="B1779" s="117"/>
      <c r="C1779" s="110"/>
      <c r="D1779" s="110"/>
      <c r="E1779" s="115"/>
      <c r="F1779" s="110"/>
      <c r="G1779" s="110"/>
      <c r="H1779" s="110"/>
      <c r="I1779" s="110"/>
      <c r="J1779" s="110"/>
      <c r="K1779" s="112"/>
      <c r="L1779" s="112"/>
      <c r="M1779" s="112"/>
      <c r="N1779" s="112"/>
      <c r="O1779" s="112"/>
      <c r="P1779" s="112"/>
      <c r="Q1779" s="112"/>
      <c r="R1779" s="110"/>
      <c r="S1779" s="110"/>
      <c r="T1779" s="110"/>
      <c r="U1779" s="110"/>
      <c r="V1779" s="110"/>
      <c r="W1779" s="110"/>
      <c r="X1779" s="110"/>
    </row>
    <row r="1780" ht="14.25" customHeight="1">
      <c r="A1780" s="102"/>
      <c r="B1780" s="117"/>
      <c r="C1780" s="110"/>
      <c r="D1780" s="110"/>
      <c r="E1780" s="115"/>
      <c r="F1780" s="110"/>
      <c r="G1780" s="110"/>
      <c r="H1780" s="110"/>
      <c r="I1780" s="110"/>
      <c r="J1780" s="110"/>
      <c r="K1780" s="112"/>
      <c r="L1780" s="112"/>
      <c r="M1780" s="112"/>
      <c r="N1780" s="112"/>
      <c r="O1780" s="112"/>
      <c r="P1780" s="112"/>
      <c r="Q1780" s="112"/>
      <c r="R1780" s="110"/>
      <c r="S1780" s="110"/>
      <c r="T1780" s="110"/>
      <c r="U1780" s="110"/>
      <c r="V1780" s="110"/>
      <c r="W1780" s="110"/>
      <c r="X1780" s="110"/>
    </row>
    <row r="1781" ht="14.25" customHeight="1">
      <c r="A1781" s="102"/>
      <c r="B1781" s="117"/>
      <c r="C1781" s="110"/>
      <c r="D1781" s="110"/>
      <c r="E1781" s="115"/>
      <c r="F1781" s="110"/>
      <c r="G1781" s="110"/>
      <c r="H1781" s="110"/>
      <c r="I1781" s="110"/>
      <c r="J1781" s="110"/>
      <c r="K1781" s="112"/>
      <c r="L1781" s="112"/>
      <c r="M1781" s="112"/>
      <c r="N1781" s="112"/>
      <c r="O1781" s="112"/>
      <c r="P1781" s="112"/>
      <c r="Q1781" s="112"/>
      <c r="R1781" s="110"/>
      <c r="S1781" s="110"/>
      <c r="T1781" s="110"/>
      <c r="U1781" s="110"/>
      <c r="V1781" s="110"/>
      <c r="W1781" s="110"/>
      <c r="X1781" s="110"/>
    </row>
    <row r="1782" ht="14.25" customHeight="1">
      <c r="A1782" s="102"/>
      <c r="B1782" s="117"/>
      <c r="C1782" s="110"/>
      <c r="D1782" s="110"/>
      <c r="E1782" s="115"/>
      <c r="F1782" s="110"/>
      <c r="G1782" s="110"/>
      <c r="H1782" s="110"/>
      <c r="I1782" s="110"/>
      <c r="J1782" s="110"/>
      <c r="K1782" s="112"/>
      <c r="L1782" s="112"/>
      <c r="M1782" s="112"/>
      <c r="N1782" s="112"/>
      <c r="O1782" s="112"/>
      <c r="P1782" s="112"/>
      <c r="Q1782" s="112"/>
      <c r="R1782" s="110"/>
      <c r="S1782" s="110"/>
      <c r="T1782" s="110"/>
      <c r="U1782" s="110"/>
      <c r="V1782" s="110"/>
      <c r="W1782" s="110"/>
      <c r="X1782" s="110"/>
    </row>
    <row r="1783" ht="14.25" customHeight="1">
      <c r="A1783" s="102"/>
      <c r="B1783" s="117"/>
      <c r="C1783" s="110"/>
      <c r="D1783" s="110"/>
      <c r="E1783" s="115"/>
      <c r="F1783" s="110"/>
      <c r="G1783" s="110"/>
      <c r="H1783" s="110"/>
      <c r="I1783" s="110"/>
      <c r="J1783" s="110"/>
      <c r="K1783" s="112"/>
      <c r="L1783" s="112"/>
      <c r="M1783" s="112"/>
      <c r="N1783" s="112"/>
      <c r="O1783" s="112"/>
      <c r="P1783" s="112"/>
      <c r="Q1783" s="112"/>
      <c r="R1783" s="110"/>
      <c r="S1783" s="110"/>
      <c r="T1783" s="110"/>
      <c r="U1783" s="110"/>
      <c r="V1783" s="110"/>
      <c r="W1783" s="110"/>
      <c r="X1783" s="110"/>
    </row>
    <row r="1784" ht="14.25" customHeight="1">
      <c r="A1784" s="102"/>
      <c r="B1784" s="117"/>
      <c r="C1784" s="110"/>
      <c r="D1784" s="110"/>
      <c r="E1784" s="115"/>
      <c r="F1784" s="110"/>
      <c r="G1784" s="110"/>
      <c r="H1784" s="110"/>
      <c r="I1784" s="110"/>
      <c r="J1784" s="110"/>
      <c r="K1784" s="112"/>
      <c r="L1784" s="112"/>
      <c r="M1784" s="112"/>
      <c r="N1784" s="112"/>
      <c r="O1784" s="112"/>
      <c r="P1784" s="112"/>
      <c r="Q1784" s="112"/>
      <c r="R1784" s="110"/>
      <c r="S1784" s="110"/>
      <c r="T1784" s="110"/>
      <c r="U1784" s="110"/>
      <c r="V1784" s="110"/>
      <c r="W1784" s="110"/>
      <c r="X1784" s="110"/>
    </row>
    <row r="1785" ht="14.25" customHeight="1">
      <c r="A1785" s="102"/>
      <c r="B1785" s="117"/>
      <c r="C1785" s="110"/>
      <c r="D1785" s="110"/>
      <c r="E1785" s="115"/>
      <c r="F1785" s="110"/>
      <c r="G1785" s="110"/>
      <c r="H1785" s="110"/>
      <c r="I1785" s="110"/>
      <c r="J1785" s="110"/>
      <c r="K1785" s="112"/>
      <c r="L1785" s="112"/>
      <c r="M1785" s="112"/>
      <c r="N1785" s="112"/>
      <c r="O1785" s="112"/>
      <c r="P1785" s="112"/>
      <c r="Q1785" s="112"/>
      <c r="R1785" s="110"/>
      <c r="S1785" s="110"/>
      <c r="T1785" s="110"/>
      <c r="U1785" s="110"/>
      <c r="V1785" s="110"/>
      <c r="W1785" s="110"/>
      <c r="X1785" s="110"/>
    </row>
    <row r="1786" ht="14.25" customHeight="1">
      <c r="A1786" s="102"/>
      <c r="B1786" s="117"/>
      <c r="C1786" s="110"/>
      <c r="D1786" s="110"/>
      <c r="E1786" s="115"/>
      <c r="F1786" s="110"/>
      <c r="G1786" s="110"/>
      <c r="H1786" s="110"/>
      <c r="I1786" s="110"/>
      <c r="J1786" s="110"/>
      <c r="K1786" s="112"/>
      <c r="L1786" s="112"/>
      <c r="M1786" s="112"/>
      <c r="N1786" s="112"/>
      <c r="O1786" s="112"/>
      <c r="P1786" s="112"/>
      <c r="Q1786" s="112"/>
      <c r="R1786" s="110"/>
      <c r="S1786" s="110"/>
      <c r="T1786" s="110"/>
      <c r="U1786" s="110"/>
      <c r="V1786" s="110"/>
      <c r="W1786" s="110"/>
      <c r="X1786" s="110"/>
    </row>
    <row r="1787" ht="14.25" customHeight="1">
      <c r="A1787" s="102"/>
      <c r="B1787" s="117"/>
      <c r="C1787" s="110"/>
      <c r="D1787" s="110"/>
      <c r="E1787" s="115"/>
      <c r="F1787" s="110"/>
      <c r="G1787" s="110"/>
      <c r="H1787" s="110"/>
      <c r="I1787" s="110"/>
      <c r="J1787" s="110"/>
      <c r="K1787" s="112"/>
      <c r="L1787" s="112"/>
      <c r="M1787" s="112"/>
      <c r="N1787" s="112"/>
      <c r="O1787" s="112"/>
      <c r="P1787" s="112"/>
      <c r="Q1787" s="112"/>
      <c r="R1787" s="110"/>
      <c r="S1787" s="110"/>
      <c r="T1787" s="110"/>
      <c r="U1787" s="110"/>
      <c r="V1787" s="110"/>
      <c r="W1787" s="110"/>
      <c r="X1787" s="110"/>
    </row>
    <row r="1788" ht="14.25" customHeight="1">
      <c r="A1788" s="102"/>
      <c r="B1788" s="117"/>
      <c r="C1788" s="110"/>
      <c r="D1788" s="110"/>
      <c r="E1788" s="115"/>
      <c r="F1788" s="110"/>
      <c r="G1788" s="110"/>
      <c r="H1788" s="110"/>
      <c r="I1788" s="110"/>
      <c r="J1788" s="110"/>
      <c r="K1788" s="112"/>
      <c r="L1788" s="112"/>
      <c r="M1788" s="112"/>
      <c r="N1788" s="112"/>
      <c r="O1788" s="112"/>
      <c r="P1788" s="112"/>
      <c r="Q1788" s="112"/>
      <c r="R1788" s="110"/>
      <c r="S1788" s="110"/>
      <c r="T1788" s="110"/>
      <c r="U1788" s="110"/>
      <c r="V1788" s="110"/>
      <c r="W1788" s="110"/>
      <c r="X1788" s="110"/>
    </row>
    <row r="1789" ht="14.25" customHeight="1">
      <c r="A1789" s="102"/>
      <c r="B1789" s="117"/>
      <c r="C1789" s="110"/>
      <c r="D1789" s="110"/>
      <c r="E1789" s="115"/>
      <c r="F1789" s="110"/>
      <c r="G1789" s="110"/>
      <c r="H1789" s="110"/>
      <c r="I1789" s="110"/>
      <c r="J1789" s="110"/>
      <c r="K1789" s="112"/>
      <c r="L1789" s="112"/>
      <c r="M1789" s="112"/>
      <c r="N1789" s="112"/>
      <c r="O1789" s="112"/>
      <c r="P1789" s="112"/>
      <c r="Q1789" s="112"/>
      <c r="R1789" s="110"/>
      <c r="S1789" s="110"/>
      <c r="T1789" s="110"/>
      <c r="U1789" s="110"/>
      <c r="V1789" s="110"/>
      <c r="W1789" s="110"/>
      <c r="X1789" s="110"/>
    </row>
    <row r="1790" ht="14.25" customHeight="1">
      <c r="A1790" s="102"/>
      <c r="B1790" s="117"/>
      <c r="C1790" s="110"/>
      <c r="D1790" s="110"/>
      <c r="E1790" s="115"/>
      <c r="F1790" s="110"/>
      <c r="G1790" s="110"/>
      <c r="H1790" s="110"/>
      <c r="I1790" s="110"/>
      <c r="J1790" s="110"/>
      <c r="K1790" s="112"/>
      <c r="L1790" s="112"/>
      <c r="M1790" s="112"/>
      <c r="N1790" s="112"/>
      <c r="O1790" s="112"/>
      <c r="P1790" s="112"/>
      <c r="Q1790" s="112"/>
      <c r="R1790" s="110"/>
      <c r="S1790" s="110"/>
      <c r="T1790" s="110"/>
      <c r="U1790" s="110"/>
      <c r="V1790" s="110"/>
      <c r="W1790" s="110"/>
      <c r="X1790" s="110"/>
    </row>
    <row r="1791" ht="14.25" customHeight="1">
      <c r="A1791" s="102"/>
      <c r="B1791" s="117"/>
      <c r="C1791" s="110"/>
      <c r="D1791" s="110"/>
      <c r="E1791" s="115"/>
      <c r="F1791" s="110"/>
      <c r="G1791" s="110"/>
      <c r="H1791" s="110"/>
      <c r="I1791" s="110"/>
      <c r="J1791" s="110"/>
      <c r="K1791" s="112"/>
      <c r="L1791" s="112"/>
      <c r="M1791" s="112"/>
      <c r="N1791" s="112"/>
      <c r="O1791" s="112"/>
      <c r="P1791" s="112"/>
      <c r="Q1791" s="112"/>
      <c r="R1791" s="110"/>
      <c r="S1791" s="110"/>
      <c r="T1791" s="110"/>
      <c r="U1791" s="110"/>
      <c r="V1791" s="110"/>
      <c r="W1791" s="110"/>
      <c r="X1791" s="110"/>
    </row>
    <row r="1792" ht="14.25" customHeight="1">
      <c r="A1792" s="102"/>
      <c r="B1792" s="117"/>
      <c r="C1792" s="110"/>
      <c r="D1792" s="110"/>
      <c r="E1792" s="115"/>
      <c r="F1792" s="110"/>
      <c r="G1792" s="110"/>
      <c r="H1792" s="110"/>
      <c r="I1792" s="110"/>
      <c r="J1792" s="110"/>
      <c r="K1792" s="112"/>
      <c r="L1792" s="112"/>
      <c r="M1792" s="112"/>
      <c r="N1792" s="112"/>
      <c r="O1792" s="112"/>
      <c r="P1792" s="112"/>
      <c r="Q1792" s="112"/>
      <c r="R1792" s="110"/>
      <c r="S1792" s="110"/>
      <c r="T1792" s="110"/>
      <c r="U1792" s="110"/>
      <c r="V1792" s="110"/>
      <c r="W1792" s="110"/>
      <c r="X1792" s="110"/>
    </row>
    <row r="1793" ht="14.25" customHeight="1">
      <c r="A1793" s="102"/>
      <c r="B1793" s="117"/>
      <c r="C1793" s="110"/>
      <c r="D1793" s="110"/>
      <c r="E1793" s="115"/>
      <c r="F1793" s="110"/>
      <c r="G1793" s="110"/>
      <c r="H1793" s="110"/>
      <c r="I1793" s="110"/>
      <c r="J1793" s="110"/>
      <c r="K1793" s="112"/>
      <c r="L1793" s="112"/>
      <c r="M1793" s="112"/>
      <c r="N1793" s="112"/>
      <c r="O1793" s="112"/>
      <c r="P1793" s="112"/>
      <c r="Q1793" s="112"/>
      <c r="R1793" s="110"/>
      <c r="S1793" s="110"/>
      <c r="T1793" s="110"/>
      <c r="U1793" s="110"/>
      <c r="V1793" s="110"/>
      <c r="W1793" s="110"/>
      <c r="X1793" s="110"/>
    </row>
    <row r="1794" ht="14.25" customHeight="1">
      <c r="A1794" s="102"/>
      <c r="B1794" s="117"/>
      <c r="C1794" s="110"/>
      <c r="D1794" s="110"/>
      <c r="E1794" s="115"/>
      <c r="F1794" s="110"/>
      <c r="G1794" s="110"/>
      <c r="H1794" s="110"/>
      <c r="I1794" s="110"/>
      <c r="J1794" s="110"/>
      <c r="K1794" s="112"/>
      <c r="L1794" s="112"/>
      <c r="M1794" s="112"/>
      <c r="N1794" s="112"/>
      <c r="O1794" s="112"/>
      <c r="P1794" s="112"/>
      <c r="Q1794" s="112"/>
      <c r="R1794" s="110"/>
      <c r="S1794" s="110"/>
      <c r="T1794" s="110"/>
      <c r="U1794" s="110"/>
      <c r="V1794" s="110"/>
      <c r="W1794" s="110"/>
      <c r="X1794" s="110"/>
    </row>
    <row r="1795" ht="14.25" customHeight="1">
      <c r="A1795" s="102"/>
      <c r="B1795" s="117"/>
      <c r="C1795" s="110"/>
      <c r="D1795" s="110"/>
      <c r="E1795" s="115"/>
      <c r="F1795" s="110"/>
      <c r="G1795" s="110"/>
      <c r="H1795" s="110"/>
      <c r="I1795" s="110"/>
      <c r="J1795" s="110"/>
      <c r="K1795" s="112"/>
      <c r="L1795" s="112"/>
      <c r="M1795" s="112"/>
      <c r="N1795" s="112"/>
      <c r="O1795" s="112"/>
      <c r="P1795" s="112"/>
      <c r="Q1795" s="112"/>
      <c r="R1795" s="110"/>
      <c r="S1795" s="110"/>
      <c r="T1795" s="110"/>
      <c r="U1795" s="110"/>
      <c r="V1795" s="110"/>
      <c r="W1795" s="110"/>
      <c r="X1795" s="110"/>
    </row>
    <row r="1796" ht="14.25" customHeight="1">
      <c r="A1796" s="102"/>
      <c r="B1796" s="117"/>
      <c r="C1796" s="110"/>
      <c r="D1796" s="110"/>
      <c r="E1796" s="115"/>
      <c r="F1796" s="110"/>
      <c r="G1796" s="110"/>
      <c r="H1796" s="110"/>
      <c r="I1796" s="110"/>
      <c r="J1796" s="110"/>
      <c r="K1796" s="112"/>
      <c r="L1796" s="112"/>
      <c r="M1796" s="112"/>
      <c r="N1796" s="112"/>
      <c r="O1796" s="112"/>
      <c r="P1796" s="112"/>
      <c r="Q1796" s="112"/>
      <c r="R1796" s="110"/>
      <c r="S1796" s="110"/>
      <c r="T1796" s="110"/>
      <c r="U1796" s="110"/>
      <c r="V1796" s="110"/>
      <c r="W1796" s="110"/>
      <c r="X1796" s="110"/>
    </row>
    <row r="1797" ht="14.25" customHeight="1">
      <c r="A1797" s="102"/>
      <c r="B1797" s="117"/>
      <c r="C1797" s="110"/>
      <c r="D1797" s="110"/>
      <c r="E1797" s="115"/>
      <c r="F1797" s="110"/>
      <c r="G1797" s="110"/>
      <c r="H1797" s="110"/>
      <c r="I1797" s="110"/>
      <c r="J1797" s="110"/>
      <c r="K1797" s="112"/>
      <c r="L1797" s="112"/>
      <c r="M1797" s="112"/>
      <c r="N1797" s="112"/>
      <c r="O1797" s="112"/>
      <c r="P1797" s="112"/>
      <c r="Q1797" s="112"/>
      <c r="R1797" s="110"/>
      <c r="S1797" s="110"/>
      <c r="T1797" s="110"/>
      <c r="U1797" s="110"/>
      <c r="V1797" s="110"/>
      <c r="W1797" s="110"/>
      <c r="X1797" s="110"/>
    </row>
    <row r="1798" ht="14.25" customHeight="1">
      <c r="A1798" s="102"/>
      <c r="B1798" s="117"/>
      <c r="C1798" s="110"/>
      <c r="D1798" s="110"/>
      <c r="E1798" s="115"/>
      <c r="F1798" s="110"/>
      <c r="G1798" s="110"/>
      <c r="H1798" s="110"/>
      <c r="I1798" s="110"/>
      <c r="J1798" s="110"/>
      <c r="K1798" s="112"/>
      <c r="L1798" s="112"/>
      <c r="M1798" s="112"/>
      <c r="N1798" s="112"/>
      <c r="O1798" s="112"/>
      <c r="P1798" s="112"/>
      <c r="Q1798" s="112"/>
      <c r="R1798" s="110"/>
      <c r="S1798" s="110"/>
      <c r="T1798" s="110"/>
      <c r="U1798" s="110"/>
      <c r="V1798" s="110"/>
      <c r="W1798" s="110"/>
      <c r="X1798" s="110"/>
    </row>
    <row r="1799" ht="14.25" customHeight="1">
      <c r="A1799" s="102"/>
      <c r="B1799" s="117"/>
      <c r="C1799" s="110"/>
      <c r="D1799" s="110"/>
      <c r="E1799" s="115"/>
      <c r="F1799" s="110"/>
      <c r="G1799" s="110"/>
      <c r="H1799" s="110"/>
      <c r="I1799" s="110"/>
      <c r="J1799" s="110"/>
      <c r="K1799" s="112"/>
      <c r="L1799" s="112"/>
      <c r="M1799" s="112"/>
      <c r="N1799" s="112"/>
      <c r="O1799" s="112"/>
      <c r="P1799" s="112"/>
      <c r="Q1799" s="112"/>
      <c r="R1799" s="110"/>
      <c r="S1799" s="110"/>
      <c r="T1799" s="110"/>
      <c r="U1799" s="110"/>
      <c r="V1799" s="110"/>
      <c r="W1799" s="110"/>
      <c r="X1799" s="110"/>
    </row>
    <row r="1800" ht="14.25" customHeight="1">
      <c r="A1800" s="102"/>
      <c r="B1800" s="117"/>
      <c r="C1800" s="110"/>
      <c r="D1800" s="110"/>
      <c r="E1800" s="115"/>
      <c r="F1800" s="110"/>
      <c r="G1800" s="110"/>
      <c r="H1800" s="110"/>
      <c r="I1800" s="110"/>
      <c r="J1800" s="110"/>
      <c r="K1800" s="112"/>
      <c r="L1800" s="112"/>
      <c r="M1800" s="112"/>
      <c r="N1800" s="112"/>
      <c r="O1800" s="112"/>
      <c r="P1800" s="112"/>
      <c r="Q1800" s="112"/>
      <c r="R1800" s="110"/>
      <c r="S1800" s="110"/>
      <c r="T1800" s="110"/>
      <c r="U1800" s="110"/>
      <c r="V1800" s="110"/>
      <c r="W1800" s="110"/>
      <c r="X1800" s="110"/>
    </row>
    <row r="1801" ht="14.25" customHeight="1">
      <c r="A1801" s="102"/>
      <c r="B1801" s="117"/>
      <c r="C1801" s="110"/>
      <c r="D1801" s="110"/>
      <c r="E1801" s="115"/>
      <c r="F1801" s="110"/>
      <c r="G1801" s="110"/>
      <c r="H1801" s="110"/>
      <c r="I1801" s="110"/>
      <c r="J1801" s="110"/>
      <c r="K1801" s="112"/>
      <c r="L1801" s="112"/>
      <c r="M1801" s="112"/>
      <c r="N1801" s="112"/>
      <c r="O1801" s="112"/>
      <c r="P1801" s="112"/>
      <c r="Q1801" s="112"/>
      <c r="R1801" s="110"/>
      <c r="S1801" s="110"/>
      <c r="T1801" s="110"/>
      <c r="U1801" s="110"/>
      <c r="V1801" s="110"/>
      <c r="W1801" s="110"/>
      <c r="X1801" s="110"/>
    </row>
    <row r="1802" ht="14.25" customHeight="1">
      <c r="A1802" s="102"/>
      <c r="B1802" s="117"/>
      <c r="C1802" s="110"/>
      <c r="D1802" s="110"/>
      <c r="E1802" s="115"/>
      <c r="F1802" s="110"/>
      <c r="G1802" s="110"/>
      <c r="H1802" s="110"/>
      <c r="I1802" s="110"/>
      <c r="J1802" s="110"/>
      <c r="K1802" s="112"/>
      <c r="L1802" s="112"/>
      <c r="M1802" s="112"/>
      <c r="N1802" s="112"/>
      <c r="O1802" s="112"/>
      <c r="P1802" s="112"/>
      <c r="Q1802" s="112"/>
      <c r="R1802" s="110"/>
      <c r="S1802" s="110"/>
      <c r="T1802" s="110"/>
      <c r="U1802" s="110"/>
      <c r="V1802" s="110"/>
      <c r="W1802" s="110"/>
      <c r="X1802" s="110"/>
    </row>
    <row r="1803" ht="14.25" customHeight="1">
      <c r="A1803" s="102"/>
      <c r="B1803" s="117"/>
      <c r="C1803" s="110"/>
      <c r="D1803" s="110"/>
      <c r="E1803" s="115"/>
      <c r="F1803" s="110"/>
      <c r="G1803" s="110"/>
      <c r="H1803" s="110"/>
      <c r="I1803" s="110"/>
      <c r="J1803" s="110"/>
      <c r="K1803" s="112"/>
      <c r="L1803" s="112"/>
      <c r="M1803" s="112"/>
      <c r="N1803" s="112"/>
      <c r="O1803" s="112"/>
      <c r="P1803" s="112"/>
      <c r="Q1803" s="112"/>
      <c r="R1803" s="110"/>
      <c r="S1803" s="110"/>
      <c r="T1803" s="110"/>
      <c r="U1803" s="110"/>
      <c r="V1803" s="110"/>
      <c r="W1803" s="110"/>
      <c r="X1803" s="110"/>
    </row>
    <row r="1804" ht="14.25" customHeight="1">
      <c r="A1804" s="102"/>
      <c r="B1804" s="117"/>
      <c r="C1804" s="110"/>
      <c r="D1804" s="110"/>
      <c r="E1804" s="115"/>
      <c r="F1804" s="110"/>
      <c r="G1804" s="110"/>
      <c r="H1804" s="110"/>
      <c r="I1804" s="110"/>
      <c r="J1804" s="110"/>
      <c r="K1804" s="112"/>
      <c r="L1804" s="112"/>
      <c r="M1804" s="112"/>
      <c r="N1804" s="112"/>
      <c r="O1804" s="112"/>
      <c r="P1804" s="112"/>
      <c r="Q1804" s="112"/>
      <c r="R1804" s="110"/>
      <c r="S1804" s="110"/>
      <c r="T1804" s="110"/>
      <c r="U1804" s="110"/>
      <c r="V1804" s="110"/>
      <c r="W1804" s="110"/>
      <c r="X1804" s="110"/>
    </row>
    <row r="1805" ht="14.25" customHeight="1">
      <c r="A1805" s="102"/>
      <c r="B1805" s="117"/>
      <c r="C1805" s="110"/>
      <c r="D1805" s="110"/>
      <c r="E1805" s="115"/>
      <c r="F1805" s="110"/>
      <c r="G1805" s="110"/>
      <c r="H1805" s="110"/>
      <c r="I1805" s="110"/>
      <c r="J1805" s="110"/>
      <c r="K1805" s="112"/>
      <c r="L1805" s="112"/>
      <c r="M1805" s="112"/>
      <c r="N1805" s="112"/>
      <c r="O1805" s="112"/>
      <c r="P1805" s="112"/>
      <c r="Q1805" s="112"/>
      <c r="R1805" s="110"/>
      <c r="S1805" s="110"/>
      <c r="T1805" s="110"/>
      <c r="U1805" s="110"/>
      <c r="V1805" s="110"/>
      <c r="W1805" s="110"/>
      <c r="X1805" s="110"/>
    </row>
    <row r="1806" ht="14.25" customHeight="1">
      <c r="A1806" s="102"/>
      <c r="B1806" s="117"/>
      <c r="C1806" s="110"/>
      <c r="D1806" s="110"/>
      <c r="E1806" s="115"/>
      <c r="F1806" s="110"/>
      <c r="G1806" s="110"/>
      <c r="H1806" s="110"/>
      <c r="I1806" s="110"/>
      <c r="J1806" s="110"/>
      <c r="K1806" s="112"/>
      <c r="L1806" s="112"/>
      <c r="M1806" s="112"/>
      <c r="N1806" s="112"/>
      <c r="O1806" s="112"/>
      <c r="P1806" s="112"/>
      <c r="Q1806" s="112"/>
      <c r="R1806" s="110"/>
      <c r="S1806" s="110"/>
      <c r="T1806" s="110"/>
      <c r="U1806" s="110"/>
      <c r="V1806" s="110"/>
      <c r="W1806" s="110"/>
      <c r="X1806" s="110"/>
    </row>
    <row r="1807" ht="14.25" customHeight="1">
      <c r="A1807" s="102"/>
      <c r="B1807" s="117"/>
      <c r="C1807" s="110"/>
      <c r="D1807" s="110"/>
      <c r="E1807" s="115"/>
      <c r="F1807" s="110"/>
      <c r="G1807" s="110"/>
      <c r="H1807" s="110"/>
      <c r="I1807" s="110"/>
      <c r="J1807" s="110"/>
      <c r="K1807" s="112"/>
      <c r="L1807" s="112"/>
      <c r="M1807" s="112"/>
      <c r="N1807" s="112"/>
      <c r="O1807" s="112"/>
      <c r="P1807" s="112"/>
      <c r="Q1807" s="112"/>
      <c r="R1807" s="110"/>
      <c r="S1807" s="110"/>
      <c r="T1807" s="110"/>
      <c r="U1807" s="110"/>
      <c r="V1807" s="110"/>
      <c r="W1807" s="110"/>
      <c r="X1807" s="110"/>
    </row>
    <row r="1808" ht="14.25" customHeight="1">
      <c r="A1808" s="102"/>
      <c r="B1808" s="117"/>
      <c r="C1808" s="110"/>
      <c r="D1808" s="110"/>
      <c r="E1808" s="115"/>
      <c r="F1808" s="110"/>
      <c r="G1808" s="110"/>
      <c r="H1808" s="110"/>
      <c r="I1808" s="110"/>
      <c r="J1808" s="110"/>
      <c r="K1808" s="112"/>
      <c r="L1808" s="112"/>
      <c r="M1808" s="112"/>
      <c r="N1808" s="112"/>
      <c r="O1808" s="112"/>
      <c r="P1808" s="112"/>
      <c r="Q1808" s="112"/>
      <c r="R1808" s="110"/>
      <c r="S1808" s="110"/>
      <c r="T1808" s="110"/>
      <c r="U1808" s="110"/>
      <c r="V1808" s="110"/>
      <c r="W1808" s="110"/>
      <c r="X1808" s="110"/>
    </row>
    <row r="1809" ht="14.25" customHeight="1">
      <c r="A1809" s="102"/>
      <c r="B1809" s="117"/>
      <c r="C1809" s="110"/>
      <c r="D1809" s="110"/>
      <c r="E1809" s="115"/>
      <c r="F1809" s="110"/>
      <c r="G1809" s="110"/>
      <c r="H1809" s="110"/>
      <c r="I1809" s="110"/>
      <c r="J1809" s="110"/>
      <c r="K1809" s="112"/>
      <c r="L1809" s="112"/>
      <c r="M1809" s="112"/>
      <c r="N1809" s="112"/>
      <c r="O1809" s="112"/>
      <c r="P1809" s="112"/>
      <c r="Q1809" s="112"/>
      <c r="R1809" s="110"/>
      <c r="S1809" s="110"/>
      <c r="T1809" s="110"/>
      <c r="U1809" s="110"/>
      <c r="V1809" s="110"/>
      <c r="W1809" s="110"/>
      <c r="X1809" s="110"/>
    </row>
    <row r="1810" ht="14.25" customHeight="1">
      <c r="A1810" s="102"/>
      <c r="B1810" s="117"/>
      <c r="C1810" s="110"/>
      <c r="D1810" s="110"/>
      <c r="E1810" s="115"/>
      <c r="F1810" s="110"/>
      <c r="G1810" s="110"/>
      <c r="H1810" s="110"/>
      <c r="I1810" s="110"/>
      <c r="J1810" s="110"/>
      <c r="K1810" s="112"/>
      <c r="L1810" s="112"/>
      <c r="M1810" s="112"/>
      <c r="N1810" s="112"/>
      <c r="O1810" s="112"/>
      <c r="P1810" s="112"/>
      <c r="Q1810" s="112"/>
      <c r="R1810" s="110"/>
      <c r="S1810" s="110"/>
      <c r="T1810" s="110"/>
      <c r="U1810" s="110"/>
      <c r="V1810" s="110"/>
      <c r="W1810" s="110"/>
      <c r="X1810" s="110"/>
    </row>
    <row r="1811" ht="14.25" customHeight="1">
      <c r="A1811" s="102"/>
      <c r="B1811" s="117"/>
      <c r="C1811" s="110"/>
      <c r="D1811" s="110"/>
      <c r="E1811" s="115"/>
      <c r="F1811" s="110"/>
      <c r="G1811" s="110"/>
      <c r="H1811" s="110"/>
      <c r="I1811" s="110"/>
      <c r="J1811" s="110"/>
      <c r="K1811" s="112"/>
      <c r="L1811" s="112"/>
      <c r="M1811" s="112"/>
      <c r="N1811" s="112"/>
      <c r="O1811" s="112"/>
      <c r="P1811" s="112"/>
      <c r="Q1811" s="112"/>
      <c r="R1811" s="110"/>
      <c r="S1811" s="110"/>
      <c r="T1811" s="110"/>
      <c r="U1811" s="110"/>
      <c r="V1811" s="110"/>
      <c r="W1811" s="110"/>
      <c r="X1811" s="110"/>
    </row>
    <row r="1812" ht="14.25" customHeight="1">
      <c r="A1812" s="102"/>
      <c r="B1812" s="117"/>
      <c r="C1812" s="110"/>
      <c r="D1812" s="110"/>
      <c r="E1812" s="115"/>
      <c r="F1812" s="110"/>
      <c r="G1812" s="110"/>
      <c r="H1812" s="110"/>
      <c r="I1812" s="110"/>
      <c r="J1812" s="110"/>
      <c r="K1812" s="112"/>
      <c r="L1812" s="112"/>
      <c r="M1812" s="112"/>
      <c r="N1812" s="112"/>
      <c r="O1812" s="112"/>
      <c r="P1812" s="112"/>
      <c r="Q1812" s="112"/>
      <c r="R1812" s="110"/>
      <c r="S1812" s="110"/>
      <c r="T1812" s="110"/>
      <c r="U1812" s="110"/>
      <c r="V1812" s="110"/>
      <c r="W1812" s="110"/>
      <c r="X1812" s="110"/>
    </row>
    <row r="1813" ht="14.25" customHeight="1">
      <c r="A1813" s="102"/>
      <c r="B1813" s="117"/>
      <c r="C1813" s="110"/>
      <c r="D1813" s="110"/>
      <c r="E1813" s="115"/>
      <c r="F1813" s="110"/>
      <c r="G1813" s="110"/>
      <c r="H1813" s="110"/>
      <c r="I1813" s="110"/>
      <c r="J1813" s="110"/>
      <c r="K1813" s="112"/>
      <c r="L1813" s="112"/>
      <c r="M1813" s="112"/>
      <c r="N1813" s="112"/>
      <c r="O1813" s="112"/>
      <c r="P1813" s="112"/>
      <c r="Q1813" s="112"/>
      <c r="R1813" s="110"/>
      <c r="S1813" s="110"/>
      <c r="T1813" s="110"/>
      <c r="U1813" s="110"/>
      <c r="V1813" s="110"/>
      <c r="W1813" s="110"/>
      <c r="X1813" s="110"/>
    </row>
    <row r="1814" ht="14.25" customHeight="1">
      <c r="A1814" s="102"/>
      <c r="B1814" s="117"/>
      <c r="C1814" s="110"/>
      <c r="D1814" s="110"/>
      <c r="E1814" s="115"/>
      <c r="F1814" s="110"/>
      <c r="G1814" s="110"/>
      <c r="H1814" s="110"/>
      <c r="I1814" s="110"/>
      <c r="J1814" s="110"/>
      <c r="K1814" s="112"/>
      <c r="L1814" s="112"/>
      <c r="M1814" s="112"/>
      <c r="N1814" s="112"/>
      <c r="O1814" s="112"/>
      <c r="P1814" s="112"/>
      <c r="Q1814" s="112"/>
      <c r="R1814" s="110"/>
      <c r="S1814" s="110"/>
      <c r="T1814" s="110"/>
      <c r="U1814" s="110"/>
      <c r="V1814" s="110"/>
      <c r="W1814" s="110"/>
      <c r="X1814" s="110"/>
    </row>
    <row r="1815" ht="14.25" customHeight="1">
      <c r="A1815" s="102"/>
      <c r="B1815" s="117"/>
      <c r="C1815" s="110"/>
      <c r="D1815" s="110"/>
      <c r="E1815" s="115"/>
      <c r="F1815" s="110"/>
      <c r="G1815" s="110"/>
      <c r="H1815" s="110"/>
      <c r="I1815" s="110"/>
      <c r="J1815" s="110"/>
      <c r="K1815" s="112"/>
      <c r="L1815" s="112"/>
      <c r="M1815" s="112"/>
      <c r="N1815" s="112"/>
      <c r="O1815" s="112"/>
      <c r="P1815" s="112"/>
      <c r="Q1815" s="112"/>
      <c r="R1815" s="110"/>
      <c r="S1815" s="110"/>
      <c r="T1815" s="110"/>
      <c r="U1815" s="110"/>
      <c r="V1815" s="110"/>
      <c r="W1815" s="110"/>
      <c r="X1815" s="110"/>
    </row>
    <row r="1816" ht="14.25" customHeight="1">
      <c r="A1816" s="102"/>
      <c r="B1816" s="117"/>
      <c r="C1816" s="110"/>
      <c r="D1816" s="110"/>
      <c r="E1816" s="115"/>
      <c r="F1816" s="110"/>
      <c r="G1816" s="110"/>
      <c r="H1816" s="110"/>
      <c r="I1816" s="110"/>
      <c r="J1816" s="110"/>
      <c r="K1816" s="112"/>
      <c r="L1816" s="112"/>
      <c r="M1816" s="112"/>
      <c r="N1816" s="112"/>
      <c r="O1816" s="112"/>
      <c r="P1816" s="112"/>
      <c r="Q1816" s="112"/>
      <c r="R1816" s="110"/>
      <c r="S1816" s="110"/>
      <c r="T1816" s="110"/>
      <c r="U1816" s="110"/>
      <c r="V1816" s="110"/>
      <c r="W1816" s="110"/>
      <c r="X1816" s="110"/>
    </row>
    <row r="1817" ht="14.25" customHeight="1">
      <c r="A1817" s="102"/>
      <c r="B1817" s="117"/>
      <c r="C1817" s="110"/>
      <c r="D1817" s="110"/>
      <c r="E1817" s="115"/>
      <c r="F1817" s="110"/>
      <c r="G1817" s="110"/>
      <c r="H1817" s="110"/>
      <c r="I1817" s="110"/>
      <c r="J1817" s="110"/>
      <c r="K1817" s="112"/>
      <c r="L1817" s="112"/>
      <c r="M1817" s="112"/>
      <c r="N1817" s="112"/>
      <c r="O1817" s="112"/>
      <c r="P1817" s="112"/>
      <c r="Q1817" s="112"/>
      <c r="R1817" s="110"/>
      <c r="S1817" s="110"/>
      <c r="T1817" s="110"/>
      <c r="U1817" s="110"/>
      <c r="V1817" s="110"/>
      <c r="W1817" s="110"/>
      <c r="X1817" s="110"/>
    </row>
    <row r="1818" ht="14.25" customHeight="1">
      <c r="A1818" s="102"/>
      <c r="B1818" s="117"/>
      <c r="C1818" s="110"/>
      <c r="D1818" s="110"/>
      <c r="E1818" s="115"/>
      <c r="F1818" s="110"/>
      <c r="G1818" s="110"/>
      <c r="H1818" s="110"/>
      <c r="I1818" s="110"/>
      <c r="J1818" s="110"/>
      <c r="K1818" s="112"/>
      <c r="L1818" s="112"/>
      <c r="M1818" s="112"/>
      <c r="N1818" s="112"/>
      <c r="O1818" s="112"/>
      <c r="P1818" s="112"/>
      <c r="Q1818" s="112"/>
      <c r="R1818" s="110"/>
      <c r="S1818" s="110"/>
      <c r="T1818" s="110"/>
      <c r="U1818" s="110"/>
      <c r="V1818" s="110"/>
      <c r="W1818" s="110"/>
      <c r="X1818" s="110"/>
    </row>
    <row r="1819" ht="14.25" customHeight="1">
      <c r="A1819" s="102"/>
      <c r="B1819" s="117"/>
      <c r="C1819" s="110"/>
      <c r="D1819" s="110"/>
      <c r="E1819" s="115"/>
      <c r="F1819" s="110"/>
      <c r="G1819" s="110"/>
      <c r="H1819" s="110"/>
      <c r="I1819" s="110"/>
      <c r="J1819" s="110"/>
      <c r="K1819" s="112"/>
      <c r="L1819" s="112"/>
      <c r="M1819" s="112"/>
      <c r="N1819" s="112"/>
      <c r="O1819" s="112"/>
      <c r="P1819" s="112"/>
      <c r="Q1819" s="112"/>
      <c r="R1819" s="110"/>
      <c r="S1819" s="110"/>
      <c r="T1819" s="110"/>
      <c r="U1819" s="110"/>
      <c r="V1819" s="110"/>
      <c r="W1819" s="110"/>
      <c r="X1819" s="110"/>
    </row>
    <row r="1820" ht="14.25" customHeight="1">
      <c r="A1820" s="102"/>
      <c r="B1820" s="117"/>
      <c r="C1820" s="110"/>
      <c r="D1820" s="110"/>
      <c r="E1820" s="115"/>
      <c r="F1820" s="110"/>
      <c r="G1820" s="110"/>
      <c r="H1820" s="110"/>
      <c r="I1820" s="110"/>
      <c r="J1820" s="110"/>
      <c r="K1820" s="112"/>
      <c r="L1820" s="112"/>
      <c r="M1820" s="112"/>
      <c r="N1820" s="112"/>
      <c r="O1820" s="112"/>
      <c r="P1820" s="112"/>
      <c r="Q1820" s="112"/>
      <c r="R1820" s="110"/>
      <c r="S1820" s="110"/>
      <c r="T1820" s="110"/>
      <c r="U1820" s="110"/>
      <c r="V1820" s="110"/>
      <c r="W1820" s="110"/>
      <c r="X1820" s="110"/>
    </row>
    <row r="1821" ht="14.25" customHeight="1">
      <c r="A1821" s="102"/>
      <c r="B1821" s="117"/>
      <c r="C1821" s="110"/>
      <c r="D1821" s="110"/>
      <c r="E1821" s="115"/>
      <c r="F1821" s="110"/>
      <c r="G1821" s="110"/>
      <c r="H1821" s="110"/>
      <c r="I1821" s="110"/>
      <c r="J1821" s="110"/>
      <c r="K1821" s="112"/>
      <c r="L1821" s="112"/>
      <c r="M1821" s="112"/>
      <c r="N1821" s="112"/>
      <c r="O1821" s="112"/>
      <c r="P1821" s="112"/>
      <c r="Q1821" s="112"/>
      <c r="R1821" s="110"/>
      <c r="S1821" s="110"/>
      <c r="T1821" s="110"/>
      <c r="U1821" s="110"/>
      <c r="V1821" s="110"/>
      <c r="W1821" s="110"/>
      <c r="X1821" s="110"/>
    </row>
    <row r="1822" ht="14.25" customHeight="1">
      <c r="A1822" s="102"/>
      <c r="B1822" s="117"/>
      <c r="C1822" s="110"/>
      <c r="D1822" s="110"/>
      <c r="E1822" s="115"/>
      <c r="F1822" s="110"/>
      <c r="G1822" s="110"/>
      <c r="H1822" s="110"/>
      <c r="I1822" s="110"/>
      <c r="J1822" s="110"/>
      <c r="K1822" s="112"/>
      <c r="L1822" s="112"/>
      <c r="M1822" s="112"/>
      <c r="N1822" s="112"/>
      <c r="O1822" s="112"/>
      <c r="P1822" s="112"/>
      <c r="Q1822" s="112"/>
      <c r="R1822" s="110"/>
      <c r="S1822" s="110"/>
      <c r="T1822" s="110"/>
      <c r="U1822" s="110"/>
      <c r="V1822" s="110"/>
      <c r="W1822" s="110"/>
      <c r="X1822" s="110"/>
    </row>
    <row r="1823" ht="14.25" customHeight="1">
      <c r="A1823" s="102"/>
      <c r="B1823" s="117"/>
      <c r="C1823" s="110"/>
      <c r="D1823" s="110"/>
      <c r="E1823" s="115"/>
      <c r="F1823" s="110"/>
      <c r="G1823" s="110"/>
      <c r="H1823" s="110"/>
      <c r="I1823" s="110"/>
      <c r="J1823" s="110"/>
      <c r="K1823" s="112"/>
      <c r="L1823" s="112"/>
      <c r="M1823" s="112"/>
      <c r="N1823" s="112"/>
      <c r="O1823" s="112"/>
      <c r="P1823" s="112"/>
      <c r="Q1823" s="112"/>
      <c r="R1823" s="110"/>
      <c r="S1823" s="110"/>
      <c r="T1823" s="110"/>
      <c r="U1823" s="110"/>
      <c r="V1823" s="110"/>
      <c r="W1823" s="110"/>
      <c r="X1823" s="110"/>
    </row>
    <row r="1824" ht="14.25" customHeight="1">
      <c r="A1824" s="102"/>
      <c r="B1824" s="117"/>
      <c r="C1824" s="110"/>
      <c r="D1824" s="110"/>
      <c r="E1824" s="115"/>
      <c r="F1824" s="110"/>
      <c r="G1824" s="110"/>
      <c r="H1824" s="110"/>
      <c r="I1824" s="110"/>
      <c r="J1824" s="110"/>
      <c r="K1824" s="112"/>
      <c r="L1824" s="112"/>
      <c r="M1824" s="112"/>
      <c r="N1824" s="112"/>
      <c r="O1824" s="112"/>
      <c r="P1824" s="112"/>
      <c r="Q1824" s="112"/>
      <c r="R1824" s="110"/>
      <c r="S1824" s="110"/>
      <c r="T1824" s="110"/>
      <c r="U1824" s="110"/>
      <c r="V1824" s="110"/>
      <c r="W1824" s="110"/>
      <c r="X1824" s="110"/>
    </row>
    <row r="1825" ht="14.25" customHeight="1">
      <c r="A1825" s="102"/>
      <c r="B1825" s="117"/>
      <c r="C1825" s="110"/>
      <c r="D1825" s="110"/>
      <c r="E1825" s="115"/>
      <c r="F1825" s="110"/>
      <c r="G1825" s="110"/>
      <c r="H1825" s="110"/>
      <c r="I1825" s="110"/>
      <c r="J1825" s="110"/>
      <c r="K1825" s="112"/>
      <c r="L1825" s="112"/>
      <c r="M1825" s="112"/>
      <c r="N1825" s="112"/>
      <c r="O1825" s="112"/>
      <c r="P1825" s="112"/>
      <c r="Q1825" s="112"/>
      <c r="R1825" s="110"/>
      <c r="S1825" s="110"/>
      <c r="T1825" s="110"/>
      <c r="U1825" s="110"/>
      <c r="V1825" s="110"/>
      <c r="W1825" s="110"/>
      <c r="X1825" s="110"/>
    </row>
    <row r="1826" ht="14.25" customHeight="1">
      <c r="A1826" s="102"/>
      <c r="B1826" s="117"/>
      <c r="C1826" s="110"/>
      <c r="D1826" s="110"/>
      <c r="E1826" s="115"/>
      <c r="F1826" s="110"/>
      <c r="G1826" s="110"/>
      <c r="H1826" s="110"/>
      <c r="I1826" s="110"/>
      <c r="J1826" s="110"/>
      <c r="K1826" s="112"/>
      <c r="L1826" s="112"/>
      <c r="M1826" s="112"/>
      <c r="N1826" s="112"/>
      <c r="O1826" s="112"/>
      <c r="P1826" s="112"/>
      <c r="Q1826" s="112"/>
      <c r="R1826" s="110"/>
      <c r="S1826" s="110"/>
      <c r="T1826" s="110"/>
      <c r="U1826" s="110"/>
      <c r="V1826" s="110"/>
      <c r="W1826" s="110"/>
      <c r="X1826" s="110"/>
    </row>
    <row r="1827" ht="14.25" customHeight="1">
      <c r="A1827" s="102"/>
      <c r="B1827" s="117"/>
      <c r="C1827" s="110"/>
      <c r="D1827" s="110"/>
      <c r="E1827" s="115"/>
      <c r="F1827" s="110"/>
      <c r="G1827" s="110"/>
      <c r="H1827" s="110"/>
      <c r="I1827" s="110"/>
      <c r="J1827" s="110"/>
      <c r="K1827" s="112"/>
      <c r="L1827" s="112"/>
      <c r="M1827" s="112"/>
      <c r="N1827" s="112"/>
      <c r="O1827" s="112"/>
      <c r="P1827" s="112"/>
      <c r="Q1827" s="112"/>
      <c r="R1827" s="110"/>
      <c r="S1827" s="110"/>
      <c r="T1827" s="110"/>
      <c r="U1827" s="110"/>
      <c r="V1827" s="110"/>
      <c r="W1827" s="110"/>
      <c r="X1827" s="110"/>
    </row>
    <row r="1828" ht="14.25" customHeight="1">
      <c r="A1828" s="102"/>
      <c r="B1828" s="117"/>
      <c r="C1828" s="110"/>
      <c r="D1828" s="110"/>
      <c r="E1828" s="115"/>
      <c r="F1828" s="110"/>
      <c r="G1828" s="110"/>
      <c r="H1828" s="110"/>
      <c r="I1828" s="110"/>
      <c r="J1828" s="110"/>
      <c r="K1828" s="112"/>
      <c r="L1828" s="112"/>
      <c r="M1828" s="112"/>
      <c r="N1828" s="112"/>
      <c r="O1828" s="112"/>
      <c r="P1828" s="112"/>
      <c r="Q1828" s="112"/>
      <c r="R1828" s="110"/>
      <c r="S1828" s="110"/>
      <c r="T1828" s="110"/>
      <c r="U1828" s="110"/>
      <c r="V1828" s="110"/>
      <c r="W1828" s="110"/>
      <c r="X1828" s="110"/>
    </row>
    <row r="1829" ht="14.25" customHeight="1">
      <c r="A1829" s="102"/>
      <c r="B1829" s="117"/>
      <c r="C1829" s="110"/>
      <c r="D1829" s="110"/>
      <c r="E1829" s="115"/>
      <c r="F1829" s="110"/>
      <c r="G1829" s="110"/>
      <c r="H1829" s="110"/>
      <c r="I1829" s="110"/>
      <c r="J1829" s="110"/>
      <c r="K1829" s="112"/>
      <c r="L1829" s="112"/>
      <c r="M1829" s="112"/>
      <c r="N1829" s="112"/>
      <c r="O1829" s="112"/>
      <c r="P1829" s="112"/>
      <c r="Q1829" s="112"/>
      <c r="R1829" s="110"/>
      <c r="S1829" s="110"/>
      <c r="T1829" s="110"/>
      <c r="U1829" s="110"/>
      <c r="V1829" s="110"/>
      <c r="W1829" s="110"/>
      <c r="X1829" s="110"/>
    </row>
    <row r="1830" ht="14.25" customHeight="1">
      <c r="A1830" s="102"/>
      <c r="B1830" s="117"/>
      <c r="C1830" s="110"/>
      <c r="D1830" s="110"/>
      <c r="E1830" s="115"/>
      <c r="F1830" s="110"/>
      <c r="G1830" s="110"/>
      <c r="H1830" s="110"/>
      <c r="I1830" s="110"/>
      <c r="J1830" s="110"/>
      <c r="K1830" s="112"/>
      <c r="L1830" s="112"/>
      <c r="M1830" s="112"/>
      <c r="N1830" s="112"/>
      <c r="O1830" s="112"/>
      <c r="P1830" s="112"/>
      <c r="Q1830" s="112"/>
      <c r="R1830" s="110"/>
      <c r="S1830" s="110"/>
      <c r="T1830" s="110"/>
      <c r="U1830" s="110"/>
      <c r="V1830" s="110"/>
      <c r="W1830" s="110"/>
      <c r="X1830" s="110"/>
    </row>
    <row r="1831" ht="14.25" customHeight="1">
      <c r="A1831" s="102"/>
      <c r="B1831" s="117"/>
      <c r="C1831" s="110"/>
      <c r="D1831" s="110"/>
      <c r="E1831" s="115"/>
      <c r="F1831" s="110"/>
      <c r="G1831" s="110"/>
      <c r="H1831" s="110"/>
      <c r="I1831" s="110"/>
      <c r="J1831" s="110"/>
      <c r="K1831" s="112"/>
      <c r="L1831" s="112"/>
      <c r="M1831" s="112"/>
      <c r="N1831" s="112"/>
      <c r="O1831" s="112"/>
      <c r="P1831" s="112"/>
      <c r="Q1831" s="112"/>
      <c r="R1831" s="110"/>
      <c r="S1831" s="110"/>
      <c r="T1831" s="110"/>
      <c r="U1831" s="110"/>
      <c r="V1831" s="110"/>
      <c r="W1831" s="110"/>
      <c r="X1831" s="110"/>
    </row>
    <row r="1832" ht="14.25" customHeight="1">
      <c r="A1832" s="102"/>
      <c r="B1832" s="117"/>
      <c r="C1832" s="110"/>
      <c r="D1832" s="110"/>
      <c r="E1832" s="115"/>
      <c r="F1832" s="110"/>
      <c r="G1832" s="110"/>
      <c r="H1832" s="110"/>
      <c r="I1832" s="110"/>
      <c r="J1832" s="110"/>
      <c r="K1832" s="112"/>
      <c r="L1832" s="112"/>
      <c r="M1832" s="112"/>
      <c r="N1832" s="112"/>
      <c r="O1832" s="112"/>
      <c r="P1832" s="112"/>
      <c r="Q1832" s="112"/>
      <c r="R1832" s="110"/>
      <c r="S1832" s="110"/>
      <c r="T1832" s="110"/>
      <c r="U1832" s="110"/>
      <c r="V1832" s="110"/>
      <c r="W1832" s="110"/>
      <c r="X1832" s="110"/>
    </row>
    <row r="1833" ht="14.25" customHeight="1">
      <c r="A1833" s="102"/>
      <c r="B1833" s="117"/>
      <c r="C1833" s="110"/>
      <c r="D1833" s="110"/>
      <c r="E1833" s="115"/>
      <c r="F1833" s="110"/>
      <c r="G1833" s="110"/>
      <c r="H1833" s="110"/>
      <c r="I1833" s="110"/>
      <c r="J1833" s="110"/>
      <c r="K1833" s="112"/>
      <c r="L1833" s="112"/>
      <c r="M1833" s="112"/>
      <c r="N1833" s="112"/>
      <c r="O1833" s="112"/>
      <c r="P1833" s="112"/>
      <c r="Q1833" s="112"/>
      <c r="R1833" s="110"/>
      <c r="S1833" s="110"/>
      <c r="T1833" s="110"/>
      <c r="U1833" s="110"/>
      <c r="V1833" s="110"/>
      <c r="W1833" s="110"/>
      <c r="X1833" s="110"/>
    </row>
    <row r="1834" ht="14.25" customHeight="1">
      <c r="A1834" s="102"/>
      <c r="B1834" s="117"/>
      <c r="C1834" s="110"/>
      <c r="D1834" s="110"/>
      <c r="E1834" s="115"/>
      <c r="F1834" s="110"/>
      <c r="G1834" s="110"/>
      <c r="H1834" s="110"/>
      <c r="I1834" s="110"/>
      <c r="J1834" s="110"/>
      <c r="K1834" s="112"/>
      <c r="L1834" s="112"/>
      <c r="M1834" s="112"/>
      <c r="N1834" s="112"/>
      <c r="O1834" s="112"/>
      <c r="P1834" s="112"/>
      <c r="Q1834" s="112"/>
      <c r="R1834" s="110"/>
      <c r="S1834" s="110"/>
      <c r="T1834" s="110"/>
      <c r="U1834" s="110"/>
      <c r="V1834" s="110"/>
      <c r="W1834" s="110"/>
      <c r="X1834" s="110"/>
    </row>
    <row r="1835" ht="14.25" customHeight="1">
      <c r="A1835" s="102"/>
      <c r="B1835" s="117"/>
      <c r="C1835" s="110"/>
      <c r="D1835" s="110"/>
      <c r="E1835" s="115"/>
      <c r="F1835" s="110"/>
      <c r="G1835" s="110"/>
      <c r="H1835" s="110"/>
      <c r="I1835" s="110"/>
      <c r="J1835" s="110"/>
      <c r="K1835" s="112"/>
      <c r="L1835" s="112"/>
      <c r="M1835" s="112"/>
      <c r="N1835" s="112"/>
      <c r="O1835" s="112"/>
      <c r="P1835" s="112"/>
      <c r="Q1835" s="112"/>
      <c r="R1835" s="110"/>
      <c r="S1835" s="110"/>
      <c r="T1835" s="110"/>
      <c r="U1835" s="110"/>
      <c r="V1835" s="110"/>
      <c r="W1835" s="110"/>
      <c r="X1835" s="110"/>
    </row>
    <row r="1836" ht="14.25" customHeight="1">
      <c r="A1836" s="102"/>
      <c r="B1836" s="117"/>
      <c r="C1836" s="110"/>
      <c r="D1836" s="110"/>
      <c r="E1836" s="115"/>
      <c r="F1836" s="110"/>
      <c r="G1836" s="110"/>
      <c r="H1836" s="110"/>
      <c r="I1836" s="110"/>
      <c r="J1836" s="110"/>
      <c r="K1836" s="112"/>
      <c r="L1836" s="112"/>
      <c r="M1836" s="112"/>
      <c r="N1836" s="112"/>
      <c r="O1836" s="112"/>
      <c r="P1836" s="112"/>
      <c r="Q1836" s="112"/>
      <c r="R1836" s="110"/>
      <c r="S1836" s="110"/>
      <c r="T1836" s="110"/>
      <c r="U1836" s="110"/>
      <c r="V1836" s="110"/>
      <c r="W1836" s="110"/>
      <c r="X1836" s="110"/>
    </row>
    <row r="1837" ht="14.25" customHeight="1">
      <c r="A1837" s="102"/>
      <c r="B1837" s="117"/>
      <c r="C1837" s="110"/>
      <c r="D1837" s="110"/>
      <c r="E1837" s="115"/>
      <c r="F1837" s="110"/>
      <c r="G1837" s="110"/>
      <c r="H1837" s="110"/>
      <c r="I1837" s="110"/>
      <c r="J1837" s="110"/>
      <c r="K1837" s="112"/>
      <c r="L1837" s="112"/>
      <c r="M1837" s="112"/>
      <c r="N1837" s="112"/>
      <c r="O1837" s="112"/>
      <c r="P1837" s="112"/>
      <c r="Q1837" s="112"/>
      <c r="R1837" s="110"/>
      <c r="S1837" s="110"/>
      <c r="T1837" s="110"/>
      <c r="U1837" s="110"/>
      <c r="V1837" s="110"/>
      <c r="W1837" s="110"/>
      <c r="X1837" s="110"/>
    </row>
    <row r="1838" ht="14.25" customHeight="1">
      <c r="A1838" s="102"/>
      <c r="B1838" s="117"/>
      <c r="C1838" s="110"/>
      <c r="D1838" s="110"/>
      <c r="E1838" s="115"/>
      <c r="F1838" s="110"/>
      <c r="G1838" s="110"/>
      <c r="H1838" s="110"/>
      <c r="I1838" s="110"/>
      <c r="J1838" s="110"/>
      <c r="K1838" s="112"/>
      <c r="L1838" s="112"/>
      <c r="M1838" s="112"/>
      <c r="N1838" s="112"/>
      <c r="O1838" s="112"/>
      <c r="P1838" s="112"/>
      <c r="Q1838" s="112"/>
      <c r="R1838" s="110"/>
      <c r="S1838" s="110"/>
      <c r="T1838" s="110"/>
      <c r="U1838" s="110"/>
      <c r="V1838" s="110"/>
      <c r="W1838" s="110"/>
      <c r="X1838" s="110"/>
    </row>
    <row r="1839" ht="14.25" customHeight="1">
      <c r="A1839" s="102"/>
      <c r="B1839" s="117"/>
      <c r="C1839" s="110"/>
      <c r="D1839" s="110"/>
      <c r="E1839" s="115"/>
      <c r="F1839" s="110"/>
      <c r="G1839" s="110"/>
      <c r="H1839" s="110"/>
      <c r="I1839" s="110"/>
      <c r="J1839" s="110"/>
      <c r="K1839" s="112"/>
      <c r="L1839" s="112"/>
      <c r="M1839" s="112"/>
      <c r="N1839" s="112"/>
      <c r="O1839" s="112"/>
      <c r="P1839" s="112"/>
      <c r="Q1839" s="112"/>
      <c r="R1839" s="110"/>
      <c r="S1839" s="110"/>
      <c r="T1839" s="110"/>
      <c r="U1839" s="110"/>
      <c r="V1839" s="110"/>
      <c r="W1839" s="110"/>
      <c r="X1839" s="110"/>
    </row>
    <row r="1840" ht="14.25" customHeight="1">
      <c r="A1840" s="102"/>
      <c r="B1840" s="117"/>
      <c r="C1840" s="110"/>
      <c r="D1840" s="110"/>
      <c r="E1840" s="115"/>
      <c r="F1840" s="110"/>
      <c r="G1840" s="110"/>
      <c r="H1840" s="110"/>
      <c r="I1840" s="110"/>
      <c r="J1840" s="110"/>
      <c r="K1840" s="112"/>
      <c r="L1840" s="112"/>
      <c r="M1840" s="112"/>
      <c r="N1840" s="112"/>
      <c r="O1840" s="112"/>
      <c r="P1840" s="112"/>
      <c r="Q1840" s="112"/>
      <c r="R1840" s="110"/>
      <c r="S1840" s="110"/>
      <c r="T1840" s="110"/>
      <c r="U1840" s="110"/>
      <c r="V1840" s="110"/>
      <c r="W1840" s="110"/>
      <c r="X1840" s="110"/>
    </row>
    <row r="1841" ht="14.25" customHeight="1">
      <c r="A1841" s="102"/>
      <c r="B1841" s="117"/>
      <c r="C1841" s="110"/>
      <c r="D1841" s="110"/>
      <c r="E1841" s="115"/>
      <c r="F1841" s="110"/>
      <c r="G1841" s="110"/>
      <c r="H1841" s="110"/>
      <c r="I1841" s="110"/>
      <c r="J1841" s="110"/>
      <c r="K1841" s="112"/>
      <c r="L1841" s="112"/>
      <c r="M1841" s="112"/>
      <c r="N1841" s="112"/>
      <c r="O1841" s="112"/>
      <c r="P1841" s="112"/>
      <c r="Q1841" s="112"/>
      <c r="R1841" s="110"/>
      <c r="S1841" s="110"/>
      <c r="T1841" s="110"/>
      <c r="U1841" s="110"/>
      <c r="V1841" s="110"/>
      <c r="W1841" s="110"/>
      <c r="X1841" s="110"/>
    </row>
    <row r="1842" ht="14.25" customHeight="1">
      <c r="A1842" s="102"/>
      <c r="B1842" s="117"/>
      <c r="C1842" s="110"/>
      <c r="D1842" s="110"/>
      <c r="E1842" s="115"/>
      <c r="F1842" s="110"/>
      <c r="G1842" s="110"/>
      <c r="H1842" s="110"/>
      <c r="I1842" s="110"/>
      <c r="J1842" s="110"/>
      <c r="K1842" s="112"/>
      <c r="L1842" s="112"/>
      <c r="M1842" s="112"/>
      <c r="N1842" s="112"/>
      <c r="O1842" s="112"/>
      <c r="P1842" s="112"/>
      <c r="Q1842" s="112"/>
      <c r="R1842" s="110"/>
      <c r="S1842" s="110"/>
      <c r="T1842" s="110"/>
      <c r="U1842" s="110"/>
      <c r="V1842" s="110"/>
      <c r="W1842" s="110"/>
      <c r="X1842" s="110"/>
    </row>
    <row r="1843" ht="14.25" customHeight="1">
      <c r="A1843" s="102"/>
      <c r="B1843" s="117"/>
      <c r="C1843" s="110"/>
      <c r="D1843" s="110"/>
      <c r="E1843" s="115"/>
      <c r="F1843" s="110"/>
      <c r="G1843" s="110"/>
      <c r="H1843" s="110"/>
      <c r="I1843" s="110"/>
      <c r="J1843" s="110"/>
      <c r="K1843" s="112"/>
      <c r="L1843" s="112"/>
      <c r="M1843" s="112"/>
      <c r="N1843" s="112"/>
      <c r="O1843" s="112"/>
      <c r="P1843" s="112"/>
      <c r="Q1843" s="112"/>
      <c r="R1843" s="110"/>
      <c r="S1843" s="110"/>
      <c r="T1843" s="110"/>
      <c r="U1843" s="110"/>
      <c r="V1843" s="110"/>
      <c r="W1843" s="110"/>
      <c r="X1843" s="110"/>
    </row>
    <row r="1844" ht="14.25" customHeight="1">
      <c r="A1844" s="102"/>
      <c r="B1844" s="117"/>
      <c r="C1844" s="110"/>
      <c r="D1844" s="110"/>
      <c r="E1844" s="115"/>
      <c r="F1844" s="110"/>
      <c r="G1844" s="110"/>
      <c r="H1844" s="110"/>
      <c r="I1844" s="110"/>
      <c r="J1844" s="110"/>
      <c r="K1844" s="112"/>
      <c r="L1844" s="112"/>
      <c r="M1844" s="112"/>
      <c r="N1844" s="112"/>
      <c r="O1844" s="112"/>
      <c r="P1844" s="112"/>
      <c r="Q1844" s="112"/>
      <c r="R1844" s="110"/>
      <c r="S1844" s="110"/>
      <c r="T1844" s="110"/>
      <c r="U1844" s="110"/>
      <c r="V1844" s="110"/>
      <c r="W1844" s="110"/>
      <c r="X1844" s="110"/>
    </row>
    <row r="1845" ht="14.25" customHeight="1">
      <c r="A1845" s="102"/>
      <c r="B1845" s="117"/>
      <c r="C1845" s="110"/>
      <c r="D1845" s="110"/>
      <c r="E1845" s="115"/>
      <c r="F1845" s="110"/>
      <c r="G1845" s="110"/>
      <c r="H1845" s="110"/>
      <c r="I1845" s="110"/>
      <c r="J1845" s="110"/>
      <c r="K1845" s="112"/>
      <c r="L1845" s="112"/>
      <c r="M1845" s="112"/>
      <c r="N1845" s="112"/>
      <c r="O1845" s="112"/>
      <c r="P1845" s="112"/>
      <c r="Q1845" s="112"/>
      <c r="R1845" s="110"/>
      <c r="S1845" s="110"/>
      <c r="T1845" s="110"/>
      <c r="U1845" s="110"/>
      <c r="V1845" s="110"/>
      <c r="W1845" s="110"/>
      <c r="X1845" s="110"/>
    </row>
    <row r="1846" ht="14.25" customHeight="1">
      <c r="A1846" s="102"/>
      <c r="B1846" s="117"/>
      <c r="C1846" s="110"/>
      <c r="D1846" s="110"/>
      <c r="E1846" s="115"/>
      <c r="F1846" s="110"/>
      <c r="G1846" s="110"/>
      <c r="H1846" s="110"/>
      <c r="I1846" s="110"/>
      <c r="J1846" s="110"/>
      <c r="K1846" s="112"/>
      <c r="L1846" s="112"/>
      <c r="M1846" s="112"/>
      <c r="N1846" s="112"/>
      <c r="O1846" s="112"/>
      <c r="P1846" s="112"/>
      <c r="Q1846" s="112"/>
      <c r="R1846" s="110"/>
      <c r="S1846" s="110"/>
      <c r="T1846" s="110"/>
      <c r="U1846" s="110"/>
      <c r="V1846" s="110"/>
      <c r="W1846" s="110"/>
      <c r="X1846" s="110"/>
    </row>
    <row r="1847" ht="14.25" customHeight="1">
      <c r="A1847" s="102"/>
      <c r="B1847" s="117"/>
      <c r="C1847" s="110"/>
      <c r="D1847" s="110"/>
      <c r="E1847" s="115"/>
      <c r="F1847" s="110"/>
      <c r="G1847" s="110"/>
      <c r="H1847" s="110"/>
      <c r="I1847" s="110"/>
      <c r="J1847" s="110"/>
      <c r="K1847" s="112"/>
      <c r="L1847" s="112"/>
      <c r="M1847" s="112"/>
      <c r="N1847" s="112"/>
      <c r="O1847" s="112"/>
      <c r="P1847" s="112"/>
      <c r="Q1847" s="112"/>
      <c r="R1847" s="110"/>
      <c r="S1847" s="110"/>
      <c r="T1847" s="110"/>
      <c r="U1847" s="110"/>
      <c r="V1847" s="110"/>
      <c r="W1847" s="110"/>
      <c r="X1847" s="110"/>
    </row>
    <row r="1848" ht="14.25" customHeight="1">
      <c r="A1848" s="102"/>
      <c r="B1848" s="117"/>
      <c r="C1848" s="110"/>
      <c r="D1848" s="110"/>
      <c r="E1848" s="115"/>
      <c r="F1848" s="110"/>
      <c r="G1848" s="110"/>
      <c r="H1848" s="110"/>
      <c r="I1848" s="110"/>
      <c r="J1848" s="110"/>
      <c r="K1848" s="112"/>
      <c r="L1848" s="112"/>
      <c r="M1848" s="112"/>
      <c r="N1848" s="112"/>
      <c r="O1848" s="112"/>
      <c r="P1848" s="112"/>
      <c r="Q1848" s="112"/>
      <c r="R1848" s="110"/>
      <c r="S1848" s="110"/>
      <c r="T1848" s="110"/>
      <c r="U1848" s="110"/>
      <c r="V1848" s="110"/>
      <c r="W1848" s="110"/>
      <c r="X1848" s="110"/>
    </row>
    <row r="1849" ht="14.25" customHeight="1">
      <c r="A1849" s="102"/>
      <c r="B1849" s="117"/>
      <c r="C1849" s="110"/>
      <c r="D1849" s="110"/>
      <c r="E1849" s="115"/>
      <c r="F1849" s="110"/>
      <c r="G1849" s="110"/>
      <c r="H1849" s="110"/>
      <c r="I1849" s="110"/>
      <c r="J1849" s="110"/>
      <c r="K1849" s="112"/>
      <c r="L1849" s="112"/>
      <c r="M1849" s="112"/>
      <c r="N1849" s="112"/>
      <c r="O1849" s="112"/>
      <c r="P1849" s="112"/>
      <c r="Q1849" s="112"/>
      <c r="R1849" s="110"/>
      <c r="S1849" s="110"/>
      <c r="T1849" s="110"/>
      <c r="U1849" s="110"/>
      <c r="V1849" s="110"/>
      <c r="W1849" s="110"/>
      <c r="X1849" s="110"/>
    </row>
    <row r="1850" ht="14.25" customHeight="1">
      <c r="A1850" s="102"/>
      <c r="B1850" s="117"/>
      <c r="C1850" s="110"/>
      <c r="D1850" s="110"/>
      <c r="E1850" s="115"/>
      <c r="F1850" s="110"/>
      <c r="G1850" s="110"/>
      <c r="H1850" s="110"/>
      <c r="I1850" s="110"/>
      <c r="J1850" s="110"/>
      <c r="K1850" s="112"/>
      <c r="L1850" s="112"/>
      <c r="M1850" s="112"/>
      <c r="N1850" s="112"/>
      <c r="O1850" s="112"/>
      <c r="P1850" s="112"/>
      <c r="Q1850" s="112"/>
      <c r="R1850" s="110"/>
      <c r="S1850" s="110"/>
      <c r="T1850" s="110"/>
      <c r="U1850" s="110"/>
      <c r="V1850" s="110"/>
      <c r="W1850" s="110"/>
      <c r="X1850" s="110"/>
    </row>
    <row r="1851" ht="14.25" customHeight="1">
      <c r="A1851" s="102"/>
      <c r="B1851" s="117"/>
      <c r="C1851" s="110"/>
      <c r="D1851" s="110"/>
      <c r="E1851" s="115"/>
      <c r="F1851" s="110"/>
      <c r="G1851" s="110"/>
      <c r="H1851" s="110"/>
      <c r="I1851" s="110"/>
      <c r="J1851" s="110"/>
      <c r="K1851" s="112"/>
      <c r="L1851" s="112"/>
      <c r="M1851" s="112"/>
      <c r="N1851" s="112"/>
      <c r="O1851" s="112"/>
      <c r="P1851" s="112"/>
      <c r="Q1851" s="112"/>
      <c r="R1851" s="110"/>
      <c r="S1851" s="110"/>
      <c r="T1851" s="110"/>
      <c r="U1851" s="110"/>
      <c r="V1851" s="110"/>
      <c r="W1851" s="110"/>
      <c r="X1851" s="110"/>
    </row>
    <row r="1852" ht="14.25" customHeight="1">
      <c r="A1852" s="102"/>
      <c r="B1852" s="117"/>
      <c r="C1852" s="110"/>
      <c r="D1852" s="110"/>
      <c r="E1852" s="115"/>
      <c r="F1852" s="110"/>
      <c r="G1852" s="110"/>
      <c r="H1852" s="110"/>
      <c r="I1852" s="110"/>
      <c r="J1852" s="110"/>
      <c r="K1852" s="112"/>
      <c r="L1852" s="112"/>
      <c r="M1852" s="112"/>
      <c r="N1852" s="112"/>
      <c r="O1852" s="112"/>
      <c r="P1852" s="112"/>
      <c r="Q1852" s="112"/>
      <c r="R1852" s="110"/>
      <c r="S1852" s="110"/>
      <c r="T1852" s="110"/>
      <c r="U1852" s="110"/>
      <c r="V1852" s="110"/>
      <c r="W1852" s="110"/>
      <c r="X1852" s="110"/>
    </row>
    <row r="1853" ht="14.25" customHeight="1">
      <c r="A1853" s="102"/>
      <c r="B1853" s="117"/>
      <c r="C1853" s="110"/>
      <c r="D1853" s="110"/>
      <c r="E1853" s="115"/>
      <c r="F1853" s="110"/>
      <c r="G1853" s="110"/>
      <c r="H1853" s="110"/>
      <c r="I1853" s="110"/>
      <c r="J1853" s="110"/>
      <c r="K1853" s="112"/>
      <c r="L1853" s="112"/>
      <c r="M1853" s="112"/>
      <c r="N1853" s="112"/>
      <c r="O1853" s="112"/>
      <c r="P1853" s="112"/>
      <c r="Q1853" s="112"/>
      <c r="R1853" s="110"/>
      <c r="S1853" s="110"/>
      <c r="T1853" s="110"/>
      <c r="U1853" s="110"/>
      <c r="V1853" s="110"/>
      <c r="W1853" s="110"/>
      <c r="X1853" s="110"/>
    </row>
    <row r="1854" ht="14.25" customHeight="1">
      <c r="A1854" s="102"/>
      <c r="B1854" s="117"/>
      <c r="C1854" s="110"/>
      <c r="D1854" s="110"/>
      <c r="E1854" s="115"/>
      <c r="F1854" s="110"/>
      <c r="G1854" s="110"/>
      <c r="H1854" s="110"/>
      <c r="I1854" s="110"/>
      <c r="J1854" s="110"/>
      <c r="K1854" s="112"/>
      <c r="L1854" s="112"/>
      <c r="M1854" s="112"/>
      <c r="N1854" s="112"/>
      <c r="O1854" s="112"/>
      <c r="P1854" s="112"/>
      <c r="Q1854" s="112"/>
      <c r="R1854" s="110"/>
      <c r="S1854" s="110"/>
      <c r="T1854" s="110"/>
      <c r="U1854" s="110"/>
      <c r="V1854" s="110"/>
      <c r="W1854" s="110"/>
      <c r="X1854" s="110"/>
    </row>
    <row r="1855" ht="14.25" customHeight="1">
      <c r="A1855" s="102"/>
      <c r="B1855" s="117"/>
      <c r="C1855" s="110"/>
      <c r="D1855" s="110"/>
      <c r="E1855" s="115"/>
      <c r="F1855" s="110"/>
      <c r="G1855" s="110"/>
      <c r="H1855" s="110"/>
      <c r="I1855" s="110"/>
      <c r="J1855" s="110"/>
      <c r="K1855" s="112"/>
      <c r="L1855" s="112"/>
      <c r="M1855" s="112"/>
      <c r="N1855" s="112"/>
      <c r="O1855" s="112"/>
      <c r="P1855" s="112"/>
      <c r="Q1855" s="112"/>
      <c r="R1855" s="110"/>
      <c r="S1855" s="110"/>
      <c r="T1855" s="110"/>
      <c r="U1855" s="110"/>
      <c r="V1855" s="110"/>
      <c r="W1855" s="110"/>
      <c r="X1855" s="110"/>
    </row>
    <row r="1856" ht="14.25" customHeight="1">
      <c r="A1856" s="102"/>
      <c r="B1856" s="117"/>
      <c r="C1856" s="110"/>
      <c r="D1856" s="110"/>
      <c r="E1856" s="115"/>
      <c r="F1856" s="110"/>
      <c r="G1856" s="110"/>
      <c r="H1856" s="110"/>
      <c r="I1856" s="110"/>
      <c r="J1856" s="110"/>
      <c r="K1856" s="112"/>
      <c r="L1856" s="112"/>
      <c r="M1856" s="112"/>
      <c r="N1856" s="112"/>
      <c r="O1856" s="112"/>
      <c r="P1856" s="112"/>
      <c r="Q1856" s="112"/>
      <c r="R1856" s="110"/>
      <c r="S1856" s="110"/>
      <c r="T1856" s="110"/>
      <c r="U1856" s="110"/>
      <c r="V1856" s="110"/>
      <c r="W1856" s="110"/>
      <c r="X1856" s="110"/>
    </row>
    <row r="1857" ht="14.25" customHeight="1">
      <c r="A1857" s="102"/>
      <c r="B1857" s="117"/>
      <c r="C1857" s="110"/>
      <c r="D1857" s="110"/>
      <c r="E1857" s="115"/>
      <c r="F1857" s="110"/>
      <c r="G1857" s="110"/>
      <c r="H1857" s="110"/>
      <c r="I1857" s="110"/>
      <c r="J1857" s="110"/>
      <c r="K1857" s="112"/>
      <c r="L1857" s="112"/>
      <c r="M1857" s="112"/>
      <c r="N1857" s="112"/>
      <c r="O1857" s="112"/>
      <c r="P1857" s="112"/>
      <c r="Q1857" s="112"/>
      <c r="R1857" s="110"/>
      <c r="S1857" s="110"/>
      <c r="T1857" s="110"/>
      <c r="U1857" s="110"/>
      <c r="V1857" s="110"/>
      <c r="W1857" s="110"/>
      <c r="X1857" s="110"/>
    </row>
    <row r="1858" ht="14.25" customHeight="1">
      <c r="A1858" s="102"/>
      <c r="B1858" s="117"/>
      <c r="C1858" s="110"/>
      <c r="D1858" s="110"/>
      <c r="E1858" s="115"/>
      <c r="F1858" s="110"/>
      <c r="G1858" s="110"/>
      <c r="H1858" s="110"/>
      <c r="I1858" s="110"/>
      <c r="J1858" s="110"/>
      <c r="K1858" s="112"/>
      <c r="L1858" s="112"/>
      <c r="M1858" s="112"/>
      <c r="N1858" s="112"/>
      <c r="O1858" s="112"/>
      <c r="P1858" s="112"/>
      <c r="Q1858" s="112"/>
      <c r="R1858" s="110"/>
      <c r="S1858" s="110"/>
      <c r="T1858" s="110"/>
      <c r="U1858" s="110"/>
      <c r="V1858" s="110"/>
      <c r="W1858" s="110"/>
      <c r="X1858" s="110"/>
    </row>
    <row r="1859" ht="14.25" customHeight="1">
      <c r="A1859" s="102"/>
      <c r="B1859" s="117"/>
      <c r="C1859" s="110"/>
      <c r="D1859" s="110"/>
      <c r="E1859" s="115"/>
      <c r="F1859" s="110"/>
      <c r="G1859" s="110"/>
      <c r="H1859" s="110"/>
      <c r="I1859" s="110"/>
      <c r="J1859" s="110"/>
      <c r="K1859" s="112"/>
      <c r="L1859" s="112"/>
      <c r="M1859" s="112"/>
      <c r="N1859" s="112"/>
      <c r="O1859" s="112"/>
      <c r="P1859" s="112"/>
      <c r="Q1859" s="112"/>
      <c r="R1859" s="110"/>
      <c r="S1859" s="110"/>
      <c r="T1859" s="110"/>
      <c r="U1859" s="110"/>
      <c r="V1859" s="110"/>
      <c r="W1859" s="110"/>
      <c r="X1859" s="110"/>
    </row>
    <row r="1860" ht="14.25" customHeight="1">
      <c r="A1860" s="102"/>
      <c r="B1860" s="117"/>
      <c r="C1860" s="110"/>
      <c r="D1860" s="110"/>
      <c r="E1860" s="115"/>
      <c r="F1860" s="110"/>
      <c r="G1860" s="110"/>
      <c r="H1860" s="110"/>
      <c r="I1860" s="110"/>
      <c r="J1860" s="110"/>
      <c r="K1860" s="112"/>
      <c r="L1860" s="112"/>
      <c r="M1860" s="112"/>
      <c r="N1860" s="112"/>
      <c r="O1860" s="112"/>
      <c r="P1860" s="112"/>
      <c r="Q1860" s="112"/>
      <c r="R1860" s="110"/>
      <c r="S1860" s="110"/>
      <c r="T1860" s="110"/>
      <c r="U1860" s="110"/>
      <c r="V1860" s="110"/>
      <c r="W1860" s="110"/>
      <c r="X1860" s="110"/>
    </row>
    <row r="1861" ht="14.25" customHeight="1">
      <c r="A1861" s="102"/>
      <c r="B1861" s="117"/>
      <c r="C1861" s="110"/>
      <c r="D1861" s="110"/>
      <c r="E1861" s="115"/>
      <c r="F1861" s="110"/>
      <c r="G1861" s="110"/>
      <c r="H1861" s="110"/>
      <c r="I1861" s="110"/>
      <c r="J1861" s="110"/>
      <c r="K1861" s="112"/>
      <c r="L1861" s="112"/>
      <c r="M1861" s="112"/>
      <c r="N1861" s="112"/>
      <c r="O1861" s="112"/>
      <c r="P1861" s="112"/>
      <c r="Q1861" s="112"/>
      <c r="R1861" s="110"/>
      <c r="S1861" s="110"/>
      <c r="T1861" s="110"/>
      <c r="U1861" s="110"/>
      <c r="V1861" s="110"/>
      <c r="W1861" s="110"/>
      <c r="X1861" s="110"/>
    </row>
    <row r="1862" ht="14.25" customHeight="1">
      <c r="A1862" s="102"/>
      <c r="B1862" s="117"/>
      <c r="C1862" s="110"/>
      <c r="D1862" s="110"/>
      <c r="E1862" s="115"/>
      <c r="F1862" s="110"/>
      <c r="G1862" s="110"/>
      <c r="H1862" s="110"/>
      <c r="I1862" s="110"/>
      <c r="J1862" s="110"/>
      <c r="K1862" s="112"/>
      <c r="L1862" s="112"/>
      <c r="M1862" s="112"/>
      <c r="N1862" s="112"/>
      <c r="O1862" s="112"/>
      <c r="P1862" s="112"/>
      <c r="Q1862" s="112"/>
      <c r="R1862" s="110"/>
      <c r="S1862" s="110"/>
      <c r="T1862" s="110"/>
      <c r="U1862" s="110"/>
      <c r="V1862" s="110"/>
      <c r="W1862" s="110"/>
      <c r="X1862" s="110"/>
    </row>
    <row r="1863" ht="14.25" customHeight="1">
      <c r="A1863" s="102"/>
      <c r="B1863" s="117"/>
      <c r="C1863" s="110"/>
      <c r="D1863" s="110"/>
      <c r="E1863" s="115"/>
      <c r="F1863" s="110"/>
      <c r="G1863" s="110"/>
      <c r="H1863" s="110"/>
      <c r="I1863" s="110"/>
      <c r="J1863" s="110"/>
      <c r="K1863" s="112"/>
      <c r="L1863" s="112"/>
      <c r="M1863" s="112"/>
      <c r="N1863" s="112"/>
      <c r="O1863" s="112"/>
      <c r="P1863" s="112"/>
      <c r="Q1863" s="112"/>
      <c r="R1863" s="110"/>
      <c r="S1863" s="110"/>
      <c r="T1863" s="110"/>
      <c r="U1863" s="110"/>
      <c r="V1863" s="110"/>
      <c r="W1863" s="110"/>
      <c r="X1863" s="110"/>
    </row>
    <row r="1864" ht="14.25" customHeight="1">
      <c r="A1864" s="102"/>
      <c r="B1864" s="117"/>
      <c r="C1864" s="110"/>
      <c r="D1864" s="110"/>
      <c r="E1864" s="115"/>
      <c r="F1864" s="110"/>
      <c r="G1864" s="110"/>
      <c r="H1864" s="110"/>
      <c r="I1864" s="110"/>
      <c r="J1864" s="110"/>
      <c r="K1864" s="112"/>
      <c r="L1864" s="112"/>
      <c r="M1864" s="112"/>
      <c r="N1864" s="112"/>
      <c r="O1864" s="112"/>
      <c r="P1864" s="112"/>
      <c r="Q1864" s="112"/>
      <c r="R1864" s="110"/>
      <c r="S1864" s="110"/>
      <c r="T1864" s="110"/>
      <c r="U1864" s="110"/>
      <c r="V1864" s="110"/>
      <c r="W1864" s="110"/>
      <c r="X1864" s="110"/>
    </row>
    <row r="1865" ht="14.25" customHeight="1">
      <c r="A1865" s="102"/>
      <c r="B1865" s="117"/>
      <c r="C1865" s="110"/>
      <c r="D1865" s="110"/>
      <c r="E1865" s="115"/>
      <c r="F1865" s="110"/>
      <c r="G1865" s="110"/>
      <c r="H1865" s="110"/>
      <c r="I1865" s="110"/>
      <c r="J1865" s="110"/>
      <c r="K1865" s="112"/>
      <c r="L1865" s="112"/>
      <c r="M1865" s="112"/>
      <c r="N1865" s="112"/>
      <c r="O1865" s="112"/>
      <c r="P1865" s="112"/>
      <c r="Q1865" s="112"/>
      <c r="R1865" s="110"/>
      <c r="S1865" s="110"/>
      <c r="T1865" s="110"/>
      <c r="U1865" s="110"/>
      <c r="V1865" s="110"/>
      <c r="W1865" s="110"/>
      <c r="X1865" s="110"/>
    </row>
    <row r="1866" ht="14.25" customHeight="1">
      <c r="A1866" s="102"/>
      <c r="B1866" s="117"/>
      <c r="C1866" s="110"/>
      <c r="D1866" s="110"/>
      <c r="E1866" s="115"/>
      <c r="F1866" s="110"/>
      <c r="G1866" s="110"/>
      <c r="H1866" s="110"/>
      <c r="I1866" s="110"/>
      <c r="J1866" s="110"/>
      <c r="K1866" s="112"/>
      <c r="L1866" s="112"/>
      <c r="M1866" s="112"/>
      <c r="N1866" s="112"/>
      <c r="O1866" s="112"/>
      <c r="P1866" s="112"/>
      <c r="Q1866" s="112"/>
      <c r="R1866" s="110"/>
      <c r="S1866" s="110"/>
      <c r="T1866" s="110"/>
      <c r="U1866" s="110"/>
      <c r="V1866" s="110"/>
      <c r="W1866" s="110"/>
      <c r="X1866" s="110"/>
    </row>
    <row r="1867" ht="14.25" customHeight="1">
      <c r="A1867" s="102"/>
      <c r="B1867" s="117"/>
      <c r="C1867" s="110"/>
      <c r="D1867" s="110"/>
      <c r="E1867" s="115"/>
      <c r="F1867" s="110"/>
      <c r="G1867" s="110"/>
      <c r="H1867" s="110"/>
      <c r="I1867" s="110"/>
      <c r="J1867" s="110"/>
      <c r="K1867" s="112"/>
      <c r="L1867" s="112"/>
      <c r="M1867" s="112"/>
      <c r="N1867" s="112"/>
      <c r="O1867" s="112"/>
      <c r="P1867" s="112"/>
      <c r="Q1867" s="112"/>
      <c r="R1867" s="110"/>
      <c r="S1867" s="110"/>
      <c r="T1867" s="110"/>
      <c r="U1867" s="110"/>
      <c r="V1867" s="110"/>
      <c r="W1867" s="110"/>
      <c r="X1867" s="110"/>
    </row>
    <row r="1868" ht="14.25" customHeight="1">
      <c r="A1868" s="102"/>
      <c r="B1868" s="117"/>
      <c r="C1868" s="110"/>
      <c r="D1868" s="110"/>
      <c r="E1868" s="115"/>
      <c r="F1868" s="110"/>
      <c r="G1868" s="110"/>
      <c r="H1868" s="110"/>
      <c r="I1868" s="110"/>
      <c r="J1868" s="110"/>
      <c r="K1868" s="112"/>
      <c r="L1868" s="112"/>
      <c r="M1868" s="112"/>
      <c r="N1868" s="112"/>
      <c r="O1868" s="112"/>
      <c r="P1868" s="112"/>
      <c r="Q1868" s="112"/>
      <c r="R1868" s="110"/>
      <c r="S1868" s="110"/>
      <c r="T1868" s="110"/>
      <c r="U1868" s="110"/>
      <c r="V1868" s="110"/>
      <c r="W1868" s="110"/>
      <c r="X1868" s="110"/>
    </row>
    <row r="1869" ht="14.25" customHeight="1">
      <c r="A1869" s="102"/>
      <c r="B1869" s="117"/>
      <c r="C1869" s="110"/>
      <c r="D1869" s="110"/>
      <c r="E1869" s="115"/>
      <c r="F1869" s="110"/>
      <c r="G1869" s="110"/>
      <c r="H1869" s="110"/>
      <c r="I1869" s="110"/>
      <c r="J1869" s="110"/>
      <c r="K1869" s="112"/>
      <c r="L1869" s="112"/>
      <c r="M1869" s="112"/>
      <c r="N1869" s="112"/>
      <c r="O1869" s="112"/>
      <c r="P1869" s="112"/>
      <c r="Q1869" s="112"/>
      <c r="R1869" s="110"/>
      <c r="S1869" s="110"/>
      <c r="T1869" s="110"/>
      <c r="U1869" s="110"/>
      <c r="V1869" s="110"/>
      <c r="W1869" s="110"/>
      <c r="X1869" s="110"/>
    </row>
    <row r="1870" ht="14.25" customHeight="1">
      <c r="A1870" s="102"/>
      <c r="B1870" s="117"/>
      <c r="C1870" s="110"/>
      <c r="D1870" s="110"/>
      <c r="E1870" s="115"/>
      <c r="F1870" s="110"/>
      <c r="G1870" s="110"/>
      <c r="H1870" s="110"/>
      <c r="I1870" s="110"/>
      <c r="J1870" s="110"/>
      <c r="K1870" s="112"/>
      <c r="L1870" s="112"/>
      <c r="M1870" s="112"/>
      <c r="N1870" s="112"/>
      <c r="O1870" s="112"/>
      <c r="P1870" s="112"/>
      <c r="Q1870" s="112"/>
      <c r="R1870" s="110"/>
      <c r="S1870" s="110"/>
      <c r="T1870" s="110"/>
      <c r="U1870" s="110"/>
      <c r="V1870" s="110"/>
      <c r="W1870" s="110"/>
      <c r="X1870" s="110"/>
    </row>
    <row r="1871" ht="14.25" customHeight="1">
      <c r="A1871" s="102"/>
      <c r="B1871" s="117"/>
      <c r="C1871" s="110"/>
      <c r="D1871" s="110"/>
      <c r="E1871" s="115"/>
      <c r="F1871" s="110"/>
      <c r="G1871" s="110"/>
      <c r="H1871" s="110"/>
      <c r="I1871" s="110"/>
      <c r="J1871" s="110"/>
      <c r="K1871" s="112"/>
      <c r="L1871" s="112"/>
      <c r="M1871" s="112"/>
      <c r="N1871" s="112"/>
      <c r="O1871" s="112"/>
      <c r="P1871" s="112"/>
      <c r="Q1871" s="112"/>
      <c r="R1871" s="110"/>
      <c r="S1871" s="110"/>
      <c r="T1871" s="110"/>
      <c r="U1871" s="110"/>
      <c r="V1871" s="110"/>
      <c r="W1871" s="110"/>
      <c r="X1871" s="110"/>
    </row>
    <row r="1872" ht="14.25" customHeight="1">
      <c r="A1872" s="102"/>
      <c r="B1872" s="117"/>
      <c r="C1872" s="110"/>
      <c r="D1872" s="110"/>
      <c r="E1872" s="115"/>
      <c r="F1872" s="110"/>
      <c r="G1872" s="110"/>
      <c r="H1872" s="110"/>
      <c r="I1872" s="110"/>
      <c r="J1872" s="110"/>
      <c r="K1872" s="112"/>
      <c r="L1872" s="112"/>
      <c r="M1872" s="112"/>
      <c r="N1872" s="112"/>
      <c r="O1872" s="112"/>
      <c r="P1872" s="112"/>
      <c r="Q1872" s="112"/>
      <c r="R1872" s="110"/>
      <c r="S1872" s="110"/>
      <c r="T1872" s="110"/>
      <c r="U1872" s="110"/>
      <c r="V1872" s="110"/>
      <c r="W1872" s="110"/>
      <c r="X1872" s="110"/>
    </row>
    <row r="1873" ht="14.25" customHeight="1">
      <c r="A1873" s="102"/>
      <c r="B1873" s="117"/>
      <c r="C1873" s="110"/>
      <c r="D1873" s="110"/>
      <c r="E1873" s="115"/>
      <c r="F1873" s="110"/>
      <c r="G1873" s="110"/>
      <c r="H1873" s="110"/>
      <c r="I1873" s="110"/>
      <c r="J1873" s="110"/>
      <c r="K1873" s="112"/>
      <c r="L1873" s="112"/>
      <c r="M1873" s="112"/>
      <c r="N1873" s="112"/>
      <c r="O1873" s="112"/>
      <c r="P1873" s="112"/>
      <c r="Q1873" s="112"/>
      <c r="R1873" s="110"/>
      <c r="S1873" s="110"/>
      <c r="T1873" s="110"/>
      <c r="U1873" s="110"/>
      <c r="V1873" s="110"/>
      <c r="W1873" s="110"/>
      <c r="X1873" s="110"/>
    </row>
    <row r="1874" ht="14.25" customHeight="1">
      <c r="A1874" s="102"/>
      <c r="B1874" s="117"/>
      <c r="C1874" s="110"/>
      <c r="D1874" s="110"/>
      <c r="E1874" s="115"/>
      <c r="F1874" s="110"/>
      <c r="G1874" s="110"/>
      <c r="H1874" s="110"/>
      <c r="I1874" s="110"/>
      <c r="J1874" s="110"/>
      <c r="K1874" s="112"/>
      <c r="L1874" s="112"/>
      <c r="M1874" s="112"/>
      <c r="N1874" s="112"/>
      <c r="O1874" s="112"/>
      <c r="P1874" s="112"/>
      <c r="Q1874" s="112"/>
      <c r="R1874" s="110"/>
      <c r="S1874" s="110"/>
      <c r="T1874" s="110"/>
      <c r="U1874" s="110"/>
      <c r="V1874" s="110"/>
      <c r="W1874" s="110"/>
      <c r="X1874" s="110"/>
    </row>
    <row r="1875" ht="14.25" customHeight="1">
      <c r="A1875" s="102"/>
      <c r="B1875" s="117"/>
      <c r="C1875" s="110"/>
      <c r="D1875" s="110"/>
      <c r="E1875" s="115"/>
      <c r="F1875" s="110"/>
      <c r="G1875" s="110"/>
      <c r="H1875" s="110"/>
      <c r="I1875" s="110"/>
      <c r="J1875" s="110"/>
      <c r="K1875" s="112"/>
      <c r="L1875" s="112"/>
      <c r="M1875" s="112"/>
      <c r="N1875" s="112"/>
      <c r="O1875" s="112"/>
      <c r="P1875" s="112"/>
      <c r="Q1875" s="112"/>
      <c r="R1875" s="110"/>
      <c r="S1875" s="110"/>
      <c r="T1875" s="110"/>
      <c r="U1875" s="110"/>
      <c r="V1875" s="110"/>
      <c r="W1875" s="110"/>
      <c r="X1875" s="110"/>
    </row>
    <row r="1876" ht="14.25" customHeight="1">
      <c r="A1876" s="102"/>
      <c r="B1876" s="117"/>
      <c r="C1876" s="110"/>
      <c r="D1876" s="110"/>
      <c r="E1876" s="115"/>
      <c r="F1876" s="110"/>
      <c r="G1876" s="110"/>
      <c r="H1876" s="110"/>
      <c r="I1876" s="110"/>
      <c r="J1876" s="110"/>
      <c r="K1876" s="112"/>
      <c r="L1876" s="112"/>
      <c r="M1876" s="112"/>
      <c r="N1876" s="112"/>
      <c r="O1876" s="112"/>
      <c r="P1876" s="112"/>
      <c r="Q1876" s="112"/>
      <c r="R1876" s="110"/>
      <c r="S1876" s="110"/>
      <c r="T1876" s="110"/>
      <c r="U1876" s="110"/>
      <c r="V1876" s="110"/>
      <c r="W1876" s="110"/>
      <c r="X1876" s="110"/>
    </row>
    <row r="1877" ht="14.25" customHeight="1">
      <c r="A1877" s="102"/>
      <c r="B1877" s="117"/>
      <c r="C1877" s="110"/>
      <c r="D1877" s="110"/>
      <c r="E1877" s="115"/>
      <c r="F1877" s="110"/>
      <c r="G1877" s="110"/>
      <c r="H1877" s="110"/>
      <c r="I1877" s="110"/>
      <c r="J1877" s="110"/>
      <c r="K1877" s="112"/>
      <c r="L1877" s="112"/>
      <c r="M1877" s="112"/>
      <c r="N1877" s="112"/>
      <c r="O1877" s="112"/>
      <c r="P1877" s="112"/>
      <c r="Q1877" s="112"/>
      <c r="R1877" s="110"/>
      <c r="S1877" s="110"/>
      <c r="T1877" s="110"/>
      <c r="U1877" s="110"/>
      <c r="V1877" s="110"/>
      <c r="W1877" s="110"/>
      <c r="X1877" s="110"/>
    </row>
    <row r="1878" ht="14.25" customHeight="1">
      <c r="A1878" s="102"/>
      <c r="B1878" s="117"/>
      <c r="C1878" s="110"/>
      <c r="D1878" s="110"/>
      <c r="E1878" s="115"/>
      <c r="F1878" s="110"/>
      <c r="G1878" s="110"/>
      <c r="H1878" s="110"/>
      <c r="I1878" s="110"/>
      <c r="J1878" s="110"/>
      <c r="K1878" s="112"/>
      <c r="L1878" s="112"/>
      <c r="M1878" s="112"/>
      <c r="N1878" s="112"/>
      <c r="O1878" s="112"/>
      <c r="P1878" s="112"/>
      <c r="Q1878" s="112"/>
      <c r="R1878" s="110"/>
      <c r="S1878" s="110"/>
      <c r="T1878" s="110"/>
      <c r="U1878" s="110"/>
      <c r="V1878" s="110"/>
      <c r="W1878" s="110"/>
      <c r="X1878" s="110"/>
    </row>
    <row r="1879" ht="14.25" customHeight="1">
      <c r="A1879" s="102"/>
      <c r="B1879" s="117"/>
      <c r="C1879" s="110"/>
      <c r="D1879" s="110"/>
      <c r="E1879" s="115"/>
      <c r="F1879" s="110"/>
      <c r="G1879" s="110"/>
      <c r="H1879" s="110"/>
      <c r="I1879" s="110"/>
      <c r="J1879" s="110"/>
      <c r="K1879" s="112"/>
      <c r="L1879" s="112"/>
      <c r="M1879" s="112"/>
      <c r="N1879" s="112"/>
      <c r="O1879" s="112"/>
      <c r="P1879" s="112"/>
      <c r="Q1879" s="112"/>
      <c r="R1879" s="110"/>
      <c r="S1879" s="110"/>
      <c r="T1879" s="110"/>
      <c r="U1879" s="110"/>
      <c r="V1879" s="110"/>
      <c r="W1879" s="110"/>
      <c r="X1879" s="110"/>
    </row>
    <row r="1880" ht="14.25" customHeight="1">
      <c r="A1880" s="102"/>
      <c r="B1880" s="117"/>
      <c r="C1880" s="110"/>
      <c r="D1880" s="110"/>
      <c r="E1880" s="115"/>
      <c r="F1880" s="110"/>
      <c r="G1880" s="110"/>
      <c r="H1880" s="110"/>
      <c r="I1880" s="110"/>
      <c r="J1880" s="110"/>
      <c r="K1880" s="112"/>
      <c r="L1880" s="112"/>
      <c r="M1880" s="112"/>
      <c r="N1880" s="112"/>
      <c r="O1880" s="112"/>
      <c r="P1880" s="112"/>
      <c r="Q1880" s="112"/>
      <c r="R1880" s="110"/>
      <c r="S1880" s="110"/>
      <c r="T1880" s="110"/>
      <c r="U1880" s="110"/>
      <c r="V1880" s="110"/>
      <c r="W1880" s="110"/>
      <c r="X1880" s="110"/>
    </row>
    <row r="1881" ht="14.25" customHeight="1">
      <c r="A1881" s="102"/>
      <c r="B1881" s="117"/>
      <c r="C1881" s="110"/>
      <c r="D1881" s="110"/>
      <c r="E1881" s="115"/>
      <c r="F1881" s="110"/>
      <c r="G1881" s="110"/>
      <c r="H1881" s="110"/>
      <c r="I1881" s="110"/>
      <c r="J1881" s="110"/>
      <c r="K1881" s="112"/>
      <c r="L1881" s="112"/>
      <c r="M1881" s="112"/>
      <c r="N1881" s="112"/>
      <c r="O1881" s="112"/>
      <c r="P1881" s="112"/>
      <c r="Q1881" s="112"/>
      <c r="R1881" s="110"/>
      <c r="S1881" s="110"/>
      <c r="T1881" s="110"/>
      <c r="U1881" s="110"/>
      <c r="V1881" s="110"/>
      <c r="W1881" s="110"/>
      <c r="X1881" s="110"/>
    </row>
    <row r="1882" ht="14.25" customHeight="1">
      <c r="A1882" s="102"/>
      <c r="B1882" s="117"/>
      <c r="C1882" s="110"/>
      <c r="D1882" s="110"/>
      <c r="E1882" s="115"/>
      <c r="F1882" s="110"/>
      <c r="G1882" s="110"/>
      <c r="H1882" s="110"/>
      <c r="I1882" s="110"/>
      <c r="J1882" s="110"/>
      <c r="K1882" s="112"/>
      <c r="L1882" s="112"/>
      <c r="M1882" s="112"/>
      <c r="N1882" s="112"/>
      <c r="O1882" s="112"/>
      <c r="P1882" s="112"/>
      <c r="Q1882" s="112"/>
      <c r="R1882" s="110"/>
      <c r="S1882" s="110"/>
      <c r="T1882" s="110"/>
      <c r="U1882" s="110"/>
      <c r="V1882" s="110"/>
      <c r="W1882" s="110"/>
      <c r="X1882" s="110"/>
    </row>
    <row r="1883" ht="14.25" customHeight="1">
      <c r="A1883" s="102"/>
      <c r="B1883" s="117"/>
      <c r="C1883" s="110"/>
      <c r="D1883" s="110"/>
      <c r="E1883" s="115"/>
      <c r="F1883" s="110"/>
      <c r="G1883" s="110"/>
      <c r="H1883" s="110"/>
      <c r="I1883" s="110"/>
      <c r="J1883" s="110"/>
      <c r="K1883" s="112"/>
      <c r="L1883" s="112"/>
      <c r="M1883" s="112"/>
      <c r="N1883" s="112"/>
      <c r="O1883" s="112"/>
      <c r="P1883" s="112"/>
      <c r="Q1883" s="112"/>
      <c r="R1883" s="110"/>
      <c r="S1883" s="110"/>
      <c r="T1883" s="110"/>
      <c r="U1883" s="110"/>
      <c r="V1883" s="110"/>
      <c r="W1883" s="110"/>
      <c r="X1883" s="110"/>
    </row>
    <row r="1884" ht="14.25" customHeight="1">
      <c r="A1884" s="102"/>
      <c r="B1884" s="117"/>
      <c r="C1884" s="110"/>
      <c r="D1884" s="110"/>
      <c r="E1884" s="115"/>
      <c r="F1884" s="110"/>
      <c r="G1884" s="110"/>
      <c r="H1884" s="110"/>
      <c r="I1884" s="110"/>
      <c r="J1884" s="110"/>
      <c r="K1884" s="112"/>
      <c r="L1884" s="112"/>
      <c r="M1884" s="112"/>
      <c r="N1884" s="112"/>
      <c r="O1884" s="112"/>
      <c r="P1884" s="112"/>
      <c r="Q1884" s="112"/>
      <c r="R1884" s="110"/>
      <c r="S1884" s="110"/>
      <c r="T1884" s="110"/>
      <c r="U1884" s="110"/>
      <c r="V1884" s="110"/>
      <c r="W1884" s="110"/>
      <c r="X1884" s="110"/>
    </row>
    <row r="1885" ht="14.25" customHeight="1">
      <c r="A1885" s="102"/>
      <c r="B1885" s="117"/>
      <c r="C1885" s="110"/>
      <c r="D1885" s="110"/>
      <c r="E1885" s="115"/>
      <c r="F1885" s="110"/>
      <c r="G1885" s="110"/>
      <c r="H1885" s="110"/>
      <c r="I1885" s="110"/>
      <c r="J1885" s="110"/>
      <c r="K1885" s="112"/>
      <c r="L1885" s="112"/>
      <c r="M1885" s="112"/>
      <c r="N1885" s="112"/>
      <c r="O1885" s="112"/>
      <c r="P1885" s="112"/>
      <c r="Q1885" s="112"/>
      <c r="R1885" s="110"/>
      <c r="S1885" s="110"/>
      <c r="T1885" s="110"/>
      <c r="U1885" s="110"/>
      <c r="V1885" s="110"/>
      <c r="W1885" s="110"/>
      <c r="X1885" s="110"/>
    </row>
    <row r="1886" ht="14.25" customHeight="1">
      <c r="A1886" s="102"/>
      <c r="B1886" s="117"/>
      <c r="C1886" s="110"/>
      <c r="D1886" s="110"/>
      <c r="E1886" s="115"/>
      <c r="F1886" s="110"/>
      <c r="G1886" s="110"/>
      <c r="H1886" s="110"/>
      <c r="I1886" s="110"/>
      <c r="J1886" s="110"/>
      <c r="K1886" s="112"/>
      <c r="L1886" s="112"/>
      <c r="M1886" s="112"/>
      <c r="N1886" s="112"/>
      <c r="O1886" s="112"/>
      <c r="P1886" s="112"/>
      <c r="Q1886" s="112"/>
      <c r="R1886" s="110"/>
      <c r="S1886" s="110"/>
      <c r="T1886" s="110"/>
      <c r="U1886" s="110"/>
      <c r="V1886" s="110"/>
      <c r="W1886" s="110"/>
      <c r="X1886" s="110"/>
    </row>
    <row r="1887" ht="14.25" customHeight="1">
      <c r="A1887" s="102"/>
      <c r="B1887" s="117"/>
      <c r="C1887" s="110"/>
      <c r="D1887" s="110"/>
      <c r="E1887" s="115"/>
      <c r="F1887" s="110"/>
      <c r="G1887" s="110"/>
      <c r="H1887" s="110"/>
      <c r="I1887" s="110"/>
      <c r="J1887" s="110"/>
      <c r="K1887" s="112"/>
      <c r="L1887" s="112"/>
      <c r="M1887" s="112"/>
      <c r="N1887" s="112"/>
      <c r="O1887" s="112"/>
      <c r="P1887" s="112"/>
      <c r="Q1887" s="112"/>
      <c r="R1887" s="110"/>
      <c r="S1887" s="110"/>
      <c r="T1887" s="110"/>
      <c r="U1887" s="110"/>
      <c r="V1887" s="110"/>
      <c r="W1887" s="110"/>
      <c r="X1887" s="110"/>
    </row>
    <row r="1888" ht="14.25" customHeight="1">
      <c r="A1888" s="102"/>
      <c r="B1888" s="117"/>
      <c r="C1888" s="110"/>
      <c r="D1888" s="110"/>
      <c r="E1888" s="115"/>
      <c r="F1888" s="110"/>
      <c r="G1888" s="110"/>
      <c r="H1888" s="110"/>
      <c r="I1888" s="110"/>
      <c r="J1888" s="110"/>
      <c r="K1888" s="112"/>
      <c r="L1888" s="112"/>
      <c r="M1888" s="112"/>
      <c r="N1888" s="112"/>
      <c r="O1888" s="112"/>
      <c r="P1888" s="112"/>
      <c r="Q1888" s="112"/>
      <c r="R1888" s="110"/>
      <c r="S1888" s="110"/>
      <c r="T1888" s="110"/>
      <c r="U1888" s="110"/>
      <c r="V1888" s="110"/>
      <c r="W1888" s="110"/>
      <c r="X1888" s="110"/>
    </row>
    <row r="1889" ht="14.25" customHeight="1">
      <c r="A1889" s="102"/>
      <c r="B1889" s="117"/>
      <c r="C1889" s="110"/>
      <c r="D1889" s="110"/>
      <c r="E1889" s="115"/>
      <c r="F1889" s="110"/>
      <c r="G1889" s="110"/>
      <c r="H1889" s="110"/>
      <c r="I1889" s="110"/>
      <c r="J1889" s="110"/>
      <c r="K1889" s="112"/>
      <c r="L1889" s="112"/>
      <c r="M1889" s="112"/>
      <c r="N1889" s="112"/>
      <c r="O1889" s="112"/>
      <c r="P1889" s="112"/>
      <c r="Q1889" s="112"/>
      <c r="R1889" s="110"/>
      <c r="S1889" s="110"/>
      <c r="T1889" s="110"/>
      <c r="U1889" s="110"/>
      <c r="V1889" s="110"/>
      <c r="W1889" s="110"/>
      <c r="X1889" s="110"/>
    </row>
    <row r="1890" ht="14.25" customHeight="1">
      <c r="A1890" s="102"/>
      <c r="B1890" s="117"/>
      <c r="C1890" s="110"/>
      <c r="D1890" s="110"/>
      <c r="E1890" s="115"/>
      <c r="F1890" s="110"/>
      <c r="G1890" s="110"/>
      <c r="H1890" s="110"/>
      <c r="I1890" s="110"/>
      <c r="J1890" s="110"/>
      <c r="K1890" s="112"/>
      <c r="L1890" s="112"/>
      <c r="M1890" s="112"/>
      <c r="N1890" s="112"/>
      <c r="O1890" s="112"/>
      <c r="P1890" s="112"/>
      <c r="Q1890" s="112"/>
      <c r="R1890" s="110"/>
      <c r="S1890" s="110"/>
      <c r="T1890" s="110"/>
      <c r="U1890" s="110"/>
      <c r="V1890" s="110"/>
      <c r="W1890" s="110"/>
      <c r="X1890" s="110"/>
    </row>
    <row r="1891" ht="14.25" customHeight="1">
      <c r="A1891" s="102"/>
      <c r="B1891" s="117"/>
      <c r="C1891" s="110"/>
      <c r="D1891" s="110"/>
      <c r="E1891" s="115"/>
      <c r="F1891" s="110"/>
      <c r="G1891" s="110"/>
      <c r="H1891" s="110"/>
      <c r="I1891" s="110"/>
      <c r="J1891" s="110"/>
      <c r="K1891" s="112"/>
      <c r="L1891" s="112"/>
      <c r="M1891" s="112"/>
      <c r="N1891" s="112"/>
      <c r="O1891" s="112"/>
      <c r="P1891" s="112"/>
      <c r="Q1891" s="112"/>
      <c r="R1891" s="110"/>
      <c r="S1891" s="110"/>
      <c r="T1891" s="110"/>
      <c r="U1891" s="110"/>
      <c r="V1891" s="110"/>
      <c r="W1891" s="110"/>
      <c r="X1891" s="110"/>
    </row>
    <row r="1892" ht="14.25" customHeight="1">
      <c r="A1892" s="102"/>
      <c r="B1892" s="117"/>
      <c r="C1892" s="110"/>
      <c r="D1892" s="110"/>
      <c r="E1892" s="115"/>
      <c r="F1892" s="110"/>
      <c r="G1892" s="110"/>
      <c r="H1892" s="110"/>
      <c r="I1892" s="110"/>
      <c r="J1892" s="110"/>
      <c r="K1892" s="112"/>
      <c r="L1892" s="112"/>
      <c r="M1892" s="112"/>
      <c r="N1892" s="112"/>
      <c r="O1892" s="112"/>
      <c r="P1892" s="112"/>
      <c r="Q1892" s="112"/>
      <c r="R1892" s="110"/>
      <c r="S1892" s="110"/>
      <c r="T1892" s="110"/>
      <c r="U1892" s="110"/>
      <c r="V1892" s="110"/>
      <c r="W1892" s="110"/>
      <c r="X1892" s="110"/>
    </row>
    <row r="1893" ht="14.25" customHeight="1">
      <c r="A1893" s="102"/>
      <c r="B1893" s="117"/>
      <c r="C1893" s="110"/>
      <c r="D1893" s="110"/>
      <c r="E1893" s="115"/>
      <c r="F1893" s="110"/>
      <c r="G1893" s="110"/>
      <c r="H1893" s="110"/>
      <c r="I1893" s="110"/>
      <c r="J1893" s="110"/>
      <c r="K1893" s="112"/>
      <c r="L1893" s="112"/>
      <c r="M1893" s="112"/>
      <c r="N1893" s="112"/>
      <c r="O1893" s="112"/>
      <c r="P1893" s="112"/>
      <c r="Q1893" s="112"/>
      <c r="R1893" s="110"/>
      <c r="S1893" s="110"/>
      <c r="T1893" s="110"/>
      <c r="U1893" s="110"/>
      <c r="V1893" s="110"/>
      <c r="W1893" s="110"/>
      <c r="X1893" s="110"/>
    </row>
    <row r="1894" ht="14.25" customHeight="1">
      <c r="A1894" s="102"/>
      <c r="B1894" s="117"/>
      <c r="C1894" s="110"/>
      <c r="D1894" s="110"/>
      <c r="E1894" s="115"/>
      <c r="F1894" s="110"/>
      <c r="G1894" s="110"/>
      <c r="H1894" s="110"/>
      <c r="I1894" s="110"/>
      <c r="J1894" s="110"/>
      <c r="K1894" s="112"/>
      <c r="L1894" s="112"/>
      <c r="M1894" s="112"/>
      <c r="N1894" s="112"/>
      <c r="O1894" s="112"/>
      <c r="P1894" s="112"/>
      <c r="Q1894" s="112"/>
      <c r="R1894" s="110"/>
      <c r="S1894" s="110"/>
      <c r="T1894" s="110"/>
      <c r="U1894" s="110"/>
      <c r="V1894" s="110"/>
      <c r="W1894" s="110"/>
      <c r="X1894" s="110"/>
    </row>
    <row r="1895" ht="14.25" customHeight="1">
      <c r="A1895" s="102"/>
      <c r="B1895" s="117"/>
      <c r="C1895" s="110"/>
      <c r="D1895" s="110"/>
      <c r="E1895" s="115"/>
      <c r="F1895" s="110"/>
      <c r="G1895" s="110"/>
      <c r="H1895" s="110"/>
      <c r="I1895" s="110"/>
      <c r="J1895" s="110"/>
      <c r="K1895" s="112"/>
      <c r="L1895" s="112"/>
      <c r="M1895" s="112"/>
      <c r="N1895" s="112"/>
      <c r="O1895" s="112"/>
      <c r="P1895" s="112"/>
      <c r="Q1895" s="112"/>
      <c r="R1895" s="110"/>
      <c r="S1895" s="110"/>
      <c r="T1895" s="110"/>
      <c r="U1895" s="110"/>
      <c r="V1895" s="110"/>
      <c r="W1895" s="110"/>
      <c r="X1895" s="110"/>
    </row>
    <row r="1896" ht="14.25" customHeight="1">
      <c r="A1896" s="102"/>
      <c r="B1896" s="117"/>
      <c r="C1896" s="110"/>
      <c r="D1896" s="110"/>
      <c r="E1896" s="115"/>
      <c r="F1896" s="110"/>
      <c r="G1896" s="110"/>
      <c r="H1896" s="110"/>
      <c r="I1896" s="110"/>
      <c r="J1896" s="110"/>
      <c r="K1896" s="112"/>
      <c r="L1896" s="112"/>
      <c r="M1896" s="112"/>
      <c r="N1896" s="112"/>
      <c r="O1896" s="112"/>
      <c r="P1896" s="112"/>
      <c r="Q1896" s="112"/>
      <c r="R1896" s="110"/>
      <c r="S1896" s="110"/>
      <c r="T1896" s="110"/>
      <c r="U1896" s="110"/>
      <c r="V1896" s="110"/>
      <c r="W1896" s="110"/>
      <c r="X1896" s="110"/>
    </row>
    <row r="1897" ht="14.25" customHeight="1">
      <c r="A1897" s="102"/>
      <c r="B1897" s="117"/>
      <c r="C1897" s="110"/>
      <c r="D1897" s="110"/>
      <c r="E1897" s="115"/>
      <c r="F1897" s="110"/>
      <c r="G1897" s="110"/>
      <c r="H1897" s="110"/>
      <c r="I1897" s="110"/>
      <c r="J1897" s="110"/>
      <c r="K1897" s="112"/>
      <c r="L1897" s="112"/>
      <c r="M1897" s="112"/>
      <c r="N1897" s="112"/>
      <c r="O1897" s="112"/>
      <c r="P1897" s="112"/>
      <c r="Q1897" s="112"/>
      <c r="R1897" s="110"/>
      <c r="S1897" s="110"/>
      <c r="T1897" s="110"/>
      <c r="U1897" s="110"/>
      <c r="V1897" s="110"/>
      <c r="W1897" s="110"/>
      <c r="X1897" s="110"/>
    </row>
    <row r="1898" ht="14.25" customHeight="1">
      <c r="A1898" s="102"/>
      <c r="B1898" s="117"/>
      <c r="C1898" s="110"/>
      <c r="D1898" s="110"/>
      <c r="E1898" s="115"/>
      <c r="F1898" s="110"/>
      <c r="G1898" s="110"/>
      <c r="H1898" s="110"/>
      <c r="I1898" s="110"/>
      <c r="J1898" s="110"/>
      <c r="K1898" s="112"/>
      <c r="L1898" s="112"/>
      <c r="M1898" s="112"/>
      <c r="N1898" s="112"/>
      <c r="O1898" s="112"/>
      <c r="P1898" s="112"/>
      <c r="Q1898" s="112"/>
      <c r="R1898" s="110"/>
      <c r="S1898" s="110"/>
      <c r="T1898" s="110"/>
      <c r="U1898" s="110"/>
      <c r="V1898" s="110"/>
      <c r="W1898" s="110"/>
      <c r="X1898" s="110"/>
    </row>
    <row r="1899" ht="14.25" customHeight="1">
      <c r="A1899" s="102"/>
      <c r="B1899" s="117"/>
      <c r="C1899" s="110"/>
      <c r="D1899" s="110"/>
      <c r="E1899" s="115"/>
      <c r="F1899" s="110"/>
      <c r="G1899" s="110"/>
      <c r="H1899" s="110"/>
      <c r="I1899" s="110"/>
      <c r="J1899" s="110"/>
      <c r="K1899" s="112"/>
      <c r="L1899" s="112"/>
      <c r="M1899" s="112"/>
      <c r="N1899" s="112"/>
      <c r="O1899" s="112"/>
      <c r="P1899" s="112"/>
      <c r="Q1899" s="112"/>
      <c r="R1899" s="110"/>
      <c r="S1899" s="110"/>
      <c r="T1899" s="110"/>
      <c r="U1899" s="110"/>
      <c r="V1899" s="110"/>
      <c r="W1899" s="110"/>
      <c r="X1899" s="110"/>
    </row>
    <row r="1900" ht="14.25" customHeight="1">
      <c r="A1900" s="102"/>
      <c r="B1900" s="117"/>
      <c r="C1900" s="110"/>
      <c r="D1900" s="110"/>
      <c r="E1900" s="115"/>
      <c r="F1900" s="110"/>
      <c r="G1900" s="110"/>
      <c r="H1900" s="110"/>
      <c r="I1900" s="110"/>
      <c r="J1900" s="110"/>
      <c r="K1900" s="112"/>
      <c r="L1900" s="112"/>
      <c r="M1900" s="112"/>
      <c r="N1900" s="112"/>
      <c r="O1900" s="112"/>
      <c r="P1900" s="112"/>
      <c r="Q1900" s="112"/>
      <c r="R1900" s="110"/>
      <c r="S1900" s="110"/>
      <c r="T1900" s="110"/>
      <c r="U1900" s="110"/>
      <c r="V1900" s="110"/>
      <c r="W1900" s="110"/>
      <c r="X1900" s="110"/>
    </row>
    <row r="1901" ht="14.25" customHeight="1">
      <c r="A1901" s="102"/>
      <c r="B1901" s="117"/>
      <c r="C1901" s="110"/>
      <c r="D1901" s="110"/>
      <c r="E1901" s="115"/>
      <c r="F1901" s="110"/>
      <c r="G1901" s="110"/>
      <c r="H1901" s="110"/>
      <c r="I1901" s="110"/>
      <c r="J1901" s="110"/>
      <c r="K1901" s="112"/>
      <c r="L1901" s="112"/>
      <c r="M1901" s="112"/>
      <c r="N1901" s="112"/>
      <c r="O1901" s="112"/>
      <c r="P1901" s="112"/>
      <c r="Q1901" s="112"/>
      <c r="R1901" s="110"/>
      <c r="S1901" s="110"/>
      <c r="T1901" s="110"/>
      <c r="U1901" s="110"/>
      <c r="V1901" s="110"/>
      <c r="W1901" s="110"/>
      <c r="X1901" s="110"/>
    </row>
    <row r="1902" ht="14.25" customHeight="1">
      <c r="A1902" s="102"/>
      <c r="B1902" s="117"/>
      <c r="C1902" s="110"/>
      <c r="D1902" s="110"/>
      <c r="E1902" s="115"/>
      <c r="F1902" s="110"/>
      <c r="G1902" s="110"/>
      <c r="H1902" s="110"/>
      <c r="I1902" s="110"/>
      <c r="J1902" s="110"/>
      <c r="K1902" s="112"/>
      <c r="L1902" s="112"/>
      <c r="M1902" s="112"/>
      <c r="N1902" s="112"/>
      <c r="O1902" s="112"/>
      <c r="P1902" s="112"/>
      <c r="Q1902" s="112"/>
      <c r="R1902" s="110"/>
      <c r="S1902" s="110"/>
      <c r="T1902" s="110"/>
      <c r="U1902" s="110"/>
      <c r="V1902" s="110"/>
      <c r="W1902" s="110"/>
      <c r="X1902" s="110"/>
    </row>
    <row r="1903" ht="14.25" customHeight="1">
      <c r="A1903" s="102"/>
      <c r="B1903" s="117"/>
      <c r="C1903" s="110"/>
      <c r="D1903" s="110"/>
      <c r="E1903" s="115"/>
      <c r="F1903" s="110"/>
      <c r="G1903" s="110"/>
      <c r="H1903" s="110"/>
      <c r="I1903" s="110"/>
      <c r="J1903" s="110"/>
      <c r="K1903" s="112"/>
      <c r="L1903" s="112"/>
      <c r="M1903" s="112"/>
      <c r="N1903" s="112"/>
      <c r="O1903" s="112"/>
      <c r="P1903" s="112"/>
      <c r="Q1903" s="112"/>
      <c r="R1903" s="110"/>
      <c r="S1903" s="110"/>
      <c r="T1903" s="110"/>
      <c r="U1903" s="110"/>
      <c r="V1903" s="110"/>
      <c r="W1903" s="110"/>
      <c r="X1903" s="110"/>
    </row>
    <row r="1904" ht="14.25" customHeight="1">
      <c r="A1904" s="102"/>
      <c r="B1904" s="117"/>
      <c r="C1904" s="110"/>
      <c r="D1904" s="110"/>
      <c r="E1904" s="115"/>
      <c r="F1904" s="110"/>
      <c r="G1904" s="110"/>
      <c r="H1904" s="110"/>
      <c r="I1904" s="110"/>
      <c r="J1904" s="110"/>
      <c r="K1904" s="112"/>
      <c r="L1904" s="112"/>
      <c r="M1904" s="112"/>
      <c r="N1904" s="112"/>
      <c r="O1904" s="112"/>
      <c r="P1904" s="112"/>
      <c r="Q1904" s="112"/>
      <c r="R1904" s="110"/>
      <c r="S1904" s="110"/>
      <c r="T1904" s="110"/>
      <c r="U1904" s="110"/>
      <c r="V1904" s="110"/>
      <c r="W1904" s="110"/>
      <c r="X1904" s="110"/>
    </row>
    <row r="1905" ht="14.25" customHeight="1">
      <c r="A1905" s="102"/>
      <c r="B1905" s="117"/>
      <c r="C1905" s="110"/>
      <c r="D1905" s="110"/>
      <c r="E1905" s="115"/>
      <c r="F1905" s="110"/>
      <c r="G1905" s="110"/>
      <c r="H1905" s="110"/>
      <c r="I1905" s="110"/>
      <c r="J1905" s="110"/>
      <c r="K1905" s="112"/>
      <c r="L1905" s="112"/>
      <c r="M1905" s="112"/>
      <c r="N1905" s="112"/>
      <c r="O1905" s="112"/>
      <c r="P1905" s="112"/>
      <c r="Q1905" s="112"/>
      <c r="R1905" s="110"/>
      <c r="S1905" s="110"/>
      <c r="T1905" s="110"/>
      <c r="U1905" s="110"/>
      <c r="V1905" s="110"/>
      <c r="W1905" s="110"/>
      <c r="X1905" s="110"/>
    </row>
    <row r="1906" ht="14.25" customHeight="1">
      <c r="A1906" s="102"/>
      <c r="B1906" s="117"/>
      <c r="C1906" s="110"/>
      <c r="D1906" s="110"/>
      <c r="E1906" s="115"/>
      <c r="F1906" s="110"/>
      <c r="G1906" s="110"/>
      <c r="H1906" s="110"/>
      <c r="I1906" s="110"/>
      <c r="J1906" s="110"/>
      <c r="K1906" s="112"/>
      <c r="L1906" s="112"/>
      <c r="M1906" s="112"/>
      <c r="N1906" s="112"/>
      <c r="O1906" s="112"/>
      <c r="P1906" s="112"/>
      <c r="Q1906" s="112"/>
      <c r="R1906" s="110"/>
      <c r="S1906" s="110"/>
      <c r="T1906" s="110"/>
      <c r="U1906" s="110"/>
      <c r="V1906" s="110"/>
      <c r="W1906" s="110"/>
      <c r="X1906" s="110"/>
    </row>
    <row r="1907" ht="14.25" customHeight="1">
      <c r="A1907" s="102"/>
      <c r="B1907" s="117"/>
      <c r="C1907" s="110"/>
      <c r="D1907" s="110"/>
      <c r="E1907" s="115"/>
      <c r="F1907" s="110"/>
      <c r="G1907" s="110"/>
      <c r="H1907" s="110"/>
      <c r="I1907" s="110"/>
      <c r="J1907" s="110"/>
      <c r="K1907" s="112"/>
      <c r="L1907" s="112"/>
      <c r="M1907" s="112"/>
      <c r="N1907" s="112"/>
      <c r="O1907" s="112"/>
      <c r="P1907" s="112"/>
      <c r="Q1907" s="112"/>
      <c r="R1907" s="110"/>
      <c r="S1907" s="110"/>
      <c r="T1907" s="110"/>
      <c r="U1907" s="110"/>
      <c r="V1907" s="110"/>
      <c r="W1907" s="110"/>
      <c r="X1907" s="110"/>
    </row>
    <row r="1908" ht="14.25" customHeight="1">
      <c r="A1908" s="102"/>
      <c r="B1908" s="117"/>
      <c r="C1908" s="110"/>
      <c r="D1908" s="110"/>
      <c r="E1908" s="115"/>
      <c r="F1908" s="110"/>
      <c r="G1908" s="110"/>
      <c r="H1908" s="110"/>
      <c r="I1908" s="110"/>
      <c r="J1908" s="110"/>
      <c r="K1908" s="112"/>
      <c r="L1908" s="112"/>
      <c r="M1908" s="112"/>
      <c r="N1908" s="112"/>
      <c r="O1908" s="112"/>
      <c r="P1908" s="112"/>
      <c r="Q1908" s="112"/>
      <c r="R1908" s="110"/>
      <c r="S1908" s="110"/>
      <c r="T1908" s="110"/>
      <c r="U1908" s="110"/>
      <c r="V1908" s="110"/>
      <c r="W1908" s="110"/>
      <c r="X1908" s="110"/>
    </row>
    <row r="1909" ht="14.25" customHeight="1">
      <c r="A1909" s="102"/>
      <c r="B1909" s="117"/>
      <c r="C1909" s="110"/>
      <c r="D1909" s="110"/>
      <c r="E1909" s="115"/>
      <c r="F1909" s="110"/>
      <c r="G1909" s="110"/>
      <c r="H1909" s="110"/>
      <c r="I1909" s="110"/>
      <c r="J1909" s="110"/>
      <c r="K1909" s="112"/>
      <c r="L1909" s="112"/>
      <c r="M1909" s="112"/>
      <c r="N1909" s="112"/>
      <c r="O1909" s="112"/>
      <c r="P1909" s="112"/>
      <c r="Q1909" s="112"/>
      <c r="R1909" s="110"/>
      <c r="S1909" s="110"/>
      <c r="T1909" s="110"/>
      <c r="U1909" s="110"/>
      <c r="V1909" s="110"/>
      <c r="W1909" s="110"/>
      <c r="X1909" s="110"/>
    </row>
    <row r="1910" ht="14.25" customHeight="1">
      <c r="A1910" s="102"/>
      <c r="B1910" s="117"/>
      <c r="C1910" s="110"/>
      <c r="D1910" s="110"/>
      <c r="E1910" s="115"/>
      <c r="F1910" s="110"/>
      <c r="G1910" s="110"/>
      <c r="H1910" s="110"/>
      <c r="I1910" s="110"/>
      <c r="J1910" s="110"/>
      <c r="K1910" s="112"/>
      <c r="L1910" s="112"/>
      <c r="M1910" s="112"/>
      <c r="N1910" s="112"/>
      <c r="O1910" s="112"/>
      <c r="P1910" s="112"/>
      <c r="Q1910" s="112"/>
      <c r="R1910" s="110"/>
      <c r="S1910" s="110"/>
      <c r="T1910" s="110"/>
      <c r="U1910" s="110"/>
      <c r="V1910" s="110"/>
      <c r="W1910" s="110"/>
      <c r="X1910" s="110"/>
    </row>
    <row r="1911" ht="14.25" customHeight="1">
      <c r="A1911" s="102"/>
      <c r="B1911" s="117"/>
      <c r="C1911" s="110"/>
      <c r="D1911" s="110"/>
      <c r="E1911" s="115"/>
      <c r="F1911" s="110"/>
      <c r="G1911" s="110"/>
      <c r="H1911" s="110"/>
      <c r="I1911" s="110"/>
      <c r="J1911" s="110"/>
      <c r="K1911" s="112"/>
      <c r="L1911" s="112"/>
      <c r="M1911" s="112"/>
      <c r="N1911" s="112"/>
      <c r="O1911" s="112"/>
      <c r="P1911" s="112"/>
      <c r="Q1911" s="112"/>
      <c r="R1911" s="110"/>
      <c r="S1911" s="110"/>
      <c r="T1911" s="110"/>
      <c r="U1911" s="110"/>
      <c r="V1911" s="110"/>
      <c r="W1911" s="110"/>
      <c r="X1911" s="110"/>
    </row>
    <row r="1912" ht="14.25" customHeight="1">
      <c r="A1912" s="102"/>
      <c r="B1912" s="117"/>
      <c r="C1912" s="110"/>
      <c r="D1912" s="110"/>
      <c r="E1912" s="115"/>
      <c r="F1912" s="110"/>
      <c r="G1912" s="110"/>
      <c r="H1912" s="110"/>
      <c r="I1912" s="110"/>
      <c r="J1912" s="110"/>
      <c r="K1912" s="112"/>
      <c r="L1912" s="112"/>
      <c r="M1912" s="112"/>
      <c r="N1912" s="112"/>
      <c r="O1912" s="112"/>
      <c r="P1912" s="112"/>
      <c r="Q1912" s="112"/>
      <c r="R1912" s="110"/>
      <c r="S1912" s="110"/>
      <c r="T1912" s="110"/>
      <c r="U1912" s="110"/>
      <c r="V1912" s="110"/>
      <c r="W1912" s="110"/>
      <c r="X1912" s="110"/>
    </row>
    <row r="1913" ht="14.25" customHeight="1">
      <c r="A1913" s="102"/>
      <c r="B1913" s="117"/>
      <c r="C1913" s="110"/>
      <c r="D1913" s="110"/>
      <c r="E1913" s="115"/>
      <c r="F1913" s="110"/>
      <c r="G1913" s="110"/>
      <c r="H1913" s="110"/>
      <c r="I1913" s="110"/>
      <c r="J1913" s="110"/>
      <c r="K1913" s="112"/>
      <c r="L1913" s="112"/>
      <c r="M1913" s="112"/>
      <c r="N1913" s="112"/>
      <c r="O1913" s="112"/>
      <c r="P1913" s="112"/>
      <c r="Q1913" s="112"/>
      <c r="R1913" s="110"/>
      <c r="S1913" s="110"/>
      <c r="T1913" s="110"/>
      <c r="U1913" s="110"/>
      <c r="V1913" s="110"/>
      <c r="W1913" s="110"/>
      <c r="X1913" s="110"/>
    </row>
    <row r="1914" ht="14.25" customHeight="1">
      <c r="A1914" s="102"/>
      <c r="B1914" s="117"/>
      <c r="C1914" s="110"/>
      <c r="D1914" s="110"/>
      <c r="E1914" s="115"/>
      <c r="F1914" s="110"/>
      <c r="G1914" s="110"/>
      <c r="H1914" s="110"/>
      <c r="I1914" s="110"/>
      <c r="J1914" s="110"/>
      <c r="K1914" s="112"/>
      <c r="L1914" s="112"/>
      <c r="M1914" s="112"/>
      <c r="N1914" s="112"/>
      <c r="O1914" s="112"/>
      <c r="P1914" s="112"/>
      <c r="Q1914" s="112"/>
      <c r="R1914" s="110"/>
      <c r="S1914" s="110"/>
      <c r="T1914" s="110"/>
      <c r="U1914" s="110"/>
      <c r="V1914" s="110"/>
      <c r="W1914" s="110"/>
      <c r="X1914" s="110"/>
    </row>
    <row r="1915" ht="14.25" customHeight="1">
      <c r="A1915" s="102"/>
      <c r="B1915" s="117"/>
      <c r="C1915" s="110"/>
      <c r="D1915" s="110"/>
      <c r="E1915" s="115"/>
      <c r="F1915" s="110"/>
      <c r="G1915" s="110"/>
      <c r="H1915" s="110"/>
      <c r="I1915" s="110"/>
      <c r="J1915" s="110"/>
      <c r="K1915" s="112"/>
      <c r="L1915" s="112"/>
      <c r="M1915" s="112"/>
      <c r="N1915" s="112"/>
      <c r="O1915" s="112"/>
      <c r="P1915" s="112"/>
      <c r="Q1915" s="112"/>
      <c r="R1915" s="110"/>
      <c r="S1915" s="110"/>
      <c r="T1915" s="110"/>
      <c r="U1915" s="110"/>
      <c r="V1915" s="110"/>
      <c r="W1915" s="110"/>
      <c r="X1915" s="110"/>
    </row>
    <row r="1916" ht="14.25" customHeight="1">
      <c r="A1916" s="102"/>
      <c r="B1916" s="117"/>
      <c r="C1916" s="110"/>
      <c r="D1916" s="110"/>
      <c r="E1916" s="115"/>
      <c r="F1916" s="110"/>
      <c r="G1916" s="110"/>
      <c r="H1916" s="110"/>
      <c r="I1916" s="110"/>
      <c r="J1916" s="110"/>
      <c r="K1916" s="112"/>
      <c r="L1916" s="112"/>
      <c r="M1916" s="112"/>
      <c r="N1916" s="112"/>
      <c r="O1916" s="112"/>
      <c r="P1916" s="112"/>
      <c r="Q1916" s="112"/>
      <c r="R1916" s="110"/>
      <c r="S1916" s="110"/>
      <c r="T1916" s="110"/>
      <c r="U1916" s="110"/>
      <c r="V1916" s="110"/>
      <c r="W1916" s="110"/>
      <c r="X1916" s="110"/>
    </row>
    <row r="1917" ht="14.25" customHeight="1">
      <c r="A1917" s="102"/>
      <c r="B1917" s="117"/>
      <c r="C1917" s="110"/>
      <c r="D1917" s="110"/>
      <c r="E1917" s="115"/>
      <c r="F1917" s="110"/>
      <c r="G1917" s="110"/>
      <c r="H1917" s="110"/>
      <c r="I1917" s="110"/>
      <c r="J1917" s="110"/>
      <c r="K1917" s="112"/>
      <c r="L1917" s="112"/>
      <c r="M1917" s="112"/>
      <c r="N1917" s="112"/>
      <c r="O1917" s="112"/>
      <c r="P1917" s="112"/>
      <c r="Q1917" s="112"/>
      <c r="R1917" s="110"/>
      <c r="S1917" s="110"/>
      <c r="T1917" s="110"/>
      <c r="U1917" s="110"/>
      <c r="V1917" s="110"/>
      <c r="W1917" s="110"/>
      <c r="X1917" s="110"/>
    </row>
    <row r="1918" ht="14.25" customHeight="1">
      <c r="A1918" s="102"/>
      <c r="B1918" s="117"/>
      <c r="C1918" s="110"/>
      <c r="D1918" s="110"/>
      <c r="E1918" s="115"/>
      <c r="F1918" s="110"/>
      <c r="G1918" s="110"/>
      <c r="H1918" s="110"/>
      <c r="I1918" s="110"/>
      <c r="J1918" s="110"/>
      <c r="K1918" s="112"/>
      <c r="L1918" s="112"/>
      <c r="M1918" s="112"/>
      <c r="N1918" s="112"/>
      <c r="O1918" s="112"/>
      <c r="P1918" s="112"/>
      <c r="Q1918" s="112"/>
      <c r="R1918" s="110"/>
      <c r="S1918" s="110"/>
      <c r="T1918" s="110"/>
      <c r="U1918" s="110"/>
      <c r="V1918" s="110"/>
      <c r="W1918" s="110"/>
      <c r="X1918" s="110"/>
    </row>
    <row r="1919" ht="14.25" customHeight="1">
      <c r="A1919" s="102"/>
      <c r="B1919" s="117"/>
      <c r="C1919" s="110"/>
      <c r="D1919" s="110"/>
      <c r="E1919" s="115"/>
      <c r="F1919" s="110"/>
      <c r="G1919" s="110"/>
      <c r="H1919" s="110"/>
      <c r="I1919" s="110"/>
      <c r="J1919" s="110"/>
      <c r="K1919" s="112"/>
      <c r="L1919" s="112"/>
      <c r="M1919" s="112"/>
      <c r="N1919" s="112"/>
      <c r="O1919" s="112"/>
      <c r="P1919" s="112"/>
      <c r="Q1919" s="112"/>
      <c r="R1919" s="110"/>
      <c r="S1919" s="110"/>
      <c r="T1919" s="110"/>
      <c r="U1919" s="110"/>
      <c r="V1919" s="110"/>
      <c r="W1919" s="110"/>
      <c r="X1919" s="110"/>
    </row>
    <row r="1920" ht="14.25" customHeight="1">
      <c r="A1920" s="102"/>
      <c r="B1920" s="117"/>
      <c r="C1920" s="110"/>
      <c r="D1920" s="110"/>
      <c r="E1920" s="115"/>
      <c r="F1920" s="110"/>
      <c r="G1920" s="110"/>
      <c r="H1920" s="110"/>
      <c r="I1920" s="110"/>
      <c r="J1920" s="110"/>
      <c r="K1920" s="112"/>
      <c r="L1920" s="112"/>
      <c r="M1920" s="112"/>
      <c r="N1920" s="112"/>
      <c r="O1920" s="112"/>
      <c r="P1920" s="112"/>
      <c r="Q1920" s="112"/>
      <c r="R1920" s="110"/>
      <c r="S1920" s="110"/>
      <c r="T1920" s="110"/>
      <c r="U1920" s="110"/>
      <c r="V1920" s="110"/>
      <c r="W1920" s="110"/>
      <c r="X1920" s="110"/>
    </row>
    <row r="1921" ht="14.25" customHeight="1">
      <c r="A1921" s="102"/>
      <c r="B1921" s="117"/>
      <c r="C1921" s="110"/>
      <c r="D1921" s="110"/>
      <c r="E1921" s="115"/>
      <c r="F1921" s="110"/>
      <c r="G1921" s="110"/>
      <c r="H1921" s="110"/>
      <c r="I1921" s="110"/>
      <c r="J1921" s="110"/>
      <c r="K1921" s="112"/>
      <c r="L1921" s="112"/>
      <c r="M1921" s="112"/>
      <c r="N1921" s="112"/>
      <c r="O1921" s="112"/>
      <c r="P1921" s="112"/>
      <c r="Q1921" s="112"/>
      <c r="R1921" s="110"/>
      <c r="S1921" s="110"/>
      <c r="T1921" s="110"/>
      <c r="U1921" s="110"/>
      <c r="V1921" s="110"/>
      <c r="W1921" s="110"/>
      <c r="X1921" s="110"/>
    </row>
    <row r="1922" ht="14.25" customHeight="1">
      <c r="A1922" s="102"/>
      <c r="B1922" s="117"/>
      <c r="C1922" s="110"/>
      <c r="D1922" s="110"/>
      <c r="E1922" s="115"/>
      <c r="F1922" s="110"/>
      <c r="G1922" s="110"/>
      <c r="H1922" s="110"/>
      <c r="I1922" s="110"/>
      <c r="J1922" s="110"/>
      <c r="K1922" s="112"/>
      <c r="L1922" s="112"/>
      <c r="M1922" s="112"/>
      <c r="N1922" s="112"/>
      <c r="O1922" s="112"/>
      <c r="P1922" s="112"/>
      <c r="Q1922" s="112"/>
      <c r="R1922" s="110"/>
      <c r="S1922" s="110"/>
      <c r="T1922" s="110"/>
      <c r="U1922" s="110"/>
      <c r="V1922" s="110"/>
      <c r="W1922" s="110"/>
      <c r="X1922" s="110"/>
    </row>
    <row r="1923" ht="14.25" customHeight="1">
      <c r="A1923" s="102"/>
      <c r="B1923" s="117"/>
      <c r="C1923" s="110"/>
      <c r="D1923" s="110"/>
      <c r="E1923" s="115"/>
      <c r="F1923" s="110"/>
      <c r="G1923" s="110"/>
      <c r="H1923" s="110"/>
      <c r="I1923" s="110"/>
      <c r="J1923" s="110"/>
      <c r="K1923" s="112"/>
      <c r="L1923" s="112"/>
      <c r="M1923" s="112"/>
      <c r="N1923" s="112"/>
      <c r="O1923" s="112"/>
      <c r="P1923" s="112"/>
      <c r="Q1923" s="112"/>
      <c r="R1923" s="110"/>
      <c r="S1923" s="110"/>
      <c r="T1923" s="110"/>
      <c r="U1923" s="110"/>
      <c r="V1923" s="110"/>
      <c r="W1923" s="110"/>
      <c r="X1923" s="110"/>
    </row>
    <row r="1924" ht="14.25" customHeight="1">
      <c r="A1924" s="102"/>
      <c r="B1924" s="117"/>
      <c r="C1924" s="110"/>
      <c r="D1924" s="110"/>
      <c r="E1924" s="115"/>
      <c r="F1924" s="110"/>
      <c r="G1924" s="110"/>
      <c r="H1924" s="110"/>
      <c r="I1924" s="110"/>
      <c r="J1924" s="110"/>
      <c r="K1924" s="112"/>
      <c r="L1924" s="112"/>
      <c r="M1924" s="112"/>
      <c r="N1924" s="112"/>
      <c r="O1924" s="112"/>
      <c r="P1924" s="112"/>
      <c r="Q1924" s="112"/>
      <c r="R1924" s="110"/>
      <c r="S1924" s="110"/>
      <c r="T1924" s="110"/>
      <c r="U1924" s="110"/>
      <c r="V1924" s="110"/>
      <c r="W1924" s="110"/>
      <c r="X1924" s="110"/>
    </row>
    <row r="1925" ht="14.25" customHeight="1">
      <c r="A1925" s="102"/>
      <c r="B1925" s="117"/>
      <c r="C1925" s="110"/>
      <c r="D1925" s="110"/>
      <c r="E1925" s="115"/>
      <c r="F1925" s="110"/>
      <c r="G1925" s="110"/>
      <c r="H1925" s="110"/>
      <c r="I1925" s="110"/>
      <c r="J1925" s="110"/>
      <c r="K1925" s="112"/>
      <c r="L1925" s="112"/>
      <c r="M1925" s="112"/>
      <c r="N1925" s="112"/>
      <c r="O1925" s="112"/>
      <c r="P1925" s="112"/>
      <c r="Q1925" s="112"/>
      <c r="R1925" s="110"/>
      <c r="S1925" s="110"/>
      <c r="T1925" s="110"/>
      <c r="U1925" s="110"/>
      <c r="V1925" s="110"/>
      <c r="W1925" s="110"/>
      <c r="X1925" s="110"/>
    </row>
    <row r="1926" ht="14.25" customHeight="1">
      <c r="A1926" s="102"/>
      <c r="B1926" s="117"/>
      <c r="C1926" s="110"/>
      <c r="D1926" s="110"/>
      <c r="E1926" s="115"/>
      <c r="F1926" s="110"/>
      <c r="G1926" s="110"/>
      <c r="H1926" s="110"/>
      <c r="I1926" s="110"/>
      <c r="J1926" s="110"/>
      <c r="K1926" s="112"/>
      <c r="L1926" s="112"/>
      <c r="M1926" s="112"/>
      <c r="N1926" s="112"/>
      <c r="O1926" s="112"/>
      <c r="P1926" s="112"/>
      <c r="Q1926" s="112"/>
      <c r="R1926" s="110"/>
      <c r="S1926" s="110"/>
      <c r="T1926" s="110"/>
      <c r="U1926" s="110"/>
      <c r="V1926" s="110"/>
      <c r="W1926" s="110"/>
      <c r="X1926" s="110"/>
    </row>
    <row r="1927" ht="14.25" customHeight="1">
      <c r="A1927" s="102"/>
      <c r="B1927" s="117"/>
      <c r="C1927" s="110"/>
      <c r="D1927" s="110"/>
      <c r="E1927" s="115"/>
      <c r="F1927" s="110"/>
      <c r="G1927" s="110"/>
      <c r="H1927" s="110"/>
      <c r="I1927" s="110"/>
      <c r="J1927" s="110"/>
      <c r="K1927" s="112"/>
      <c r="L1927" s="112"/>
      <c r="M1927" s="112"/>
      <c r="N1927" s="112"/>
      <c r="O1927" s="112"/>
      <c r="P1927" s="112"/>
      <c r="Q1927" s="112"/>
      <c r="R1927" s="110"/>
      <c r="S1927" s="110"/>
      <c r="T1927" s="110"/>
      <c r="U1927" s="110"/>
      <c r="V1927" s="110"/>
      <c r="W1927" s="110"/>
      <c r="X1927" s="110"/>
    </row>
    <row r="1928" ht="14.25" customHeight="1">
      <c r="A1928" s="102"/>
      <c r="B1928" s="117"/>
      <c r="C1928" s="110"/>
      <c r="D1928" s="110"/>
      <c r="E1928" s="115"/>
      <c r="F1928" s="110"/>
      <c r="G1928" s="110"/>
      <c r="H1928" s="110"/>
      <c r="I1928" s="110"/>
      <c r="J1928" s="110"/>
      <c r="K1928" s="112"/>
      <c r="L1928" s="112"/>
      <c r="M1928" s="112"/>
      <c r="N1928" s="112"/>
      <c r="O1928" s="112"/>
      <c r="P1928" s="112"/>
      <c r="Q1928" s="112"/>
      <c r="R1928" s="110"/>
      <c r="S1928" s="110"/>
      <c r="T1928" s="110"/>
      <c r="U1928" s="110"/>
      <c r="V1928" s="110"/>
      <c r="W1928" s="110"/>
      <c r="X1928" s="110"/>
    </row>
    <row r="1929" ht="14.25" customHeight="1">
      <c r="A1929" s="102"/>
      <c r="B1929" s="117"/>
      <c r="C1929" s="110"/>
      <c r="D1929" s="110"/>
      <c r="E1929" s="115"/>
      <c r="F1929" s="110"/>
      <c r="G1929" s="110"/>
      <c r="H1929" s="110"/>
      <c r="I1929" s="110"/>
      <c r="J1929" s="110"/>
      <c r="K1929" s="112"/>
      <c r="L1929" s="112"/>
      <c r="M1929" s="112"/>
      <c r="N1929" s="112"/>
      <c r="O1929" s="112"/>
      <c r="P1929" s="112"/>
      <c r="Q1929" s="112"/>
      <c r="R1929" s="110"/>
      <c r="S1929" s="110"/>
      <c r="T1929" s="110"/>
      <c r="U1929" s="110"/>
      <c r="V1929" s="110"/>
      <c r="W1929" s="110"/>
      <c r="X1929" s="110"/>
    </row>
    <row r="1930" ht="14.25" customHeight="1">
      <c r="A1930" s="102"/>
      <c r="B1930" s="117"/>
      <c r="C1930" s="110"/>
      <c r="D1930" s="110"/>
      <c r="E1930" s="115"/>
      <c r="F1930" s="110"/>
      <c r="G1930" s="110"/>
      <c r="H1930" s="110"/>
      <c r="I1930" s="110"/>
      <c r="J1930" s="110"/>
      <c r="K1930" s="112"/>
      <c r="L1930" s="112"/>
      <c r="M1930" s="112"/>
      <c r="N1930" s="112"/>
      <c r="O1930" s="112"/>
      <c r="P1930" s="112"/>
      <c r="Q1930" s="112"/>
      <c r="R1930" s="110"/>
      <c r="S1930" s="110"/>
      <c r="T1930" s="110"/>
      <c r="U1930" s="110"/>
      <c r="V1930" s="110"/>
      <c r="W1930" s="110"/>
      <c r="X1930" s="110"/>
    </row>
    <row r="1931" ht="14.25" customHeight="1">
      <c r="A1931" s="102"/>
      <c r="B1931" s="117"/>
      <c r="C1931" s="110"/>
      <c r="D1931" s="110"/>
      <c r="E1931" s="115"/>
      <c r="F1931" s="110"/>
      <c r="G1931" s="110"/>
      <c r="H1931" s="110"/>
      <c r="I1931" s="110"/>
      <c r="J1931" s="110"/>
      <c r="K1931" s="112"/>
      <c r="L1931" s="112"/>
      <c r="M1931" s="112"/>
      <c r="N1931" s="112"/>
      <c r="O1931" s="112"/>
      <c r="P1931" s="112"/>
      <c r="Q1931" s="112"/>
      <c r="R1931" s="110"/>
      <c r="S1931" s="110"/>
      <c r="T1931" s="110"/>
      <c r="U1931" s="110"/>
      <c r="V1931" s="110"/>
      <c r="W1931" s="110"/>
      <c r="X1931" s="110"/>
    </row>
    <row r="1932" ht="14.25" customHeight="1">
      <c r="A1932" s="102"/>
      <c r="B1932" s="117"/>
      <c r="C1932" s="110"/>
      <c r="D1932" s="110"/>
      <c r="E1932" s="115"/>
      <c r="F1932" s="110"/>
      <c r="G1932" s="110"/>
      <c r="H1932" s="110"/>
      <c r="I1932" s="110"/>
      <c r="J1932" s="110"/>
      <c r="K1932" s="112"/>
      <c r="L1932" s="112"/>
      <c r="M1932" s="112"/>
      <c r="N1932" s="112"/>
      <c r="O1932" s="112"/>
      <c r="P1932" s="112"/>
      <c r="Q1932" s="112"/>
      <c r="R1932" s="110"/>
      <c r="S1932" s="110"/>
      <c r="T1932" s="110"/>
      <c r="U1932" s="110"/>
      <c r="V1932" s="110"/>
      <c r="W1932" s="110"/>
      <c r="X1932" s="110"/>
    </row>
    <row r="1933" ht="14.25" customHeight="1">
      <c r="A1933" s="102"/>
      <c r="B1933" s="117"/>
      <c r="C1933" s="110"/>
      <c r="D1933" s="110"/>
      <c r="E1933" s="115"/>
      <c r="F1933" s="110"/>
      <c r="G1933" s="110"/>
      <c r="H1933" s="110"/>
      <c r="I1933" s="110"/>
      <c r="J1933" s="110"/>
      <c r="K1933" s="112"/>
      <c r="L1933" s="112"/>
      <c r="M1933" s="112"/>
      <c r="N1933" s="112"/>
      <c r="O1933" s="112"/>
      <c r="P1933" s="112"/>
      <c r="Q1933" s="112"/>
      <c r="R1933" s="110"/>
      <c r="S1933" s="110"/>
      <c r="T1933" s="110"/>
      <c r="U1933" s="110"/>
      <c r="V1933" s="110"/>
      <c r="W1933" s="110"/>
      <c r="X1933" s="110"/>
    </row>
    <row r="1934" ht="14.25" customHeight="1">
      <c r="A1934" s="102"/>
      <c r="B1934" s="117"/>
      <c r="C1934" s="110"/>
      <c r="D1934" s="110"/>
      <c r="E1934" s="115"/>
      <c r="F1934" s="110"/>
      <c r="G1934" s="110"/>
      <c r="H1934" s="110"/>
      <c r="I1934" s="110"/>
      <c r="J1934" s="110"/>
      <c r="K1934" s="112"/>
      <c r="L1934" s="112"/>
      <c r="M1934" s="112"/>
      <c r="N1934" s="112"/>
      <c r="O1934" s="112"/>
      <c r="P1934" s="112"/>
      <c r="Q1934" s="112"/>
      <c r="R1934" s="110"/>
      <c r="S1934" s="110"/>
      <c r="T1934" s="110"/>
      <c r="U1934" s="110"/>
      <c r="V1934" s="110"/>
      <c r="W1934" s="110"/>
      <c r="X1934" s="110"/>
    </row>
    <row r="1935" ht="14.25" customHeight="1">
      <c r="A1935" s="102"/>
      <c r="B1935" s="117"/>
      <c r="C1935" s="110"/>
      <c r="D1935" s="110"/>
      <c r="E1935" s="115"/>
      <c r="F1935" s="110"/>
      <c r="G1935" s="110"/>
      <c r="H1935" s="110"/>
      <c r="I1935" s="110"/>
      <c r="J1935" s="110"/>
      <c r="K1935" s="112"/>
      <c r="L1935" s="112"/>
      <c r="M1935" s="112"/>
      <c r="N1935" s="112"/>
      <c r="O1935" s="112"/>
      <c r="P1935" s="112"/>
      <c r="Q1935" s="112"/>
      <c r="R1935" s="110"/>
      <c r="S1935" s="110"/>
      <c r="T1935" s="110"/>
      <c r="U1935" s="110"/>
      <c r="V1935" s="110"/>
      <c r="W1935" s="110"/>
      <c r="X1935" s="110"/>
    </row>
    <row r="1936" ht="14.25" customHeight="1">
      <c r="A1936" s="102"/>
      <c r="B1936" s="117"/>
      <c r="C1936" s="110"/>
      <c r="D1936" s="110"/>
      <c r="E1936" s="115"/>
      <c r="F1936" s="110"/>
      <c r="G1936" s="110"/>
      <c r="H1936" s="110"/>
      <c r="I1936" s="110"/>
      <c r="J1936" s="110"/>
      <c r="K1936" s="112"/>
      <c r="L1936" s="112"/>
      <c r="M1936" s="112"/>
      <c r="N1936" s="112"/>
      <c r="O1936" s="112"/>
      <c r="P1936" s="112"/>
      <c r="Q1936" s="112"/>
      <c r="R1936" s="110"/>
      <c r="S1936" s="110"/>
      <c r="T1936" s="110"/>
      <c r="U1936" s="110"/>
      <c r="V1936" s="110"/>
      <c r="W1936" s="110"/>
      <c r="X1936" s="110"/>
    </row>
    <row r="1937" ht="14.25" customHeight="1">
      <c r="A1937" s="102"/>
      <c r="B1937" s="117"/>
      <c r="C1937" s="110"/>
      <c r="D1937" s="110"/>
      <c r="E1937" s="115"/>
      <c r="F1937" s="110"/>
      <c r="G1937" s="110"/>
      <c r="H1937" s="110"/>
      <c r="I1937" s="110"/>
      <c r="J1937" s="110"/>
      <c r="K1937" s="112"/>
      <c r="L1937" s="112"/>
      <c r="M1937" s="112"/>
      <c r="N1937" s="112"/>
      <c r="O1937" s="112"/>
      <c r="P1937" s="112"/>
      <c r="Q1937" s="112"/>
      <c r="R1937" s="110"/>
      <c r="S1937" s="110"/>
      <c r="T1937" s="110"/>
      <c r="U1937" s="110"/>
      <c r="V1937" s="110"/>
      <c r="W1937" s="110"/>
      <c r="X1937" s="110"/>
    </row>
    <row r="1938" ht="14.25" customHeight="1">
      <c r="A1938" s="102"/>
      <c r="B1938" s="117"/>
      <c r="C1938" s="110"/>
      <c r="D1938" s="110"/>
      <c r="E1938" s="115"/>
      <c r="F1938" s="110"/>
      <c r="G1938" s="110"/>
      <c r="H1938" s="110"/>
      <c r="I1938" s="110"/>
      <c r="J1938" s="110"/>
      <c r="K1938" s="112"/>
      <c r="L1938" s="112"/>
      <c r="M1938" s="112"/>
      <c r="N1938" s="112"/>
      <c r="O1938" s="112"/>
      <c r="P1938" s="112"/>
      <c r="Q1938" s="112"/>
      <c r="R1938" s="110"/>
      <c r="S1938" s="110"/>
      <c r="T1938" s="110"/>
      <c r="U1938" s="110"/>
      <c r="V1938" s="110"/>
      <c r="W1938" s="110"/>
      <c r="X1938" s="110"/>
    </row>
    <row r="1939" ht="14.25" customHeight="1">
      <c r="A1939" s="102"/>
      <c r="B1939" s="117"/>
      <c r="C1939" s="110"/>
      <c r="D1939" s="110"/>
      <c r="E1939" s="115"/>
      <c r="F1939" s="110"/>
      <c r="G1939" s="110"/>
      <c r="H1939" s="110"/>
      <c r="I1939" s="110"/>
      <c r="J1939" s="110"/>
      <c r="K1939" s="112"/>
      <c r="L1939" s="112"/>
      <c r="M1939" s="112"/>
      <c r="N1939" s="112"/>
      <c r="O1939" s="112"/>
      <c r="P1939" s="112"/>
      <c r="Q1939" s="112"/>
      <c r="R1939" s="110"/>
      <c r="S1939" s="110"/>
      <c r="T1939" s="110"/>
      <c r="U1939" s="110"/>
      <c r="V1939" s="110"/>
      <c r="W1939" s="110"/>
      <c r="X1939" s="110"/>
    </row>
    <row r="1940" ht="14.25" customHeight="1">
      <c r="A1940" s="102"/>
      <c r="B1940" s="117"/>
      <c r="C1940" s="110"/>
      <c r="D1940" s="110"/>
      <c r="E1940" s="115"/>
      <c r="F1940" s="110"/>
      <c r="G1940" s="110"/>
      <c r="H1940" s="110"/>
      <c r="I1940" s="110"/>
      <c r="J1940" s="110"/>
      <c r="K1940" s="112"/>
      <c r="L1940" s="112"/>
      <c r="M1940" s="112"/>
      <c r="N1940" s="112"/>
      <c r="O1940" s="112"/>
      <c r="P1940" s="112"/>
      <c r="Q1940" s="112"/>
      <c r="R1940" s="110"/>
      <c r="S1940" s="110"/>
      <c r="T1940" s="110"/>
      <c r="U1940" s="110"/>
      <c r="V1940" s="110"/>
      <c r="W1940" s="110"/>
      <c r="X1940" s="110"/>
    </row>
    <row r="1941" ht="14.25" customHeight="1">
      <c r="A1941" s="102"/>
      <c r="B1941" s="117"/>
      <c r="C1941" s="110"/>
      <c r="D1941" s="110"/>
      <c r="E1941" s="115"/>
      <c r="F1941" s="110"/>
      <c r="G1941" s="110"/>
      <c r="H1941" s="110"/>
      <c r="I1941" s="110"/>
      <c r="J1941" s="110"/>
      <c r="K1941" s="112"/>
      <c r="L1941" s="112"/>
      <c r="M1941" s="112"/>
      <c r="N1941" s="112"/>
      <c r="O1941" s="112"/>
      <c r="P1941" s="112"/>
      <c r="Q1941" s="112"/>
      <c r="R1941" s="110"/>
      <c r="S1941" s="110"/>
      <c r="T1941" s="110"/>
      <c r="U1941" s="110"/>
      <c r="V1941" s="110"/>
      <c r="W1941" s="110"/>
      <c r="X1941" s="110"/>
    </row>
    <row r="1942" ht="14.25" customHeight="1">
      <c r="A1942" s="102"/>
      <c r="B1942" s="117"/>
      <c r="C1942" s="110"/>
      <c r="D1942" s="110"/>
      <c r="E1942" s="115"/>
      <c r="F1942" s="110"/>
      <c r="G1942" s="110"/>
      <c r="H1942" s="110"/>
      <c r="I1942" s="110"/>
      <c r="J1942" s="110"/>
      <c r="K1942" s="112"/>
      <c r="L1942" s="112"/>
      <c r="M1942" s="112"/>
      <c r="N1942" s="112"/>
      <c r="O1942" s="112"/>
      <c r="P1942" s="112"/>
      <c r="Q1942" s="112"/>
      <c r="R1942" s="110"/>
      <c r="S1942" s="110"/>
      <c r="T1942" s="110"/>
      <c r="U1942" s="110"/>
      <c r="V1942" s="110"/>
      <c r="W1942" s="110"/>
      <c r="X1942" s="110"/>
    </row>
    <row r="1943" ht="14.25" customHeight="1">
      <c r="A1943" s="102"/>
      <c r="B1943" s="117"/>
      <c r="C1943" s="110"/>
      <c r="D1943" s="110"/>
      <c r="E1943" s="115"/>
      <c r="F1943" s="110"/>
      <c r="G1943" s="110"/>
      <c r="H1943" s="110"/>
      <c r="I1943" s="110"/>
      <c r="J1943" s="110"/>
      <c r="K1943" s="112"/>
      <c r="L1943" s="112"/>
      <c r="M1943" s="112"/>
      <c r="N1943" s="112"/>
      <c r="O1943" s="112"/>
      <c r="P1943" s="112"/>
      <c r="Q1943" s="112"/>
      <c r="R1943" s="110"/>
      <c r="S1943" s="110"/>
      <c r="T1943" s="110"/>
      <c r="U1943" s="110"/>
      <c r="V1943" s="110"/>
      <c r="W1943" s="110"/>
      <c r="X1943" s="110"/>
    </row>
    <row r="1944" ht="14.25" customHeight="1">
      <c r="A1944" s="102"/>
      <c r="B1944" s="117"/>
      <c r="C1944" s="110"/>
      <c r="D1944" s="110"/>
      <c r="E1944" s="115"/>
      <c r="F1944" s="110"/>
      <c r="G1944" s="110"/>
      <c r="H1944" s="110"/>
      <c r="I1944" s="110"/>
      <c r="J1944" s="110"/>
      <c r="K1944" s="112"/>
      <c r="L1944" s="112"/>
      <c r="M1944" s="112"/>
      <c r="N1944" s="112"/>
      <c r="O1944" s="112"/>
      <c r="P1944" s="112"/>
      <c r="Q1944" s="112"/>
      <c r="R1944" s="110"/>
      <c r="S1944" s="110"/>
      <c r="T1944" s="110"/>
      <c r="U1944" s="110"/>
      <c r="V1944" s="110"/>
      <c r="W1944" s="110"/>
      <c r="X1944" s="110"/>
    </row>
    <row r="1945" ht="14.25" customHeight="1">
      <c r="A1945" s="102"/>
      <c r="B1945" s="117"/>
      <c r="C1945" s="110"/>
      <c r="D1945" s="110"/>
      <c r="E1945" s="115"/>
      <c r="F1945" s="110"/>
      <c r="G1945" s="110"/>
      <c r="H1945" s="110"/>
      <c r="I1945" s="110"/>
      <c r="J1945" s="110"/>
      <c r="K1945" s="112"/>
      <c r="L1945" s="112"/>
      <c r="M1945" s="112"/>
      <c r="N1945" s="112"/>
      <c r="O1945" s="112"/>
      <c r="P1945" s="112"/>
      <c r="Q1945" s="112"/>
      <c r="R1945" s="110"/>
      <c r="S1945" s="110"/>
      <c r="T1945" s="110"/>
      <c r="U1945" s="110"/>
      <c r="V1945" s="110"/>
      <c r="W1945" s="110"/>
      <c r="X1945" s="110"/>
    </row>
    <row r="1946" ht="14.25" customHeight="1">
      <c r="A1946" s="102"/>
      <c r="B1946" s="117"/>
      <c r="C1946" s="110"/>
      <c r="D1946" s="110"/>
      <c r="E1946" s="115"/>
      <c r="F1946" s="110"/>
      <c r="G1946" s="110"/>
      <c r="H1946" s="110"/>
      <c r="I1946" s="110"/>
      <c r="J1946" s="110"/>
      <c r="K1946" s="112"/>
      <c r="L1946" s="112"/>
      <c r="M1946" s="112"/>
      <c r="N1946" s="112"/>
      <c r="O1946" s="112"/>
      <c r="P1946" s="112"/>
      <c r="Q1946" s="112"/>
      <c r="R1946" s="110"/>
      <c r="S1946" s="110"/>
      <c r="T1946" s="110"/>
      <c r="U1946" s="110"/>
      <c r="V1946" s="110"/>
      <c r="W1946" s="110"/>
      <c r="X1946" s="110"/>
    </row>
    <row r="1947" ht="14.25" customHeight="1">
      <c r="A1947" s="102"/>
      <c r="B1947" s="117"/>
      <c r="C1947" s="110"/>
      <c r="D1947" s="110"/>
      <c r="E1947" s="115"/>
      <c r="F1947" s="110"/>
      <c r="G1947" s="110"/>
      <c r="H1947" s="110"/>
      <c r="I1947" s="110"/>
      <c r="J1947" s="110"/>
      <c r="K1947" s="112"/>
      <c r="L1947" s="112"/>
      <c r="M1947" s="112"/>
      <c r="N1947" s="112"/>
      <c r="O1947" s="112"/>
      <c r="P1947" s="112"/>
      <c r="Q1947" s="112"/>
      <c r="R1947" s="110"/>
      <c r="S1947" s="110"/>
      <c r="T1947" s="110"/>
      <c r="U1947" s="110"/>
      <c r="V1947" s="110"/>
      <c r="W1947" s="110"/>
      <c r="X1947" s="110"/>
    </row>
    <row r="1948" ht="14.25" customHeight="1">
      <c r="A1948" s="102"/>
      <c r="B1948" s="117"/>
      <c r="C1948" s="110"/>
      <c r="D1948" s="110"/>
      <c r="E1948" s="115"/>
      <c r="F1948" s="110"/>
      <c r="G1948" s="110"/>
      <c r="H1948" s="110"/>
      <c r="I1948" s="110"/>
      <c r="J1948" s="110"/>
      <c r="K1948" s="112"/>
      <c r="L1948" s="112"/>
      <c r="M1948" s="112"/>
      <c r="N1948" s="112"/>
      <c r="O1948" s="112"/>
      <c r="P1948" s="112"/>
      <c r="Q1948" s="112"/>
      <c r="R1948" s="110"/>
      <c r="S1948" s="110"/>
      <c r="T1948" s="110"/>
      <c r="U1948" s="110"/>
      <c r="V1948" s="110"/>
      <c r="W1948" s="110"/>
      <c r="X1948" s="110"/>
    </row>
    <row r="1949" ht="14.25" customHeight="1">
      <c r="A1949" s="102"/>
      <c r="B1949" s="117"/>
      <c r="C1949" s="110"/>
      <c r="D1949" s="110"/>
      <c r="E1949" s="115"/>
      <c r="F1949" s="110"/>
      <c r="G1949" s="110"/>
      <c r="H1949" s="110"/>
      <c r="I1949" s="110"/>
      <c r="J1949" s="110"/>
      <c r="K1949" s="112"/>
      <c r="L1949" s="112"/>
      <c r="M1949" s="112"/>
      <c r="N1949" s="112"/>
      <c r="O1949" s="112"/>
      <c r="P1949" s="112"/>
      <c r="Q1949" s="112"/>
      <c r="R1949" s="110"/>
      <c r="S1949" s="110"/>
      <c r="T1949" s="110"/>
      <c r="U1949" s="110"/>
      <c r="V1949" s="110"/>
      <c r="W1949" s="110"/>
      <c r="X1949" s="110"/>
    </row>
    <row r="1950" ht="14.25" customHeight="1">
      <c r="A1950" s="102"/>
      <c r="B1950" s="117"/>
      <c r="C1950" s="110"/>
      <c r="D1950" s="110"/>
      <c r="E1950" s="115"/>
      <c r="F1950" s="110"/>
      <c r="G1950" s="110"/>
      <c r="H1950" s="110"/>
      <c r="I1950" s="110"/>
      <c r="J1950" s="110"/>
      <c r="K1950" s="112"/>
      <c r="L1950" s="112"/>
      <c r="M1950" s="112"/>
      <c r="N1950" s="112"/>
      <c r="O1950" s="112"/>
      <c r="P1950" s="112"/>
      <c r="Q1950" s="112"/>
      <c r="R1950" s="110"/>
      <c r="S1950" s="110"/>
      <c r="T1950" s="110"/>
      <c r="U1950" s="110"/>
      <c r="V1950" s="110"/>
      <c r="W1950" s="110"/>
      <c r="X1950" s="110"/>
    </row>
    <row r="1951" ht="14.25" customHeight="1">
      <c r="A1951" s="102"/>
      <c r="B1951" s="117"/>
      <c r="C1951" s="110"/>
      <c r="D1951" s="110"/>
      <c r="E1951" s="115"/>
      <c r="F1951" s="110"/>
      <c r="G1951" s="110"/>
      <c r="H1951" s="110"/>
      <c r="I1951" s="110"/>
      <c r="J1951" s="110"/>
      <c r="K1951" s="112"/>
      <c r="L1951" s="112"/>
      <c r="M1951" s="112"/>
      <c r="N1951" s="112"/>
      <c r="O1951" s="112"/>
      <c r="P1951" s="112"/>
      <c r="Q1951" s="112"/>
      <c r="R1951" s="110"/>
      <c r="S1951" s="110"/>
      <c r="T1951" s="110"/>
      <c r="U1951" s="110"/>
      <c r="V1951" s="110"/>
      <c r="W1951" s="110"/>
      <c r="X1951" s="110"/>
    </row>
    <row r="1952" ht="14.25" customHeight="1">
      <c r="A1952" s="102"/>
      <c r="B1952" s="117"/>
      <c r="C1952" s="110"/>
      <c r="D1952" s="110"/>
      <c r="E1952" s="115"/>
      <c r="F1952" s="110"/>
      <c r="G1952" s="110"/>
      <c r="H1952" s="110"/>
      <c r="I1952" s="110"/>
      <c r="J1952" s="110"/>
      <c r="K1952" s="112"/>
      <c r="L1952" s="112"/>
      <c r="M1952" s="112"/>
      <c r="N1952" s="112"/>
      <c r="O1952" s="112"/>
      <c r="P1952" s="112"/>
      <c r="Q1952" s="112"/>
      <c r="R1952" s="110"/>
      <c r="S1952" s="110"/>
      <c r="T1952" s="110"/>
      <c r="U1952" s="110"/>
      <c r="V1952" s="110"/>
      <c r="W1952" s="110"/>
      <c r="X1952" s="110"/>
    </row>
    <row r="1953" ht="14.25" customHeight="1">
      <c r="A1953" s="102"/>
      <c r="B1953" s="117"/>
      <c r="C1953" s="110"/>
      <c r="D1953" s="110"/>
      <c r="E1953" s="115"/>
      <c r="F1953" s="110"/>
      <c r="G1953" s="110"/>
      <c r="H1953" s="110"/>
      <c r="I1953" s="110"/>
      <c r="J1953" s="110"/>
      <c r="K1953" s="112"/>
      <c r="L1953" s="112"/>
      <c r="M1953" s="112"/>
      <c r="N1953" s="112"/>
      <c r="O1953" s="112"/>
      <c r="P1953" s="112"/>
      <c r="Q1953" s="112"/>
      <c r="R1953" s="110"/>
      <c r="S1953" s="110"/>
      <c r="T1953" s="110"/>
      <c r="U1953" s="110"/>
      <c r="V1953" s="110"/>
      <c r="W1953" s="110"/>
      <c r="X1953" s="110"/>
    </row>
    <row r="1954" ht="14.25" customHeight="1">
      <c r="A1954" s="102"/>
      <c r="B1954" s="117"/>
      <c r="C1954" s="110"/>
      <c r="D1954" s="110"/>
      <c r="E1954" s="115"/>
      <c r="F1954" s="110"/>
      <c r="G1954" s="110"/>
      <c r="H1954" s="110"/>
      <c r="I1954" s="110"/>
      <c r="J1954" s="110"/>
      <c r="K1954" s="112"/>
      <c r="L1954" s="112"/>
      <c r="M1954" s="112"/>
      <c r="N1954" s="112"/>
      <c r="O1954" s="112"/>
      <c r="P1954" s="112"/>
      <c r="Q1954" s="112"/>
      <c r="R1954" s="110"/>
      <c r="S1954" s="110"/>
      <c r="T1954" s="110"/>
      <c r="U1954" s="110"/>
      <c r="V1954" s="110"/>
      <c r="W1954" s="110"/>
      <c r="X1954" s="110"/>
    </row>
    <row r="1955" ht="14.25" customHeight="1">
      <c r="A1955" s="102"/>
      <c r="B1955" s="117"/>
      <c r="C1955" s="110"/>
      <c r="D1955" s="110"/>
      <c r="E1955" s="115"/>
      <c r="F1955" s="110"/>
      <c r="G1955" s="110"/>
      <c r="H1955" s="110"/>
      <c r="I1955" s="110"/>
      <c r="J1955" s="110"/>
      <c r="K1955" s="112"/>
      <c r="L1955" s="112"/>
      <c r="M1955" s="112"/>
      <c r="N1955" s="112"/>
      <c r="O1955" s="112"/>
      <c r="P1955" s="112"/>
      <c r="Q1955" s="112"/>
      <c r="R1955" s="110"/>
      <c r="S1955" s="110"/>
      <c r="T1955" s="110"/>
      <c r="U1955" s="110"/>
      <c r="V1955" s="110"/>
      <c r="W1955" s="110"/>
      <c r="X1955" s="110"/>
    </row>
    <row r="1956" ht="14.25" customHeight="1">
      <c r="A1956" s="102"/>
      <c r="B1956" s="117"/>
      <c r="C1956" s="110"/>
      <c r="D1956" s="110"/>
      <c r="E1956" s="115"/>
      <c r="F1956" s="110"/>
      <c r="G1956" s="110"/>
      <c r="H1956" s="110"/>
      <c r="I1956" s="110"/>
      <c r="J1956" s="110"/>
      <c r="K1956" s="112"/>
      <c r="L1956" s="112"/>
      <c r="M1956" s="112"/>
      <c r="N1956" s="112"/>
      <c r="O1956" s="112"/>
      <c r="P1956" s="112"/>
      <c r="Q1956" s="112"/>
      <c r="R1956" s="110"/>
      <c r="S1956" s="110"/>
      <c r="T1956" s="110"/>
      <c r="U1956" s="110"/>
      <c r="V1956" s="110"/>
      <c r="W1956" s="110"/>
      <c r="X1956" s="110"/>
    </row>
    <row r="1957" ht="14.25" customHeight="1">
      <c r="A1957" s="102"/>
      <c r="B1957" s="117"/>
      <c r="C1957" s="110"/>
      <c r="D1957" s="110"/>
      <c r="E1957" s="115"/>
      <c r="F1957" s="110"/>
      <c r="G1957" s="110"/>
      <c r="H1957" s="110"/>
      <c r="I1957" s="110"/>
      <c r="J1957" s="110"/>
      <c r="K1957" s="112"/>
      <c r="L1957" s="112"/>
      <c r="M1957" s="112"/>
      <c r="N1957" s="112"/>
      <c r="O1957" s="112"/>
      <c r="P1957" s="112"/>
      <c r="Q1957" s="112"/>
      <c r="R1957" s="110"/>
      <c r="S1957" s="110"/>
      <c r="T1957" s="110"/>
      <c r="U1957" s="110"/>
      <c r="V1957" s="110"/>
      <c r="W1957" s="110"/>
      <c r="X1957" s="110"/>
    </row>
    <row r="1958" ht="14.25" customHeight="1">
      <c r="A1958" s="102"/>
      <c r="B1958" s="117"/>
      <c r="C1958" s="110"/>
      <c r="D1958" s="110"/>
      <c r="E1958" s="115"/>
      <c r="F1958" s="110"/>
      <c r="G1958" s="110"/>
      <c r="H1958" s="110"/>
      <c r="I1958" s="110"/>
      <c r="J1958" s="110"/>
      <c r="K1958" s="112"/>
      <c r="L1958" s="112"/>
      <c r="M1958" s="112"/>
      <c r="N1958" s="112"/>
      <c r="O1958" s="112"/>
      <c r="P1958" s="112"/>
      <c r="Q1958" s="112"/>
      <c r="R1958" s="110"/>
      <c r="S1958" s="110"/>
      <c r="T1958" s="110"/>
      <c r="U1958" s="110"/>
      <c r="V1958" s="110"/>
      <c r="W1958" s="110"/>
      <c r="X1958" s="110"/>
    </row>
    <row r="1959" ht="14.25" customHeight="1">
      <c r="A1959" s="102"/>
      <c r="B1959" s="117"/>
      <c r="C1959" s="110"/>
      <c r="D1959" s="110"/>
      <c r="E1959" s="115"/>
      <c r="F1959" s="110"/>
      <c r="G1959" s="110"/>
      <c r="H1959" s="110"/>
      <c r="I1959" s="110"/>
      <c r="J1959" s="110"/>
      <c r="K1959" s="112"/>
      <c r="L1959" s="112"/>
      <c r="M1959" s="112"/>
      <c r="N1959" s="112"/>
      <c r="O1959" s="112"/>
      <c r="P1959" s="112"/>
      <c r="Q1959" s="112"/>
      <c r="R1959" s="110"/>
      <c r="S1959" s="110"/>
      <c r="T1959" s="110"/>
      <c r="U1959" s="110"/>
      <c r="V1959" s="110"/>
      <c r="W1959" s="110"/>
      <c r="X1959" s="110"/>
    </row>
    <row r="1960" ht="14.25" customHeight="1">
      <c r="A1960" s="102"/>
      <c r="B1960" s="117"/>
      <c r="C1960" s="110"/>
      <c r="D1960" s="110"/>
      <c r="E1960" s="115"/>
      <c r="F1960" s="110"/>
      <c r="G1960" s="110"/>
      <c r="H1960" s="110"/>
      <c r="I1960" s="110"/>
      <c r="J1960" s="110"/>
      <c r="K1960" s="112"/>
      <c r="L1960" s="112"/>
      <c r="M1960" s="112"/>
      <c r="N1960" s="112"/>
      <c r="O1960" s="112"/>
      <c r="P1960" s="112"/>
      <c r="Q1960" s="112"/>
      <c r="R1960" s="110"/>
      <c r="S1960" s="110"/>
      <c r="T1960" s="110"/>
      <c r="U1960" s="110"/>
      <c r="V1960" s="110"/>
      <c r="W1960" s="110"/>
      <c r="X1960" s="110"/>
    </row>
    <row r="1961" ht="14.25" customHeight="1">
      <c r="A1961" s="102"/>
      <c r="B1961" s="117"/>
      <c r="C1961" s="110"/>
      <c r="D1961" s="110"/>
      <c r="E1961" s="115"/>
      <c r="F1961" s="110"/>
      <c r="G1961" s="110"/>
      <c r="H1961" s="110"/>
      <c r="I1961" s="110"/>
      <c r="J1961" s="110"/>
      <c r="K1961" s="112"/>
      <c r="L1961" s="112"/>
      <c r="M1961" s="112"/>
      <c r="N1961" s="112"/>
      <c r="O1961" s="112"/>
      <c r="P1961" s="112"/>
      <c r="Q1961" s="112"/>
      <c r="R1961" s="110"/>
      <c r="S1961" s="110"/>
      <c r="T1961" s="110"/>
      <c r="U1961" s="110"/>
      <c r="V1961" s="110"/>
      <c r="W1961" s="110"/>
      <c r="X1961" s="110"/>
    </row>
    <row r="1962" ht="14.25" customHeight="1">
      <c r="A1962" s="102"/>
      <c r="B1962" s="117"/>
      <c r="C1962" s="110"/>
      <c r="D1962" s="110"/>
      <c r="E1962" s="115"/>
      <c r="F1962" s="110"/>
      <c r="G1962" s="110"/>
      <c r="H1962" s="110"/>
      <c r="I1962" s="110"/>
      <c r="J1962" s="110"/>
      <c r="K1962" s="112"/>
      <c r="L1962" s="112"/>
      <c r="M1962" s="112"/>
      <c r="N1962" s="112"/>
      <c r="O1962" s="112"/>
      <c r="P1962" s="112"/>
      <c r="Q1962" s="112"/>
      <c r="R1962" s="110"/>
      <c r="S1962" s="110"/>
      <c r="T1962" s="110"/>
      <c r="U1962" s="110"/>
      <c r="V1962" s="110"/>
      <c r="W1962" s="110"/>
      <c r="X1962" s="110"/>
    </row>
    <row r="1963" ht="14.25" customHeight="1">
      <c r="A1963" s="102"/>
      <c r="B1963" s="117"/>
      <c r="C1963" s="110"/>
      <c r="D1963" s="110"/>
      <c r="E1963" s="115"/>
      <c r="F1963" s="110"/>
      <c r="G1963" s="110"/>
      <c r="H1963" s="110"/>
      <c r="I1963" s="110"/>
      <c r="J1963" s="110"/>
      <c r="K1963" s="112"/>
      <c r="L1963" s="112"/>
      <c r="M1963" s="112"/>
      <c r="N1963" s="112"/>
      <c r="O1963" s="112"/>
      <c r="P1963" s="112"/>
      <c r="Q1963" s="112"/>
      <c r="R1963" s="110"/>
      <c r="S1963" s="110"/>
      <c r="T1963" s="110"/>
      <c r="U1963" s="110"/>
      <c r="V1963" s="110"/>
      <c r="W1963" s="110"/>
      <c r="X1963" s="110"/>
    </row>
    <row r="1964" ht="14.25" customHeight="1">
      <c r="A1964" s="102"/>
      <c r="B1964" s="117"/>
      <c r="C1964" s="110"/>
      <c r="D1964" s="110"/>
      <c r="E1964" s="115"/>
      <c r="F1964" s="110"/>
      <c r="G1964" s="110"/>
      <c r="H1964" s="110"/>
      <c r="I1964" s="110"/>
      <c r="J1964" s="110"/>
      <c r="K1964" s="112"/>
      <c r="L1964" s="112"/>
      <c r="M1964" s="112"/>
      <c r="N1964" s="112"/>
      <c r="O1964" s="112"/>
      <c r="P1964" s="112"/>
      <c r="Q1964" s="112"/>
      <c r="R1964" s="110"/>
      <c r="S1964" s="110"/>
      <c r="T1964" s="110"/>
      <c r="U1964" s="110"/>
      <c r="V1964" s="110"/>
      <c r="W1964" s="110"/>
      <c r="X1964" s="110"/>
    </row>
    <row r="1965" ht="14.25" customHeight="1">
      <c r="A1965" s="102"/>
      <c r="B1965" s="117"/>
      <c r="C1965" s="110"/>
      <c r="D1965" s="110"/>
      <c r="E1965" s="115"/>
      <c r="F1965" s="110"/>
      <c r="G1965" s="110"/>
      <c r="H1965" s="110"/>
      <c r="I1965" s="110"/>
      <c r="J1965" s="110"/>
      <c r="K1965" s="112"/>
      <c r="L1965" s="112"/>
      <c r="M1965" s="112"/>
      <c r="N1965" s="112"/>
      <c r="O1965" s="112"/>
      <c r="P1965" s="112"/>
      <c r="Q1965" s="112"/>
      <c r="R1965" s="110"/>
      <c r="S1965" s="110"/>
      <c r="T1965" s="110"/>
      <c r="U1965" s="110"/>
      <c r="V1965" s="110"/>
      <c r="W1965" s="110"/>
      <c r="X1965" s="110"/>
    </row>
    <row r="1966" ht="14.25" customHeight="1">
      <c r="A1966" s="102"/>
      <c r="B1966" s="117"/>
      <c r="C1966" s="110"/>
      <c r="D1966" s="110"/>
      <c r="E1966" s="115"/>
      <c r="F1966" s="110"/>
      <c r="G1966" s="110"/>
      <c r="H1966" s="110"/>
      <c r="I1966" s="110"/>
      <c r="J1966" s="110"/>
      <c r="K1966" s="112"/>
      <c r="L1966" s="112"/>
      <c r="M1966" s="112"/>
      <c r="N1966" s="112"/>
      <c r="O1966" s="112"/>
      <c r="P1966" s="112"/>
      <c r="Q1966" s="112"/>
      <c r="R1966" s="110"/>
      <c r="S1966" s="110"/>
      <c r="T1966" s="110"/>
      <c r="U1966" s="110"/>
      <c r="V1966" s="110"/>
      <c r="W1966" s="110"/>
      <c r="X1966" s="110"/>
    </row>
    <row r="1967" ht="14.25" customHeight="1">
      <c r="A1967" s="102"/>
      <c r="B1967" s="117"/>
      <c r="C1967" s="110"/>
      <c r="D1967" s="110"/>
      <c r="E1967" s="115"/>
      <c r="F1967" s="110"/>
      <c r="G1967" s="110"/>
      <c r="H1967" s="110"/>
      <c r="I1967" s="110"/>
      <c r="J1967" s="110"/>
      <c r="K1967" s="112"/>
      <c r="L1967" s="112"/>
      <c r="M1967" s="112"/>
      <c r="N1967" s="112"/>
      <c r="O1967" s="112"/>
      <c r="P1967" s="112"/>
      <c r="Q1967" s="112"/>
      <c r="R1967" s="110"/>
      <c r="S1967" s="110"/>
      <c r="T1967" s="110"/>
      <c r="U1967" s="110"/>
      <c r="V1967" s="110"/>
      <c r="W1967" s="110"/>
      <c r="X1967" s="110"/>
    </row>
    <row r="1968" ht="14.25" customHeight="1">
      <c r="A1968" s="102"/>
      <c r="B1968" s="117"/>
      <c r="C1968" s="110"/>
      <c r="D1968" s="110"/>
      <c r="E1968" s="115"/>
      <c r="F1968" s="110"/>
      <c r="G1968" s="110"/>
      <c r="H1968" s="110"/>
      <c r="I1968" s="110"/>
      <c r="J1968" s="110"/>
      <c r="K1968" s="112"/>
      <c r="L1968" s="112"/>
      <c r="M1968" s="112"/>
      <c r="N1968" s="112"/>
      <c r="O1968" s="112"/>
      <c r="P1968" s="112"/>
      <c r="Q1968" s="112"/>
      <c r="R1968" s="110"/>
      <c r="S1968" s="110"/>
      <c r="T1968" s="110"/>
      <c r="U1968" s="110"/>
      <c r="V1968" s="110"/>
      <c r="W1968" s="110"/>
      <c r="X1968" s="110"/>
    </row>
    <row r="1969" ht="14.25" customHeight="1">
      <c r="A1969" s="102"/>
      <c r="B1969" s="117"/>
      <c r="C1969" s="110"/>
      <c r="D1969" s="110"/>
      <c r="E1969" s="115"/>
      <c r="F1969" s="110"/>
      <c r="G1969" s="110"/>
      <c r="H1969" s="110"/>
      <c r="I1969" s="110"/>
      <c r="J1969" s="110"/>
      <c r="K1969" s="112"/>
      <c r="L1969" s="112"/>
      <c r="M1969" s="112"/>
      <c r="N1969" s="112"/>
      <c r="O1969" s="112"/>
      <c r="P1969" s="112"/>
      <c r="Q1969" s="112"/>
      <c r="R1969" s="110"/>
      <c r="S1969" s="110"/>
      <c r="T1969" s="110"/>
      <c r="U1969" s="110"/>
      <c r="V1969" s="110"/>
      <c r="W1969" s="110"/>
      <c r="X1969" s="110"/>
    </row>
    <row r="1970" ht="14.25" customHeight="1">
      <c r="A1970" s="102"/>
      <c r="B1970" s="117"/>
      <c r="C1970" s="110"/>
      <c r="D1970" s="110"/>
      <c r="E1970" s="115"/>
      <c r="F1970" s="110"/>
      <c r="G1970" s="110"/>
      <c r="H1970" s="110"/>
      <c r="I1970" s="110"/>
      <c r="J1970" s="110"/>
      <c r="K1970" s="112"/>
      <c r="L1970" s="112"/>
      <c r="M1970" s="112"/>
      <c r="N1970" s="112"/>
      <c r="O1970" s="112"/>
      <c r="P1970" s="112"/>
      <c r="Q1970" s="112"/>
      <c r="R1970" s="110"/>
      <c r="S1970" s="110"/>
      <c r="T1970" s="110"/>
      <c r="U1970" s="110"/>
      <c r="V1970" s="110"/>
      <c r="W1970" s="110"/>
      <c r="X1970" s="110"/>
    </row>
    <row r="1971" ht="14.25" customHeight="1">
      <c r="A1971" s="102"/>
      <c r="B1971" s="117"/>
      <c r="C1971" s="110"/>
      <c r="D1971" s="110"/>
      <c r="E1971" s="115"/>
      <c r="F1971" s="110"/>
      <c r="G1971" s="110"/>
      <c r="H1971" s="110"/>
      <c r="I1971" s="110"/>
      <c r="J1971" s="110"/>
      <c r="K1971" s="112"/>
      <c r="L1971" s="112"/>
      <c r="M1971" s="112"/>
      <c r="N1971" s="112"/>
      <c r="O1971" s="112"/>
      <c r="P1971" s="112"/>
      <c r="Q1971" s="112"/>
      <c r="R1971" s="110"/>
      <c r="S1971" s="110"/>
      <c r="T1971" s="110"/>
      <c r="U1971" s="110"/>
      <c r="V1971" s="110"/>
      <c r="W1971" s="110"/>
      <c r="X1971" s="110"/>
    </row>
    <row r="1972" ht="14.25" customHeight="1">
      <c r="A1972" s="102"/>
      <c r="B1972" s="117"/>
      <c r="C1972" s="110"/>
      <c r="D1972" s="110"/>
      <c r="E1972" s="115"/>
      <c r="F1972" s="110"/>
      <c r="G1972" s="110"/>
      <c r="H1972" s="110"/>
      <c r="I1972" s="110"/>
      <c r="J1972" s="110"/>
      <c r="K1972" s="112"/>
      <c r="L1972" s="112"/>
      <c r="M1972" s="112"/>
      <c r="N1972" s="112"/>
      <c r="O1972" s="112"/>
      <c r="P1972" s="112"/>
      <c r="Q1972" s="112"/>
      <c r="R1972" s="110"/>
      <c r="S1972" s="110"/>
      <c r="T1972" s="110"/>
      <c r="U1972" s="110"/>
      <c r="V1972" s="110"/>
      <c r="W1972" s="110"/>
      <c r="X1972" s="110"/>
    </row>
    <row r="1973" ht="14.25" customHeight="1">
      <c r="A1973" s="102"/>
      <c r="B1973" s="117"/>
      <c r="C1973" s="110"/>
      <c r="D1973" s="110"/>
      <c r="E1973" s="115"/>
      <c r="F1973" s="110"/>
      <c r="G1973" s="110"/>
      <c r="H1973" s="110"/>
      <c r="I1973" s="110"/>
      <c r="J1973" s="110"/>
      <c r="K1973" s="112"/>
      <c r="L1973" s="112"/>
      <c r="M1973" s="112"/>
      <c r="N1973" s="112"/>
      <c r="O1973" s="112"/>
      <c r="P1973" s="112"/>
      <c r="Q1973" s="112"/>
      <c r="R1973" s="110"/>
      <c r="S1973" s="110"/>
      <c r="T1973" s="110"/>
      <c r="U1973" s="110"/>
      <c r="V1973" s="110"/>
      <c r="W1973" s="110"/>
      <c r="X1973" s="110"/>
    </row>
    <row r="1974" ht="14.25" customHeight="1">
      <c r="A1974" s="102"/>
      <c r="B1974" s="117"/>
      <c r="C1974" s="110"/>
      <c r="D1974" s="110"/>
      <c r="E1974" s="115"/>
      <c r="F1974" s="110"/>
      <c r="G1974" s="110"/>
      <c r="H1974" s="110"/>
      <c r="I1974" s="110"/>
      <c r="J1974" s="110"/>
      <c r="K1974" s="112"/>
      <c r="L1974" s="112"/>
      <c r="M1974" s="112"/>
      <c r="N1974" s="112"/>
      <c r="O1974" s="112"/>
      <c r="P1974" s="112"/>
      <c r="Q1974" s="112"/>
      <c r="R1974" s="110"/>
      <c r="S1974" s="110"/>
      <c r="T1974" s="110"/>
      <c r="U1974" s="110"/>
      <c r="V1974" s="110"/>
      <c r="W1974" s="110"/>
      <c r="X1974" s="110"/>
    </row>
    <row r="1975" ht="14.25" customHeight="1">
      <c r="A1975" s="102"/>
      <c r="B1975" s="117"/>
      <c r="C1975" s="110"/>
      <c r="D1975" s="110"/>
      <c r="E1975" s="115"/>
      <c r="F1975" s="110"/>
      <c r="G1975" s="110"/>
      <c r="H1975" s="110"/>
      <c r="I1975" s="110"/>
      <c r="J1975" s="110"/>
      <c r="K1975" s="112"/>
      <c r="L1975" s="112"/>
      <c r="M1975" s="112"/>
      <c r="N1975" s="112"/>
      <c r="O1975" s="112"/>
      <c r="P1975" s="112"/>
      <c r="Q1975" s="112"/>
      <c r="R1975" s="110"/>
      <c r="S1975" s="110"/>
      <c r="T1975" s="110"/>
      <c r="U1975" s="110"/>
      <c r="V1975" s="110"/>
      <c r="W1975" s="110"/>
      <c r="X1975" s="110"/>
    </row>
    <row r="1976" ht="14.25" customHeight="1">
      <c r="A1976" s="102"/>
      <c r="B1976" s="117"/>
      <c r="C1976" s="110"/>
      <c r="D1976" s="110"/>
      <c r="E1976" s="115"/>
      <c r="F1976" s="110"/>
      <c r="G1976" s="110"/>
      <c r="H1976" s="110"/>
      <c r="I1976" s="110"/>
      <c r="J1976" s="110"/>
      <c r="K1976" s="112"/>
      <c r="L1976" s="112"/>
      <c r="M1976" s="112"/>
      <c r="N1976" s="112"/>
      <c r="O1976" s="112"/>
      <c r="P1976" s="112"/>
      <c r="Q1976" s="112"/>
      <c r="R1976" s="110"/>
      <c r="S1976" s="110"/>
      <c r="T1976" s="110"/>
      <c r="U1976" s="110"/>
      <c r="V1976" s="110"/>
      <c r="W1976" s="110"/>
      <c r="X1976" s="110"/>
    </row>
    <row r="1977" ht="14.25" customHeight="1">
      <c r="A1977" s="102"/>
      <c r="B1977" s="117"/>
      <c r="C1977" s="110"/>
      <c r="D1977" s="110"/>
      <c r="E1977" s="115"/>
      <c r="F1977" s="110"/>
      <c r="G1977" s="110"/>
      <c r="H1977" s="110"/>
      <c r="I1977" s="110"/>
      <c r="J1977" s="110"/>
      <c r="K1977" s="112"/>
      <c r="L1977" s="112"/>
      <c r="M1977" s="112"/>
      <c r="N1977" s="112"/>
      <c r="O1977" s="112"/>
      <c r="P1977" s="112"/>
      <c r="Q1977" s="112"/>
      <c r="R1977" s="110"/>
      <c r="S1977" s="110"/>
      <c r="T1977" s="110"/>
      <c r="U1977" s="110"/>
      <c r="V1977" s="110"/>
      <c r="W1977" s="110"/>
      <c r="X1977" s="110"/>
    </row>
    <row r="1978" ht="14.25" customHeight="1">
      <c r="A1978" s="102"/>
      <c r="B1978" s="117"/>
      <c r="C1978" s="110"/>
      <c r="D1978" s="110"/>
      <c r="E1978" s="115"/>
      <c r="F1978" s="110"/>
      <c r="G1978" s="110"/>
      <c r="H1978" s="110"/>
      <c r="I1978" s="110"/>
      <c r="J1978" s="110"/>
      <c r="K1978" s="112"/>
      <c r="L1978" s="112"/>
      <c r="M1978" s="112"/>
      <c r="N1978" s="112"/>
      <c r="O1978" s="112"/>
      <c r="P1978" s="112"/>
      <c r="Q1978" s="112"/>
      <c r="R1978" s="110"/>
      <c r="S1978" s="110"/>
      <c r="T1978" s="110"/>
      <c r="U1978" s="110"/>
      <c r="V1978" s="110"/>
      <c r="W1978" s="110"/>
      <c r="X1978" s="110"/>
    </row>
    <row r="1979" ht="14.25" customHeight="1">
      <c r="A1979" s="102"/>
      <c r="B1979" s="117"/>
      <c r="C1979" s="110"/>
      <c r="D1979" s="110"/>
      <c r="E1979" s="115"/>
      <c r="F1979" s="110"/>
      <c r="G1979" s="110"/>
      <c r="H1979" s="110"/>
      <c r="I1979" s="110"/>
      <c r="J1979" s="110"/>
      <c r="K1979" s="112"/>
      <c r="L1979" s="112"/>
      <c r="M1979" s="112"/>
      <c r="N1979" s="112"/>
      <c r="O1979" s="112"/>
      <c r="P1979" s="112"/>
      <c r="Q1979" s="112"/>
      <c r="R1979" s="110"/>
      <c r="S1979" s="110"/>
      <c r="T1979" s="110"/>
      <c r="U1979" s="110"/>
      <c r="V1979" s="110"/>
      <c r="W1979" s="110"/>
      <c r="X1979" s="110"/>
    </row>
    <row r="1980" ht="14.25" customHeight="1">
      <c r="A1980" s="102"/>
      <c r="B1980" s="117"/>
      <c r="C1980" s="110"/>
      <c r="D1980" s="110"/>
      <c r="E1980" s="115"/>
      <c r="F1980" s="110"/>
      <c r="G1980" s="110"/>
      <c r="H1980" s="110"/>
      <c r="I1980" s="110"/>
      <c r="J1980" s="110"/>
      <c r="K1980" s="112"/>
      <c r="L1980" s="112"/>
      <c r="M1980" s="112"/>
      <c r="N1980" s="112"/>
      <c r="O1980" s="112"/>
      <c r="P1980" s="112"/>
      <c r="Q1980" s="112"/>
      <c r="R1980" s="110"/>
      <c r="S1980" s="110"/>
      <c r="T1980" s="110"/>
      <c r="U1980" s="110"/>
      <c r="V1980" s="110"/>
      <c r="W1980" s="110"/>
      <c r="X1980" s="110"/>
    </row>
    <row r="1981" ht="14.25" customHeight="1">
      <c r="A1981" s="102"/>
      <c r="B1981" s="117"/>
      <c r="C1981" s="110"/>
      <c r="D1981" s="110"/>
      <c r="E1981" s="115"/>
      <c r="F1981" s="110"/>
      <c r="G1981" s="110"/>
      <c r="H1981" s="110"/>
      <c r="I1981" s="110"/>
      <c r="J1981" s="110"/>
      <c r="K1981" s="112"/>
      <c r="L1981" s="112"/>
      <c r="M1981" s="112"/>
      <c r="N1981" s="112"/>
      <c r="O1981" s="112"/>
      <c r="P1981" s="112"/>
      <c r="Q1981" s="112"/>
      <c r="R1981" s="110"/>
      <c r="S1981" s="110"/>
      <c r="T1981" s="110"/>
      <c r="U1981" s="110"/>
      <c r="V1981" s="110"/>
      <c r="W1981" s="110"/>
      <c r="X1981" s="110"/>
    </row>
    <row r="1982" ht="14.25" customHeight="1">
      <c r="A1982" s="102"/>
      <c r="B1982" s="117"/>
      <c r="C1982" s="110"/>
      <c r="D1982" s="110"/>
      <c r="E1982" s="115"/>
      <c r="F1982" s="110"/>
      <c r="G1982" s="110"/>
      <c r="H1982" s="110"/>
      <c r="I1982" s="110"/>
      <c r="J1982" s="110"/>
      <c r="K1982" s="112"/>
      <c r="L1982" s="112"/>
      <c r="M1982" s="112"/>
      <c r="N1982" s="112"/>
      <c r="O1982" s="112"/>
      <c r="P1982" s="112"/>
      <c r="Q1982" s="112"/>
      <c r="R1982" s="110"/>
      <c r="S1982" s="110"/>
      <c r="T1982" s="110"/>
      <c r="U1982" s="110"/>
      <c r="V1982" s="110"/>
      <c r="W1982" s="110"/>
      <c r="X1982" s="110"/>
    </row>
    <row r="1983" ht="14.25" customHeight="1">
      <c r="A1983" s="102"/>
      <c r="B1983" s="117"/>
      <c r="C1983" s="110"/>
      <c r="D1983" s="110"/>
      <c r="E1983" s="115"/>
      <c r="F1983" s="110"/>
      <c r="G1983" s="110"/>
      <c r="H1983" s="110"/>
      <c r="I1983" s="110"/>
      <c r="J1983" s="110"/>
      <c r="K1983" s="112"/>
      <c r="L1983" s="112"/>
      <c r="M1983" s="112"/>
      <c r="N1983" s="112"/>
      <c r="O1983" s="112"/>
      <c r="P1983" s="112"/>
      <c r="Q1983" s="112"/>
      <c r="R1983" s="110"/>
      <c r="S1983" s="110"/>
      <c r="T1983" s="110"/>
      <c r="U1983" s="110"/>
      <c r="V1983" s="110"/>
      <c r="W1983" s="110"/>
      <c r="X1983" s="110"/>
    </row>
    <row r="1984" ht="14.25" customHeight="1">
      <c r="A1984" s="102"/>
      <c r="B1984" s="117"/>
      <c r="C1984" s="110"/>
      <c r="D1984" s="110"/>
      <c r="E1984" s="115"/>
      <c r="F1984" s="110"/>
      <c r="G1984" s="110"/>
      <c r="H1984" s="110"/>
      <c r="I1984" s="110"/>
      <c r="J1984" s="110"/>
      <c r="K1984" s="112"/>
      <c r="L1984" s="112"/>
      <c r="M1984" s="112"/>
      <c r="N1984" s="112"/>
      <c r="O1984" s="112"/>
      <c r="P1984" s="112"/>
      <c r="Q1984" s="112"/>
      <c r="R1984" s="110"/>
      <c r="S1984" s="110"/>
      <c r="T1984" s="110"/>
      <c r="U1984" s="110"/>
      <c r="V1984" s="110"/>
      <c r="W1984" s="110"/>
      <c r="X1984" s="110"/>
    </row>
    <row r="1985" ht="14.25" customHeight="1">
      <c r="A1985" s="102"/>
      <c r="B1985" s="117"/>
      <c r="C1985" s="110"/>
      <c r="D1985" s="110"/>
      <c r="E1985" s="115"/>
      <c r="F1985" s="110"/>
      <c r="G1985" s="110"/>
      <c r="H1985" s="110"/>
      <c r="I1985" s="110"/>
      <c r="J1985" s="110"/>
      <c r="K1985" s="112"/>
      <c r="L1985" s="112"/>
      <c r="M1985" s="112"/>
      <c r="N1985" s="112"/>
      <c r="O1985" s="112"/>
      <c r="P1985" s="112"/>
      <c r="Q1985" s="112"/>
      <c r="R1985" s="110"/>
      <c r="S1985" s="110"/>
      <c r="T1985" s="110"/>
      <c r="U1985" s="110"/>
      <c r="V1985" s="110"/>
      <c r="W1985" s="110"/>
      <c r="X1985" s="110"/>
    </row>
    <row r="1986" ht="14.25" customHeight="1">
      <c r="A1986" s="102"/>
      <c r="B1986" s="117"/>
      <c r="C1986" s="110"/>
      <c r="D1986" s="110"/>
      <c r="E1986" s="115"/>
      <c r="F1986" s="110"/>
      <c r="G1986" s="110"/>
      <c r="H1986" s="110"/>
      <c r="I1986" s="110"/>
      <c r="J1986" s="110"/>
      <c r="K1986" s="112"/>
      <c r="L1986" s="112"/>
      <c r="M1986" s="112"/>
      <c r="N1986" s="112"/>
      <c r="O1986" s="112"/>
      <c r="P1986" s="112"/>
      <c r="Q1986" s="112"/>
      <c r="R1986" s="110"/>
      <c r="S1986" s="110"/>
      <c r="T1986" s="110"/>
      <c r="U1986" s="110"/>
      <c r="V1986" s="110"/>
      <c r="W1986" s="110"/>
      <c r="X1986" s="110"/>
    </row>
    <row r="1987" ht="14.25" customHeight="1">
      <c r="A1987" s="102"/>
      <c r="B1987" s="117"/>
      <c r="C1987" s="110"/>
      <c r="D1987" s="110"/>
      <c r="E1987" s="115"/>
      <c r="F1987" s="110"/>
      <c r="G1987" s="110"/>
      <c r="H1987" s="110"/>
      <c r="I1987" s="110"/>
      <c r="J1987" s="110"/>
      <c r="K1987" s="112"/>
      <c r="L1987" s="112"/>
      <c r="M1987" s="112"/>
      <c r="N1987" s="112"/>
      <c r="O1987" s="112"/>
      <c r="P1987" s="112"/>
      <c r="Q1987" s="112"/>
      <c r="R1987" s="110"/>
      <c r="S1987" s="110"/>
      <c r="T1987" s="110"/>
      <c r="U1987" s="110"/>
      <c r="V1987" s="110"/>
      <c r="W1987" s="110"/>
      <c r="X1987" s="110"/>
    </row>
    <row r="1988" ht="14.25" customHeight="1">
      <c r="A1988" s="102"/>
      <c r="B1988" s="117"/>
      <c r="C1988" s="110"/>
      <c r="D1988" s="110"/>
      <c r="E1988" s="115"/>
      <c r="F1988" s="110"/>
      <c r="G1988" s="110"/>
      <c r="H1988" s="110"/>
      <c r="I1988" s="110"/>
      <c r="J1988" s="110"/>
      <c r="K1988" s="112"/>
      <c r="L1988" s="112"/>
      <c r="M1988" s="112"/>
      <c r="N1988" s="112"/>
      <c r="O1988" s="112"/>
      <c r="P1988" s="112"/>
      <c r="Q1988" s="112"/>
      <c r="R1988" s="110"/>
      <c r="S1988" s="110"/>
      <c r="T1988" s="110"/>
      <c r="U1988" s="110"/>
      <c r="V1988" s="110"/>
      <c r="W1988" s="110"/>
      <c r="X1988" s="110"/>
    </row>
    <row r="1989" ht="14.25" customHeight="1">
      <c r="A1989" s="102"/>
      <c r="B1989" s="117"/>
      <c r="C1989" s="110"/>
      <c r="D1989" s="110"/>
      <c r="E1989" s="115"/>
      <c r="F1989" s="110"/>
      <c r="G1989" s="110"/>
      <c r="H1989" s="110"/>
      <c r="I1989" s="110"/>
      <c r="J1989" s="110"/>
      <c r="K1989" s="112"/>
      <c r="L1989" s="112"/>
      <c r="M1989" s="112"/>
      <c r="N1989" s="112"/>
      <c r="O1989" s="112"/>
      <c r="P1989" s="112"/>
      <c r="Q1989" s="112"/>
      <c r="R1989" s="110"/>
      <c r="S1989" s="110"/>
      <c r="T1989" s="110"/>
      <c r="U1989" s="110"/>
      <c r="V1989" s="110"/>
      <c r="W1989" s="110"/>
      <c r="X1989" s="110"/>
    </row>
    <row r="1990" ht="14.25" customHeight="1">
      <c r="A1990" s="102"/>
      <c r="B1990" s="117"/>
      <c r="C1990" s="110"/>
      <c r="D1990" s="110"/>
      <c r="E1990" s="115"/>
      <c r="F1990" s="110"/>
      <c r="G1990" s="110"/>
      <c r="H1990" s="110"/>
      <c r="I1990" s="110"/>
      <c r="J1990" s="110"/>
      <c r="K1990" s="112"/>
      <c r="L1990" s="112"/>
      <c r="M1990" s="112"/>
      <c r="N1990" s="112"/>
      <c r="O1990" s="112"/>
      <c r="P1990" s="112"/>
      <c r="Q1990" s="112"/>
      <c r="R1990" s="110"/>
      <c r="S1990" s="110"/>
      <c r="T1990" s="110"/>
      <c r="U1990" s="110"/>
      <c r="V1990" s="110"/>
      <c r="W1990" s="110"/>
      <c r="X1990" s="110"/>
    </row>
    <row r="1991" ht="14.25" customHeight="1">
      <c r="A1991" s="102"/>
      <c r="B1991" s="117"/>
      <c r="C1991" s="110"/>
      <c r="D1991" s="110"/>
      <c r="E1991" s="115"/>
      <c r="F1991" s="110"/>
      <c r="G1991" s="110"/>
      <c r="H1991" s="110"/>
      <c r="I1991" s="110"/>
      <c r="J1991" s="110"/>
      <c r="K1991" s="112"/>
      <c r="L1991" s="112"/>
      <c r="M1991" s="112"/>
      <c r="N1991" s="112"/>
      <c r="O1991" s="112"/>
      <c r="P1991" s="112"/>
      <c r="Q1991" s="112"/>
      <c r="R1991" s="110"/>
      <c r="S1991" s="110"/>
      <c r="T1991" s="110"/>
      <c r="U1991" s="110"/>
      <c r="V1991" s="110"/>
      <c r="W1991" s="110"/>
      <c r="X1991" s="110"/>
    </row>
    <row r="1992" ht="14.25" customHeight="1">
      <c r="A1992" s="102"/>
      <c r="B1992" s="117"/>
      <c r="C1992" s="110"/>
      <c r="D1992" s="110"/>
      <c r="E1992" s="115"/>
      <c r="F1992" s="110"/>
      <c r="G1992" s="110"/>
      <c r="H1992" s="110"/>
      <c r="I1992" s="110"/>
      <c r="J1992" s="110"/>
      <c r="K1992" s="112"/>
      <c r="L1992" s="112"/>
      <c r="M1992" s="112"/>
      <c r="N1992" s="112"/>
      <c r="O1992" s="112"/>
      <c r="P1992" s="112"/>
      <c r="Q1992" s="112"/>
      <c r="R1992" s="110"/>
      <c r="S1992" s="110"/>
      <c r="T1992" s="110"/>
      <c r="U1992" s="110"/>
      <c r="V1992" s="110"/>
      <c r="W1992" s="110"/>
      <c r="X1992" s="110"/>
    </row>
    <row r="1993" ht="14.25" customHeight="1">
      <c r="A1993" s="102"/>
      <c r="B1993" s="117"/>
      <c r="C1993" s="110"/>
      <c r="D1993" s="110"/>
      <c r="E1993" s="115"/>
      <c r="F1993" s="110"/>
      <c r="G1993" s="110"/>
      <c r="H1993" s="110"/>
      <c r="I1993" s="110"/>
      <c r="J1993" s="110"/>
      <c r="K1993" s="112"/>
      <c r="L1993" s="112"/>
      <c r="M1993" s="112"/>
      <c r="N1993" s="112"/>
      <c r="O1993" s="112"/>
      <c r="P1993" s="112"/>
      <c r="Q1993" s="112"/>
      <c r="R1993" s="110"/>
      <c r="S1993" s="110"/>
      <c r="T1993" s="110"/>
      <c r="U1993" s="110"/>
      <c r="V1993" s="110"/>
      <c r="W1993" s="110"/>
      <c r="X1993" s="110"/>
    </row>
    <row r="1994" ht="14.25" customHeight="1">
      <c r="A1994" s="102"/>
      <c r="B1994" s="117"/>
      <c r="C1994" s="110"/>
      <c r="D1994" s="110"/>
      <c r="E1994" s="115"/>
      <c r="F1994" s="110"/>
      <c r="G1994" s="110"/>
      <c r="H1994" s="110"/>
      <c r="I1994" s="110"/>
      <c r="J1994" s="110"/>
      <c r="K1994" s="112"/>
      <c r="L1994" s="112"/>
      <c r="M1994" s="112"/>
      <c r="N1994" s="112"/>
      <c r="O1994" s="112"/>
      <c r="P1994" s="112"/>
      <c r="Q1994" s="112"/>
      <c r="R1994" s="110"/>
      <c r="S1994" s="110"/>
      <c r="T1994" s="110"/>
      <c r="U1994" s="110"/>
      <c r="V1994" s="110"/>
      <c r="W1994" s="110"/>
      <c r="X1994" s="110"/>
    </row>
    <row r="1995" ht="14.25" customHeight="1">
      <c r="A1995" s="102"/>
      <c r="B1995" s="117"/>
      <c r="C1995" s="110"/>
      <c r="D1995" s="110"/>
      <c r="E1995" s="115"/>
      <c r="F1995" s="110"/>
      <c r="G1995" s="110"/>
      <c r="H1995" s="110"/>
      <c r="I1995" s="110"/>
      <c r="J1995" s="110"/>
      <c r="K1995" s="112"/>
      <c r="L1995" s="112"/>
      <c r="M1995" s="112"/>
      <c r="N1995" s="112"/>
      <c r="O1995" s="112"/>
      <c r="P1995" s="112"/>
      <c r="Q1995" s="112"/>
      <c r="R1995" s="110"/>
      <c r="S1995" s="110"/>
      <c r="T1995" s="110"/>
      <c r="U1995" s="110"/>
      <c r="V1995" s="110"/>
      <c r="W1995" s="110"/>
      <c r="X1995" s="110"/>
    </row>
    <row r="1996" ht="14.25" customHeight="1">
      <c r="A1996" s="102"/>
      <c r="B1996" s="117"/>
      <c r="C1996" s="110"/>
      <c r="D1996" s="110"/>
      <c r="E1996" s="115"/>
      <c r="F1996" s="110"/>
      <c r="G1996" s="110"/>
      <c r="H1996" s="110"/>
      <c r="I1996" s="110"/>
      <c r="J1996" s="110"/>
      <c r="K1996" s="112"/>
      <c r="L1996" s="112"/>
      <c r="M1996" s="112"/>
      <c r="N1996" s="112"/>
      <c r="O1996" s="112"/>
      <c r="P1996" s="112"/>
      <c r="Q1996" s="112"/>
      <c r="R1996" s="110"/>
      <c r="S1996" s="110"/>
      <c r="T1996" s="110"/>
      <c r="U1996" s="110"/>
      <c r="V1996" s="110"/>
      <c r="W1996" s="110"/>
      <c r="X1996" s="110"/>
    </row>
    <row r="1997" ht="14.25" customHeight="1">
      <c r="A1997" s="102"/>
      <c r="B1997" s="117"/>
      <c r="C1997" s="110"/>
      <c r="D1997" s="110"/>
      <c r="E1997" s="115"/>
      <c r="F1997" s="110"/>
      <c r="G1997" s="110"/>
      <c r="H1997" s="110"/>
      <c r="I1997" s="110"/>
      <c r="J1997" s="110"/>
      <c r="K1997" s="112"/>
      <c r="L1997" s="112"/>
      <c r="M1997" s="112"/>
      <c r="N1997" s="112"/>
      <c r="O1997" s="112"/>
      <c r="P1997" s="112"/>
      <c r="Q1997" s="112"/>
      <c r="R1997" s="110"/>
      <c r="S1997" s="110"/>
      <c r="T1997" s="110"/>
      <c r="U1997" s="110"/>
      <c r="V1997" s="110"/>
      <c r="W1997" s="110"/>
      <c r="X1997" s="110"/>
    </row>
    <row r="1998" ht="14.25" customHeight="1">
      <c r="A1998" s="102"/>
      <c r="B1998" s="117"/>
      <c r="C1998" s="110"/>
      <c r="D1998" s="110"/>
      <c r="E1998" s="115"/>
      <c r="F1998" s="110"/>
      <c r="G1998" s="110"/>
      <c r="H1998" s="110"/>
      <c r="I1998" s="110"/>
      <c r="J1998" s="110"/>
      <c r="K1998" s="112"/>
      <c r="L1998" s="112"/>
      <c r="M1998" s="112"/>
      <c r="N1998" s="112"/>
      <c r="O1998" s="112"/>
      <c r="P1998" s="112"/>
      <c r="Q1998" s="112"/>
      <c r="R1998" s="110"/>
      <c r="S1998" s="110"/>
      <c r="T1998" s="110"/>
      <c r="U1998" s="110"/>
      <c r="V1998" s="110"/>
      <c r="W1998" s="110"/>
      <c r="X1998" s="110"/>
    </row>
    <row r="1999" ht="14.25" customHeight="1">
      <c r="A1999" s="102"/>
      <c r="B1999" s="117"/>
      <c r="C1999" s="110"/>
      <c r="D1999" s="110"/>
      <c r="E1999" s="115"/>
      <c r="F1999" s="110"/>
      <c r="G1999" s="110"/>
      <c r="H1999" s="110"/>
      <c r="I1999" s="110"/>
      <c r="J1999" s="110"/>
      <c r="K1999" s="112"/>
      <c r="L1999" s="112"/>
      <c r="M1999" s="112"/>
      <c r="N1999" s="112"/>
      <c r="O1999" s="112"/>
      <c r="P1999" s="112"/>
      <c r="Q1999" s="112"/>
      <c r="R1999" s="110"/>
      <c r="S1999" s="110"/>
      <c r="T1999" s="110"/>
      <c r="U1999" s="110"/>
      <c r="V1999" s="110"/>
      <c r="W1999" s="110"/>
      <c r="X1999" s="110"/>
    </row>
    <row r="2000" ht="14.25" customHeight="1">
      <c r="A2000" s="102"/>
      <c r="B2000" s="117"/>
      <c r="C2000" s="110"/>
      <c r="D2000" s="110"/>
      <c r="E2000" s="115"/>
      <c r="F2000" s="110"/>
      <c r="G2000" s="110"/>
      <c r="H2000" s="110"/>
      <c r="I2000" s="110"/>
      <c r="J2000" s="110"/>
      <c r="K2000" s="112"/>
      <c r="L2000" s="112"/>
      <c r="M2000" s="112"/>
      <c r="N2000" s="112"/>
      <c r="O2000" s="112"/>
      <c r="P2000" s="112"/>
      <c r="Q2000" s="112"/>
      <c r="R2000" s="110"/>
      <c r="S2000" s="110"/>
      <c r="T2000" s="110"/>
      <c r="U2000" s="110"/>
      <c r="V2000" s="110"/>
      <c r="W2000" s="110"/>
      <c r="X2000" s="110"/>
    </row>
    <row r="2001" ht="14.25" customHeight="1">
      <c r="A2001" s="102"/>
      <c r="B2001" s="117"/>
      <c r="C2001" s="110"/>
      <c r="D2001" s="110"/>
      <c r="E2001" s="115"/>
      <c r="F2001" s="110"/>
      <c r="G2001" s="110"/>
      <c r="H2001" s="110"/>
      <c r="I2001" s="110"/>
      <c r="J2001" s="110"/>
      <c r="K2001" s="112"/>
      <c r="L2001" s="112"/>
      <c r="M2001" s="112"/>
      <c r="N2001" s="112"/>
      <c r="O2001" s="112"/>
      <c r="P2001" s="112"/>
      <c r="Q2001" s="112"/>
      <c r="R2001" s="110"/>
      <c r="S2001" s="110"/>
      <c r="T2001" s="110"/>
      <c r="U2001" s="110"/>
      <c r="V2001" s="110"/>
      <c r="W2001" s="110"/>
      <c r="X2001" s="110"/>
    </row>
    <row r="2002" ht="14.25" customHeight="1">
      <c r="A2002" s="102"/>
      <c r="B2002" s="117"/>
      <c r="C2002" s="110"/>
      <c r="D2002" s="110"/>
      <c r="E2002" s="115"/>
      <c r="F2002" s="110"/>
      <c r="G2002" s="110"/>
      <c r="H2002" s="110"/>
      <c r="I2002" s="110"/>
      <c r="J2002" s="110"/>
      <c r="K2002" s="112"/>
      <c r="L2002" s="112"/>
      <c r="M2002" s="112"/>
      <c r="N2002" s="112"/>
      <c r="O2002" s="112"/>
      <c r="P2002" s="112"/>
      <c r="Q2002" s="112"/>
      <c r="R2002" s="110"/>
      <c r="S2002" s="110"/>
      <c r="T2002" s="110"/>
      <c r="U2002" s="110"/>
      <c r="V2002" s="110"/>
      <c r="W2002" s="110"/>
      <c r="X2002" s="110"/>
    </row>
    <row r="2003" ht="14.25" customHeight="1">
      <c r="A2003" s="102"/>
      <c r="B2003" s="117"/>
      <c r="C2003" s="110"/>
      <c r="D2003" s="110"/>
      <c r="E2003" s="115"/>
      <c r="F2003" s="110"/>
      <c r="G2003" s="110"/>
      <c r="H2003" s="110"/>
      <c r="I2003" s="110"/>
      <c r="J2003" s="110"/>
      <c r="K2003" s="112"/>
      <c r="L2003" s="112"/>
      <c r="M2003" s="112"/>
      <c r="N2003" s="112"/>
      <c r="O2003" s="112"/>
      <c r="P2003" s="112"/>
      <c r="Q2003" s="112"/>
      <c r="R2003" s="110"/>
      <c r="S2003" s="110"/>
      <c r="T2003" s="110"/>
      <c r="U2003" s="110"/>
      <c r="V2003" s="110"/>
      <c r="W2003" s="110"/>
      <c r="X2003" s="110"/>
    </row>
    <row r="2004" ht="14.25" customHeight="1">
      <c r="A2004" s="102"/>
      <c r="B2004" s="117"/>
      <c r="C2004" s="110"/>
      <c r="D2004" s="110"/>
      <c r="E2004" s="115"/>
      <c r="F2004" s="110"/>
      <c r="G2004" s="110"/>
      <c r="H2004" s="110"/>
      <c r="I2004" s="110"/>
      <c r="J2004" s="110"/>
      <c r="K2004" s="112"/>
      <c r="L2004" s="112"/>
      <c r="M2004" s="112"/>
      <c r="N2004" s="112"/>
      <c r="O2004" s="112"/>
      <c r="P2004" s="112"/>
      <c r="Q2004" s="112"/>
      <c r="R2004" s="110"/>
      <c r="S2004" s="110"/>
      <c r="T2004" s="110"/>
      <c r="U2004" s="110"/>
      <c r="V2004" s="110"/>
      <c r="W2004" s="110"/>
      <c r="X2004" s="110"/>
    </row>
    <row r="2005" ht="14.25" customHeight="1">
      <c r="A2005" s="102"/>
      <c r="B2005" s="117"/>
      <c r="C2005" s="110"/>
      <c r="D2005" s="110"/>
      <c r="E2005" s="115"/>
      <c r="F2005" s="110"/>
      <c r="G2005" s="110"/>
      <c r="H2005" s="110"/>
      <c r="I2005" s="110"/>
      <c r="J2005" s="110"/>
      <c r="K2005" s="112"/>
      <c r="L2005" s="112"/>
      <c r="M2005" s="112"/>
      <c r="N2005" s="112"/>
      <c r="O2005" s="112"/>
      <c r="P2005" s="112"/>
      <c r="Q2005" s="112"/>
      <c r="R2005" s="110"/>
      <c r="S2005" s="110"/>
      <c r="T2005" s="110"/>
      <c r="U2005" s="110"/>
      <c r="V2005" s="110"/>
      <c r="W2005" s="110"/>
      <c r="X2005" s="110"/>
    </row>
    <row r="2006" ht="14.25" customHeight="1">
      <c r="A2006" s="102"/>
      <c r="B2006" s="117"/>
      <c r="C2006" s="110"/>
      <c r="D2006" s="110"/>
      <c r="E2006" s="115"/>
      <c r="F2006" s="110"/>
      <c r="G2006" s="110"/>
      <c r="H2006" s="110"/>
      <c r="I2006" s="110"/>
      <c r="J2006" s="110"/>
      <c r="K2006" s="112"/>
      <c r="L2006" s="112"/>
      <c r="M2006" s="112"/>
      <c r="N2006" s="112"/>
      <c r="O2006" s="112"/>
      <c r="P2006" s="112"/>
      <c r="Q2006" s="112"/>
      <c r="R2006" s="110"/>
      <c r="S2006" s="110"/>
      <c r="T2006" s="110"/>
      <c r="U2006" s="110"/>
      <c r="V2006" s="110"/>
      <c r="W2006" s="110"/>
      <c r="X2006" s="110"/>
    </row>
    <row r="2007" ht="14.25" customHeight="1">
      <c r="A2007" s="102"/>
      <c r="B2007" s="117"/>
      <c r="C2007" s="110"/>
      <c r="D2007" s="110"/>
      <c r="E2007" s="115"/>
      <c r="F2007" s="110"/>
      <c r="G2007" s="110"/>
      <c r="H2007" s="110"/>
      <c r="I2007" s="110"/>
      <c r="J2007" s="110"/>
      <c r="K2007" s="112"/>
      <c r="L2007" s="112"/>
      <c r="M2007" s="112"/>
      <c r="N2007" s="112"/>
      <c r="O2007" s="112"/>
      <c r="P2007" s="112"/>
      <c r="Q2007" s="112"/>
      <c r="R2007" s="110"/>
      <c r="S2007" s="110"/>
      <c r="T2007" s="110"/>
      <c r="U2007" s="110"/>
      <c r="V2007" s="110"/>
      <c r="W2007" s="110"/>
      <c r="X2007" s="110"/>
    </row>
    <row r="2008" ht="14.25" customHeight="1">
      <c r="A2008" s="102"/>
      <c r="B2008" s="117"/>
      <c r="C2008" s="110"/>
      <c r="D2008" s="110"/>
      <c r="E2008" s="115"/>
      <c r="F2008" s="110"/>
      <c r="G2008" s="110"/>
      <c r="H2008" s="110"/>
      <c r="I2008" s="110"/>
      <c r="J2008" s="110"/>
      <c r="K2008" s="112"/>
      <c r="L2008" s="112"/>
      <c r="M2008" s="112"/>
      <c r="N2008" s="112"/>
      <c r="O2008" s="112"/>
      <c r="P2008" s="112"/>
      <c r="Q2008" s="112"/>
      <c r="R2008" s="110"/>
      <c r="S2008" s="110"/>
      <c r="T2008" s="110"/>
      <c r="U2008" s="110"/>
      <c r="V2008" s="110"/>
      <c r="W2008" s="110"/>
      <c r="X2008" s="110"/>
    </row>
    <row r="2009" ht="14.25" customHeight="1">
      <c r="A2009" s="102"/>
      <c r="B2009" s="117"/>
      <c r="C2009" s="110"/>
      <c r="D2009" s="110"/>
      <c r="E2009" s="115"/>
      <c r="F2009" s="110"/>
      <c r="G2009" s="110"/>
      <c r="H2009" s="110"/>
      <c r="I2009" s="110"/>
      <c r="J2009" s="110"/>
      <c r="K2009" s="112"/>
      <c r="L2009" s="112"/>
      <c r="M2009" s="112"/>
      <c r="N2009" s="112"/>
      <c r="O2009" s="112"/>
      <c r="P2009" s="112"/>
      <c r="Q2009" s="112"/>
      <c r="R2009" s="110"/>
      <c r="S2009" s="110"/>
      <c r="T2009" s="110"/>
      <c r="U2009" s="110"/>
      <c r="V2009" s="110"/>
      <c r="W2009" s="110"/>
      <c r="X2009" s="110"/>
    </row>
    <row r="2010" ht="14.25" customHeight="1">
      <c r="A2010" s="102"/>
      <c r="B2010" s="117"/>
      <c r="C2010" s="110"/>
      <c r="D2010" s="110"/>
      <c r="E2010" s="115"/>
      <c r="F2010" s="110"/>
      <c r="G2010" s="110"/>
      <c r="H2010" s="110"/>
      <c r="I2010" s="110"/>
      <c r="J2010" s="110"/>
      <c r="K2010" s="112"/>
      <c r="L2010" s="112"/>
      <c r="M2010" s="112"/>
      <c r="N2010" s="112"/>
      <c r="O2010" s="112"/>
      <c r="P2010" s="112"/>
      <c r="Q2010" s="112"/>
      <c r="R2010" s="110"/>
      <c r="S2010" s="110"/>
      <c r="T2010" s="110"/>
      <c r="U2010" s="110"/>
      <c r="V2010" s="110"/>
      <c r="W2010" s="110"/>
      <c r="X2010" s="110"/>
    </row>
    <row r="2011" ht="14.25" customHeight="1">
      <c r="A2011" s="102"/>
      <c r="B2011" s="117"/>
      <c r="C2011" s="110"/>
      <c r="D2011" s="110"/>
      <c r="E2011" s="115"/>
      <c r="F2011" s="110"/>
      <c r="G2011" s="110"/>
      <c r="H2011" s="110"/>
      <c r="I2011" s="110"/>
      <c r="J2011" s="110"/>
      <c r="K2011" s="112"/>
      <c r="L2011" s="112"/>
      <c r="M2011" s="112"/>
      <c r="N2011" s="112"/>
      <c r="O2011" s="112"/>
      <c r="P2011" s="112"/>
      <c r="Q2011" s="112"/>
      <c r="R2011" s="110"/>
      <c r="S2011" s="110"/>
      <c r="T2011" s="110"/>
      <c r="U2011" s="110"/>
      <c r="V2011" s="110"/>
      <c r="W2011" s="110"/>
      <c r="X2011" s="110"/>
    </row>
    <row r="2012" ht="14.25" customHeight="1">
      <c r="A2012" s="102"/>
      <c r="B2012" s="117"/>
      <c r="C2012" s="110"/>
      <c r="D2012" s="110"/>
      <c r="E2012" s="115"/>
      <c r="F2012" s="110"/>
      <c r="G2012" s="110"/>
      <c r="H2012" s="110"/>
      <c r="I2012" s="110"/>
      <c r="J2012" s="110"/>
      <c r="K2012" s="112"/>
      <c r="L2012" s="112"/>
      <c r="M2012" s="112"/>
      <c r="N2012" s="112"/>
      <c r="O2012" s="112"/>
      <c r="P2012" s="112"/>
      <c r="Q2012" s="112"/>
      <c r="R2012" s="110"/>
      <c r="S2012" s="110"/>
      <c r="T2012" s="110"/>
      <c r="U2012" s="110"/>
      <c r="V2012" s="110"/>
      <c r="W2012" s="110"/>
      <c r="X2012" s="110"/>
    </row>
    <row r="2013" ht="14.25" customHeight="1">
      <c r="A2013" s="102"/>
      <c r="B2013" s="117"/>
      <c r="C2013" s="110"/>
      <c r="D2013" s="110"/>
      <c r="E2013" s="115"/>
      <c r="F2013" s="110"/>
      <c r="G2013" s="110"/>
      <c r="H2013" s="110"/>
      <c r="I2013" s="110"/>
      <c r="J2013" s="110"/>
      <c r="K2013" s="112"/>
      <c r="L2013" s="112"/>
      <c r="M2013" s="112"/>
      <c r="N2013" s="112"/>
      <c r="O2013" s="112"/>
      <c r="P2013" s="112"/>
      <c r="Q2013" s="112"/>
      <c r="R2013" s="110"/>
      <c r="S2013" s="110"/>
      <c r="T2013" s="110"/>
      <c r="U2013" s="110"/>
      <c r="V2013" s="110"/>
      <c r="W2013" s="110"/>
      <c r="X2013" s="110"/>
    </row>
    <row r="2014" ht="14.25" customHeight="1">
      <c r="A2014" s="102"/>
      <c r="B2014" s="117"/>
      <c r="C2014" s="110"/>
      <c r="D2014" s="110"/>
      <c r="E2014" s="115"/>
      <c r="F2014" s="110"/>
      <c r="G2014" s="110"/>
      <c r="H2014" s="110"/>
      <c r="I2014" s="110"/>
      <c r="J2014" s="110"/>
      <c r="K2014" s="112"/>
      <c r="L2014" s="112"/>
      <c r="M2014" s="112"/>
      <c r="N2014" s="112"/>
      <c r="O2014" s="112"/>
      <c r="P2014" s="112"/>
      <c r="Q2014" s="112"/>
      <c r="R2014" s="110"/>
      <c r="S2014" s="110"/>
      <c r="T2014" s="110"/>
      <c r="U2014" s="110"/>
      <c r="V2014" s="110"/>
      <c r="W2014" s="110"/>
      <c r="X2014" s="110"/>
    </row>
    <row r="2015" ht="14.25" customHeight="1">
      <c r="A2015" s="102"/>
      <c r="B2015" s="117"/>
      <c r="C2015" s="110"/>
      <c r="D2015" s="110"/>
      <c r="E2015" s="115"/>
      <c r="F2015" s="110"/>
      <c r="G2015" s="110"/>
      <c r="H2015" s="110"/>
      <c r="I2015" s="110"/>
      <c r="J2015" s="110"/>
      <c r="K2015" s="112"/>
      <c r="L2015" s="112"/>
      <c r="M2015" s="112"/>
      <c r="N2015" s="112"/>
      <c r="O2015" s="112"/>
      <c r="P2015" s="112"/>
      <c r="Q2015" s="112"/>
      <c r="R2015" s="110"/>
      <c r="S2015" s="110"/>
      <c r="T2015" s="110"/>
      <c r="U2015" s="110"/>
      <c r="V2015" s="110"/>
      <c r="W2015" s="110"/>
      <c r="X2015" s="110"/>
    </row>
    <row r="2016" ht="14.25" customHeight="1">
      <c r="A2016" s="102"/>
      <c r="B2016" s="117"/>
      <c r="C2016" s="110"/>
      <c r="D2016" s="110"/>
      <c r="E2016" s="115"/>
      <c r="F2016" s="110"/>
      <c r="G2016" s="110"/>
      <c r="H2016" s="110"/>
      <c r="I2016" s="110"/>
      <c r="J2016" s="110"/>
      <c r="K2016" s="112"/>
      <c r="L2016" s="112"/>
      <c r="M2016" s="112"/>
      <c r="N2016" s="112"/>
      <c r="O2016" s="112"/>
      <c r="P2016" s="112"/>
      <c r="Q2016" s="112"/>
      <c r="R2016" s="110"/>
      <c r="S2016" s="110"/>
      <c r="T2016" s="110"/>
      <c r="U2016" s="110"/>
      <c r="V2016" s="110"/>
      <c r="W2016" s="110"/>
      <c r="X2016" s="110"/>
    </row>
    <row r="2017" ht="14.25" customHeight="1">
      <c r="A2017" s="102"/>
      <c r="B2017" s="117"/>
      <c r="C2017" s="110"/>
      <c r="D2017" s="110"/>
      <c r="E2017" s="115"/>
      <c r="F2017" s="110"/>
      <c r="G2017" s="110"/>
      <c r="H2017" s="110"/>
      <c r="I2017" s="110"/>
      <c r="J2017" s="110"/>
      <c r="K2017" s="112"/>
      <c r="L2017" s="112"/>
      <c r="M2017" s="112"/>
      <c r="N2017" s="112"/>
      <c r="O2017" s="112"/>
      <c r="P2017" s="112"/>
      <c r="Q2017" s="112"/>
      <c r="R2017" s="110"/>
      <c r="S2017" s="110"/>
      <c r="T2017" s="110"/>
      <c r="U2017" s="110"/>
      <c r="V2017" s="110"/>
      <c r="W2017" s="110"/>
      <c r="X2017" s="110"/>
    </row>
    <row r="2018" ht="14.25" customHeight="1">
      <c r="A2018" s="102"/>
      <c r="B2018" s="117"/>
      <c r="C2018" s="110"/>
      <c r="D2018" s="110"/>
      <c r="E2018" s="115"/>
      <c r="F2018" s="110"/>
      <c r="G2018" s="110"/>
      <c r="H2018" s="110"/>
      <c r="I2018" s="110"/>
      <c r="J2018" s="110"/>
      <c r="K2018" s="112"/>
      <c r="L2018" s="112"/>
      <c r="M2018" s="112"/>
      <c r="N2018" s="112"/>
      <c r="O2018" s="112"/>
      <c r="P2018" s="112"/>
      <c r="Q2018" s="112"/>
      <c r="R2018" s="110"/>
      <c r="S2018" s="110"/>
      <c r="T2018" s="110"/>
      <c r="U2018" s="110"/>
      <c r="V2018" s="110"/>
      <c r="W2018" s="110"/>
      <c r="X2018" s="110"/>
    </row>
    <row r="2019" ht="14.25" customHeight="1">
      <c r="A2019" s="102"/>
      <c r="B2019" s="117"/>
      <c r="C2019" s="110"/>
      <c r="D2019" s="110"/>
      <c r="E2019" s="115"/>
      <c r="F2019" s="110"/>
      <c r="G2019" s="110"/>
      <c r="H2019" s="110"/>
      <c r="I2019" s="110"/>
      <c r="J2019" s="110"/>
      <c r="K2019" s="112"/>
      <c r="L2019" s="112"/>
      <c r="M2019" s="112"/>
      <c r="N2019" s="112"/>
      <c r="O2019" s="112"/>
      <c r="P2019" s="112"/>
      <c r="Q2019" s="112"/>
      <c r="R2019" s="110"/>
      <c r="S2019" s="110"/>
      <c r="T2019" s="110"/>
      <c r="U2019" s="110"/>
      <c r="V2019" s="110"/>
      <c r="W2019" s="110"/>
      <c r="X2019" s="110"/>
    </row>
    <row r="2020" ht="14.25" customHeight="1">
      <c r="A2020" s="102"/>
      <c r="B2020" s="117"/>
      <c r="C2020" s="110"/>
      <c r="D2020" s="110"/>
      <c r="E2020" s="115"/>
      <c r="F2020" s="110"/>
      <c r="G2020" s="110"/>
      <c r="H2020" s="110"/>
      <c r="I2020" s="110"/>
      <c r="J2020" s="110"/>
      <c r="K2020" s="112"/>
      <c r="L2020" s="112"/>
      <c r="M2020" s="112"/>
      <c r="N2020" s="112"/>
      <c r="O2020" s="112"/>
      <c r="P2020" s="112"/>
      <c r="Q2020" s="112"/>
      <c r="R2020" s="110"/>
      <c r="S2020" s="110"/>
      <c r="T2020" s="110"/>
      <c r="U2020" s="110"/>
      <c r="V2020" s="110"/>
      <c r="W2020" s="110"/>
      <c r="X2020" s="110"/>
    </row>
    <row r="2021" ht="14.25" customHeight="1">
      <c r="A2021" s="102"/>
      <c r="B2021" s="117"/>
      <c r="C2021" s="110"/>
      <c r="D2021" s="110"/>
      <c r="E2021" s="115"/>
      <c r="F2021" s="110"/>
      <c r="G2021" s="110"/>
      <c r="H2021" s="110"/>
      <c r="I2021" s="110"/>
      <c r="J2021" s="110"/>
      <c r="K2021" s="112"/>
      <c r="L2021" s="112"/>
      <c r="M2021" s="112"/>
      <c r="N2021" s="112"/>
      <c r="O2021" s="112"/>
      <c r="P2021" s="112"/>
      <c r="Q2021" s="112"/>
      <c r="R2021" s="110"/>
      <c r="S2021" s="110"/>
      <c r="T2021" s="110"/>
      <c r="U2021" s="110"/>
      <c r="V2021" s="110"/>
      <c r="W2021" s="110"/>
      <c r="X2021" s="110"/>
    </row>
    <row r="2022" ht="14.25" customHeight="1">
      <c r="A2022" s="102"/>
      <c r="B2022" s="117"/>
      <c r="C2022" s="110"/>
      <c r="D2022" s="110"/>
      <c r="E2022" s="115"/>
      <c r="F2022" s="110"/>
      <c r="G2022" s="110"/>
      <c r="H2022" s="110"/>
      <c r="I2022" s="110"/>
      <c r="J2022" s="110"/>
      <c r="K2022" s="112"/>
      <c r="L2022" s="112"/>
      <c r="M2022" s="112"/>
      <c r="N2022" s="112"/>
      <c r="O2022" s="112"/>
      <c r="P2022" s="112"/>
      <c r="Q2022" s="112"/>
      <c r="R2022" s="110"/>
      <c r="S2022" s="110"/>
      <c r="T2022" s="110"/>
      <c r="U2022" s="110"/>
      <c r="V2022" s="110"/>
      <c r="W2022" s="110"/>
      <c r="X2022" s="110"/>
    </row>
    <row r="2023" ht="14.25" customHeight="1">
      <c r="A2023" s="102"/>
      <c r="B2023" s="117"/>
      <c r="C2023" s="110"/>
      <c r="D2023" s="110"/>
      <c r="E2023" s="115"/>
      <c r="F2023" s="110"/>
      <c r="G2023" s="110"/>
      <c r="H2023" s="110"/>
      <c r="I2023" s="110"/>
      <c r="J2023" s="110"/>
      <c r="K2023" s="112"/>
      <c r="L2023" s="112"/>
      <c r="M2023" s="112"/>
      <c r="N2023" s="112"/>
      <c r="O2023" s="112"/>
      <c r="P2023" s="112"/>
      <c r="Q2023" s="112"/>
      <c r="R2023" s="110"/>
      <c r="S2023" s="110"/>
      <c r="T2023" s="110"/>
      <c r="U2023" s="110"/>
      <c r="V2023" s="110"/>
      <c r="W2023" s="110"/>
      <c r="X2023" s="110"/>
    </row>
    <row r="2024" ht="14.25" customHeight="1">
      <c r="A2024" s="102"/>
      <c r="B2024" s="117"/>
      <c r="C2024" s="110"/>
      <c r="D2024" s="110"/>
      <c r="E2024" s="115"/>
      <c r="F2024" s="110"/>
      <c r="G2024" s="110"/>
      <c r="H2024" s="110"/>
      <c r="I2024" s="110"/>
      <c r="J2024" s="110"/>
      <c r="K2024" s="112"/>
      <c r="L2024" s="112"/>
      <c r="M2024" s="112"/>
      <c r="N2024" s="112"/>
      <c r="O2024" s="112"/>
      <c r="P2024" s="112"/>
      <c r="Q2024" s="112"/>
      <c r="R2024" s="110"/>
      <c r="S2024" s="110"/>
      <c r="T2024" s="110"/>
      <c r="U2024" s="110"/>
      <c r="V2024" s="110"/>
      <c r="W2024" s="110"/>
      <c r="X2024" s="110"/>
    </row>
    <row r="2025" ht="14.25" customHeight="1">
      <c r="A2025" s="102"/>
      <c r="B2025" s="117"/>
      <c r="C2025" s="110"/>
      <c r="D2025" s="110"/>
      <c r="E2025" s="115"/>
      <c r="F2025" s="110"/>
      <c r="G2025" s="110"/>
      <c r="H2025" s="110"/>
      <c r="I2025" s="110"/>
      <c r="J2025" s="110"/>
      <c r="K2025" s="112"/>
      <c r="L2025" s="112"/>
      <c r="M2025" s="112"/>
      <c r="N2025" s="112"/>
      <c r="O2025" s="112"/>
      <c r="P2025" s="112"/>
      <c r="Q2025" s="112"/>
      <c r="R2025" s="110"/>
      <c r="S2025" s="110"/>
      <c r="T2025" s="110"/>
      <c r="U2025" s="110"/>
      <c r="V2025" s="110"/>
      <c r="W2025" s="110"/>
      <c r="X2025" s="110"/>
    </row>
    <row r="2026" ht="14.25" customHeight="1">
      <c r="A2026" s="102"/>
      <c r="B2026" s="117"/>
      <c r="C2026" s="110"/>
      <c r="D2026" s="110"/>
      <c r="E2026" s="115"/>
      <c r="F2026" s="110"/>
      <c r="G2026" s="110"/>
      <c r="H2026" s="110"/>
      <c r="I2026" s="110"/>
      <c r="J2026" s="110"/>
      <c r="K2026" s="112"/>
      <c r="L2026" s="112"/>
      <c r="M2026" s="112"/>
      <c r="N2026" s="112"/>
      <c r="O2026" s="112"/>
      <c r="P2026" s="112"/>
      <c r="Q2026" s="112"/>
      <c r="R2026" s="110"/>
      <c r="S2026" s="110"/>
      <c r="T2026" s="110"/>
      <c r="U2026" s="110"/>
      <c r="V2026" s="110"/>
      <c r="W2026" s="110"/>
      <c r="X2026" s="110"/>
    </row>
    <row r="2027" ht="14.25" customHeight="1">
      <c r="A2027" s="102"/>
      <c r="B2027" s="117"/>
      <c r="C2027" s="110"/>
      <c r="D2027" s="110"/>
      <c r="E2027" s="115"/>
      <c r="F2027" s="110"/>
      <c r="G2027" s="110"/>
      <c r="H2027" s="110"/>
      <c r="I2027" s="110"/>
      <c r="J2027" s="110"/>
      <c r="K2027" s="112"/>
      <c r="L2027" s="112"/>
      <c r="M2027" s="112"/>
      <c r="N2027" s="112"/>
      <c r="O2027" s="112"/>
      <c r="P2027" s="112"/>
      <c r="Q2027" s="112"/>
      <c r="R2027" s="110"/>
      <c r="S2027" s="110"/>
      <c r="T2027" s="110"/>
      <c r="U2027" s="110"/>
      <c r="V2027" s="110"/>
      <c r="W2027" s="110"/>
      <c r="X2027" s="110"/>
    </row>
    <row r="2028" ht="14.25" customHeight="1">
      <c r="A2028" s="102"/>
      <c r="B2028" s="117"/>
      <c r="C2028" s="110"/>
      <c r="D2028" s="110"/>
      <c r="E2028" s="115"/>
      <c r="F2028" s="110"/>
      <c r="G2028" s="110"/>
      <c r="H2028" s="110"/>
      <c r="I2028" s="110"/>
      <c r="J2028" s="110"/>
      <c r="K2028" s="112"/>
      <c r="L2028" s="112"/>
      <c r="M2028" s="112"/>
      <c r="N2028" s="112"/>
      <c r="O2028" s="112"/>
      <c r="P2028" s="112"/>
      <c r="Q2028" s="112"/>
      <c r="R2028" s="110"/>
      <c r="S2028" s="110"/>
      <c r="T2028" s="110"/>
      <c r="U2028" s="110"/>
      <c r="V2028" s="110"/>
      <c r="W2028" s="110"/>
      <c r="X2028" s="110"/>
    </row>
    <row r="2029" ht="14.25" customHeight="1">
      <c r="A2029" s="102"/>
      <c r="B2029" s="117"/>
      <c r="C2029" s="110"/>
      <c r="D2029" s="110"/>
      <c r="E2029" s="115"/>
      <c r="F2029" s="110"/>
      <c r="G2029" s="110"/>
      <c r="H2029" s="110"/>
      <c r="I2029" s="110"/>
      <c r="J2029" s="110"/>
      <c r="K2029" s="112"/>
      <c r="L2029" s="112"/>
      <c r="M2029" s="112"/>
      <c r="N2029" s="112"/>
      <c r="O2029" s="112"/>
      <c r="P2029" s="112"/>
      <c r="Q2029" s="112"/>
      <c r="R2029" s="110"/>
      <c r="S2029" s="110"/>
      <c r="T2029" s="110"/>
      <c r="U2029" s="110"/>
      <c r="V2029" s="110"/>
      <c r="W2029" s="110"/>
      <c r="X2029" s="110"/>
    </row>
    <row r="2030" ht="14.25" customHeight="1">
      <c r="A2030" s="102"/>
      <c r="B2030" s="117"/>
      <c r="C2030" s="110"/>
      <c r="D2030" s="110"/>
      <c r="E2030" s="115"/>
      <c r="F2030" s="110"/>
      <c r="G2030" s="110"/>
      <c r="H2030" s="110"/>
      <c r="I2030" s="110"/>
      <c r="J2030" s="110"/>
      <c r="K2030" s="112"/>
      <c r="L2030" s="112"/>
      <c r="M2030" s="112"/>
      <c r="N2030" s="112"/>
      <c r="O2030" s="112"/>
      <c r="P2030" s="112"/>
      <c r="Q2030" s="112"/>
      <c r="R2030" s="110"/>
      <c r="S2030" s="110"/>
      <c r="T2030" s="110"/>
      <c r="U2030" s="110"/>
      <c r="V2030" s="110"/>
      <c r="W2030" s="110"/>
      <c r="X2030" s="110"/>
    </row>
    <row r="2031" ht="14.25" customHeight="1">
      <c r="A2031" s="102"/>
      <c r="B2031" s="117"/>
      <c r="C2031" s="110"/>
      <c r="D2031" s="110"/>
      <c r="E2031" s="115"/>
      <c r="F2031" s="110"/>
      <c r="G2031" s="110"/>
      <c r="H2031" s="110"/>
      <c r="I2031" s="110"/>
      <c r="J2031" s="110"/>
      <c r="K2031" s="112"/>
      <c r="L2031" s="112"/>
      <c r="M2031" s="112"/>
      <c r="N2031" s="112"/>
      <c r="O2031" s="112"/>
      <c r="P2031" s="112"/>
      <c r="Q2031" s="112"/>
      <c r="R2031" s="110"/>
      <c r="S2031" s="110"/>
      <c r="T2031" s="110"/>
      <c r="U2031" s="110"/>
      <c r="V2031" s="110"/>
      <c r="W2031" s="110"/>
      <c r="X2031" s="110"/>
    </row>
    <row r="2032" ht="14.25" customHeight="1">
      <c r="A2032" s="102"/>
      <c r="B2032" s="117"/>
      <c r="C2032" s="110"/>
      <c r="D2032" s="110"/>
      <c r="E2032" s="115"/>
      <c r="F2032" s="110"/>
      <c r="G2032" s="110"/>
      <c r="H2032" s="110"/>
      <c r="I2032" s="110"/>
      <c r="J2032" s="110"/>
      <c r="K2032" s="112"/>
      <c r="L2032" s="112"/>
      <c r="M2032" s="112"/>
      <c r="N2032" s="112"/>
      <c r="O2032" s="112"/>
      <c r="P2032" s="112"/>
      <c r="Q2032" s="112"/>
      <c r="R2032" s="110"/>
      <c r="S2032" s="110"/>
      <c r="T2032" s="110"/>
      <c r="U2032" s="110"/>
      <c r="V2032" s="110"/>
      <c r="W2032" s="110"/>
      <c r="X2032" s="110"/>
    </row>
    <row r="2033" ht="14.25" customHeight="1">
      <c r="A2033" s="102"/>
      <c r="B2033" s="117"/>
      <c r="C2033" s="110"/>
      <c r="D2033" s="110"/>
      <c r="E2033" s="115"/>
      <c r="F2033" s="110"/>
      <c r="G2033" s="110"/>
      <c r="H2033" s="110"/>
      <c r="I2033" s="110"/>
      <c r="J2033" s="110"/>
      <c r="K2033" s="112"/>
      <c r="L2033" s="112"/>
      <c r="M2033" s="112"/>
      <c r="N2033" s="112"/>
      <c r="O2033" s="112"/>
      <c r="P2033" s="112"/>
      <c r="Q2033" s="112"/>
      <c r="R2033" s="110"/>
      <c r="S2033" s="110"/>
      <c r="T2033" s="110"/>
      <c r="U2033" s="110"/>
      <c r="V2033" s="110"/>
      <c r="W2033" s="110"/>
      <c r="X2033" s="110"/>
    </row>
    <row r="2034" ht="14.25" customHeight="1">
      <c r="A2034" s="102"/>
      <c r="B2034" s="117"/>
      <c r="C2034" s="110"/>
      <c r="D2034" s="110"/>
      <c r="E2034" s="115"/>
      <c r="F2034" s="110"/>
      <c r="G2034" s="110"/>
      <c r="H2034" s="110"/>
      <c r="I2034" s="110"/>
      <c r="J2034" s="110"/>
      <c r="K2034" s="112"/>
      <c r="L2034" s="112"/>
      <c r="M2034" s="112"/>
      <c r="N2034" s="112"/>
      <c r="O2034" s="112"/>
      <c r="P2034" s="112"/>
      <c r="Q2034" s="112"/>
      <c r="R2034" s="110"/>
      <c r="S2034" s="110"/>
      <c r="T2034" s="110"/>
      <c r="U2034" s="110"/>
      <c r="V2034" s="110"/>
      <c r="W2034" s="110"/>
      <c r="X2034" s="110"/>
    </row>
    <row r="2035" ht="14.25" customHeight="1">
      <c r="A2035" s="102"/>
      <c r="B2035" s="117"/>
      <c r="C2035" s="110"/>
      <c r="D2035" s="110"/>
      <c r="E2035" s="115"/>
      <c r="F2035" s="110"/>
      <c r="G2035" s="110"/>
      <c r="H2035" s="110"/>
      <c r="I2035" s="110"/>
      <c r="J2035" s="110"/>
      <c r="K2035" s="112"/>
      <c r="L2035" s="112"/>
      <c r="M2035" s="112"/>
      <c r="N2035" s="112"/>
      <c r="O2035" s="112"/>
      <c r="P2035" s="112"/>
      <c r="Q2035" s="112"/>
      <c r="R2035" s="110"/>
      <c r="S2035" s="110"/>
      <c r="T2035" s="110"/>
      <c r="U2035" s="110"/>
      <c r="V2035" s="110"/>
      <c r="W2035" s="110"/>
      <c r="X2035" s="110"/>
    </row>
    <row r="2036" ht="14.25" customHeight="1">
      <c r="A2036" s="102"/>
      <c r="B2036" s="117"/>
      <c r="C2036" s="110"/>
      <c r="D2036" s="110"/>
      <c r="E2036" s="115"/>
      <c r="F2036" s="110"/>
      <c r="G2036" s="110"/>
      <c r="H2036" s="110"/>
      <c r="I2036" s="110"/>
      <c r="J2036" s="110"/>
      <c r="K2036" s="112"/>
      <c r="L2036" s="112"/>
      <c r="M2036" s="112"/>
      <c r="N2036" s="112"/>
      <c r="O2036" s="112"/>
      <c r="P2036" s="112"/>
      <c r="Q2036" s="112"/>
      <c r="R2036" s="110"/>
      <c r="S2036" s="110"/>
      <c r="T2036" s="110"/>
      <c r="U2036" s="110"/>
      <c r="V2036" s="110"/>
      <c r="W2036" s="110"/>
      <c r="X2036" s="110"/>
    </row>
    <row r="2037" ht="14.25" customHeight="1">
      <c r="A2037" s="102"/>
      <c r="B2037" s="117"/>
      <c r="C2037" s="110"/>
      <c r="D2037" s="110"/>
      <c r="E2037" s="115"/>
      <c r="F2037" s="110"/>
      <c r="G2037" s="110"/>
      <c r="H2037" s="110"/>
      <c r="I2037" s="110"/>
      <c r="J2037" s="110"/>
      <c r="K2037" s="112"/>
      <c r="L2037" s="112"/>
      <c r="M2037" s="112"/>
      <c r="N2037" s="112"/>
      <c r="O2037" s="112"/>
      <c r="P2037" s="112"/>
      <c r="Q2037" s="112"/>
      <c r="R2037" s="110"/>
      <c r="S2037" s="110"/>
      <c r="T2037" s="110"/>
      <c r="U2037" s="110"/>
      <c r="V2037" s="110"/>
      <c r="W2037" s="110"/>
      <c r="X2037" s="110"/>
    </row>
    <row r="2038" ht="14.25" customHeight="1">
      <c r="A2038" s="102"/>
      <c r="B2038" s="117"/>
      <c r="C2038" s="110"/>
      <c r="D2038" s="110"/>
      <c r="E2038" s="115"/>
      <c r="F2038" s="110"/>
      <c r="G2038" s="110"/>
      <c r="H2038" s="110"/>
      <c r="I2038" s="110"/>
      <c r="J2038" s="110"/>
      <c r="K2038" s="112"/>
      <c r="L2038" s="112"/>
      <c r="M2038" s="112"/>
      <c r="N2038" s="112"/>
      <c r="O2038" s="112"/>
      <c r="P2038" s="112"/>
      <c r="Q2038" s="112"/>
      <c r="R2038" s="110"/>
      <c r="S2038" s="110"/>
      <c r="T2038" s="110"/>
      <c r="U2038" s="110"/>
      <c r="V2038" s="110"/>
      <c r="W2038" s="110"/>
      <c r="X2038" s="110"/>
    </row>
    <row r="2039" ht="14.25" customHeight="1">
      <c r="A2039" s="102"/>
      <c r="B2039" s="117"/>
      <c r="C2039" s="110"/>
      <c r="D2039" s="110"/>
      <c r="E2039" s="115"/>
      <c r="F2039" s="110"/>
      <c r="G2039" s="110"/>
      <c r="H2039" s="110"/>
      <c r="I2039" s="110"/>
      <c r="J2039" s="110"/>
      <c r="K2039" s="112"/>
      <c r="L2039" s="112"/>
      <c r="M2039" s="112"/>
      <c r="N2039" s="112"/>
      <c r="O2039" s="112"/>
      <c r="P2039" s="112"/>
      <c r="Q2039" s="112"/>
      <c r="R2039" s="110"/>
      <c r="S2039" s="110"/>
      <c r="T2039" s="110"/>
      <c r="U2039" s="110"/>
      <c r="V2039" s="110"/>
      <c r="W2039" s="110"/>
      <c r="X2039" s="110"/>
    </row>
    <row r="2040" ht="14.25" customHeight="1">
      <c r="A2040" s="102"/>
      <c r="B2040" s="117"/>
      <c r="C2040" s="110"/>
      <c r="D2040" s="110"/>
      <c r="E2040" s="115"/>
      <c r="F2040" s="110"/>
      <c r="G2040" s="110"/>
      <c r="H2040" s="110"/>
      <c r="I2040" s="110"/>
      <c r="J2040" s="110"/>
      <c r="K2040" s="112"/>
      <c r="L2040" s="112"/>
      <c r="M2040" s="112"/>
      <c r="N2040" s="112"/>
      <c r="O2040" s="112"/>
      <c r="P2040" s="112"/>
      <c r="Q2040" s="112"/>
      <c r="R2040" s="110"/>
      <c r="S2040" s="110"/>
      <c r="T2040" s="110"/>
      <c r="U2040" s="110"/>
      <c r="V2040" s="110"/>
      <c r="W2040" s="110"/>
      <c r="X2040" s="110"/>
    </row>
    <row r="2041" ht="14.25" customHeight="1">
      <c r="A2041" s="102"/>
      <c r="B2041" s="117"/>
      <c r="C2041" s="110"/>
      <c r="D2041" s="110"/>
      <c r="E2041" s="115"/>
      <c r="F2041" s="110"/>
      <c r="G2041" s="110"/>
      <c r="H2041" s="110"/>
      <c r="I2041" s="110"/>
      <c r="J2041" s="110"/>
      <c r="K2041" s="112"/>
      <c r="L2041" s="112"/>
      <c r="M2041" s="112"/>
      <c r="N2041" s="112"/>
      <c r="O2041" s="112"/>
      <c r="P2041" s="112"/>
      <c r="Q2041" s="112"/>
      <c r="R2041" s="110"/>
      <c r="S2041" s="110"/>
      <c r="T2041" s="110"/>
      <c r="U2041" s="110"/>
      <c r="V2041" s="110"/>
      <c r="W2041" s="110"/>
      <c r="X2041" s="110"/>
    </row>
    <row r="2042" ht="14.25" customHeight="1">
      <c r="A2042" s="102"/>
      <c r="B2042" s="117"/>
      <c r="C2042" s="110"/>
      <c r="D2042" s="110"/>
      <c r="E2042" s="115"/>
      <c r="F2042" s="110"/>
      <c r="G2042" s="110"/>
      <c r="H2042" s="110"/>
      <c r="I2042" s="110"/>
      <c r="J2042" s="110"/>
      <c r="K2042" s="112"/>
      <c r="L2042" s="112"/>
      <c r="M2042" s="112"/>
      <c r="N2042" s="112"/>
      <c r="O2042" s="112"/>
      <c r="P2042" s="112"/>
      <c r="Q2042" s="112"/>
      <c r="R2042" s="110"/>
      <c r="S2042" s="110"/>
      <c r="T2042" s="110"/>
      <c r="U2042" s="110"/>
      <c r="V2042" s="110"/>
      <c r="W2042" s="110"/>
      <c r="X2042" s="110"/>
    </row>
    <row r="2043" ht="14.25" customHeight="1">
      <c r="A2043" s="102"/>
      <c r="B2043" s="117"/>
      <c r="C2043" s="110"/>
      <c r="D2043" s="110"/>
      <c r="E2043" s="115"/>
      <c r="F2043" s="110"/>
      <c r="G2043" s="110"/>
      <c r="H2043" s="110"/>
      <c r="I2043" s="110"/>
      <c r="J2043" s="110"/>
      <c r="K2043" s="112"/>
      <c r="L2043" s="112"/>
      <c r="M2043" s="112"/>
      <c r="N2043" s="112"/>
      <c r="O2043" s="112"/>
      <c r="P2043" s="112"/>
      <c r="Q2043" s="112"/>
      <c r="R2043" s="110"/>
      <c r="S2043" s="110"/>
      <c r="T2043" s="110"/>
      <c r="U2043" s="110"/>
      <c r="V2043" s="110"/>
      <c r="W2043" s="110"/>
      <c r="X2043" s="110"/>
    </row>
    <row r="2044" ht="14.25" customHeight="1">
      <c r="A2044" s="102"/>
      <c r="B2044" s="117"/>
      <c r="C2044" s="110"/>
      <c r="D2044" s="110"/>
      <c r="E2044" s="115"/>
      <c r="F2044" s="110"/>
      <c r="G2044" s="110"/>
      <c r="H2044" s="110"/>
      <c r="I2044" s="110"/>
      <c r="J2044" s="110"/>
      <c r="K2044" s="112"/>
      <c r="L2044" s="112"/>
      <c r="M2044" s="112"/>
      <c r="N2044" s="112"/>
      <c r="O2044" s="112"/>
      <c r="P2044" s="112"/>
      <c r="Q2044" s="112"/>
      <c r="R2044" s="110"/>
      <c r="S2044" s="110"/>
      <c r="T2044" s="110"/>
      <c r="U2044" s="110"/>
      <c r="V2044" s="110"/>
      <c r="W2044" s="110"/>
      <c r="X2044" s="110"/>
    </row>
    <row r="2045" ht="14.25" customHeight="1">
      <c r="A2045" s="102"/>
      <c r="B2045" s="117"/>
      <c r="C2045" s="110"/>
      <c r="D2045" s="110"/>
      <c r="E2045" s="115"/>
      <c r="F2045" s="110"/>
      <c r="G2045" s="110"/>
      <c r="H2045" s="110"/>
      <c r="I2045" s="110"/>
      <c r="J2045" s="110"/>
      <c r="K2045" s="112"/>
      <c r="L2045" s="112"/>
      <c r="M2045" s="112"/>
      <c r="N2045" s="112"/>
      <c r="O2045" s="112"/>
      <c r="P2045" s="112"/>
      <c r="Q2045" s="112"/>
      <c r="R2045" s="110"/>
      <c r="S2045" s="110"/>
      <c r="T2045" s="110"/>
      <c r="U2045" s="110"/>
      <c r="V2045" s="110"/>
      <c r="W2045" s="110"/>
      <c r="X2045" s="110"/>
    </row>
    <row r="2046" ht="14.25" customHeight="1">
      <c r="A2046" s="102"/>
      <c r="B2046" s="117"/>
      <c r="C2046" s="110"/>
      <c r="D2046" s="110"/>
      <c r="E2046" s="115"/>
      <c r="F2046" s="110"/>
      <c r="G2046" s="110"/>
      <c r="H2046" s="110"/>
      <c r="I2046" s="110"/>
      <c r="J2046" s="110"/>
      <c r="K2046" s="112"/>
      <c r="L2046" s="112"/>
      <c r="M2046" s="112"/>
      <c r="N2046" s="112"/>
      <c r="O2046" s="112"/>
      <c r="P2046" s="112"/>
      <c r="Q2046" s="112"/>
      <c r="R2046" s="110"/>
      <c r="S2046" s="110"/>
      <c r="T2046" s="110"/>
      <c r="U2046" s="110"/>
      <c r="V2046" s="110"/>
      <c r="W2046" s="110"/>
      <c r="X2046" s="110"/>
    </row>
    <row r="2047" ht="14.25" customHeight="1">
      <c r="A2047" s="102"/>
      <c r="B2047" s="117"/>
      <c r="C2047" s="110"/>
      <c r="D2047" s="110"/>
      <c r="E2047" s="115"/>
      <c r="F2047" s="110"/>
      <c r="G2047" s="110"/>
      <c r="H2047" s="110"/>
      <c r="I2047" s="110"/>
      <c r="J2047" s="110"/>
      <c r="K2047" s="112"/>
      <c r="L2047" s="112"/>
      <c r="M2047" s="112"/>
      <c r="N2047" s="112"/>
      <c r="O2047" s="112"/>
      <c r="P2047" s="112"/>
      <c r="Q2047" s="112"/>
      <c r="R2047" s="110"/>
      <c r="S2047" s="110"/>
      <c r="T2047" s="110"/>
      <c r="U2047" s="110"/>
      <c r="V2047" s="110"/>
      <c r="W2047" s="110"/>
      <c r="X2047" s="110"/>
    </row>
    <row r="2048" ht="14.25" customHeight="1">
      <c r="A2048" s="102"/>
      <c r="B2048" s="117"/>
      <c r="C2048" s="110"/>
      <c r="D2048" s="110"/>
      <c r="E2048" s="115"/>
      <c r="F2048" s="110"/>
      <c r="G2048" s="110"/>
      <c r="H2048" s="110"/>
      <c r="I2048" s="110"/>
      <c r="J2048" s="110"/>
      <c r="K2048" s="112"/>
      <c r="L2048" s="112"/>
      <c r="M2048" s="112"/>
      <c r="N2048" s="112"/>
      <c r="O2048" s="112"/>
      <c r="P2048" s="112"/>
      <c r="Q2048" s="112"/>
      <c r="R2048" s="110"/>
      <c r="S2048" s="110"/>
      <c r="T2048" s="110"/>
      <c r="U2048" s="110"/>
      <c r="V2048" s="110"/>
      <c r="W2048" s="110"/>
      <c r="X2048" s="110"/>
    </row>
    <row r="2049" ht="14.25" customHeight="1">
      <c r="A2049" s="102"/>
      <c r="B2049" s="117"/>
      <c r="C2049" s="110"/>
      <c r="D2049" s="110"/>
      <c r="E2049" s="115"/>
      <c r="F2049" s="110"/>
      <c r="G2049" s="110"/>
      <c r="H2049" s="110"/>
      <c r="I2049" s="110"/>
      <c r="J2049" s="110"/>
      <c r="K2049" s="112"/>
      <c r="L2049" s="112"/>
      <c r="M2049" s="112"/>
      <c r="N2049" s="112"/>
      <c r="O2049" s="112"/>
      <c r="P2049" s="112"/>
      <c r="Q2049" s="112"/>
      <c r="R2049" s="110"/>
      <c r="S2049" s="110"/>
      <c r="T2049" s="110"/>
      <c r="U2049" s="110"/>
      <c r="V2049" s="110"/>
      <c r="W2049" s="110"/>
      <c r="X2049" s="110"/>
    </row>
    <row r="2050" ht="14.25" customHeight="1">
      <c r="A2050" s="102"/>
      <c r="B2050" s="117"/>
      <c r="C2050" s="110"/>
      <c r="D2050" s="110"/>
      <c r="E2050" s="115"/>
      <c r="F2050" s="110"/>
      <c r="G2050" s="110"/>
      <c r="H2050" s="110"/>
      <c r="I2050" s="110"/>
      <c r="J2050" s="110"/>
      <c r="K2050" s="112"/>
      <c r="L2050" s="112"/>
      <c r="M2050" s="112"/>
      <c r="N2050" s="112"/>
      <c r="O2050" s="112"/>
      <c r="P2050" s="112"/>
      <c r="Q2050" s="112"/>
      <c r="R2050" s="110"/>
      <c r="S2050" s="110"/>
      <c r="T2050" s="110"/>
      <c r="U2050" s="110"/>
      <c r="V2050" s="110"/>
      <c r="W2050" s="110"/>
      <c r="X2050" s="110"/>
    </row>
    <row r="2051" ht="14.25" customHeight="1">
      <c r="A2051" s="102"/>
      <c r="B2051" s="117"/>
      <c r="C2051" s="110"/>
      <c r="D2051" s="110"/>
      <c r="E2051" s="115"/>
      <c r="F2051" s="110"/>
      <c r="G2051" s="110"/>
      <c r="H2051" s="110"/>
      <c r="I2051" s="110"/>
      <c r="J2051" s="110"/>
      <c r="K2051" s="112"/>
      <c r="L2051" s="112"/>
      <c r="M2051" s="112"/>
      <c r="N2051" s="112"/>
      <c r="O2051" s="112"/>
      <c r="P2051" s="112"/>
      <c r="Q2051" s="112"/>
      <c r="R2051" s="110"/>
      <c r="S2051" s="110"/>
      <c r="T2051" s="110"/>
      <c r="U2051" s="110"/>
      <c r="V2051" s="110"/>
      <c r="W2051" s="110"/>
      <c r="X2051" s="110"/>
    </row>
    <row r="2052" ht="14.25" customHeight="1">
      <c r="A2052" s="102"/>
      <c r="B2052" s="117"/>
      <c r="C2052" s="110"/>
      <c r="D2052" s="110"/>
      <c r="E2052" s="115"/>
      <c r="F2052" s="110"/>
      <c r="G2052" s="110"/>
      <c r="H2052" s="110"/>
      <c r="I2052" s="110"/>
      <c r="J2052" s="110"/>
      <c r="K2052" s="112"/>
      <c r="L2052" s="112"/>
      <c r="M2052" s="112"/>
      <c r="N2052" s="112"/>
      <c r="O2052" s="112"/>
      <c r="P2052" s="112"/>
      <c r="Q2052" s="112"/>
      <c r="R2052" s="110"/>
      <c r="S2052" s="110"/>
      <c r="T2052" s="110"/>
      <c r="U2052" s="110"/>
      <c r="V2052" s="110"/>
      <c r="W2052" s="110"/>
      <c r="X2052" s="110"/>
    </row>
    <row r="2053" ht="14.25" customHeight="1">
      <c r="A2053" s="102"/>
      <c r="B2053" s="117"/>
      <c r="C2053" s="110"/>
      <c r="D2053" s="110"/>
      <c r="E2053" s="115"/>
      <c r="F2053" s="110"/>
      <c r="G2053" s="110"/>
      <c r="H2053" s="110"/>
      <c r="I2053" s="110"/>
      <c r="J2053" s="110"/>
      <c r="K2053" s="112"/>
      <c r="L2053" s="112"/>
      <c r="M2053" s="112"/>
      <c r="N2053" s="112"/>
      <c r="O2053" s="112"/>
      <c r="P2053" s="112"/>
      <c r="Q2053" s="112"/>
      <c r="R2053" s="110"/>
      <c r="S2053" s="110"/>
      <c r="T2053" s="110"/>
      <c r="U2053" s="110"/>
      <c r="V2053" s="110"/>
      <c r="W2053" s="110"/>
      <c r="X2053" s="110"/>
    </row>
    <row r="2054" ht="14.25" customHeight="1">
      <c r="A2054" s="102"/>
      <c r="B2054" s="117"/>
      <c r="C2054" s="110"/>
      <c r="D2054" s="110"/>
      <c r="E2054" s="115"/>
      <c r="F2054" s="110"/>
      <c r="G2054" s="110"/>
      <c r="H2054" s="110"/>
      <c r="I2054" s="110"/>
      <c r="J2054" s="110"/>
      <c r="K2054" s="112"/>
      <c r="L2054" s="112"/>
      <c r="M2054" s="112"/>
      <c r="N2054" s="112"/>
      <c r="O2054" s="112"/>
      <c r="P2054" s="112"/>
      <c r="Q2054" s="112"/>
      <c r="R2054" s="110"/>
      <c r="S2054" s="110"/>
      <c r="T2054" s="110"/>
      <c r="U2054" s="110"/>
      <c r="V2054" s="110"/>
      <c r="W2054" s="110"/>
      <c r="X2054" s="110"/>
    </row>
    <row r="2055" ht="14.25" customHeight="1">
      <c r="A2055" s="102"/>
      <c r="B2055" s="117"/>
      <c r="C2055" s="110"/>
      <c r="D2055" s="110"/>
      <c r="E2055" s="115"/>
      <c r="F2055" s="110"/>
      <c r="G2055" s="110"/>
      <c r="H2055" s="110"/>
      <c r="I2055" s="110"/>
      <c r="J2055" s="110"/>
      <c r="K2055" s="112"/>
      <c r="L2055" s="112"/>
      <c r="M2055" s="112"/>
      <c r="N2055" s="112"/>
      <c r="O2055" s="112"/>
      <c r="P2055" s="112"/>
      <c r="Q2055" s="112"/>
      <c r="R2055" s="110"/>
      <c r="S2055" s="110"/>
      <c r="T2055" s="110"/>
      <c r="U2055" s="110"/>
      <c r="V2055" s="110"/>
      <c r="W2055" s="110"/>
      <c r="X2055" s="110"/>
    </row>
    <row r="2056" ht="14.25" customHeight="1">
      <c r="A2056" s="102"/>
      <c r="B2056" s="117"/>
      <c r="C2056" s="110"/>
      <c r="D2056" s="110"/>
      <c r="E2056" s="115"/>
      <c r="F2056" s="110"/>
      <c r="G2056" s="110"/>
      <c r="H2056" s="110"/>
      <c r="I2056" s="110"/>
      <c r="J2056" s="110"/>
      <c r="K2056" s="112"/>
      <c r="L2056" s="112"/>
      <c r="M2056" s="112"/>
      <c r="N2056" s="112"/>
      <c r="O2056" s="112"/>
      <c r="P2056" s="112"/>
      <c r="Q2056" s="112"/>
      <c r="R2056" s="110"/>
      <c r="S2056" s="110"/>
      <c r="T2056" s="110"/>
      <c r="U2056" s="110"/>
      <c r="V2056" s="110"/>
      <c r="W2056" s="110"/>
      <c r="X2056" s="110"/>
    </row>
    <row r="2057" ht="14.25" customHeight="1">
      <c r="A2057" s="102"/>
      <c r="B2057" s="117"/>
      <c r="C2057" s="110"/>
      <c r="D2057" s="110"/>
      <c r="E2057" s="115"/>
      <c r="F2057" s="110"/>
      <c r="G2057" s="110"/>
      <c r="H2057" s="110"/>
      <c r="I2057" s="110"/>
      <c r="J2057" s="110"/>
      <c r="K2057" s="112"/>
      <c r="L2057" s="112"/>
      <c r="M2057" s="112"/>
      <c r="N2057" s="112"/>
      <c r="O2057" s="112"/>
      <c r="P2057" s="112"/>
      <c r="Q2057" s="112"/>
      <c r="R2057" s="110"/>
      <c r="S2057" s="110"/>
      <c r="T2057" s="110"/>
      <c r="U2057" s="110"/>
      <c r="V2057" s="110"/>
      <c r="W2057" s="110"/>
      <c r="X2057" s="110"/>
    </row>
    <row r="2058" ht="14.25" customHeight="1">
      <c r="A2058" s="102"/>
      <c r="B2058" s="117"/>
      <c r="C2058" s="110"/>
      <c r="D2058" s="110"/>
      <c r="E2058" s="115"/>
      <c r="F2058" s="110"/>
      <c r="G2058" s="110"/>
      <c r="H2058" s="110"/>
      <c r="I2058" s="110"/>
      <c r="J2058" s="110"/>
      <c r="K2058" s="112"/>
      <c r="L2058" s="112"/>
      <c r="M2058" s="112"/>
      <c r="N2058" s="112"/>
      <c r="O2058" s="112"/>
      <c r="P2058" s="112"/>
      <c r="Q2058" s="112"/>
      <c r="R2058" s="110"/>
      <c r="S2058" s="110"/>
      <c r="T2058" s="110"/>
      <c r="U2058" s="110"/>
      <c r="V2058" s="110"/>
      <c r="W2058" s="110"/>
      <c r="X2058" s="110"/>
    </row>
    <row r="2059" ht="14.25" customHeight="1">
      <c r="A2059" s="102"/>
      <c r="B2059" s="117"/>
      <c r="C2059" s="110"/>
      <c r="D2059" s="110"/>
      <c r="E2059" s="115"/>
      <c r="F2059" s="110"/>
      <c r="G2059" s="110"/>
      <c r="H2059" s="110"/>
      <c r="I2059" s="110"/>
      <c r="J2059" s="110"/>
      <c r="K2059" s="112"/>
      <c r="L2059" s="112"/>
      <c r="M2059" s="112"/>
      <c r="N2059" s="112"/>
      <c r="O2059" s="112"/>
      <c r="P2059" s="112"/>
      <c r="Q2059" s="112"/>
      <c r="R2059" s="110"/>
      <c r="S2059" s="110"/>
      <c r="T2059" s="110"/>
      <c r="U2059" s="110"/>
      <c r="V2059" s="110"/>
      <c r="W2059" s="110"/>
      <c r="X2059" s="110"/>
    </row>
    <row r="2060" ht="14.25" customHeight="1">
      <c r="A2060" s="102"/>
      <c r="B2060" s="117"/>
      <c r="C2060" s="110"/>
      <c r="D2060" s="110"/>
      <c r="E2060" s="115"/>
      <c r="F2060" s="110"/>
      <c r="G2060" s="110"/>
      <c r="H2060" s="110"/>
      <c r="I2060" s="110"/>
      <c r="J2060" s="110"/>
      <c r="K2060" s="112"/>
      <c r="L2060" s="112"/>
      <c r="M2060" s="112"/>
      <c r="N2060" s="112"/>
      <c r="O2060" s="112"/>
      <c r="P2060" s="112"/>
      <c r="Q2060" s="112"/>
      <c r="R2060" s="110"/>
      <c r="S2060" s="110"/>
      <c r="T2060" s="110"/>
      <c r="U2060" s="110"/>
      <c r="V2060" s="110"/>
      <c r="W2060" s="110"/>
      <c r="X2060" s="110"/>
    </row>
    <row r="2061" ht="14.25" customHeight="1">
      <c r="A2061" s="102"/>
      <c r="B2061" s="117"/>
      <c r="C2061" s="110"/>
      <c r="D2061" s="110"/>
      <c r="E2061" s="115"/>
      <c r="F2061" s="110"/>
      <c r="G2061" s="110"/>
      <c r="H2061" s="110"/>
      <c r="I2061" s="110"/>
      <c r="J2061" s="110"/>
      <c r="K2061" s="112"/>
      <c r="L2061" s="112"/>
      <c r="M2061" s="112"/>
      <c r="N2061" s="112"/>
      <c r="O2061" s="112"/>
      <c r="P2061" s="112"/>
      <c r="Q2061" s="112"/>
      <c r="R2061" s="110"/>
      <c r="S2061" s="110"/>
      <c r="T2061" s="110"/>
      <c r="U2061" s="110"/>
      <c r="V2061" s="110"/>
      <c r="W2061" s="110"/>
      <c r="X2061" s="110"/>
    </row>
    <row r="2062" ht="14.25" customHeight="1">
      <c r="A2062" s="102"/>
      <c r="B2062" s="117"/>
      <c r="C2062" s="110"/>
      <c r="D2062" s="110"/>
      <c r="E2062" s="115"/>
      <c r="F2062" s="110"/>
      <c r="G2062" s="110"/>
      <c r="H2062" s="110"/>
      <c r="I2062" s="110"/>
      <c r="J2062" s="110"/>
      <c r="K2062" s="112"/>
      <c r="L2062" s="112"/>
      <c r="M2062" s="112"/>
      <c r="N2062" s="112"/>
      <c r="O2062" s="112"/>
      <c r="P2062" s="112"/>
      <c r="Q2062" s="112"/>
      <c r="R2062" s="110"/>
      <c r="S2062" s="110"/>
      <c r="T2062" s="110"/>
      <c r="U2062" s="110"/>
      <c r="V2062" s="110"/>
      <c r="W2062" s="110"/>
      <c r="X2062" s="110"/>
    </row>
    <row r="2063" ht="14.25" customHeight="1">
      <c r="A2063" s="102"/>
      <c r="B2063" s="117"/>
      <c r="C2063" s="110"/>
      <c r="D2063" s="110"/>
      <c r="E2063" s="115"/>
      <c r="F2063" s="110"/>
      <c r="G2063" s="110"/>
      <c r="H2063" s="110"/>
      <c r="I2063" s="110"/>
      <c r="J2063" s="110"/>
      <c r="K2063" s="112"/>
      <c r="L2063" s="112"/>
      <c r="M2063" s="112"/>
      <c r="N2063" s="112"/>
      <c r="O2063" s="112"/>
      <c r="P2063" s="112"/>
      <c r="Q2063" s="112"/>
      <c r="R2063" s="110"/>
      <c r="S2063" s="110"/>
      <c r="T2063" s="110"/>
      <c r="U2063" s="110"/>
      <c r="V2063" s="110"/>
      <c r="W2063" s="110"/>
      <c r="X2063" s="110"/>
    </row>
    <row r="2064" ht="14.25" customHeight="1">
      <c r="A2064" s="102"/>
      <c r="B2064" s="117"/>
      <c r="C2064" s="110"/>
      <c r="D2064" s="110"/>
      <c r="E2064" s="115"/>
      <c r="F2064" s="110"/>
      <c r="G2064" s="110"/>
      <c r="H2064" s="110"/>
      <c r="I2064" s="110"/>
      <c r="J2064" s="110"/>
      <c r="K2064" s="112"/>
      <c r="L2064" s="112"/>
      <c r="M2064" s="112"/>
      <c r="N2064" s="112"/>
      <c r="O2064" s="112"/>
      <c r="P2064" s="112"/>
      <c r="Q2064" s="112"/>
      <c r="R2064" s="110"/>
      <c r="S2064" s="110"/>
      <c r="T2064" s="110"/>
      <c r="U2064" s="110"/>
      <c r="V2064" s="110"/>
      <c r="W2064" s="110"/>
      <c r="X2064" s="110"/>
    </row>
    <row r="2065" ht="14.25" customHeight="1">
      <c r="A2065" s="102"/>
      <c r="B2065" s="117"/>
      <c r="C2065" s="110"/>
      <c r="D2065" s="110"/>
      <c r="E2065" s="115"/>
      <c r="F2065" s="110"/>
      <c r="G2065" s="110"/>
      <c r="H2065" s="110"/>
      <c r="I2065" s="110"/>
      <c r="J2065" s="110"/>
      <c r="K2065" s="112"/>
      <c r="L2065" s="112"/>
      <c r="M2065" s="112"/>
      <c r="N2065" s="112"/>
      <c r="O2065" s="112"/>
      <c r="P2065" s="112"/>
      <c r="Q2065" s="112"/>
      <c r="R2065" s="110"/>
      <c r="S2065" s="110"/>
      <c r="T2065" s="110"/>
      <c r="U2065" s="110"/>
      <c r="V2065" s="110"/>
      <c r="W2065" s="110"/>
      <c r="X2065" s="110"/>
    </row>
    <row r="2066" ht="14.25" customHeight="1">
      <c r="A2066" s="102"/>
      <c r="B2066" s="117"/>
      <c r="C2066" s="110"/>
      <c r="D2066" s="110"/>
      <c r="E2066" s="115"/>
      <c r="F2066" s="110"/>
      <c r="G2066" s="110"/>
      <c r="H2066" s="110"/>
      <c r="I2066" s="110"/>
      <c r="J2066" s="110"/>
      <c r="K2066" s="112"/>
      <c r="L2066" s="112"/>
      <c r="M2066" s="112"/>
      <c r="N2066" s="112"/>
      <c r="O2066" s="112"/>
      <c r="P2066" s="112"/>
      <c r="Q2066" s="112"/>
      <c r="R2066" s="110"/>
      <c r="S2066" s="110"/>
      <c r="T2066" s="110"/>
      <c r="U2066" s="110"/>
      <c r="V2066" s="110"/>
      <c r="W2066" s="110"/>
      <c r="X2066" s="110"/>
    </row>
    <row r="2067" ht="14.25" customHeight="1">
      <c r="A2067" s="102"/>
      <c r="B2067" s="117"/>
      <c r="C2067" s="110"/>
      <c r="D2067" s="110"/>
      <c r="E2067" s="115"/>
      <c r="F2067" s="110"/>
      <c r="G2067" s="110"/>
      <c r="H2067" s="110"/>
      <c r="I2067" s="110"/>
      <c r="J2067" s="110"/>
      <c r="K2067" s="112"/>
      <c r="L2067" s="112"/>
      <c r="M2067" s="112"/>
      <c r="N2067" s="112"/>
      <c r="O2067" s="112"/>
      <c r="P2067" s="112"/>
      <c r="Q2067" s="112"/>
      <c r="R2067" s="110"/>
      <c r="S2067" s="110"/>
      <c r="T2067" s="110"/>
      <c r="U2067" s="110"/>
      <c r="V2067" s="110"/>
      <c r="W2067" s="110"/>
      <c r="X2067" s="110"/>
    </row>
    <row r="2068" ht="14.25" customHeight="1">
      <c r="A2068" s="102"/>
      <c r="B2068" s="117"/>
      <c r="C2068" s="110"/>
      <c r="D2068" s="110"/>
      <c r="E2068" s="115"/>
      <c r="F2068" s="110"/>
      <c r="G2068" s="110"/>
      <c r="H2068" s="110"/>
      <c r="I2068" s="110"/>
      <c r="J2068" s="110"/>
      <c r="K2068" s="112"/>
      <c r="L2068" s="112"/>
      <c r="M2068" s="112"/>
      <c r="N2068" s="112"/>
      <c r="O2068" s="112"/>
      <c r="P2068" s="112"/>
      <c r="Q2068" s="112"/>
      <c r="R2068" s="110"/>
      <c r="S2068" s="110"/>
      <c r="T2068" s="110"/>
      <c r="U2068" s="110"/>
      <c r="V2068" s="110"/>
      <c r="W2068" s="110"/>
      <c r="X2068" s="110"/>
    </row>
    <row r="2069" ht="14.25" customHeight="1">
      <c r="A2069" s="102"/>
      <c r="B2069" s="117"/>
      <c r="C2069" s="110"/>
      <c r="D2069" s="110"/>
      <c r="E2069" s="115"/>
      <c r="F2069" s="110"/>
      <c r="G2069" s="110"/>
      <c r="H2069" s="110"/>
      <c r="I2069" s="110"/>
      <c r="J2069" s="110"/>
      <c r="K2069" s="112"/>
      <c r="L2069" s="112"/>
      <c r="M2069" s="112"/>
      <c r="N2069" s="112"/>
      <c r="O2069" s="112"/>
      <c r="P2069" s="112"/>
      <c r="Q2069" s="112"/>
      <c r="R2069" s="110"/>
      <c r="S2069" s="110"/>
      <c r="T2069" s="110"/>
      <c r="U2069" s="110"/>
      <c r="V2069" s="110"/>
      <c r="W2069" s="110"/>
      <c r="X2069" s="110"/>
    </row>
    <row r="2070" ht="14.25" customHeight="1">
      <c r="A2070" s="102"/>
      <c r="B2070" s="117"/>
      <c r="C2070" s="110"/>
      <c r="D2070" s="110"/>
      <c r="E2070" s="115"/>
      <c r="F2070" s="110"/>
      <c r="G2070" s="110"/>
      <c r="H2070" s="110"/>
      <c r="I2070" s="110"/>
      <c r="J2070" s="110"/>
      <c r="K2070" s="112"/>
      <c r="L2070" s="112"/>
      <c r="M2070" s="112"/>
      <c r="N2070" s="112"/>
      <c r="O2070" s="112"/>
      <c r="P2070" s="112"/>
      <c r="Q2070" s="112"/>
      <c r="R2070" s="110"/>
      <c r="S2070" s="110"/>
      <c r="T2070" s="110"/>
      <c r="U2070" s="110"/>
      <c r="V2070" s="110"/>
      <c r="W2070" s="110"/>
      <c r="X2070" s="110"/>
    </row>
    <row r="2071" ht="14.25" customHeight="1">
      <c r="A2071" s="102"/>
      <c r="B2071" s="117"/>
      <c r="C2071" s="110"/>
      <c r="D2071" s="110"/>
      <c r="E2071" s="115"/>
      <c r="F2071" s="110"/>
      <c r="G2071" s="110"/>
      <c r="H2071" s="110"/>
      <c r="I2071" s="110"/>
      <c r="J2071" s="110"/>
      <c r="K2071" s="112"/>
      <c r="L2071" s="112"/>
      <c r="M2071" s="112"/>
      <c r="N2071" s="112"/>
      <c r="O2071" s="112"/>
      <c r="P2071" s="112"/>
      <c r="Q2071" s="112"/>
      <c r="R2071" s="110"/>
      <c r="S2071" s="110"/>
      <c r="T2071" s="110"/>
      <c r="U2071" s="110"/>
      <c r="V2071" s="110"/>
      <c r="W2071" s="110"/>
      <c r="X2071" s="110"/>
    </row>
    <row r="2072" ht="14.25" customHeight="1">
      <c r="A2072" s="102"/>
      <c r="B2072" s="117"/>
      <c r="C2072" s="110"/>
      <c r="D2072" s="110"/>
      <c r="E2072" s="115"/>
      <c r="F2072" s="110"/>
      <c r="G2072" s="110"/>
      <c r="H2072" s="110"/>
      <c r="I2072" s="110"/>
      <c r="J2072" s="110"/>
      <c r="K2072" s="112"/>
      <c r="L2072" s="112"/>
      <c r="M2072" s="112"/>
      <c r="N2072" s="112"/>
      <c r="O2072" s="112"/>
      <c r="P2072" s="112"/>
      <c r="Q2072" s="112"/>
      <c r="R2072" s="110"/>
      <c r="S2072" s="110"/>
      <c r="T2072" s="110"/>
      <c r="U2072" s="110"/>
      <c r="V2072" s="110"/>
      <c r="W2072" s="110"/>
      <c r="X2072" s="110"/>
    </row>
    <row r="2073" ht="14.25" customHeight="1">
      <c r="A2073" s="102"/>
      <c r="B2073" s="117"/>
      <c r="C2073" s="110"/>
      <c r="D2073" s="110"/>
      <c r="E2073" s="115"/>
      <c r="F2073" s="110"/>
      <c r="G2073" s="110"/>
      <c r="H2073" s="110"/>
      <c r="I2073" s="110"/>
      <c r="J2073" s="110"/>
      <c r="K2073" s="112"/>
      <c r="L2073" s="112"/>
      <c r="M2073" s="112"/>
      <c r="N2073" s="112"/>
      <c r="O2073" s="112"/>
      <c r="P2073" s="112"/>
      <c r="Q2073" s="112"/>
      <c r="R2073" s="110"/>
      <c r="S2073" s="110"/>
      <c r="T2073" s="110"/>
      <c r="U2073" s="110"/>
      <c r="V2073" s="110"/>
      <c r="W2073" s="110"/>
      <c r="X2073" s="110"/>
    </row>
    <row r="2074" ht="14.25" customHeight="1">
      <c r="A2074" s="102"/>
      <c r="B2074" s="117"/>
      <c r="C2074" s="110"/>
      <c r="D2074" s="110"/>
      <c r="E2074" s="115"/>
      <c r="F2074" s="110"/>
      <c r="G2074" s="110"/>
      <c r="H2074" s="110"/>
      <c r="I2074" s="110"/>
      <c r="J2074" s="110"/>
      <c r="K2074" s="112"/>
      <c r="L2074" s="112"/>
      <c r="M2074" s="112"/>
      <c r="N2074" s="112"/>
      <c r="O2074" s="112"/>
      <c r="P2074" s="112"/>
      <c r="Q2074" s="112"/>
      <c r="R2074" s="110"/>
      <c r="S2074" s="110"/>
      <c r="T2074" s="110"/>
      <c r="U2074" s="110"/>
      <c r="V2074" s="110"/>
      <c r="W2074" s="110"/>
      <c r="X2074" s="110"/>
    </row>
    <row r="2075" ht="14.25" customHeight="1">
      <c r="A2075" s="102"/>
      <c r="B2075" s="117"/>
      <c r="C2075" s="110"/>
      <c r="D2075" s="110"/>
      <c r="E2075" s="115"/>
      <c r="F2075" s="110"/>
      <c r="G2075" s="110"/>
      <c r="H2075" s="110"/>
      <c r="I2075" s="110"/>
      <c r="J2075" s="110"/>
      <c r="K2075" s="112"/>
      <c r="L2075" s="112"/>
      <c r="M2075" s="112"/>
      <c r="N2075" s="112"/>
      <c r="O2075" s="112"/>
      <c r="P2075" s="112"/>
      <c r="Q2075" s="112"/>
      <c r="R2075" s="110"/>
      <c r="S2075" s="110"/>
      <c r="T2075" s="110"/>
      <c r="U2075" s="110"/>
      <c r="V2075" s="110"/>
      <c r="W2075" s="110"/>
      <c r="X2075" s="110"/>
    </row>
    <row r="2076" ht="14.25" customHeight="1">
      <c r="A2076" s="102"/>
      <c r="B2076" s="117"/>
      <c r="C2076" s="110"/>
      <c r="D2076" s="110"/>
      <c r="E2076" s="115"/>
      <c r="F2076" s="110"/>
      <c r="G2076" s="110"/>
      <c r="H2076" s="110"/>
      <c r="I2076" s="110"/>
      <c r="J2076" s="110"/>
      <c r="K2076" s="112"/>
      <c r="L2076" s="112"/>
      <c r="M2076" s="112"/>
      <c r="N2076" s="112"/>
      <c r="O2076" s="112"/>
      <c r="P2076" s="112"/>
      <c r="Q2076" s="112"/>
      <c r="R2076" s="110"/>
      <c r="S2076" s="110"/>
      <c r="T2076" s="110"/>
      <c r="U2076" s="110"/>
      <c r="V2076" s="110"/>
      <c r="W2076" s="110"/>
      <c r="X2076" s="110"/>
    </row>
    <row r="2077" ht="14.25" customHeight="1">
      <c r="A2077" s="102"/>
      <c r="B2077" s="117"/>
      <c r="C2077" s="110"/>
      <c r="D2077" s="110"/>
      <c r="E2077" s="115"/>
      <c r="F2077" s="110"/>
      <c r="G2077" s="110"/>
      <c r="H2077" s="110"/>
      <c r="I2077" s="110"/>
      <c r="J2077" s="110"/>
      <c r="K2077" s="112"/>
      <c r="L2077" s="112"/>
      <c r="M2077" s="112"/>
      <c r="N2077" s="112"/>
      <c r="O2077" s="112"/>
      <c r="P2077" s="112"/>
      <c r="Q2077" s="112"/>
      <c r="R2077" s="110"/>
      <c r="S2077" s="110"/>
      <c r="T2077" s="110"/>
      <c r="U2077" s="110"/>
      <c r="V2077" s="110"/>
      <c r="W2077" s="110"/>
      <c r="X2077" s="110"/>
    </row>
    <row r="2078" ht="14.25" customHeight="1">
      <c r="A2078" s="102"/>
      <c r="B2078" s="117"/>
      <c r="C2078" s="110"/>
      <c r="D2078" s="110"/>
      <c r="E2078" s="115"/>
      <c r="F2078" s="110"/>
      <c r="G2078" s="110"/>
      <c r="H2078" s="110"/>
      <c r="I2078" s="110"/>
      <c r="J2078" s="110"/>
      <c r="K2078" s="112"/>
      <c r="L2078" s="112"/>
      <c r="M2078" s="112"/>
      <c r="N2078" s="112"/>
      <c r="O2078" s="112"/>
      <c r="P2078" s="112"/>
      <c r="Q2078" s="112"/>
      <c r="R2078" s="110"/>
      <c r="S2078" s="110"/>
      <c r="T2078" s="110"/>
      <c r="U2078" s="110"/>
      <c r="V2078" s="110"/>
      <c r="W2078" s="110"/>
      <c r="X2078" s="110"/>
    </row>
    <row r="2079" ht="14.25" customHeight="1">
      <c r="A2079" s="102"/>
      <c r="B2079" s="117"/>
      <c r="C2079" s="110"/>
      <c r="D2079" s="110"/>
      <c r="E2079" s="115"/>
      <c r="F2079" s="110"/>
      <c r="G2079" s="110"/>
      <c r="H2079" s="110"/>
      <c r="I2079" s="110"/>
      <c r="J2079" s="110"/>
      <c r="K2079" s="112"/>
      <c r="L2079" s="112"/>
      <c r="M2079" s="112"/>
      <c r="N2079" s="112"/>
      <c r="O2079" s="112"/>
      <c r="P2079" s="112"/>
      <c r="Q2079" s="112"/>
      <c r="R2079" s="110"/>
      <c r="S2079" s="110"/>
      <c r="T2079" s="110"/>
      <c r="U2079" s="110"/>
      <c r="V2079" s="110"/>
      <c r="W2079" s="110"/>
      <c r="X2079" s="110"/>
    </row>
    <row r="2080" ht="14.25" customHeight="1">
      <c r="A2080" s="102"/>
      <c r="B2080" s="117"/>
      <c r="C2080" s="110"/>
      <c r="D2080" s="110"/>
      <c r="E2080" s="115"/>
      <c r="F2080" s="110"/>
      <c r="G2080" s="110"/>
      <c r="H2080" s="110"/>
      <c r="I2080" s="110"/>
      <c r="J2080" s="110"/>
      <c r="K2080" s="112"/>
      <c r="L2080" s="112"/>
      <c r="M2080" s="112"/>
      <c r="N2080" s="112"/>
      <c r="O2080" s="112"/>
      <c r="P2080" s="112"/>
      <c r="Q2080" s="112"/>
      <c r="R2080" s="110"/>
      <c r="S2080" s="110"/>
      <c r="T2080" s="110"/>
      <c r="U2080" s="110"/>
      <c r="V2080" s="110"/>
      <c r="W2080" s="110"/>
      <c r="X2080" s="110"/>
    </row>
    <row r="2081" ht="14.25" customHeight="1">
      <c r="A2081" s="102"/>
      <c r="B2081" s="117"/>
      <c r="C2081" s="110"/>
      <c r="D2081" s="110"/>
      <c r="E2081" s="115"/>
      <c r="F2081" s="110"/>
      <c r="G2081" s="110"/>
      <c r="H2081" s="110"/>
      <c r="I2081" s="110"/>
      <c r="J2081" s="110"/>
      <c r="K2081" s="112"/>
      <c r="L2081" s="112"/>
      <c r="M2081" s="112"/>
      <c r="N2081" s="112"/>
      <c r="O2081" s="112"/>
      <c r="P2081" s="112"/>
      <c r="Q2081" s="112"/>
      <c r="R2081" s="110"/>
      <c r="S2081" s="110"/>
      <c r="T2081" s="110"/>
      <c r="U2081" s="110"/>
      <c r="V2081" s="110"/>
      <c r="W2081" s="110"/>
      <c r="X2081" s="110"/>
    </row>
    <row r="2082" ht="14.25" customHeight="1">
      <c r="A2082" s="102"/>
      <c r="B2082" s="117"/>
      <c r="C2082" s="110"/>
      <c r="D2082" s="110"/>
      <c r="E2082" s="115"/>
      <c r="F2082" s="110"/>
      <c r="G2082" s="110"/>
      <c r="H2082" s="110"/>
      <c r="I2082" s="110"/>
      <c r="J2082" s="110"/>
      <c r="K2082" s="112"/>
      <c r="L2082" s="112"/>
      <c r="M2082" s="112"/>
      <c r="N2082" s="112"/>
      <c r="O2082" s="112"/>
      <c r="P2082" s="112"/>
      <c r="Q2082" s="112"/>
      <c r="R2082" s="110"/>
      <c r="S2082" s="110"/>
      <c r="T2082" s="110"/>
      <c r="U2082" s="110"/>
      <c r="V2082" s="110"/>
      <c r="W2082" s="110"/>
      <c r="X2082" s="110"/>
    </row>
    <row r="2083" ht="14.25" customHeight="1">
      <c r="A2083" s="102"/>
      <c r="B2083" s="117"/>
      <c r="C2083" s="110"/>
      <c r="D2083" s="110"/>
      <c r="E2083" s="115"/>
      <c r="F2083" s="110"/>
      <c r="G2083" s="110"/>
      <c r="H2083" s="110"/>
      <c r="I2083" s="110"/>
      <c r="J2083" s="110"/>
      <c r="K2083" s="112"/>
      <c r="L2083" s="112"/>
      <c r="M2083" s="112"/>
      <c r="N2083" s="112"/>
      <c r="O2083" s="112"/>
      <c r="P2083" s="112"/>
      <c r="Q2083" s="112"/>
      <c r="R2083" s="110"/>
      <c r="S2083" s="110"/>
      <c r="T2083" s="110"/>
      <c r="U2083" s="110"/>
      <c r="V2083" s="110"/>
      <c r="W2083" s="110"/>
      <c r="X2083" s="110"/>
    </row>
    <row r="2084" ht="14.25" customHeight="1">
      <c r="A2084" s="102"/>
      <c r="B2084" s="117"/>
      <c r="C2084" s="110"/>
      <c r="D2084" s="110"/>
      <c r="E2084" s="115"/>
      <c r="F2084" s="110"/>
      <c r="G2084" s="110"/>
      <c r="H2084" s="110"/>
      <c r="I2084" s="110"/>
      <c r="J2084" s="110"/>
      <c r="K2084" s="112"/>
      <c r="L2084" s="112"/>
      <c r="M2084" s="112"/>
      <c r="N2084" s="112"/>
      <c r="O2084" s="112"/>
      <c r="P2084" s="112"/>
      <c r="Q2084" s="112"/>
      <c r="R2084" s="110"/>
      <c r="S2084" s="110"/>
      <c r="T2084" s="110"/>
      <c r="U2084" s="110"/>
      <c r="V2084" s="110"/>
      <c r="W2084" s="110"/>
      <c r="X2084" s="110"/>
    </row>
    <row r="2085" ht="14.25" customHeight="1">
      <c r="A2085" s="102"/>
      <c r="B2085" s="117"/>
      <c r="C2085" s="110"/>
      <c r="D2085" s="110"/>
      <c r="E2085" s="115"/>
      <c r="F2085" s="110"/>
      <c r="G2085" s="110"/>
      <c r="H2085" s="110"/>
      <c r="I2085" s="110"/>
      <c r="J2085" s="110"/>
      <c r="K2085" s="112"/>
      <c r="L2085" s="112"/>
      <c r="M2085" s="112"/>
      <c r="N2085" s="112"/>
      <c r="O2085" s="112"/>
      <c r="P2085" s="112"/>
      <c r="Q2085" s="112"/>
      <c r="R2085" s="110"/>
      <c r="S2085" s="110"/>
      <c r="T2085" s="110"/>
      <c r="U2085" s="110"/>
      <c r="V2085" s="110"/>
      <c r="W2085" s="110"/>
      <c r="X2085" s="110"/>
    </row>
    <row r="2086" ht="14.25" customHeight="1">
      <c r="A2086" s="102"/>
      <c r="B2086" s="117"/>
      <c r="C2086" s="110"/>
      <c r="D2086" s="110"/>
      <c r="E2086" s="115"/>
      <c r="F2086" s="110"/>
      <c r="G2086" s="110"/>
      <c r="H2086" s="110"/>
      <c r="I2086" s="110"/>
      <c r="J2086" s="110"/>
      <c r="K2086" s="112"/>
      <c r="L2086" s="112"/>
      <c r="M2086" s="112"/>
      <c r="N2086" s="112"/>
      <c r="O2086" s="112"/>
      <c r="P2086" s="112"/>
      <c r="Q2086" s="112"/>
      <c r="R2086" s="110"/>
      <c r="S2086" s="110"/>
      <c r="T2086" s="110"/>
      <c r="U2086" s="110"/>
      <c r="V2086" s="110"/>
      <c r="W2086" s="110"/>
      <c r="X2086" s="110"/>
    </row>
    <row r="2087" ht="14.25" customHeight="1">
      <c r="A2087" s="102"/>
      <c r="B2087" s="117"/>
      <c r="C2087" s="110"/>
      <c r="D2087" s="110"/>
      <c r="E2087" s="115"/>
      <c r="F2087" s="110"/>
      <c r="G2087" s="110"/>
      <c r="H2087" s="110"/>
      <c r="I2087" s="110"/>
      <c r="J2087" s="110"/>
      <c r="K2087" s="112"/>
      <c r="L2087" s="112"/>
      <c r="M2087" s="112"/>
      <c r="N2087" s="112"/>
      <c r="O2087" s="112"/>
      <c r="P2087" s="112"/>
      <c r="Q2087" s="112"/>
      <c r="R2087" s="110"/>
      <c r="S2087" s="110"/>
      <c r="T2087" s="110"/>
      <c r="U2087" s="110"/>
      <c r="V2087" s="110"/>
      <c r="W2087" s="110"/>
      <c r="X2087" s="110"/>
    </row>
    <row r="2088" ht="14.25" customHeight="1">
      <c r="A2088" s="102"/>
      <c r="B2088" s="117"/>
      <c r="C2088" s="110"/>
      <c r="D2088" s="110"/>
      <c r="E2088" s="115"/>
      <c r="F2088" s="110"/>
      <c r="G2088" s="110"/>
      <c r="H2088" s="110"/>
      <c r="I2088" s="110"/>
      <c r="J2088" s="110"/>
      <c r="K2088" s="112"/>
      <c r="L2088" s="112"/>
      <c r="M2088" s="112"/>
      <c r="N2088" s="112"/>
      <c r="O2088" s="112"/>
      <c r="P2088" s="112"/>
      <c r="Q2088" s="112"/>
      <c r="R2088" s="110"/>
      <c r="S2088" s="110"/>
      <c r="T2088" s="110"/>
      <c r="U2088" s="110"/>
      <c r="V2088" s="110"/>
      <c r="W2088" s="110"/>
      <c r="X2088" s="110"/>
    </row>
    <row r="2089" ht="14.25" customHeight="1">
      <c r="A2089" s="102"/>
      <c r="B2089" s="117"/>
      <c r="C2089" s="110"/>
      <c r="D2089" s="110"/>
      <c r="E2089" s="115"/>
      <c r="F2089" s="110"/>
      <c r="G2089" s="110"/>
      <c r="H2089" s="110"/>
      <c r="I2089" s="110"/>
      <c r="J2089" s="110"/>
      <c r="K2089" s="112"/>
      <c r="L2089" s="112"/>
      <c r="M2089" s="112"/>
      <c r="N2089" s="112"/>
      <c r="O2089" s="112"/>
      <c r="P2089" s="112"/>
      <c r="Q2089" s="112"/>
      <c r="R2089" s="110"/>
      <c r="S2089" s="110"/>
      <c r="T2089" s="110"/>
      <c r="U2089" s="110"/>
      <c r="V2089" s="110"/>
      <c r="W2089" s="110"/>
      <c r="X2089" s="110"/>
    </row>
    <row r="2090" ht="14.25" customHeight="1">
      <c r="A2090" s="102"/>
      <c r="B2090" s="117"/>
      <c r="C2090" s="110"/>
      <c r="D2090" s="110"/>
      <c r="E2090" s="115"/>
      <c r="F2090" s="110"/>
      <c r="G2090" s="110"/>
      <c r="H2090" s="110"/>
      <c r="I2090" s="110"/>
      <c r="J2090" s="110"/>
      <c r="K2090" s="112"/>
      <c r="L2090" s="112"/>
      <c r="M2090" s="112"/>
      <c r="N2090" s="112"/>
      <c r="O2090" s="112"/>
      <c r="P2090" s="112"/>
      <c r="Q2090" s="112"/>
      <c r="R2090" s="110"/>
      <c r="S2090" s="110"/>
      <c r="T2090" s="110"/>
      <c r="U2090" s="110"/>
      <c r="V2090" s="110"/>
      <c r="W2090" s="110"/>
      <c r="X2090" s="110"/>
    </row>
    <row r="2091" ht="14.25" customHeight="1">
      <c r="A2091" s="102"/>
      <c r="B2091" s="117"/>
      <c r="C2091" s="110"/>
      <c r="D2091" s="110"/>
      <c r="E2091" s="115"/>
      <c r="F2091" s="110"/>
      <c r="G2091" s="110"/>
      <c r="H2091" s="110"/>
      <c r="I2091" s="110"/>
      <c r="J2091" s="110"/>
      <c r="K2091" s="112"/>
      <c r="L2091" s="112"/>
      <c r="M2091" s="112"/>
      <c r="N2091" s="112"/>
      <c r="O2091" s="112"/>
      <c r="P2091" s="112"/>
      <c r="Q2091" s="112"/>
      <c r="R2091" s="110"/>
      <c r="S2091" s="110"/>
      <c r="T2091" s="110"/>
      <c r="U2091" s="110"/>
      <c r="V2091" s="110"/>
      <c r="W2091" s="110"/>
      <c r="X2091" s="110"/>
    </row>
    <row r="2092" ht="14.25" customHeight="1">
      <c r="A2092" s="102"/>
      <c r="B2092" s="117"/>
      <c r="C2092" s="110"/>
      <c r="D2092" s="110"/>
      <c r="E2092" s="115"/>
      <c r="F2092" s="110"/>
      <c r="G2092" s="110"/>
      <c r="H2092" s="110"/>
      <c r="I2092" s="110"/>
      <c r="J2092" s="110"/>
      <c r="K2092" s="112"/>
      <c r="L2092" s="112"/>
      <c r="M2092" s="112"/>
      <c r="N2092" s="112"/>
      <c r="O2092" s="112"/>
      <c r="P2092" s="112"/>
      <c r="Q2092" s="112"/>
      <c r="R2092" s="110"/>
      <c r="S2092" s="110"/>
      <c r="T2092" s="110"/>
      <c r="U2092" s="110"/>
      <c r="V2092" s="110"/>
      <c r="W2092" s="110"/>
      <c r="X2092" s="110"/>
    </row>
    <row r="2093" ht="14.25" customHeight="1">
      <c r="A2093" s="102"/>
      <c r="B2093" s="117"/>
      <c r="C2093" s="110"/>
      <c r="D2093" s="110"/>
      <c r="E2093" s="115"/>
      <c r="F2093" s="110"/>
      <c r="G2093" s="110"/>
      <c r="H2093" s="110"/>
      <c r="I2093" s="110"/>
      <c r="J2093" s="110"/>
      <c r="K2093" s="112"/>
      <c r="L2093" s="112"/>
      <c r="M2093" s="112"/>
      <c r="N2093" s="112"/>
      <c r="O2093" s="112"/>
      <c r="P2093" s="112"/>
      <c r="Q2093" s="112"/>
      <c r="R2093" s="110"/>
      <c r="S2093" s="110"/>
      <c r="T2093" s="110"/>
      <c r="U2093" s="110"/>
      <c r="V2093" s="110"/>
      <c r="W2093" s="110"/>
      <c r="X2093" s="110"/>
    </row>
    <row r="2094" ht="14.25" customHeight="1">
      <c r="A2094" s="102"/>
      <c r="B2094" s="117"/>
      <c r="C2094" s="110"/>
      <c r="D2094" s="110"/>
      <c r="E2094" s="115"/>
      <c r="F2094" s="110"/>
      <c r="G2094" s="110"/>
      <c r="H2094" s="110"/>
      <c r="I2094" s="110"/>
      <c r="J2094" s="110"/>
      <c r="K2094" s="112"/>
      <c r="L2094" s="112"/>
      <c r="M2094" s="112"/>
      <c r="N2094" s="112"/>
      <c r="O2094" s="112"/>
      <c r="P2094" s="112"/>
      <c r="Q2094" s="112"/>
      <c r="R2094" s="110"/>
      <c r="S2094" s="110"/>
      <c r="T2094" s="110"/>
      <c r="U2094" s="110"/>
      <c r="V2094" s="110"/>
      <c r="W2094" s="110"/>
      <c r="X2094" s="110"/>
    </row>
    <row r="2095" ht="14.25" customHeight="1">
      <c r="A2095" s="102"/>
      <c r="B2095" s="117"/>
      <c r="C2095" s="110"/>
      <c r="D2095" s="110"/>
      <c r="E2095" s="115"/>
      <c r="F2095" s="110"/>
      <c r="G2095" s="110"/>
      <c r="H2095" s="110"/>
      <c r="I2095" s="110"/>
      <c r="J2095" s="110"/>
      <c r="K2095" s="112"/>
      <c r="L2095" s="112"/>
      <c r="M2095" s="112"/>
      <c r="N2095" s="112"/>
      <c r="O2095" s="112"/>
      <c r="P2095" s="112"/>
      <c r="Q2095" s="112"/>
      <c r="R2095" s="110"/>
      <c r="S2095" s="110"/>
      <c r="T2095" s="110"/>
      <c r="U2095" s="110"/>
      <c r="V2095" s="110"/>
      <c r="W2095" s="110"/>
      <c r="X2095" s="110"/>
    </row>
    <row r="2096" ht="14.25" customHeight="1">
      <c r="A2096" s="102"/>
      <c r="B2096" s="117"/>
      <c r="C2096" s="110"/>
      <c r="D2096" s="110"/>
      <c r="E2096" s="115"/>
      <c r="F2096" s="110"/>
      <c r="G2096" s="110"/>
      <c r="H2096" s="110"/>
      <c r="I2096" s="110"/>
      <c r="J2096" s="110"/>
      <c r="K2096" s="112"/>
      <c r="L2096" s="112"/>
      <c r="M2096" s="112"/>
      <c r="N2096" s="112"/>
      <c r="O2096" s="112"/>
      <c r="P2096" s="112"/>
      <c r="Q2096" s="112"/>
      <c r="R2096" s="110"/>
      <c r="S2096" s="110"/>
      <c r="T2096" s="110"/>
      <c r="U2096" s="110"/>
      <c r="V2096" s="110"/>
      <c r="W2096" s="110"/>
      <c r="X2096" s="110"/>
    </row>
    <row r="2097" ht="14.25" customHeight="1">
      <c r="A2097" s="102"/>
      <c r="B2097" s="117"/>
      <c r="C2097" s="110"/>
      <c r="D2097" s="110"/>
      <c r="E2097" s="115"/>
      <c r="F2097" s="110"/>
      <c r="G2097" s="110"/>
      <c r="H2097" s="110"/>
      <c r="I2097" s="110"/>
      <c r="J2097" s="110"/>
      <c r="K2097" s="112"/>
      <c r="L2097" s="112"/>
      <c r="M2097" s="112"/>
      <c r="N2097" s="112"/>
      <c r="O2097" s="112"/>
      <c r="P2097" s="112"/>
      <c r="Q2097" s="112"/>
      <c r="R2097" s="110"/>
      <c r="S2097" s="110"/>
      <c r="T2097" s="110"/>
      <c r="U2097" s="110"/>
      <c r="V2097" s="110"/>
      <c r="W2097" s="110"/>
      <c r="X2097" s="110"/>
    </row>
    <row r="2098" ht="14.25" customHeight="1">
      <c r="A2098" s="102"/>
      <c r="B2098" s="117"/>
      <c r="C2098" s="110"/>
      <c r="D2098" s="110"/>
      <c r="E2098" s="115"/>
      <c r="F2098" s="110"/>
      <c r="G2098" s="110"/>
      <c r="H2098" s="110"/>
      <c r="I2098" s="110"/>
      <c r="J2098" s="110"/>
      <c r="K2098" s="112"/>
      <c r="L2098" s="112"/>
      <c r="M2098" s="112"/>
      <c r="N2098" s="112"/>
      <c r="O2098" s="112"/>
      <c r="P2098" s="112"/>
      <c r="Q2098" s="112"/>
      <c r="R2098" s="110"/>
      <c r="S2098" s="110"/>
      <c r="T2098" s="110"/>
      <c r="U2098" s="110"/>
      <c r="V2098" s="110"/>
      <c r="W2098" s="110"/>
      <c r="X2098" s="110"/>
    </row>
    <row r="2099" ht="14.25" customHeight="1">
      <c r="A2099" s="102"/>
      <c r="B2099" s="117"/>
      <c r="C2099" s="110"/>
      <c r="D2099" s="110"/>
      <c r="E2099" s="115"/>
      <c r="F2099" s="110"/>
      <c r="G2099" s="110"/>
      <c r="H2099" s="110"/>
      <c r="I2099" s="110"/>
      <c r="J2099" s="110"/>
      <c r="K2099" s="112"/>
      <c r="L2099" s="112"/>
      <c r="M2099" s="112"/>
      <c r="N2099" s="112"/>
      <c r="O2099" s="112"/>
      <c r="P2099" s="112"/>
      <c r="Q2099" s="112"/>
      <c r="R2099" s="110"/>
      <c r="S2099" s="110"/>
      <c r="T2099" s="110"/>
      <c r="U2099" s="110"/>
      <c r="V2099" s="110"/>
      <c r="W2099" s="110"/>
      <c r="X2099" s="110"/>
    </row>
    <row r="2100" ht="14.25" customHeight="1">
      <c r="A2100" s="102"/>
      <c r="B2100" s="117"/>
      <c r="C2100" s="110"/>
      <c r="D2100" s="110"/>
      <c r="E2100" s="115"/>
      <c r="F2100" s="110"/>
      <c r="G2100" s="110"/>
      <c r="H2100" s="110"/>
      <c r="I2100" s="110"/>
      <c r="J2100" s="110"/>
      <c r="K2100" s="112"/>
      <c r="L2100" s="112"/>
      <c r="M2100" s="112"/>
      <c r="N2100" s="112"/>
      <c r="O2100" s="112"/>
      <c r="P2100" s="112"/>
      <c r="Q2100" s="112"/>
      <c r="R2100" s="110"/>
      <c r="S2100" s="110"/>
      <c r="T2100" s="110"/>
      <c r="U2100" s="110"/>
      <c r="V2100" s="110"/>
      <c r="W2100" s="110"/>
      <c r="X2100" s="110"/>
    </row>
    <row r="2101" ht="14.25" customHeight="1">
      <c r="A2101" s="102"/>
      <c r="B2101" s="117"/>
      <c r="C2101" s="110"/>
      <c r="D2101" s="110"/>
      <c r="E2101" s="115"/>
      <c r="F2101" s="110"/>
      <c r="G2101" s="110"/>
      <c r="H2101" s="110"/>
      <c r="I2101" s="110"/>
      <c r="J2101" s="110"/>
      <c r="K2101" s="112"/>
      <c r="L2101" s="112"/>
      <c r="M2101" s="112"/>
      <c r="N2101" s="112"/>
      <c r="O2101" s="112"/>
      <c r="P2101" s="112"/>
      <c r="Q2101" s="112"/>
      <c r="R2101" s="110"/>
      <c r="S2101" s="110"/>
      <c r="T2101" s="110"/>
      <c r="U2101" s="110"/>
      <c r="V2101" s="110"/>
      <c r="W2101" s="110"/>
      <c r="X2101" s="110"/>
    </row>
    <row r="2102" ht="14.25" customHeight="1">
      <c r="A2102" s="102"/>
      <c r="B2102" s="117"/>
      <c r="C2102" s="110"/>
      <c r="D2102" s="110"/>
      <c r="E2102" s="115"/>
      <c r="F2102" s="110"/>
      <c r="G2102" s="110"/>
      <c r="H2102" s="110"/>
      <c r="I2102" s="110"/>
      <c r="J2102" s="110"/>
      <c r="K2102" s="112"/>
      <c r="L2102" s="112"/>
      <c r="M2102" s="112"/>
      <c r="N2102" s="112"/>
      <c r="O2102" s="112"/>
      <c r="P2102" s="112"/>
      <c r="Q2102" s="112"/>
      <c r="R2102" s="110"/>
      <c r="S2102" s="110"/>
      <c r="T2102" s="110"/>
      <c r="U2102" s="110"/>
      <c r="V2102" s="110"/>
      <c r="W2102" s="110"/>
      <c r="X2102" s="110"/>
    </row>
    <row r="2103" ht="14.25" customHeight="1">
      <c r="A2103" s="102"/>
      <c r="B2103" s="117"/>
      <c r="C2103" s="110"/>
      <c r="D2103" s="110"/>
      <c r="E2103" s="115"/>
      <c r="F2103" s="110"/>
      <c r="G2103" s="110"/>
      <c r="H2103" s="110"/>
      <c r="I2103" s="110"/>
      <c r="J2103" s="110"/>
      <c r="K2103" s="112"/>
      <c r="L2103" s="112"/>
      <c r="M2103" s="112"/>
      <c r="N2103" s="112"/>
      <c r="O2103" s="112"/>
      <c r="P2103" s="112"/>
      <c r="Q2103" s="112"/>
      <c r="R2103" s="110"/>
      <c r="S2103" s="110"/>
      <c r="T2103" s="110"/>
      <c r="U2103" s="110"/>
      <c r="V2103" s="110"/>
      <c r="W2103" s="110"/>
      <c r="X2103" s="110"/>
    </row>
    <row r="2104" ht="14.25" customHeight="1">
      <c r="A2104" s="102"/>
      <c r="B2104" s="117"/>
      <c r="C2104" s="110"/>
      <c r="D2104" s="110"/>
      <c r="E2104" s="115"/>
      <c r="F2104" s="110"/>
      <c r="G2104" s="110"/>
      <c r="H2104" s="110"/>
      <c r="I2104" s="110"/>
      <c r="J2104" s="110"/>
      <c r="K2104" s="112"/>
      <c r="L2104" s="112"/>
      <c r="M2104" s="112"/>
      <c r="N2104" s="112"/>
      <c r="O2104" s="112"/>
      <c r="P2104" s="112"/>
      <c r="Q2104" s="112"/>
      <c r="R2104" s="110"/>
      <c r="S2104" s="110"/>
      <c r="T2104" s="110"/>
      <c r="U2104" s="110"/>
      <c r="V2104" s="110"/>
      <c r="W2104" s="110"/>
      <c r="X2104" s="110"/>
    </row>
    <row r="2105" ht="14.25" customHeight="1">
      <c r="A2105" s="102"/>
      <c r="B2105" s="117"/>
      <c r="C2105" s="110"/>
      <c r="D2105" s="110"/>
      <c r="E2105" s="115"/>
      <c r="F2105" s="110"/>
      <c r="G2105" s="110"/>
      <c r="H2105" s="110"/>
      <c r="I2105" s="110"/>
      <c r="J2105" s="110"/>
      <c r="K2105" s="112"/>
      <c r="L2105" s="112"/>
      <c r="M2105" s="112"/>
      <c r="N2105" s="112"/>
      <c r="O2105" s="112"/>
      <c r="P2105" s="112"/>
      <c r="Q2105" s="112"/>
      <c r="R2105" s="110"/>
      <c r="S2105" s="110"/>
      <c r="T2105" s="110"/>
      <c r="U2105" s="110"/>
      <c r="V2105" s="110"/>
      <c r="W2105" s="110"/>
      <c r="X2105" s="110"/>
    </row>
    <row r="2106" ht="14.25" customHeight="1">
      <c r="A2106" s="102"/>
      <c r="B2106" s="117"/>
      <c r="C2106" s="110"/>
      <c r="D2106" s="110"/>
      <c r="E2106" s="115"/>
      <c r="F2106" s="110"/>
      <c r="G2106" s="110"/>
      <c r="H2106" s="110"/>
      <c r="I2106" s="110"/>
      <c r="J2106" s="110"/>
      <c r="K2106" s="112"/>
      <c r="L2106" s="112"/>
      <c r="M2106" s="112"/>
      <c r="N2106" s="112"/>
      <c r="O2106" s="112"/>
      <c r="P2106" s="112"/>
      <c r="Q2106" s="112"/>
      <c r="R2106" s="110"/>
      <c r="S2106" s="110"/>
      <c r="T2106" s="110"/>
      <c r="U2106" s="110"/>
      <c r="V2106" s="110"/>
      <c r="W2106" s="110"/>
      <c r="X2106" s="110"/>
    </row>
    <row r="2107" ht="14.25" customHeight="1">
      <c r="A2107" s="102"/>
      <c r="B2107" s="117"/>
      <c r="C2107" s="110"/>
      <c r="D2107" s="110"/>
      <c r="E2107" s="115"/>
      <c r="F2107" s="110"/>
      <c r="G2107" s="110"/>
      <c r="H2107" s="110"/>
      <c r="I2107" s="110"/>
      <c r="J2107" s="110"/>
      <c r="K2107" s="112"/>
      <c r="L2107" s="112"/>
      <c r="M2107" s="112"/>
      <c r="N2107" s="112"/>
      <c r="O2107" s="112"/>
      <c r="P2107" s="112"/>
      <c r="Q2107" s="112"/>
      <c r="R2107" s="110"/>
      <c r="S2107" s="110"/>
      <c r="T2107" s="110"/>
      <c r="U2107" s="110"/>
      <c r="V2107" s="110"/>
      <c r="W2107" s="110"/>
      <c r="X2107" s="110"/>
    </row>
    <row r="2108" ht="14.25" customHeight="1">
      <c r="A2108" s="102"/>
      <c r="B2108" s="117"/>
      <c r="C2108" s="110"/>
      <c r="D2108" s="110"/>
      <c r="E2108" s="115"/>
      <c r="F2108" s="110"/>
      <c r="G2108" s="110"/>
      <c r="H2108" s="110"/>
      <c r="I2108" s="110"/>
      <c r="J2108" s="110"/>
      <c r="K2108" s="112"/>
      <c r="L2108" s="112"/>
      <c r="M2108" s="112"/>
      <c r="N2108" s="112"/>
      <c r="O2108" s="112"/>
      <c r="P2108" s="112"/>
      <c r="Q2108" s="112"/>
      <c r="R2108" s="110"/>
      <c r="S2108" s="110"/>
      <c r="T2108" s="110"/>
      <c r="U2108" s="110"/>
      <c r="V2108" s="110"/>
      <c r="W2108" s="110"/>
      <c r="X2108" s="110"/>
    </row>
    <row r="2109" ht="14.25" customHeight="1">
      <c r="A2109" s="102"/>
      <c r="B2109" s="117"/>
      <c r="C2109" s="110"/>
      <c r="D2109" s="110"/>
      <c r="E2109" s="115"/>
      <c r="F2109" s="110"/>
      <c r="G2109" s="110"/>
      <c r="H2109" s="110"/>
      <c r="I2109" s="110"/>
      <c r="J2109" s="110"/>
      <c r="K2109" s="112"/>
      <c r="L2109" s="112"/>
      <c r="M2109" s="112"/>
      <c r="N2109" s="112"/>
      <c r="O2109" s="112"/>
      <c r="P2109" s="112"/>
      <c r="Q2109" s="112"/>
      <c r="R2109" s="110"/>
      <c r="S2109" s="110"/>
      <c r="T2109" s="110"/>
      <c r="U2109" s="110"/>
      <c r="V2109" s="110"/>
      <c r="W2109" s="110"/>
      <c r="X2109" s="110"/>
    </row>
    <row r="2110" ht="14.25" customHeight="1">
      <c r="A2110" s="102"/>
      <c r="B2110" s="117"/>
      <c r="C2110" s="110"/>
      <c r="D2110" s="110"/>
      <c r="E2110" s="115"/>
      <c r="F2110" s="110"/>
      <c r="G2110" s="110"/>
      <c r="H2110" s="110"/>
      <c r="I2110" s="110"/>
      <c r="J2110" s="110"/>
      <c r="K2110" s="112"/>
      <c r="L2110" s="112"/>
      <c r="M2110" s="112"/>
      <c r="N2110" s="112"/>
      <c r="O2110" s="112"/>
      <c r="P2110" s="112"/>
      <c r="Q2110" s="112"/>
      <c r="R2110" s="110"/>
      <c r="S2110" s="110"/>
      <c r="T2110" s="110"/>
      <c r="U2110" s="110"/>
      <c r="V2110" s="110"/>
      <c r="W2110" s="110"/>
      <c r="X2110" s="110"/>
    </row>
    <row r="2111" ht="14.25" customHeight="1">
      <c r="A2111" s="102"/>
      <c r="B2111" s="117"/>
      <c r="C2111" s="110"/>
      <c r="D2111" s="110"/>
      <c r="E2111" s="115"/>
      <c r="F2111" s="110"/>
      <c r="G2111" s="110"/>
      <c r="H2111" s="110"/>
      <c r="I2111" s="110"/>
      <c r="J2111" s="110"/>
      <c r="K2111" s="112"/>
      <c r="L2111" s="112"/>
      <c r="M2111" s="112"/>
      <c r="N2111" s="112"/>
      <c r="O2111" s="112"/>
      <c r="P2111" s="112"/>
      <c r="Q2111" s="112"/>
      <c r="R2111" s="110"/>
      <c r="S2111" s="110"/>
      <c r="T2111" s="110"/>
      <c r="U2111" s="110"/>
      <c r="V2111" s="110"/>
      <c r="W2111" s="110"/>
      <c r="X2111" s="110"/>
    </row>
    <row r="2112" ht="14.25" customHeight="1">
      <c r="A2112" s="102"/>
      <c r="B2112" s="117"/>
      <c r="C2112" s="110"/>
      <c r="D2112" s="110"/>
      <c r="E2112" s="115"/>
      <c r="F2112" s="110"/>
      <c r="G2112" s="110"/>
      <c r="H2112" s="110"/>
      <c r="I2112" s="110"/>
      <c r="J2112" s="110"/>
      <c r="K2112" s="112"/>
      <c r="L2112" s="112"/>
      <c r="M2112" s="112"/>
      <c r="N2112" s="112"/>
      <c r="O2112" s="112"/>
      <c r="P2112" s="112"/>
      <c r="Q2112" s="112"/>
      <c r="R2112" s="110"/>
      <c r="S2112" s="110"/>
      <c r="T2112" s="110"/>
      <c r="U2112" s="110"/>
      <c r="V2112" s="110"/>
      <c r="W2112" s="110"/>
      <c r="X2112" s="110"/>
    </row>
    <row r="2113" ht="14.25" customHeight="1">
      <c r="A2113" s="102"/>
      <c r="B2113" s="117"/>
      <c r="C2113" s="110"/>
      <c r="D2113" s="110"/>
      <c r="E2113" s="115"/>
      <c r="F2113" s="110"/>
      <c r="G2113" s="110"/>
      <c r="H2113" s="110"/>
      <c r="I2113" s="110"/>
      <c r="J2113" s="110"/>
      <c r="K2113" s="112"/>
      <c r="L2113" s="112"/>
      <c r="M2113" s="112"/>
      <c r="N2113" s="112"/>
      <c r="O2113" s="112"/>
      <c r="P2113" s="112"/>
      <c r="Q2113" s="112"/>
      <c r="R2113" s="110"/>
      <c r="S2113" s="110"/>
      <c r="T2113" s="110"/>
      <c r="U2113" s="110"/>
      <c r="V2113" s="110"/>
      <c r="W2113" s="110"/>
      <c r="X2113" s="110"/>
    </row>
    <row r="2114" ht="14.25" customHeight="1">
      <c r="A2114" s="102"/>
      <c r="B2114" s="117"/>
      <c r="C2114" s="110"/>
      <c r="D2114" s="110"/>
      <c r="E2114" s="115"/>
      <c r="F2114" s="110"/>
      <c r="G2114" s="110"/>
      <c r="H2114" s="110"/>
      <c r="I2114" s="110"/>
      <c r="J2114" s="110"/>
      <c r="K2114" s="112"/>
      <c r="L2114" s="112"/>
      <c r="M2114" s="112"/>
      <c r="N2114" s="112"/>
      <c r="O2114" s="112"/>
      <c r="P2114" s="112"/>
      <c r="Q2114" s="112"/>
      <c r="R2114" s="110"/>
      <c r="S2114" s="110"/>
      <c r="T2114" s="110"/>
      <c r="U2114" s="110"/>
      <c r="V2114" s="110"/>
      <c r="W2114" s="110"/>
      <c r="X2114" s="110"/>
    </row>
    <row r="2115" ht="14.25" customHeight="1">
      <c r="A2115" s="102"/>
      <c r="B2115" s="117"/>
      <c r="C2115" s="110"/>
      <c r="D2115" s="110"/>
      <c r="E2115" s="115"/>
      <c r="F2115" s="110"/>
      <c r="G2115" s="110"/>
      <c r="H2115" s="110"/>
      <c r="I2115" s="110"/>
      <c r="J2115" s="110"/>
      <c r="K2115" s="112"/>
      <c r="L2115" s="112"/>
      <c r="M2115" s="112"/>
      <c r="N2115" s="112"/>
      <c r="O2115" s="112"/>
      <c r="P2115" s="112"/>
      <c r="Q2115" s="112"/>
      <c r="R2115" s="110"/>
      <c r="S2115" s="110"/>
      <c r="T2115" s="110"/>
      <c r="U2115" s="110"/>
      <c r="V2115" s="110"/>
      <c r="W2115" s="110"/>
      <c r="X2115" s="110"/>
    </row>
    <row r="2116" ht="14.25" customHeight="1">
      <c r="A2116" s="102"/>
      <c r="B2116" s="117"/>
      <c r="C2116" s="110"/>
      <c r="D2116" s="110"/>
      <c r="E2116" s="115"/>
      <c r="F2116" s="110"/>
      <c r="G2116" s="110"/>
      <c r="H2116" s="110"/>
      <c r="I2116" s="110"/>
      <c r="J2116" s="110"/>
      <c r="K2116" s="112"/>
      <c r="L2116" s="112"/>
      <c r="M2116" s="112"/>
      <c r="N2116" s="112"/>
      <c r="O2116" s="112"/>
      <c r="P2116" s="112"/>
      <c r="Q2116" s="112"/>
      <c r="R2116" s="110"/>
      <c r="S2116" s="110"/>
      <c r="T2116" s="110"/>
      <c r="U2116" s="110"/>
      <c r="V2116" s="110"/>
      <c r="W2116" s="110"/>
      <c r="X2116" s="110"/>
    </row>
    <row r="2117" ht="14.25" customHeight="1">
      <c r="A2117" s="102"/>
      <c r="B2117" s="117"/>
      <c r="C2117" s="110"/>
      <c r="D2117" s="110"/>
      <c r="E2117" s="115"/>
      <c r="F2117" s="110"/>
      <c r="G2117" s="110"/>
      <c r="H2117" s="110"/>
      <c r="I2117" s="110"/>
      <c r="J2117" s="110"/>
      <c r="K2117" s="112"/>
      <c r="L2117" s="112"/>
      <c r="M2117" s="112"/>
      <c r="N2117" s="112"/>
      <c r="O2117" s="112"/>
      <c r="P2117" s="112"/>
      <c r="Q2117" s="112"/>
      <c r="R2117" s="110"/>
      <c r="S2117" s="110"/>
      <c r="T2117" s="110"/>
      <c r="U2117" s="110"/>
      <c r="V2117" s="110"/>
      <c r="W2117" s="110"/>
      <c r="X2117" s="110"/>
    </row>
    <row r="2118" ht="14.25" customHeight="1">
      <c r="A2118" s="102"/>
      <c r="B2118" s="117"/>
      <c r="C2118" s="110"/>
      <c r="D2118" s="110"/>
      <c r="E2118" s="115"/>
      <c r="F2118" s="110"/>
      <c r="G2118" s="110"/>
      <c r="H2118" s="110"/>
      <c r="I2118" s="110"/>
      <c r="J2118" s="110"/>
      <c r="K2118" s="112"/>
      <c r="L2118" s="112"/>
      <c r="M2118" s="112"/>
      <c r="N2118" s="112"/>
      <c r="O2118" s="112"/>
      <c r="P2118" s="112"/>
      <c r="Q2118" s="112"/>
      <c r="R2118" s="110"/>
      <c r="S2118" s="110"/>
      <c r="T2118" s="110"/>
      <c r="U2118" s="110"/>
      <c r="V2118" s="110"/>
      <c r="W2118" s="110"/>
      <c r="X2118" s="110"/>
    </row>
    <row r="2119" ht="14.25" customHeight="1">
      <c r="A2119" s="102"/>
      <c r="B2119" s="117"/>
      <c r="C2119" s="110"/>
      <c r="D2119" s="110"/>
      <c r="E2119" s="115"/>
      <c r="F2119" s="110"/>
      <c r="G2119" s="110"/>
      <c r="H2119" s="110"/>
      <c r="I2119" s="110"/>
      <c r="J2119" s="110"/>
      <c r="K2119" s="112"/>
      <c r="L2119" s="112"/>
      <c r="M2119" s="112"/>
      <c r="N2119" s="112"/>
      <c r="O2119" s="112"/>
      <c r="P2119" s="112"/>
      <c r="Q2119" s="112"/>
      <c r="R2119" s="110"/>
      <c r="S2119" s="110"/>
      <c r="T2119" s="110"/>
      <c r="U2119" s="110"/>
      <c r="V2119" s="110"/>
      <c r="W2119" s="110"/>
      <c r="X2119" s="110"/>
    </row>
    <row r="2120" ht="14.25" customHeight="1">
      <c r="A2120" s="102"/>
      <c r="B2120" s="117"/>
      <c r="C2120" s="110"/>
      <c r="D2120" s="110"/>
      <c r="E2120" s="115"/>
      <c r="F2120" s="110"/>
      <c r="G2120" s="110"/>
      <c r="H2120" s="110"/>
      <c r="I2120" s="110"/>
      <c r="J2120" s="110"/>
      <c r="K2120" s="112"/>
      <c r="L2120" s="112"/>
      <c r="M2120" s="112"/>
      <c r="N2120" s="112"/>
      <c r="O2120" s="112"/>
      <c r="P2120" s="112"/>
      <c r="Q2120" s="112"/>
      <c r="R2120" s="110"/>
      <c r="S2120" s="110"/>
      <c r="T2120" s="110"/>
      <c r="U2120" s="110"/>
      <c r="V2120" s="110"/>
      <c r="W2120" s="110"/>
      <c r="X2120" s="110"/>
    </row>
    <row r="2121" ht="14.25" customHeight="1">
      <c r="A2121" s="102"/>
      <c r="B2121" s="117"/>
      <c r="C2121" s="110"/>
      <c r="D2121" s="110"/>
      <c r="E2121" s="115"/>
      <c r="F2121" s="110"/>
      <c r="G2121" s="110"/>
      <c r="H2121" s="110"/>
      <c r="I2121" s="110"/>
      <c r="J2121" s="110"/>
      <c r="K2121" s="112"/>
      <c r="L2121" s="112"/>
      <c r="M2121" s="112"/>
      <c r="N2121" s="112"/>
      <c r="O2121" s="112"/>
      <c r="P2121" s="112"/>
      <c r="Q2121" s="112"/>
      <c r="R2121" s="110"/>
      <c r="S2121" s="110"/>
      <c r="T2121" s="110"/>
      <c r="U2121" s="110"/>
      <c r="V2121" s="110"/>
      <c r="W2121" s="110"/>
      <c r="X2121" s="110"/>
    </row>
    <row r="2122" ht="14.25" customHeight="1">
      <c r="A2122" s="102"/>
      <c r="B2122" s="117"/>
      <c r="C2122" s="110"/>
      <c r="D2122" s="110"/>
      <c r="E2122" s="115"/>
      <c r="F2122" s="110"/>
      <c r="G2122" s="110"/>
      <c r="H2122" s="110"/>
      <c r="I2122" s="110"/>
      <c r="J2122" s="110"/>
      <c r="K2122" s="112"/>
      <c r="L2122" s="112"/>
      <c r="M2122" s="112"/>
      <c r="N2122" s="112"/>
      <c r="O2122" s="112"/>
      <c r="P2122" s="112"/>
      <c r="Q2122" s="112"/>
      <c r="R2122" s="110"/>
      <c r="S2122" s="110"/>
      <c r="T2122" s="110"/>
      <c r="U2122" s="110"/>
      <c r="V2122" s="110"/>
      <c r="W2122" s="110"/>
      <c r="X2122" s="110"/>
    </row>
    <row r="2123" ht="14.25" customHeight="1">
      <c r="A2123" s="102"/>
      <c r="B2123" s="117"/>
      <c r="C2123" s="110"/>
      <c r="D2123" s="110"/>
      <c r="E2123" s="115"/>
      <c r="F2123" s="110"/>
      <c r="G2123" s="110"/>
      <c r="H2123" s="110"/>
      <c r="I2123" s="110"/>
      <c r="J2123" s="110"/>
      <c r="K2123" s="112"/>
      <c r="L2123" s="112"/>
      <c r="M2123" s="112"/>
      <c r="N2123" s="112"/>
      <c r="O2123" s="112"/>
      <c r="P2123" s="112"/>
      <c r="Q2123" s="112"/>
      <c r="R2123" s="110"/>
      <c r="S2123" s="110"/>
      <c r="T2123" s="110"/>
      <c r="U2123" s="110"/>
      <c r="V2123" s="110"/>
      <c r="W2123" s="110"/>
      <c r="X2123" s="110"/>
    </row>
    <row r="2124" ht="14.25" customHeight="1">
      <c r="A2124" s="102"/>
      <c r="B2124" s="117"/>
      <c r="C2124" s="110"/>
      <c r="D2124" s="110"/>
      <c r="E2124" s="115"/>
      <c r="F2124" s="110"/>
      <c r="G2124" s="110"/>
      <c r="H2124" s="110"/>
      <c r="I2124" s="110"/>
      <c r="J2124" s="110"/>
      <c r="K2124" s="112"/>
      <c r="L2124" s="112"/>
      <c r="M2124" s="112"/>
      <c r="N2124" s="112"/>
      <c r="O2124" s="112"/>
      <c r="P2124" s="112"/>
      <c r="Q2124" s="112"/>
      <c r="R2124" s="110"/>
      <c r="S2124" s="110"/>
      <c r="T2124" s="110"/>
      <c r="U2124" s="110"/>
      <c r="V2124" s="110"/>
      <c r="W2124" s="110"/>
      <c r="X2124" s="110"/>
    </row>
    <row r="2125" ht="14.25" customHeight="1">
      <c r="A2125" s="102"/>
      <c r="B2125" s="117"/>
      <c r="C2125" s="110"/>
      <c r="D2125" s="110"/>
      <c r="E2125" s="115"/>
      <c r="F2125" s="110"/>
      <c r="G2125" s="110"/>
      <c r="H2125" s="110"/>
      <c r="I2125" s="110"/>
      <c r="J2125" s="110"/>
      <c r="K2125" s="112"/>
      <c r="L2125" s="112"/>
      <c r="M2125" s="112"/>
      <c r="N2125" s="112"/>
      <c r="O2125" s="112"/>
      <c r="P2125" s="112"/>
      <c r="Q2125" s="112"/>
      <c r="R2125" s="110"/>
      <c r="S2125" s="110"/>
      <c r="T2125" s="110"/>
      <c r="U2125" s="110"/>
      <c r="V2125" s="110"/>
      <c r="W2125" s="110"/>
      <c r="X2125" s="110"/>
    </row>
    <row r="2126" ht="14.25" customHeight="1">
      <c r="A2126" s="102"/>
      <c r="B2126" s="117"/>
      <c r="C2126" s="110"/>
      <c r="D2126" s="110"/>
      <c r="E2126" s="115"/>
      <c r="F2126" s="110"/>
      <c r="G2126" s="110"/>
      <c r="H2126" s="110"/>
      <c r="I2126" s="110"/>
      <c r="J2126" s="110"/>
      <c r="K2126" s="112"/>
      <c r="L2126" s="112"/>
      <c r="M2126" s="112"/>
      <c r="N2126" s="112"/>
      <c r="O2126" s="112"/>
      <c r="P2126" s="112"/>
      <c r="Q2126" s="112"/>
      <c r="R2126" s="110"/>
      <c r="S2126" s="110"/>
      <c r="T2126" s="110"/>
      <c r="U2126" s="110"/>
      <c r="V2126" s="110"/>
      <c r="W2126" s="110"/>
      <c r="X2126" s="110"/>
    </row>
    <row r="2127" ht="14.25" customHeight="1">
      <c r="A2127" s="102"/>
      <c r="B2127" s="117"/>
      <c r="C2127" s="110"/>
      <c r="D2127" s="110"/>
      <c r="E2127" s="115"/>
      <c r="F2127" s="110"/>
      <c r="G2127" s="110"/>
      <c r="H2127" s="110"/>
      <c r="I2127" s="110"/>
      <c r="J2127" s="110"/>
      <c r="K2127" s="112"/>
      <c r="L2127" s="112"/>
      <c r="M2127" s="112"/>
      <c r="N2127" s="112"/>
      <c r="O2127" s="112"/>
      <c r="P2127" s="112"/>
      <c r="Q2127" s="112"/>
      <c r="R2127" s="110"/>
      <c r="S2127" s="110"/>
      <c r="T2127" s="110"/>
      <c r="U2127" s="110"/>
      <c r="V2127" s="110"/>
      <c r="W2127" s="110"/>
      <c r="X2127" s="110"/>
    </row>
    <row r="2128" ht="14.25" customHeight="1">
      <c r="A2128" s="102"/>
      <c r="B2128" s="117"/>
      <c r="C2128" s="110"/>
      <c r="D2128" s="110"/>
      <c r="E2128" s="115"/>
      <c r="F2128" s="110"/>
      <c r="G2128" s="110"/>
      <c r="H2128" s="110"/>
      <c r="I2128" s="110"/>
      <c r="J2128" s="110"/>
      <c r="K2128" s="112"/>
      <c r="L2128" s="112"/>
      <c r="M2128" s="112"/>
      <c r="N2128" s="112"/>
      <c r="O2128" s="112"/>
      <c r="P2128" s="112"/>
      <c r="Q2128" s="112"/>
      <c r="R2128" s="110"/>
      <c r="S2128" s="110"/>
      <c r="T2128" s="110"/>
      <c r="U2128" s="110"/>
      <c r="V2128" s="110"/>
      <c r="W2128" s="110"/>
      <c r="X2128" s="110"/>
    </row>
    <row r="2129" ht="14.25" customHeight="1">
      <c r="A2129" s="102"/>
      <c r="B2129" s="117"/>
      <c r="C2129" s="110"/>
      <c r="D2129" s="110"/>
      <c r="E2129" s="115"/>
      <c r="F2129" s="110"/>
      <c r="G2129" s="110"/>
      <c r="H2129" s="110"/>
      <c r="I2129" s="110"/>
      <c r="J2129" s="110"/>
      <c r="K2129" s="112"/>
      <c r="L2129" s="112"/>
      <c r="M2129" s="112"/>
      <c r="N2129" s="112"/>
      <c r="O2129" s="112"/>
      <c r="P2129" s="112"/>
      <c r="Q2129" s="112"/>
      <c r="R2129" s="110"/>
      <c r="S2129" s="110"/>
      <c r="T2129" s="110"/>
      <c r="U2129" s="110"/>
      <c r="V2129" s="110"/>
      <c r="W2129" s="110"/>
      <c r="X2129" s="110"/>
    </row>
    <row r="2130" ht="14.25" customHeight="1">
      <c r="A2130" s="102"/>
      <c r="B2130" s="117"/>
      <c r="C2130" s="110"/>
      <c r="D2130" s="110"/>
      <c r="E2130" s="115"/>
      <c r="F2130" s="110"/>
      <c r="G2130" s="110"/>
      <c r="H2130" s="110"/>
      <c r="I2130" s="110"/>
      <c r="J2130" s="110"/>
      <c r="K2130" s="112"/>
      <c r="L2130" s="112"/>
      <c r="M2130" s="112"/>
      <c r="N2130" s="112"/>
      <c r="O2130" s="112"/>
      <c r="P2130" s="112"/>
      <c r="Q2130" s="112"/>
      <c r="R2130" s="110"/>
      <c r="S2130" s="110"/>
      <c r="T2130" s="110"/>
      <c r="U2130" s="110"/>
      <c r="V2130" s="110"/>
      <c r="W2130" s="110"/>
      <c r="X2130" s="110"/>
    </row>
    <row r="2131" ht="14.25" customHeight="1">
      <c r="A2131" s="102"/>
      <c r="B2131" s="117"/>
      <c r="C2131" s="110"/>
      <c r="D2131" s="110"/>
      <c r="E2131" s="115"/>
      <c r="F2131" s="110"/>
      <c r="G2131" s="110"/>
      <c r="H2131" s="110"/>
      <c r="I2131" s="110"/>
      <c r="J2131" s="110"/>
      <c r="K2131" s="112"/>
      <c r="L2131" s="112"/>
      <c r="M2131" s="112"/>
      <c r="N2131" s="112"/>
      <c r="O2131" s="112"/>
      <c r="P2131" s="112"/>
      <c r="Q2131" s="112"/>
      <c r="R2131" s="110"/>
      <c r="S2131" s="110"/>
      <c r="T2131" s="110"/>
      <c r="U2131" s="110"/>
      <c r="V2131" s="110"/>
      <c r="W2131" s="110"/>
      <c r="X2131" s="110"/>
    </row>
    <row r="2132" ht="14.25" customHeight="1">
      <c r="A2132" s="102"/>
      <c r="B2132" s="117"/>
      <c r="C2132" s="110"/>
      <c r="D2132" s="110"/>
      <c r="E2132" s="115"/>
      <c r="F2132" s="110"/>
      <c r="G2132" s="110"/>
      <c r="H2132" s="110"/>
      <c r="I2132" s="110"/>
      <c r="J2132" s="110"/>
      <c r="K2132" s="112"/>
      <c r="L2132" s="112"/>
      <c r="M2132" s="112"/>
      <c r="N2132" s="112"/>
      <c r="O2132" s="112"/>
      <c r="P2132" s="112"/>
      <c r="Q2132" s="112"/>
      <c r="R2132" s="110"/>
      <c r="S2132" s="110"/>
      <c r="T2132" s="110"/>
      <c r="U2132" s="110"/>
      <c r="V2132" s="110"/>
      <c r="W2132" s="110"/>
      <c r="X2132" s="110"/>
    </row>
    <row r="2133" ht="14.25" customHeight="1">
      <c r="A2133" s="102"/>
      <c r="B2133" s="117"/>
      <c r="C2133" s="110"/>
      <c r="D2133" s="110"/>
      <c r="E2133" s="115"/>
      <c r="F2133" s="110"/>
      <c r="G2133" s="110"/>
      <c r="H2133" s="110"/>
      <c r="I2133" s="110"/>
      <c r="J2133" s="110"/>
      <c r="K2133" s="112"/>
      <c r="L2133" s="112"/>
      <c r="M2133" s="112"/>
      <c r="N2133" s="112"/>
      <c r="O2133" s="112"/>
      <c r="P2133" s="112"/>
      <c r="Q2133" s="112"/>
      <c r="R2133" s="110"/>
      <c r="S2133" s="110"/>
      <c r="T2133" s="110"/>
      <c r="U2133" s="110"/>
      <c r="V2133" s="110"/>
      <c r="W2133" s="110"/>
      <c r="X2133" s="110"/>
    </row>
    <row r="2134" ht="14.25" customHeight="1">
      <c r="A2134" s="102"/>
      <c r="B2134" s="117"/>
      <c r="C2134" s="110"/>
      <c r="D2134" s="110"/>
      <c r="E2134" s="115"/>
      <c r="F2134" s="110"/>
      <c r="G2134" s="110"/>
      <c r="H2134" s="110"/>
      <c r="I2134" s="110"/>
      <c r="J2134" s="110"/>
      <c r="K2134" s="112"/>
      <c r="L2134" s="112"/>
      <c r="M2134" s="112"/>
      <c r="N2134" s="112"/>
      <c r="O2134" s="112"/>
      <c r="P2134" s="112"/>
      <c r="Q2134" s="112"/>
      <c r="R2134" s="110"/>
      <c r="S2134" s="110"/>
      <c r="T2134" s="110"/>
      <c r="U2134" s="110"/>
      <c r="V2134" s="110"/>
      <c r="W2134" s="110"/>
      <c r="X2134" s="110"/>
    </row>
    <row r="2135" ht="14.25" customHeight="1">
      <c r="A2135" s="102"/>
      <c r="B2135" s="117"/>
      <c r="C2135" s="110"/>
      <c r="D2135" s="110"/>
      <c r="E2135" s="115"/>
      <c r="F2135" s="110"/>
      <c r="G2135" s="110"/>
      <c r="H2135" s="110"/>
      <c r="I2135" s="110"/>
      <c r="J2135" s="110"/>
      <c r="K2135" s="112"/>
      <c r="L2135" s="112"/>
      <c r="M2135" s="112"/>
      <c r="N2135" s="112"/>
      <c r="O2135" s="112"/>
      <c r="P2135" s="112"/>
      <c r="Q2135" s="112"/>
      <c r="R2135" s="110"/>
      <c r="S2135" s="110"/>
      <c r="T2135" s="110"/>
      <c r="U2135" s="110"/>
      <c r="V2135" s="110"/>
      <c r="W2135" s="110"/>
      <c r="X2135" s="110"/>
    </row>
    <row r="2136" ht="14.25" customHeight="1">
      <c r="A2136" s="102"/>
      <c r="B2136" s="117"/>
      <c r="C2136" s="110"/>
      <c r="D2136" s="110"/>
      <c r="E2136" s="115"/>
      <c r="F2136" s="110"/>
      <c r="G2136" s="110"/>
      <c r="H2136" s="110"/>
      <c r="I2136" s="110"/>
      <c r="J2136" s="110"/>
      <c r="K2136" s="112"/>
      <c r="L2136" s="112"/>
      <c r="M2136" s="112"/>
      <c r="N2136" s="112"/>
      <c r="O2136" s="112"/>
      <c r="P2136" s="112"/>
      <c r="Q2136" s="112"/>
      <c r="R2136" s="110"/>
      <c r="S2136" s="110"/>
      <c r="T2136" s="110"/>
      <c r="U2136" s="110"/>
      <c r="V2136" s="110"/>
      <c r="W2136" s="110"/>
      <c r="X2136" s="110"/>
    </row>
    <row r="2137" ht="14.25" customHeight="1">
      <c r="A2137" s="102"/>
      <c r="B2137" s="117"/>
      <c r="C2137" s="110"/>
      <c r="D2137" s="110"/>
      <c r="E2137" s="115"/>
      <c r="F2137" s="110"/>
      <c r="G2137" s="110"/>
      <c r="H2137" s="110"/>
      <c r="I2137" s="110"/>
      <c r="J2137" s="110"/>
      <c r="K2137" s="112"/>
      <c r="L2137" s="112"/>
      <c r="M2137" s="112"/>
      <c r="N2137" s="112"/>
      <c r="O2137" s="112"/>
      <c r="P2137" s="112"/>
      <c r="Q2137" s="112"/>
      <c r="R2137" s="110"/>
      <c r="S2137" s="110"/>
      <c r="T2137" s="110"/>
      <c r="U2137" s="110"/>
      <c r="V2137" s="110"/>
      <c r="W2137" s="110"/>
      <c r="X2137" s="110"/>
    </row>
    <row r="2138" ht="14.25" customHeight="1">
      <c r="A2138" s="102"/>
      <c r="B2138" s="117"/>
      <c r="C2138" s="110"/>
      <c r="D2138" s="110"/>
      <c r="E2138" s="115"/>
      <c r="F2138" s="110"/>
      <c r="G2138" s="110"/>
      <c r="H2138" s="110"/>
      <c r="I2138" s="110"/>
      <c r="J2138" s="110"/>
      <c r="K2138" s="112"/>
      <c r="L2138" s="112"/>
      <c r="M2138" s="112"/>
      <c r="N2138" s="112"/>
      <c r="O2138" s="112"/>
      <c r="P2138" s="112"/>
      <c r="Q2138" s="112"/>
      <c r="R2138" s="110"/>
      <c r="S2138" s="110"/>
      <c r="T2138" s="110"/>
      <c r="U2138" s="110"/>
      <c r="V2138" s="110"/>
      <c r="W2138" s="110"/>
      <c r="X2138" s="110"/>
    </row>
    <row r="2139" ht="14.25" customHeight="1">
      <c r="A2139" s="102"/>
      <c r="B2139" s="117"/>
      <c r="C2139" s="110"/>
      <c r="D2139" s="110"/>
      <c r="E2139" s="115"/>
      <c r="F2139" s="110"/>
      <c r="G2139" s="110"/>
      <c r="H2139" s="110"/>
      <c r="I2139" s="110"/>
      <c r="J2139" s="110"/>
      <c r="K2139" s="112"/>
      <c r="L2139" s="112"/>
      <c r="M2139" s="112"/>
      <c r="N2139" s="112"/>
      <c r="O2139" s="112"/>
      <c r="P2139" s="112"/>
      <c r="Q2139" s="112"/>
      <c r="R2139" s="110"/>
      <c r="S2139" s="110"/>
      <c r="T2139" s="110"/>
      <c r="U2139" s="110"/>
      <c r="V2139" s="110"/>
      <c r="W2139" s="110"/>
      <c r="X2139" s="110"/>
    </row>
    <row r="2140" ht="14.25" customHeight="1">
      <c r="A2140" s="102"/>
      <c r="B2140" s="117"/>
      <c r="C2140" s="110"/>
      <c r="D2140" s="110"/>
      <c r="E2140" s="115"/>
      <c r="F2140" s="110"/>
      <c r="G2140" s="110"/>
      <c r="H2140" s="110"/>
      <c r="I2140" s="110"/>
      <c r="J2140" s="110"/>
      <c r="K2140" s="112"/>
      <c r="L2140" s="112"/>
      <c r="M2140" s="112"/>
      <c r="N2140" s="112"/>
      <c r="O2140" s="112"/>
      <c r="P2140" s="112"/>
      <c r="Q2140" s="112"/>
      <c r="R2140" s="110"/>
      <c r="S2140" s="110"/>
      <c r="T2140" s="110"/>
      <c r="U2140" s="110"/>
      <c r="V2140" s="110"/>
      <c r="W2140" s="110"/>
      <c r="X2140" s="110"/>
    </row>
    <row r="2141" ht="14.25" customHeight="1">
      <c r="A2141" s="102"/>
      <c r="B2141" s="117"/>
      <c r="C2141" s="110"/>
      <c r="D2141" s="110"/>
      <c r="E2141" s="115"/>
      <c r="F2141" s="110"/>
      <c r="G2141" s="110"/>
      <c r="H2141" s="110"/>
      <c r="I2141" s="110"/>
      <c r="J2141" s="110"/>
      <c r="K2141" s="112"/>
      <c r="L2141" s="112"/>
      <c r="M2141" s="112"/>
      <c r="N2141" s="112"/>
      <c r="O2141" s="112"/>
      <c r="P2141" s="112"/>
      <c r="Q2141" s="112"/>
      <c r="R2141" s="110"/>
      <c r="S2141" s="110"/>
      <c r="T2141" s="110"/>
      <c r="U2141" s="110"/>
      <c r="V2141" s="110"/>
      <c r="W2141" s="110"/>
      <c r="X2141" s="110"/>
    </row>
    <row r="2142" ht="14.25" customHeight="1">
      <c r="A2142" s="102"/>
      <c r="B2142" s="117"/>
      <c r="C2142" s="110"/>
      <c r="D2142" s="110"/>
      <c r="E2142" s="115"/>
      <c r="F2142" s="110"/>
      <c r="G2142" s="110"/>
      <c r="H2142" s="110"/>
      <c r="I2142" s="110"/>
      <c r="J2142" s="110"/>
      <c r="K2142" s="112"/>
      <c r="L2142" s="112"/>
      <c r="M2142" s="112"/>
      <c r="N2142" s="112"/>
      <c r="O2142" s="112"/>
      <c r="P2142" s="112"/>
      <c r="Q2142" s="112"/>
      <c r="R2142" s="110"/>
      <c r="S2142" s="110"/>
      <c r="T2142" s="110"/>
      <c r="U2142" s="110"/>
      <c r="V2142" s="110"/>
      <c r="W2142" s="110"/>
      <c r="X2142" s="110"/>
    </row>
    <row r="2143" ht="14.25" customHeight="1">
      <c r="A2143" s="102"/>
      <c r="B2143" s="117"/>
      <c r="C2143" s="110"/>
      <c r="D2143" s="110"/>
      <c r="E2143" s="115"/>
      <c r="F2143" s="110"/>
      <c r="G2143" s="110"/>
      <c r="H2143" s="110"/>
      <c r="I2143" s="110"/>
      <c r="J2143" s="110"/>
      <c r="K2143" s="112"/>
      <c r="L2143" s="112"/>
      <c r="M2143" s="112"/>
      <c r="N2143" s="112"/>
      <c r="O2143" s="112"/>
      <c r="P2143" s="112"/>
      <c r="Q2143" s="112"/>
      <c r="R2143" s="110"/>
      <c r="S2143" s="110"/>
      <c r="T2143" s="110"/>
      <c r="U2143" s="110"/>
      <c r="V2143" s="110"/>
      <c r="W2143" s="110"/>
      <c r="X2143" s="110"/>
    </row>
    <row r="2144" ht="14.25" customHeight="1">
      <c r="A2144" s="102"/>
      <c r="B2144" s="117"/>
      <c r="C2144" s="110"/>
      <c r="D2144" s="110"/>
      <c r="E2144" s="115"/>
      <c r="F2144" s="110"/>
      <c r="G2144" s="110"/>
      <c r="H2144" s="110"/>
      <c r="I2144" s="110"/>
      <c r="J2144" s="110"/>
      <c r="K2144" s="112"/>
      <c r="L2144" s="112"/>
      <c r="M2144" s="112"/>
      <c r="N2144" s="112"/>
      <c r="O2144" s="112"/>
      <c r="P2144" s="112"/>
      <c r="Q2144" s="112"/>
      <c r="R2144" s="110"/>
      <c r="S2144" s="110"/>
      <c r="T2144" s="110"/>
      <c r="U2144" s="110"/>
      <c r="V2144" s="110"/>
      <c r="W2144" s="110"/>
      <c r="X2144" s="110"/>
    </row>
    <row r="2145" ht="14.25" customHeight="1">
      <c r="A2145" s="102"/>
      <c r="B2145" s="117"/>
      <c r="C2145" s="110"/>
      <c r="D2145" s="110"/>
      <c r="E2145" s="115"/>
      <c r="F2145" s="110"/>
      <c r="G2145" s="110"/>
      <c r="H2145" s="110"/>
      <c r="I2145" s="110"/>
      <c r="J2145" s="110"/>
      <c r="K2145" s="112"/>
      <c r="L2145" s="112"/>
      <c r="M2145" s="112"/>
      <c r="N2145" s="112"/>
      <c r="O2145" s="112"/>
      <c r="P2145" s="112"/>
      <c r="Q2145" s="112"/>
      <c r="R2145" s="110"/>
      <c r="S2145" s="110"/>
      <c r="T2145" s="110"/>
      <c r="U2145" s="110"/>
      <c r="V2145" s="110"/>
      <c r="W2145" s="110"/>
      <c r="X2145" s="110"/>
    </row>
    <row r="2146" ht="14.25" customHeight="1">
      <c r="A2146" s="102"/>
      <c r="B2146" s="117"/>
      <c r="C2146" s="110"/>
      <c r="D2146" s="110"/>
      <c r="E2146" s="115"/>
      <c r="F2146" s="110"/>
      <c r="G2146" s="110"/>
      <c r="H2146" s="110"/>
      <c r="I2146" s="110"/>
      <c r="J2146" s="110"/>
      <c r="K2146" s="112"/>
      <c r="L2146" s="112"/>
      <c r="M2146" s="112"/>
      <c r="N2146" s="112"/>
      <c r="O2146" s="112"/>
      <c r="P2146" s="112"/>
      <c r="Q2146" s="112"/>
      <c r="R2146" s="110"/>
      <c r="S2146" s="110"/>
      <c r="T2146" s="110"/>
      <c r="U2146" s="110"/>
      <c r="V2146" s="110"/>
      <c r="W2146" s="110"/>
      <c r="X2146" s="110"/>
    </row>
    <row r="2147" ht="14.25" customHeight="1">
      <c r="A2147" s="102"/>
      <c r="B2147" s="117"/>
      <c r="C2147" s="110"/>
      <c r="D2147" s="110"/>
      <c r="E2147" s="115"/>
      <c r="F2147" s="110"/>
      <c r="G2147" s="110"/>
      <c r="H2147" s="110"/>
      <c r="I2147" s="110"/>
      <c r="J2147" s="110"/>
      <c r="K2147" s="112"/>
      <c r="L2147" s="112"/>
      <c r="M2147" s="112"/>
      <c r="N2147" s="112"/>
      <c r="O2147" s="112"/>
      <c r="P2147" s="112"/>
      <c r="Q2147" s="112"/>
      <c r="R2147" s="110"/>
      <c r="S2147" s="110"/>
      <c r="T2147" s="110"/>
      <c r="U2147" s="110"/>
      <c r="V2147" s="110"/>
      <c r="W2147" s="110"/>
      <c r="X2147" s="110"/>
    </row>
    <row r="2148" ht="14.25" customHeight="1">
      <c r="A2148" s="102"/>
      <c r="B2148" s="117"/>
      <c r="C2148" s="110"/>
      <c r="D2148" s="110"/>
      <c r="E2148" s="115"/>
      <c r="F2148" s="110"/>
      <c r="G2148" s="110"/>
      <c r="H2148" s="110"/>
      <c r="I2148" s="110"/>
      <c r="J2148" s="110"/>
      <c r="K2148" s="112"/>
      <c r="L2148" s="112"/>
      <c r="M2148" s="112"/>
      <c r="N2148" s="112"/>
      <c r="O2148" s="112"/>
      <c r="P2148" s="112"/>
      <c r="Q2148" s="112"/>
      <c r="R2148" s="110"/>
      <c r="S2148" s="110"/>
      <c r="T2148" s="110"/>
      <c r="U2148" s="110"/>
      <c r="V2148" s="110"/>
      <c r="W2148" s="110"/>
      <c r="X2148" s="110"/>
    </row>
    <row r="2149" ht="14.25" customHeight="1">
      <c r="A2149" s="102"/>
      <c r="B2149" s="117"/>
      <c r="C2149" s="110"/>
      <c r="D2149" s="110"/>
      <c r="E2149" s="115"/>
      <c r="F2149" s="110"/>
      <c r="G2149" s="110"/>
      <c r="H2149" s="110"/>
      <c r="I2149" s="110"/>
      <c r="J2149" s="110"/>
      <c r="K2149" s="112"/>
      <c r="L2149" s="112"/>
      <c r="M2149" s="112"/>
      <c r="N2149" s="112"/>
      <c r="O2149" s="112"/>
      <c r="P2149" s="112"/>
      <c r="Q2149" s="112"/>
      <c r="R2149" s="110"/>
      <c r="S2149" s="110"/>
      <c r="T2149" s="110"/>
      <c r="U2149" s="110"/>
      <c r="V2149" s="110"/>
      <c r="W2149" s="110"/>
      <c r="X2149" s="110"/>
    </row>
    <row r="2150" ht="14.25" customHeight="1">
      <c r="A2150" s="102"/>
      <c r="B2150" s="117"/>
      <c r="C2150" s="110"/>
      <c r="D2150" s="110"/>
      <c r="E2150" s="115"/>
      <c r="F2150" s="110"/>
      <c r="G2150" s="110"/>
      <c r="H2150" s="110"/>
      <c r="I2150" s="110"/>
      <c r="J2150" s="110"/>
      <c r="K2150" s="112"/>
      <c r="L2150" s="112"/>
      <c r="M2150" s="112"/>
      <c r="N2150" s="112"/>
      <c r="O2150" s="112"/>
      <c r="P2150" s="112"/>
      <c r="Q2150" s="112"/>
      <c r="R2150" s="110"/>
      <c r="S2150" s="110"/>
      <c r="T2150" s="110"/>
      <c r="U2150" s="110"/>
      <c r="V2150" s="110"/>
      <c r="W2150" s="110"/>
      <c r="X2150" s="110"/>
    </row>
    <row r="2151" ht="14.25" customHeight="1">
      <c r="A2151" s="102"/>
      <c r="B2151" s="117"/>
      <c r="C2151" s="110"/>
      <c r="D2151" s="110"/>
      <c r="E2151" s="115"/>
      <c r="F2151" s="110"/>
      <c r="G2151" s="110"/>
      <c r="H2151" s="110"/>
      <c r="I2151" s="110"/>
      <c r="J2151" s="110"/>
      <c r="K2151" s="112"/>
      <c r="L2151" s="112"/>
      <c r="M2151" s="112"/>
      <c r="N2151" s="112"/>
      <c r="O2151" s="112"/>
      <c r="P2151" s="112"/>
      <c r="Q2151" s="112"/>
      <c r="R2151" s="110"/>
      <c r="S2151" s="110"/>
      <c r="T2151" s="110"/>
      <c r="U2151" s="110"/>
      <c r="V2151" s="110"/>
      <c r="W2151" s="110"/>
      <c r="X2151" s="110"/>
    </row>
    <row r="2152" ht="14.25" customHeight="1">
      <c r="A2152" s="102"/>
      <c r="B2152" s="117"/>
      <c r="C2152" s="110"/>
      <c r="D2152" s="110"/>
      <c r="E2152" s="115"/>
      <c r="F2152" s="110"/>
      <c r="G2152" s="110"/>
      <c r="H2152" s="110"/>
      <c r="I2152" s="110"/>
      <c r="J2152" s="110"/>
      <c r="K2152" s="112"/>
      <c r="L2152" s="112"/>
      <c r="M2152" s="112"/>
      <c r="N2152" s="112"/>
      <c r="O2152" s="112"/>
      <c r="P2152" s="112"/>
      <c r="Q2152" s="112"/>
      <c r="R2152" s="110"/>
      <c r="S2152" s="110"/>
      <c r="T2152" s="110"/>
      <c r="U2152" s="110"/>
      <c r="V2152" s="110"/>
      <c r="W2152" s="110"/>
      <c r="X2152" s="110"/>
    </row>
    <row r="2153" ht="14.25" customHeight="1">
      <c r="A2153" s="102"/>
      <c r="B2153" s="117"/>
      <c r="C2153" s="110"/>
      <c r="D2153" s="110"/>
      <c r="E2153" s="115"/>
      <c r="F2153" s="110"/>
      <c r="G2153" s="110"/>
      <c r="H2153" s="110"/>
      <c r="I2153" s="110"/>
      <c r="J2153" s="110"/>
      <c r="K2153" s="112"/>
      <c r="L2153" s="112"/>
      <c r="M2153" s="112"/>
      <c r="N2153" s="112"/>
      <c r="O2153" s="112"/>
      <c r="P2153" s="112"/>
      <c r="Q2153" s="112"/>
      <c r="R2153" s="110"/>
      <c r="S2153" s="110"/>
      <c r="T2153" s="110"/>
      <c r="U2153" s="110"/>
      <c r="V2153" s="110"/>
      <c r="W2153" s="110"/>
      <c r="X2153" s="110"/>
    </row>
    <row r="2154" ht="14.25" customHeight="1">
      <c r="A2154" s="102"/>
      <c r="B2154" s="117"/>
      <c r="C2154" s="110"/>
      <c r="D2154" s="110"/>
      <c r="E2154" s="115"/>
      <c r="F2154" s="110"/>
      <c r="G2154" s="110"/>
      <c r="H2154" s="110"/>
      <c r="I2154" s="110"/>
      <c r="J2154" s="110"/>
      <c r="K2154" s="112"/>
      <c r="L2154" s="112"/>
      <c r="M2154" s="112"/>
      <c r="N2154" s="112"/>
      <c r="O2154" s="112"/>
      <c r="P2154" s="112"/>
      <c r="Q2154" s="112"/>
      <c r="R2154" s="110"/>
      <c r="S2154" s="110"/>
      <c r="T2154" s="110"/>
      <c r="U2154" s="110"/>
      <c r="V2154" s="110"/>
      <c r="W2154" s="110"/>
      <c r="X2154" s="110"/>
    </row>
    <row r="2155" ht="14.25" customHeight="1">
      <c r="A2155" s="102"/>
      <c r="B2155" s="117"/>
      <c r="C2155" s="110"/>
      <c r="D2155" s="110"/>
      <c r="E2155" s="115"/>
      <c r="F2155" s="110"/>
      <c r="G2155" s="110"/>
      <c r="H2155" s="110"/>
      <c r="I2155" s="110"/>
      <c r="J2155" s="110"/>
      <c r="K2155" s="112"/>
      <c r="L2155" s="112"/>
      <c r="M2155" s="112"/>
      <c r="N2155" s="112"/>
      <c r="O2155" s="112"/>
      <c r="P2155" s="112"/>
      <c r="Q2155" s="112"/>
      <c r="R2155" s="110"/>
      <c r="S2155" s="110"/>
      <c r="T2155" s="110"/>
      <c r="U2155" s="110"/>
      <c r="V2155" s="110"/>
      <c r="W2155" s="110"/>
      <c r="X2155" s="110"/>
    </row>
    <row r="2156" ht="14.25" customHeight="1">
      <c r="A2156" s="102"/>
      <c r="B2156" s="117"/>
      <c r="C2156" s="110"/>
      <c r="D2156" s="110"/>
      <c r="E2156" s="115"/>
      <c r="F2156" s="110"/>
      <c r="G2156" s="110"/>
      <c r="H2156" s="110"/>
      <c r="I2156" s="110"/>
      <c r="J2156" s="110"/>
      <c r="K2156" s="112"/>
      <c r="L2156" s="112"/>
      <c r="M2156" s="112"/>
      <c r="N2156" s="112"/>
      <c r="O2156" s="112"/>
      <c r="P2156" s="112"/>
      <c r="Q2156" s="112"/>
      <c r="R2156" s="110"/>
      <c r="S2156" s="110"/>
      <c r="T2156" s="110"/>
      <c r="U2156" s="110"/>
      <c r="V2156" s="110"/>
      <c r="W2156" s="110"/>
      <c r="X2156" s="110"/>
    </row>
    <row r="2157" ht="14.25" customHeight="1">
      <c r="A2157" s="102"/>
      <c r="B2157" s="117"/>
      <c r="C2157" s="110"/>
      <c r="D2157" s="110"/>
      <c r="E2157" s="115"/>
      <c r="F2157" s="110"/>
      <c r="G2157" s="110"/>
      <c r="H2157" s="110"/>
      <c r="I2157" s="110"/>
      <c r="J2157" s="110"/>
      <c r="K2157" s="112"/>
      <c r="L2157" s="112"/>
      <c r="M2157" s="112"/>
      <c r="N2157" s="112"/>
      <c r="O2157" s="112"/>
      <c r="P2157" s="112"/>
      <c r="Q2157" s="112"/>
      <c r="R2157" s="110"/>
      <c r="S2157" s="110"/>
      <c r="T2157" s="110"/>
      <c r="U2157" s="110"/>
      <c r="V2157" s="110"/>
      <c r="W2157" s="110"/>
      <c r="X2157" s="110"/>
    </row>
    <row r="2158" ht="14.25" customHeight="1">
      <c r="A2158" s="102"/>
      <c r="B2158" s="117"/>
      <c r="C2158" s="110"/>
      <c r="D2158" s="110"/>
      <c r="E2158" s="115"/>
      <c r="F2158" s="110"/>
      <c r="G2158" s="110"/>
      <c r="H2158" s="110"/>
      <c r="I2158" s="110"/>
      <c r="J2158" s="110"/>
      <c r="K2158" s="112"/>
      <c r="L2158" s="112"/>
      <c r="M2158" s="112"/>
      <c r="N2158" s="112"/>
      <c r="O2158" s="112"/>
      <c r="P2158" s="112"/>
      <c r="Q2158" s="112"/>
      <c r="R2158" s="110"/>
      <c r="S2158" s="110"/>
      <c r="T2158" s="110"/>
      <c r="U2158" s="110"/>
      <c r="V2158" s="110"/>
      <c r="W2158" s="110"/>
      <c r="X2158" s="110"/>
    </row>
    <row r="2159" ht="14.25" customHeight="1">
      <c r="A2159" s="102"/>
      <c r="B2159" s="117"/>
      <c r="C2159" s="110"/>
      <c r="D2159" s="110"/>
      <c r="E2159" s="115"/>
      <c r="F2159" s="110"/>
      <c r="G2159" s="110"/>
      <c r="H2159" s="110"/>
      <c r="I2159" s="110"/>
      <c r="J2159" s="110"/>
      <c r="K2159" s="112"/>
      <c r="L2159" s="112"/>
      <c r="M2159" s="112"/>
      <c r="N2159" s="112"/>
      <c r="O2159" s="112"/>
      <c r="P2159" s="112"/>
      <c r="Q2159" s="112"/>
      <c r="R2159" s="110"/>
      <c r="S2159" s="110"/>
      <c r="T2159" s="110"/>
      <c r="U2159" s="110"/>
      <c r="V2159" s="110"/>
      <c r="W2159" s="110"/>
      <c r="X2159" s="110"/>
    </row>
    <row r="2160" ht="14.25" customHeight="1">
      <c r="A2160" s="102"/>
      <c r="B2160" s="117"/>
      <c r="C2160" s="110"/>
      <c r="D2160" s="110"/>
      <c r="E2160" s="115"/>
      <c r="F2160" s="110"/>
      <c r="G2160" s="110"/>
      <c r="H2160" s="110"/>
      <c r="I2160" s="110"/>
      <c r="J2160" s="110"/>
      <c r="K2160" s="112"/>
      <c r="L2160" s="112"/>
      <c r="M2160" s="112"/>
      <c r="N2160" s="112"/>
      <c r="O2160" s="112"/>
      <c r="P2160" s="112"/>
      <c r="Q2160" s="112"/>
      <c r="R2160" s="110"/>
      <c r="S2160" s="110"/>
      <c r="T2160" s="110"/>
      <c r="U2160" s="110"/>
      <c r="V2160" s="110"/>
      <c r="W2160" s="110"/>
      <c r="X2160" s="110"/>
    </row>
    <row r="2161" ht="14.25" customHeight="1">
      <c r="A2161" s="102"/>
      <c r="B2161" s="117"/>
      <c r="C2161" s="110"/>
      <c r="D2161" s="110"/>
      <c r="E2161" s="115"/>
      <c r="F2161" s="110"/>
      <c r="G2161" s="110"/>
      <c r="H2161" s="110"/>
      <c r="I2161" s="110"/>
      <c r="J2161" s="110"/>
      <c r="K2161" s="112"/>
      <c r="L2161" s="112"/>
      <c r="M2161" s="112"/>
      <c r="N2161" s="112"/>
      <c r="O2161" s="112"/>
      <c r="P2161" s="112"/>
      <c r="Q2161" s="112"/>
      <c r="R2161" s="110"/>
      <c r="S2161" s="110"/>
      <c r="T2161" s="110"/>
      <c r="U2161" s="110"/>
      <c r="V2161" s="110"/>
      <c r="W2161" s="110"/>
      <c r="X2161" s="110"/>
    </row>
    <row r="2162" ht="14.25" customHeight="1">
      <c r="A2162" s="102"/>
      <c r="B2162" s="117"/>
      <c r="C2162" s="110"/>
      <c r="D2162" s="110"/>
      <c r="E2162" s="115"/>
      <c r="F2162" s="110"/>
      <c r="G2162" s="110"/>
      <c r="H2162" s="110"/>
      <c r="I2162" s="110"/>
      <c r="J2162" s="110"/>
      <c r="K2162" s="112"/>
      <c r="L2162" s="112"/>
      <c r="M2162" s="112"/>
      <c r="N2162" s="112"/>
      <c r="O2162" s="112"/>
      <c r="P2162" s="112"/>
      <c r="Q2162" s="112"/>
      <c r="R2162" s="110"/>
      <c r="S2162" s="110"/>
      <c r="T2162" s="110"/>
      <c r="U2162" s="110"/>
      <c r="V2162" s="110"/>
      <c r="W2162" s="110"/>
      <c r="X2162" s="110"/>
    </row>
    <row r="2163" ht="14.25" customHeight="1">
      <c r="A2163" s="102"/>
      <c r="B2163" s="117"/>
      <c r="C2163" s="110"/>
      <c r="D2163" s="110"/>
      <c r="E2163" s="115"/>
      <c r="F2163" s="110"/>
      <c r="G2163" s="110"/>
      <c r="H2163" s="110"/>
      <c r="I2163" s="110"/>
      <c r="J2163" s="110"/>
      <c r="K2163" s="112"/>
      <c r="L2163" s="112"/>
      <c r="M2163" s="112"/>
      <c r="N2163" s="112"/>
      <c r="O2163" s="112"/>
      <c r="P2163" s="112"/>
      <c r="Q2163" s="112"/>
      <c r="R2163" s="110"/>
      <c r="S2163" s="110"/>
      <c r="T2163" s="110"/>
      <c r="U2163" s="110"/>
      <c r="V2163" s="110"/>
      <c r="W2163" s="110"/>
      <c r="X2163" s="110"/>
    </row>
    <row r="2164" ht="14.25" customHeight="1">
      <c r="A2164" s="102"/>
      <c r="B2164" s="117"/>
      <c r="C2164" s="110"/>
      <c r="D2164" s="110"/>
      <c r="E2164" s="115"/>
      <c r="F2164" s="110"/>
      <c r="G2164" s="110"/>
      <c r="H2164" s="110"/>
      <c r="I2164" s="110"/>
      <c r="J2164" s="110"/>
      <c r="K2164" s="112"/>
      <c r="L2164" s="112"/>
      <c r="M2164" s="112"/>
      <c r="N2164" s="112"/>
      <c r="O2164" s="112"/>
      <c r="P2164" s="112"/>
      <c r="Q2164" s="112"/>
      <c r="R2164" s="110"/>
      <c r="S2164" s="110"/>
      <c r="T2164" s="110"/>
      <c r="U2164" s="110"/>
      <c r="V2164" s="110"/>
      <c r="W2164" s="110"/>
      <c r="X2164" s="110"/>
    </row>
    <row r="2165" ht="14.25" customHeight="1">
      <c r="A2165" s="102"/>
      <c r="B2165" s="117"/>
      <c r="C2165" s="110"/>
      <c r="D2165" s="110"/>
      <c r="E2165" s="115"/>
      <c r="F2165" s="110"/>
      <c r="G2165" s="110"/>
      <c r="H2165" s="110"/>
      <c r="I2165" s="110"/>
      <c r="J2165" s="110"/>
      <c r="K2165" s="112"/>
      <c r="L2165" s="112"/>
      <c r="M2165" s="112"/>
      <c r="N2165" s="112"/>
      <c r="O2165" s="112"/>
      <c r="P2165" s="112"/>
      <c r="Q2165" s="112"/>
      <c r="R2165" s="110"/>
      <c r="S2165" s="110"/>
      <c r="T2165" s="110"/>
      <c r="U2165" s="110"/>
      <c r="V2165" s="110"/>
      <c r="W2165" s="110"/>
      <c r="X2165" s="110"/>
    </row>
    <row r="2166" ht="14.25" customHeight="1">
      <c r="A2166" s="102"/>
      <c r="B2166" s="117"/>
      <c r="C2166" s="110"/>
      <c r="D2166" s="110"/>
      <c r="E2166" s="115"/>
      <c r="F2166" s="110"/>
      <c r="G2166" s="110"/>
      <c r="H2166" s="110"/>
      <c r="I2166" s="110"/>
      <c r="J2166" s="110"/>
      <c r="K2166" s="112"/>
      <c r="L2166" s="112"/>
      <c r="M2166" s="112"/>
      <c r="N2166" s="112"/>
      <c r="O2166" s="112"/>
      <c r="P2166" s="112"/>
      <c r="Q2166" s="112"/>
      <c r="R2166" s="110"/>
      <c r="S2166" s="110"/>
      <c r="T2166" s="110"/>
      <c r="U2166" s="110"/>
      <c r="V2166" s="110"/>
      <c r="W2166" s="110"/>
      <c r="X2166" s="110"/>
    </row>
    <row r="2167" ht="14.25" customHeight="1">
      <c r="A2167" s="102"/>
      <c r="B2167" s="117"/>
      <c r="C2167" s="110"/>
      <c r="D2167" s="110"/>
      <c r="E2167" s="115"/>
      <c r="F2167" s="110"/>
      <c r="G2167" s="110"/>
      <c r="H2167" s="110"/>
      <c r="I2167" s="110"/>
      <c r="J2167" s="110"/>
      <c r="K2167" s="112"/>
      <c r="L2167" s="112"/>
      <c r="M2167" s="112"/>
      <c r="N2167" s="112"/>
      <c r="O2167" s="112"/>
      <c r="P2167" s="112"/>
      <c r="Q2167" s="112"/>
      <c r="R2167" s="110"/>
      <c r="S2167" s="110"/>
      <c r="T2167" s="110"/>
      <c r="U2167" s="110"/>
      <c r="V2167" s="110"/>
      <c r="W2167" s="110"/>
      <c r="X2167" s="110"/>
    </row>
    <row r="2168" ht="14.25" customHeight="1">
      <c r="A2168" s="102"/>
      <c r="B2168" s="117"/>
      <c r="C2168" s="110"/>
      <c r="D2168" s="110"/>
      <c r="E2168" s="115"/>
      <c r="F2168" s="110"/>
      <c r="G2168" s="110"/>
      <c r="H2168" s="110"/>
      <c r="I2168" s="110"/>
      <c r="J2168" s="110"/>
      <c r="K2168" s="112"/>
      <c r="L2168" s="112"/>
      <c r="M2168" s="112"/>
      <c r="N2168" s="112"/>
      <c r="O2168" s="112"/>
      <c r="P2168" s="112"/>
      <c r="Q2168" s="112"/>
      <c r="R2168" s="110"/>
      <c r="S2168" s="110"/>
      <c r="T2168" s="110"/>
      <c r="U2168" s="110"/>
      <c r="V2168" s="110"/>
      <c r="W2168" s="110"/>
      <c r="X2168" s="110"/>
    </row>
    <row r="2169" ht="14.25" customHeight="1">
      <c r="A2169" s="102"/>
      <c r="B2169" s="117"/>
      <c r="C2169" s="110"/>
      <c r="D2169" s="110"/>
      <c r="E2169" s="115"/>
      <c r="F2169" s="110"/>
      <c r="G2169" s="110"/>
      <c r="H2169" s="110"/>
      <c r="I2169" s="110"/>
      <c r="J2169" s="110"/>
      <c r="K2169" s="112"/>
      <c r="L2169" s="112"/>
      <c r="M2169" s="112"/>
      <c r="N2169" s="112"/>
      <c r="O2169" s="112"/>
      <c r="P2169" s="112"/>
      <c r="Q2169" s="112"/>
      <c r="R2169" s="110"/>
      <c r="S2169" s="110"/>
      <c r="T2169" s="110"/>
      <c r="U2169" s="110"/>
      <c r="V2169" s="110"/>
      <c r="W2169" s="110"/>
      <c r="X2169" s="110"/>
    </row>
    <row r="2170" ht="14.25" customHeight="1">
      <c r="A2170" s="102"/>
      <c r="B2170" s="117"/>
      <c r="C2170" s="110"/>
      <c r="D2170" s="110"/>
      <c r="E2170" s="115"/>
      <c r="F2170" s="110"/>
      <c r="G2170" s="110"/>
      <c r="H2170" s="110"/>
      <c r="I2170" s="110"/>
      <c r="J2170" s="110"/>
      <c r="K2170" s="112"/>
      <c r="L2170" s="112"/>
      <c r="M2170" s="112"/>
      <c r="N2170" s="112"/>
      <c r="O2170" s="112"/>
      <c r="P2170" s="112"/>
      <c r="Q2170" s="112"/>
      <c r="R2170" s="110"/>
      <c r="S2170" s="110"/>
      <c r="T2170" s="110"/>
      <c r="U2170" s="110"/>
      <c r="V2170" s="110"/>
      <c r="W2170" s="110"/>
      <c r="X2170" s="110"/>
    </row>
    <row r="2171" ht="14.25" customHeight="1">
      <c r="A2171" s="102"/>
      <c r="B2171" s="117"/>
      <c r="C2171" s="110"/>
      <c r="D2171" s="110"/>
      <c r="E2171" s="115"/>
      <c r="F2171" s="110"/>
      <c r="G2171" s="110"/>
      <c r="H2171" s="110"/>
      <c r="I2171" s="110"/>
      <c r="J2171" s="110"/>
      <c r="K2171" s="112"/>
      <c r="L2171" s="112"/>
      <c r="M2171" s="112"/>
      <c r="N2171" s="112"/>
      <c r="O2171" s="112"/>
      <c r="P2171" s="112"/>
      <c r="Q2171" s="112"/>
      <c r="R2171" s="110"/>
      <c r="S2171" s="110"/>
      <c r="T2171" s="110"/>
      <c r="U2171" s="110"/>
      <c r="V2171" s="110"/>
      <c r="W2171" s="110"/>
      <c r="X2171" s="110"/>
    </row>
    <row r="2172" ht="14.25" customHeight="1">
      <c r="A2172" s="102"/>
      <c r="B2172" s="117"/>
      <c r="C2172" s="110"/>
      <c r="D2172" s="110"/>
      <c r="E2172" s="115"/>
      <c r="F2172" s="110"/>
      <c r="G2172" s="110"/>
      <c r="H2172" s="110"/>
      <c r="I2172" s="110"/>
      <c r="J2172" s="110"/>
      <c r="K2172" s="112"/>
      <c r="L2172" s="112"/>
      <c r="M2172" s="112"/>
      <c r="N2172" s="112"/>
      <c r="O2172" s="112"/>
      <c r="P2172" s="112"/>
      <c r="Q2172" s="112"/>
      <c r="R2172" s="110"/>
      <c r="S2172" s="110"/>
      <c r="T2172" s="110"/>
      <c r="U2172" s="110"/>
      <c r="V2172" s="110"/>
      <c r="W2172" s="110"/>
      <c r="X2172" s="110"/>
    </row>
    <row r="2173" ht="14.25" customHeight="1">
      <c r="A2173" s="102"/>
      <c r="B2173" s="117"/>
      <c r="C2173" s="110"/>
      <c r="D2173" s="110"/>
      <c r="E2173" s="115"/>
      <c r="F2173" s="110"/>
      <c r="G2173" s="110"/>
      <c r="H2173" s="110"/>
      <c r="I2173" s="110"/>
      <c r="J2173" s="110"/>
      <c r="K2173" s="112"/>
      <c r="L2173" s="112"/>
      <c r="M2173" s="112"/>
      <c r="N2173" s="112"/>
      <c r="O2173" s="112"/>
      <c r="P2173" s="112"/>
      <c r="Q2173" s="112"/>
      <c r="R2173" s="110"/>
      <c r="S2173" s="110"/>
      <c r="T2173" s="110"/>
      <c r="U2173" s="110"/>
      <c r="V2173" s="110"/>
      <c r="W2173" s="110"/>
      <c r="X2173" s="110"/>
    </row>
    <row r="2174" ht="14.25" customHeight="1">
      <c r="A2174" s="102"/>
      <c r="B2174" s="117"/>
      <c r="C2174" s="110"/>
      <c r="D2174" s="110"/>
      <c r="E2174" s="115"/>
      <c r="F2174" s="110"/>
      <c r="G2174" s="110"/>
      <c r="H2174" s="110"/>
      <c r="I2174" s="110"/>
      <c r="J2174" s="110"/>
      <c r="K2174" s="112"/>
      <c r="L2174" s="112"/>
      <c r="M2174" s="112"/>
      <c r="N2174" s="112"/>
      <c r="O2174" s="112"/>
      <c r="P2174" s="112"/>
      <c r="Q2174" s="112"/>
      <c r="R2174" s="110"/>
      <c r="S2174" s="110"/>
      <c r="T2174" s="110"/>
      <c r="U2174" s="110"/>
      <c r="V2174" s="110"/>
      <c r="W2174" s="110"/>
      <c r="X2174" s="110"/>
    </row>
    <row r="2175" ht="14.25" customHeight="1">
      <c r="A2175" s="102"/>
      <c r="B2175" s="117"/>
      <c r="C2175" s="110"/>
      <c r="D2175" s="110"/>
      <c r="E2175" s="115"/>
      <c r="F2175" s="110"/>
      <c r="G2175" s="110"/>
      <c r="H2175" s="110"/>
      <c r="I2175" s="110"/>
      <c r="J2175" s="110"/>
      <c r="K2175" s="112"/>
      <c r="L2175" s="112"/>
      <c r="M2175" s="112"/>
      <c r="N2175" s="112"/>
      <c r="O2175" s="112"/>
      <c r="P2175" s="112"/>
      <c r="Q2175" s="112"/>
      <c r="R2175" s="110"/>
      <c r="S2175" s="110"/>
      <c r="T2175" s="110"/>
      <c r="U2175" s="110"/>
      <c r="V2175" s="110"/>
      <c r="W2175" s="110"/>
      <c r="X2175" s="110"/>
    </row>
    <row r="2176" ht="14.25" customHeight="1">
      <c r="A2176" s="102"/>
      <c r="B2176" s="117"/>
      <c r="C2176" s="110"/>
      <c r="D2176" s="110"/>
      <c r="E2176" s="115"/>
      <c r="F2176" s="110"/>
      <c r="G2176" s="110"/>
      <c r="H2176" s="110"/>
      <c r="I2176" s="110"/>
      <c r="J2176" s="110"/>
      <c r="K2176" s="112"/>
      <c r="L2176" s="112"/>
      <c r="M2176" s="112"/>
      <c r="N2176" s="112"/>
      <c r="O2176" s="112"/>
      <c r="P2176" s="112"/>
      <c r="Q2176" s="112"/>
      <c r="R2176" s="110"/>
      <c r="S2176" s="110"/>
      <c r="T2176" s="110"/>
      <c r="U2176" s="110"/>
      <c r="V2176" s="110"/>
      <c r="W2176" s="110"/>
      <c r="X2176" s="110"/>
    </row>
    <row r="2177" ht="14.25" customHeight="1">
      <c r="A2177" s="102"/>
      <c r="B2177" s="117"/>
      <c r="C2177" s="110"/>
      <c r="D2177" s="110"/>
      <c r="E2177" s="115"/>
      <c r="F2177" s="110"/>
      <c r="G2177" s="110"/>
      <c r="H2177" s="110"/>
      <c r="I2177" s="110"/>
      <c r="J2177" s="110"/>
      <c r="K2177" s="112"/>
      <c r="L2177" s="112"/>
      <c r="M2177" s="112"/>
      <c r="N2177" s="112"/>
      <c r="O2177" s="112"/>
      <c r="P2177" s="112"/>
      <c r="Q2177" s="112"/>
      <c r="R2177" s="110"/>
      <c r="S2177" s="110"/>
      <c r="T2177" s="110"/>
      <c r="U2177" s="110"/>
      <c r="V2177" s="110"/>
      <c r="W2177" s="110"/>
      <c r="X2177" s="110"/>
    </row>
    <row r="2178" ht="14.25" customHeight="1">
      <c r="A2178" s="102"/>
      <c r="B2178" s="117"/>
      <c r="C2178" s="110"/>
      <c r="D2178" s="110"/>
      <c r="E2178" s="115"/>
      <c r="F2178" s="110"/>
      <c r="G2178" s="110"/>
      <c r="H2178" s="110"/>
      <c r="I2178" s="110"/>
      <c r="J2178" s="110"/>
      <c r="K2178" s="112"/>
      <c r="L2178" s="112"/>
      <c r="M2178" s="112"/>
      <c r="N2178" s="112"/>
      <c r="O2178" s="112"/>
      <c r="P2178" s="112"/>
      <c r="Q2178" s="112"/>
      <c r="R2178" s="110"/>
      <c r="S2178" s="110"/>
      <c r="T2178" s="110"/>
      <c r="U2178" s="110"/>
      <c r="V2178" s="110"/>
      <c r="W2178" s="110"/>
      <c r="X2178" s="110"/>
    </row>
    <row r="2179" ht="14.25" customHeight="1">
      <c r="A2179" s="102"/>
      <c r="B2179" s="117"/>
      <c r="C2179" s="110"/>
      <c r="D2179" s="110"/>
      <c r="E2179" s="115"/>
      <c r="F2179" s="110"/>
      <c r="G2179" s="110"/>
      <c r="H2179" s="110"/>
      <c r="I2179" s="110"/>
      <c r="J2179" s="110"/>
      <c r="K2179" s="112"/>
      <c r="L2179" s="112"/>
      <c r="M2179" s="112"/>
      <c r="N2179" s="112"/>
      <c r="O2179" s="112"/>
      <c r="P2179" s="112"/>
      <c r="Q2179" s="112"/>
      <c r="R2179" s="110"/>
      <c r="S2179" s="110"/>
      <c r="T2179" s="110"/>
      <c r="U2179" s="110"/>
      <c r="V2179" s="110"/>
      <c r="W2179" s="110"/>
      <c r="X2179" s="110"/>
    </row>
    <row r="2180" ht="14.25" customHeight="1">
      <c r="A2180" s="102"/>
      <c r="B2180" s="117"/>
      <c r="C2180" s="110"/>
      <c r="D2180" s="110"/>
      <c r="E2180" s="115"/>
      <c r="F2180" s="110"/>
      <c r="G2180" s="110"/>
      <c r="H2180" s="110"/>
      <c r="I2180" s="110"/>
      <c r="J2180" s="110"/>
      <c r="K2180" s="112"/>
      <c r="L2180" s="112"/>
      <c r="M2180" s="112"/>
      <c r="N2180" s="112"/>
      <c r="O2180" s="112"/>
      <c r="P2180" s="112"/>
      <c r="Q2180" s="112"/>
      <c r="R2180" s="110"/>
      <c r="S2180" s="110"/>
      <c r="T2180" s="110"/>
      <c r="U2180" s="110"/>
      <c r="V2180" s="110"/>
      <c r="W2180" s="110"/>
      <c r="X2180" s="110"/>
    </row>
    <row r="2181" ht="14.25" customHeight="1">
      <c r="A2181" s="102"/>
      <c r="B2181" s="117"/>
      <c r="C2181" s="110"/>
      <c r="D2181" s="110"/>
      <c r="E2181" s="115"/>
      <c r="F2181" s="110"/>
      <c r="G2181" s="110"/>
      <c r="H2181" s="110"/>
      <c r="I2181" s="110"/>
      <c r="J2181" s="110"/>
      <c r="K2181" s="112"/>
      <c r="L2181" s="112"/>
      <c r="M2181" s="112"/>
      <c r="N2181" s="112"/>
      <c r="O2181" s="112"/>
      <c r="P2181" s="112"/>
      <c r="Q2181" s="112"/>
      <c r="R2181" s="110"/>
      <c r="S2181" s="110"/>
      <c r="T2181" s="110"/>
      <c r="U2181" s="110"/>
      <c r="V2181" s="110"/>
      <c r="W2181" s="110"/>
      <c r="X2181" s="110"/>
    </row>
    <row r="2182" ht="14.25" customHeight="1">
      <c r="A2182" s="102"/>
      <c r="B2182" s="117"/>
      <c r="C2182" s="110"/>
      <c r="D2182" s="110"/>
      <c r="E2182" s="115"/>
      <c r="F2182" s="110"/>
      <c r="G2182" s="110"/>
      <c r="H2182" s="110"/>
      <c r="I2182" s="110"/>
      <c r="J2182" s="110"/>
      <c r="K2182" s="112"/>
      <c r="L2182" s="112"/>
      <c r="M2182" s="112"/>
      <c r="N2182" s="112"/>
      <c r="O2182" s="112"/>
      <c r="P2182" s="112"/>
      <c r="Q2182" s="112"/>
      <c r="R2182" s="110"/>
      <c r="S2182" s="110"/>
      <c r="T2182" s="110"/>
      <c r="U2182" s="110"/>
      <c r="V2182" s="110"/>
      <c r="W2182" s="110"/>
      <c r="X2182" s="110"/>
    </row>
    <row r="2183" ht="14.25" customHeight="1">
      <c r="A2183" s="102"/>
      <c r="B2183" s="117"/>
      <c r="C2183" s="110"/>
      <c r="D2183" s="110"/>
      <c r="E2183" s="115"/>
      <c r="F2183" s="110"/>
      <c r="G2183" s="110"/>
      <c r="H2183" s="110"/>
      <c r="I2183" s="110"/>
      <c r="J2183" s="110"/>
      <c r="K2183" s="112"/>
      <c r="L2183" s="112"/>
      <c r="M2183" s="112"/>
      <c r="N2183" s="112"/>
      <c r="O2183" s="112"/>
      <c r="P2183" s="112"/>
      <c r="Q2183" s="112"/>
      <c r="R2183" s="110"/>
      <c r="S2183" s="110"/>
      <c r="T2183" s="110"/>
      <c r="U2183" s="110"/>
      <c r="V2183" s="110"/>
      <c r="W2183" s="110"/>
      <c r="X2183" s="110"/>
    </row>
    <row r="2184" ht="14.25" customHeight="1">
      <c r="A2184" s="102"/>
      <c r="B2184" s="117"/>
      <c r="C2184" s="110"/>
      <c r="D2184" s="110"/>
      <c r="E2184" s="115"/>
      <c r="F2184" s="110"/>
      <c r="G2184" s="110"/>
      <c r="H2184" s="110"/>
      <c r="I2184" s="110"/>
      <c r="J2184" s="110"/>
      <c r="K2184" s="112"/>
      <c r="L2184" s="112"/>
      <c r="M2184" s="112"/>
      <c r="N2184" s="112"/>
      <c r="O2184" s="112"/>
      <c r="P2184" s="112"/>
      <c r="Q2184" s="112"/>
      <c r="R2184" s="110"/>
      <c r="S2184" s="110"/>
      <c r="T2184" s="110"/>
      <c r="U2184" s="110"/>
      <c r="V2184" s="110"/>
      <c r="W2184" s="110"/>
      <c r="X2184" s="110"/>
    </row>
    <row r="2185" ht="14.25" customHeight="1">
      <c r="A2185" s="102"/>
      <c r="B2185" s="117"/>
      <c r="C2185" s="110"/>
      <c r="D2185" s="110"/>
      <c r="E2185" s="115"/>
      <c r="F2185" s="110"/>
      <c r="G2185" s="110"/>
      <c r="H2185" s="110"/>
      <c r="I2185" s="110"/>
      <c r="J2185" s="110"/>
      <c r="K2185" s="112"/>
      <c r="L2185" s="112"/>
      <c r="M2185" s="112"/>
      <c r="N2185" s="112"/>
      <c r="O2185" s="112"/>
      <c r="P2185" s="112"/>
      <c r="Q2185" s="112"/>
      <c r="R2185" s="110"/>
      <c r="S2185" s="110"/>
      <c r="T2185" s="110"/>
      <c r="U2185" s="110"/>
      <c r="V2185" s="110"/>
      <c r="W2185" s="110"/>
      <c r="X2185" s="110"/>
    </row>
    <row r="2186" ht="14.25" customHeight="1">
      <c r="A2186" s="102"/>
      <c r="B2186" s="117"/>
      <c r="C2186" s="110"/>
      <c r="D2186" s="110"/>
      <c r="E2186" s="115"/>
      <c r="F2186" s="110"/>
      <c r="G2186" s="110"/>
      <c r="H2186" s="110"/>
      <c r="I2186" s="110"/>
      <c r="J2186" s="110"/>
      <c r="K2186" s="112"/>
      <c r="L2186" s="112"/>
      <c r="M2186" s="112"/>
      <c r="N2186" s="112"/>
      <c r="O2186" s="112"/>
      <c r="P2186" s="112"/>
      <c r="Q2186" s="112"/>
      <c r="R2186" s="110"/>
      <c r="S2186" s="110"/>
      <c r="T2186" s="110"/>
      <c r="U2186" s="110"/>
      <c r="V2186" s="110"/>
      <c r="W2186" s="110"/>
      <c r="X2186" s="110"/>
    </row>
    <row r="2187" ht="14.25" customHeight="1">
      <c r="A2187" s="102"/>
      <c r="B2187" s="117"/>
      <c r="C2187" s="110"/>
      <c r="D2187" s="110"/>
      <c r="E2187" s="115"/>
      <c r="F2187" s="110"/>
      <c r="G2187" s="110"/>
      <c r="H2187" s="110"/>
      <c r="I2187" s="110"/>
      <c r="J2187" s="110"/>
      <c r="K2187" s="112"/>
      <c r="L2187" s="112"/>
      <c r="M2187" s="112"/>
      <c r="N2187" s="112"/>
      <c r="O2187" s="112"/>
      <c r="P2187" s="112"/>
      <c r="Q2187" s="112"/>
      <c r="R2187" s="110"/>
      <c r="S2187" s="110"/>
      <c r="T2187" s="110"/>
      <c r="U2187" s="110"/>
      <c r="V2187" s="110"/>
      <c r="W2187" s="110"/>
      <c r="X2187" s="110"/>
    </row>
    <row r="2188" ht="14.25" customHeight="1">
      <c r="A2188" s="102"/>
      <c r="B2188" s="117"/>
      <c r="C2188" s="110"/>
      <c r="D2188" s="110"/>
      <c r="E2188" s="115"/>
      <c r="F2188" s="110"/>
      <c r="G2188" s="110"/>
      <c r="H2188" s="110"/>
      <c r="I2188" s="110"/>
      <c r="J2188" s="110"/>
      <c r="K2188" s="112"/>
      <c r="L2188" s="112"/>
      <c r="M2188" s="112"/>
      <c r="N2188" s="112"/>
      <c r="O2188" s="112"/>
      <c r="P2188" s="112"/>
      <c r="Q2188" s="112"/>
      <c r="R2188" s="110"/>
      <c r="S2188" s="110"/>
      <c r="T2188" s="110"/>
      <c r="U2188" s="110"/>
      <c r="V2188" s="110"/>
      <c r="W2188" s="110"/>
      <c r="X2188" s="110"/>
    </row>
    <row r="2189" ht="14.25" customHeight="1">
      <c r="A2189" s="102"/>
      <c r="B2189" s="117"/>
      <c r="C2189" s="110"/>
      <c r="D2189" s="110"/>
      <c r="E2189" s="115"/>
      <c r="F2189" s="110"/>
      <c r="G2189" s="110"/>
      <c r="H2189" s="110"/>
      <c r="I2189" s="110"/>
      <c r="J2189" s="110"/>
      <c r="K2189" s="112"/>
      <c r="L2189" s="112"/>
      <c r="M2189" s="112"/>
      <c r="N2189" s="112"/>
      <c r="O2189" s="112"/>
      <c r="P2189" s="112"/>
      <c r="Q2189" s="112"/>
      <c r="R2189" s="110"/>
      <c r="S2189" s="110"/>
      <c r="T2189" s="110"/>
      <c r="U2189" s="110"/>
      <c r="V2189" s="110"/>
      <c r="W2189" s="110"/>
      <c r="X2189" s="110"/>
    </row>
    <row r="2190" ht="14.25" customHeight="1">
      <c r="A2190" s="102"/>
      <c r="B2190" s="117"/>
      <c r="C2190" s="110"/>
      <c r="D2190" s="110"/>
      <c r="E2190" s="115"/>
      <c r="F2190" s="110"/>
      <c r="G2190" s="110"/>
      <c r="H2190" s="110"/>
      <c r="I2190" s="110"/>
      <c r="J2190" s="110"/>
      <c r="K2190" s="112"/>
      <c r="L2190" s="112"/>
      <c r="M2190" s="112"/>
      <c r="N2190" s="112"/>
      <c r="O2190" s="112"/>
      <c r="P2190" s="112"/>
      <c r="Q2190" s="112"/>
      <c r="R2190" s="110"/>
      <c r="S2190" s="110"/>
      <c r="T2190" s="110"/>
      <c r="U2190" s="110"/>
      <c r="V2190" s="110"/>
      <c r="W2190" s="110"/>
      <c r="X2190" s="110"/>
    </row>
    <row r="2191" ht="14.25" customHeight="1">
      <c r="A2191" s="102"/>
      <c r="B2191" s="117"/>
      <c r="C2191" s="110"/>
      <c r="D2191" s="110"/>
      <c r="E2191" s="115"/>
      <c r="F2191" s="110"/>
      <c r="G2191" s="110"/>
      <c r="H2191" s="110"/>
      <c r="I2191" s="110"/>
      <c r="J2191" s="110"/>
      <c r="K2191" s="112"/>
      <c r="L2191" s="112"/>
      <c r="M2191" s="112"/>
      <c r="N2191" s="112"/>
      <c r="O2191" s="112"/>
      <c r="P2191" s="112"/>
      <c r="Q2191" s="112"/>
      <c r="R2191" s="110"/>
      <c r="S2191" s="110"/>
      <c r="T2191" s="110"/>
      <c r="U2191" s="110"/>
      <c r="V2191" s="110"/>
      <c r="W2191" s="110"/>
      <c r="X2191" s="110"/>
    </row>
    <row r="2192" ht="14.25" customHeight="1">
      <c r="A2192" s="102"/>
      <c r="B2192" s="117"/>
      <c r="C2192" s="110"/>
      <c r="D2192" s="110"/>
      <c r="E2192" s="115"/>
      <c r="F2192" s="110"/>
      <c r="G2192" s="110"/>
      <c r="H2192" s="110"/>
      <c r="I2192" s="110"/>
      <c r="J2192" s="110"/>
      <c r="K2192" s="112"/>
      <c r="L2192" s="112"/>
      <c r="M2192" s="112"/>
      <c r="N2192" s="112"/>
      <c r="O2192" s="112"/>
      <c r="P2192" s="112"/>
      <c r="Q2192" s="112"/>
      <c r="R2192" s="110"/>
      <c r="S2192" s="110"/>
      <c r="T2192" s="110"/>
      <c r="U2192" s="110"/>
      <c r="V2192" s="110"/>
      <c r="W2192" s="110"/>
      <c r="X2192" s="110"/>
    </row>
    <row r="2193" ht="14.25" customHeight="1">
      <c r="A2193" s="102"/>
      <c r="B2193" s="117"/>
      <c r="C2193" s="110"/>
      <c r="D2193" s="110"/>
      <c r="E2193" s="115"/>
      <c r="F2193" s="110"/>
      <c r="G2193" s="110"/>
      <c r="H2193" s="110"/>
      <c r="I2193" s="110"/>
      <c r="J2193" s="110"/>
      <c r="K2193" s="112"/>
      <c r="L2193" s="112"/>
      <c r="M2193" s="112"/>
      <c r="N2193" s="112"/>
      <c r="O2193" s="112"/>
      <c r="P2193" s="112"/>
      <c r="Q2193" s="112"/>
      <c r="R2193" s="110"/>
      <c r="S2193" s="110"/>
      <c r="T2193" s="110"/>
      <c r="U2193" s="110"/>
      <c r="V2193" s="110"/>
      <c r="W2193" s="110"/>
      <c r="X2193" s="110"/>
    </row>
    <row r="2194" ht="14.25" customHeight="1">
      <c r="A2194" s="102"/>
      <c r="B2194" s="117"/>
      <c r="C2194" s="110"/>
      <c r="D2194" s="110"/>
      <c r="E2194" s="115"/>
      <c r="F2194" s="110"/>
      <c r="G2194" s="110"/>
      <c r="H2194" s="110"/>
      <c r="I2194" s="110"/>
      <c r="J2194" s="110"/>
      <c r="K2194" s="112"/>
      <c r="L2194" s="112"/>
      <c r="M2194" s="112"/>
      <c r="N2194" s="112"/>
      <c r="O2194" s="112"/>
      <c r="P2194" s="112"/>
      <c r="Q2194" s="112"/>
      <c r="R2194" s="110"/>
      <c r="S2194" s="110"/>
      <c r="T2194" s="110"/>
      <c r="U2194" s="110"/>
      <c r="V2194" s="110"/>
      <c r="W2194" s="110"/>
      <c r="X2194" s="110"/>
    </row>
    <row r="2195" ht="14.25" customHeight="1">
      <c r="A2195" s="102"/>
      <c r="B2195" s="117"/>
      <c r="C2195" s="110"/>
      <c r="D2195" s="110"/>
      <c r="E2195" s="115"/>
      <c r="F2195" s="110"/>
      <c r="G2195" s="110"/>
      <c r="H2195" s="110"/>
      <c r="I2195" s="110"/>
      <c r="J2195" s="110"/>
      <c r="K2195" s="112"/>
      <c r="L2195" s="112"/>
      <c r="M2195" s="112"/>
      <c r="N2195" s="112"/>
      <c r="O2195" s="112"/>
      <c r="P2195" s="112"/>
      <c r="Q2195" s="112"/>
      <c r="R2195" s="110"/>
      <c r="S2195" s="110"/>
      <c r="T2195" s="110"/>
      <c r="U2195" s="110"/>
      <c r="V2195" s="110"/>
      <c r="W2195" s="110"/>
      <c r="X2195" s="110"/>
    </row>
    <row r="2196" ht="14.25" customHeight="1">
      <c r="A2196" s="102"/>
      <c r="B2196" s="117"/>
      <c r="C2196" s="110"/>
      <c r="D2196" s="110"/>
      <c r="E2196" s="115"/>
      <c r="F2196" s="110"/>
      <c r="G2196" s="110"/>
      <c r="H2196" s="110"/>
      <c r="I2196" s="110"/>
      <c r="J2196" s="110"/>
      <c r="K2196" s="112"/>
      <c r="L2196" s="112"/>
      <c r="M2196" s="112"/>
      <c r="N2196" s="112"/>
      <c r="O2196" s="112"/>
      <c r="P2196" s="112"/>
      <c r="Q2196" s="112"/>
      <c r="R2196" s="110"/>
      <c r="S2196" s="110"/>
      <c r="T2196" s="110"/>
      <c r="U2196" s="110"/>
      <c r="V2196" s="110"/>
      <c r="W2196" s="110"/>
      <c r="X2196" s="110"/>
    </row>
    <row r="2197" ht="14.25" customHeight="1">
      <c r="A2197" s="102"/>
      <c r="B2197" s="117"/>
      <c r="C2197" s="110"/>
      <c r="D2197" s="110"/>
      <c r="E2197" s="115"/>
      <c r="F2197" s="110"/>
      <c r="G2197" s="110"/>
      <c r="H2197" s="110"/>
      <c r="I2197" s="110"/>
      <c r="J2197" s="110"/>
      <c r="K2197" s="112"/>
      <c r="L2197" s="112"/>
      <c r="M2197" s="112"/>
      <c r="N2197" s="112"/>
      <c r="O2197" s="112"/>
      <c r="P2197" s="112"/>
      <c r="Q2197" s="112"/>
      <c r="R2197" s="110"/>
      <c r="S2197" s="110"/>
      <c r="T2197" s="110"/>
      <c r="U2197" s="110"/>
      <c r="V2197" s="110"/>
      <c r="W2197" s="110"/>
      <c r="X2197" s="110"/>
    </row>
    <row r="2198" ht="14.25" customHeight="1">
      <c r="A2198" s="102"/>
      <c r="B2198" s="117"/>
      <c r="C2198" s="110"/>
      <c r="D2198" s="110"/>
      <c r="E2198" s="115"/>
      <c r="F2198" s="110"/>
      <c r="G2198" s="110"/>
      <c r="H2198" s="110"/>
      <c r="I2198" s="110"/>
      <c r="J2198" s="110"/>
      <c r="K2198" s="112"/>
      <c r="L2198" s="112"/>
      <c r="M2198" s="112"/>
      <c r="N2198" s="112"/>
      <c r="O2198" s="112"/>
      <c r="P2198" s="112"/>
      <c r="Q2198" s="112"/>
      <c r="R2198" s="110"/>
      <c r="S2198" s="110"/>
      <c r="T2198" s="110"/>
      <c r="U2198" s="110"/>
      <c r="V2198" s="110"/>
      <c r="W2198" s="110"/>
      <c r="X2198" s="110"/>
    </row>
    <row r="2199" ht="14.25" customHeight="1">
      <c r="A2199" s="102"/>
      <c r="B2199" s="117"/>
      <c r="C2199" s="110"/>
      <c r="D2199" s="110"/>
      <c r="E2199" s="115"/>
      <c r="F2199" s="110"/>
      <c r="G2199" s="110"/>
      <c r="H2199" s="110"/>
      <c r="I2199" s="110"/>
      <c r="J2199" s="110"/>
      <c r="K2199" s="112"/>
      <c r="L2199" s="112"/>
      <c r="M2199" s="112"/>
      <c r="N2199" s="112"/>
      <c r="O2199" s="112"/>
      <c r="P2199" s="112"/>
      <c r="Q2199" s="112"/>
      <c r="R2199" s="110"/>
      <c r="S2199" s="110"/>
      <c r="T2199" s="110"/>
      <c r="U2199" s="110"/>
      <c r="V2199" s="110"/>
      <c r="W2199" s="110"/>
      <c r="X2199" s="110"/>
    </row>
    <row r="2200" ht="14.25" customHeight="1">
      <c r="A2200" s="102"/>
      <c r="B2200" s="117"/>
      <c r="C2200" s="110"/>
      <c r="D2200" s="110"/>
      <c r="E2200" s="115"/>
      <c r="F2200" s="110"/>
      <c r="G2200" s="110"/>
      <c r="H2200" s="110"/>
      <c r="I2200" s="110"/>
      <c r="J2200" s="110"/>
      <c r="K2200" s="112"/>
      <c r="L2200" s="112"/>
      <c r="M2200" s="112"/>
      <c r="N2200" s="112"/>
      <c r="O2200" s="112"/>
      <c r="P2200" s="112"/>
      <c r="Q2200" s="112"/>
      <c r="R2200" s="110"/>
      <c r="S2200" s="110"/>
      <c r="T2200" s="110"/>
      <c r="U2200" s="110"/>
      <c r="V2200" s="110"/>
      <c r="W2200" s="110"/>
      <c r="X2200" s="110"/>
    </row>
    <row r="2201" ht="14.25" customHeight="1">
      <c r="A2201" s="102"/>
      <c r="B2201" s="117"/>
      <c r="C2201" s="110"/>
      <c r="D2201" s="110"/>
      <c r="E2201" s="115"/>
      <c r="F2201" s="110"/>
      <c r="G2201" s="110"/>
      <c r="H2201" s="110"/>
      <c r="I2201" s="110"/>
      <c r="J2201" s="110"/>
      <c r="K2201" s="112"/>
      <c r="L2201" s="112"/>
      <c r="M2201" s="112"/>
      <c r="N2201" s="112"/>
      <c r="O2201" s="112"/>
      <c r="P2201" s="112"/>
      <c r="Q2201" s="112"/>
      <c r="R2201" s="110"/>
      <c r="S2201" s="110"/>
      <c r="T2201" s="110"/>
      <c r="U2201" s="110"/>
      <c r="V2201" s="110"/>
      <c r="W2201" s="110"/>
      <c r="X2201" s="110"/>
    </row>
    <row r="2202" ht="14.25" customHeight="1">
      <c r="A2202" s="102"/>
      <c r="B2202" s="117"/>
      <c r="C2202" s="110"/>
      <c r="D2202" s="110"/>
      <c r="E2202" s="115"/>
      <c r="F2202" s="110"/>
      <c r="G2202" s="110"/>
      <c r="H2202" s="110"/>
      <c r="I2202" s="110"/>
      <c r="J2202" s="110"/>
      <c r="K2202" s="112"/>
      <c r="L2202" s="112"/>
      <c r="M2202" s="112"/>
      <c r="N2202" s="112"/>
      <c r="O2202" s="112"/>
      <c r="P2202" s="112"/>
      <c r="Q2202" s="112"/>
      <c r="R2202" s="110"/>
      <c r="S2202" s="110"/>
      <c r="T2202" s="110"/>
      <c r="U2202" s="110"/>
      <c r="V2202" s="110"/>
      <c r="W2202" s="110"/>
      <c r="X2202" s="110"/>
    </row>
    <row r="2203" ht="14.25" customHeight="1">
      <c r="A2203" s="102"/>
      <c r="B2203" s="117"/>
      <c r="C2203" s="110"/>
      <c r="D2203" s="110"/>
      <c r="E2203" s="115"/>
      <c r="F2203" s="110"/>
      <c r="G2203" s="110"/>
      <c r="H2203" s="110"/>
      <c r="I2203" s="110"/>
      <c r="J2203" s="110"/>
      <c r="K2203" s="112"/>
      <c r="L2203" s="112"/>
      <c r="M2203" s="112"/>
      <c r="N2203" s="112"/>
      <c r="O2203" s="112"/>
      <c r="P2203" s="112"/>
      <c r="Q2203" s="112"/>
      <c r="R2203" s="110"/>
      <c r="S2203" s="110"/>
      <c r="T2203" s="110"/>
      <c r="U2203" s="110"/>
      <c r="V2203" s="110"/>
      <c r="W2203" s="110"/>
      <c r="X2203" s="110"/>
    </row>
    <row r="2204" ht="14.25" customHeight="1">
      <c r="A2204" s="102"/>
      <c r="B2204" s="117"/>
      <c r="C2204" s="110"/>
      <c r="D2204" s="110"/>
      <c r="E2204" s="115"/>
      <c r="F2204" s="110"/>
      <c r="G2204" s="110"/>
      <c r="H2204" s="110"/>
      <c r="I2204" s="110"/>
      <c r="J2204" s="110"/>
      <c r="K2204" s="112"/>
      <c r="L2204" s="112"/>
      <c r="M2204" s="112"/>
      <c r="N2204" s="112"/>
      <c r="O2204" s="112"/>
      <c r="P2204" s="112"/>
      <c r="Q2204" s="112"/>
      <c r="R2204" s="110"/>
      <c r="S2204" s="110"/>
      <c r="T2204" s="110"/>
      <c r="U2204" s="110"/>
      <c r="V2204" s="110"/>
      <c r="W2204" s="110"/>
      <c r="X2204" s="110"/>
    </row>
    <row r="2205" ht="14.25" customHeight="1">
      <c r="A2205" s="102"/>
      <c r="B2205" s="117"/>
      <c r="C2205" s="110"/>
      <c r="D2205" s="110"/>
      <c r="E2205" s="115"/>
      <c r="F2205" s="110"/>
      <c r="G2205" s="110"/>
      <c r="H2205" s="110"/>
      <c r="I2205" s="110"/>
      <c r="J2205" s="110"/>
      <c r="K2205" s="112"/>
      <c r="L2205" s="112"/>
      <c r="M2205" s="112"/>
      <c r="N2205" s="112"/>
      <c r="O2205" s="112"/>
      <c r="P2205" s="112"/>
      <c r="Q2205" s="112"/>
      <c r="R2205" s="110"/>
      <c r="S2205" s="110"/>
      <c r="T2205" s="110"/>
      <c r="U2205" s="110"/>
      <c r="V2205" s="110"/>
      <c r="W2205" s="110"/>
      <c r="X2205" s="110"/>
    </row>
    <row r="2206" ht="14.25" customHeight="1">
      <c r="A2206" s="102"/>
      <c r="B2206" s="117"/>
      <c r="C2206" s="110"/>
      <c r="D2206" s="110"/>
      <c r="E2206" s="115"/>
      <c r="F2206" s="110"/>
      <c r="G2206" s="110"/>
      <c r="H2206" s="110"/>
      <c r="I2206" s="110"/>
      <c r="J2206" s="110"/>
      <c r="K2206" s="112"/>
      <c r="L2206" s="112"/>
      <c r="M2206" s="112"/>
      <c r="N2206" s="112"/>
      <c r="O2206" s="112"/>
      <c r="P2206" s="112"/>
      <c r="Q2206" s="112"/>
      <c r="R2206" s="110"/>
      <c r="S2206" s="110"/>
      <c r="T2206" s="110"/>
      <c r="U2206" s="110"/>
      <c r="V2206" s="110"/>
      <c r="W2206" s="110"/>
      <c r="X2206" s="110"/>
    </row>
    <row r="2207" ht="14.25" customHeight="1">
      <c r="A2207" s="102"/>
      <c r="B2207" s="117"/>
      <c r="C2207" s="110"/>
      <c r="D2207" s="110"/>
      <c r="E2207" s="115"/>
      <c r="F2207" s="110"/>
      <c r="G2207" s="110"/>
      <c r="H2207" s="110"/>
      <c r="I2207" s="110"/>
      <c r="J2207" s="110"/>
      <c r="K2207" s="112"/>
      <c r="L2207" s="112"/>
      <c r="M2207" s="112"/>
      <c r="N2207" s="112"/>
      <c r="O2207" s="112"/>
      <c r="P2207" s="112"/>
      <c r="Q2207" s="112"/>
      <c r="R2207" s="110"/>
      <c r="S2207" s="110"/>
      <c r="T2207" s="110"/>
      <c r="U2207" s="110"/>
      <c r="V2207" s="110"/>
      <c r="W2207" s="110"/>
      <c r="X2207" s="110"/>
    </row>
    <row r="2208" ht="14.25" customHeight="1">
      <c r="A2208" s="102"/>
      <c r="B2208" s="117"/>
      <c r="C2208" s="110"/>
      <c r="D2208" s="110"/>
      <c r="E2208" s="115"/>
      <c r="F2208" s="110"/>
      <c r="G2208" s="110"/>
      <c r="H2208" s="110"/>
      <c r="I2208" s="110"/>
      <c r="J2208" s="110"/>
      <c r="K2208" s="112"/>
      <c r="L2208" s="112"/>
      <c r="M2208" s="112"/>
      <c r="N2208" s="112"/>
      <c r="O2208" s="112"/>
      <c r="P2208" s="112"/>
      <c r="Q2208" s="112"/>
      <c r="R2208" s="110"/>
      <c r="S2208" s="110"/>
      <c r="T2208" s="110"/>
      <c r="U2208" s="110"/>
      <c r="V2208" s="110"/>
      <c r="W2208" s="110"/>
      <c r="X2208" s="110"/>
    </row>
    <row r="2209" ht="14.25" customHeight="1">
      <c r="A2209" s="102"/>
      <c r="B2209" s="117"/>
      <c r="C2209" s="110"/>
      <c r="D2209" s="110"/>
      <c r="E2209" s="115"/>
      <c r="F2209" s="110"/>
      <c r="G2209" s="110"/>
      <c r="H2209" s="110"/>
      <c r="I2209" s="110"/>
      <c r="J2209" s="110"/>
      <c r="K2209" s="112"/>
      <c r="L2209" s="112"/>
      <c r="M2209" s="112"/>
      <c r="N2209" s="112"/>
      <c r="O2209" s="112"/>
      <c r="P2209" s="112"/>
      <c r="Q2209" s="112"/>
      <c r="R2209" s="110"/>
      <c r="S2209" s="110"/>
      <c r="T2209" s="110"/>
      <c r="U2209" s="110"/>
      <c r="V2209" s="110"/>
      <c r="W2209" s="110"/>
      <c r="X2209" s="110"/>
    </row>
    <row r="2210" ht="14.25" customHeight="1">
      <c r="A2210" s="102"/>
      <c r="B2210" s="117"/>
      <c r="C2210" s="110"/>
      <c r="D2210" s="110"/>
      <c r="E2210" s="115"/>
      <c r="F2210" s="110"/>
      <c r="G2210" s="110"/>
      <c r="H2210" s="110"/>
      <c r="I2210" s="110"/>
      <c r="J2210" s="110"/>
      <c r="K2210" s="112"/>
      <c r="L2210" s="112"/>
      <c r="M2210" s="112"/>
      <c r="N2210" s="112"/>
      <c r="O2210" s="112"/>
      <c r="P2210" s="112"/>
      <c r="Q2210" s="112"/>
      <c r="R2210" s="110"/>
      <c r="S2210" s="110"/>
      <c r="T2210" s="110"/>
      <c r="U2210" s="110"/>
      <c r="V2210" s="110"/>
      <c r="W2210" s="110"/>
      <c r="X2210" s="110"/>
    </row>
    <row r="2211" ht="14.25" customHeight="1">
      <c r="A2211" s="102"/>
      <c r="B2211" s="117"/>
      <c r="C2211" s="110"/>
      <c r="D2211" s="110"/>
      <c r="E2211" s="115"/>
      <c r="F2211" s="110"/>
      <c r="G2211" s="110"/>
      <c r="H2211" s="110"/>
      <c r="I2211" s="110"/>
      <c r="J2211" s="110"/>
      <c r="K2211" s="112"/>
      <c r="L2211" s="112"/>
      <c r="M2211" s="112"/>
      <c r="N2211" s="112"/>
      <c r="O2211" s="112"/>
      <c r="P2211" s="112"/>
      <c r="Q2211" s="112"/>
      <c r="R2211" s="110"/>
      <c r="S2211" s="110"/>
      <c r="T2211" s="110"/>
      <c r="U2211" s="110"/>
      <c r="V2211" s="110"/>
      <c r="W2211" s="110"/>
      <c r="X2211" s="110"/>
    </row>
    <row r="2212" ht="14.25" customHeight="1">
      <c r="A2212" s="102"/>
      <c r="B2212" s="117"/>
      <c r="C2212" s="110"/>
      <c r="D2212" s="110"/>
      <c r="E2212" s="115"/>
      <c r="F2212" s="110"/>
      <c r="G2212" s="110"/>
      <c r="H2212" s="110"/>
      <c r="I2212" s="110"/>
      <c r="J2212" s="110"/>
      <c r="K2212" s="112"/>
      <c r="L2212" s="112"/>
      <c r="M2212" s="112"/>
      <c r="N2212" s="112"/>
      <c r="O2212" s="112"/>
      <c r="P2212" s="112"/>
      <c r="Q2212" s="112"/>
      <c r="R2212" s="110"/>
      <c r="S2212" s="110"/>
      <c r="T2212" s="110"/>
      <c r="U2212" s="110"/>
      <c r="V2212" s="110"/>
      <c r="W2212" s="110"/>
      <c r="X2212" s="110"/>
    </row>
    <row r="2213" ht="14.25" customHeight="1">
      <c r="A2213" s="102"/>
      <c r="B2213" s="117"/>
      <c r="C2213" s="110"/>
      <c r="D2213" s="110"/>
      <c r="E2213" s="115"/>
      <c r="F2213" s="110"/>
      <c r="G2213" s="110"/>
      <c r="H2213" s="110"/>
      <c r="I2213" s="110"/>
      <c r="J2213" s="110"/>
      <c r="K2213" s="112"/>
      <c r="L2213" s="112"/>
      <c r="M2213" s="112"/>
      <c r="N2213" s="112"/>
      <c r="O2213" s="112"/>
      <c r="P2213" s="112"/>
      <c r="Q2213" s="112"/>
      <c r="R2213" s="110"/>
      <c r="S2213" s="110"/>
      <c r="T2213" s="110"/>
      <c r="U2213" s="110"/>
      <c r="V2213" s="110"/>
      <c r="W2213" s="110"/>
      <c r="X2213" s="110"/>
    </row>
    <row r="2214" ht="14.25" customHeight="1">
      <c r="A2214" s="102"/>
      <c r="B2214" s="117"/>
      <c r="C2214" s="110"/>
      <c r="D2214" s="110"/>
      <c r="E2214" s="115"/>
      <c r="F2214" s="110"/>
      <c r="G2214" s="110"/>
      <c r="H2214" s="110"/>
      <c r="I2214" s="110"/>
      <c r="J2214" s="110"/>
      <c r="K2214" s="112"/>
      <c r="L2214" s="112"/>
      <c r="M2214" s="112"/>
      <c r="N2214" s="112"/>
      <c r="O2214" s="112"/>
      <c r="P2214" s="112"/>
      <c r="Q2214" s="112"/>
      <c r="R2214" s="110"/>
      <c r="S2214" s="110"/>
      <c r="T2214" s="110"/>
      <c r="U2214" s="110"/>
      <c r="V2214" s="110"/>
      <c r="W2214" s="110"/>
      <c r="X2214" s="110"/>
    </row>
    <row r="2215" ht="14.25" customHeight="1">
      <c r="A2215" s="102"/>
      <c r="B2215" s="117"/>
      <c r="C2215" s="110"/>
      <c r="D2215" s="110"/>
      <c r="E2215" s="115"/>
      <c r="F2215" s="110"/>
      <c r="G2215" s="110"/>
      <c r="H2215" s="110"/>
      <c r="I2215" s="110"/>
      <c r="J2215" s="110"/>
      <c r="K2215" s="112"/>
      <c r="L2215" s="112"/>
      <c r="M2215" s="112"/>
      <c r="N2215" s="112"/>
      <c r="O2215" s="112"/>
      <c r="P2215" s="112"/>
      <c r="Q2215" s="112"/>
      <c r="R2215" s="110"/>
      <c r="S2215" s="110"/>
      <c r="T2215" s="110"/>
      <c r="U2215" s="110"/>
      <c r="V2215" s="110"/>
      <c r="W2215" s="110"/>
      <c r="X2215" s="110"/>
    </row>
    <row r="2216" ht="14.25" customHeight="1">
      <c r="A2216" s="102"/>
      <c r="B2216" s="117"/>
      <c r="C2216" s="110"/>
      <c r="D2216" s="110"/>
      <c r="E2216" s="115"/>
      <c r="F2216" s="110"/>
      <c r="G2216" s="110"/>
      <c r="H2216" s="110"/>
      <c r="I2216" s="110"/>
      <c r="J2216" s="110"/>
      <c r="K2216" s="112"/>
      <c r="L2216" s="112"/>
      <c r="M2216" s="112"/>
      <c r="N2216" s="112"/>
      <c r="O2216" s="112"/>
      <c r="P2216" s="112"/>
      <c r="Q2216" s="112"/>
      <c r="R2216" s="110"/>
      <c r="S2216" s="110"/>
      <c r="T2216" s="110"/>
      <c r="U2216" s="110"/>
      <c r="V2216" s="110"/>
      <c r="W2216" s="110"/>
      <c r="X2216" s="110"/>
    </row>
    <row r="2217" ht="14.25" customHeight="1">
      <c r="A2217" s="102"/>
      <c r="B2217" s="117"/>
      <c r="C2217" s="110"/>
      <c r="D2217" s="110"/>
      <c r="E2217" s="115"/>
      <c r="F2217" s="110"/>
      <c r="G2217" s="110"/>
      <c r="H2217" s="110"/>
      <c r="I2217" s="110"/>
      <c r="J2217" s="110"/>
      <c r="K2217" s="112"/>
      <c r="L2217" s="112"/>
      <c r="M2217" s="112"/>
      <c r="N2217" s="112"/>
      <c r="O2217" s="112"/>
      <c r="P2217" s="112"/>
      <c r="Q2217" s="112"/>
      <c r="R2217" s="110"/>
      <c r="S2217" s="110"/>
      <c r="T2217" s="110"/>
      <c r="U2217" s="110"/>
      <c r="V2217" s="110"/>
      <c r="W2217" s="110"/>
      <c r="X2217" s="110"/>
    </row>
    <row r="2218" ht="14.25" customHeight="1">
      <c r="A2218" s="102"/>
      <c r="B2218" s="117"/>
      <c r="C2218" s="110"/>
      <c r="D2218" s="110"/>
      <c r="E2218" s="115"/>
      <c r="F2218" s="110"/>
      <c r="G2218" s="110"/>
      <c r="H2218" s="110"/>
      <c r="I2218" s="110"/>
      <c r="J2218" s="110"/>
      <c r="K2218" s="112"/>
      <c r="L2218" s="112"/>
      <c r="M2218" s="112"/>
      <c r="N2218" s="112"/>
      <c r="O2218" s="112"/>
      <c r="P2218" s="112"/>
      <c r="Q2218" s="112"/>
      <c r="R2218" s="110"/>
      <c r="S2218" s="110"/>
      <c r="T2218" s="110"/>
      <c r="U2218" s="110"/>
      <c r="V2218" s="110"/>
      <c r="W2218" s="110"/>
      <c r="X2218" s="110"/>
    </row>
    <row r="2219" ht="14.25" customHeight="1">
      <c r="A2219" s="102"/>
      <c r="B2219" s="117"/>
      <c r="C2219" s="110"/>
      <c r="D2219" s="110"/>
      <c r="E2219" s="115"/>
      <c r="F2219" s="110"/>
      <c r="G2219" s="110"/>
      <c r="H2219" s="110"/>
      <c r="I2219" s="110"/>
      <c r="J2219" s="110"/>
      <c r="K2219" s="112"/>
      <c r="L2219" s="112"/>
      <c r="M2219" s="112"/>
      <c r="N2219" s="112"/>
      <c r="O2219" s="112"/>
      <c r="P2219" s="112"/>
      <c r="Q2219" s="112"/>
      <c r="R2219" s="110"/>
      <c r="S2219" s="110"/>
      <c r="T2219" s="110"/>
      <c r="U2219" s="110"/>
      <c r="V2219" s="110"/>
      <c r="W2219" s="110"/>
      <c r="X2219" s="110"/>
    </row>
    <row r="2220" ht="14.25" customHeight="1">
      <c r="A2220" s="102"/>
      <c r="B2220" s="117"/>
      <c r="C2220" s="110"/>
      <c r="D2220" s="110"/>
      <c r="E2220" s="115"/>
      <c r="F2220" s="110"/>
      <c r="G2220" s="110"/>
      <c r="H2220" s="110"/>
      <c r="I2220" s="110"/>
      <c r="J2220" s="110"/>
      <c r="K2220" s="112"/>
      <c r="L2220" s="112"/>
      <c r="M2220" s="112"/>
      <c r="N2220" s="112"/>
      <c r="O2220" s="112"/>
      <c r="P2220" s="112"/>
      <c r="Q2220" s="112"/>
      <c r="R2220" s="110"/>
      <c r="S2220" s="110"/>
      <c r="T2220" s="110"/>
      <c r="U2220" s="110"/>
      <c r="V2220" s="110"/>
      <c r="W2220" s="110"/>
      <c r="X2220" s="110"/>
    </row>
    <row r="2221" ht="14.25" customHeight="1">
      <c r="A2221" s="102"/>
      <c r="B2221" s="117"/>
      <c r="C2221" s="110"/>
      <c r="D2221" s="110"/>
      <c r="E2221" s="115"/>
      <c r="F2221" s="110"/>
      <c r="G2221" s="110"/>
      <c r="H2221" s="110"/>
      <c r="I2221" s="110"/>
      <c r="J2221" s="110"/>
      <c r="K2221" s="112"/>
      <c r="L2221" s="112"/>
      <c r="M2221" s="112"/>
      <c r="N2221" s="112"/>
      <c r="O2221" s="112"/>
      <c r="P2221" s="112"/>
      <c r="Q2221" s="112"/>
      <c r="R2221" s="110"/>
      <c r="S2221" s="110"/>
      <c r="T2221" s="110"/>
      <c r="U2221" s="110"/>
      <c r="V2221" s="110"/>
      <c r="W2221" s="110"/>
      <c r="X2221" s="110"/>
    </row>
    <row r="2222" ht="14.25" customHeight="1">
      <c r="A2222" s="102"/>
      <c r="B2222" s="117"/>
      <c r="C2222" s="110"/>
      <c r="D2222" s="110"/>
      <c r="E2222" s="115"/>
      <c r="F2222" s="110"/>
      <c r="G2222" s="110"/>
      <c r="H2222" s="110"/>
      <c r="I2222" s="110"/>
      <c r="J2222" s="110"/>
      <c r="K2222" s="112"/>
      <c r="L2222" s="112"/>
      <c r="M2222" s="112"/>
      <c r="N2222" s="112"/>
      <c r="O2222" s="112"/>
      <c r="P2222" s="112"/>
      <c r="Q2222" s="112"/>
      <c r="R2222" s="110"/>
      <c r="S2222" s="110"/>
      <c r="T2222" s="110"/>
      <c r="U2222" s="110"/>
      <c r="V2222" s="110"/>
      <c r="W2222" s="110"/>
      <c r="X2222" s="110"/>
    </row>
    <row r="2223" ht="14.25" customHeight="1">
      <c r="A2223" s="102"/>
      <c r="B2223" s="117"/>
      <c r="C2223" s="110"/>
      <c r="D2223" s="110"/>
      <c r="E2223" s="115"/>
      <c r="F2223" s="110"/>
      <c r="G2223" s="110"/>
      <c r="H2223" s="110"/>
      <c r="I2223" s="110"/>
      <c r="J2223" s="110"/>
      <c r="K2223" s="112"/>
      <c r="L2223" s="112"/>
      <c r="M2223" s="112"/>
      <c r="N2223" s="112"/>
      <c r="O2223" s="112"/>
      <c r="P2223" s="112"/>
      <c r="Q2223" s="112"/>
      <c r="R2223" s="110"/>
      <c r="S2223" s="110"/>
      <c r="T2223" s="110"/>
      <c r="U2223" s="110"/>
      <c r="V2223" s="110"/>
      <c r="W2223" s="110"/>
      <c r="X2223" s="110"/>
    </row>
    <row r="2224" ht="14.25" customHeight="1">
      <c r="A2224" s="102"/>
      <c r="B2224" s="117"/>
      <c r="C2224" s="110"/>
      <c r="D2224" s="110"/>
      <c r="E2224" s="115"/>
      <c r="F2224" s="110"/>
      <c r="G2224" s="110"/>
      <c r="H2224" s="110"/>
      <c r="I2224" s="110"/>
      <c r="J2224" s="110"/>
      <c r="K2224" s="112"/>
      <c r="L2224" s="112"/>
      <c r="M2224" s="112"/>
      <c r="N2224" s="112"/>
      <c r="O2224" s="112"/>
      <c r="P2224" s="112"/>
      <c r="Q2224" s="112"/>
      <c r="R2224" s="110"/>
      <c r="S2224" s="110"/>
      <c r="T2224" s="110"/>
      <c r="U2224" s="110"/>
      <c r="V2224" s="110"/>
      <c r="W2224" s="110"/>
      <c r="X2224" s="110"/>
    </row>
    <row r="2225" ht="14.25" customHeight="1">
      <c r="A2225" s="102"/>
      <c r="B2225" s="117"/>
      <c r="C2225" s="110"/>
      <c r="D2225" s="110"/>
      <c r="E2225" s="115"/>
      <c r="F2225" s="110"/>
      <c r="G2225" s="110"/>
      <c r="H2225" s="110"/>
      <c r="I2225" s="110"/>
      <c r="J2225" s="110"/>
      <c r="K2225" s="112"/>
      <c r="L2225" s="112"/>
      <c r="M2225" s="112"/>
      <c r="N2225" s="112"/>
      <c r="O2225" s="112"/>
      <c r="P2225" s="112"/>
      <c r="Q2225" s="112"/>
      <c r="R2225" s="110"/>
      <c r="S2225" s="110"/>
      <c r="T2225" s="110"/>
      <c r="U2225" s="110"/>
      <c r="V2225" s="110"/>
      <c r="W2225" s="110"/>
      <c r="X2225" s="110"/>
    </row>
    <row r="2226" ht="14.25" customHeight="1">
      <c r="A2226" s="102"/>
      <c r="B2226" s="117"/>
      <c r="C2226" s="110"/>
      <c r="D2226" s="110"/>
      <c r="E2226" s="115"/>
      <c r="F2226" s="110"/>
      <c r="G2226" s="110"/>
      <c r="H2226" s="110"/>
      <c r="I2226" s="110"/>
      <c r="J2226" s="110"/>
      <c r="K2226" s="112"/>
      <c r="L2226" s="112"/>
      <c r="M2226" s="112"/>
      <c r="N2226" s="112"/>
      <c r="O2226" s="112"/>
      <c r="P2226" s="112"/>
      <c r="Q2226" s="112"/>
      <c r="R2226" s="110"/>
      <c r="S2226" s="110"/>
      <c r="T2226" s="110"/>
      <c r="U2226" s="110"/>
      <c r="V2226" s="110"/>
      <c r="W2226" s="110"/>
      <c r="X2226" s="110"/>
    </row>
    <row r="2227" ht="14.25" customHeight="1">
      <c r="A2227" s="102"/>
      <c r="B2227" s="117"/>
      <c r="C2227" s="110"/>
      <c r="D2227" s="110"/>
      <c r="E2227" s="115"/>
      <c r="F2227" s="110"/>
      <c r="G2227" s="110"/>
      <c r="H2227" s="110"/>
      <c r="I2227" s="110"/>
      <c r="J2227" s="110"/>
      <c r="K2227" s="112"/>
      <c r="L2227" s="112"/>
      <c r="M2227" s="112"/>
      <c r="N2227" s="112"/>
      <c r="O2227" s="112"/>
      <c r="P2227" s="112"/>
      <c r="Q2227" s="112"/>
      <c r="R2227" s="110"/>
      <c r="S2227" s="110"/>
      <c r="T2227" s="110"/>
      <c r="U2227" s="110"/>
      <c r="V2227" s="110"/>
      <c r="W2227" s="110"/>
      <c r="X2227" s="110"/>
    </row>
    <row r="2228" ht="14.25" customHeight="1">
      <c r="A2228" s="102"/>
      <c r="B2228" s="117"/>
      <c r="C2228" s="110"/>
      <c r="D2228" s="110"/>
      <c r="E2228" s="115"/>
      <c r="F2228" s="110"/>
      <c r="G2228" s="110"/>
      <c r="H2228" s="110"/>
      <c r="I2228" s="110"/>
      <c r="J2228" s="110"/>
      <c r="K2228" s="112"/>
      <c r="L2228" s="112"/>
      <c r="M2228" s="112"/>
      <c r="N2228" s="112"/>
      <c r="O2228" s="112"/>
      <c r="P2228" s="112"/>
      <c r="Q2228" s="112"/>
      <c r="R2228" s="110"/>
      <c r="S2228" s="110"/>
      <c r="T2228" s="110"/>
      <c r="U2228" s="110"/>
      <c r="V2228" s="110"/>
      <c r="W2228" s="110"/>
      <c r="X2228" s="110"/>
    </row>
    <row r="2229" ht="14.25" customHeight="1">
      <c r="A2229" s="102"/>
      <c r="B2229" s="117"/>
      <c r="C2229" s="110"/>
      <c r="D2229" s="110"/>
      <c r="E2229" s="115"/>
      <c r="F2229" s="110"/>
      <c r="G2229" s="110"/>
      <c r="H2229" s="110"/>
      <c r="I2229" s="110"/>
      <c r="J2229" s="110"/>
      <c r="K2229" s="112"/>
      <c r="L2229" s="112"/>
      <c r="M2229" s="112"/>
      <c r="N2229" s="112"/>
      <c r="O2229" s="112"/>
      <c r="P2229" s="112"/>
      <c r="Q2229" s="112"/>
      <c r="R2229" s="110"/>
      <c r="S2229" s="110"/>
      <c r="T2229" s="110"/>
      <c r="U2229" s="110"/>
      <c r="V2229" s="110"/>
      <c r="W2229" s="110"/>
      <c r="X2229" s="110"/>
    </row>
    <row r="2230" ht="14.25" customHeight="1">
      <c r="A2230" s="102"/>
      <c r="B2230" s="117"/>
      <c r="C2230" s="110"/>
      <c r="D2230" s="110"/>
      <c r="E2230" s="115"/>
      <c r="F2230" s="110"/>
      <c r="G2230" s="110"/>
      <c r="H2230" s="110"/>
      <c r="I2230" s="110"/>
      <c r="J2230" s="110"/>
      <c r="K2230" s="112"/>
      <c r="L2230" s="112"/>
      <c r="M2230" s="112"/>
      <c r="N2230" s="112"/>
      <c r="O2230" s="112"/>
      <c r="P2230" s="112"/>
      <c r="Q2230" s="112"/>
      <c r="R2230" s="110"/>
      <c r="S2230" s="110"/>
      <c r="T2230" s="110"/>
      <c r="U2230" s="110"/>
      <c r="V2230" s="110"/>
      <c r="W2230" s="110"/>
      <c r="X2230" s="110"/>
    </row>
    <row r="2231" ht="14.25" customHeight="1">
      <c r="A2231" s="102"/>
      <c r="B2231" s="117"/>
      <c r="C2231" s="110"/>
      <c r="D2231" s="110"/>
      <c r="E2231" s="115"/>
      <c r="F2231" s="110"/>
      <c r="G2231" s="110"/>
      <c r="H2231" s="110"/>
      <c r="I2231" s="110"/>
      <c r="J2231" s="110"/>
      <c r="K2231" s="112"/>
      <c r="L2231" s="112"/>
      <c r="M2231" s="112"/>
      <c r="N2231" s="112"/>
      <c r="O2231" s="112"/>
      <c r="P2231" s="112"/>
      <c r="Q2231" s="112"/>
      <c r="R2231" s="110"/>
      <c r="S2231" s="110"/>
      <c r="T2231" s="110"/>
      <c r="U2231" s="110"/>
      <c r="V2231" s="110"/>
      <c r="W2231" s="110"/>
      <c r="X2231" s="110"/>
    </row>
    <row r="2232" ht="14.25" customHeight="1">
      <c r="A2232" s="102"/>
      <c r="B2232" s="117"/>
      <c r="C2232" s="110"/>
      <c r="D2232" s="110"/>
      <c r="E2232" s="115"/>
      <c r="F2232" s="110"/>
      <c r="G2232" s="110"/>
      <c r="H2232" s="110"/>
      <c r="I2232" s="110"/>
      <c r="J2232" s="110"/>
      <c r="K2232" s="112"/>
      <c r="L2232" s="112"/>
      <c r="M2232" s="112"/>
      <c r="N2232" s="112"/>
      <c r="O2232" s="112"/>
      <c r="P2232" s="112"/>
      <c r="Q2232" s="112"/>
      <c r="R2232" s="110"/>
      <c r="S2232" s="110"/>
      <c r="T2232" s="110"/>
      <c r="U2232" s="110"/>
      <c r="V2232" s="110"/>
      <c r="W2232" s="110"/>
      <c r="X2232" s="110"/>
    </row>
    <row r="2233" ht="14.25" customHeight="1">
      <c r="A2233" s="102"/>
      <c r="B2233" s="117"/>
      <c r="C2233" s="110"/>
      <c r="D2233" s="110"/>
      <c r="E2233" s="115"/>
      <c r="F2233" s="110"/>
      <c r="G2233" s="110"/>
      <c r="H2233" s="110"/>
      <c r="I2233" s="110"/>
      <c r="J2233" s="110"/>
      <c r="K2233" s="112"/>
      <c r="L2233" s="112"/>
      <c r="M2233" s="112"/>
      <c r="N2233" s="112"/>
      <c r="O2233" s="112"/>
      <c r="P2233" s="112"/>
      <c r="Q2233" s="112"/>
      <c r="R2233" s="110"/>
      <c r="S2233" s="110"/>
      <c r="T2233" s="110"/>
      <c r="U2233" s="110"/>
      <c r="V2233" s="110"/>
      <c r="W2233" s="110"/>
      <c r="X2233" s="110"/>
    </row>
    <row r="2234" ht="14.25" customHeight="1">
      <c r="A2234" s="102"/>
      <c r="B2234" s="117"/>
      <c r="C2234" s="110"/>
      <c r="D2234" s="110"/>
      <c r="E2234" s="115"/>
      <c r="F2234" s="110"/>
      <c r="G2234" s="110"/>
      <c r="H2234" s="110"/>
      <c r="I2234" s="110"/>
      <c r="J2234" s="110"/>
      <c r="K2234" s="112"/>
      <c r="L2234" s="112"/>
      <c r="M2234" s="112"/>
      <c r="N2234" s="112"/>
      <c r="O2234" s="112"/>
      <c r="P2234" s="112"/>
      <c r="Q2234" s="112"/>
      <c r="R2234" s="110"/>
      <c r="S2234" s="110"/>
      <c r="T2234" s="110"/>
      <c r="U2234" s="110"/>
      <c r="V2234" s="110"/>
      <c r="W2234" s="110"/>
      <c r="X2234" s="110"/>
    </row>
    <row r="2235" ht="14.25" customHeight="1">
      <c r="A2235" s="102"/>
      <c r="B2235" s="117"/>
      <c r="C2235" s="110"/>
      <c r="D2235" s="110"/>
      <c r="E2235" s="115"/>
      <c r="F2235" s="110"/>
      <c r="G2235" s="110"/>
      <c r="H2235" s="110"/>
      <c r="I2235" s="110"/>
      <c r="J2235" s="110"/>
      <c r="K2235" s="112"/>
      <c r="L2235" s="112"/>
      <c r="M2235" s="112"/>
      <c r="N2235" s="112"/>
      <c r="O2235" s="112"/>
      <c r="P2235" s="112"/>
      <c r="Q2235" s="112"/>
      <c r="R2235" s="110"/>
      <c r="S2235" s="110"/>
      <c r="T2235" s="110"/>
      <c r="U2235" s="110"/>
      <c r="V2235" s="110"/>
      <c r="W2235" s="110"/>
      <c r="X2235" s="110"/>
    </row>
    <row r="2236" ht="14.25" customHeight="1">
      <c r="A2236" s="102"/>
      <c r="B2236" s="117"/>
      <c r="C2236" s="110"/>
      <c r="D2236" s="110"/>
      <c r="E2236" s="115"/>
      <c r="F2236" s="110"/>
      <c r="G2236" s="110"/>
      <c r="H2236" s="110"/>
      <c r="I2236" s="110"/>
      <c r="J2236" s="110"/>
      <c r="K2236" s="112"/>
      <c r="L2236" s="112"/>
      <c r="M2236" s="112"/>
      <c r="N2236" s="112"/>
      <c r="O2236" s="112"/>
      <c r="P2236" s="112"/>
      <c r="Q2236" s="112"/>
      <c r="R2236" s="110"/>
      <c r="S2236" s="110"/>
      <c r="T2236" s="110"/>
      <c r="U2236" s="110"/>
      <c r="V2236" s="110"/>
      <c r="W2236" s="110"/>
      <c r="X2236" s="110"/>
    </row>
    <row r="2237" ht="14.25" customHeight="1">
      <c r="A2237" s="102"/>
      <c r="B2237" s="117"/>
      <c r="C2237" s="110"/>
      <c r="D2237" s="110"/>
      <c r="E2237" s="115"/>
      <c r="F2237" s="110"/>
      <c r="G2237" s="110"/>
      <c r="H2237" s="110"/>
      <c r="I2237" s="110"/>
      <c r="J2237" s="110"/>
      <c r="K2237" s="112"/>
      <c r="L2237" s="112"/>
      <c r="M2237" s="112"/>
      <c r="N2237" s="112"/>
      <c r="O2237" s="112"/>
      <c r="P2237" s="112"/>
      <c r="Q2237" s="112"/>
      <c r="R2237" s="110"/>
      <c r="S2237" s="110"/>
      <c r="T2237" s="110"/>
      <c r="U2237" s="110"/>
      <c r="V2237" s="110"/>
      <c r="W2237" s="110"/>
      <c r="X2237" s="110"/>
    </row>
    <row r="2238" ht="14.25" customHeight="1">
      <c r="A2238" s="102"/>
      <c r="B2238" s="117"/>
      <c r="C2238" s="110"/>
      <c r="D2238" s="110"/>
      <c r="E2238" s="115"/>
      <c r="F2238" s="110"/>
      <c r="G2238" s="110"/>
      <c r="H2238" s="110"/>
      <c r="I2238" s="110"/>
      <c r="J2238" s="110"/>
      <c r="K2238" s="112"/>
      <c r="L2238" s="112"/>
      <c r="M2238" s="112"/>
      <c r="N2238" s="112"/>
      <c r="O2238" s="112"/>
      <c r="P2238" s="112"/>
      <c r="Q2238" s="112"/>
      <c r="R2238" s="110"/>
      <c r="S2238" s="110"/>
      <c r="T2238" s="110"/>
      <c r="U2238" s="110"/>
      <c r="V2238" s="110"/>
      <c r="W2238" s="110"/>
      <c r="X2238" s="110"/>
    </row>
    <row r="2239" ht="14.25" customHeight="1">
      <c r="A2239" s="102"/>
      <c r="B2239" s="117"/>
      <c r="C2239" s="110"/>
      <c r="D2239" s="110"/>
      <c r="E2239" s="115"/>
      <c r="F2239" s="110"/>
      <c r="G2239" s="110"/>
      <c r="H2239" s="110"/>
      <c r="I2239" s="110"/>
      <c r="J2239" s="110"/>
      <c r="K2239" s="112"/>
      <c r="L2239" s="112"/>
      <c r="M2239" s="112"/>
      <c r="N2239" s="112"/>
      <c r="O2239" s="112"/>
      <c r="P2239" s="112"/>
      <c r="Q2239" s="112"/>
      <c r="R2239" s="110"/>
      <c r="S2239" s="110"/>
      <c r="T2239" s="110"/>
      <c r="U2239" s="110"/>
      <c r="V2239" s="110"/>
      <c r="W2239" s="110"/>
      <c r="X2239" s="110"/>
    </row>
    <row r="2240" ht="14.25" customHeight="1">
      <c r="A2240" s="102"/>
      <c r="B2240" s="117"/>
      <c r="C2240" s="110"/>
      <c r="D2240" s="110"/>
      <c r="E2240" s="115"/>
      <c r="F2240" s="110"/>
      <c r="G2240" s="110"/>
      <c r="H2240" s="110"/>
      <c r="I2240" s="110"/>
      <c r="J2240" s="110"/>
      <c r="K2240" s="112"/>
      <c r="L2240" s="112"/>
      <c r="M2240" s="112"/>
      <c r="N2240" s="112"/>
      <c r="O2240" s="112"/>
      <c r="P2240" s="112"/>
      <c r="Q2240" s="112"/>
      <c r="R2240" s="110"/>
      <c r="S2240" s="110"/>
      <c r="T2240" s="110"/>
      <c r="U2240" s="110"/>
      <c r="V2240" s="110"/>
      <c r="W2240" s="110"/>
      <c r="X2240" s="110"/>
    </row>
    <row r="2241" ht="14.25" customHeight="1">
      <c r="A2241" s="102"/>
      <c r="B2241" s="117"/>
      <c r="C2241" s="110"/>
      <c r="D2241" s="110"/>
      <c r="E2241" s="115"/>
      <c r="F2241" s="110"/>
      <c r="G2241" s="110"/>
      <c r="H2241" s="110"/>
      <c r="I2241" s="110"/>
      <c r="J2241" s="110"/>
      <c r="K2241" s="112"/>
      <c r="L2241" s="112"/>
      <c r="M2241" s="112"/>
      <c r="N2241" s="112"/>
      <c r="O2241" s="112"/>
      <c r="P2241" s="112"/>
      <c r="Q2241" s="112"/>
      <c r="R2241" s="110"/>
      <c r="S2241" s="110"/>
      <c r="T2241" s="110"/>
      <c r="U2241" s="110"/>
      <c r="V2241" s="110"/>
      <c r="W2241" s="110"/>
      <c r="X2241" s="110"/>
    </row>
    <row r="2242" ht="14.25" customHeight="1">
      <c r="A2242" s="102"/>
      <c r="B2242" s="117"/>
      <c r="C2242" s="110"/>
      <c r="D2242" s="110"/>
      <c r="E2242" s="115"/>
      <c r="F2242" s="110"/>
      <c r="G2242" s="110"/>
      <c r="H2242" s="110"/>
      <c r="I2242" s="110"/>
      <c r="J2242" s="110"/>
      <c r="K2242" s="112"/>
      <c r="L2242" s="112"/>
      <c r="M2242" s="112"/>
      <c r="N2242" s="112"/>
      <c r="O2242" s="112"/>
      <c r="P2242" s="112"/>
      <c r="Q2242" s="112"/>
      <c r="R2242" s="110"/>
      <c r="S2242" s="110"/>
      <c r="T2242" s="110"/>
      <c r="U2242" s="110"/>
      <c r="V2242" s="110"/>
      <c r="W2242" s="110"/>
      <c r="X2242" s="110"/>
    </row>
    <row r="2243" ht="14.25" customHeight="1">
      <c r="A2243" s="102"/>
      <c r="B2243" s="117"/>
      <c r="C2243" s="110"/>
      <c r="D2243" s="110"/>
      <c r="E2243" s="115"/>
      <c r="F2243" s="110"/>
      <c r="G2243" s="110"/>
      <c r="H2243" s="110"/>
      <c r="I2243" s="110"/>
      <c r="J2243" s="110"/>
      <c r="K2243" s="112"/>
      <c r="L2243" s="112"/>
      <c r="M2243" s="112"/>
      <c r="N2243" s="112"/>
      <c r="O2243" s="112"/>
      <c r="P2243" s="112"/>
      <c r="Q2243" s="112"/>
      <c r="R2243" s="110"/>
      <c r="S2243" s="110"/>
      <c r="T2243" s="110"/>
      <c r="U2243" s="110"/>
      <c r="V2243" s="110"/>
      <c r="W2243" s="110"/>
      <c r="X2243" s="110"/>
    </row>
    <row r="2244" ht="14.25" customHeight="1">
      <c r="A2244" s="102"/>
      <c r="B2244" s="117"/>
      <c r="C2244" s="110"/>
      <c r="D2244" s="110"/>
      <c r="E2244" s="115"/>
      <c r="F2244" s="110"/>
      <c r="G2244" s="110"/>
      <c r="H2244" s="110"/>
      <c r="I2244" s="110"/>
      <c r="J2244" s="110"/>
      <c r="K2244" s="112"/>
      <c r="L2244" s="112"/>
      <c r="M2244" s="112"/>
      <c r="N2244" s="112"/>
      <c r="O2244" s="112"/>
      <c r="P2244" s="112"/>
      <c r="Q2244" s="112"/>
      <c r="R2244" s="110"/>
      <c r="S2244" s="110"/>
      <c r="T2244" s="110"/>
      <c r="U2244" s="110"/>
      <c r="V2244" s="110"/>
      <c r="W2244" s="110"/>
      <c r="X2244" s="110"/>
    </row>
    <row r="2245" ht="14.25" customHeight="1">
      <c r="A2245" s="102"/>
      <c r="B2245" s="117"/>
      <c r="C2245" s="110"/>
      <c r="D2245" s="110"/>
      <c r="E2245" s="115"/>
      <c r="F2245" s="110"/>
      <c r="G2245" s="110"/>
      <c r="H2245" s="110"/>
      <c r="I2245" s="110"/>
      <c r="J2245" s="110"/>
      <c r="K2245" s="112"/>
      <c r="L2245" s="112"/>
      <c r="M2245" s="112"/>
      <c r="N2245" s="112"/>
      <c r="O2245" s="112"/>
      <c r="P2245" s="112"/>
      <c r="Q2245" s="112"/>
      <c r="R2245" s="110"/>
      <c r="S2245" s="110"/>
      <c r="T2245" s="110"/>
      <c r="U2245" s="110"/>
      <c r="V2245" s="110"/>
      <c r="W2245" s="110"/>
      <c r="X2245" s="110"/>
    </row>
    <row r="2246" ht="14.25" customHeight="1">
      <c r="A2246" s="102"/>
      <c r="B2246" s="117"/>
      <c r="C2246" s="110"/>
      <c r="D2246" s="110"/>
      <c r="E2246" s="115"/>
      <c r="F2246" s="110"/>
      <c r="G2246" s="110"/>
      <c r="H2246" s="110"/>
      <c r="I2246" s="110"/>
      <c r="J2246" s="110"/>
      <c r="K2246" s="112"/>
      <c r="L2246" s="112"/>
      <c r="M2246" s="112"/>
      <c r="N2246" s="112"/>
      <c r="O2246" s="112"/>
      <c r="P2246" s="112"/>
      <c r="Q2246" s="112"/>
      <c r="R2246" s="110"/>
      <c r="S2246" s="110"/>
      <c r="T2246" s="110"/>
      <c r="U2246" s="110"/>
      <c r="V2246" s="110"/>
      <c r="W2246" s="110"/>
      <c r="X2246" s="110"/>
    </row>
    <row r="2247" ht="14.25" customHeight="1">
      <c r="A2247" s="102"/>
      <c r="B2247" s="117"/>
      <c r="C2247" s="110"/>
      <c r="D2247" s="110"/>
      <c r="E2247" s="115"/>
      <c r="F2247" s="110"/>
      <c r="G2247" s="110"/>
      <c r="H2247" s="110"/>
      <c r="I2247" s="110"/>
      <c r="J2247" s="110"/>
      <c r="K2247" s="112"/>
      <c r="L2247" s="112"/>
      <c r="M2247" s="112"/>
      <c r="N2247" s="112"/>
      <c r="O2247" s="112"/>
      <c r="P2247" s="112"/>
      <c r="Q2247" s="112"/>
      <c r="R2247" s="110"/>
      <c r="S2247" s="110"/>
      <c r="T2247" s="110"/>
      <c r="U2247" s="110"/>
      <c r="V2247" s="110"/>
      <c r="W2247" s="110"/>
      <c r="X2247" s="110"/>
    </row>
    <row r="2248" ht="14.25" customHeight="1">
      <c r="A2248" s="102"/>
      <c r="B2248" s="117"/>
      <c r="C2248" s="110"/>
      <c r="D2248" s="110"/>
      <c r="E2248" s="115"/>
      <c r="F2248" s="110"/>
      <c r="G2248" s="110"/>
      <c r="H2248" s="110"/>
      <c r="I2248" s="110"/>
      <c r="J2248" s="110"/>
      <c r="K2248" s="112"/>
      <c r="L2248" s="112"/>
      <c r="M2248" s="112"/>
      <c r="N2248" s="112"/>
      <c r="O2248" s="112"/>
      <c r="P2248" s="112"/>
      <c r="Q2248" s="112"/>
      <c r="R2248" s="110"/>
      <c r="S2248" s="110"/>
      <c r="T2248" s="110"/>
      <c r="U2248" s="110"/>
      <c r="V2248" s="110"/>
      <c r="W2248" s="110"/>
      <c r="X2248" s="110"/>
    </row>
    <row r="2249" ht="14.25" customHeight="1">
      <c r="A2249" s="102"/>
      <c r="B2249" s="117"/>
      <c r="C2249" s="110"/>
      <c r="D2249" s="110"/>
      <c r="E2249" s="115"/>
      <c r="F2249" s="110"/>
      <c r="G2249" s="110"/>
      <c r="H2249" s="110"/>
      <c r="I2249" s="110"/>
      <c r="J2249" s="110"/>
      <c r="K2249" s="112"/>
      <c r="L2249" s="112"/>
      <c r="M2249" s="112"/>
      <c r="N2249" s="112"/>
      <c r="O2249" s="112"/>
      <c r="P2249" s="112"/>
      <c r="Q2249" s="112"/>
      <c r="R2249" s="110"/>
      <c r="S2249" s="110"/>
      <c r="T2249" s="110"/>
      <c r="U2249" s="110"/>
      <c r="V2249" s="110"/>
      <c r="W2249" s="110"/>
      <c r="X2249" s="110"/>
    </row>
    <row r="2250" ht="14.25" customHeight="1">
      <c r="A2250" s="102"/>
      <c r="B2250" s="117"/>
      <c r="C2250" s="110"/>
      <c r="D2250" s="110"/>
      <c r="E2250" s="115"/>
      <c r="F2250" s="110"/>
      <c r="G2250" s="110"/>
      <c r="H2250" s="110"/>
      <c r="I2250" s="110"/>
      <c r="J2250" s="110"/>
      <c r="K2250" s="112"/>
      <c r="L2250" s="112"/>
      <c r="M2250" s="112"/>
      <c r="N2250" s="112"/>
      <c r="O2250" s="112"/>
      <c r="P2250" s="112"/>
      <c r="Q2250" s="112"/>
      <c r="R2250" s="110"/>
      <c r="S2250" s="110"/>
      <c r="T2250" s="110"/>
      <c r="U2250" s="110"/>
      <c r="V2250" s="110"/>
      <c r="W2250" s="110"/>
      <c r="X2250" s="110"/>
    </row>
    <row r="2251" ht="14.25" customHeight="1">
      <c r="A2251" s="102"/>
      <c r="B2251" s="117"/>
      <c r="C2251" s="110"/>
      <c r="D2251" s="110"/>
      <c r="E2251" s="115"/>
      <c r="F2251" s="110"/>
      <c r="G2251" s="110"/>
      <c r="H2251" s="110"/>
      <c r="I2251" s="110"/>
      <c r="J2251" s="110"/>
      <c r="K2251" s="112"/>
      <c r="L2251" s="112"/>
      <c r="M2251" s="112"/>
      <c r="N2251" s="112"/>
      <c r="O2251" s="112"/>
      <c r="P2251" s="112"/>
      <c r="Q2251" s="112"/>
      <c r="R2251" s="110"/>
      <c r="S2251" s="110"/>
      <c r="T2251" s="110"/>
      <c r="U2251" s="110"/>
      <c r="V2251" s="110"/>
      <c r="W2251" s="110"/>
      <c r="X2251" s="110"/>
    </row>
    <row r="2252" ht="14.25" customHeight="1">
      <c r="A2252" s="102"/>
      <c r="B2252" s="117"/>
      <c r="C2252" s="110"/>
      <c r="D2252" s="110"/>
      <c r="E2252" s="115"/>
      <c r="F2252" s="110"/>
      <c r="G2252" s="110"/>
      <c r="H2252" s="110"/>
      <c r="I2252" s="110"/>
      <c r="J2252" s="110"/>
      <c r="K2252" s="112"/>
      <c r="L2252" s="112"/>
      <c r="M2252" s="112"/>
      <c r="N2252" s="112"/>
      <c r="O2252" s="112"/>
      <c r="P2252" s="112"/>
      <c r="Q2252" s="112"/>
      <c r="R2252" s="110"/>
      <c r="S2252" s="110"/>
      <c r="T2252" s="110"/>
      <c r="U2252" s="110"/>
      <c r="V2252" s="110"/>
      <c r="W2252" s="110"/>
      <c r="X2252" s="110"/>
    </row>
    <row r="2253" ht="14.25" customHeight="1">
      <c r="A2253" s="102"/>
      <c r="B2253" s="117"/>
      <c r="C2253" s="110"/>
      <c r="D2253" s="110"/>
      <c r="E2253" s="115"/>
      <c r="F2253" s="110"/>
      <c r="G2253" s="110"/>
      <c r="H2253" s="110"/>
      <c r="I2253" s="110"/>
      <c r="J2253" s="110"/>
      <c r="K2253" s="112"/>
      <c r="L2253" s="112"/>
      <c r="M2253" s="112"/>
      <c r="N2253" s="112"/>
      <c r="O2253" s="112"/>
      <c r="P2253" s="112"/>
      <c r="Q2253" s="112"/>
      <c r="R2253" s="110"/>
      <c r="S2253" s="110"/>
      <c r="T2253" s="110"/>
      <c r="U2253" s="110"/>
      <c r="V2253" s="110"/>
      <c r="W2253" s="110"/>
      <c r="X2253" s="110"/>
    </row>
    <row r="2254" ht="14.25" customHeight="1">
      <c r="A2254" s="102"/>
      <c r="B2254" s="117"/>
      <c r="C2254" s="110"/>
      <c r="D2254" s="110"/>
      <c r="E2254" s="115"/>
      <c r="F2254" s="110"/>
      <c r="G2254" s="110"/>
      <c r="H2254" s="110"/>
      <c r="I2254" s="110"/>
      <c r="J2254" s="110"/>
      <c r="K2254" s="112"/>
      <c r="L2254" s="112"/>
      <c r="M2254" s="112"/>
      <c r="N2254" s="112"/>
      <c r="O2254" s="112"/>
      <c r="P2254" s="112"/>
      <c r="Q2254" s="112"/>
      <c r="R2254" s="110"/>
      <c r="S2254" s="110"/>
      <c r="T2254" s="110"/>
      <c r="U2254" s="110"/>
      <c r="V2254" s="110"/>
      <c r="W2254" s="110"/>
      <c r="X2254" s="110"/>
    </row>
    <row r="2255" ht="14.25" customHeight="1">
      <c r="A2255" s="102"/>
      <c r="B2255" s="117"/>
      <c r="C2255" s="110"/>
      <c r="D2255" s="110"/>
      <c r="E2255" s="115"/>
      <c r="F2255" s="110"/>
      <c r="G2255" s="110"/>
      <c r="H2255" s="110"/>
      <c r="I2255" s="110"/>
      <c r="J2255" s="110"/>
      <c r="K2255" s="112"/>
      <c r="L2255" s="112"/>
      <c r="M2255" s="112"/>
      <c r="N2255" s="112"/>
      <c r="O2255" s="112"/>
      <c r="P2255" s="112"/>
      <c r="Q2255" s="112"/>
      <c r="R2255" s="110"/>
      <c r="S2255" s="110"/>
      <c r="T2255" s="110"/>
      <c r="U2255" s="110"/>
      <c r="V2255" s="110"/>
      <c r="W2255" s="110"/>
      <c r="X2255" s="110"/>
    </row>
    <row r="2256" ht="14.25" customHeight="1">
      <c r="A2256" s="102"/>
      <c r="B2256" s="117"/>
      <c r="C2256" s="110"/>
      <c r="D2256" s="110"/>
      <c r="E2256" s="115"/>
      <c r="F2256" s="110"/>
      <c r="G2256" s="110"/>
      <c r="H2256" s="110"/>
      <c r="I2256" s="110"/>
      <c r="J2256" s="110"/>
      <c r="K2256" s="112"/>
      <c r="L2256" s="112"/>
      <c r="M2256" s="112"/>
      <c r="N2256" s="112"/>
      <c r="O2256" s="112"/>
      <c r="P2256" s="112"/>
      <c r="Q2256" s="112"/>
      <c r="R2256" s="110"/>
      <c r="S2256" s="110"/>
      <c r="T2256" s="110"/>
      <c r="U2256" s="110"/>
      <c r="V2256" s="110"/>
      <c r="W2256" s="110"/>
      <c r="X2256" s="110"/>
    </row>
    <row r="2257" ht="14.25" customHeight="1">
      <c r="A2257" s="102"/>
      <c r="B2257" s="117"/>
      <c r="C2257" s="110"/>
      <c r="D2257" s="110"/>
      <c r="E2257" s="115"/>
      <c r="F2257" s="110"/>
      <c r="G2257" s="110"/>
      <c r="H2257" s="110"/>
      <c r="I2257" s="110"/>
      <c r="J2257" s="110"/>
      <c r="K2257" s="112"/>
      <c r="L2257" s="112"/>
      <c r="M2257" s="112"/>
      <c r="N2257" s="112"/>
      <c r="O2257" s="112"/>
      <c r="P2257" s="112"/>
      <c r="Q2257" s="112"/>
      <c r="R2257" s="110"/>
      <c r="S2257" s="110"/>
      <c r="T2257" s="110"/>
      <c r="U2257" s="110"/>
      <c r="V2257" s="110"/>
      <c r="W2257" s="110"/>
      <c r="X2257" s="110"/>
    </row>
    <row r="2258" ht="14.25" customHeight="1">
      <c r="A2258" s="102"/>
      <c r="B2258" s="117"/>
      <c r="C2258" s="110"/>
      <c r="D2258" s="110"/>
      <c r="E2258" s="115"/>
      <c r="F2258" s="110"/>
      <c r="G2258" s="110"/>
      <c r="H2258" s="110"/>
      <c r="I2258" s="110"/>
      <c r="J2258" s="110"/>
      <c r="K2258" s="112"/>
      <c r="L2258" s="112"/>
      <c r="M2258" s="112"/>
      <c r="N2258" s="112"/>
      <c r="O2258" s="112"/>
      <c r="P2258" s="112"/>
      <c r="Q2258" s="112"/>
      <c r="R2258" s="110"/>
      <c r="S2258" s="110"/>
      <c r="T2258" s="110"/>
      <c r="U2258" s="110"/>
      <c r="V2258" s="110"/>
      <c r="W2258" s="110"/>
      <c r="X2258" s="110"/>
    </row>
    <row r="2259" ht="14.25" customHeight="1">
      <c r="A2259" s="102"/>
      <c r="B2259" s="117"/>
      <c r="C2259" s="110"/>
      <c r="D2259" s="110"/>
      <c r="E2259" s="115"/>
      <c r="F2259" s="110"/>
      <c r="G2259" s="110"/>
      <c r="H2259" s="110"/>
      <c r="I2259" s="110"/>
      <c r="J2259" s="110"/>
      <c r="K2259" s="112"/>
      <c r="L2259" s="112"/>
      <c r="M2259" s="112"/>
      <c r="N2259" s="112"/>
      <c r="O2259" s="112"/>
      <c r="P2259" s="112"/>
      <c r="Q2259" s="112"/>
      <c r="R2259" s="110"/>
      <c r="S2259" s="110"/>
      <c r="T2259" s="110"/>
      <c r="U2259" s="110"/>
      <c r="V2259" s="110"/>
      <c r="W2259" s="110"/>
      <c r="X2259" s="110"/>
    </row>
    <row r="2260" ht="14.25" customHeight="1">
      <c r="A2260" s="102"/>
      <c r="B2260" s="117"/>
      <c r="C2260" s="110"/>
      <c r="D2260" s="110"/>
      <c r="E2260" s="115"/>
      <c r="F2260" s="110"/>
      <c r="G2260" s="110"/>
      <c r="H2260" s="110"/>
      <c r="I2260" s="110"/>
      <c r="J2260" s="110"/>
      <c r="K2260" s="112"/>
      <c r="L2260" s="112"/>
      <c r="M2260" s="112"/>
      <c r="N2260" s="112"/>
      <c r="O2260" s="112"/>
      <c r="P2260" s="112"/>
      <c r="Q2260" s="112"/>
      <c r="R2260" s="110"/>
      <c r="S2260" s="110"/>
      <c r="T2260" s="110"/>
      <c r="U2260" s="110"/>
      <c r="V2260" s="110"/>
      <c r="W2260" s="110"/>
      <c r="X2260" s="110"/>
    </row>
    <row r="2261" ht="14.25" customHeight="1">
      <c r="A2261" s="102"/>
      <c r="B2261" s="117"/>
      <c r="C2261" s="110"/>
      <c r="D2261" s="110"/>
      <c r="E2261" s="115"/>
      <c r="F2261" s="110"/>
      <c r="G2261" s="110"/>
      <c r="H2261" s="110"/>
      <c r="I2261" s="110"/>
      <c r="J2261" s="110"/>
      <c r="K2261" s="112"/>
      <c r="L2261" s="112"/>
      <c r="M2261" s="112"/>
      <c r="N2261" s="112"/>
      <c r="O2261" s="112"/>
      <c r="P2261" s="112"/>
      <c r="Q2261" s="112"/>
      <c r="R2261" s="110"/>
      <c r="S2261" s="110"/>
      <c r="T2261" s="110"/>
      <c r="U2261" s="110"/>
      <c r="V2261" s="110"/>
      <c r="W2261" s="110"/>
      <c r="X2261" s="110"/>
    </row>
    <row r="2262" ht="14.25" customHeight="1">
      <c r="A2262" s="102"/>
      <c r="B2262" s="117"/>
      <c r="C2262" s="110"/>
      <c r="D2262" s="110"/>
      <c r="E2262" s="115"/>
      <c r="F2262" s="110"/>
      <c r="G2262" s="110"/>
      <c r="H2262" s="110"/>
      <c r="I2262" s="110"/>
      <c r="J2262" s="110"/>
      <c r="K2262" s="112"/>
      <c r="L2262" s="112"/>
      <c r="M2262" s="112"/>
      <c r="N2262" s="112"/>
      <c r="O2262" s="112"/>
      <c r="P2262" s="112"/>
      <c r="Q2262" s="112"/>
      <c r="R2262" s="110"/>
      <c r="S2262" s="110"/>
      <c r="T2262" s="110"/>
      <c r="U2262" s="110"/>
      <c r="V2262" s="110"/>
      <c r="W2262" s="110"/>
      <c r="X2262" s="110"/>
    </row>
    <row r="2263" ht="14.25" customHeight="1">
      <c r="A2263" s="102"/>
      <c r="B2263" s="117"/>
      <c r="C2263" s="110"/>
      <c r="D2263" s="110"/>
      <c r="E2263" s="115"/>
      <c r="F2263" s="110"/>
      <c r="G2263" s="110"/>
      <c r="H2263" s="110"/>
      <c r="I2263" s="110"/>
      <c r="J2263" s="110"/>
      <c r="K2263" s="112"/>
      <c r="L2263" s="112"/>
      <c r="M2263" s="112"/>
      <c r="N2263" s="112"/>
      <c r="O2263" s="112"/>
      <c r="P2263" s="112"/>
      <c r="Q2263" s="112"/>
      <c r="R2263" s="110"/>
      <c r="S2263" s="110"/>
      <c r="T2263" s="110"/>
      <c r="U2263" s="110"/>
      <c r="V2263" s="110"/>
      <c r="W2263" s="110"/>
      <c r="X2263" s="110"/>
    </row>
    <row r="2264" ht="14.25" customHeight="1">
      <c r="A2264" s="102"/>
      <c r="B2264" s="117"/>
      <c r="C2264" s="110"/>
      <c r="D2264" s="110"/>
      <c r="E2264" s="115"/>
      <c r="F2264" s="110"/>
      <c r="G2264" s="110"/>
      <c r="H2264" s="110"/>
      <c r="I2264" s="110"/>
      <c r="J2264" s="110"/>
      <c r="K2264" s="112"/>
      <c r="L2264" s="112"/>
      <c r="M2264" s="112"/>
      <c r="N2264" s="112"/>
      <c r="O2264" s="112"/>
      <c r="P2264" s="112"/>
      <c r="Q2264" s="112"/>
      <c r="R2264" s="110"/>
      <c r="S2264" s="110"/>
      <c r="T2264" s="110"/>
      <c r="U2264" s="110"/>
      <c r="V2264" s="110"/>
      <c r="W2264" s="110"/>
      <c r="X2264" s="110"/>
    </row>
    <row r="2265" ht="14.25" customHeight="1">
      <c r="A2265" s="102"/>
      <c r="B2265" s="117"/>
      <c r="C2265" s="110"/>
      <c r="D2265" s="110"/>
      <c r="E2265" s="115"/>
      <c r="F2265" s="110"/>
      <c r="G2265" s="110"/>
      <c r="H2265" s="110"/>
      <c r="I2265" s="110"/>
      <c r="J2265" s="110"/>
      <c r="K2265" s="112"/>
      <c r="L2265" s="112"/>
      <c r="M2265" s="112"/>
      <c r="N2265" s="112"/>
      <c r="O2265" s="112"/>
      <c r="P2265" s="112"/>
      <c r="Q2265" s="112"/>
      <c r="R2265" s="110"/>
      <c r="S2265" s="110"/>
      <c r="T2265" s="110"/>
      <c r="U2265" s="110"/>
      <c r="V2265" s="110"/>
      <c r="W2265" s="110"/>
      <c r="X2265" s="110"/>
    </row>
    <row r="2266" ht="14.25" customHeight="1">
      <c r="A2266" s="102"/>
      <c r="B2266" s="117"/>
      <c r="C2266" s="110"/>
      <c r="D2266" s="110"/>
      <c r="E2266" s="115"/>
      <c r="F2266" s="110"/>
      <c r="G2266" s="110"/>
      <c r="H2266" s="110"/>
      <c r="I2266" s="110"/>
      <c r="J2266" s="110"/>
      <c r="K2266" s="112"/>
      <c r="L2266" s="112"/>
      <c r="M2266" s="112"/>
      <c r="N2266" s="112"/>
      <c r="O2266" s="112"/>
      <c r="P2266" s="112"/>
      <c r="Q2266" s="112"/>
      <c r="R2266" s="110"/>
      <c r="S2266" s="110"/>
      <c r="T2266" s="110"/>
      <c r="U2266" s="110"/>
      <c r="V2266" s="110"/>
      <c r="W2266" s="110"/>
      <c r="X2266" s="110"/>
    </row>
    <row r="2267" ht="14.25" customHeight="1">
      <c r="A2267" s="102"/>
      <c r="B2267" s="117"/>
      <c r="C2267" s="110"/>
      <c r="D2267" s="110"/>
      <c r="E2267" s="115"/>
      <c r="F2267" s="110"/>
      <c r="G2267" s="110"/>
      <c r="H2267" s="110"/>
      <c r="I2267" s="110"/>
      <c r="J2267" s="110"/>
      <c r="K2267" s="112"/>
      <c r="L2267" s="112"/>
      <c r="M2267" s="112"/>
      <c r="N2267" s="112"/>
      <c r="O2267" s="112"/>
      <c r="P2267" s="112"/>
      <c r="Q2267" s="112"/>
      <c r="R2267" s="110"/>
      <c r="S2267" s="110"/>
      <c r="T2267" s="110"/>
      <c r="U2267" s="110"/>
      <c r="V2267" s="110"/>
      <c r="W2267" s="110"/>
      <c r="X2267" s="110"/>
    </row>
    <row r="2268" ht="14.25" customHeight="1">
      <c r="A2268" s="102"/>
      <c r="B2268" s="117"/>
      <c r="C2268" s="110"/>
      <c r="D2268" s="110"/>
      <c r="E2268" s="115"/>
      <c r="F2268" s="110"/>
      <c r="G2268" s="110"/>
      <c r="H2268" s="110"/>
      <c r="I2268" s="110"/>
      <c r="J2268" s="110"/>
      <c r="K2268" s="112"/>
      <c r="L2268" s="112"/>
      <c r="M2268" s="112"/>
      <c r="N2268" s="112"/>
      <c r="O2268" s="112"/>
      <c r="P2268" s="112"/>
      <c r="Q2268" s="112"/>
      <c r="R2268" s="110"/>
      <c r="S2268" s="110"/>
      <c r="T2268" s="110"/>
      <c r="U2268" s="110"/>
      <c r="V2268" s="110"/>
      <c r="W2268" s="110"/>
      <c r="X2268" s="110"/>
    </row>
    <row r="2269" ht="14.25" customHeight="1">
      <c r="A2269" s="102"/>
      <c r="B2269" s="117"/>
      <c r="C2269" s="110"/>
      <c r="D2269" s="110"/>
      <c r="E2269" s="115"/>
      <c r="F2269" s="110"/>
      <c r="G2269" s="110"/>
      <c r="H2269" s="110"/>
      <c r="I2269" s="110"/>
      <c r="J2269" s="110"/>
      <c r="K2269" s="112"/>
      <c r="L2269" s="112"/>
      <c r="M2269" s="112"/>
      <c r="N2269" s="112"/>
      <c r="O2269" s="112"/>
      <c r="P2269" s="112"/>
      <c r="Q2269" s="112"/>
      <c r="R2269" s="110"/>
      <c r="S2269" s="110"/>
      <c r="T2269" s="110"/>
      <c r="U2269" s="110"/>
      <c r="V2269" s="110"/>
      <c r="W2269" s="110"/>
      <c r="X2269" s="110"/>
    </row>
    <row r="2270" ht="14.25" customHeight="1">
      <c r="A2270" s="102"/>
      <c r="B2270" s="117"/>
      <c r="C2270" s="110"/>
      <c r="D2270" s="110"/>
      <c r="E2270" s="115"/>
      <c r="F2270" s="110"/>
      <c r="G2270" s="110"/>
      <c r="H2270" s="110"/>
      <c r="I2270" s="110"/>
      <c r="J2270" s="110"/>
      <c r="K2270" s="112"/>
      <c r="L2270" s="112"/>
      <c r="M2270" s="112"/>
      <c r="N2270" s="112"/>
      <c r="O2270" s="112"/>
      <c r="P2270" s="112"/>
      <c r="Q2270" s="112"/>
      <c r="R2270" s="110"/>
      <c r="S2270" s="110"/>
      <c r="T2270" s="110"/>
      <c r="U2270" s="110"/>
      <c r="V2270" s="110"/>
      <c r="W2270" s="110"/>
      <c r="X2270" s="110"/>
    </row>
    <row r="2271" ht="14.25" customHeight="1">
      <c r="A2271" s="102"/>
      <c r="B2271" s="117"/>
      <c r="C2271" s="110"/>
      <c r="D2271" s="110"/>
      <c r="E2271" s="115"/>
      <c r="F2271" s="110"/>
      <c r="G2271" s="110"/>
      <c r="H2271" s="110"/>
      <c r="I2271" s="110"/>
      <c r="J2271" s="110"/>
      <c r="K2271" s="112"/>
      <c r="L2271" s="112"/>
      <c r="M2271" s="112"/>
      <c r="N2271" s="112"/>
      <c r="O2271" s="112"/>
      <c r="P2271" s="112"/>
      <c r="Q2271" s="112"/>
      <c r="R2271" s="110"/>
      <c r="S2271" s="110"/>
      <c r="T2271" s="110"/>
      <c r="U2271" s="110"/>
      <c r="V2271" s="110"/>
      <c r="W2271" s="110"/>
      <c r="X2271" s="110"/>
    </row>
    <row r="2272" ht="14.25" customHeight="1">
      <c r="A2272" s="102"/>
      <c r="B2272" s="117"/>
      <c r="C2272" s="110"/>
      <c r="D2272" s="110"/>
      <c r="E2272" s="115"/>
      <c r="F2272" s="110"/>
      <c r="G2272" s="110"/>
      <c r="H2272" s="110"/>
      <c r="I2272" s="110"/>
      <c r="J2272" s="110"/>
      <c r="K2272" s="112"/>
      <c r="L2272" s="112"/>
      <c r="M2272" s="112"/>
      <c r="N2272" s="112"/>
      <c r="O2272" s="112"/>
      <c r="P2272" s="112"/>
      <c r="Q2272" s="112"/>
      <c r="R2272" s="110"/>
      <c r="S2272" s="110"/>
      <c r="T2272" s="110"/>
      <c r="U2272" s="110"/>
      <c r="V2272" s="110"/>
      <c r="W2272" s="110"/>
      <c r="X2272" s="110"/>
    </row>
    <row r="2273" ht="14.25" customHeight="1">
      <c r="A2273" s="102"/>
      <c r="B2273" s="117"/>
      <c r="C2273" s="110"/>
      <c r="D2273" s="110"/>
      <c r="E2273" s="115"/>
      <c r="F2273" s="110"/>
      <c r="G2273" s="110"/>
      <c r="H2273" s="110"/>
      <c r="I2273" s="110"/>
      <c r="J2273" s="110"/>
      <c r="K2273" s="112"/>
      <c r="L2273" s="112"/>
      <c r="M2273" s="112"/>
      <c r="N2273" s="112"/>
      <c r="O2273" s="112"/>
      <c r="P2273" s="112"/>
      <c r="Q2273" s="112"/>
      <c r="R2273" s="110"/>
      <c r="S2273" s="110"/>
      <c r="T2273" s="110"/>
      <c r="U2273" s="110"/>
      <c r="V2273" s="110"/>
      <c r="W2273" s="110"/>
      <c r="X2273" s="110"/>
    </row>
    <row r="2274" ht="14.25" customHeight="1">
      <c r="A2274" s="102"/>
      <c r="B2274" s="117"/>
      <c r="C2274" s="110"/>
      <c r="D2274" s="110"/>
      <c r="E2274" s="115"/>
      <c r="F2274" s="110"/>
      <c r="G2274" s="110"/>
      <c r="H2274" s="110"/>
      <c r="I2274" s="110"/>
      <c r="J2274" s="110"/>
      <c r="K2274" s="112"/>
      <c r="L2274" s="112"/>
      <c r="M2274" s="112"/>
      <c r="N2274" s="112"/>
      <c r="O2274" s="112"/>
      <c r="P2274" s="112"/>
      <c r="Q2274" s="112"/>
      <c r="R2274" s="110"/>
      <c r="S2274" s="110"/>
      <c r="T2274" s="110"/>
      <c r="U2274" s="110"/>
      <c r="V2274" s="110"/>
      <c r="W2274" s="110"/>
      <c r="X2274" s="110"/>
    </row>
    <row r="2275" ht="14.25" customHeight="1">
      <c r="A2275" s="102"/>
      <c r="B2275" s="117"/>
      <c r="C2275" s="110"/>
      <c r="D2275" s="110"/>
      <c r="E2275" s="115"/>
      <c r="F2275" s="110"/>
      <c r="G2275" s="110"/>
      <c r="H2275" s="110"/>
      <c r="I2275" s="110"/>
      <c r="J2275" s="110"/>
      <c r="K2275" s="112"/>
      <c r="L2275" s="112"/>
      <c r="M2275" s="112"/>
      <c r="N2275" s="112"/>
      <c r="O2275" s="112"/>
      <c r="P2275" s="112"/>
      <c r="Q2275" s="112"/>
      <c r="R2275" s="110"/>
      <c r="S2275" s="110"/>
      <c r="T2275" s="110"/>
      <c r="U2275" s="110"/>
      <c r="V2275" s="110"/>
      <c r="W2275" s="110"/>
      <c r="X2275" s="110"/>
    </row>
    <row r="2276" ht="14.25" customHeight="1">
      <c r="A2276" s="102"/>
      <c r="B2276" s="117"/>
      <c r="C2276" s="110"/>
      <c r="D2276" s="110"/>
      <c r="E2276" s="115"/>
      <c r="F2276" s="110"/>
      <c r="G2276" s="110"/>
      <c r="H2276" s="110"/>
      <c r="I2276" s="110"/>
      <c r="J2276" s="110"/>
      <c r="K2276" s="112"/>
      <c r="L2276" s="112"/>
      <c r="M2276" s="112"/>
      <c r="N2276" s="112"/>
      <c r="O2276" s="112"/>
      <c r="P2276" s="112"/>
      <c r="Q2276" s="112"/>
      <c r="R2276" s="110"/>
      <c r="S2276" s="110"/>
      <c r="T2276" s="110"/>
      <c r="U2276" s="110"/>
      <c r="V2276" s="110"/>
      <c r="W2276" s="110"/>
      <c r="X2276" s="110"/>
    </row>
    <row r="2277" ht="14.25" customHeight="1">
      <c r="A2277" s="102"/>
      <c r="B2277" s="117"/>
      <c r="C2277" s="110"/>
      <c r="D2277" s="110"/>
      <c r="E2277" s="115"/>
      <c r="F2277" s="110"/>
      <c r="G2277" s="110"/>
      <c r="H2277" s="110"/>
      <c r="I2277" s="110"/>
      <c r="J2277" s="110"/>
      <c r="K2277" s="112"/>
      <c r="L2277" s="112"/>
      <c r="M2277" s="112"/>
      <c r="N2277" s="112"/>
      <c r="O2277" s="112"/>
      <c r="P2277" s="112"/>
      <c r="Q2277" s="112"/>
      <c r="R2277" s="110"/>
      <c r="S2277" s="110"/>
      <c r="T2277" s="110"/>
      <c r="U2277" s="110"/>
      <c r="V2277" s="110"/>
      <c r="W2277" s="110"/>
      <c r="X2277" s="110"/>
    </row>
    <row r="2278" ht="14.25" customHeight="1">
      <c r="A2278" s="102"/>
      <c r="B2278" s="117"/>
      <c r="C2278" s="110"/>
      <c r="D2278" s="110"/>
      <c r="E2278" s="115"/>
      <c r="F2278" s="110"/>
      <c r="G2278" s="110"/>
      <c r="H2278" s="110"/>
      <c r="I2278" s="110"/>
      <c r="J2278" s="110"/>
      <c r="K2278" s="112"/>
      <c r="L2278" s="112"/>
      <c r="M2278" s="112"/>
      <c r="N2278" s="112"/>
      <c r="O2278" s="112"/>
      <c r="P2278" s="112"/>
      <c r="Q2278" s="112"/>
      <c r="R2278" s="110"/>
      <c r="S2278" s="110"/>
      <c r="T2278" s="110"/>
      <c r="U2278" s="110"/>
      <c r="V2278" s="110"/>
      <c r="W2278" s="110"/>
      <c r="X2278" s="110"/>
    </row>
    <row r="2279" ht="14.25" customHeight="1">
      <c r="A2279" s="102"/>
      <c r="B2279" s="117"/>
      <c r="C2279" s="110"/>
      <c r="D2279" s="110"/>
      <c r="E2279" s="115"/>
      <c r="F2279" s="110"/>
      <c r="G2279" s="110"/>
      <c r="H2279" s="110"/>
      <c r="I2279" s="110"/>
      <c r="J2279" s="110"/>
      <c r="K2279" s="112"/>
      <c r="L2279" s="112"/>
      <c r="M2279" s="112"/>
      <c r="N2279" s="112"/>
      <c r="O2279" s="112"/>
      <c r="P2279" s="112"/>
      <c r="Q2279" s="112"/>
      <c r="R2279" s="110"/>
      <c r="S2279" s="110"/>
      <c r="T2279" s="110"/>
      <c r="U2279" s="110"/>
      <c r="V2279" s="110"/>
      <c r="W2279" s="110"/>
      <c r="X2279" s="110"/>
    </row>
    <row r="2280" ht="14.25" customHeight="1">
      <c r="A2280" s="102"/>
      <c r="B2280" s="117"/>
      <c r="C2280" s="110"/>
      <c r="D2280" s="110"/>
      <c r="E2280" s="115"/>
      <c r="F2280" s="110"/>
      <c r="G2280" s="110"/>
      <c r="H2280" s="110"/>
      <c r="I2280" s="110"/>
      <c r="J2280" s="110"/>
      <c r="K2280" s="112"/>
      <c r="L2280" s="112"/>
      <c r="M2280" s="112"/>
      <c r="N2280" s="112"/>
      <c r="O2280" s="112"/>
      <c r="P2280" s="112"/>
      <c r="Q2280" s="112"/>
      <c r="R2280" s="110"/>
      <c r="S2280" s="110"/>
      <c r="T2280" s="110"/>
      <c r="U2280" s="110"/>
      <c r="V2280" s="110"/>
      <c r="W2280" s="110"/>
      <c r="X2280" s="110"/>
    </row>
    <row r="2281" ht="14.25" customHeight="1">
      <c r="A2281" s="102"/>
      <c r="B2281" s="117"/>
      <c r="C2281" s="110"/>
      <c r="D2281" s="110"/>
      <c r="E2281" s="115"/>
      <c r="F2281" s="110"/>
      <c r="G2281" s="110"/>
      <c r="H2281" s="110"/>
      <c r="I2281" s="110"/>
      <c r="J2281" s="110"/>
      <c r="K2281" s="112"/>
      <c r="L2281" s="112"/>
      <c r="M2281" s="112"/>
      <c r="N2281" s="112"/>
      <c r="O2281" s="112"/>
      <c r="P2281" s="112"/>
      <c r="Q2281" s="112"/>
      <c r="R2281" s="110"/>
      <c r="S2281" s="110"/>
      <c r="T2281" s="110"/>
      <c r="U2281" s="110"/>
      <c r="V2281" s="110"/>
      <c r="W2281" s="110"/>
      <c r="X2281" s="110"/>
    </row>
    <row r="2282" ht="14.25" customHeight="1">
      <c r="A2282" s="102"/>
      <c r="B2282" s="117"/>
      <c r="C2282" s="110"/>
      <c r="D2282" s="110"/>
      <c r="E2282" s="115"/>
      <c r="F2282" s="110"/>
      <c r="G2282" s="110"/>
      <c r="H2282" s="110"/>
      <c r="I2282" s="110"/>
      <c r="J2282" s="110"/>
      <c r="K2282" s="112"/>
      <c r="L2282" s="112"/>
      <c r="M2282" s="112"/>
      <c r="N2282" s="112"/>
      <c r="O2282" s="112"/>
      <c r="P2282" s="112"/>
      <c r="Q2282" s="112"/>
      <c r="R2282" s="110"/>
      <c r="S2282" s="110"/>
      <c r="T2282" s="110"/>
      <c r="U2282" s="110"/>
      <c r="V2282" s="110"/>
      <c r="W2282" s="110"/>
      <c r="X2282" s="110"/>
    </row>
    <row r="2283" ht="14.25" customHeight="1">
      <c r="A2283" s="102"/>
      <c r="B2283" s="117"/>
      <c r="C2283" s="110"/>
      <c r="D2283" s="110"/>
      <c r="E2283" s="115"/>
      <c r="F2283" s="110"/>
      <c r="G2283" s="110"/>
      <c r="H2283" s="110"/>
      <c r="I2283" s="110"/>
      <c r="J2283" s="110"/>
      <c r="K2283" s="112"/>
      <c r="L2283" s="112"/>
      <c r="M2283" s="112"/>
      <c r="N2283" s="112"/>
      <c r="O2283" s="112"/>
      <c r="P2283" s="112"/>
      <c r="Q2283" s="112"/>
      <c r="R2283" s="110"/>
      <c r="S2283" s="110"/>
      <c r="T2283" s="110"/>
      <c r="U2283" s="110"/>
      <c r="V2283" s="110"/>
      <c r="W2283" s="110"/>
      <c r="X2283" s="110"/>
    </row>
    <row r="2284" ht="14.25" customHeight="1">
      <c r="A2284" s="102"/>
      <c r="B2284" s="117"/>
      <c r="C2284" s="110"/>
      <c r="D2284" s="110"/>
      <c r="E2284" s="115"/>
      <c r="F2284" s="110"/>
      <c r="G2284" s="110"/>
      <c r="H2284" s="110"/>
      <c r="I2284" s="110"/>
      <c r="J2284" s="110"/>
      <c r="K2284" s="112"/>
      <c r="L2284" s="112"/>
      <c r="M2284" s="112"/>
      <c r="N2284" s="112"/>
      <c r="O2284" s="112"/>
      <c r="P2284" s="112"/>
      <c r="Q2284" s="112"/>
      <c r="R2284" s="110"/>
      <c r="S2284" s="110"/>
      <c r="T2284" s="110"/>
      <c r="U2284" s="110"/>
      <c r="V2284" s="110"/>
      <c r="W2284" s="110"/>
      <c r="X2284" s="110"/>
    </row>
    <row r="2285" ht="14.25" customHeight="1">
      <c r="A2285" s="102"/>
      <c r="B2285" s="117"/>
      <c r="C2285" s="110"/>
      <c r="D2285" s="110"/>
      <c r="E2285" s="115"/>
      <c r="F2285" s="110"/>
      <c r="G2285" s="110"/>
      <c r="H2285" s="110"/>
      <c r="I2285" s="110"/>
      <c r="J2285" s="110"/>
      <c r="K2285" s="112"/>
      <c r="L2285" s="112"/>
      <c r="M2285" s="112"/>
      <c r="N2285" s="112"/>
      <c r="O2285" s="112"/>
      <c r="P2285" s="112"/>
      <c r="Q2285" s="112"/>
      <c r="R2285" s="110"/>
      <c r="S2285" s="110"/>
      <c r="T2285" s="110"/>
      <c r="U2285" s="110"/>
      <c r="V2285" s="110"/>
      <c r="W2285" s="110"/>
      <c r="X2285" s="110"/>
    </row>
    <row r="2286" ht="14.25" customHeight="1">
      <c r="A2286" s="102"/>
      <c r="B2286" s="117"/>
      <c r="C2286" s="110"/>
      <c r="D2286" s="110"/>
      <c r="E2286" s="115"/>
      <c r="F2286" s="110"/>
      <c r="G2286" s="110"/>
      <c r="H2286" s="110"/>
      <c r="I2286" s="110"/>
      <c r="J2286" s="110"/>
      <c r="K2286" s="112"/>
      <c r="L2286" s="112"/>
      <c r="M2286" s="112"/>
      <c r="N2286" s="112"/>
      <c r="O2286" s="112"/>
      <c r="P2286" s="112"/>
      <c r="Q2286" s="112"/>
      <c r="R2286" s="110"/>
      <c r="S2286" s="110"/>
      <c r="T2286" s="110"/>
      <c r="U2286" s="110"/>
      <c r="V2286" s="110"/>
      <c r="W2286" s="110"/>
      <c r="X2286" s="110"/>
    </row>
    <row r="2287" ht="14.25" customHeight="1">
      <c r="A2287" s="102"/>
      <c r="B2287" s="117"/>
      <c r="C2287" s="110"/>
      <c r="D2287" s="110"/>
      <c r="E2287" s="115"/>
      <c r="F2287" s="110"/>
      <c r="G2287" s="110"/>
      <c r="H2287" s="110"/>
      <c r="I2287" s="110"/>
      <c r="J2287" s="110"/>
      <c r="K2287" s="112"/>
      <c r="L2287" s="112"/>
      <c r="M2287" s="112"/>
      <c r="N2287" s="112"/>
      <c r="O2287" s="112"/>
      <c r="P2287" s="112"/>
      <c r="Q2287" s="112"/>
      <c r="R2287" s="110"/>
      <c r="S2287" s="110"/>
      <c r="T2287" s="110"/>
      <c r="U2287" s="110"/>
      <c r="V2287" s="110"/>
      <c r="W2287" s="110"/>
      <c r="X2287" s="110"/>
    </row>
    <row r="2288" ht="14.25" customHeight="1">
      <c r="A2288" s="102"/>
      <c r="B2288" s="117"/>
      <c r="C2288" s="110"/>
      <c r="D2288" s="110"/>
      <c r="E2288" s="115"/>
      <c r="F2288" s="110"/>
      <c r="G2288" s="110"/>
      <c r="H2288" s="110"/>
      <c r="I2288" s="110"/>
      <c r="J2288" s="110"/>
      <c r="K2288" s="112"/>
      <c r="L2288" s="112"/>
      <c r="M2288" s="112"/>
      <c r="N2288" s="112"/>
      <c r="O2288" s="112"/>
      <c r="P2288" s="112"/>
      <c r="Q2288" s="112"/>
      <c r="R2288" s="110"/>
      <c r="S2288" s="110"/>
      <c r="T2288" s="110"/>
      <c r="U2288" s="110"/>
      <c r="V2288" s="110"/>
      <c r="W2288" s="110"/>
      <c r="X2288" s="110"/>
    </row>
    <row r="2289" ht="14.25" customHeight="1">
      <c r="A2289" s="102"/>
      <c r="B2289" s="117"/>
      <c r="C2289" s="110"/>
      <c r="D2289" s="110"/>
      <c r="E2289" s="115"/>
      <c r="F2289" s="110"/>
      <c r="G2289" s="110"/>
      <c r="H2289" s="110"/>
      <c r="I2289" s="110"/>
      <c r="J2289" s="110"/>
      <c r="K2289" s="112"/>
      <c r="L2289" s="112"/>
      <c r="M2289" s="112"/>
      <c r="N2289" s="112"/>
      <c r="O2289" s="112"/>
      <c r="P2289" s="112"/>
      <c r="Q2289" s="112"/>
      <c r="R2289" s="110"/>
      <c r="S2289" s="110"/>
      <c r="T2289" s="110"/>
      <c r="U2289" s="110"/>
      <c r="V2289" s="110"/>
      <c r="W2289" s="110"/>
      <c r="X2289" s="110"/>
    </row>
    <row r="2290" ht="14.25" customHeight="1">
      <c r="A2290" s="102"/>
      <c r="B2290" s="117"/>
      <c r="C2290" s="110"/>
      <c r="D2290" s="110"/>
      <c r="E2290" s="115"/>
      <c r="F2290" s="110"/>
      <c r="G2290" s="110"/>
      <c r="H2290" s="110"/>
      <c r="I2290" s="110"/>
      <c r="J2290" s="110"/>
      <c r="K2290" s="112"/>
      <c r="L2290" s="112"/>
      <c r="M2290" s="112"/>
      <c r="N2290" s="112"/>
      <c r="O2290" s="112"/>
      <c r="P2290" s="112"/>
      <c r="Q2290" s="112"/>
      <c r="R2290" s="110"/>
      <c r="S2290" s="110"/>
      <c r="T2290" s="110"/>
      <c r="U2290" s="110"/>
      <c r="V2290" s="110"/>
      <c r="W2290" s="110"/>
      <c r="X2290" s="110"/>
    </row>
    <row r="2291" ht="14.25" customHeight="1">
      <c r="A2291" s="102"/>
      <c r="B2291" s="117"/>
      <c r="C2291" s="110"/>
      <c r="D2291" s="110"/>
      <c r="E2291" s="115"/>
      <c r="F2291" s="110"/>
      <c r="G2291" s="110"/>
      <c r="H2291" s="110"/>
      <c r="I2291" s="110"/>
      <c r="J2291" s="110"/>
      <c r="K2291" s="112"/>
      <c r="L2291" s="112"/>
      <c r="M2291" s="112"/>
      <c r="N2291" s="112"/>
      <c r="O2291" s="112"/>
      <c r="P2291" s="112"/>
      <c r="Q2291" s="112"/>
      <c r="R2291" s="110"/>
      <c r="S2291" s="110"/>
      <c r="T2291" s="110"/>
      <c r="U2291" s="110"/>
      <c r="V2291" s="110"/>
      <c r="W2291" s="110"/>
      <c r="X2291" s="110"/>
    </row>
    <row r="2292" ht="14.25" customHeight="1">
      <c r="A2292" s="102"/>
      <c r="B2292" s="117"/>
      <c r="C2292" s="110"/>
      <c r="D2292" s="110"/>
      <c r="E2292" s="115"/>
      <c r="F2292" s="110"/>
      <c r="G2292" s="110"/>
      <c r="H2292" s="110"/>
      <c r="I2292" s="110"/>
      <c r="J2292" s="110"/>
      <c r="K2292" s="112"/>
      <c r="L2292" s="112"/>
      <c r="M2292" s="112"/>
      <c r="N2292" s="112"/>
      <c r="O2292" s="112"/>
      <c r="P2292" s="112"/>
      <c r="Q2292" s="112"/>
      <c r="R2292" s="110"/>
      <c r="S2292" s="110"/>
      <c r="T2292" s="110"/>
      <c r="U2292" s="110"/>
      <c r="V2292" s="110"/>
      <c r="W2292" s="110"/>
      <c r="X2292" s="110"/>
    </row>
    <row r="2293" ht="14.25" customHeight="1">
      <c r="A2293" s="102"/>
      <c r="B2293" s="117"/>
      <c r="C2293" s="110"/>
      <c r="D2293" s="110"/>
      <c r="E2293" s="115"/>
      <c r="F2293" s="110"/>
      <c r="G2293" s="110"/>
      <c r="H2293" s="110"/>
      <c r="I2293" s="110"/>
      <c r="J2293" s="110"/>
      <c r="K2293" s="112"/>
      <c r="L2293" s="112"/>
      <c r="M2293" s="112"/>
      <c r="N2293" s="112"/>
      <c r="O2293" s="112"/>
      <c r="P2293" s="112"/>
      <c r="Q2293" s="112"/>
      <c r="R2293" s="110"/>
      <c r="S2293" s="110"/>
      <c r="T2293" s="110"/>
      <c r="U2293" s="110"/>
      <c r="V2293" s="110"/>
      <c r="W2293" s="110"/>
      <c r="X2293" s="110"/>
    </row>
    <row r="2294" ht="14.25" customHeight="1">
      <c r="A2294" s="102"/>
      <c r="B2294" s="117"/>
      <c r="C2294" s="110"/>
      <c r="D2294" s="110"/>
      <c r="E2294" s="115"/>
      <c r="F2294" s="110"/>
      <c r="G2294" s="110"/>
      <c r="H2294" s="110"/>
      <c r="I2294" s="110"/>
      <c r="J2294" s="110"/>
      <c r="K2294" s="112"/>
      <c r="L2294" s="112"/>
      <c r="M2294" s="112"/>
      <c r="N2294" s="112"/>
      <c r="O2294" s="112"/>
      <c r="P2294" s="112"/>
      <c r="Q2294" s="112"/>
      <c r="R2294" s="110"/>
      <c r="S2294" s="110"/>
      <c r="T2294" s="110"/>
      <c r="U2294" s="110"/>
      <c r="V2294" s="110"/>
      <c r="W2294" s="110"/>
      <c r="X2294" s="110"/>
    </row>
    <row r="2295" ht="14.25" customHeight="1">
      <c r="A2295" s="102"/>
      <c r="B2295" s="117"/>
      <c r="C2295" s="110"/>
      <c r="D2295" s="110"/>
      <c r="E2295" s="115"/>
      <c r="F2295" s="110"/>
      <c r="G2295" s="110"/>
      <c r="H2295" s="110"/>
      <c r="I2295" s="110"/>
      <c r="J2295" s="110"/>
      <c r="K2295" s="112"/>
      <c r="L2295" s="112"/>
      <c r="M2295" s="112"/>
      <c r="N2295" s="112"/>
      <c r="O2295" s="112"/>
      <c r="P2295" s="112"/>
      <c r="Q2295" s="112"/>
      <c r="R2295" s="110"/>
      <c r="S2295" s="110"/>
      <c r="T2295" s="110"/>
      <c r="U2295" s="110"/>
      <c r="V2295" s="110"/>
      <c r="W2295" s="110"/>
      <c r="X2295" s="110"/>
    </row>
    <row r="2296" ht="14.25" customHeight="1">
      <c r="A2296" s="102"/>
      <c r="B2296" s="117"/>
      <c r="C2296" s="110"/>
      <c r="D2296" s="110"/>
      <c r="E2296" s="115"/>
      <c r="F2296" s="110"/>
      <c r="G2296" s="110"/>
      <c r="H2296" s="110"/>
      <c r="I2296" s="110"/>
      <c r="J2296" s="110"/>
      <c r="K2296" s="112"/>
      <c r="L2296" s="112"/>
      <c r="M2296" s="112"/>
      <c r="N2296" s="112"/>
      <c r="O2296" s="112"/>
      <c r="P2296" s="112"/>
      <c r="Q2296" s="112"/>
      <c r="R2296" s="110"/>
      <c r="S2296" s="110"/>
      <c r="T2296" s="110"/>
      <c r="U2296" s="110"/>
      <c r="V2296" s="110"/>
      <c r="W2296" s="110"/>
      <c r="X2296" s="110"/>
    </row>
    <row r="2297" ht="14.25" customHeight="1">
      <c r="A2297" s="102"/>
      <c r="B2297" s="117"/>
      <c r="C2297" s="110"/>
      <c r="D2297" s="110"/>
      <c r="E2297" s="115"/>
      <c r="F2297" s="110"/>
      <c r="G2297" s="110"/>
      <c r="H2297" s="110"/>
      <c r="I2297" s="110"/>
      <c r="J2297" s="110"/>
      <c r="K2297" s="112"/>
      <c r="L2297" s="112"/>
      <c r="M2297" s="112"/>
      <c r="N2297" s="112"/>
      <c r="O2297" s="112"/>
      <c r="P2297" s="112"/>
      <c r="Q2297" s="112"/>
      <c r="R2297" s="110"/>
      <c r="S2297" s="110"/>
      <c r="T2297" s="110"/>
      <c r="U2297" s="110"/>
      <c r="V2297" s="110"/>
      <c r="W2297" s="110"/>
      <c r="X2297" s="110"/>
    </row>
    <row r="2298" ht="14.25" customHeight="1">
      <c r="A2298" s="102"/>
      <c r="B2298" s="117"/>
      <c r="C2298" s="110"/>
      <c r="D2298" s="110"/>
      <c r="E2298" s="115"/>
      <c r="F2298" s="110"/>
      <c r="G2298" s="110"/>
      <c r="H2298" s="110"/>
      <c r="I2298" s="110"/>
      <c r="J2298" s="110"/>
      <c r="K2298" s="112"/>
      <c r="L2298" s="112"/>
      <c r="M2298" s="112"/>
      <c r="N2298" s="112"/>
      <c r="O2298" s="112"/>
      <c r="P2298" s="112"/>
      <c r="Q2298" s="112"/>
      <c r="R2298" s="110"/>
      <c r="S2298" s="110"/>
      <c r="T2298" s="110"/>
      <c r="U2298" s="110"/>
      <c r="V2298" s="110"/>
      <c r="W2298" s="110"/>
      <c r="X2298" s="110"/>
    </row>
    <row r="2299" ht="14.25" customHeight="1">
      <c r="A2299" s="102"/>
      <c r="B2299" s="117"/>
      <c r="C2299" s="110"/>
      <c r="D2299" s="110"/>
      <c r="E2299" s="115"/>
      <c r="F2299" s="110"/>
      <c r="G2299" s="110"/>
      <c r="H2299" s="110"/>
      <c r="I2299" s="110"/>
      <c r="J2299" s="110"/>
      <c r="K2299" s="112"/>
      <c r="L2299" s="112"/>
      <c r="M2299" s="112"/>
      <c r="N2299" s="112"/>
      <c r="O2299" s="112"/>
      <c r="P2299" s="112"/>
      <c r="Q2299" s="112"/>
      <c r="R2299" s="110"/>
      <c r="S2299" s="110"/>
      <c r="T2299" s="110"/>
      <c r="U2299" s="110"/>
      <c r="V2299" s="110"/>
      <c r="W2299" s="110"/>
      <c r="X2299" s="110"/>
    </row>
    <row r="2300" ht="14.25" customHeight="1">
      <c r="A2300" s="102"/>
      <c r="B2300" s="117"/>
      <c r="C2300" s="110"/>
      <c r="D2300" s="110"/>
      <c r="E2300" s="115"/>
      <c r="F2300" s="110"/>
      <c r="G2300" s="110"/>
      <c r="H2300" s="110"/>
      <c r="I2300" s="110"/>
      <c r="J2300" s="110"/>
      <c r="K2300" s="112"/>
      <c r="L2300" s="112"/>
      <c r="M2300" s="112"/>
      <c r="N2300" s="112"/>
      <c r="O2300" s="112"/>
      <c r="P2300" s="112"/>
      <c r="Q2300" s="112"/>
      <c r="R2300" s="110"/>
      <c r="S2300" s="110"/>
      <c r="T2300" s="110"/>
      <c r="U2300" s="110"/>
      <c r="V2300" s="110"/>
      <c r="W2300" s="110"/>
      <c r="X2300" s="110"/>
    </row>
    <row r="2301" ht="14.25" customHeight="1">
      <c r="A2301" s="102"/>
      <c r="B2301" s="117"/>
      <c r="C2301" s="110"/>
      <c r="D2301" s="110"/>
      <c r="E2301" s="115"/>
      <c r="F2301" s="110"/>
      <c r="G2301" s="110"/>
      <c r="H2301" s="110"/>
      <c r="I2301" s="110"/>
      <c r="J2301" s="110"/>
      <c r="K2301" s="112"/>
      <c r="L2301" s="112"/>
      <c r="M2301" s="112"/>
      <c r="N2301" s="112"/>
      <c r="O2301" s="112"/>
      <c r="P2301" s="112"/>
      <c r="Q2301" s="112"/>
      <c r="R2301" s="110"/>
      <c r="S2301" s="110"/>
      <c r="T2301" s="110"/>
      <c r="U2301" s="110"/>
      <c r="V2301" s="110"/>
      <c r="W2301" s="110"/>
      <c r="X2301" s="110"/>
    </row>
    <row r="2302" ht="14.25" customHeight="1">
      <c r="A2302" s="102"/>
      <c r="B2302" s="117"/>
      <c r="C2302" s="110"/>
      <c r="D2302" s="110"/>
      <c r="E2302" s="115"/>
      <c r="F2302" s="110"/>
      <c r="G2302" s="110"/>
      <c r="H2302" s="110"/>
      <c r="I2302" s="110"/>
      <c r="J2302" s="110"/>
      <c r="K2302" s="112"/>
      <c r="L2302" s="112"/>
      <c r="M2302" s="112"/>
      <c r="N2302" s="112"/>
      <c r="O2302" s="112"/>
      <c r="P2302" s="112"/>
      <c r="Q2302" s="112"/>
      <c r="R2302" s="110"/>
      <c r="S2302" s="110"/>
      <c r="T2302" s="110"/>
      <c r="U2302" s="110"/>
      <c r="V2302" s="110"/>
      <c r="W2302" s="110"/>
      <c r="X2302" s="110"/>
    </row>
    <row r="2303" ht="14.25" customHeight="1">
      <c r="A2303" s="102"/>
      <c r="B2303" s="117"/>
      <c r="C2303" s="110"/>
      <c r="D2303" s="110"/>
      <c r="E2303" s="115"/>
      <c r="F2303" s="110"/>
      <c r="G2303" s="110"/>
      <c r="H2303" s="110"/>
      <c r="I2303" s="110"/>
      <c r="J2303" s="110"/>
      <c r="K2303" s="112"/>
      <c r="L2303" s="112"/>
      <c r="M2303" s="112"/>
      <c r="N2303" s="112"/>
      <c r="O2303" s="112"/>
      <c r="P2303" s="112"/>
      <c r="Q2303" s="112"/>
      <c r="R2303" s="110"/>
      <c r="S2303" s="110"/>
      <c r="T2303" s="110"/>
      <c r="U2303" s="110"/>
      <c r="V2303" s="110"/>
      <c r="W2303" s="110"/>
      <c r="X2303" s="110"/>
    </row>
    <row r="2304" ht="14.25" customHeight="1">
      <c r="A2304" s="102"/>
      <c r="B2304" s="117"/>
      <c r="C2304" s="110"/>
      <c r="D2304" s="110"/>
      <c r="E2304" s="115"/>
      <c r="F2304" s="110"/>
      <c r="G2304" s="110"/>
      <c r="H2304" s="110"/>
      <c r="I2304" s="110"/>
      <c r="J2304" s="110"/>
      <c r="K2304" s="112"/>
      <c r="L2304" s="112"/>
      <c r="M2304" s="112"/>
      <c r="N2304" s="112"/>
      <c r="O2304" s="112"/>
      <c r="P2304" s="112"/>
      <c r="Q2304" s="112"/>
      <c r="R2304" s="110"/>
      <c r="S2304" s="110"/>
      <c r="T2304" s="110"/>
      <c r="U2304" s="110"/>
      <c r="V2304" s="110"/>
      <c r="W2304" s="110"/>
      <c r="X2304" s="110"/>
    </row>
    <row r="2305" ht="14.25" customHeight="1">
      <c r="A2305" s="102"/>
      <c r="B2305" s="117"/>
      <c r="C2305" s="110"/>
      <c r="D2305" s="110"/>
      <c r="E2305" s="115"/>
      <c r="F2305" s="110"/>
      <c r="G2305" s="110"/>
      <c r="H2305" s="110"/>
      <c r="I2305" s="110"/>
      <c r="J2305" s="110"/>
      <c r="K2305" s="112"/>
      <c r="L2305" s="112"/>
      <c r="M2305" s="112"/>
      <c r="N2305" s="112"/>
      <c r="O2305" s="112"/>
      <c r="P2305" s="112"/>
      <c r="Q2305" s="112"/>
      <c r="R2305" s="110"/>
      <c r="S2305" s="110"/>
      <c r="T2305" s="110"/>
      <c r="U2305" s="110"/>
      <c r="V2305" s="110"/>
      <c r="W2305" s="110"/>
      <c r="X2305" s="110"/>
    </row>
    <row r="2306" ht="14.25" customHeight="1">
      <c r="A2306" s="102"/>
      <c r="B2306" s="117"/>
      <c r="C2306" s="110"/>
      <c r="D2306" s="110"/>
      <c r="E2306" s="115"/>
      <c r="F2306" s="110"/>
      <c r="G2306" s="110"/>
      <c r="H2306" s="110"/>
      <c r="I2306" s="110"/>
      <c r="J2306" s="110"/>
      <c r="K2306" s="112"/>
      <c r="L2306" s="112"/>
      <c r="M2306" s="112"/>
      <c r="N2306" s="112"/>
      <c r="O2306" s="112"/>
      <c r="P2306" s="112"/>
      <c r="Q2306" s="112"/>
      <c r="R2306" s="110"/>
      <c r="S2306" s="110"/>
      <c r="T2306" s="110"/>
      <c r="U2306" s="110"/>
      <c r="V2306" s="110"/>
      <c r="W2306" s="110"/>
      <c r="X2306" s="110"/>
    </row>
    <row r="2307" ht="14.25" customHeight="1">
      <c r="A2307" s="102"/>
      <c r="B2307" s="117"/>
      <c r="C2307" s="110"/>
      <c r="D2307" s="110"/>
      <c r="E2307" s="115"/>
      <c r="F2307" s="110"/>
      <c r="G2307" s="110"/>
      <c r="H2307" s="110"/>
      <c r="I2307" s="110"/>
      <c r="J2307" s="110"/>
      <c r="K2307" s="112"/>
      <c r="L2307" s="112"/>
      <c r="M2307" s="112"/>
      <c r="N2307" s="112"/>
      <c r="O2307" s="112"/>
      <c r="P2307" s="112"/>
      <c r="Q2307" s="112"/>
      <c r="R2307" s="110"/>
      <c r="S2307" s="110"/>
      <c r="T2307" s="110"/>
      <c r="U2307" s="110"/>
      <c r="V2307" s="110"/>
      <c r="W2307" s="110"/>
      <c r="X2307" s="110"/>
    </row>
    <row r="2308" ht="14.25" customHeight="1">
      <c r="A2308" s="102"/>
      <c r="B2308" s="117"/>
      <c r="C2308" s="110"/>
      <c r="D2308" s="110"/>
      <c r="E2308" s="115"/>
      <c r="F2308" s="110"/>
      <c r="G2308" s="110"/>
      <c r="H2308" s="110"/>
      <c r="I2308" s="110"/>
      <c r="J2308" s="110"/>
      <c r="K2308" s="112"/>
      <c r="L2308" s="112"/>
      <c r="M2308" s="112"/>
      <c r="N2308" s="112"/>
      <c r="O2308" s="112"/>
      <c r="P2308" s="112"/>
      <c r="Q2308" s="112"/>
      <c r="R2308" s="110"/>
      <c r="S2308" s="110"/>
      <c r="T2308" s="110"/>
      <c r="U2308" s="110"/>
      <c r="V2308" s="110"/>
      <c r="W2308" s="110"/>
      <c r="X2308" s="110"/>
    </row>
    <row r="2309" ht="14.25" customHeight="1">
      <c r="A2309" s="102"/>
      <c r="B2309" s="117"/>
      <c r="C2309" s="110"/>
      <c r="D2309" s="110"/>
      <c r="E2309" s="115"/>
      <c r="F2309" s="110"/>
      <c r="G2309" s="110"/>
      <c r="H2309" s="110"/>
      <c r="I2309" s="110"/>
      <c r="J2309" s="110"/>
      <c r="K2309" s="112"/>
      <c r="L2309" s="112"/>
      <c r="M2309" s="112"/>
      <c r="N2309" s="112"/>
      <c r="O2309" s="112"/>
      <c r="P2309" s="112"/>
      <c r="Q2309" s="112"/>
      <c r="R2309" s="110"/>
      <c r="S2309" s="110"/>
      <c r="T2309" s="110"/>
      <c r="U2309" s="110"/>
      <c r="V2309" s="110"/>
      <c r="W2309" s="110"/>
      <c r="X2309" s="110"/>
    </row>
    <row r="2310" ht="14.25" customHeight="1">
      <c r="A2310" s="102"/>
      <c r="B2310" s="117"/>
      <c r="C2310" s="110"/>
      <c r="D2310" s="110"/>
      <c r="E2310" s="115"/>
      <c r="F2310" s="110"/>
      <c r="G2310" s="110"/>
      <c r="H2310" s="110"/>
      <c r="I2310" s="110"/>
      <c r="J2310" s="110"/>
      <c r="K2310" s="112"/>
      <c r="L2310" s="112"/>
      <c r="M2310" s="112"/>
      <c r="N2310" s="112"/>
      <c r="O2310" s="112"/>
      <c r="P2310" s="112"/>
      <c r="Q2310" s="112"/>
      <c r="R2310" s="110"/>
      <c r="S2310" s="110"/>
      <c r="T2310" s="110"/>
      <c r="U2310" s="110"/>
      <c r="V2310" s="110"/>
      <c r="W2310" s="110"/>
      <c r="X2310" s="110"/>
    </row>
    <row r="2311" ht="14.25" customHeight="1">
      <c r="A2311" s="102"/>
      <c r="B2311" s="117"/>
      <c r="C2311" s="110"/>
      <c r="D2311" s="110"/>
      <c r="E2311" s="115"/>
      <c r="F2311" s="110"/>
      <c r="G2311" s="110"/>
      <c r="H2311" s="110"/>
      <c r="I2311" s="110"/>
      <c r="J2311" s="110"/>
      <c r="K2311" s="112"/>
      <c r="L2311" s="112"/>
      <c r="M2311" s="112"/>
      <c r="N2311" s="112"/>
      <c r="O2311" s="112"/>
      <c r="P2311" s="112"/>
      <c r="Q2311" s="112"/>
      <c r="R2311" s="110"/>
      <c r="S2311" s="110"/>
      <c r="T2311" s="110"/>
      <c r="U2311" s="110"/>
      <c r="V2311" s="110"/>
      <c r="W2311" s="110"/>
      <c r="X2311" s="110"/>
    </row>
    <row r="2312" ht="14.25" customHeight="1">
      <c r="A2312" s="102"/>
      <c r="B2312" s="117"/>
      <c r="C2312" s="110"/>
      <c r="D2312" s="110"/>
      <c r="E2312" s="115"/>
      <c r="F2312" s="110"/>
      <c r="G2312" s="110"/>
      <c r="H2312" s="110"/>
      <c r="I2312" s="110"/>
      <c r="J2312" s="110"/>
      <c r="K2312" s="112"/>
      <c r="L2312" s="112"/>
      <c r="M2312" s="112"/>
      <c r="N2312" s="112"/>
      <c r="O2312" s="112"/>
      <c r="P2312" s="112"/>
      <c r="Q2312" s="112"/>
      <c r="R2312" s="110"/>
      <c r="S2312" s="110"/>
      <c r="T2312" s="110"/>
      <c r="U2312" s="110"/>
      <c r="V2312" s="110"/>
      <c r="W2312" s="110"/>
      <c r="X2312" s="110"/>
    </row>
    <row r="2313" ht="14.25" customHeight="1">
      <c r="A2313" s="102"/>
      <c r="B2313" s="117"/>
      <c r="C2313" s="110"/>
      <c r="D2313" s="110"/>
      <c r="E2313" s="115"/>
      <c r="F2313" s="110"/>
      <c r="G2313" s="110"/>
      <c r="H2313" s="110"/>
      <c r="I2313" s="110"/>
      <c r="J2313" s="110"/>
      <c r="K2313" s="112"/>
      <c r="L2313" s="112"/>
      <c r="M2313" s="112"/>
      <c r="N2313" s="112"/>
      <c r="O2313" s="112"/>
      <c r="P2313" s="112"/>
      <c r="Q2313" s="112"/>
      <c r="R2313" s="110"/>
      <c r="S2313" s="110"/>
      <c r="T2313" s="110"/>
      <c r="U2313" s="110"/>
      <c r="V2313" s="110"/>
      <c r="W2313" s="110"/>
      <c r="X2313" s="110"/>
    </row>
    <row r="2314" ht="14.25" customHeight="1">
      <c r="A2314" s="102"/>
      <c r="B2314" s="117"/>
      <c r="C2314" s="110"/>
      <c r="D2314" s="110"/>
      <c r="E2314" s="115"/>
      <c r="F2314" s="110"/>
      <c r="G2314" s="110"/>
      <c r="H2314" s="110"/>
      <c r="I2314" s="110"/>
      <c r="J2314" s="110"/>
      <c r="K2314" s="112"/>
      <c r="L2314" s="112"/>
      <c r="M2314" s="112"/>
      <c r="N2314" s="112"/>
      <c r="O2314" s="112"/>
      <c r="P2314" s="112"/>
      <c r="Q2314" s="112"/>
      <c r="R2314" s="110"/>
      <c r="S2314" s="110"/>
      <c r="T2314" s="110"/>
      <c r="U2314" s="110"/>
      <c r="V2314" s="110"/>
      <c r="W2314" s="110"/>
      <c r="X2314" s="110"/>
    </row>
    <row r="2315" ht="14.25" customHeight="1">
      <c r="A2315" s="102"/>
      <c r="B2315" s="117"/>
      <c r="C2315" s="110"/>
      <c r="D2315" s="110"/>
      <c r="E2315" s="115"/>
      <c r="F2315" s="110"/>
      <c r="G2315" s="110"/>
      <c r="H2315" s="110"/>
      <c r="I2315" s="110"/>
      <c r="J2315" s="110"/>
      <c r="K2315" s="112"/>
      <c r="L2315" s="112"/>
      <c r="M2315" s="112"/>
      <c r="N2315" s="112"/>
      <c r="O2315" s="112"/>
      <c r="P2315" s="112"/>
      <c r="Q2315" s="112"/>
      <c r="R2315" s="110"/>
      <c r="S2315" s="110"/>
      <c r="T2315" s="110"/>
      <c r="U2315" s="110"/>
      <c r="V2315" s="110"/>
      <c r="W2315" s="110"/>
      <c r="X2315" s="110"/>
    </row>
    <row r="2316" ht="14.25" customHeight="1">
      <c r="A2316" s="102"/>
      <c r="B2316" s="117"/>
      <c r="C2316" s="110"/>
      <c r="D2316" s="110"/>
      <c r="E2316" s="115"/>
      <c r="F2316" s="110"/>
      <c r="G2316" s="110"/>
      <c r="H2316" s="110"/>
      <c r="I2316" s="110"/>
      <c r="J2316" s="110"/>
      <c r="K2316" s="112"/>
      <c r="L2316" s="112"/>
      <c r="M2316" s="112"/>
      <c r="N2316" s="112"/>
      <c r="O2316" s="112"/>
      <c r="P2316" s="112"/>
      <c r="Q2316" s="112"/>
      <c r="R2316" s="110"/>
      <c r="S2316" s="110"/>
      <c r="T2316" s="110"/>
      <c r="U2316" s="110"/>
      <c r="V2316" s="110"/>
      <c r="W2316" s="110"/>
      <c r="X2316" s="110"/>
    </row>
    <row r="2317" ht="14.25" customHeight="1">
      <c r="A2317" s="102"/>
      <c r="B2317" s="117"/>
      <c r="C2317" s="110"/>
      <c r="D2317" s="110"/>
      <c r="E2317" s="115"/>
      <c r="F2317" s="110"/>
      <c r="G2317" s="110"/>
      <c r="H2317" s="110"/>
      <c r="I2317" s="110"/>
      <c r="J2317" s="110"/>
      <c r="K2317" s="112"/>
      <c r="L2317" s="112"/>
      <c r="M2317" s="112"/>
      <c r="N2317" s="112"/>
      <c r="O2317" s="112"/>
      <c r="P2317" s="112"/>
      <c r="Q2317" s="112"/>
      <c r="R2317" s="110"/>
      <c r="S2317" s="110"/>
      <c r="T2317" s="110"/>
      <c r="U2317" s="110"/>
      <c r="V2317" s="110"/>
      <c r="W2317" s="110"/>
      <c r="X2317" s="110"/>
    </row>
    <row r="2318" ht="14.25" customHeight="1">
      <c r="A2318" s="102"/>
      <c r="B2318" s="117"/>
      <c r="C2318" s="110"/>
      <c r="D2318" s="110"/>
      <c r="E2318" s="115"/>
      <c r="F2318" s="110"/>
      <c r="G2318" s="110"/>
      <c r="H2318" s="110"/>
      <c r="I2318" s="110"/>
      <c r="J2318" s="110"/>
      <c r="K2318" s="112"/>
      <c r="L2318" s="112"/>
      <c r="M2318" s="112"/>
      <c r="N2318" s="112"/>
      <c r="O2318" s="112"/>
      <c r="P2318" s="112"/>
      <c r="Q2318" s="112"/>
      <c r="R2318" s="110"/>
      <c r="S2318" s="110"/>
      <c r="T2318" s="110"/>
      <c r="U2318" s="110"/>
      <c r="V2318" s="110"/>
      <c r="W2318" s="110"/>
      <c r="X2318" s="110"/>
    </row>
    <row r="2319" ht="14.25" customHeight="1">
      <c r="A2319" s="102"/>
      <c r="B2319" s="117"/>
      <c r="C2319" s="110"/>
      <c r="D2319" s="110"/>
      <c r="E2319" s="115"/>
      <c r="F2319" s="110"/>
      <c r="G2319" s="110"/>
      <c r="H2319" s="110"/>
      <c r="I2319" s="110"/>
      <c r="J2319" s="110"/>
      <c r="K2319" s="112"/>
      <c r="L2319" s="112"/>
      <c r="M2319" s="112"/>
      <c r="N2319" s="112"/>
      <c r="O2319" s="112"/>
      <c r="P2319" s="112"/>
      <c r="Q2319" s="112"/>
      <c r="R2319" s="110"/>
      <c r="S2319" s="110"/>
      <c r="T2319" s="110"/>
      <c r="U2319" s="110"/>
      <c r="V2319" s="110"/>
      <c r="W2319" s="110"/>
      <c r="X2319" s="110"/>
    </row>
    <row r="2320" ht="14.25" customHeight="1">
      <c r="A2320" s="102"/>
      <c r="B2320" s="117"/>
      <c r="C2320" s="110"/>
      <c r="D2320" s="110"/>
      <c r="E2320" s="115"/>
      <c r="F2320" s="110"/>
      <c r="G2320" s="110"/>
      <c r="H2320" s="110"/>
      <c r="I2320" s="110"/>
      <c r="J2320" s="110"/>
      <c r="K2320" s="112"/>
      <c r="L2320" s="112"/>
      <c r="M2320" s="112"/>
      <c r="N2320" s="112"/>
      <c r="O2320" s="112"/>
      <c r="P2320" s="112"/>
      <c r="Q2320" s="112"/>
      <c r="R2320" s="110"/>
      <c r="S2320" s="110"/>
      <c r="T2320" s="110"/>
      <c r="U2320" s="110"/>
      <c r="V2320" s="110"/>
      <c r="W2320" s="110"/>
      <c r="X2320" s="110"/>
    </row>
    <row r="2321" ht="14.25" customHeight="1">
      <c r="A2321" s="102"/>
      <c r="B2321" s="117"/>
      <c r="C2321" s="110"/>
      <c r="D2321" s="110"/>
      <c r="E2321" s="115"/>
      <c r="F2321" s="110"/>
      <c r="G2321" s="110"/>
      <c r="H2321" s="110"/>
      <c r="I2321" s="110"/>
      <c r="J2321" s="110"/>
      <c r="K2321" s="112"/>
      <c r="L2321" s="112"/>
      <c r="M2321" s="112"/>
      <c r="N2321" s="112"/>
      <c r="O2321" s="112"/>
      <c r="P2321" s="112"/>
      <c r="Q2321" s="112"/>
      <c r="R2321" s="110"/>
      <c r="S2321" s="110"/>
      <c r="T2321" s="110"/>
      <c r="U2321" s="110"/>
      <c r="V2321" s="110"/>
      <c r="W2321" s="110"/>
      <c r="X2321" s="110"/>
    </row>
    <row r="2322" ht="14.25" customHeight="1">
      <c r="A2322" s="102"/>
      <c r="B2322" s="117"/>
      <c r="C2322" s="110"/>
      <c r="D2322" s="110"/>
      <c r="E2322" s="115"/>
      <c r="F2322" s="110"/>
      <c r="G2322" s="110"/>
      <c r="H2322" s="110"/>
      <c r="I2322" s="110"/>
      <c r="J2322" s="110"/>
      <c r="K2322" s="112"/>
      <c r="L2322" s="112"/>
      <c r="M2322" s="112"/>
      <c r="N2322" s="112"/>
      <c r="O2322" s="112"/>
      <c r="P2322" s="112"/>
      <c r="Q2322" s="112"/>
      <c r="R2322" s="110"/>
      <c r="S2322" s="110"/>
      <c r="T2322" s="110"/>
      <c r="U2322" s="110"/>
      <c r="V2322" s="110"/>
      <c r="W2322" s="110"/>
      <c r="X2322" s="110"/>
    </row>
    <row r="2323" ht="14.25" customHeight="1">
      <c r="A2323" s="102"/>
      <c r="B2323" s="117"/>
      <c r="C2323" s="110"/>
      <c r="D2323" s="110"/>
      <c r="E2323" s="115"/>
      <c r="F2323" s="110"/>
      <c r="G2323" s="110"/>
      <c r="H2323" s="110"/>
      <c r="I2323" s="110"/>
      <c r="J2323" s="110"/>
      <c r="K2323" s="112"/>
      <c r="L2323" s="112"/>
      <c r="M2323" s="112"/>
      <c r="N2323" s="112"/>
      <c r="O2323" s="112"/>
      <c r="P2323" s="112"/>
      <c r="Q2323" s="112"/>
      <c r="R2323" s="110"/>
      <c r="S2323" s="110"/>
      <c r="T2323" s="110"/>
      <c r="U2323" s="110"/>
      <c r="V2323" s="110"/>
      <c r="W2323" s="110"/>
      <c r="X2323" s="110"/>
    </row>
    <row r="2324" ht="14.25" customHeight="1">
      <c r="A2324" s="102"/>
      <c r="B2324" s="117"/>
      <c r="C2324" s="110"/>
      <c r="D2324" s="110"/>
      <c r="E2324" s="115"/>
      <c r="F2324" s="110"/>
      <c r="G2324" s="110"/>
      <c r="H2324" s="110"/>
      <c r="I2324" s="110"/>
      <c r="J2324" s="110"/>
      <c r="K2324" s="112"/>
      <c r="L2324" s="112"/>
      <c r="M2324" s="112"/>
      <c r="N2324" s="112"/>
      <c r="O2324" s="112"/>
      <c r="P2324" s="112"/>
      <c r="Q2324" s="112"/>
      <c r="R2324" s="110"/>
      <c r="S2324" s="110"/>
      <c r="T2324" s="110"/>
      <c r="U2324" s="110"/>
      <c r="V2324" s="110"/>
      <c r="W2324" s="110"/>
      <c r="X2324" s="110"/>
    </row>
  </sheetData>
  <autoFilter ref="$Q$657"/>
  <mergeCells count="2">
    <mergeCell ref="H1548:K1548"/>
    <mergeCell ref="B1579:B1580"/>
  </mergeCells>
  <dataValidations>
    <dataValidation type="list" allowBlank="1" showDropDown="1" showErrorMessage="1" sqref="I1549:I1561 I1563:I1564 I1565:K1565 H1567:H1991">
      <formula1>"MBTC,UBP"</formula1>
    </dataValidation>
    <dataValidation type="list" allowBlank="1" showErrorMessage="1" sqref="H2:H203 H205:H207 H209:H231 H233 H262 H264">
      <formula1>"MBTC,UBP"</formula1>
    </dataValidation>
    <dataValidation type="list" allowBlank="1" showErrorMessage="1" sqref="J2:J186 J194:J218">
      <formula1>"Private Office,Walk-Ins,Monthly Membership,Virtual Office,Events,Meeting Rooms,Add-Ons"</formula1>
    </dataValidation>
    <dataValidation type="list" allowBlank="1" showErrorMessage="1" sqref="H204 H208 H232 H234:H261 H263 H265:H271 H273:H511 H513:H1547">
      <formula1>" MBTC , UBP ,BPI"</formula1>
    </dataValidation>
    <dataValidation type="list" allowBlank="1" showErrorMessage="1" sqref="J712">
      <formula1>"Events,Meeting Rooms,Monthly Membership,Private Office,Virtual Office,Walk-Ins,Add Ons,Fixed Desk"</formula1>
    </dataValidation>
  </dataValidations>
  <printOptions/>
  <pageMargins bottom="0.75" footer="0.0" header="0.0" left="0.7" right="0.7" top="0.75"/>
  <pageSetup orientation="portrait"/>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6.86"/>
    <col customWidth="1" min="2" max="2" width="12.0"/>
    <col customWidth="1" min="3" max="3" width="41.43"/>
    <col customWidth="1" min="4" max="4" width="13.86"/>
    <col customWidth="1" min="5" max="5" width="63.43"/>
    <col customWidth="1" min="6" max="6" width="32.14"/>
    <col customWidth="1" min="7" max="7" width="20.29"/>
    <col customWidth="1" min="8" max="8" width="25.57"/>
    <col customWidth="1" min="9" max="9" width="8.71"/>
    <col customWidth="1" min="10" max="10" width="12.43"/>
    <col customWidth="1" min="11" max="11" width="8.14"/>
    <col customWidth="1" min="12" max="12" width="13.29"/>
    <col customWidth="1" min="13" max="13" width="13.14"/>
    <col customWidth="1" min="14" max="14" width="12.43"/>
    <col customWidth="1" min="15" max="15" width="10.43"/>
    <col customWidth="1" min="16" max="16" width="8.86"/>
    <col customWidth="1" min="17" max="17" width="9.14"/>
    <col customWidth="1" min="18" max="27" width="8.71"/>
  </cols>
  <sheetData>
    <row r="1" ht="14.25" customHeight="1">
      <c r="A1" s="340" t="s">
        <v>96</v>
      </c>
      <c r="B1" s="341" t="s">
        <v>97</v>
      </c>
      <c r="C1" s="15" t="s">
        <v>99</v>
      </c>
      <c r="D1" s="342" t="s">
        <v>4447</v>
      </c>
      <c r="E1" s="15" t="s">
        <v>101</v>
      </c>
      <c r="F1" s="15" t="s">
        <v>102</v>
      </c>
      <c r="G1" s="15" t="s">
        <v>4448</v>
      </c>
      <c r="H1" s="15" t="s">
        <v>104</v>
      </c>
      <c r="I1" s="15"/>
      <c r="J1" s="343" t="s">
        <v>106</v>
      </c>
      <c r="K1" s="343" t="s">
        <v>107</v>
      </c>
      <c r="L1" s="105" t="s">
        <v>15</v>
      </c>
      <c r="M1" s="344" t="s">
        <v>4449</v>
      </c>
      <c r="N1" s="344" t="s">
        <v>109</v>
      </c>
      <c r="O1" s="342"/>
      <c r="P1" s="342" t="s">
        <v>4450</v>
      </c>
      <c r="Q1" s="342" t="s">
        <v>109</v>
      </c>
      <c r="R1" s="15"/>
      <c r="S1" s="15"/>
      <c r="T1" s="15"/>
      <c r="U1" s="15"/>
      <c r="V1" s="15"/>
      <c r="W1" s="15"/>
      <c r="X1" s="15"/>
      <c r="Y1" s="15"/>
      <c r="Z1" s="15"/>
      <c r="AA1" s="15"/>
    </row>
    <row r="2" ht="14.25" hidden="1" customHeight="1">
      <c r="A2" s="22">
        <v>317.0</v>
      </c>
      <c r="B2" s="109">
        <v>45293.0</v>
      </c>
      <c r="C2" s="2" t="s">
        <v>4451</v>
      </c>
      <c r="D2" s="4">
        <v>3500.0</v>
      </c>
      <c r="E2" s="2" t="s">
        <v>4452</v>
      </c>
      <c r="F2" s="2" t="s">
        <v>118</v>
      </c>
      <c r="G2" s="2" t="s">
        <v>119</v>
      </c>
      <c r="H2" s="2" t="s">
        <v>4453</v>
      </c>
      <c r="I2" s="2"/>
      <c r="J2" s="4"/>
      <c r="K2" s="4"/>
      <c r="L2" s="4"/>
      <c r="M2" s="4"/>
      <c r="N2" s="4"/>
      <c r="O2" s="4"/>
      <c r="P2" s="4"/>
      <c r="Q2" s="4"/>
      <c r="R2" s="2"/>
      <c r="S2" s="2"/>
      <c r="T2" s="2"/>
      <c r="U2" s="2"/>
      <c r="V2" s="2"/>
      <c r="W2" s="2"/>
      <c r="X2" s="2"/>
      <c r="Y2" s="2"/>
      <c r="Z2" s="2"/>
      <c r="AA2" s="2"/>
    </row>
    <row r="3" ht="14.25" hidden="1" customHeight="1">
      <c r="A3" s="22">
        <v>318.0</v>
      </c>
      <c r="B3" s="109">
        <v>45293.0</v>
      </c>
      <c r="C3" s="2" t="s">
        <v>4454</v>
      </c>
      <c r="D3" s="4">
        <v>3500.0</v>
      </c>
      <c r="E3" s="2" t="s">
        <v>4452</v>
      </c>
      <c r="F3" s="2" t="s">
        <v>118</v>
      </c>
      <c r="G3" s="2" t="s">
        <v>119</v>
      </c>
      <c r="H3" s="2" t="s">
        <v>4455</v>
      </c>
      <c r="J3" s="4"/>
      <c r="K3" s="4"/>
      <c r="L3" s="4"/>
      <c r="M3" s="4"/>
      <c r="N3" s="4"/>
      <c r="O3" s="4"/>
      <c r="P3" s="4"/>
      <c r="Q3" s="4"/>
    </row>
    <row r="4" ht="14.25" hidden="1" customHeight="1">
      <c r="A4" s="22">
        <v>319.0</v>
      </c>
      <c r="B4" s="109">
        <v>45293.0</v>
      </c>
      <c r="C4" s="2" t="s">
        <v>4456</v>
      </c>
      <c r="D4" s="4">
        <v>3000.0</v>
      </c>
      <c r="E4" s="2" t="s">
        <v>4457</v>
      </c>
      <c r="F4" s="2" t="s">
        <v>118</v>
      </c>
      <c r="G4" s="2" t="s">
        <v>119</v>
      </c>
      <c r="H4" s="2" t="s">
        <v>4458</v>
      </c>
      <c r="J4" s="4"/>
      <c r="K4" s="4"/>
      <c r="L4" s="4"/>
      <c r="M4" s="4"/>
      <c r="N4" s="4"/>
      <c r="O4" s="4"/>
      <c r="P4" s="4"/>
      <c r="Q4" s="4"/>
    </row>
    <row r="5" ht="14.25" hidden="1" customHeight="1">
      <c r="A5" s="22">
        <v>320.0</v>
      </c>
      <c r="B5" s="109">
        <v>45294.0</v>
      </c>
      <c r="C5" s="2" t="s">
        <v>4459</v>
      </c>
      <c r="D5" s="4">
        <v>4250.0</v>
      </c>
      <c r="E5" s="2" t="s">
        <v>4460</v>
      </c>
      <c r="F5" s="2" t="s">
        <v>1175</v>
      </c>
      <c r="G5" s="2" t="s">
        <v>119</v>
      </c>
      <c r="H5" s="2" t="s">
        <v>4461</v>
      </c>
      <c r="J5" s="4"/>
      <c r="K5" s="4"/>
      <c r="L5" s="4"/>
      <c r="M5" s="4"/>
      <c r="N5" s="4"/>
      <c r="O5" s="4"/>
      <c r="P5" s="4"/>
      <c r="Q5" s="4"/>
    </row>
    <row r="6" ht="14.25" hidden="1" customHeight="1">
      <c r="A6" s="22">
        <v>321.0</v>
      </c>
      <c r="B6" s="109">
        <v>45295.0</v>
      </c>
      <c r="C6" s="2" t="s">
        <v>4462</v>
      </c>
      <c r="D6" s="4">
        <v>1000.0</v>
      </c>
      <c r="E6" s="2" t="s">
        <v>4463</v>
      </c>
      <c r="F6" s="2" t="s">
        <v>1175</v>
      </c>
      <c r="G6" s="2" t="s">
        <v>144</v>
      </c>
      <c r="H6" s="2" t="s">
        <v>4464</v>
      </c>
      <c r="J6" s="4"/>
      <c r="K6" s="4"/>
      <c r="L6" s="4"/>
      <c r="M6" s="4"/>
      <c r="N6" s="4"/>
      <c r="O6" s="4"/>
      <c r="P6" s="4"/>
      <c r="Q6" s="4"/>
    </row>
    <row r="7" ht="14.25" hidden="1" customHeight="1">
      <c r="A7" s="22">
        <v>322.0</v>
      </c>
      <c r="B7" s="109">
        <v>45299.0</v>
      </c>
      <c r="C7" s="2" t="s">
        <v>4465</v>
      </c>
      <c r="D7" s="4">
        <v>3500.0</v>
      </c>
      <c r="E7" s="2" t="s">
        <v>4466</v>
      </c>
      <c r="F7" s="2" t="s">
        <v>118</v>
      </c>
      <c r="G7" s="2" t="s">
        <v>119</v>
      </c>
      <c r="H7" s="2" t="s">
        <v>4467</v>
      </c>
      <c r="J7" s="4"/>
      <c r="K7" s="4"/>
      <c r="L7" s="4"/>
      <c r="M7" s="4"/>
      <c r="N7" s="4"/>
      <c r="O7" s="4"/>
      <c r="P7" s="4"/>
      <c r="Q7" s="4"/>
    </row>
    <row r="8" ht="14.25" hidden="1" customHeight="1">
      <c r="A8" s="22">
        <v>323.0</v>
      </c>
      <c r="B8" s="109">
        <v>45299.0</v>
      </c>
      <c r="C8" s="2" t="s">
        <v>4468</v>
      </c>
      <c r="D8" s="4">
        <v>6000.0</v>
      </c>
      <c r="E8" s="2" t="s">
        <v>4469</v>
      </c>
      <c r="F8" s="2" t="s">
        <v>143</v>
      </c>
      <c r="G8" s="2" t="s">
        <v>144</v>
      </c>
      <c r="J8" s="4"/>
      <c r="K8" s="4"/>
      <c r="L8" s="4"/>
      <c r="M8" s="4"/>
      <c r="N8" s="4"/>
      <c r="O8" s="4"/>
      <c r="P8" s="4"/>
      <c r="Q8" s="4"/>
    </row>
    <row r="9" ht="14.25" hidden="1" customHeight="1">
      <c r="A9" s="22">
        <v>324.0</v>
      </c>
      <c r="B9" s="109">
        <v>45299.0</v>
      </c>
      <c r="C9" s="2" t="s">
        <v>4470</v>
      </c>
      <c r="D9" s="4">
        <v>7500.0</v>
      </c>
      <c r="E9" s="2" t="s">
        <v>4471</v>
      </c>
      <c r="F9" s="2" t="s">
        <v>150</v>
      </c>
      <c r="G9" s="2" t="s">
        <v>119</v>
      </c>
      <c r="J9" s="4"/>
      <c r="K9" s="4"/>
      <c r="L9" s="4"/>
      <c r="M9" s="4">
        <f>D9*0.0285</f>
        <v>213.75</v>
      </c>
      <c r="N9" s="4">
        <f>D9-M9</f>
        <v>7286.25</v>
      </c>
      <c r="O9" s="4"/>
      <c r="P9" s="4"/>
      <c r="Q9" s="4"/>
    </row>
    <row r="10" ht="14.25" hidden="1" customHeight="1">
      <c r="A10" s="22">
        <v>325.0</v>
      </c>
      <c r="B10" s="109">
        <v>45308.0</v>
      </c>
      <c r="C10" s="2" t="s">
        <v>4472</v>
      </c>
      <c r="D10" s="4">
        <v>28660.71</v>
      </c>
      <c r="E10" s="2" t="s">
        <v>4473</v>
      </c>
      <c r="F10" s="2" t="s">
        <v>1175</v>
      </c>
      <c r="G10" s="2" t="s">
        <v>144</v>
      </c>
      <c r="H10" s="2" t="s">
        <v>4474</v>
      </c>
      <c r="J10" s="4"/>
      <c r="K10" s="4"/>
      <c r="L10" s="4"/>
      <c r="M10" s="4"/>
      <c r="N10" s="4"/>
      <c r="O10" s="4"/>
      <c r="P10" s="4"/>
      <c r="Q10" s="4"/>
    </row>
    <row r="11" ht="14.25" hidden="1" customHeight="1">
      <c r="A11" s="22">
        <v>326.0</v>
      </c>
      <c r="B11" s="109">
        <v>45309.0</v>
      </c>
      <c r="C11" s="2" t="s">
        <v>4475</v>
      </c>
      <c r="D11" s="4">
        <v>1125.0</v>
      </c>
      <c r="E11" s="2" t="s">
        <v>4476</v>
      </c>
      <c r="F11" s="2" t="s">
        <v>1175</v>
      </c>
      <c r="G11" s="2" t="s">
        <v>119</v>
      </c>
      <c r="H11" s="2" t="s">
        <v>4477</v>
      </c>
      <c r="J11" s="4"/>
      <c r="K11" s="4"/>
      <c r="L11" s="4"/>
      <c r="M11" s="4"/>
      <c r="N11" s="4"/>
      <c r="O11" s="4"/>
      <c r="P11" s="4"/>
      <c r="Q11" s="4"/>
    </row>
    <row r="12" ht="14.25" hidden="1" customHeight="1">
      <c r="A12" s="22">
        <v>327.0</v>
      </c>
      <c r="B12" s="109">
        <v>45310.0</v>
      </c>
      <c r="C12" s="2" t="s">
        <v>4478</v>
      </c>
      <c r="D12" s="4">
        <v>15261.0</v>
      </c>
      <c r="E12" s="2" t="s">
        <v>4479</v>
      </c>
      <c r="F12" s="2" t="s">
        <v>118</v>
      </c>
      <c r="G12" s="2" t="s">
        <v>119</v>
      </c>
      <c r="H12" s="2" t="s">
        <v>4480</v>
      </c>
      <c r="J12" s="4"/>
      <c r="K12" s="4"/>
      <c r="L12" s="4"/>
      <c r="M12" s="4"/>
      <c r="N12" s="4"/>
      <c r="O12" s="4"/>
      <c r="P12" s="4"/>
      <c r="Q12" s="4"/>
    </row>
    <row r="13" ht="14.25" hidden="1" customHeight="1">
      <c r="A13" s="22">
        <v>328.0</v>
      </c>
      <c r="B13" s="109">
        <v>45316.0</v>
      </c>
      <c r="C13" s="2" t="s">
        <v>4481</v>
      </c>
      <c r="D13" s="345">
        <v>3343.75</v>
      </c>
      <c r="E13" s="2" t="s">
        <v>4482</v>
      </c>
      <c r="F13" s="2" t="s">
        <v>118</v>
      </c>
      <c r="G13" s="2" t="s">
        <v>119</v>
      </c>
      <c r="H13" s="2" t="s">
        <v>4483</v>
      </c>
      <c r="J13" s="4"/>
      <c r="K13" s="4"/>
      <c r="L13" s="4"/>
      <c r="M13" s="4"/>
      <c r="N13" s="4"/>
      <c r="O13" s="4"/>
      <c r="P13" s="4"/>
      <c r="Q13" s="4"/>
    </row>
    <row r="14" ht="14.25" hidden="1" customHeight="1">
      <c r="A14" s="22">
        <v>329.0</v>
      </c>
      <c r="B14" s="109">
        <v>45316.0</v>
      </c>
      <c r="C14" s="2" t="s">
        <v>344</v>
      </c>
      <c r="D14" s="4">
        <v>36000.0</v>
      </c>
      <c r="E14" s="2" t="s">
        <v>4473</v>
      </c>
      <c r="F14" s="2" t="s">
        <v>118</v>
      </c>
      <c r="G14" s="2" t="s">
        <v>119</v>
      </c>
      <c r="H14" s="2" t="s">
        <v>4484</v>
      </c>
      <c r="J14" s="4"/>
      <c r="K14" s="4"/>
      <c r="L14" s="4"/>
      <c r="M14" s="4"/>
      <c r="N14" s="4"/>
      <c r="O14" s="4"/>
      <c r="P14" s="4"/>
      <c r="Q14" s="4"/>
    </row>
    <row r="15" ht="14.25" hidden="1" customHeight="1">
      <c r="A15" s="22">
        <v>330.0</v>
      </c>
      <c r="B15" s="109">
        <v>45316.0</v>
      </c>
      <c r="C15" s="2" t="s">
        <v>4485</v>
      </c>
      <c r="D15" s="4">
        <v>10000.0</v>
      </c>
      <c r="E15" s="2" t="s">
        <v>4486</v>
      </c>
      <c r="F15" s="2" t="s">
        <v>143</v>
      </c>
      <c r="G15" s="2"/>
      <c r="J15" s="4"/>
      <c r="K15" s="4"/>
      <c r="L15" s="4"/>
      <c r="M15" s="4"/>
      <c r="N15" s="4"/>
      <c r="O15" s="4"/>
      <c r="P15" s="4"/>
      <c r="Q15" s="4"/>
    </row>
    <row r="16" ht="14.25" hidden="1" customHeight="1">
      <c r="A16" s="22">
        <v>331.0</v>
      </c>
      <c r="B16" s="109">
        <v>45316.0</v>
      </c>
      <c r="C16" s="2" t="s">
        <v>4487</v>
      </c>
      <c r="D16" s="4">
        <v>6250.0</v>
      </c>
      <c r="E16" s="2" t="s">
        <v>4488</v>
      </c>
      <c r="F16" s="2" t="s">
        <v>118</v>
      </c>
      <c r="G16" s="2" t="s">
        <v>119</v>
      </c>
      <c r="H16" s="2" t="s">
        <v>4489</v>
      </c>
      <c r="J16" s="4"/>
      <c r="K16" s="4"/>
      <c r="L16" s="4"/>
      <c r="M16" s="4"/>
      <c r="N16" s="4"/>
      <c r="O16" s="4"/>
      <c r="P16" s="4"/>
      <c r="Q16" s="4"/>
    </row>
    <row r="17" ht="14.25" hidden="1" customHeight="1">
      <c r="A17" s="22">
        <v>332.0</v>
      </c>
      <c r="B17" s="109">
        <v>45323.0</v>
      </c>
      <c r="C17" s="2" t="s">
        <v>4490</v>
      </c>
      <c r="D17" s="4">
        <v>3000.0</v>
      </c>
      <c r="E17" s="2" t="s">
        <v>4491</v>
      </c>
      <c r="F17" s="2" t="s">
        <v>4492</v>
      </c>
      <c r="G17" s="2" t="s">
        <v>119</v>
      </c>
      <c r="J17" s="4"/>
      <c r="K17" s="4"/>
      <c r="L17" s="4"/>
      <c r="M17" s="4"/>
      <c r="N17" s="4"/>
      <c r="O17" s="4"/>
      <c r="P17" s="4"/>
      <c r="Q17" s="4"/>
    </row>
    <row r="18" ht="14.25" hidden="1" customHeight="1">
      <c r="A18" s="22">
        <v>333.0</v>
      </c>
      <c r="B18" s="109">
        <v>45327.0</v>
      </c>
      <c r="C18" s="2" t="s">
        <v>4470</v>
      </c>
      <c r="D18" s="4">
        <v>7500.0</v>
      </c>
      <c r="E18" s="2" t="s">
        <v>4493</v>
      </c>
      <c r="F18" s="2" t="s">
        <v>150</v>
      </c>
      <c r="G18" s="2" t="s">
        <v>119</v>
      </c>
      <c r="J18" s="4"/>
      <c r="K18" s="4"/>
      <c r="L18" s="4"/>
      <c r="M18" s="4">
        <f>D18*0.0285</f>
        <v>213.75</v>
      </c>
      <c r="N18" s="4">
        <f>D18-M18</f>
        <v>7286.25</v>
      </c>
      <c r="O18" s="4"/>
      <c r="P18" s="4"/>
      <c r="Q18" s="4"/>
    </row>
    <row r="19" ht="14.25" hidden="1" customHeight="1">
      <c r="A19" s="22">
        <v>334.0</v>
      </c>
      <c r="B19" s="109">
        <v>45327.0</v>
      </c>
      <c r="C19" s="2" t="s">
        <v>4456</v>
      </c>
      <c r="D19" s="4">
        <v>3000.0</v>
      </c>
      <c r="E19" s="2" t="s">
        <v>4494</v>
      </c>
      <c r="F19" s="2" t="s">
        <v>118</v>
      </c>
      <c r="G19" s="2" t="s">
        <v>119</v>
      </c>
      <c r="H19" s="2" t="s">
        <v>4495</v>
      </c>
      <c r="J19" s="4"/>
      <c r="K19" s="4"/>
      <c r="L19" s="4"/>
      <c r="M19" s="4"/>
      <c r="N19" s="4"/>
      <c r="O19" s="4"/>
      <c r="P19" s="4"/>
      <c r="Q19" s="4"/>
    </row>
    <row r="20" ht="14.25" hidden="1" customHeight="1">
      <c r="A20" s="22">
        <v>335.0</v>
      </c>
      <c r="B20" s="109">
        <v>45327.0</v>
      </c>
      <c r="C20" s="2" t="s">
        <v>4465</v>
      </c>
      <c r="D20" s="4">
        <v>3500.0</v>
      </c>
      <c r="E20" s="2" t="s">
        <v>4496</v>
      </c>
      <c r="F20" s="2" t="s">
        <v>118</v>
      </c>
      <c r="G20" s="2" t="s">
        <v>119</v>
      </c>
      <c r="H20" s="2" t="s">
        <v>4497</v>
      </c>
      <c r="J20" s="4"/>
      <c r="K20" s="4"/>
      <c r="L20" s="4"/>
      <c r="M20" s="4"/>
      <c r="N20" s="4"/>
      <c r="O20" s="4"/>
      <c r="P20" s="4"/>
      <c r="Q20" s="4"/>
    </row>
    <row r="21" ht="14.25" hidden="1" customHeight="1">
      <c r="A21" s="22">
        <v>335.0</v>
      </c>
      <c r="B21" s="109">
        <v>45331.0</v>
      </c>
      <c r="C21" s="2" t="s">
        <v>4498</v>
      </c>
      <c r="D21" s="4">
        <v>2300.0</v>
      </c>
      <c r="E21" s="2" t="s">
        <v>4499</v>
      </c>
      <c r="F21" s="2" t="s">
        <v>1175</v>
      </c>
      <c r="G21" s="2" t="s">
        <v>119</v>
      </c>
      <c r="H21" s="2" t="s">
        <v>4500</v>
      </c>
      <c r="J21" s="4"/>
      <c r="K21" s="4"/>
      <c r="L21" s="4"/>
      <c r="M21" s="4"/>
      <c r="N21" s="4"/>
      <c r="O21" s="4"/>
      <c r="P21" s="4"/>
      <c r="Q21" s="4"/>
    </row>
    <row r="22" ht="14.25" hidden="1" customHeight="1">
      <c r="A22" s="22">
        <v>336.0</v>
      </c>
      <c r="B22" s="109">
        <v>45334.0</v>
      </c>
      <c r="C22" s="2" t="s">
        <v>4501</v>
      </c>
      <c r="D22" s="4">
        <v>6500.0</v>
      </c>
      <c r="E22" s="2" t="s">
        <v>4502</v>
      </c>
      <c r="F22" s="2" t="s">
        <v>1175</v>
      </c>
      <c r="G22" s="2" t="s">
        <v>119</v>
      </c>
      <c r="H22" s="2" t="s">
        <v>4503</v>
      </c>
      <c r="J22" s="4"/>
      <c r="K22" s="4"/>
      <c r="L22" s="4"/>
      <c r="M22" s="4"/>
      <c r="N22" s="4"/>
      <c r="O22" s="4"/>
      <c r="P22" s="4"/>
      <c r="Q22" s="4"/>
    </row>
    <row r="23" ht="14.25" hidden="1" customHeight="1">
      <c r="A23" s="22">
        <v>337.0</v>
      </c>
      <c r="B23" s="109">
        <v>45339.0</v>
      </c>
      <c r="C23" s="2" t="s">
        <v>4487</v>
      </c>
      <c r="D23" s="4">
        <v>6250.0</v>
      </c>
      <c r="E23" s="2" t="s">
        <v>4504</v>
      </c>
      <c r="F23" s="2" t="s">
        <v>118</v>
      </c>
      <c r="G23" s="2" t="s">
        <v>119</v>
      </c>
      <c r="H23" s="2" t="s">
        <v>4505</v>
      </c>
      <c r="J23" s="4"/>
      <c r="K23" s="4"/>
      <c r="L23" s="4"/>
      <c r="M23" s="4"/>
      <c r="N23" s="4"/>
      <c r="O23" s="4"/>
      <c r="P23" s="4"/>
      <c r="Q23" s="4"/>
    </row>
    <row r="24" ht="14.25" hidden="1" customHeight="1">
      <c r="A24" s="22">
        <v>338.0</v>
      </c>
      <c r="B24" s="109">
        <v>45341.0</v>
      </c>
      <c r="C24" s="2" t="s">
        <v>4506</v>
      </c>
      <c r="D24" s="4">
        <v>3500.0</v>
      </c>
      <c r="E24" s="2" t="s">
        <v>4507</v>
      </c>
      <c r="F24" s="2" t="s">
        <v>118</v>
      </c>
      <c r="G24" s="2" t="s">
        <v>119</v>
      </c>
      <c r="H24" s="2" t="s">
        <v>4508</v>
      </c>
      <c r="J24" s="4"/>
      <c r="K24" s="4"/>
      <c r="L24" s="4"/>
      <c r="M24" s="4"/>
      <c r="N24" s="4"/>
      <c r="O24" s="4"/>
      <c r="P24" s="4"/>
      <c r="Q24" s="4"/>
    </row>
    <row r="25" ht="14.25" hidden="1" customHeight="1">
      <c r="A25" s="22">
        <v>339.0</v>
      </c>
      <c r="B25" s="109">
        <v>45341.0</v>
      </c>
      <c r="C25" s="2" t="s">
        <v>4509</v>
      </c>
      <c r="D25" s="4">
        <v>7500.0</v>
      </c>
      <c r="E25" s="2" t="s">
        <v>4510</v>
      </c>
      <c r="F25" s="2" t="s">
        <v>1175</v>
      </c>
      <c r="G25" s="2" t="s">
        <v>119</v>
      </c>
      <c r="H25" s="2" t="s">
        <v>4511</v>
      </c>
      <c r="J25" s="4"/>
      <c r="K25" s="4"/>
      <c r="L25" s="4"/>
      <c r="M25" s="4"/>
      <c r="N25" s="4"/>
      <c r="O25" s="4"/>
      <c r="P25" s="4"/>
      <c r="Q25" s="4"/>
    </row>
    <row r="26" ht="14.25" hidden="1" customHeight="1">
      <c r="A26" s="22">
        <v>340.0</v>
      </c>
      <c r="B26" s="109">
        <v>45349.0</v>
      </c>
      <c r="C26" s="2" t="s">
        <v>4512</v>
      </c>
      <c r="D26" s="4">
        <v>6000.0</v>
      </c>
      <c r="E26" s="2" t="s">
        <v>4513</v>
      </c>
      <c r="F26" s="2" t="s">
        <v>1175</v>
      </c>
      <c r="G26" s="2" t="s">
        <v>119</v>
      </c>
      <c r="H26" s="110" t="s">
        <v>4514</v>
      </c>
      <c r="J26" s="4"/>
      <c r="K26" s="4"/>
      <c r="L26" s="4"/>
      <c r="M26" s="4"/>
      <c r="N26" s="4"/>
      <c r="O26" s="4"/>
      <c r="P26" s="4"/>
      <c r="Q26" s="4"/>
    </row>
    <row r="27" ht="14.25" hidden="1" customHeight="1">
      <c r="A27" s="22">
        <v>341.0</v>
      </c>
      <c r="B27" s="109">
        <v>45355.0</v>
      </c>
      <c r="C27" s="2" t="s">
        <v>4470</v>
      </c>
      <c r="D27" s="4">
        <v>7500.0</v>
      </c>
      <c r="E27" s="2" t="s">
        <v>4515</v>
      </c>
      <c r="F27" s="2" t="s">
        <v>150</v>
      </c>
      <c r="G27" s="2" t="s">
        <v>119</v>
      </c>
      <c r="H27" s="2"/>
      <c r="J27" s="4"/>
      <c r="K27" s="4"/>
      <c r="L27" s="4"/>
      <c r="M27" s="4">
        <f>D27*0.0285</f>
        <v>213.75</v>
      </c>
      <c r="N27" s="4">
        <f>D27-M27</f>
        <v>7286.25</v>
      </c>
      <c r="O27" s="4"/>
      <c r="P27" s="4"/>
      <c r="Q27" s="4"/>
    </row>
    <row r="28" ht="14.25" hidden="1" customHeight="1">
      <c r="A28" s="22">
        <v>342.0</v>
      </c>
      <c r="B28" s="109">
        <v>45355.0</v>
      </c>
      <c r="C28" s="2" t="s">
        <v>4456</v>
      </c>
      <c r="D28" s="4">
        <v>3000.0</v>
      </c>
      <c r="E28" s="2" t="s">
        <v>4516</v>
      </c>
      <c r="F28" s="2" t="s">
        <v>118</v>
      </c>
      <c r="G28" s="2" t="s">
        <v>119</v>
      </c>
      <c r="H28" s="2" t="s">
        <v>4517</v>
      </c>
      <c r="J28" s="4"/>
      <c r="K28" s="4"/>
      <c r="L28" s="4"/>
      <c r="M28" s="4"/>
      <c r="N28" s="4"/>
      <c r="O28" s="4"/>
      <c r="P28" s="4"/>
      <c r="Q28" s="4"/>
    </row>
    <row r="29" ht="14.25" hidden="1" customHeight="1">
      <c r="A29" s="22">
        <v>343.0</v>
      </c>
      <c r="B29" s="109">
        <v>45355.0</v>
      </c>
      <c r="C29" s="110" t="s">
        <v>4518</v>
      </c>
      <c r="D29" s="115">
        <v>3500.0</v>
      </c>
      <c r="E29" s="110" t="s">
        <v>4519</v>
      </c>
      <c r="F29" s="110" t="s">
        <v>118</v>
      </c>
      <c r="G29" s="110" t="s">
        <v>119</v>
      </c>
      <c r="H29" s="110" t="s">
        <v>4520</v>
      </c>
      <c r="J29" s="4"/>
      <c r="K29" s="4"/>
      <c r="L29" s="4"/>
      <c r="M29" s="4"/>
      <c r="N29" s="4"/>
      <c r="O29" s="4"/>
      <c r="P29" s="4"/>
      <c r="Q29" s="4"/>
    </row>
    <row r="30" ht="14.25" hidden="1" customHeight="1">
      <c r="A30" s="22">
        <v>344.0</v>
      </c>
      <c r="B30" s="109">
        <v>45355.0</v>
      </c>
      <c r="C30" s="110" t="s">
        <v>4465</v>
      </c>
      <c r="D30" s="115">
        <v>3500.0</v>
      </c>
      <c r="E30" s="110" t="s">
        <v>4521</v>
      </c>
      <c r="F30" s="110" t="s">
        <v>118</v>
      </c>
      <c r="G30" s="110" t="s">
        <v>119</v>
      </c>
      <c r="H30" s="110" t="s">
        <v>4522</v>
      </c>
      <c r="J30" s="4"/>
      <c r="K30" s="4"/>
      <c r="L30" s="4"/>
      <c r="M30" s="4"/>
      <c r="N30" s="4"/>
      <c r="O30" s="4"/>
      <c r="P30" s="4"/>
      <c r="Q30" s="4"/>
    </row>
    <row r="31" ht="14.25" hidden="1" customHeight="1">
      <c r="A31" s="22">
        <v>345.0</v>
      </c>
      <c r="B31" s="109">
        <v>45351.0</v>
      </c>
      <c r="C31" s="110" t="s">
        <v>4523</v>
      </c>
      <c r="D31" s="140">
        <v>3343.75</v>
      </c>
      <c r="E31" s="110" t="s">
        <v>4524</v>
      </c>
      <c r="F31" s="110" t="s">
        <v>118</v>
      </c>
      <c r="G31" s="110" t="s">
        <v>119</v>
      </c>
      <c r="H31" s="110" t="s">
        <v>4525</v>
      </c>
      <c r="J31" s="4"/>
      <c r="K31" s="4"/>
      <c r="L31" s="4"/>
      <c r="M31" s="4"/>
      <c r="N31" s="4"/>
      <c r="O31" s="4"/>
      <c r="P31" s="4"/>
      <c r="Q31" s="4"/>
    </row>
    <row r="32" ht="14.25" hidden="1" customHeight="1">
      <c r="A32" s="22">
        <v>346.0</v>
      </c>
      <c r="B32" s="109">
        <v>45357.0</v>
      </c>
      <c r="C32" s="2" t="s">
        <v>4526</v>
      </c>
      <c r="D32" s="4">
        <v>3000.0</v>
      </c>
      <c r="E32" s="2" t="s">
        <v>4519</v>
      </c>
      <c r="F32" s="2" t="s">
        <v>118</v>
      </c>
      <c r="G32" s="2" t="s">
        <v>119</v>
      </c>
      <c r="H32" s="2" t="s">
        <v>4527</v>
      </c>
      <c r="J32" s="4"/>
      <c r="K32" s="4"/>
      <c r="L32" s="4"/>
      <c r="M32" s="4"/>
      <c r="N32" s="4"/>
      <c r="O32" s="4"/>
      <c r="P32" s="4"/>
      <c r="Q32" s="4"/>
    </row>
    <row r="33" ht="14.25" hidden="1" customHeight="1">
      <c r="A33" s="22">
        <v>347.0</v>
      </c>
      <c r="B33" s="109">
        <v>45369.0</v>
      </c>
      <c r="C33" s="2" t="s">
        <v>189</v>
      </c>
      <c r="D33" s="4">
        <v>3500.0</v>
      </c>
      <c r="E33" s="2" t="s">
        <v>4528</v>
      </c>
      <c r="F33" s="2" t="s">
        <v>118</v>
      </c>
      <c r="G33" s="2" t="s">
        <v>119</v>
      </c>
      <c r="H33" s="2" t="s">
        <v>4529</v>
      </c>
      <c r="J33" s="4"/>
      <c r="K33" s="4"/>
      <c r="L33" s="4"/>
      <c r="M33" s="4"/>
      <c r="N33" s="4"/>
      <c r="O33" s="4"/>
      <c r="P33" s="4"/>
      <c r="Q33" s="4"/>
    </row>
    <row r="34" ht="14.25" hidden="1" customHeight="1">
      <c r="A34" s="22">
        <v>348.0</v>
      </c>
      <c r="B34" s="109">
        <v>45376.0</v>
      </c>
      <c r="C34" s="2" t="s">
        <v>4530</v>
      </c>
      <c r="D34" s="345">
        <v>3343.75</v>
      </c>
      <c r="E34" s="2" t="s">
        <v>4531</v>
      </c>
      <c r="F34" s="2" t="s">
        <v>118</v>
      </c>
      <c r="G34" s="2" t="s">
        <v>119</v>
      </c>
      <c r="H34" s="2" t="s">
        <v>4532</v>
      </c>
      <c r="J34" s="4">
        <v>3500.0</v>
      </c>
      <c r="K34" s="4">
        <f>J34/1.12*0.05</f>
        <v>156.25</v>
      </c>
      <c r="L34" s="4">
        <f>J34-K34</f>
        <v>3343.75</v>
      </c>
      <c r="M34" s="4"/>
      <c r="N34" s="4"/>
      <c r="O34" s="4"/>
      <c r="P34" s="4"/>
      <c r="Q34" s="4"/>
    </row>
    <row r="35" ht="14.25" hidden="1" customHeight="1">
      <c r="A35" s="22">
        <v>349.0</v>
      </c>
      <c r="B35" s="109">
        <v>45384.0</v>
      </c>
      <c r="C35" s="2" t="s">
        <v>494</v>
      </c>
      <c r="D35" s="4">
        <v>3500.0</v>
      </c>
      <c r="E35" s="2" t="s">
        <v>4533</v>
      </c>
      <c r="F35" s="2" t="s">
        <v>118</v>
      </c>
      <c r="G35" s="2" t="s">
        <v>119</v>
      </c>
      <c r="H35" s="2" t="s">
        <v>4534</v>
      </c>
      <c r="J35" s="4"/>
      <c r="K35" s="4"/>
      <c r="L35" s="4"/>
      <c r="M35" s="4"/>
      <c r="N35" s="4"/>
      <c r="O35" s="4"/>
      <c r="P35" s="4"/>
      <c r="Q35" s="4"/>
    </row>
    <row r="36" ht="14.25" hidden="1" customHeight="1">
      <c r="A36" s="22">
        <v>350.0</v>
      </c>
      <c r="B36" s="109">
        <v>45384.0</v>
      </c>
      <c r="C36" s="2" t="s">
        <v>116</v>
      </c>
      <c r="D36" s="4">
        <v>3500.0</v>
      </c>
      <c r="E36" s="2" t="s">
        <v>4535</v>
      </c>
      <c r="F36" s="2" t="s">
        <v>118</v>
      </c>
      <c r="G36" s="2" t="s">
        <v>119</v>
      </c>
      <c r="H36" s="2" t="s">
        <v>4536</v>
      </c>
      <c r="J36" s="4"/>
      <c r="K36" s="4"/>
      <c r="L36" s="4"/>
      <c r="M36" s="4"/>
      <c r="N36" s="4"/>
      <c r="O36" s="4"/>
      <c r="P36" s="4"/>
      <c r="Q36" s="4"/>
    </row>
    <row r="37" ht="14.25" hidden="1" customHeight="1">
      <c r="A37" s="22">
        <v>351.0</v>
      </c>
      <c r="B37" s="109">
        <v>45384.0</v>
      </c>
      <c r="C37" s="2" t="s">
        <v>4537</v>
      </c>
      <c r="D37" s="4">
        <v>3000.0</v>
      </c>
      <c r="E37" s="2" t="s">
        <v>4538</v>
      </c>
      <c r="F37" s="2" t="s">
        <v>118</v>
      </c>
      <c r="G37" s="2" t="s">
        <v>119</v>
      </c>
      <c r="H37" s="2" t="s">
        <v>4539</v>
      </c>
      <c r="J37" s="4"/>
      <c r="K37" s="4"/>
      <c r="L37" s="4"/>
      <c r="M37" s="4"/>
      <c r="N37" s="4"/>
      <c r="O37" s="4"/>
      <c r="P37" s="4"/>
      <c r="Q37" s="4"/>
    </row>
    <row r="38" ht="14.25" hidden="1" customHeight="1">
      <c r="A38" s="22">
        <v>352.0</v>
      </c>
      <c r="B38" s="109">
        <v>45384.0</v>
      </c>
      <c r="C38" s="2" t="s">
        <v>4451</v>
      </c>
      <c r="D38" s="4">
        <v>3500.0</v>
      </c>
      <c r="E38" s="2" t="s">
        <v>4535</v>
      </c>
      <c r="F38" s="2" t="s">
        <v>118</v>
      </c>
      <c r="G38" s="2" t="s">
        <v>119</v>
      </c>
      <c r="H38" s="2" t="s">
        <v>4540</v>
      </c>
      <c r="J38" s="4"/>
      <c r="K38" s="4"/>
      <c r="L38" s="4"/>
      <c r="M38" s="4"/>
      <c r="N38" s="4"/>
      <c r="O38" s="4"/>
      <c r="P38" s="4"/>
      <c r="Q38" s="4"/>
    </row>
    <row r="39" ht="14.25" hidden="1" customHeight="1">
      <c r="A39" s="22">
        <v>353.0</v>
      </c>
      <c r="B39" s="109">
        <v>45386.0</v>
      </c>
      <c r="C39" s="2" t="s">
        <v>4541</v>
      </c>
      <c r="D39" s="4">
        <v>1995.71</v>
      </c>
      <c r="E39" s="2" t="s">
        <v>4542</v>
      </c>
      <c r="F39" s="2" t="s">
        <v>1175</v>
      </c>
      <c r="G39" s="2" t="s">
        <v>144</v>
      </c>
      <c r="H39" s="2" t="s">
        <v>4543</v>
      </c>
      <c r="J39" s="4"/>
      <c r="K39" s="4"/>
      <c r="L39" s="4"/>
      <c r="M39" s="4"/>
      <c r="N39" s="4"/>
      <c r="O39" s="4"/>
      <c r="P39" s="4"/>
      <c r="Q39" s="4"/>
    </row>
    <row r="40" ht="14.25" hidden="1" customHeight="1">
      <c r="A40" s="22">
        <v>354.0</v>
      </c>
      <c r="B40" s="109">
        <v>45386.0</v>
      </c>
      <c r="C40" s="2" t="s">
        <v>4544</v>
      </c>
      <c r="D40" s="345">
        <v>4394.64</v>
      </c>
      <c r="E40" s="2" t="s">
        <v>4545</v>
      </c>
      <c r="F40" s="2" t="s">
        <v>1175</v>
      </c>
      <c r="G40" s="2" t="s">
        <v>119</v>
      </c>
      <c r="H40" s="2" t="s">
        <v>4546</v>
      </c>
      <c r="J40" s="4">
        <v>4600.0</v>
      </c>
      <c r="K40" s="4">
        <f>J40/1.12*0.05</f>
        <v>205.3571429</v>
      </c>
      <c r="L40" s="4">
        <f>J40-K40</f>
        <v>4394.642857</v>
      </c>
      <c r="M40" s="4"/>
      <c r="N40" s="4"/>
      <c r="O40" s="4"/>
      <c r="P40" s="4"/>
      <c r="Q40" s="4"/>
    </row>
    <row r="41" ht="14.25" hidden="1" customHeight="1">
      <c r="A41" s="22">
        <v>355.0</v>
      </c>
      <c r="B41" s="109">
        <v>45390.0</v>
      </c>
      <c r="C41" s="2" t="s">
        <v>4526</v>
      </c>
      <c r="D41" s="4">
        <v>3000.0</v>
      </c>
      <c r="E41" s="2" t="s">
        <v>4535</v>
      </c>
      <c r="F41" s="2" t="s">
        <v>118</v>
      </c>
      <c r="G41" s="2" t="s">
        <v>119</v>
      </c>
      <c r="H41" s="2" t="s">
        <v>4547</v>
      </c>
      <c r="J41" s="4"/>
      <c r="K41" s="4"/>
      <c r="L41" s="4"/>
      <c r="M41" s="4"/>
      <c r="N41" s="4"/>
      <c r="O41" s="4"/>
      <c r="P41" s="4"/>
      <c r="Q41" s="4"/>
    </row>
    <row r="42" ht="14.25" hidden="1" customHeight="1">
      <c r="A42" s="22">
        <v>356.0</v>
      </c>
      <c r="B42" s="109">
        <v>45390.0</v>
      </c>
      <c r="C42" s="2" t="s">
        <v>4465</v>
      </c>
      <c r="D42" s="4">
        <v>3500.0</v>
      </c>
      <c r="E42" s="2" t="s">
        <v>4548</v>
      </c>
      <c r="F42" s="2" t="s">
        <v>118</v>
      </c>
      <c r="G42" s="2" t="s">
        <v>119</v>
      </c>
      <c r="H42" s="2" t="s">
        <v>4549</v>
      </c>
      <c r="J42" s="4"/>
      <c r="K42" s="4"/>
      <c r="L42" s="4"/>
      <c r="M42" s="4"/>
      <c r="N42" s="4"/>
      <c r="O42" s="4"/>
      <c r="P42" s="4"/>
      <c r="Q42" s="4"/>
    </row>
    <row r="43" ht="14.25" hidden="1" customHeight="1">
      <c r="A43" s="22">
        <v>357.0</v>
      </c>
      <c r="B43" s="109">
        <v>45390.0</v>
      </c>
      <c r="C43" s="2" t="s">
        <v>4470</v>
      </c>
      <c r="D43" s="4">
        <v>15000.0</v>
      </c>
      <c r="E43" s="2" t="s">
        <v>4550</v>
      </c>
      <c r="F43" s="2" t="s">
        <v>4551</v>
      </c>
      <c r="G43" s="2" t="s">
        <v>119</v>
      </c>
      <c r="H43" s="2"/>
      <c r="J43" s="4"/>
      <c r="K43" s="4"/>
      <c r="L43" s="4"/>
      <c r="M43" s="4">
        <f t="shared" ref="M43:M44" si="1">7500*0.0285</f>
        <v>213.75</v>
      </c>
      <c r="N43" s="4">
        <f t="shared" ref="N43:N44" si="2">7500-M43</f>
        <v>7286.25</v>
      </c>
      <c r="O43" s="4"/>
      <c r="P43" s="4"/>
      <c r="Q43" s="4"/>
    </row>
    <row r="44" ht="14.25" hidden="1" customHeight="1">
      <c r="A44" s="22">
        <v>358.0</v>
      </c>
      <c r="B44" s="109">
        <v>45390.0</v>
      </c>
      <c r="C44" s="2" t="s">
        <v>4470</v>
      </c>
      <c r="D44" s="4">
        <v>7500.0</v>
      </c>
      <c r="E44" s="2" t="s">
        <v>4552</v>
      </c>
      <c r="F44" s="2" t="s">
        <v>150</v>
      </c>
      <c r="G44" s="2" t="s">
        <v>119</v>
      </c>
      <c r="H44" s="2"/>
      <c r="J44" s="4"/>
      <c r="K44" s="4"/>
      <c r="L44" s="4"/>
      <c r="M44" s="4">
        <f t="shared" si="1"/>
        <v>213.75</v>
      </c>
      <c r="N44" s="4">
        <f t="shared" si="2"/>
        <v>7286.25</v>
      </c>
      <c r="O44" s="4"/>
      <c r="P44" s="4"/>
      <c r="Q44" s="4"/>
    </row>
    <row r="45" ht="14.25" hidden="1" customHeight="1">
      <c r="A45" s="22">
        <v>359.0</v>
      </c>
      <c r="B45" s="109">
        <v>45390.0</v>
      </c>
      <c r="C45" s="2" t="s">
        <v>4541</v>
      </c>
      <c r="D45" s="4">
        <v>2000.0</v>
      </c>
      <c r="E45" s="2" t="s">
        <v>4545</v>
      </c>
      <c r="F45" s="2" t="s">
        <v>118</v>
      </c>
      <c r="G45" s="2" t="s">
        <v>119</v>
      </c>
      <c r="H45" s="2" t="s">
        <v>4553</v>
      </c>
      <c r="J45" s="4"/>
      <c r="K45" s="4"/>
      <c r="L45" s="4"/>
      <c r="M45" s="4"/>
      <c r="N45" s="4"/>
      <c r="O45" s="4"/>
      <c r="P45" s="4"/>
      <c r="Q45" s="4"/>
    </row>
    <row r="46" ht="14.25" hidden="1" customHeight="1">
      <c r="A46" s="22">
        <v>360.0</v>
      </c>
      <c r="B46" s="109">
        <v>45393.0</v>
      </c>
      <c r="C46" s="2" t="s">
        <v>4554</v>
      </c>
      <c r="D46" s="4">
        <v>20.0</v>
      </c>
      <c r="E46" s="2" t="s">
        <v>322</v>
      </c>
      <c r="F46" s="2" t="s">
        <v>143</v>
      </c>
      <c r="G46" s="2"/>
      <c r="J46" s="4"/>
      <c r="K46" s="4"/>
      <c r="L46" s="4"/>
      <c r="M46" s="346"/>
      <c r="N46" s="346"/>
      <c r="O46" s="4"/>
      <c r="P46" s="4"/>
      <c r="Q46" s="4"/>
    </row>
    <row r="47" ht="14.25" hidden="1" customHeight="1">
      <c r="A47" s="22">
        <v>361.0</v>
      </c>
      <c r="B47" s="109">
        <v>45393.0</v>
      </c>
      <c r="C47" s="2" t="s">
        <v>4555</v>
      </c>
      <c r="D47" s="4">
        <v>12000.0</v>
      </c>
      <c r="E47" s="2" t="s">
        <v>4556</v>
      </c>
      <c r="F47" s="2" t="s">
        <v>1100</v>
      </c>
      <c r="G47" s="2" t="s">
        <v>119</v>
      </c>
      <c r="H47" s="2" t="s">
        <v>4557</v>
      </c>
      <c r="J47" s="4"/>
      <c r="K47" s="4"/>
      <c r="L47" s="4"/>
      <c r="M47" s="4"/>
      <c r="N47" s="4"/>
      <c r="O47" s="4"/>
      <c r="P47" s="4"/>
      <c r="Q47" s="4"/>
    </row>
    <row r="48" ht="14.25" hidden="1" customHeight="1">
      <c r="A48" s="22">
        <v>362.0</v>
      </c>
      <c r="B48" s="109">
        <v>45393.0</v>
      </c>
      <c r="C48" s="2" t="s">
        <v>4454</v>
      </c>
      <c r="D48" s="4">
        <v>448.0</v>
      </c>
      <c r="E48" s="2" t="s">
        <v>4479</v>
      </c>
      <c r="F48" s="2" t="s">
        <v>143</v>
      </c>
      <c r="G48" s="2"/>
      <c r="H48" s="2"/>
      <c r="J48" s="4"/>
      <c r="K48" s="4"/>
      <c r="L48" s="4"/>
      <c r="M48" s="4"/>
      <c r="N48" s="4"/>
      <c r="O48" s="4"/>
      <c r="P48" s="4"/>
      <c r="Q48" s="4"/>
    </row>
    <row r="49" ht="14.25" hidden="1" customHeight="1">
      <c r="A49" s="22">
        <v>363.0</v>
      </c>
      <c r="B49" s="109">
        <v>45393.0</v>
      </c>
      <c r="C49" s="2" t="s">
        <v>4558</v>
      </c>
      <c r="D49" s="4">
        <v>4320.0</v>
      </c>
      <c r="E49" s="2" t="s">
        <v>4559</v>
      </c>
      <c r="F49" s="2" t="s">
        <v>1175</v>
      </c>
      <c r="G49" s="2" t="s">
        <v>119</v>
      </c>
      <c r="H49" s="2" t="s">
        <v>4560</v>
      </c>
      <c r="I49" s="2"/>
      <c r="J49" s="4"/>
      <c r="K49" s="4"/>
      <c r="L49" s="4"/>
      <c r="M49" s="4"/>
      <c r="N49" s="4"/>
      <c r="O49" s="4"/>
      <c r="P49" s="4"/>
      <c r="Q49" s="4"/>
    </row>
    <row r="50" ht="14.25" hidden="1" customHeight="1">
      <c r="A50" s="22">
        <v>364.0</v>
      </c>
      <c r="B50" s="109">
        <v>45393.0</v>
      </c>
      <c r="C50" s="2" t="s">
        <v>4561</v>
      </c>
      <c r="D50" s="4">
        <v>2100.0</v>
      </c>
      <c r="E50" s="2" t="s">
        <v>4562</v>
      </c>
      <c r="F50" s="2" t="s">
        <v>1175</v>
      </c>
      <c r="G50" s="2" t="s">
        <v>119</v>
      </c>
      <c r="H50" s="2"/>
      <c r="J50" s="4"/>
      <c r="K50" s="4"/>
      <c r="L50" s="4"/>
      <c r="M50" s="4"/>
      <c r="N50" s="4"/>
      <c r="O50" s="4"/>
      <c r="P50" s="4"/>
      <c r="Q50" s="4"/>
    </row>
    <row r="51" ht="14.25" hidden="1" customHeight="1">
      <c r="A51" s="22">
        <v>365.0</v>
      </c>
      <c r="B51" s="109">
        <v>45394.0</v>
      </c>
      <c r="C51" s="2" t="s">
        <v>4563</v>
      </c>
      <c r="D51" s="4">
        <v>42000.0</v>
      </c>
      <c r="E51" s="2" t="s">
        <v>4564</v>
      </c>
      <c r="F51" s="2" t="s">
        <v>118</v>
      </c>
      <c r="G51" s="2" t="s">
        <v>119</v>
      </c>
      <c r="H51" s="2" t="s">
        <v>4565</v>
      </c>
      <c r="J51" s="4"/>
      <c r="K51" s="4"/>
      <c r="L51" s="4"/>
      <c r="M51" s="4"/>
      <c r="N51" s="4"/>
      <c r="O51" s="4"/>
      <c r="P51" s="4"/>
      <c r="Q51" s="4"/>
    </row>
    <row r="52" ht="14.25" hidden="1" customHeight="1">
      <c r="A52" s="22">
        <v>366.0</v>
      </c>
      <c r="B52" s="117">
        <v>45394.0</v>
      </c>
      <c r="C52" s="110" t="s">
        <v>233</v>
      </c>
      <c r="D52" s="115">
        <v>4500.0</v>
      </c>
      <c r="E52" s="110" t="s">
        <v>4566</v>
      </c>
      <c r="F52" s="110" t="s">
        <v>150</v>
      </c>
      <c r="G52" s="110" t="s">
        <v>119</v>
      </c>
      <c r="H52" s="110"/>
      <c r="I52" s="110"/>
      <c r="J52" s="112"/>
      <c r="K52" s="112"/>
      <c r="L52" s="112"/>
      <c r="M52" s="112">
        <f>D52*0.0285</f>
        <v>128.25</v>
      </c>
      <c r="N52" s="112">
        <f>D52-M52</f>
        <v>4371.75</v>
      </c>
      <c r="P52" s="4"/>
      <c r="Q52" s="4"/>
    </row>
    <row r="53" ht="14.25" hidden="1" customHeight="1">
      <c r="A53" s="22">
        <v>367.0</v>
      </c>
      <c r="B53" s="117">
        <v>45394.0</v>
      </c>
      <c r="C53" s="110" t="s">
        <v>786</v>
      </c>
      <c r="D53" s="140">
        <v>7690.62</v>
      </c>
      <c r="E53" s="110" t="s">
        <v>4567</v>
      </c>
      <c r="F53" s="110" t="s">
        <v>201</v>
      </c>
      <c r="G53" s="110" t="s">
        <v>119</v>
      </c>
      <c r="H53" s="110" t="s">
        <v>4568</v>
      </c>
      <c r="I53" s="110"/>
      <c r="J53" s="112">
        <v>8050.0</v>
      </c>
      <c r="K53" s="112">
        <f>J53/1.12*0.05</f>
        <v>359.375</v>
      </c>
      <c r="L53" s="112">
        <f>J53-K53</f>
        <v>7690.625</v>
      </c>
      <c r="M53" s="112"/>
      <c r="N53" s="112"/>
      <c r="O53" s="112"/>
      <c r="P53" s="4"/>
      <c r="Q53" s="4"/>
    </row>
    <row r="54" ht="14.25" hidden="1" customHeight="1">
      <c r="A54" s="22">
        <v>368.0</v>
      </c>
      <c r="B54" s="117">
        <v>45394.0</v>
      </c>
      <c r="C54" s="110" t="s">
        <v>4569</v>
      </c>
      <c r="D54" s="115">
        <v>40.0</v>
      </c>
      <c r="E54" s="110" t="s">
        <v>322</v>
      </c>
      <c r="F54" s="110" t="s">
        <v>143</v>
      </c>
      <c r="G54" s="110" t="s">
        <v>144</v>
      </c>
      <c r="H54" s="110"/>
      <c r="I54" s="110"/>
      <c r="J54" s="112"/>
      <c r="K54" s="112"/>
      <c r="L54" s="112"/>
      <c r="M54" s="112"/>
      <c r="N54" s="112"/>
      <c r="O54" s="112"/>
      <c r="P54" s="4"/>
      <c r="Q54" s="4"/>
    </row>
    <row r="55" ht="14.25" hidden="1" customHeight="1">
      <c r="A55" s="22">
        <v>369.0</v>
      </c>
      <c r="B55" s="109">
        <v>45397.0</v>
      </c>
      <c r="C55" s="2" t="s">
        <v>2491</v>
      </c>
      <c r="D55" s="4">
        <v>12250.0</v>
      </c>
      <c r="E55" s="2" t="s">
        <v>4570</v>
      </c>
      <c r="F55" s="2" t="s">
        <v>201</v>
      </c>
      <c r="G55" s="2" t="s">
        <v>119</v>
      </c>
      <c r="H55" s="2" t="s">
        <v>4571</v>
      </c>
      <c r="J55" s="4"/>
      <c r="K55" s="4"/>
      <c r="L55" s="4"/>
      <c r="M55" s="4"/>
      <c r="N55" s="4"/>
      <c r="O55" s="4"/>
      <c r="P55" s="4"/>
      <c r="Q55" s="4"/>
    </row>
    <row r="56" ht="14.25" hidden="1" customHeight="1">
      <c r="A56" s="22">
        <v>370.0</v>
      </c>
      <c r="B56" s="109">
        <v>45398.0</v>
      </c>
      <c r="C56" s="2" t="s">
        <v>4572</v>
      </c>
      <c r="D56" s="4">
        <v>3000.0</v>
      </c>
      <c r="E56" s="2" t="s">
        <v>4573</v>
      </c>
      <c r="F56" s="2" t="s">
        <v>118</v>
      </c>
      <c r="G56" s="2" t="s">
        <v>119</v>
      </c>
      <c r="H56" s="2" t="s">
        <v>4574</v>
      </c>
      <c r="J56" s="4"/>
      <c r="K56" s="4"/>
      <c r="L56" s="4"/>
      <c r="M56" s="4"/>
      <c r="N56" s="4"/>
      <c r="O56" s="4"/>
      <c r="P56" s="4"/>
      <c r="Q56" s="4"/>
    </row>
    <row r="57" ht="14.25" hidden="1" customHeight="1">
      <c r="A57" s="22">
        <v>371.0</v>
      </c>
      <c r="B57" s="109">
        <v>45411.0</v>
      </c>
      <c r="C57" s="2" t="s">
        <v>4575</v>
      </c>
      <c r="D57" s="4">
        <v>5250.0</v>
      </c>
      <c r="E57" s="2" t="s">
        <v>4576</v>
      </c>
      <c r="F57" s="2" t="s">
        <v>201</v>
      </c>
      <c r="G57" s="2" t="s">
        <v>119</v>
      </c>
      <c r="H57" s="2" t="s">
        <v>4577</v>
      </c>
      <c r="J57" s="4"/>
      <c r="K57" s="4"/>
      <c r="L57" s="4"/>
      <c r="M57" s="4"/>
      <c r="N57" s="4"/>
      <c r="O57" s="4"/>
      <c r="P57" s="4"/>
      <c r="Q57" s="4"/>
    </row>
    <row r="58" ht="14.25" hidden="1" customHeight="1">
      <c r="A58" s="22">
        <v>372.0</v>
      </c>
      <c r="B58" s="109">
        <v>45414.0</v>
      </c>
      <c r="C58" s="2" t="s">
        <v>116</v>
      </c>
      <c r="D58" s="4">
        <v>3500.0</v>
      </c>
      <c r="E58" s="2" t="s">
        <v>4578</v>
      </c>
      <c r="F58" s="2" t="s">
        <v>118</v>
      </c>
      <c r="G58" s="2" t="s">
        <v>119</v>
      </c>
      <c r="H58" s="2" t="s">
        <v>4579</v>
      </c>
      <c r="J58" s="4"/>
      <c r="K58" s="4"/>
      <c r="L58" s="4"/>
      <c r="M58" s="4"/>
      <c r="N58" s="4"/>
      <c r="O58" s="4"/>
      <c r="P58" s="4"/>
      <c r="Q58" s="4"/>
    </row>
    <row r="59" ht="14.25" hidden="1" customHeight="1">
      <c r="A59" s="22">
        <v>373.0</v>
      </c>
      <c r="B59" s="109">
        <v>45414.0</v>
      </c>
      <c r="C59" s="2" t="s">
        <v>4523</v>
      </c>
      <c r="D59" s="347">
        <v>3343.75</v>
      </c>
      <c r="E59" s="2" t="s">
        <v>4580</v>
      </c>
      <c r="F59" s="2" t="s">
        <v>118</v>
      </c>
      <c r="G59" s="2" t="s">
        <v>119</v>
      </c>
      <c r="H59" s="2" t="s">
        <v>4581</v>
      </c>
      <c r="J59" s="4"/>
      <c r="K59" s="4"/>
      <c r="L59" s="4"/>
      <c r="M59" s="4"/>
      <c r="N59" s="4"/>
      <c r="O59" s="4"/>
      <c r="P59" s="4"/>
      <c r="Q59" s="4"/>
    </row>
    <row r="60" ht="14.25" hidden="1" customHeight="1">
      <c r="A60" s="22">
        <v>374.0</v>
      </c>
      <c r="B60" s="109">
        <v>45414.0</v>
      </c>
      <c r="C60" s="2" t="s">
        <v>4451</v>
      </c>
      <c r="D60" s="4">
        <v>3500.0</v>
      </c>
      <c r="E60" s="2" t="s">
        <v>4578</v>
      </c>
      <c r="F60" s="2" t="s">
        <v>118</v>
      </c>
      <c r="G60" s="2" t="s">
        <v>119</v>
      </c>
      <c r="H60" s="2" t="s">
        <v>4582</v>
      </c>
      <c r="J60" s="4"/>
      <c r="K60" s="4"/>
      <c r="L60" s="4"/>
      <c r="M60" s="4"/>
      <c r="N60" s="4"/>
      <c r="O60" s="4"/>
      <c r="P60" s="4"/>
      <c r="Q60" s="4"/>
    </row>
    <row r="61" ht="14.25" hidden="1" customHeight="1">
      <c r="A61" s="22">
        <v>375.0</v>
      </c>
      <c r="B61" s="109">
        <v>45419.0</v>
      </c>
      <c r="C61" s="2" t="s">
        <v>4537</v>
      </c>
      <c r="D61" s="4">
        <v>3000.0</v>
      </c>
      <c r="E61" s="2" t="s">
        <v>4583</v>
      </c>
      <c r="F61" s="2" t="s">
        <v>118</v>
      </c>
      <c r="G61" s="2" t="s">
        <v>119</v>
      </c>
      <c r="H61" s="2" t="s">
        <v>4584</v>
      </c>
      <c r="J61" s="4"/>
      <c r="K61" s="4"/>
      <c r="L61" s="4"/>
      <c r="M61" s="4"/>
      <c r="N61" s="4"/>
      <c r="O61" s="4"/>
      <c r="P61" s="4"/>
      <c r="Q61" s="4"/>
    </row>
    <row r="62" ht="14.25" hidden="1" customHeight="1">
      <c r="A62" s="22">
        <v>376.0</v>
      </c>
      <c r="B62" s="109">
        <v>45419.0</v>
      </c>
      <c r="C62" s="2" t="s">
        <v>494</v>
      </c>
      <c r="D62" s="314">
        <v>14000.0</v>
      </c>
      <c r="E62" s="2" t="s">
        <v>4585</v>
      </c>
      <c r="F62" s="2" t="s">
        <v>118</v>
      </c>
      <c r="G62" s="2" t="s">
        <v>119</v>
      </c>
      <c r="H62" s="2" t="s">
        <v>4586</v>
      </c>
      <c r="J62" s="4"/>
      <c r="K62" s="4"/>
      <c r="L62" s="4"/>
      <c r="M62" s="4"/>
      <c r="N62" s="4"/>
      <c r="O62" s="4"/>
      <c r="P62" s="4"/>
      <c r="Q62" s="4"/>
    </row>
    <row r="63" ht="14.25" hidden="1" customHeight="1">
      <c r="A63" s="22">
        <v>377.0</v>
      </c>
      <c r="B63" s="109">
        <v>45419.0</v>
      </c>
      <c r="C63" s="2" t="s">
        <v>4465</v>
      </c>
      <c r="D63" s="314">
        <v>3500.0</v>
      </c>
      <c r="E63" s="2" t="s">
        <v>4587</v>
      </c>
      <c r="F63" s="2" t="s">
        <v>118</v>
      </c>
      <c r="G63" s="2" t="s">
        <v>119</v>
      </c>
      <c r="H63" s="2" t="s">
        <v>4588</v>
      </c>
      <c r="J63" s="4"/>
      <c r="K63" s="4"/>
      <c r="L63" s="4"/>
      <c r="M63" s="4"/>
      <c r="N63" s="4"/>
      <c r="O63" s="4"/>
      <c r="P63" s="4"/>
      <c r="Q63" s="4"/>
    </row>
    <row r="64" ht="14.25" hidden="1" customHeight="1">
      <c r="A64" s="22">
        <v>378.0</v>
      </c>
      <c r="B64" s="109">
        <v>45426.0</v>
      </c>
      <c r="C64" s="2" t="s">
        <v>507</v>
      </c>
      <c r="D64" s="314">
        <v>4000.0</v>
      </c>
      <c r="E64" s="2" t="s">
        <v>4589</v>
      </c>
      <c r="F64" s="2" t="s">
        <v>118</v>
      </c>
      <c r="G64" s="2" t="s">
        <v>119</v>
      </c>
      <c r="H64" s="2" t="s">
        <v>4590</v>
      </c>
      <c r="J64" s="4"/>
      <c r="K64" s="4"/>
      <c r="L64" s="4"/>
      <c r="M64" s="4"/>
      <c r="N64" s="4"/>
      <c r="O64" s="4"/>
      <c r="P64" s="4"/>
      <c r="Q64" s="4"/>
    </row>
    <row r="65" ht="14.25" hidden="1" customHeight="1">
      <c r="A65" s="22">
        <v>379.0</v>
      </c>
      <c r="B65" s="109">
        <v>45428.0</v>
      </c>
      <c r="C65" s="2" t="s">
        <v>189</v>
      </c>
      <c r="D65" s="314">
        <v>3500.0</v>
      </c>
      <c r="E65" s="2" t="s">
        <v>4591</v>
      </c>
      <c r="F65" s="2" t="s">
        <v>118</v>
      </c>
      <c r="G65" s="2" t="s">
        <v>119</v>
      </c>
      <c r="J65" s="4"/>
      <c r="K65" s="4"/>
      <c r="L65" s="4"/>
      <c r="M65" s="4"/>
      <c r="N65" s="4"/>
      <c r="O65" s="4"/>
      <c r="P65" s="4"/>
      <c r="Q65" s="4"/>
    </row>
    <row r="66" ht="14.25" hidden="1" customHeight="1">
      <c r="A66" s="22">
        <v>380.0</v>
      </c>
      <c r="B66" s="109">
        <v>45432.0</v>
      </c>
      <c r="C66" s="2" t="s">
        <v>4470</v>
      </c>
      <c r="D66" s="314">
        <v>8500.0</v>
      </c>
      <c r="E66" s="2" t="s">
        <v>4592</v>
      </c>
      <c r="F66" s="2" t="s">
        <v>150</v>
      </c>
      <c r="G66" s="2" t="s">
        <v>119</v>
      </c>
      <c r="H66" s="2"/>
      <c r="J66" s="4"/>
      <c r="K66" s="4"/>
      <c r="L66" s="4"/>
      <c r="M66" s="112">
        <f>D66*0.0285</f>
        <v>242.25</v>
      </c>
      <c r="N66" s="116">
        <f>D66-M66</f>
        <v>8257.75</v>
      </c>
      <c r="O66" s="4"/>
      <c r="P66" s="4"/>
      <c r="Q66" s="4"/>
    </row>
    <row r="67" ht="14.25" hidden="1" customHeight="1">
      <c r="A67" s="22">
        <v>381.0</v>
      </c>
      <c r="B67" s="109">
        <v>45397.0</v>
      </c>
      <c r="C67" s="2" t="s">
        <v>4563</v>
      </c>
      <c r="D67" s="314">
        <v>1875.0</v>
      </c>
      <c r="E67" s="2" t="s">
        <v>4593</v>
      </c>
      <c r="F67" s="2" t="s">
        <v>118</v>
      </c>
      <c r="G67" s="2" t="s">
        <v>119</v>
      </c>
      <c r="H67" s="2" t="s">
        <v>4594</v>
      </c>
      <c r="J67" s="4"/>
      <c r="K67" s="4"/>
      <c r="L67" s="4"/>
      <c r="M67" s="4"/>
      <c r="N67" s="4"/>
      <c r="O67" s="4"/>
      <c r="P67" s="4"/>
      <c r="Q67" s="4"/>
    </row>
    <row r="68" ht="14.25" hidden="1" customHeight="1">
      <c r="A68" s="22">
        <v>382.0</v>
      </c>
      <c r="B68" s="109">
        <v>45433.0</v>
      </c>
      <c r="C68" s="2" t="s">
        <v>2205</v>
      </c>
      <c r="D68" s="314">
        <v>5850.0</v>
      </c>
      <c r="E68" s="2" t="s">
        <v>4595</v>
      </c>
      <c r="F68" s="2" t="s">
        <v>201</v>
      </c>
      <c r="G68" s="2" t="s">
        <v>119</v>
      </c>
      <c r="J68" s="4"/>
      <c r="K68" s="4"/>
      <c r="L68" s="4"/>
      <c r="M68" s="4"/>
      <c r="N68" s="4"/>
      <c r="O68" s="4"/>
      <c r="P68" s="4"/>
      <c r="Q68" s="4"/>
    </row>
    <row r="69" ht="14.25" hidden="1" customHeight="1">
      <c r="A69" s="22">
        <v>383.0</v>
      </c>
      <c r="B69" s="109">
        <v>45433.0</v>
      </c>
      <c r="C69" s="2" t="s">
        <v>4596</v>
      </c>
      <c r="D69" s="314">
        <v>2550.0</v>
      </c>
      <c r="E69" s="2" t="s">
        <v>4597</v>
      </c>
      <c r="F69" s="2" t="s">
        <v>201</v>
      </c>
      <c r="G69" s="2" t="s">
        <v>119</v>
      </c>
      <c r="H69" s="2"/>
      <c r="J69" s="4"/>
      <c r="K69" s="4"/>
      <c r="L69" s="4"/>
      <c r="M69" s="4"/>
      <c r="N69" s="4"/>
      <c r="O69" s="4"/>
      <c r="P69" s="4"/>
      <c r="Q69" s="4"/>
    </row>
    <row r="70" ht="14.25" hidden="1" customHeight="1">
      <c r="A70" s="22">
        <v>384.0</v>
      </c>
      <c r="B70" s="109">
        <v>45439.0</v>
      </c>
      <c r="C70" s="2" t="s">
        <v>4523</v>
      </c>
      <c r="D70" s="347">
        <v>3343.75</v>
      </c>
      <c r="E70" s="2" t="s">
        <v>4598</v>
      </c>
      <c r="F70" s="2" t="s">
        <v>118</v>
      </c>
      <c r="G70" s="2" t="s">
        <v>119</v>
      </c>
      <c r="H70" s="2" t="s">
        <v>4599</v>
      </c>
      <c r="J70" s="4"/>
      <c r="K70" s="4"/>
      <c r="L70" s="4"/>
      <c r="M70" s="4"/>
      <c r="N70" s="4"/>
      <c r="O70" s="4"/>
      <c r="P70" s="4"/>
      <c r="Q70" s="4"/>
    </row>
    <row r="71" ht="14.25" hidden="1" customHeight="1">
      <c r="A71" s="22">
        <v>385.0</v>
      </c>
      <c r="B71" s="109">
        <v>45443.0</v>
      </c>
      <c r="C71" s="2" t="s">
        <v>4600</v>
      </c>
      <c r="D71" s="314">
        <v>2400.0</v>
      </c>
      <c r="E71" s="2" t="s">
        <v>4601</v>
      </c>
      <c r="F71" s="2" t="s">
        <v>1100</v>
      </c>
      <c r="G71" s="2" t="s">
        <v>119</v>
      </c>
      <c r="J71" s="4"/>
      <c r="K71" s="4"/>
      <c r="L71" s="4"/>
      <c r="M71" s="4"/>
      <c r="N71" s="112"/>
      <c r="O71" s="4"/>
      <c r="P71" s="4"/>
      <c r="Q71" s="4"/>
    </row>
    <row r="72" ht="14.25" hidden="1" customHeight="1">
      <c r="A72" s="22">
        <v>386.0</v>
      </c>
      <c r="B72" s="109">
        <v>45448.0</v>
      </c>
      <c r="C72" s="2" t="s">
        <v>4602</v>
      </c>
      <c r="D72" s="347">
        <v>8598.21</v>
      </c>
      <c r="E72" s="2" t="s">
        <v>4600</v>
      </c>
      <c r="F72" s="2" t="s">
        <v>118</v>
      </c>
      <c r="G72" s="2" t="s">
        <v>119</v>
      </c>
      <c r="H72" s="2" t="s">
        <v>4603</v>
      </c>
      <c r="J72" s="4">
        <v>9000.0</v>
      </c>
      <c r="K72" s="4">
        <v>401.79</v>
      </c>
      <c r="L72" s="4">
        <v>8598.21</v>
      </c>
      <c r="M72" s="4"/>
      <c r="N72" s="4"/>
      <c r="O72" s="4"/>
      <c r="P72" s="4"/>
      <c r="Q72" s="4"/>
    </row>
    <row r="73" ht="14.25" hidden="1" customHeight="1">
      <c r="A73" s="22">
        <v>387.0</v>
      </c>
      <c r="B73" s="109">
        <v>45448.0</v>
      </c>
      <c r="C73" s="2" t="s">
        <v>4604</v>
      </c>
      <c r="D73" s="347">
        <v>8598.21</v>
      </c>
      <c r="E73" s="2" t="s">
        <v>4600</v>
      </c>
      <c r="F73" s="2" t="s">
        <v>118</v>
      </c>
      <c r="G73" s="2" t="s">
        <v>119</v>
      </c>
      <c r="H73" s="2" t="s">
        <v>4605</v>
      </c>
      <c r="J73" s="4">
        <v>9000.0</v>
      </c>
      <c r="K73" s="4">
        <v>401.79</v>
      </c>
      <c r="L73" s="4">
        <v>8598.21</v>
      </c>
      <c r="M73" s="4"/>
      <c r="N73" s="4"/>
      <c r="O73" s="4"/>
      <c r="P73" s="4"/>
      <c r="Q73" s="4"/>
    </row>
    <row r="74" ht="14.25" hidden="1" customHeight="1">
      <c r="A74" s="22">
        <v>388.0</v>
      </c>
      <c r="B74" s="109">
        <v>45448.0</v>
      </c>
      <c r="C74" s="2" t="s">
        <v>4606</v>
      </c>
      <c r="D74" s="347">
        <v>8598.21</v>
      </c>
      <c r="E74" s="2" t="s">
        <v>4600</v>
      </c>
      <c r="F74" s="2" t="s">
        <v>118</v>
      </c>
      <c r="G74" s="2" t="s">
        <v>119</v>
      </c>
      <c r="H74" s="2" t="s">
        <v>4605</v>
      </c>
      <c r="J74" s="4">
        <v>9000.0</v>
      </c>
      <c r="K74" s="4">
        <v>401.79</v>
      </c>
      <c r="L74" s="4">
        <v>8598.21</v>
      </c>
      <c r="M74" s="4"/>
      <c r="N74" s="4"/>
      <c r="O74" s="4"/>
      <c r="P74" s="4"/>
      <c r="Q74" s="4"/>
    </row>
    <row r="75" ht="14.25" hidden="1" customHeight="1">
      <c r="A75" s="22">
        <v>389.0</v>
      </c>
      <c r="B75" s="109">
        <v>45448.0</v>
      </c>
      <c r="C75" s="2" t="s">
        <v>4607</v>
      </c>
      <c r="D75" s="347">
        <v>8598.21</v>
      </c>
      <c r="E75" s="2" t="s">
        <v>4600</v>
      </c>
      <c r="F75" s="2" t="s">
        <v>118</v>
      </c>
      <c r="G75" s="2" t="s">
        <v>119</v>
      </c>
      <c r="H75" s="2" t="s">
        <v>4605</v>
      </c>
      <c r="J75" s="4">
        <v>9000.0</v>
      </c>
      <c r="K75" s="4">
        <v>401.79</v>
      </c>
      <c r="L75" s="4">
        <v>8598.21</v>
      </c>
      <c r="M75" s="4"/>
      <c r="N75" s="4"/>
      <c r="O75" s="4"/>
      <c r="P75" s="4"/>
      <c r="Q75" s="4"/>
    </row>
    <row r="76" ht="14.25" hidden="1" customHeight="1">
      <c r="A76" s="22">
        <v>390.0</v>
      </c>
      <c r="B76" s="109">
        <v>45448.0</v>
      </c>
      <c r="C76" s="2" t="s">
        <v>983</v>
      </c>
      <c r="D76" s="314">
        <v>74088.0</v>
      </c>
      <c r="E76" s="2" t="s">
        <v>4608</v>
      </c>
      <c r="F76" s="2" t="s">
        <v>4609</v>
      </c>
      <c r="G76" s="2" t="s">
        <v>119</v>
      </c>
      <c r="H76" s="2" t="s">
        <v>4610</v>
      </c>
      <c r="J76" s="4"/>
      <c r="K76" s="4"/>
      <c r="L76" s="4"/>
      <c r="M76" s="4"/>
      <c r="N76" s="4"/>
      <c r="O76" s="4"/>
      <c r="P76" s="4"/>
      <c r="Q76" s="4"/>
    </row>
    <row r="77" ht="14.25" hidden="1" customHeight="1">
      <c r="A77" s="22">
        <v>391.0</v>
      </c>
      <c r="B77" s="109">
        <v>45461.0</v>
      </c>
      <c r="C77" s="2" t="s">
        <v>507</v>
      </c>
      <c r="D77" s="314">
        <v>4000.0</v>
      </c>
      <c r="E77" s="2" t="s">
        <v>4611</v>
      </c>
      <c r="F77" s="2" t="s">
        <v>118</v>
      </c>
      <c r="G77" s="2" t="s">
        <v>119</v>
      </c>
      <c r="H77" s="2" t="s">
        <v>4612</v>
      </c>
      <c r="J77" s="4"/>
      <c r="K77" s="4"/>
      <c r="L77" s="4"/>
      <c r="M77" s="4"/>
      <c r="N77" s="4"/>
      <c r="O77" s="4"/>
      <c r="P77" s="4"/>
      <c r="Q77" s="4"/>
    </row>
    <row r="78" ht="14.25" hidden="1" customHeight="1">
      <c r="A78" s="22">
        <v>392.0</v>
      </c>
      <c r="B78" s="109">
        <v>45464.0</v>
      </c>
      <c r="C78" s="2" t="s">
        <v>189</v>
      </c>
      <c r="D78" s="314">
        <v>3500.0</v>
      </c>
      <c r="E78" s="2" t="s">
        <v>4613</v>
      </c>
      <c r="F78" s="2" t="s">
        <v>118</v>
      </c>
      <c r="G78" s="2" t="s">
        <v>119</v>
      </c>
      <c r="H78" s="2" t="s">
        <v>4614</v>
      </c>
      <c r="J78" s="4"/>
      <c r="K78" s="4"/>
      <c r="L78" s="4"/>
      <c r="M78" s="4"/>
      <c r="N78" s="4"/>
      <c r="O78" s="4"/>
      <c r="P78" s="4"/>
      <c r="Q78" s="4"/>
    </row>
    <row r="79" ht="14.25" hidden="1" customHeight="1">
      <c r="A79" s="22">
        <v>393.0</v>
      </c>
      <c r="B79" s="109">
        <v>45464.0</v>
      </c>
      <c r="C79" s="2" t="s">
        <v>4615</v>
      </c>
      <c r="D79" s="4">
        <v>48000.0</v>
      </c>
      <c r="E79" s="2" t="s">
        <v>4616</v>
      </c>
      <c r="F79" s="2" t="s">
        <v>118</v>
      </c>
      <c r="G79" s="2" t="s">
        <v>119</v>
      </c>
      <c r="H79" s="2" t="s">
        <v>4617</v>
      </c>
      <c r="J79" s="4"/>
      <c r="K79" s="4"/>
      <c r="L79" s="4"/>
      <c r="M79" s="4"/>
      <c r="N79" s="4"/>
      <c r="O79" s="4"/>
      <c r="P79" s="4"/>
      <c r="Q79" s="4"/>
    </row>
    <row r="80" ht="14.25" hidden="1" customHeight="1">
      <c r="A80" s="22">
        <v>394.0</v>
      </c>
      <c r="B80" s="109">
        <v>45468.0</v>
      </c>
      <c r="C80" s="2" t="s">
        <v>349</v>
      </c>
      <c r="D80" s="4">
        <v>24000.0</v>
      </c>
      <c r="E80" s="2" t="s">
        <v>4618</v>
      </c>
      <c r="F80" s="348" t="s">
        <v>4619</v>
      </c>
      <c r="G80" s="2"/>
      <c r="H80" s="2" t="s">
        <v>4620</v>
      </c>
      <c r="J80" s="4"/>
      <c r="K80" s="4"/>
      <c r="L80" s="4"/>
      <c r="M80" s="4"/>
      <c r="N80" s="4"/>
      <c r="O80" s="4"/>
      <c r="P80" s="4"/>
      <c r="Q80" s="4"/>
    </row>
    <row r="81" ht="14.25" hidden="1" customHeight="1">
      <c r="A81" s="22">
        <v>395.0</v>
      </c>
      <c r="B81" s="109">
        <v>45469.0</v>
      </c>
      <c r="C81" s="2" t="s">
        <v>4523</v>
      </c>
      <c r="D81" s="4">
        <v>3343.75</v>
      </c>
      <c r="E81" s="2" t="s">
        <v>4621</v>
      </c>
      <c r="F81" s="2" t="s">
        <v>118</v>
      </c>
      <c r="G81" s="2" t="s">
        <v>119</v>
      </c>
      <c r="H81" s="2" t="s">
        <v>4622</v>
      </c>
      <c r="J81" s="4">
        <v>3500.0</v>
      </c>
      <c r="K81" s="4">
        <v>156.25</v>
      </c>
      <c r="L81" s="4">
        <v>3343.75</v>
      </c>
      <c r="M81" s="4"/>
      <c r="N81" s="4"/>
      <c r="O81" s="4"/>
      <c r="P81" s="4"/>
      <c r="Q81" s="4"/>
    </row>
    <row r="82" ht="14.25" hidden="1" customHeight="1">
      <c r="A82" s="22">
        <v>396.0</v>
      </c>
      <c r="B82" s="109">
        <v>45470.0</v>
      </c>
      <c r="C82" s="2" t="s">
        <v>4623</v>
      </c>
      <c r="D82" s="314">
        <v>4000.0</v>
      </c>
      <c r="E82" s="2" t="s">
        <v>4624</v>
      </c>
      <c r="F82" s="2" t="s">
        <v>1100</v>
      </c>
      <c r="G82" s="2" t="s">
        <v>119</v>
      </c>
      <c r="H82" s="349">
        <v>815185.0</v>
      </c>
      <c r="M82" s="4"/>
      <c r="N82" s="4"/>
      <c r="O82" s="4"/>
      <c r="P82" s="4"/>
      <c r="Q82" s="4"/>
    </row>
    <row r="83" ht="14.25" hidden="1" customHeight="1">
      <c r="A83" s="22">
        <v>397.0</v>
      </c>
      <c r="B83" s="109">
        <v>45482.0</v>
      </c>
      <c r="C83" s="2" t="s">
        <v>786</v>
      </c>
      <c r="D83" s="4">
        <v>1337.5</v>
      </c>
      <c r="E83" s="2" t="s">
        <v>4625</v>
      </c>
      <c r="F83" s="2" t="s">
        <v>201</v>
      </c>
      <c r="G83" s="2" t="s">
        <v>119</v>
      </c>
      <c r="H83" s="2" t="s">
        <v>4626</v>
      </c>
      <c r="J83" s="4"/>
      <c r="K83" s="4"/>
      <c r="L83" s="4"/>
      <c r="M83" s="4"/>
      <c r="N83" s="4"/>
      <c r="O83" s="4"/>
      <c r="P83" s="4"/>
      <c r="Q83" s="4"/>
    </row>
    <row r="84" ht="14.25" hidden="1" customHeight="1">
      <c r="A84" s="22">
        <v>398.0</v>
      </c>
      <c r="B84" s="109">
        <v>45482.0</v>
      </c>
      <c r="C84" s="2" t="s">
        <v>4627</v>
      </c>
      <c r="D84" s="145">
        <v>3500.0</v>
      </c>
      <c r="E84" s="2" t="s">
        <v>4628</v>
      </c>
      <c r="F84" s="2" t="s">
        <v>118</v>
      </c>
      <c r="G84" s="2" t="s">
        <v>119</v>
      </c>
      <c r="H84" s="2" t="s">
        <v>4629</v>
      </c>
      <c r="J84" s="4"/>
      <c r="K84" s="4"/>
      <c r="L84" s="4"/>
      <c r="M84" s="4"/>
      <c r="N84" s="4"/>
      <c r="O84" s="4"/>
      <c r="P84" s="4"/>
      <c r="Q84" s="4"/>
    </row>
    <row r="85" ht="14.25" hidden="1" customHeight="1">
      <c r="A85" s="22">
        <v>399.0</v>
      </c>
      <c r="B85" s="109">
        <v>45489.0</v>
      </c>
      <c r="C85" s="2" t="s">
        <v>467</v>
      </c>
      <c r="D85" s="4">
        <v>24000.0</v>
      </c>
      <c r="E85" s="2" t="s">
        <v>4630</v>
      </c>
      <c r="F85" s="2" t="s">
        <v>118</v>
      </c>
      <c r="G85" s="2" t="s">
        <v>119</v>
      </c>
      <c r="H85" s="2" t="s">
        <v>4631</v>
      </c>
      <c r="J85" s="4"/>
      <c r="K85" s="4"/>
      <c r="L85" s="4"/>
      <c r="M85" s="4"/>
      <c r="N85" s="4"/>
      <c r="O85" s="4"/>
      <c r="P85" s="4"/>
      <c r="Q85" s="4"/>
    </row>
    <row r="86" ht="14.25" hidden="1" customHeight="1">
      <c r="A86" s="22">
        <v>400.0</v>
      </c>
      <c r="B86" s="109">
        <v>45505.0</v>
      </c>
      <c r="C86" s="2" t="s">
        <v>4632</v>
      </c>
      <c r="D86" s="4">
        <v>19900.0</v>
      </c>
      <c r="E86" s="2" t="s">
        <v>4633</v>
      </c>
      <c r="F86" s="2" t="s">
        <v>201</v>
      </c>
      <c r="G86" s="2" t="s">
        <v>119</v>
      </c>
      <c r="H86" s="2" t="s">
        <v>4634</v>
      </c>
      <c r="J86" s="4"/>
      <c r="K86" s="4"/>
      <c r="L86" s="4"/>
      <c r="M86" s="4"/>
      <c r="N86" s="4"/>
      <c r="O86" s="4"/>
      <c r="P86" s="4"/>
      <c r="Q86" s="4"/>
    </row>
    <row r="87" ht="14.25" hidden="1" customHeight="1">
      <c r="A87" s="22">
        <v>401.0</v>
      </c>
      <c r="B87" s="109">
        <v>45505.0</v>
      </c>
      <c r="C87" s="2" t="s">
        <v>4635</v>
      </c>
      <c r="D87" s="314">
        <v>24000.0</v>
      </c>
      <c r="E87" s="2" t="s">
        <v>4636</v>
      </c>
      <c r="F87" s="2" t="s">
        <v>201</v>
      </c>
      <c r="G87" s="2" t="s">
        <v>119</v>
      </c>
      <c r="H87" s="2" t="s">
        <v>4637</v>
      </c>
      <c r="J87" s="4"/>
      <c r="K87" s="4"/>
      <c r="L87" s="4"/>
      <c r="M87" s="4"/>
      <c r="N87" s="4"/>
      <c r="O87" s="4"/>
      <c r="P87" s="4"/>
      <c r="Q87" s="4"/>
    </row>
    <row r="88" ht="14.25" hidden="1" customHeight="1">
      <c r="A88" s="22">
        <v>402.0</v>
      </c>
      <c r="B88" s="109">
        <v>45505.0</v>
      </c>
      <c r="C88" s="2" t="s">
        <v>4623</v>
      </c>
      <c r="D88" s="4">
        <v>9500.0</v>
      </c>
      <c r="E88" s="2" t="s">
        <v>4638</v>
      </c>
      <c r="F88" s="2" t="s">
        <v>201</v>
      </c>
      <c r="G88" s="2" t="s">
        <v>119</v>
      </c>
      <c r="H88" s="2" t="s">
        <v>4639</v>
      </c>
      <c r="J88" s="4"/>
      <c r="K88" s="4"/>
      <c r="L88" s="4"/>
      <c r="M88" s="4"/>
      <c r="N88" s="4"/>
      <c r="O88" s="4"/>
      <c r="P88" s="4"/>
      <c r="Q88" s="4"/>
    </row>
    <row r="89" ht="14.25" hidden="1" customHeight="1">
      <c r="A89" s="22">
        <v>403.0</v>
      </c>
      <c r="B89" s="109">
        <v>45509.0</v>
      </c>
      <c r="C89" s="2" t="s">
        <v>262</v>
      </c>
      <c r="D89" s="4">
        <v>3500.0</v>
      </c>
      <c r="E89" s="2" t="s">
        <v>4640</v>
      </c>
      <c r="F89" s="2" t="s">
        <v>118</v>
      </c>
      <c r="G89" s="2" t="s">
        <v>119</v>
      </c>
      <c r="H89" s="2" t="s">
        <v>4641</v>
      </c>
      <c r="J89" s="4"/>
      <c r="K89" s="4"/>
      <c r="L89" s="4"/>
      <c r="M89" s="4"/>
      <c r="N89" s="4"/>
      <c r="O89" s="4"/>
      <c r="P89" s="4"/>
      <c r="Q89" s="4"/>
    </row>
    <row r="90" ht="14.25" hidden="1" customHeight="1">
      <c r="A90" s="22">
        <v>404.0</v>
      </c>
      <c r="B90" s="109">
        <v>45511.0</v>
      </c>
      <c r="C90" s="2" t="s">
        <v>4490</v>
      </c>
      <c r="D90" s="4">
        <v>3000.0</v>
      </c>
      <c r="E90" s="2" t="s">
        <v>4642</v>
      </c>
      <c r="F90" s="2" t="s">
        <v>118</v>
      </c>
      <c r="G90" s="2" t="s">
        <v>119</v>
      </c>
      <c r="H90" s="2" t="s">
        <v>4643</v>
      </c>
      <c r="J90" s="4"/>
      <c r="K90" s="4"/>
      <c r="L90" s="4"/>
      <c r="M90" s="4"/>
      <c r="N90" s="4"/>
      <c r="O90" s="4"/>
      <c r="P90" s="4"/>
      <c r="Q90" s="4"/>
    </row>
    <row r="91" ht="14.25" hidden="1" customHeight="1">
      <c r="A91" s="22">
        <v>405.0</v>
      </c>
      <c r="B91" s="109">
        <v>45511.0</v>
      </c>
      <c r="C91" s="2" t="s">
        <v>116</v>
      </c>
      <c r="D91" s="4">
        <v>3500.0</v>
      </c>
      <c r="E91" s="2" t="s">
        <v>4644</v>
      </c>
      <c r="F91" s="2" t="s">
        <v>118</v>
      </c>
      <c r="G91" s="2" t="s">
        <v>119</v>
      </c>
      <c r="H91" s="2" t="s">
        <v>4645</v>
      </c>
      <c r="J91" s="4"/>
      <c r="K91" s="4"/>
      <c r="L91" s="4"/>
      <c r="M91" s="4"/>
      <c r="N91" s="4"/>
      <c r="O91" s="4"/>
      <c r="P91" s="4"/>
      <c r="Q91" s="4"/>
    </row>
    <row r="92" ht="14.25" hidden="1" customHeight="1">
      <c r="A92" s="22">
        <v>406.0</v>
      </c>
      <c r="B92" s="109">
        <v>45518.0</v>
      </c>
      <c r="C92" s="2" t="s">
        <v>4523</v>
      </c>
      <c r="D92" s="345">
        <v>14330.36</v>
      </c>
      <c r="E92" s="2" t="s">
        <v>4646</v>
      </c>
      <c r="F92" s="2" t="s">
        <v>118</v>
      </c>
      <c r="G92" s="2" t="s">
        <v>119</v>
      </c>
      <c r="H92" s="2" t="s">
        <v>4647</v>
      </c>
      <c r="J92" s="4">
        <v>15000.0</v>
      </c>
      <c r="K92" s="4">
        <f>J92/1.12*0.05</f>
        <v>669.6428571</v>
      </c>
      <c r="L92" s="4">
        <f>J92-K92</f>
        <v>14330.35714</v>
      </c>
      <c r="M92" s="4">
        <f>L92-D92</f>
        <v>-0.002857142857</v>
      </c>
      <c r="N92" s="4"/>
      <c r="O92" s="4"/>
      <c r="P92" s="4"/>
      <c r="Q92" s="4"/>
    </row>
    <row r="93" ht="14.25" hidden="1" customHeight="1">
      <c r="A93" s="22">
        <v>407.0</v>
      </c>
      <c r="B93" s="109">
        <v>45526.0</v>
      </c>
      <c r="C93" s="2" t="s">
        <v>4648</v>
      </c>
      <c r="D93" s="4">
        <v>7000.0</v>
      </c>
      <c r="E93" s="2" t="s">
        <v>4649</v>
      </c>
      <c r="F93" s="2" t="s">
        <v>150</v>
      </c>
      <c r="G93" s="2" t="s">
        <v>119</v>
      </c>
      <c r="J93" s="4"/>
      <c r="K93" s="4"/>
      <c r="L93" s="4"/>
      <c r="M93" s="112">
        <f>D93*0.0285</f>
        <v>199.5</v>
      </c>
      <c r="N93" s="116">
        <f>D93-M93</f>
        <v>6800.5</v>
      </c>
      <c r="O93" s="4"/>
      <c r="P93" s="4"/>
      <c r="Q93" s="4"/>
    </row>
    <row r="94" ht="14.25" hidden="1" customHeight="1">
      <c r="A94" s="22">
        <v>408.0</v>
      </c>
      <c r="B94" s="109">
        <v>45519.0</v>
      </c>
      <c r="C94" s="2" t="s">
        <v>4650</v>
      </c>
      <c r="D94" s="4">
        <v>4700.0</v>
      </c>
      <c r="E94" s="2" t="s">
        <v>4651</v>
      </c>
      <c r="F94" s="2" t="s">
        <v>143</v>
      </c>
      <c r="G94" s="2" t="s">
        <v>144</v>
      </c>
      <c r="H94" s="146"/>
      <c r="J94" s="4"/>
      <c r="K94" s="4"/>
      <c r="L94" s="4"/>
      <c r="M94" s="4"/>
      <c r="N94" s="4"/>
      <c r="O94" s="4"/>
      <c r="P94" s="4"/>
      <c r="Q94" s="4"/>
    </row>
    <row r="95" ht="14.25" hidden="1" customHeight="1">
      <c r="A95" s="22">
        <v>409.0</v>
      </c>
      <c r="B95" s="109">
        <v>45520.0</v>
      </c>
      <c r="C95" s="2" t="s">
        <v>189</v>
      </c>
      <c r="D95" s="4">
        <v>3500.0</v>
      </c>
      <c r="E95" s="2" t="s">
        <v>4652</v>
      </c>
      <c r="F95" s="2" t="s">
        <v>118</v>
      </c>
      <c r="G95" s="2" t="s">
        <v>119</v>
      </c>
      <c r="H95" s="2" t="s">
        <v>4653</v>
      </c>
      <c r="J95" s="4"/>
      <c r="K95" s="4"/>
      <c r="L95" s="4"/>
      <c r="M95" s="4"/>
      <c r="N95" s="4"/>
      <c r="O95" s="4"/>
      <c r="P95" s="4"/>
      <c r="Q95" s="4"/>
    </row>
    <row r="96" ht="14.25" hidden="1" customHeight="1">
      <c r="A96" s="22">
        <v>410.0</v>
      </c>
      <c r="B96" s="109">
        <v>45520.0</v>
      </c>
      <c r="C96" s="2" t="s">
        <v>507</v>
      </c>
      <c r="D96" s="4">
        <v>4000.0</v>
      </c>
      <c r="E96" s="2" t="s">
        <v>4654</v>
      </c>
      <c r="F96" s="2" t="s">
        <v>118</v>
      </c>
      <c r="G96" s="2" t="s">
        <v>119</v>
      </c>
      <c r="H96" s="2" t="s">
        <v>4655</v>
      </c>
      <c r="J96" s="4"/>
      <c r="K96" s="4"/>
      <c r="L96" s="4"/>
      <c r="M96" s="4"/>
      <c r="N96" s="4"/>
      <c r="O96" s="4"/>
      <c r="P96" s="4"/>
      <c r="Q96" s="4"/>
    </row>
    <row r="97" ht="14.25" hidden="1" customHeight="1">
      <c r="A97" s="22">
        <v>411.0</v>
      </c>
      <c r="B97" s="109">
        <v>45531.0</v>
      </c>
      <c r="C97" s="2" t="s">
        <v>2491</v>
      </c>
      <c r="D97" s="4">
        <v>12500.0</v>
      </c>
      <c r="E97" s="2" t="s">
        <v>4656</v>
      </c>
      <c r="F97" s="2" t="s">
        <v>201</v>
      </c>
      <c r="G97" s="2" t="s">
        <v>119</v>
      </c>
      <c r="H97" s="2" t="s">
        <v>4657</v>
      </c>
      <c r="J97" s="4"/>
      <c r="K97" s="4"/>
      <c r="L97" s="4"/>
      <c r="M97" s="4"/>
      <c r="N97" s="4"/>
      <c r="O97" s="4"/>
      <c r="P97" s="4"/>
      <c r="Q97" s="4"/>
    </row>
    <row r="98" ht="14.25" hidden="1" customHeight="1">
      <c r="A98" s="22">
        <v>412.0</v>
      </c>
      <c r="B98" s="109">
        <v>45533.0</v>
      </c>
      <c r="C98" s="2" t="s">
        <v>4658</v>
      </c>
      <c r="D98" s="4">
        <v>24000.0</v>
      </c>
      <c r="E98" s="2" t="s">
        <v>4659</v>
      </c>
      <c r="F98" s="2" t="s">
        <v>118</v>
      </c>
      <c r="G98" s="2" t="s">
        <v>119</v>
      </c>
      <c r="H98" s="2" t="s">
        <v>4660</v>
      </c>
      <c r="J98" s="4"/>
      <c r="K98" s="4"/>
      <c r="L98" s="4"/>
      <c r="M98" s="4"/>
      <c r="N98" s="4"/>
      <c r="O98" s="4"/>
      <c r="P98" s="4"/>
      <c r="Q98" s="4"/>
    </row>
    <row r="99" ht="14.25" hidden="1" customHeight="1">
      <c r="A99" s="22">
        <v>413.0</v>
      </c>
      <c r="B99" s="109">
        <v>45540.0</v>
      </c>
      <c r="C99" s="2" t="s">
        <v>4661</v>
      </c>
      <c r="D99" s="350">
        <v>64.28</v>
      </c>
      <c r="E99" s="2" t="s">
        <v>4662</v>
      </c>
      <c r="F99" s="2" t="s">
        <v>201</v>
      </c>
      <c r="G99" s="2" t="s">
        <v>119</v>
      </c>
      <c r="H99" s="2" t="s">
        <v>4663</v>
      </c>
      <c r="J99" s="4"/>
      <c r="K99" s="4"/>
      <c r="L99" s="4"/>
      <c r="M99" s="4"/>
      <c r="N99" s="4"/>
      <c r="O99" s="4"/>
      <c r="P99" s="4"/>
      <c r="Q99" s="4"/>
    </row>
    <row r="100" ht="14.25" hidden="1" customHeight="1">
      <c r="A100" s="22">
        <v>414.0</v>
      </c>
      <c r="B100" s="109">
        <v>45540.0</v>
      </c>
      <c r="C100" s="2" t="s">
        <v>4661</v>
      </c>
      <c r="D100" s="350">
        <v>2400.0</v>
      </c>
      <c r="E100" s="2" t="s">
        <v>4664</v>
      </c>
      <c r="F100" s="2" t="s">
        <v>201</v>
      </c>
      <c r="G100" s="2" t="s">
        <v>119</v>
      </c>
      <c r="H100" s="2" t="s">
        <v>4665</v>
      </c>
      <c r="J100" s="4"/>
      <c r="K100" s="4"/>
      <c r="L100" s="4"/>
      <c r="M100" s="4"/>
      <c r="N100" s="4"/>
      <c r="O100" s="4"/>
      <c r="P100" s="4"/>
      <c r="Q100" s="4"/>
    </row>
    <row r="101" ht="14.25" hidden="1" customHeight="1">
      <c r="A101" s="22">
        <v>415.0</v>
      </c>
      <c r="B101" s="109">
        <v>45547.0</v>
      </c>
      <c r="C101" s="2" t="s">
        <v>4666</v>
      </c>
      <c r="D101" s="4">
        <v>1250.0</v>
      </c>
      <c r="E101" s="2" t="s">
        <v>4667</v>
      </c>
      <c r="F101" s="2" t="s">
        <v>201</v>
      </c>
      <c r="G101" s="2" t="s">
        <v>144</v>
      </c>
      <c r="H101" s="2" t="s">
        <v>4668</v>
      </c>
      <c r="J101" s="4"/>
      <c r="K101" s="4"/>
      <c r="L101" s="4"/>
      <c r="M101" s="4"/>
      <c r="N101" s="4"/>
      <c r="O101" s="4"/>
      <c r="P101" s="4"/>
      <c r="Q101" s="4"/>
    </row>
    <row r="102" ht="14.25" hidden="1" customHeight="1">
      <c r="A102" s="22">
        <v>416.0</v>
      </c>
      <c r="B102" s="109">
        <v>45551.0</v>
      </c>
      <c r="C102" s="2" t="s">
        <v>189</v>
      </c>
      <c r="D102" s="145">
        <v>3500.0</v>
      </c>
      <c r="E102" s="2" t="s">
        <v>4669</v>
      </c>
      <c r="F102" s="2" t="s">
        <v>118</v>
      </c>
      <c r="G102" s="2" t="s">
        <v>119</v>
      </c>
      <c r="H102" s="2" t="s">
        <v>4670</v>
      </c>
      <c r="J102" s="4"/>
      <c r="K102" s="4"/>
      <c r="L102" s="4"/>
      <c r="M102" s="4"/>
      <c r="N102" s="4"/>
      <c r="O102" s="4"/>
      <c r="P102" s="4"/>
      <c r="Q102" s="4"/>
    </row>
    <row r="103" ht="14.25" hidden="1" customHeight="1">
      <c r="A103" s="22">
        <v>417.0</v>
      </c>
      <c r="B103" s="109">
        <v>45554.0</v>
      </c>
      <c r="C103" s="2" t="s">
        <v>4661</v>
      </c>
      <c r="D103" s="130">
        <v>32.14</v>
      </c>
      <c r="E103" s="2" t="s">
        <v>4662</v>
      </c>
      <c r="F103" s="2" t="s">
        <v>201</v>
      </c>
      <c r="G103" s="2" t="s">
        <v>119</v>
      </c>
      <c r="H103" s="2" t="s">
        <v>4671</v>
      </c>
      <c r="J103" s="4"/>
      <c r="K103" s="4"/>
      <c r="L103" s="4"/>
      <c r="M103" s="4"/>
      <c r="N103" s="4"/>
      <c r="O103" s="4"/>
      <c r="P103" s="4"/>
      <c r="Q103" s="4"/>
    </row>
    <row r="104" ht="14.25" hidden="1" customHeight="1">
      <c r="A104" s="22">
        <v>418.0</v>
      </c>
      <c r="B104" s="109">
        <v>45561.0</v>
      </c>
      <c r="C104" s="2" t="s">
        <v>494</v>
      </c>
      <c r="D104" s="115">
        <v>21000.0</v>
      </c>
      <c r="E104" s="110" t="s">
        <v>4672</v>
      </c>
      <c r="F104" s="110" t="s">
        <v>118</v>
      </c>
      <c r="G104" s="110" t="s">
        <v>119</v>
      </c>
      <c r="H104" s="110" t="s">
        <v>4673</v>
      </c>
      <c r="J104" s="4"/>
      <c r="K104" s="4"/>
      <c r="L104" s="4"/>
      <c r="M104" s="4"/>
      <c r="N104" s="4"/>
      <c r="O104" s="4"/>
      <c r="P104" s="4"/>
      <c r="Q104" s="4"/>
    </row>
    <row r="105" ht="14.25" hidden="1" customHeight="1">
      <c r="A105" s="22">
        <v>419.0</v>
      </c>
      <c r="B105" s="109">
        <v>45568.0</v>
      </c>
      <c r="C105" s="110" t="s">
        <v>262</v>
      </c>
      <c r="D105" s="115">
        <v>3500.0</v>
      </c>
      <c r="E105" s="110" t="s">
        <v>4674</v>
      </c>
      <c r="F105" s="110" t="s">
        <v>118</v>
      </c>
      <c r="G105" s="110" t="s">
        <v>119</v>
      </c>
      <c r="H105" s="110" t="s">
        <v>4675</v>
      </c>
      <c r="J105" s="4"/>
      <c r="K105" s="4"/>
      <c r="L105" s="4"/>
      <c r="M105" s="4"/>
      <c r="N105" s="4"/>
      <c r="O105" s="4"/>
      <c r="P105" s="4"/>
      <c r="Q105" s="4"/>
    </row>
    <row r="106" ht="14.25" hidden="1" customHeight="1">
      <c r="A106" s="22">
        <v>420.0</v>
      </c>
      <c r="B106" s="109">
        <v>45568.0</v>
      </c>
      <c r="C106" s="110" t="s">
        <v>116</v>
      </c>
      <c r="D106" s="115">
        <v>3500.0</v>
      </c>
      <c r="E106" s="110" t="s">
        <v>4676</v>
      </c>
      <c r="F106" s="110" t="s">
        <v>118</v>
      </c>
      <c r="G106" s="110" t="s">
        <v>119</v>
      </c>
      <c r="H106" s="110" t="s">
        <v>4677</v>
      </c>
      <c r="J106" s="4"/>
      <c r="K106" s="4"/>
      <c r="L106" s="4"/>
      <c r="M106" s="4"/>
      <c r="N106" s="4"/>
      <c r="O106" s="4"/>
      <c r="P106" s="4"/>
      <c r="Q106" s="4"/>
    </row>
    <row r="107" ht="14.25" hidden="1" customHeight="1">
      <c r="A107" s="22">
        <v>421.0</v>
      </c>
      <c r="B107" s="109">
        <v>45579.0</v>
      </c>
      <c r="C107" s="110" t="s">
        <v>251</v>
      </c>
      <c r="D107" s="115">
        <v>4000.0</v>
      </c>
      <c r="E107" s="110" t="s">
        <v>4678</v>
      </c>
      <c r="F107" s="110" t="s">
        <v>118</v>
      </c>
      <c r="G107" s="110" t="s">
        <v>119</v>
      </c>
      <c r="H107" s="110" t="s">
        <v>4679</v>
      </c>
      <c r="J107" s="4"/>
      <c r="K107" s="4"/>
      <c r="L107" s="4"/>
      <c r="M107" s="4"/>
      <c r="N107" s="4"/>
      <c r="O107" s="4"/>
      <c r="P107" s="4"/>
      <c r="Q107" s="4"/>
    </row>
    <row r="108" ht="14.25" hidden="1" customHeight="1">
      <c r="A108" s="22">
        <v>422.0</v>
      </c>
      <c r="B108" s="109">
        <v>45589.0</v>
      </c>
      <c r="C108" s="2" t="s">
        <v>4680</v>
      </c>
      <c r="D108" s="4">
        <v>7000.0</v>
      </c>
      <c r="E108" s="2" t="s">
        <v>4681</v>
      </c>
      <c r="F108" s="2" t="s">
        <v>126</v>
      </c>
      <c r="G108" s="110" t="s">
        <v>119</v>
      </c>
      <c r="H108" s="2"/>
      <c r="J108" s="4"/>
      <c r="K108" s="4"/>
      <c r="L108" s="4"/>
      <c r="M108" s="120">
        <f>D108*0.0044</f>
        <v>30.8</v>
      </c>
      <c r="N108" s="147">
        <f>D108-M108</f>
        <v>6969.2</v>
      </c>
      <c r="O108" s="4"/>
      <c r="P108" s="4"/>
      <c r="Q108" s="4"/>
    </row>
    <row r="109" ht="14.25" hidden="1" customHeight="1">
      <c r="A109" s="22">
        <v>423.0</v>
      </c>
      <c r="B109" s="109">
        <v>45600.0</v>
      </c>
      <c r="C109" s="110" t="s">
        <v>116</v>
      </c>
      <c r="D109" s="115">
        <v>3500.0</v>
      </c>
      <c r="E109" s="110" t="s">
        <v>4682</v>
      </c>
      <c r="F109" s="110" t="s">
        <v>118</v>
      </c>
      <c r="G109" s="110" t="s">
        <v>119</v>
      </c>
      <c r="H109" s="110" t="s">
        <v>4683</v>
      </c>
      <c r="J109" s="4"/>
      <c r="K109" s="4"/>
      <c r="L109" s="4"/>
      <c r="M109" s="4"/>
      <c r="N109" s="4"/>
      <c r="O109" s="4"/>
      <c r="P109" s="4"/>
      <c r="Q109" s="4"/>
    </row>
    <row r="110" ht="14.25" hidden="1" customHeight="1">
      <c r="A110" s="22">
        <v>424.0</v>
      </c>
      <c r="B110" s="117">
        <v>45602.0</v>
      </c>
      <c r="C110" s="2" t="s">
        <v>162</v>
      </c>
      <c r="D110" s="115">
        <v>4000.0</v>
      </c>
      <c r="E110" s="110" t="s">
        <v>4684</v>
      </c>
      <c r="F110" s="110" t="s">
        <v>118</v>
      </c>
      <c r="G110" s="110" t="s">
        <v>119</v>
      </c>
      <c r="H110" s="110" t="s">
        <v>4685</v>
      </c>
      <c r="J110" s="4"/>
      <c r="K110" s="4"/>
      <c r="L110" s="4"/>
      <c r="M110" s="4"/>
      <c r="N110" s="4"/>
      <c r="O110" s="4"/>
      <c r="P110" s="4"/>
      <c r="Q110" s="4"/>
    </row>
    <row r="111" ht="14.25" hidden="1" customHeight="1">
      <c r="A111" s="22">
        <v>425.0</v>
      </c>
      <c r="B111" s="117">
        <v>45608.0</v>
      </c>
      <c r="C111" s="2" t="s">
        <v>251</v>
      </c>
      <c r="D111" s="4">
        <v>4000.0</v>
      </c>
      <c r="E111" s="2" t="s">
        <v>4686</v>
      </c>
      <c r="F111" s="2" t="s">
        <v>118</v>
      </c>
      <c r="G111" s="2" t="s">
        <v>119</v>
      </c>
      <c r="H111" s="2"/>
      <c r="J111" s="4"/>
      <c r="K111" s="4"/>
      <c r="L111" s="4"/>
      <c r="M111" s="4"/>
      <c r="N111" s="4"/>
      <c r="O111" s="4"/>
      <c r="P111" s="4"/>
      <c r="Q111" s="4"/>
    </row>
    <row r="112" ht="14.25" hidden="1" customHeight="1">
      <c r="A112" s="22">
        <v>426.0</v>
      </c>
      <c r="B112" s="117">
        <v>45613.0</v>
      </c>
      <c r="C112" s="2" t="s">
        <v>575</v>
      </c>
      <c r="D112" s="4">
        <v>42000.0</v>
      </c>
      <c r="E112" s="2" t="s">
        <v>4687</v>
      </c>
      <c r="F112" s="2" t="s">
        <v>118</v>
      </c>
      <c r="G112" s="2" t="s">
        <v>119</v>
      </c>
      <c r="H112" s="2" t="s">
        <v>4688</v>
      </c>
      <c r="J112" s="4"/>
      <c r="K112" s="4"/>
      <c r="L112" s="4"/>
      <c r="M112" s="4"/>
      <c r="N112" s="4"/>
      <c r="O112" s="4"/>
      <c r="P112" s="4"/>
      <c r="Q112" s="4"/>
    </row>
    <row r="113" ht="14.25" hidden="1" customHeight="1">
      <c r="A113" s="22">
        <v>427.0</v>
      </c>
      <c r="B113" s="117">
        <v>45614.0</v>
      </c>
      <c r="C113" s="2" t="s">
        <v>189</v>
      </c>
      <c r="D113" s="4">
        <v>3500.0</v>
      </c>
      <c r="E113" s="2" t="s">
        <v>4689</v>
      </c>
      <c r="F113" s="2" t="s">
        <v>118</v>
      </c>
      <c r="G113" s="2" t="s">
        <v>119</v>
      </c>
      <c r="H113" s="2" t="s">
        <v>4690</v>
      </c>
      <c r="J113" s="4"/>
      <c r="K113" s="4"/>
      <c r="L113" s="4"/>
      <c r="M113" s="4"/>
      <c r="N113" s="4"/>
      <c r="O113" s="4"/>
      <c r="P113" s="4"/>
      <c r="Q113" s="4"/>
    </row>
    <row r="114" ht="14.25" hidden="1" customHeight="1">
      <c r="A114" s="22">
        <v>428.0</v>
      </c>
      <c r="B114" s="117">
        <v>45615.0</v>
      </c>
      <c r="C114" s="2" t="s">
        <v>4691</v>
      </c>
      <c r="D114" s="4">
        <v>5000.0</v>
      </c>
      <c r="E114" s="2" t="s">
        <v>4692</v>
      </c>
      <c r="F114" s="2" t="s">
        <v>201</v>
      </c>
      <c r="G114" s="2" t="s">
        <v>119</v>
      </c>
      <c r="H114" s="2" t="s">
        <v>4693</v>
      </c>
      <c r="J114" s="4"/>
      <c r="K114" s="4"/>
      <c r="L114" s="4"/>
      <c r="M114" s="4"/>
      <c r="N114" s="4"/>
      <c r="O114" s="4"/>
      <c r="P114" s="4"/>
      <c r="Q114" s="4"/>
    </row>
    <row r="115" ht="14.25" hidden="1" customHeight="1">
      <c r="A115" s="22">
        <v>429.0</v>
      </c>
      <c r="B115" s="109">
        <v>45624.0</v>
      </c>
      <c r="C115" s="2" t="s">
        <v>4694</v>
      </c>
      <c r="D115" s="4">
        <v>3000.0</v>
      </c>
      <c r="E115" s="2" t="s">
        <v>4695</v>
      </c>
      <c r="F115" s="2" t="s">
        <v>126</v>
      </c>
      <c r="G115" s="2" t="s">
        <v>119</v>
      </c>
      <c r="H115" s="2"/>
      <c r="J115" s="4"/>
      <c r="K115" s="4"/>
      <c r="L115" s="4"/>
      <c r="M115" s="120">
        <v>13.39</v>
      </c>
      <c r="N115" s="147">
        <f>D115-M115</f>
        <v>2986.61</v>
      </c>
      <c r="O115" s="4"/>
      <c r="P115" s="4"/>
      <c r="Q115" s="4"/>
    </row>
    <row r="116" ht="14.25" hidden="1" customHeight="1">
      <c r="A116" s="22">
        <v>430.0</v>
      </c>
      <c r="B116" s="109">
        <v>45628.0</v>
      </c>
      <c r="C116" s="110" t="s">
        <v>285</v>
      </c>
      <c r="D116" s="115">
        <v>3000.0</v>
      </c>
      <c r="E116" s="110" t="s">
        <v>4696</v>
      </c>
      <c r="F116" s="110" t="s">
        <v>118</v>
      </c>
      <c r="G116" s="110" t="s">
        <v>119</v>
      </c>
      <c r="H116" s="110" t="s">
        <v>4697</v>
      </c>
      <c r="J116" s="4"/>
      <c r="K116" s="4"/>
      <c r="L116" s="4"/>
      <c r="M116" s="4"/>
      <c r="N116" s="4"/>
      <c r="O116" s="4"/>
      <c r="P116" s="4"/>
      <c r="Q116" s="4"/>
    </row>
    <row r="117" ht="14.25" hidden="1" customHeight="1">
      <c r="A117" s="22">
        <v>431.0</v>
      </c>
      <c r="B117" s="109">
        <v>45628.0</v>
      </c>
      <c r="C117" s="110" t="s">
        <v>116</v>
      </c>
      <c r="D117" s="115">
        <v>3500.0</v>
      </c>
      <c r="E117" s="110" t="s">
        <v>4696</v>
      </c>
      <c r="F117" s="110" t="s">
        <v>118</v>
      </c>
      <c r="G117" s="110" t="s">
        <v>119</v>
      </c>
      <c r="H117" s="110" t="s">
        <v>4698</v>
      </c>
      <c r="J117" s="4"/>
      <c r="K117" s="4"/>
      <c r="L117" s="4"/>
      <c r="M117" s="4"/>
      <c r="N117" s="4"/>
      <c r="O117" s="4"/>
      <c r="P117" s="4"/>
      <c r="Q117" s="4"/>
    </row>
    <row r="118" ht="14.25" hidden="1" customHeight="1">
      <c r="A118" s="22">
        <v>432.0</v>
      </c>
      <c r="B118" s="109">
        <v>45631.0</v>
      </c>
      <c r="C118" s="110" t="s">
        <v>162</v>
      </c>
      <c r="D118" s="115">
        <v>4000.0</v>
      </c>
      <c r="E118" s="110" t="s">
        <v>4699</v>
      </c>
      <c r="F118" s="110" t="s">
        <v>118</v>
      </c>
      <c r="G118" s="110" t="s">
        <v>119</v>
      </c>
      <c r="H118" s="110" t="s">
        <v>4700</v>
      </c>
      <c r="J118" s="4"/>
      <c r="K118" s="4"/>
      <c r="L118" s="4"/>
      <c r="M118" s="4"/>
      <c r="N118" s="4"/>
      <c r="O118" s="4"/>
      <c r="P118" s="4"/>
      <c r="Q118" s="4"/>
    </row>
    <row r="119" ht="14.25" hidden="1" customHeight="1">
      <c r="A119" s="22">
        <v>433.0</v>
      </c>
      <c r="B119" s="109">
        <v>45635.0</v>
      </c>
      <c r="C119" s="2" t="s">
        <v>2020</v>
      </c>
      <c r="D119" s="4">
        <v>2850.0</v>
      </c>
      <c r="E119" s="2" t="s">
        <v>4701</v>
      </c>
      <c r="F119" s="2" t="s">
        <v>201</v>
      </c>
      <c r="G119" s="110" t="s">
        <v>119</v>
      </c>
      <c r="H119" s="2" t="s">
        <v>4702</v>
      </c>
      <c r="J119" s="4"/>
      <c r="K119" s="4"/>
      <c r="L119" s="4"/>
      <c r="M119" s="4"/>
      <c r="N119" s="4"/>
      <c r="O119" s="4"/>
      <c r="P119" s="4"/>
      <c r="Q119" s="4"/>
    </row>
    <row r="120" ht="14.25" hidden="1" customHeight="1">
      <c r="A120" s="22">
        <v>434.0</v>
      </c>
      <c r="B120" s="109">
        <v>45637.0</v>
      </c>
      <c r="C120" s="2" t="s">
        <v>4703</v>
      </c>
      <c r="D120" s="4">
        <v>800.0</v>
      </c>
      <c r="E120" s="2" t="s">
        <v>4704</v>
      </c>
      <c r="F120" s="2" t="s">
        <v>201</v>
      </c>
      <c r="G120" s="110" t="s">
        <v>119</v>
      </c>
      <c r="H120" s="2" t="s">
        <v>4705</v>
      </c>
      <c r="J120" s="4"/>
      <c r="K120" s="4"/>
      <c r="L120" s="4"/>
      <c r="M120" s="4"/>
      <c r="N120" s="4"/>
      <c r="O120" s="4"/>
      <c r="P120" s="4"/>
      <c r="Q120" s="4"/>
    </row>
    <row r="121" ht="14.25" hidden="1" customHeight="1">
      <c r="A121" s="22">
        <v>435.0</v>
      </c>
      <c r="B121" s="109">
        <v>45642.0</v>
      </c>
      <c r="C121" s="2" t="s">
        <v>4706</v>
      </c>
      <c r="D121" s="4">
        <v>42200.0</v>
      </c>
      <c r="E121" s="2" t="s">
        <v>4707</v>
      </c>
      <c r="F121" s="2" t="s">
        <v>201</v>
      </c>
      <c r="G121" s="110" t="s">
        <v>119</v>
      </c>
      <c r="H121" s="2" t="s">
        <v>186</v>
      </c>
      <c r="J121" s="4"/>
      <c r="K121" s="4"/>
      <c r="L121" s="4"/>
      <c r="M121" s="4"/>
      <c r="N121" s="4"/>
      <c r="O121" s="4"/>
      <c r="P121" s="4"/>
      <c r="Q121" s="4"/>
    </row>
    <row r="122" ht="14.25" hidden="1" customHeight="1">
      <c r="A122" s="22">
        <v>436.0</v>
      </c>
      <c r="B122" s="109">
        <v>45643.0</v>
      </c>
      <c r="C122" s="110" t="s">
        <v>189</v>
      </c>
      <c r="D122" s="115">
        <v>3500.0</v>
      </c>
      <c r="E122" s="110" t="s">
        <v>4708</v>
      </c>
      <c r="F122" s="110" t="s">
        <v>118</v>
      </c>
      <c r="G122" s="110" t="s">
        <v>119</v>
      </c>
      <c r="H122" s="110" t="s">
        <v>4709</v>
      </c>
      <c r="J122" s="4"/>
      <c r="K122" s="4"/>
      <c r="L122" s="4"/>
      <c r="M122" s="4"/>
      <c r="N122" s="4"/>
      <c r="O122" s="4"/>
      <c r="P122" s="4"/>
      <c r="Q122" s="4"/>
    </row>
    <row r="123" ht="14.25" hidden="1" customHeight="1">
      <c r="A123" s="15">
        <v>437.0</v>
      </c>
      <c r="B123" s="169">
        <v>45643.0</v>
      </c>
      <c r="C123" s="133" t="s">
        <v>251</v>
      </c>
      <c r="D123" s="134">
        <v>4000.0</v>
      </c>
      <c r="E123" s="133" t="s">
        <v>4710</v>
      </c>
      <c r="F123" s="133" t="s">
        <v>118</v>
      </c>
      <c r="G123" s="133" t="s">
        <v>119</v>
      </c>
      <c r="H123" s="133" t="s">
        <v>4711</v>
      </c>
      <c r="I123" s="170"/>
      <c r="J123" s="172"/>
      <c r="K123" s="172"/>
      <c r="L123" s="172"/>
      <c r="M123" s="172"/>
      <c r="N123" s="172"/>
      <c r="O123" s="172"/>
      <c r="P123" s="172"/>
      <c r="Q123" s="172"/>
      <c r="R123" s="170"/>
      <c r="S123" s="170"/>
      <c r="T123" s="170"/>
      <c r="U123" s="170"/>
      <c r="V123" s="170"/>
      <c r="W123" s="170"/>
      <c r="X123" s="170"/>
      <c r="Y123" s="170"/>
      <c r="Z123" s="170"/>
      <c r="AA123" s="170"/>
    </row>
    <row r="124" ht="14.25" customHeight="1">
      <c r="A124" s="22"/>
      <c r="B124" s="109"/>
      <c r="C124" s="110"/>
      <c r="D124" s="115"/>
      <c r="E124" s="110"/>
      <c r="F124" s="110"/>
      <c r="G124" s="110"/>
      <c r="H124" s="110"/>
      <c r="J124" s="4"/>
      <c r="K124" s="4"/>
      <c r="L124" s="4"/>
      <c r="M124" s="4"/>
      <c r="N124" s="4"/>
      <c r="O124" s="4"/>
      <c r="P124" s="4"/>
      <c r="Q124" s="4"/>
    </row>
    <row r="125" ht="14.25" customHeight="1">
      <c r="A125" s="22">
        <v>438.0</v>
      </c>
      <c r="B125" s="109">
        <v>45659.0</v>
      </c>
      <c r="C125" s="110" t="s">
        <v>116</v>
      </c>
      <c r="D125" s="115">
        <v>3500.0</v>
      </c>
      <c r="E125" s="110" t="s">
        <v>117</v>
      </c>
      <c r="F125" s="110" t="s">
        <v>118</v>
      </c>
      <c r="G125" s="110" t="s">
        <v>119</v>
      </c>
      <c r="H125" s="110" t="s">
        <v>120</v>
      </c>
      <c r="J125" s="4"/>
      <c r="K125" s="4"/>
      <c r="L125" s="4"/>
      <c r="M125" s="4"/>
      <c r="N125" s="4"/>
      <c r="O125" s="4"/>
      <c r="P125" s="4"/>
      <c r="Q125" s="4"/>
    </row>
    <row r="126" ht="14.25" customHeight="1">
      <c r="A126" s="22">
        <v>439.0</v>
      </c>
      <c r="B126" s="109">
        <v>45665.0</v>
      </c>
      <c r="C126" s="110" t="s">
        <v>162</v>
      </c>
      <c r="D126" s="115">
        <v>4000.0</v>
      </c>
      <c r="E126" s="110" t="s">
        <v>163</v>
      </c>
      <c r="F126" s="110" t="s">
        <v>118</v>
      </c>
      <c r="G126" s="110" t="s">
        <v>119</v>
      </c>
      <c r="H126" s="110" t="s">
        <v>164</v>
      </c>
      <c r="J126" s="4"/>
      <c r="K126" s="4"/>
      <c r="L126" s="4"/>
      <c r="M126" s="4"/>
      <c r="N126" s="4"/>
      <c r="O126" s="4"/>
      <c r="P126" s="4"/>
      <c r="Q126" s="4"/>
    </row>
    <row r="127" ht="14.25" customHeight="1">
      <c r="A127" s="22">
        <v>440.0</v>
      </c>
      <c r="B127" s="109">
        <v>45670.0</v>
      </c>
      <c r="C127" s="2" t="s">
        <v>189</v>
      </c>
      <c r="D127" s="4">
        <v>1500.0</v>
      </c>
      <c r="E127" s="2" t="s">
        <v>4712</v>
      </c>
      <c r="F127" s="2" t="s">
        <v>191</v>
      </c>
      <c r="G127" s="110" t="s">
        <v>119</v>
      </c>
      <c r="J127" s="4"/>
      <c r="K127" s="4"/>
      <c r="L127" s="4"/>
      <c r="M127" s="4">
        <v>49.26</v>
      </c>
      <c r="N127" s="17">
        <f>D127-M127</f>
        <v>1450.74</v>
      </c>
      <c r="O127" s="4"/>
      <c r="P127" s="4"/>
      <c r="Q127" s="4"/>
    </row>
    <row r="128" ht="14.25" customHeight="1">
      <c r="A128" s="22">
        <v>441.0</v>
      </c>
      <c r="B128" s="109">
        <v>45672.0</v>
      </c>
      <c r="C128" s="2" t="s">
        <v>251</v>
      </c>
      <c r="D128" s="4">
        <v>4000.0</v>
      </c>
      <c r="E128" s="2" t="s">
        <v>252</v>
      </c>
      <c r="F128" s="110" t="s">
        <v>118</v>
      </c>
      <c r="G128" s="110" t="s">
        <v>119</v>
      </c>
      <c r="H128" s="2" t="s">
        <v>253</v>
      </c>
      <c r="J128" s="4"/>
      <c r="K128" s="4"/>
      <c r="L128" s="4"/>
      <c r="M128" s="4"/>
      <c r="N128" s="4"/>
      <c r="O128" s="4"/>
      <c r="P128" s="4"/>
      <c r="Q128" s="4"/>
    </row>
    <row r="129" ht="14.25" customHeight="1">
      <c r="A129" s="22">
        <v>442.0</v>
      </c>
      <c r="B129" s="109">
        <v>45680.0</v>
      </c>
      <c r="C129" s="2" t="s">
        <v>290</v>
      </c>
      <c r="D129" s="4">
        <v>3150.0</v>
      </c>
      <c r="E129" s="2" t="s">
        <v>4713</v>
      </c>
      <c r="F129" s="2" t="s">
        <v>201</v>
      </c>
      <c r="G129" s="110" t="s">
        <v>119</v>
      </c>
      <c r="H129" s="2" t="s">
        <v>293</v>
      </c>
      <c r="J129" s="4"/>
      <c r="K129" s="4"/>
      <c r="L129" s="4"/>
      <c r="M129" s="4"/>
      <c r="N129" s="4"/>
      <c r="O129" s="4"/>
      <c r="P129" s="4"/>
      <c r="Q129" s="4"/>
    </row>
    <row r="130" ht="14.25" customHeight="1">
      <c r="A130" s="22">
        <v>443.0</v>
      </c>
      <c r="B130" s="109">
        <v>45680.0</v>
      </c>
      <c r="C130" s="2" t="s">
        <v>306</v>
      </c>
      <c r="D130" s="4">
        <v>24000.0</v>
      </c>
      <c r="E130" s="2" t="s">
        <v>4714</v>
      </c>
      <c r="F130" s="110" t="s">
        <v>118</v>
      </c>
      <c r="G130" s="2"/>
      <c r="H130" s="2" t="s">
        <v>4715</v>
      </c>
      <c r="J130" s="4"/>
      <c r="K130" s="4"/>
      <c r="L130" s="4"/>
      <c r="M130" s="4"/>
      <c r="N130" s="4"/>
      <c r="O130" s="4"/>
      <c r="P130" s="4"/>
      <c r="Q130" s="4"/>
    </row>
    <row r="131" ht="14.25" customHeight="1">
      <c r="A131" s="22">
        <v>444.0</v>
      </c>
      <c r="B131" s="109">
        <v>45687.0</v>
      </c>
      <c r="C131" s="2" t="s">
        <v>339</v>
      </c>
      <c r="D131" s="4">
        <v>22275.0</v>
      </c>
      <c r="E131" s="2" t="s">
        <v>4716</v>
      </c>
      <c r="F131" s="2" t="s">
        <v>201</v>
      </c>
      <c r="G131" s="110" t="s">
        <v>119</v>
      </c>
      <c r="H131" s="2" t="s">
        <v>341</v>
      </c>
      <c r="J131" s="4"/>
      <c r="K131" s="4"/>
      <c r="L131" s="4"/>
      <c r="M131" s="4"/>
      <c r="N131" s="4"/>
      <c r="O131" s="4"/>
      <c r="P131" s="4"/>
      <c r="Q131" s="4"/>
    </row>
    <row r="132" ht="14.25" customHeight="1">
      <c r="A132" s="22">
        <v>445.0</v>
      </c>
      <c r="B132" s="109">
        <v>45688.0</v>
      </c>
      <c r="C132" s="2" t="s">
        <v>344</v>
      </c>
      <c r="D132" s="4">
        <v>84549.11</v>
      </c>
      <c r="E132" s="2" t="s">
        <v>4717</v>
      </c>
      <c r="F132" s="110" t="s">
        <v>118</v>
      </c>
      <c r="G132" s="110" t="s">
        <v>119</v>
      </c>
      <c r="H132" s="2" t="s">
        <v>346</v>
      </c>
      <c r="J132" s="4"/>
      <c r="K132" s="4"/>
      <c r="L132" s="4"/>
      <c r="M132" s="4"/>
      <c r="N132" s="4"/>
      <c r="O132" s="4"/>
      <c r="P132" s="4"/>
      <c r="Q132" s="4"/>
    </row>
    <row r="133" ht="14.25" customHeight="1">
      <c r="A133" s="22">
        <v>446.0</v>
      </c>
      <c r="B133" s="109">
        <v>45688.0</v>
      </c>
      <c r="C133" s="2" t="s">
        <v>4718</v>
      </c>
      <c r="D133" s="4">
        <v>15000.0</v>
      </c>
      <c r="E133" s="2" t="s">
        <v>4719</v>
      </c>
      <c r="F133" s="2" t="s">
        <v>201</v>
      </c>
      <c r="G133" s="110" t="s">
        <v>144</v>
      </c>
      <c r="H133" s="2"/>
      <c r="J133" s="4"/>
      <c r="K133" s="4"/>
      <c r="L133" s="4"/>
      <c r="M133" s="4"/>
      <c r="N133" s="4"/>
      <c r="O133" s="4"/>
      <c r="P133" s="4"/>
      <c r="Q133" s="4"/>
    </row>
    <row r="134" ht="14.25" customHeight="1">
      <c r="A134" s="22">
        <v>447.0</v>
      </c>
      <c r="B134" s="109">
        <v>45699.0</v>
      </c>
      <c r="C134" s="110" t="s">
        <v>251</v>
      </c>
      <c r="D134" s="115">
        <v>4000.0</v>
      </c>
      <c r="E134" s="110" t="s">
        <v>401</v>
      </c>
      <c r="F134" s="110" t="s">
        <v>118</v>
      </c>
      <c r="G134" s="110" t="s">
        <v>119</v>
      </c>
      <c r="H134" s="110" t="s">
        <v>402</v>
      </c>
      <c r="J134" s="4"/>
      <c r="K134" s="4"/>
      <c r="L134" s="4"/>
      <c r="M134" s="4"/>
      <c r="N134" s="4"/>
      <c r="O134" s="4"/>
      <c r="P134" s="4"/>
      <c r="Q134" s="4"/>
    </row>
    <row r="135" ht="14.25" customHeight="1">
      <c r="A135" s="22">
        <v>448.0</v>
      </c>
      <c r="B135" s="109">
        <v>45723.0</v>
      </c>
      <c r="C135" s="110" t="s">
        <v>537</v>
      </c>
      <c r="D135" s="115">
        <v>38838.66</v>
      </c>
      <c r="E135" s="110" t="s">
        <v>538</v>
      </c>
      <c r="F135" s="110" t="s">
        <v>118</v>
      </c>
      <c r="G135" s="110" t="s">
        <v>119</v>
      </c>
      <c r="H135" s="110" t="s">
        <v>539</v>
      </c>
      <c r="J135" s="4"/>
      <c r="K135" s="4"/>
      <c r="L135" s="4"/>
      <c r="M135" s="4"/>
      <c r="N135" s="4"/>
      <c r="O135" s="4"/>
      <c r="P135" s="4"/>
      <c r="Q135" s="4"/>
    </row>
    <row r="136" ht="14.25" customHeight="1">
      <c r="A136" s="22">
        <v>449.0</v>
      </c>
      <c r="B136" s="109">
        <v>45726.0</v>
      </c>
      <c r="C136" s="2" t="s">
        <v>116</v>
      </c>
      <c r="D136" s="4">
        <v>31500.0</v>
      </c>
      <c r="E136" s="2" t="s">
        <v>647</v>
      </c>
      <c r="F136" s="2" t="s">
        <v>201</v>
      </c>
      <c r="G136" s="110" t="s">
        <v>119</v>
      </c>
      <c r="H136" s="2" t="s">
        <v>648</v>
      </c>
      <c r="J136" s="4"/>
      <c r="K136" s="4"/>
      <c r="L136" s="4"/>
      <c r="M136" s="4"/>
      <c r="N136" s="4"/>
      <c r="O136" s="4"/>
      <c r="P136" s="4"/>
      <c r="Q136" s="4"/>
    </row>
    <row r="137" ht="14.25" customHeight="1">
      <c r="A137" s="22">
        <v>450.0</v>
      </c>
      <c r="B137" s="109">
        <v>45733.0</v>
      </c>
      <c r="C137" s="2" t="s">
        <v>296</v>
      </c>
      <c r="D137" s="4">
        <v>11500.0</v>
      </c>
      <c r="E137" s="2" t="s">
        <v>4720</v>
      </c>
      <c r="F137" s="2" t="s">
        <v>201</v>
      </c>
      <c r="G137" s="110" t="s">
        <v>119</v>
      </c>
      <c r="H137" s="2" t="s">
        <v>601</v>
      </c>
      <c r="J137" s="4"/>
      <c r="K137" s="4"/>
      <c r="L137" s="4"/>
      <c r="M137" s="4"/>
      <c r="N137" s="4"/>
      <c r="O137" s="4"/>
      <c r="P137" s="4"/>
      <c r="Q137" s="4"/>
    </row>
    <row r="138" ht="14.25" customHeight="1">
      <c r="A138" s="22">
        <v>451.0</v>
      </c>
      <c r="B138" s="109">
        <v>45741.0</v>
      </c>
      <c r="C138" s="4" t="s">
        <v>604</v>
      </c>
      <c r="D138" s="351">
        <v>4500.0</v>
      </c>
      <c r="E138" s="2" t="s">
        <v>605</v>
      </c>
      <c r="F138" s="122" t="s">
        <v>561</v>
      </c>
      <c r="G138" s="110" t="s">
        <v>119</v>
      </c>
      <c r="H138" s="2"/>
      <c r="I138" s="4"/>
      <c r="J138" s="4"/>
      <c r="K138" s="4"/>
      <c r="L138" s="4"/>
      <c r="M138" s="352">
        <v>109.64</v>
      </c>
      <c r="N138" s="352">
        <f t="shared" ref="N138:N139" si="3">D138-M138</f>
        <v>4390.36</v>
      </c>
      <c r="Q138" s="4"/>
    </row>
    <row r="139" ht="14.25" customHeight="1">
      <c r="A139" s="22">
        <v>452.0</v>
      </c>
      <c r="B139" s="109">
        <v>45742.0</v>
      </c>
      <c r="C139" s="110" t="s">
        <v>205</v>
      </c>
      <c r="D139" s="115">
        <v>29700.0</v>
      </c>
      <c r="E139" s="110" t="s">
        <v>608</v>
      </c>
      <c r="F139" s="110" t="s">
        <v>201</v>
      </c>
      <c r="G139" s="110" t="s">
        <v>119</v>
      </c>
      <c r="H139" s="110" t="s">
        <v>609</v>
      </c>
      <c r="J139" s="4"/>
      <c r="K139" s="4"/>
      <c r="L139" s="4"/>
      <c r="M139" s="346">
        <f>D139*0.0285</f>
        <v>846.45</v>
      </c>
      <c r="N139" s="346">
        <f t="shared" si="3"/>
        <v>28853.55</v>
      </c>
      <c r="O139" s="4"/>
      <c r="P139" s="4"/>
      <c r="Q139" s="4"/>
    </row>
    <row r="140" ht="14.25" customHeight="1">
      <c r="A140" s="15">
        <v>453.0</v>
      </c>
      <c r="B140" s="169">
        <v>45747.0</v>
      </c>
      <c r="C140" s="133" t="s">
        <v>622</v>
      </c>
      <c r="D140" s="134">
        <v>1400.0</v>
      </c>
      <c r="E140" s="133" t="s">
        <v>623</v>
      </c>
      <c r="F140" s="133" t="s">
        <v>201</v>
      </c>
      <c r="G140" s="110" t="s">
        <v>144</v>
      </c>
      <c r="H140" s="133" t="s">
        <v>624</v>
      </c>
      <c r="I140" s="170"/>
      <c r="J140" s="172"/>
      <c r="K140" s="172"/>
      <c r="L140" s="172"/>
      <c r="M140" s="172"/>
      <c r="N140" s="172"/>
      <c r="O140" s="172"/>
      <c r="P140" s="172"/>
      <c r="Q140" s="172"/>
      <c r="R140" s="170"/>
      <c r="S140" s="170"/>
      <c r="T140" s="170"/>
      <c r="U140" s="170"/>
      <c r="V140" s="170"/>
      <c r="W140" s="170"/>
      <c r="X140" s="170"/>
      <c r="Y140" s="170"/>
      <c r="Z140" s="170"/>
      <c r="AA140" s="170"/>
    </row>
    <row r="141" ht="14.25" customHeight="1">
      <c r="A141" s="22"/>
      <c r="B141" s="109"/>
      <c r="C141" s="2"/>
      <c r="D141" s="4"/>
      <c r="E141" s="2"/>
      <c r="F141" s="2"/>
      <c r="G141" s="2"/>
      <c r="J141" s="4"/>
      <c r="K141" s="4"/>
      <c r="L141" s="4"/>
      <c r="M141" s="4"/>
      <c r="N141" s="4"/>
      <c r="O141" s="4"/>
      <c r="P141" s="4"/>
      <c r="Q141" s="4"/>
    </row>
    <row r="142" ht="14.25" customHeight="1">
      <c r="A142" s="353" t="s">
        <v>4721</v>
      </c>
      <c r="B142" s="109">
        <v>45750.0</v>
      </c>
      <c r="C142" s="110" t="s">
        <v>617</v>
      </c>
      <c r="D142" s="115">
        <v>2900.0</v>
      </c>
      <c r="E142" s="110" t="s">
        <v>618</v>
      </c>
      <c r="F142" s="110" t="s">
        <v>201</v>
      </c>
      <c r="G142" s="110" t="s">
        <v>119</v>
      </c>
      <c r="H142" s="110" t="s">
        <v>619</v>
      </c>
      <c r="J142" s="4"/>
      <c r="K142" s="4"/>
      <c r="L142" s="4"/>
      <c r="M142" s="4"/>
      <c r="N142" s="4"/>
      <c r="O142" s="4"/>
      <c r="P142" s="4"/>
      <c r="Q142" s="4"/>
    </row>
    <row r="143" ht="14.25" customHeight="1">
      <c r="A143" s="22" t="s">
        <v>4722</v>
      </c>
      <c r="B143" s="109">
        <v>45751.0</v>
      </c>
      <c r="C143" s="151" t="s">
        <v>245</v>
      </c>
      <c r="D143" s="123">
        <v>1703921.27</v>
      </c>
      <c r="E143" s="122" t="s">
        <v>627</v>
      </c>
      <c r="F143" s="122" t="s">
        <v>118</v>
      </c>
      <c r="G143" s="110" t="s">
        <v>119</v>
      </c>
      <c r="H143" s="110"/>
      <c r="I143" s="110"/>
      <c r="J143" s="124">
        <v>1792482.66</v>
      </c>
      <c r="K143" s="125">
        <v>88561.4</v>
      </c>
      <c r="L143" s="125">
        <f>J143-K143</f>
        <v>1703921.26</v>
      </c>
      <c r="M143" s="112"/>
      <c r="N143" s="4"/>
      <c r="O143" s="4"/>
      <c r="P143" s="4"/>
      <c r="Q143" s="4"/>
    </row>
    <row r="144" ht="14.25" customHeight="1">
      <c r="A144" s="22" t="s">
        <v>4723</v>
      </c>
      <c r="B144" s="109">
        <v>45751.0</v>
      </c>
      <c r="C144" s="110" t="s">
        <v>633</v>
      </c>
      <c r="D144" s="115">
        <v>12000.0</v>
      </c>
      <c r="E144" s="110" t="s">
        <v>634</v>
      </c>
      <c r="F144" s="110" t="s">
        <v>201</v>
      </c>
      <c r="G144" s="110" t="s">
        <v>119</v>
      </c>
      <c r="H144" s="110" t="s">
        <v>635</v>
      </c>
      <c r="J144" s="4"/>
      <c r="K144" s="4"/>
      <c r="L144" s="4"/>
      <c r="M144" s="4"/>
      <c r="N144" s="4"/>
      <c r="O144" s="4"/>
      <c r="P144" s="4"/>
      <c r="Q144" s="4"/>
    </row>
    <row r="145" ht="14.25" customHeight="1">
      <c r="A145" s="22" t="s">
        <v>4724</v>
      </c>
      <c r="B145" s="109">
        <v>45755.0</v>
      </c>
      <c r="C145" s="2" t="s">
        <v>672</v>
      </c>
      <c r="D145" s="4">
        <v>3600.0</v>
      </c>
      <c r="E145" s="2" t="s">
        <v>4725</v>
      </c>
      <c r="F145" s="110" t="s">
        <v>201</v>
      </c>
      <c r="G145" s="110" t="s">
        <v>119</v>
      </c>
      <c r="H145" s="2" t="s">
        <v>674</v>
      </c>
      <c r="J145" s="4"/>
      <c r="K145" s="4"/>
      <c r="L145" s="4"/>
      <c r="M145" s="4"/>
      <c r="N145" s="4"/>
      <c r="O145" s="4"/>
      <c r="P145" s="4"/>
      <c r="Q145" s="4"/>
    </row>
    <row r="146" ht="14.25" customHeight="1">
      <c r="A146" s="15" t="s">
        <v>4726</v>
      </c>
      <c r="B146" s="169">
        <v>45757.0</v>
      </c>
      <c r="C146" s="133" t="s">
        <v>651</v>
      </c>
      <c r="D146" s="134">
        <v>61400.0</v>
      </c>
      <c r="E146" s="133" t="s">
        <v>652</v>
      </c>
      <c r="F146" s="354" t="s">
        <v>653</v>
      </c>
      <c r="G146" s="170"/>
      <c r="H146" s="170"/>
      <c r="I146" s="170"/>
      <c r="J146" s="172"/>
      <c r="K146" s="172"/>
      <c r="L146" s="172"/>
      <c r="M146" s="172"/>
      <c r="N146" s="172"/>
      <c r="O146" s="172"/>
      <c r="P146" s="172"/>
      <c r="Q146" s="172"/>
      <c r="R146" s="170"/>
      <c r="S146" s="170"/>
      <c r="T146" s="170"/>
      <c r="U146" s="170"/>
      <c r="V146" s="170"/>
      <c r="W146" s="170"/>
      <c r="X146" s="170"/>
      <c r="Y146" s="170"/>
      <c r="Z146" s="170"/>
      <c r="AA146" s="170"/>
    </row>
    <row r="147" ht="14.25" customHeight="1">
      <c r="A147" s="22"/>
      <c r="B147" s="109"/>
      <c r="C147" s="2"/>
      <c r="D147" s="163"/>
      <c r="E147" s="2"/>
      <c r="F147" s="2"/>
      <c r="G147" s="2"/>
      <c r="H147" s="2"/>
      <c r="J147" s="4"/>
      <c r="K147" s="4"/>
      <c r="L147" s="4"/>
      <c r="M147" s="4"/>
      <c r="N147" s="4"/>
      <c r="O147" s="4"/>
      <c r="P147" s="4"/>
      <c r="Q147" s="4"/>
    </row>
    <row r="148" ht="14.25" customHeight="1">
      <c r="A148" s="22">
        <v>454.0</v>
      </c>
      <c r="B148" s="109">
        <v>45763.0</v>
      </c>
      <c r="C148" s="110" t="s">
        <v>692</v>
      </c>
      <c r="D148" s="111">
        <v>14051.68</v>
      </c>
      <c r="E148" s="110" t="s">
        <v>693</v>
      </c>
      <c r="F148" s="110" t="s">
        <v>201</v>
      </c>
      <c r="G148" s="110" t="s">
        <v>119</v>
      </c>
      <c r="H148" s="110" t="s">
        <v>694</v>
      </c>
      <c r="J148" s="4"/>
      <c r="K148" s="4"/>
      <c r="L148" s="4"/>
      <c r="M148" s="4"/>
      <c r="N148" s="4"/>
      <c r="O148" s="4"/>
      <c r="P148" s="4"/>
      <c r="Q148" s="4"/>
    </row>
    <row r="149" ht="14.25" customHeight="1">
      <c r="A149" s="22">
        <v>455.0</v>
      </c>
      <c r="B149" s="109">
        <v>45768.0</v>
      </c>
      <c r="C149" s="2" t="s">
        <v>715</v>
      </c>
      <c r="D149" s="163">
        <v>12544.22</v>
      </c>
      <c r="E149" s="2" t="s">
        <v>4727</v>
      </c>
      <c r="F149" s="2" t="s">
        <v>118</v>
      </c>
      <c r="G149" s="110" t="s">
        <v>119</v>
      </c>
      <c r="H149" s="2" t="s">
        <v>4728</v>
      </c>
      <c r="J149" s="4"/>
      <c r="K149" s="4"/>
      <c r="L149" s="4"/>
      <c r="M149" s="4"/>
      <c r="N149" s="4"/>
      <c r="O149" s="4"/>
      <c r="P149" s="4"/>
      <c r="Q149" s="4"/>
    </row>
    <row r="150" ht="14.25" customHeight="1">
      <c r="A150" s="22">
        <v>456.0</v>
      </c>
      <c r="B150" s="109">
        <v>45768.0</v>
      </c>
      <c r="C150" s="110" t="s">
        <v>405</v>
      </c>
      <c r="D150" s="111">
        <v>1500.0</v>
      </c>
      <c r="E150" s="110" t="s">
        <v>663</v>
      </c>
      <c r="F150" s="110" t="s">
        <v>201</v>
      </c>
      <c r="G150" s="110" t="s">
        <v>144</v>
      </c>
      <c r="H150" s="110" t="s">
        <v>664</v>
      </c>
      <c r="J150" s="4"/>
      <c r="K150" s="4"/>
      <c r="L150" s="4"/>
      <c r="M150" s="4"/>
      <c r="N150" s="4"/>
      <c r="O150" s="4"/>
      <c r="P150" s="4"/>
      <c r="Q150" s="4"/>
    </row>
    <row r="151" ht="14.25" customHeight="1">
      <c r="A151" s="22">
        <v>457.0</v>
      </c>
      <c r="B151" s="109">
        <v>45772.0</v>
      </c>
      <c r="C151" s="110" t="s">
        <v>721</v>
      </c>
      <c r="D151" s="111">
        <v>8500.0</v>
      </c>
      <c r="E151" s="110" t="s">
        <v>722</v>
      </c>
      <c r="F151" s="110" t="s">
        <v>143</v>
      </c>
      <c r="G151" s="110" t="s">
        <v>144</v>
      </c>
      <c r="H151" s="2"/>
      <c r="J151" s="4"/>
      <c r="K151" s="4"/>
      <c r="L151" s="4"/>
      <c r="M151" s="4"/>
      <c r="N151" s="4"/>
      <c r="O151" s="4"/>
      <c r="P151" s="4"/>
      <c r="Q151" s="4"/>
    </row>
    <row r="152" ht="14.25" customHeight="1">
      <c r="A152" s="22">
        <v>458.0</v>
      </c>
      <c r="B152" s="109">
        <v>45775.0</v>
      </c>
      <c r="C152" s="2" t="s">
        <v>732</v>
      </c>
      <c r="D152" s="111">
        <v>32000.0</v>
      </c>
      <c r="E152" s="110" t="s">
        <v>733</v>
      </c>
      <c r="F152" s="110" t="s">
        <v>734</v>
      </c>
      <c r="G152" s="110" t="s">
        <v>119</v>
      </c>
      <c r="H152" s="110"/>
      <c r="I152" s="110"/>
      <c r="J152" s="112"/>
      <c r="K152" s="112"/>
      <c r="L152" s="112"/>
      <c r="M152" s="112">
        <v>1050.79</v>
      </c>
      <c r="N152" s="112">
        <f>D152-M152</f>
        <v>30949.21</v>
      </c>
      <c r="P152" s="4"/>
      <c r="Q152" s="4"/>
    </row>
    <row r="153" ht="14.25" customHeight="1">
      <c r="A153" s="22"/>
      <c r="B153" s="109"/>
      <c r="C153" s="110"/>
      <c r="D153" s="111"/>
      <c r="E153" s="110"/>
      <c r="F153" s="110"/>
      <c r="G153" s="2"/>
      <c r="H153" s="2"/>
      <c r="J153" s="4"/>
      <c r="K153" s="4"/>
      <c r="L153" s="4"/>
      <c r="M153" s="112"/>
      <c r="N153" s="112"/>
      <c r="O153" s="4"/>
      <c r="P153" s="4"/>
      <c r="Q153" s="4"/>
    </row>
    <row r="154" ht="14.25" customHeight="1">
      <c r="A154" s="22">
        <v>459.0</v>
      </c>
      <c r="B154" s="109">
        <v>45782.0</v>
      </c>
      <c r="C154" s="110" t="s">
        <v>233</v>
      </c>
      <c r="D154" s="111">
        <f>72+448</f>
        <v>520</v>
      </c>
      <c r="E154" s="110" t="s">
        <v>703</v>
      </c>
      <c r="F154" s="110" t="s">
        <v>4729</v>
      </c>
      <c r="G154" s="110" t="s">
        <v>119</v>
      </c>
      <c r="H154" s="2"/>
      <c r="J154" s="4"/>
      <c r="K154" s="4"/>
      <c r="L154" s="4"/>
      <c r="M154" s="112">
        <f>6.46+1.04</f>
        <v>7.5</v>
      </c>
      <c r="N154" s="112">
        <f>D154-M154</f>
        <v>512.5</v>
      </c>
      <c r="O154" s="4"/>
      <c r="P154" s="4"/>
      <c r="Q154" s="4"/>
    </row>
    <row r="155" ht="14.25" customHeight="1">
      <c r="A155" s="22">
        <v>460.0</v>
      </c>
      <c r="B155" s="109">
        <v>45785.0</v>
      </c>
      <c r="C155" s="2" t="s">
        <v>205</v>
      </c>
      <c r="D155" s="111">
        <v>49500.0</v>
      </c>
      <c r="E155" s="110" t="s">
        <v>768</v>
      </c>
      <c r="F155" s="110" t="s">
        <v>201</v>
      </c>
      <c r="G155" s="110" t="s">
        <v>119</v>
      </c>
      <c r="H155" s="110" t="s">
        <v>769</v>
      </c>
      <c r="J155" s="4"/>
      <c r="K155" s="4"/>
      <c r="L155" s="4"/>
      <c r="M155" s="4"/>
      <c r="N155" s="4"/>
      <c r="O155" s="4"/>
      <c r="P155" s="4"/>
      <c r="Q155" s="4"/>
    </row>
    <row r="156" ht="14.25" customHeight="1">
      <c r="A156" s="22">
        <v>461.0</v>
      </c>
      <c r="B156" s="109">
        <v>45785.0</v>
      </c>
      <c r="C156" s="2" t="s">
        <v>205</v>
      </c>
      <c r="D156" s="111">
        <v>900.0</v>
      </c>
      <c r="E156" s="110" t="s">
        <v>772</v>
      </c>
      <c r="F156" s="110" t="s">
        <v>201</v>
      </c>
      <c r="G156" s="110" t="s">
        <v>119</v>
      </c>
      <c r="H156" s="110" t="s">
        <v>769</v>
      </c>
      <c r="J156" s="4"/>
      <c r="K156" s="4"/>
      <c r="L156" s="4"/>
      <c r="M156" s="4"/>
      <c r="N156" s="4"/>
      <c r="O156" s="4"/>
      <c r="P156" s="4"/>
      <c r="Q156" s="4"/>
    </row>
    <row r="157" ht="14.25" customHeight="1">
      <c r="A157" s="22">
        <v>462.0</v>
      </c>
      <c r="B157" s="109">
        <v>45785.0</v>
      </c>
      <c r="C157" s="2" t="s">
        <v>205</v>
      </c>
      <c r="D157" s="163">
        <v>27225.0</v>
      </c>
      <c r="E157" s="2" t="s">
        <v>4730</v>
      </c>
      <c r="F157" s="110" t="s">
        <v>201</v>
      </c>
      <c r="G157" s="110" t="s">
        <v>119</v>
      </c>
      <c r="H157" s="110" t="s">
        <v>769</v>
      </c>
      <c r="J157" s="4"/>
      <c r="K157" s="4"/>
      <c r="L157" s="4"/>
      <c r="M157" s="4"/>
      <c r="N157" s="4"/>
      <c r="O157" s="4"/>
      <c r="P157" s="4"/>
      <c r="Q157" s="4"/>
    </row>
    <row r="158" ht="14.25" customHeight="1">
      <c r="A158" s="22">
        <v>463.0</v>
      </c>
      <c r="B158" s="109">
        <v>45785.0</v>
      </c>
      <c r="C158" s="2" t="s">
        <v>205</v>
      </c>
      <c r="D158" s="163">
        <v>37125.0</v>
      </c>
      <c r="E158" s="2" t="s">
        <v>4731</v>
      </c>
      <c r="F158" s="110" t="s">
        <v>201</v>
      </c>
      <c r="G158" s="110" t="s">
        <v>119</v>
      </c>
      <c r="H158" s="110" t="s">
        <v>769</v>
      </c>
      <c r="J158" s="4"/>
      <c r="K158" s="4"/>
      <c r="L158" s="4"/>
      <c r="M158" s="4"/>
      <c r="N158" s="4"/>
      <c r="O158" s="4"/>
      <c r="P158" s="4"/>
      <c r="Q158" s="4"/>
    </row>
    <row r="159" ht="14.25" customHeight="1">
      <c r="A159" s="22">
        <v>464.0</v>
      </c>
      <c r="B159" s="109">
        <v>45785.0</v>
      </c>
      <c r="C159" s="2" t="s">
        <v>817</v>
      </c>
      <c r="D159" s="163">
        <v>16322.47</v>
      </c>
      <c r="E159" s="2" t="s">
        <v>4732</v>
      </c>
      <c r="F159" s="110" t="s">
        <v>201</v>
      </c>
      <c r="G159" s="110" t="s">
        <v>119</v>
      </c>
      <c r="H159" s="2" t="s">
        <v>819</v>
      </c>
      <c r="J159" s="4"/>
      <c r="K159" s="4"/>
      <c r="L159" s="4"/>
      <c r="M159" s="4"/>
      <c r="N159" s="4"/>
      <c r="O159" s="4"/>
      <c r="P159" s="4"/>
      <c r="Q159" s="4"/>
    </row>
    <row r="160" ht="14.25" customHeight="1">
      <c r="A160" s="22">
        <v>465.0</v>
      </c>
      <c r="B160" s="109">
        <v>45785.0</v>
      </c>
      <c r="C160" s="110" t="s">
        <v>162</v>
      </c>
      <c r="D160" s="111">
        <v>4000.0</v>
      </c>
      <c r="E160" s="110" t="s">
        <v>778</v>
      </c>
      <c r="F160" s="110" t="s">
        <v>118</v>
      </c>
      <c r="G160" s="110" t="s">
        <v>119</v>
      </c>
      <c r="H160" s="110" t="s">
        <v>779</v>
      </c>
      <c r="J160" s="4"/>
      <c r="K160" s="4"/>
      <c r="L160" s="4"/>
      <c r="M160" s="4"/>
      <c r="N160" s="4"/>
      <c r="O160" s="4"/>
      <c r="P160" s="4"/>
      <c r="Q160" s="4"/>
    </row>
    <row r="161" ht="14.25" customHeight="1">
      <c r="A161" s="22">
        <v>466.0</v>
      </c>
      <c r="B161" s="109">
        <v>45786.0</v>
      </c>
      <c r="C161" s="110" t="s">
        <v>405</v>
      </c>
      <c r="D161" s="111">
        <v>1500.0</v>
      </c>
      <c r="E161" s="110" t="s">
        <v>782</v>
      </c>
      <c r="F161" s="110" t="s">
        <v>201</v>
      </c>
      <c r="G161" s="110" t="s">
        <v>144</v>
      </c>
      <c r="H161" s="110" t="s">
        <v>783</v>
      </c>
      <c r="J161" s="4"/>
      <c r="K161" s="4"/>
      <c r="L161" s="4"/>
      <c r="M161" s="4"/>
      <c r="N161" s="4"/>
      <c r="O161" s="4"/>
      <c r="P161" s="4"/>
      <c r="Q161" s="4"/>
    </row>
    <row r="162" ht="14.25" customHeight="1">
      <c r="A162" s="22">
        <v>467.0</v>
      </c>
      <c r="B162" s="109">
        <v>45791.0</v>
      </c>
      <c r="C162" s="110" t="s">
        <v>210</v>
      </c>
      <c r="D162" s="111">
        <v>34300.0</v>
      </c>
      <c r="E162" s="110" t="s">
        <v>748</v>
      </c>
      <c r="F162" s="110" t="s">
        <v>201</v>
      </c>
      <c r="G162" s="110" t="s">
        <v>119</v>
      </c>
      <c r="H162" s="110" t="s">
        <v>749</v>
      </c>
      <c r="J162" s="4"/>
      <c r="K162" s="4"/>
      <c r="L162" s="4"/>
      <c r="M162" s="4"/>
      <c r="N162" s="4"/>
      <c r="O162" s="4"/>
      <c r="P162" s="4"/>
      <c r="Q162" s="4"/>
    </row>
    <row r="163" ht="14.25" customHeight="1">
      <c r="A163" s="22">
        <v>468.0</v>
      </c>
      <c r="B163" s="109">
        <v>45791.0</v>
      </c>
      <c r="C163" s="110" t="s">
        <v>633</v>
      </c>
      <c r="D163" s="111">
        <v>800.0</v>
      </c>
      <c r="E163" s="110" t="s">
        <v>744</v>
      </c>
      <c r="F163" s="110" t="s">
        <v>201</v>
      </c>
      <c r="G163" s="110" t="s">
        <v>119</v>
      </c>
      <c r="H163" s="110" t="s">
        <v>745</v>
      </c>
      <c r="J163" s="4"/>
      <c r="K163" s="4"/>
      <c r="L163" s="4"/>
      <c r="M163" s="4"/>
      <c r="N163" s="4"/>
      <c r="O163" s="4"/>
      <c r="P163" s="4"/>
      <c r="Q163" s="4"/>
    </row>
    <row r="164" ht="14.25" customHeight="1">
      <c r="A164" s="22">
        <v>469.0</v>
      </c>
      <c r="B164" s="109">
        <v>45792.0</v>
      </c>
      <c r="C164" s="2" t="s">
        <v>812</v>
      </c>
      <c r="D164" s="163">
        <v>1600.0</v>
      </c>
      <c r="E164" s="2" t="s">
        <v>813</v>
      </c>
      <c r="F164" s="110" t="s">
        <v>201</v>
      </c>
      <c r="G164" s="110" t="s">
        <v>144</v>
      </c>
      <c r="H164" s="2" t="s">
        <v>814</v>
      </c>
      <c r="J164" s="4"/>
      <c r="K164" s="4"/>
      <c r="L164" s="4"/>
      <c r="M164" s="4"/>
      <c r="N164" s="4"/>
      <c r="O164" s="4"/>
      <c r="P164" s="4"/>
      <c r="Q164" s="4"/>
    </row>
    <row r="165" ht="14.25" customHeight="1">
      <c r="A165" s="22">
        <v>470.0</v>
      </c>
      <c r="B165" s="109">
        <v>45792.0</v>
      </c>
      <c r="C165" s="110" t="s">
        <v>233</v>
      </c>
      <c r="D165" s="111">
        <v>191.0</v>
      </c>
      <c r="E165" s="110" t="s">
        <v>322</v>
      </c>
      <c r="F165" s="110" t="s">
        <v>794</v>
      </c>
      <c r="G165" s="110" t="s">
        <v>119</v>
      </c>
      <c r="H165" s="110"/>
      <c r="I165" s="110"/>
      <c r="J165" s="112"/>
      <c r="K165" s="112"/>
      <c r="L165" s="112"/>
      <c r="M165" s="112">
        <v>2.75</v>
      </c>
      <c r="N165" s="112">
        <f>D165-M165</f>
        <v>188.25</v>
      </c>
      <c r="P165" s="4"/>
      <c r="Q165" s="4"/>
    </row>
    <row r="166" ht="14.25" customHeight="1">
      <c r="A166" s="22">
        <v>471.0</v>
      </c>
      <c r="B166" s="109">
        <v>45793.0</v>
      </c>
      <c r="C166" s="110" t="s">
        <v>697</v>
      </c>
      <c r="D166" s="111">
        <v>2000.0</v>
      </c>
      <c r="E166" s="110" t="s">
        <v>698</v>
      </c>
      <c r="F166" s="110" t="s">
        <v>201</v>
      </c>
      <c r="G166" s="110" t="s">
        <v>119</v>
      </c>
      <c r="H166" s="156" t="s">
        <v>699</v>
      </c>
      <c r="J166" s="4"/>
      <c r="K166" s="4"/>
      <c r="L166" s="4"/>
      <c r="M166" s="4"/>
      <c r="N166" s="4"/>
      <c r="O166" s="4"/>
      <c r="P166" s="4"/>
      <c r="Q166" s="4"/>
    </row>
    <row r="167" ht="14.25" customHeight="1">
      <c r="A167" s="22">
        <v>472.0</v>
      </c>
      <c r="B167" s="109">
        <v>45796.0</v>
      </c>
      <c r="C167" s="110" t="s">
        <v>233</v>
      </c>
      <c r="D167" s="111">
        <v>70.0</v>
      </c>
      <c r="E167" s="110" t="s">
        <v>832</v>
      </c>
      <c r="F167" s="110" t="s">
        <v>126</v>
      </c>
      <c r="G167" s="110" t="s">
        <v>119</v>
      </c>
      <c r="J167" s="4"/>
      <c r="K167" s="4"/>
      <c r="L167" s="4"/>
      <c r="M167" s="4"/>
      <c r="N167" s="4"/>
      <c r="O167" s="4"/>
      <c r="P167" s="4"/>
      <c r="Q167" s="4"/>
    </row>
    <row r="168" ht="14.25" customHeight="1">
      <c r="A168" s="22">
        <v>473.0</v>
      </c>
      <c r="B168" s="109">
        <v>45799.0</v>
      </c>
      <c r="C168" s="2" t="s">
        <v>4733</v>
      </c>
      <c r="D168" s="163">
        <v>2400.0</v>
      </c>
      <c r="E168" s="2" t="s">
        <v>4734</v>
      </c>
      <c r="F168" s="2" t="s">
        <v>143</v>
      </c>
      <c r="G168" s="110" t="s">
        <v>144</v>
      </c>
      <c r="J168" s="4"/>
      <c r="K168" s="4"/>
      <c r="L168" s="4"/>
      <c r="M168" s="4"/>
      <c r="N168" s="4"/>
      <c r="O168" s="4"/>
      <c r="P168" s="4"/>
      <c r="Q168" s="4"/>
    </row>
    <row r="169" ht="14.25" customHeight="1">
      <c r="A169" s="22">
        <v>474.0</v>
      </c>
      <c r="B169" s="109">
        <v>45800.0</v>
      </c>
      <c r="C169" s="110" t="s">
        <v>786</v>
      </c>
      <c r="D169" s="126">
        <v>4585.71</v>
      </c>
      <c r="E169" s="110" t="s">
        <v>787</v>
      </c>
      <c r="F169" s="110" t="s">
        <v>201</v>
      </c>
      <c r="G169" s="110" t="s">
        <v>119</v>
      </c>
      <c r="H169" s="110" t="s">
        <v>788</v>
      </c>
      <c r="I169" s="110"/>
      <c r="J169" s="112">
        <v>4800.0</v>
      </c>
      <c r="K169" s="112">
        <f t="shared" ref="K169:K170" si="4">J169/1.12*0.05</f>
        <v>214.2857143</v>
      </c>
      <c r="L169" s="112">
        <f t="shared" ref="L169:L170" si="5">J169-K169</f>
        <v>4585.714286</v>
      </c>
      <c r="M169" s="4"/>
      <c r="N169" s="4"/>
      <c r="O169" s="4"/>
      <c r="P169" s="4"/>
      <c r="Q169" s="4"/>
    </row>
    <row r="170" ht="14.25" customHeight="1">
      <c r="A170" s="22">
        <v>475.0</v>
      </c>
      <c r="B170" s="109">
        <v>45800.0</v>
      </c>
      <c r="C170" s="110" t="s">
        <v>786</v>
      </c>
      <c r="D170" s="126">
        <v>2388.39</v>
      </c>
      <c r="E170" s="110" t="s">
        <v>805</v>
      </c>
      <c r="F170" s="110" t="s">
        <v>201</v>
      </c>
      <c r="G170" s="110" t="s">
        <v>119</v>
      </c>
      <c r="H170" s="110" t="s">
        <v>788</v>
      </c>
      <c r="I170" s="110"/>
      <c r="J170" s="112">
        <v>2500.0</v>
      </c>
      <c r="K170" s="112">
        <f t="shared" si="4"/>
        <v>111.6071429</v>
      </c>
      <c r="L170" s="112">
        <f t="shared" si="5"/>
        <v>2388.392857</v>
      </c>
      <c r="M170" s="4"/>
      <c r="N170" s="4"/>
      <c r="O170" s="4"/>
      <c r="P170" s="4"/>
      <c r="Q170" s="4"/>
    </row>
    <row r="171" ht="14.25" customHeight="1">
      <c r="A171" s="22">
        <v>476.0</v>
      </c>
      <c r="B171" s="109">
        <v>45803.0</v>
      </c>
      <c r="C171" s="2" t="s">
        <v>966</v>
      </c>
      <c r="D171" s="144">
        <v>11500.0</v>
      </c>
      <c r="E171" s="2" t="s">
        <v>4735</v>
      </c>
      <c r="F171" s="110" t="s">
        <v>201</v>
      </c>
      <c r="G171" s="110" t="s">
        <v>119</v>
      </c>
      <c r="H171" s="2" t="s">
        <v>968</v>
      </c>
      <c r="J171" s="4"/>
      <c r="K171" s="4"/>
      <c r="L171" s="4"/>
      <c r="M171" s="163"/>
      <c r="N171" s="163"/>
      <c r="O171" s="164"/>
      <c r="P171" s="4"/>
      <c r="Q171" s="4"/>
    </row>
    <row r="172" ht="14.25" customHeight="1">
      <c r="A172" s="22">
        <v>477.0</v>
      </c>
      <c r="B172" s="109">
        <v>45803.0</v>
      </c>
      <c r="C172" s="2" t="s">
        <v>507</v>
      </c>
      <c r="D172" s="144">
        <v>30838.66</v>
      </c>
      <c r="E172" s="2" t="s">
        <v>838</v>
      </c>
      <c r="F172" s="2" t="s">
        <v>839</v>
      </c>
      <c r="G172" s="110" t="s">
        <v>119</v>
      </c>
      <c r="H172" s="2"/>
      <c r="J172" s="4"/>
      <c r="K172" s="4"/>
      <c r="L172" s="4"/>
      <c r="M172" s="163">
        <v>848.47</v>
      </c>
      <c r="N172" s="163">
        <f>D172-M172</f>
        <v>29990.19</v>
      </c>
      <c r="O172" s="164">
        <f>25838.66-M172</f>
        <v>24990.19</v>
      </c>
      <c r="P172" s="4"/>
      <c r="Q172" s="4"/>
    </row>
    <row r="173" ht="14.25" customHeight="1">
      <c r="A173" s="22">
        <v>478.0</v>
      </c>
      <c r="B173" s="109">
        <v>45804.0</v>
      </c>
      <c r="C173" s="2" t="s">
        <v>233</v>
      </c>
      <c r="D173" s="144">
        <v>138.0</v>
      </c>
      <c r="E173" s="2" t="s">
        <v>322</v>
      </c>
      <c r="F173" s="2" t="s">
        <v>864</v>
      </c>
      <c r="G173" s="110" t="s">
        <v>119</v>
      </c>
      <c r="H173" s="2"/>
      <c r="I173" s="2"/>
      <c r="J173" s="4"/>
      <c r="K173" s="4"/>
      <c r="L173" s="4"/>
      <c r="M173" s="4"/>
      <c r="N173" s="163">
        <f>D173-O173</f>
        <v>1.99</v>
      </c>
      <c r="O173" s="163">
        <v>136.01</v>
      </c>
      <c r="P173" s="4"/>
      <c r="Q173" s="4"/>
    </row>
    <row r="174" ht="14.25" customHeight="1">
      <c r="A174" s="22">
        <v>479.0</v>
      </c>
      <c r="B174" s="109">
        <v>45806.0</v>
      </c>
      <c r="C174" s="2" t="s">
        <v>872</v>
      </c>
      <c r="D174" s="144">
        <v>10887.04</v>
      </c>
      <c r="E174" s="2" t="s">
        <v>873</v>
      </c>
      <c r="F174" s="2" t="s">
        <v>201</v>
      </c>
      <c r="G174" s="2" t="s">
        <v>144</v>
      </c>
      <c r="H174" s="2" t="s">
        <v>874</v>
      </c>
      <c r="J174" s="4"/>
      <c r="K174" s="4"/>
      <c r="L174" s="4"/>
      <c r="M174" s="4"/>
      <c r="N174" s="4"/>
      <c r="O174" s="4"/>
      <c r="P174" s="4"/>
      <c r="Q174" s="4"/>
    </row>
    <row r="175" ht="14.25" customHeight="1">
      <c r="A175" s="22">
        <v>480.0</v>
      </c>
      <c r="B175" s="109">
        <v>45806.0</v>
      </c>
      <c r="C175" s="2" t="s">
        <v>889</v>
      </c>
      <c r="D175" s="167">
        <v>16322.47</v>
      </c>
      <c r="E175" s="2" t="s">
        <v>890</v>
      </c>
      <c r="F175" s="2" t="s">
        <v>201</v>
      </c>
      <c r="G175" s="110" t="s">
        <v>119</v>
      </c>
      <c r="H175" s="2" t="s">
        <v>891</v>
      </c>
      <c r="I175" s="2"/>
      <c r="J175" s="163">
        <f t="shared" ref="J175:J177" si="6">16500+585.2</f>
        <v>17085.2</v>
      </c>
      <c r="K175" s="163">
        <f t="shared" ref="K175:K177" si="7">J175/1.12*0.05</f>
        <v>762.7321429</v>
      </c>
      <c r="L175" s="163">
        <f t="shared" ref="L175:L177" si="8">J175-K175</f>
        <v>16322.46786</v>
      </c>
      <c r="M175" s="4"/>
      <c r="N175" s="4"/>
      <c r="O175" s="4"/>
      <c r="P175" s="4"/>
      <c r="Q175" s="4"/>
    </row>
    <row r="176" ht="14.25" customHeight="1">
      <c r="A176" s="22">
        <v>481.0</v>
      </c>
      <c r="B176" s="109">
        <v>45806.0</v>
      </c>
      <c r="C176" s="2" t="s">
        <v>894</v>
      </c>
      <c r="D176" s="167">
        <v>16322.47</v>
      </c>
      <c r="E176" s="2" t="s">
        <v>890</v>
      </c>
      <c r="F176" s="2" t="s">
        <v>201</v>
      </c>
      <c r="G176" s="110" t="s">
        <v>119</v>
      </c>
      <c r="H176" s="2" t="s">
        <v>895</v>
      </c>
      <c r="I176" s="2"/>
      <c r="J176" s="163">
        <f t="shared" si="6"/>
        <v>17085.2</v>
      </c>
      <c r="K176" s="163">
        <f t="shared" si="7"/>
        <v>762.7321429</v>
      </c>
      <c r="L176" s="163">
        <f t="shared" si="8"/>
        <v>16322.46786</v>
      </c>
      <c r="M176" s="4"/>
      <c r="N176" s="4"/>
      <c r="O176" s="4"/>
      <c r="P176" s="4"/>
      <c r="Q176" s="4"/>
    </row>
    <row r="177" ht="14.25" customHeight="1">
      <c r="A177" s="355" t="s">
        <v>4736</v>
      </c>
      <c r="B177" s="109">
        <v>45806.0</v>
      </c>
      <c r="C177" s="2" t="s">
        <v>898</v>
      </c>
      <c r="D177" s="167">
        <v>16322.47</v>
      </c>
      <c r="E177" s="2" t="s">
        <v>890</v>
      </c>
      <c r="F177" s="2" t="s">
        <v>201</v>
      </c>
      <c r="G177" s="110" t="s">
        <v>119</v>
      </c>
      <c r="H177" s="2" t="s">
        <v>899</v>
      </c>
      <c r="I177" s="2"/>
      <c r="J177" s="163">
        <f t="shared" si="6"/>
        <v>17085.2</v>
      </c>
      <c r="K177" s="163">
        <f t="shared" si="7"/>
        <v>762.7321429</v>
      </c>
      <c r="L177" s="163">
        <f t="shared" si="8"/>
        <v>16322.46786</v>
      </c>
      <c r="M177" s="4"/>
      <c r="N177" s="4"/>
      <c r="O177" s="4"/>
      <c r="P177" s="4"/>
      <c r="Q177" s="4"/>
    </row>
    <row r="178" ht="14.25" customHeight="1">
      <c r="A178" s="356" t="s">
        <v>4737</v>
      </c>
      <c r="B178" s="181">
        <v>45813.0</v>
      </c>
      <c r="C178" s="128" t="s">
        <v>934</v>
      </c>
      <c r="D178" s="203">
        <v>3600.0</v>
      </c>
      <c r="E178" s="165" t="s">
        <v>935</v>
      </c>
      <c r="F178" s="186" t="s">
        <v>936</v>
      </c>
      <c r="G178" s="128" t="s">
        <v>144</v>
      </c>
      <c r="J178" s="4"/>
      <c r="K178" s="4"/>
      <c r="L178" s="4"/>
      <c r="M178" s="4"/>
      <c r="N178" s="4"/>
      <c r="O178" s="4"/>
      <c r="P178" s="4"/>
      <c r="Q178" s="4"/>
    </row>
    <row r="179" ht="14.25" customHeight="1">
      <c r="A179" s="356" t="s">
        <v>4738</v>
      </c>
      <c r="B179" s="181">
        <v>45817.0</v>
      </c>
      <c r="C179" s="186" t="s">
        <v>4739</v>
      </c>
      <c r="D179" s="203">
        <v>8500.0</v>
      </c>
      <c r="E179" s="186" t="s">
        <v>4740</v>
      </c>
      <c r="F179" s="186" t="s">
        <v>150</v>
      </c>
      <c r="G179" s="128" t="s">
        <v>119</v>
      </c>
      <c r="J179" s="4"/>
      <c r="K179" s="4"/>
      <c r="L179" s="4"/>
      <c r="M179" s="166">
        <v>279.11</v>
      </c>
      <c r="N179" s="163">
        <f>D179-M179</f>
        <v>8220.89</v>
      </c>
      <c r="O179" s="4"/>
      <c r="P179" s="4"/>
      <c r="Q179" s="4"/>
    </row>
    <row r="180" ht="14.25" customHeight="1">
      <c r="A180" s="356" t="s">
        <v>4741</v>
      </c>
      <c r="B180" s="181">
        <v>45818.0</v>
      </c>
      <c r="C180" s="186" t="s">
        <v>1012</v>
      </c>
      <c r="D180" s="203">
        <v>9900.0</v>
      </c>
      <c r="E180" s="165" t="s">
        <v>4742</v>
      </c>
      <c r="F180" s="186" t="s">
        <v>201</v>
      </c>
      <c r="G180" s="128" t="s">
        <v>119</v>
      </c>
      <c r="H180" s="186" t="s">
        <v>4743</v>
      </c>
      <c r="J180" s="4"/>
      <c r="K180" s="4"/>
      <c r="L180" s="4"/>
      <c r="M180" s="4"/>
      <c r="N180" s="4"/>
      <c r="O180" s="4"/>
      <c r="P180" s="4"/>
      <c r="Q180" s="4"/>
    </row>
    <row r="181" ht="14.25" customHeight="1">
      <c r="A181" s="356" t="s">
        <v>4744</v>
      </c>
      <c r="B181" s="181">
        <v>45818.0</v>
      </c>
      <c r="C181" s="128" t="s">
        <v>944</v>
      </c>
      <c r="D181" s="205">
        <v>8500.0</v>
      </c>
      <c r="E181" s="165" t="s">
        <v>945</v>
      </c>
      <c r="F181" s="186" t="s">
        <v>201</v>
      </c>
      <c r="G181" s="128" t="s">
        <v>119</v>
      </c>
      <c r="H181" s="186" t="s">
        <v>946</v>
      </c>
      <c r="J181" s="4"/>
      <c r="K181" s="4"/>
      <c r="L181" s="4"/>
      <c r="M181" s="4"/>
      <c r="N181" s="4"/>
      <c r="O181" s="4"/>
      <c r="P181" s="4"/>
      <c r="Q181" s="4"/>
    </row>
    <row r="182" ht="14.25" customHeight="1">
      <c r="A182" s="356" t="s">
        <v>4745</v>
      </c>
      <c r="B182" s="181">
        <v>45818.0</v>
      </c>
      <c r="C182" s="128" t="s">
        <v>516</v>
      </c>
      <c r="D182" s="205">
        <v>8500.0</v>
      </c>
      <c r="E182" s="128" t="s">
        <v>962</v>
      </c>
      <c r="F182" s="128" t="s">
        <v>201</v>
      </c>
      <c r="G182" s="128" t="s">
        <v>144</v>
      </c>
      <c r="H182" s="186" t="s">
        <v>4746</v>
      </c>
      <c r="J182" s="4"/>
      <c r="K182" s="4"/>
      <c r="L182" s="4"/>
      <c r="M182" s="4"/>
      <c r="N182" s="4"/>
      <c r="O182" s="4"/>
      <c r="P182" s="4"/>
      <c r="Q182" s="4"/>
    </row>
    <row r="183" ht="14.25" customHeight="1">
      <c r="A183" s="356" t="s">
        <v>4747</v>
      </c>
      <c r="B183" s="181">
        <v>45824.0</v>
      </c>
      <c r="C183" s="186" t="s">
        <v>4748</v>
      </c>
      <c r="D183" s="203">
        <v>6000.0</v>
      </c>
      <c r="E183" s="186" t="s">
        <v>4749</v>
      </c>
      <c r="F183" s="186" t="s">
        <v>150</v>
      </c>
      <c r="G183" s="128" t="s">
        <v>119</v>
      </c>
      <c r="J183" s="4"/>
      <c r="K183" s="4"/>
      <c r="L183" s="4"/>
      <c r="M183" s="166">
        <v>197.02</v>
      </c>
      <c r="N183" s="163">
        <f t="shared" ref="N183:N185" si="9">D183-M183</f>
        <v>5802.98</v>
      </c>
      <c r="O183" s="4"/>
      <c r="P183" s="4"/>
      <c r="Q183" s="4"/>
    </row>
    <row r="184" ht="14.25" customHeight="1">
      <c r="A184" s="356" t="s">
        <v>4750</v>
      </c>
      <c r="B184" s="181">
        <v>45824.0</v>
      </c>
      <c r="C184" s="186" t="s">
        <v>233</v>
      </c>
      <c r="D184" s="203">
        <v>4800.0</v>
      </c>
      <c r="E184" s="186" t="s">
        <v>867</v>
      </c>
      <c r="F184" s="186" t="s">
        <v>126</v>
      </c>
      <c r="G184" s="166" t="s">
        <v>869</v>
      </c>
      <c r="J184" s="4"/>
      <c r="K184" s="4"/>
      <c r="L184" s="4"/>
      <c r="M184" s="166">
        <v>69.21</v>
      </c>
      <c r="N184" s="4">
        <f t="shared" si="9"/>
        <v>4730.79</v>
      </c>
      <c r="O184" s="4"/>
      <c r="P184" s="4"/>
      <c r="Q184" s="4"/>
    </row>
    <row r="185" ht="14.25" customHeight="1">
      <c r="A185" s="356" t="s">
        <v>4751</v>
      </c>
      <c r="B185" s="181">
        <v>45824.0</v>
      </c>
      <c r="C185" s="186" t="s">
        <v>233</v>
      </c>
      <c r="D185" s="203">
        <v>6000.0</v>
      </c>
      <c r="E185" s="186" t="s">
        <v>885</v>
      </c>
      <c r="F185" s="186" t="s">
        <v>126</v>
      </c>
      <c r="G185" s="166" t="s">
        <v>869</v>
      </c>
      <c r="J185" s="4"/>
      <c r="K185" s="4"/>
      <c r="L185" s="4"/>
      <c r="M185" s="166">
        <v>86.52</v>
      </c>
      <c r="N185" s="4">
        <f t="shared" si="9"/>
        <v>5913.48</v>
      </c>
      <c r="O185" s="4"/>
      <c r="P185" s="4"/>
      <c r="Q185" s="4"/>
    </row>
    <row r="186" ht="14.25" customHeight="1">
      <c r="A186" s="356" t="s">
        <v>4752</v>
      </c>
      <c r="B186" s="181">
        <v>45827.0</v>
      </c>
      <c r="C186" s="128" t="s">
        <v>983</v>
      </c>
      <c r="D186" s="205">
        <v>41000.0</v>
      </c>
      <c r="E186" s="128" t="s">
        <v>4753</v>
      </c>
      <c r="F186" s="128" t="s">
        <v>143</v>
      </c>
      <c r="G186" s="166" t="s">
        <v>976</v>
      </c>
      <c r="H186" s="166"/>
      <c r="J186" s="4"/>
      <c r="K186" s="4"/>
      <c r="L186" s="4"/>
      <c r="M186" s="4"/>
      <c r="N186" s="4"/>
      <c r="O186" s="4"/>
      <c r="P186" s="4"/>
      <c r="Q186" s="4"/>
    </row>
    <row r="187" ht="14.25" customHeight="1">
      <c r="A187" s="357" t="s">
        <v>4754</v>
      </c>
      <c r="B187" s="191">
        <v>45827.0</v>
      </c>
      <c r="C187" s="192" t="s">
        <v>162</v>
      </c>
      <c r="D187" s="358">
        <v>4000.0</v>
      </c>
      <c r="E187" s="192" t="s">
        <v>988</v>
      </c>
      <c r="F187" s="192" t="s">
        <v>118</v>
      </c>
      <c r="G187" s="194" t="s">
        <v>869</v>
      </c>
      <c r="H187" s="192" t="s">
        <v>989</v>
      </c>
      <c r="I187" s="359"/>
      <c r="J187" s="172"/>
      <c r="K187" s="172"/>
      <c r="L187" s="172"/>
      <c r="M187" s="172"/>
      <c r="N187" s="172"/>
      <c r="O187" s="172"/>
      <c r="P187" s="172"/>
      <c r="Q187" s="172"/>
      <c r="R187" s="359"/>
      <c r="S187" s="359"/>
      <c r="T187" s="359"/>
      <c r="U187" s="359"/>
      <c r="V187" s="359"/>
      <c r="W187" s="359"/>
      <c r="X187" s="359"/>
      <c r="Y187" s="359"/>
      <c r="Z187" s="359"/>
      <c r="AA187" s="359"/>
    </row>
    <row r="188" ht="14.25" customHeight="1">
      <c r="A188" s="356"/>
      <c r="B188" s="181"/>
      <c r="C188" s="186"/>
      <c r="D188" s="203"/>
      <c r="E188" s="186"/>
      <c r="F188" s="128"/>
      <c r="G188" s="166"/>
      <c r="H188" s="186"/>
      <c r="J188" s="4"/>
      <c r="K188" s="4"/>
      <c r="L188" s="4"/>
      <c r="M188" s="4"/>
      <c r="N188" s="4"/>
      <c r="O188" s="4"/>
      <c r="P188" s="4"/>
      <c r="Q188" s="4"/>
    </row>
    <row r="189" ht="14.25" customHeight="1">
      <c r="A189" s="356" t="s">
        <v>4755</v>
      </c>
      <c r="B189" s="181">
        <v>45834.0</v>
      </c>
      <c r="C189" s="186" t="s">
        <v>205</v>
      </c>
      <c r="D189" s="203">
        <v>37125.0</v>
      </c>
      <c r="E189" s="186" t="s">
        <v>4756</v>
      </c>
      <c r="F189" s="128" t="s">
        <v>201</v>
      </c>
      <c r="G189" s="166" t="s">
        <v>869</v>
      </c>
      <c r="H189" s="186" t="s">
        <v>4757</v>
      </c>
      <c r="J189" s="4"/>
      <c r="K189" s="4"/>
      <c r="L189" s="4"/>
      <c r="M189" s="4"/>
      <c r="N189" s="4"/>
      <c r="O189" s="4"/>
      <c r="P189" s="4"/>
      <c r="Q189" s="4"/>
    </row>
    <row r="190" ht="14.25" customHeight="1">
      <c r="A190" s="356" t="s">
        <v>4758</v>
      </c>
      <c r="B190" s="181">
        <v>45839.0</v>
      </c>
      <c r="C190" s="128" t="s">
        <v>349</v>
      </c>
      <c r="D190" s="205">
        <v>9900.0</v>
      </c>
      <c r="E190" s="128" t="s">
        <v>1013</v>
      </c>
      <c r="F190" s="128" t="s">
        <v>201</v>
      </c>
      <c r="G190" s="166" t="s">
        <v>976</v>
      </c>
      <c r="H190" s="128" t="s">
        <v>1017</v>
      </c>
      <c r="J190" s="4"/>
      <c r="K190" s="4"/>
      <c r="L190" s="4"/>
      <c r="M190" s="4"/>
      <c r="N190" s="4"/>
      <c r="O190" s="4"/>
      <c r="P190" s="4"/>
      <c r="Q190" s="4"/>
    </row>
    <row r="191" ht="14.25" customHeight="1">
      <c r="A191" s="356" t="s">
        <v>4759</v>
      </c>
      <c r="B191" s="181">
        <v>45842.0</v>
      </c>
      <c r="C191" s="186" t="s">
        <v>853</v>
      </c>
      <c r="D191" s="203">
        <v>6800.0</v>
      </c>
      <c r="E191" s="186" t="s">
        <v>1051</v>
      </c>
      <c r="F191" s="186" t="s">
        <v>143</v>
      </c>
      <c r="G191" s="166" t="s">
        <v>976</v>
      </c>
      <c r="J191" s="4"/>
      <c r="K191" s="4"/>
      <c r="L191" s="4"/>
      <c r="M191" s="4"/>
      <c r="N191" s="4"/>
      <c r="O191" s="4"/>
      <c r="P191" s="4"/>
      <c r="Q191" s="4"/>
    </row>
    <row r="192" ht="14.25" customHeight="1">
      <c r="A192" s="356" t="s">
        <v>4760</v>
      </c>
      <c r="B192" s="181">
        <v>45845.0</v>
      </c>
      <c r="C192" s="128" t="s">
        <v>983</v>
      </c>
      <c r="D192" s="205">
        <v>500.0</v>
      </c>
      <c r="E192" s="128" t="s">
        <v>1003</v>
      </c>
      <c r="F192" s="128" t="s">
        <v>4761</v>
      </c>
      <c r="G192" s="166" t="s">
        <v>976</v>
      </c>
      <c r="J192" s="4"/>
      <c r="K192" s="4"/>
      <c r="L192" s="4"/>
      <c r="M192" s="4"/>
      <c r="N192" s="4"/>
      <c r="O192" s="4"/>
      <c r="P192" s="4"/>
      <c r="Q192" s="4"/>
    </row>
    <row r="193" ht="14.25" customHeight="1">
      <c r="A193" s="356">
        <v>497.0</v>
      </c>
      <c r="B193" s="181">
        <v>45845.0</v>
      </c>
      <c r="C193" s="128" t="s">
        <v>983</v>
      </c>
      <c r="D193" s="205">
        <v>40000.0</v>
      </c>
      <c r="E193" s="128" t="s">
        <v>4762</v>
      </c>
      <c r="F193" s="128" t="s">
        <v>4761</v>
      </c>
      <c r="G193" s="166" t="s">
        <v>976</v>
      </c>
      <c r="J193" s="4"/>
      <c r="K193" s="4"/>
      <c r="L193" s="4"/>
      <c r="M193" s="4"/>
      <c r="N193" s="4"/>
      <c r="O193" s="4"/>
      <c r="P193" s="4"/>
      <c r="Q193" s="4"/>
    </row>
    <row r="194" ht="14.25" customHeight="1">
      <c r="A194" s="356">
        <v>498.0</v>
      </c>
      <c r="B194" s="181">
        <v>45845.0</v>
      </c>
      <c r="C194" s="186" t="s">
        <v>306</v>
      </c>
      <c r="D194" s="203">
        <v>24000.0</v>
      </c>
      <c r="E194" s="186" t="s">
        <v>4763</v>
      </c>
      <c r="F194" s="186" t="s">
        <v>118</v>
      </c>
      <c r="H194" s="186" t="s">
        <v>4764</v>
      </c>
      <c r="J194" s="4"/>
      <c r="K194" s="4"/>
      <c r="L194" s="4"/>
      <c r="M194" s="4"/>
      <c r="N194" s="4"/>
      <c r="O194" s="4"/>
      <c r="P194" s="4"/>
      <c r="Q194" s="4"/>
    </row>
    <row r="195" ht="14.25" customHeight="1">
      <c r="A195" s="356">
        <v>499.0</v>
      </c>
      <c r="B195" s="181">
        <v>45847.0</v>
      </c>
      <c r="C195" s="186" t="s">
        <v>233</v>
      </c>
      <c r="D195" s="203">
        <v>3000.0</v>
      </c>
      <c r="E195" s="186" t="s">
        <v>4765</v>
      </c>
      <c r="F195" s="186" t="s">
        <v>4766</v>
      </c>
      <c r="G195" s="166" t="s">
        <v>976</v>
      </c>
      <c r="J195" s="4"/>
      <c r="K195" s="4"/>
      <c r="L195" s="4"/>
      <c r="M195" s="360">
        <f>D195-N195</f>
        <v>98.51</v>
      </c>
      <c r="N195" s="166">
        <v>2901.49</v>
      </c>
      <c r="O195" s="4"/>
      <c r="P195" s="4"/>
      <c r="Q195" s="4"/>
    </row>
    <row r="196" ht="14.25" customHeight="1">
      <c r="A196" s="356">
        <v>500.0</v>
      </c>
      <c r="B196" s="181">
        <v>45848.0</v>
      </c>
      <c r="C196" s="186" t="s">
        <v>4767</v>
      </c>
      <c r="D196" s="203">
        <v>2780.0</v>
      </c>
      <c r="E196" s="186" t="s">
        <v>4768</v>
      </c>
      <c r="F196" s="186" t="s">
        <v>201</v>
      </c>
      <c r="G196" s="166" t="s">
        <v>869</v>
      </c>
      <c r="H196" s="186" t="s">
        <v>4769</v>
      </c>
      <c r="J196" s="4"/>
      <c r="K196" s="4"/>
      <c r="L196" s="4"/>
      <c r="M196" s="4"/>
      <c r="N196" s="4"/>
      <c r="O196" s="4"/>
      <c r="P196" s="4"/>
      <c r="Q196" s="4"/>
    </row>
    <row r="197" ht="14.25" customHeight="1">
      <c r="A197" s="356">
        <v>501.0</v>
      </c>
      <c r="B197" s="181">
        <v>45849.0</v>
      </c>
      <c r="C197" s="128" t="s">
        <v>728</v>
      </c>
      <c r="D197" s="205">
        <v>4240.0</v>
      </c>
      <c r="E197" s="128" t="s">
        <v>1063</v>
      </c>
      <c r="F197" s="128" t="s">
        <v>1064</v>
      </c>
      <c r="G197" s="166" t="s">
        <v>869</v>
      </c>
      <c r="H197" s="110"/>
      <c r="I197" s="110"/>
      <c r="J197" s="112"/>
      <c r="K197" s="112"/>
      <c r="L197" s="112"/>
      <c r="M197" s="112"/>
      <c r="N197" s="183">
        <v>139.23</v>
      </c>
      <c r="O197" s="112">
        <f>D197-N197</f>
        <v>4100.77</v>
      </c>
      <c r="P197" s="4"/>
      <c r="Q197" s="4"/>
    </row>
    <row r="198" ht="14.25" customHeight="1">
      <c r="A198" s="356">
        <v>502.0</v>
      </c>
      <c r="B198" s="181">
        <v>45855.0</v>
      </c>
      <c r="C198" s="128" t="s">
        <v>4770</v>
      </c>
      <c r="D198" s="205">
        <v>4400.0</v>
      </c>
      <c r="E198" s="128" t="s">
        <v>4771</v>
      </c>
      <c r="F198" s="361" t="s">
        <v>4772</v>
      </c>
      <c r="G198" s="166" t="s">
        <v>869</v>
      </c>
      <c r="H198" s="110"/>
      <c r="I198" s="110"/>
      <c r="J198" s="112"/>
      <c r="K198" s="112"/>
      <c r="L198" s="112"/>
      <c r="M198" s="215">
        <v>107.2</v>
      </c>
      <c r="N198" s="215">
        <f>D198-M198</f>
        <v>4292.8</v>
      </c>
      <c r="O198" s="112"/>
      <c r="P198" s="4"/>
      <c r="Q198" s="4"/>
    </row>
    <row r="199" ht="14.25" customHeight="1">
      <c r="A199" s="356">
        <v>503.0</v>
      </c>
      <c r="B199" s="181">
        <v>45859.0</v>
      </c>
      <c r="C199" s="128" t="s">
        <v>1029</v>
      </c>
      <c r="D199" s="205">
        <v>2880.0</v>
      </c>
      <c r="E199" s="128" t="s">
        <v>1030</v>
      </c>
      <c r="F199" s="198" t="s">
        <v>4773</v>
      </c>
      <c r="G199" s="166" t="s">
        <v>869</v>
      </c>
      <c r="H199" s="186" t="s">
        <v>4774</v>
      </c>
      <c r="J199" s="4"/>
      <c r="K199" s="4"/>
      <c r="L199" s="4"/>
      <c r="M199" s="4"/>
      <c r="N199" s="4"/>
      <c r="O199" s="4"/>
      <c r="P199" s="4"/>
      <c r="Q199" s="4"/>
    </row>
    <row r="200" ht="14.25" customHeight="1">
      <c r="A200" s="356">
        <v>504.0</v>
      </c>
      <c r="B200" s="181">
        <v>45859.0</v>
      </c>
      <c r="C200" s="128" t="s">
        <v>210</v>
      </c>
      <c r="D200" s="205">
        <v>40889.29</v>
      </c>
      <c r="E200" s="128" t="s">
        <v>1088</v>
      </c>
      <c r="F200" s="128" t="s">
        <v>201</v>
      </c>
      <c r="G200" s="166" t="s">
        <v>869</v>
      </c>
      <c r="H200" s="128" t="s">
        <v>1089</v>
      </c>
      <c r="J200" s="4"/>
      <c r="K200" s="4"/>
      <c r="L200" s="4"/>
      <c r="M200" s="4"/>
      <c r="N200" s="4"/>
      <c r="O200" s="4"/>
      <c r="P200" s="4"/>
      <c r="Q200" s="4"/>
    </row>
    <row r="201" ht="14.25" customHeight="1">
      <c r="A201" s="356">
        <v>505.0</v>
      </c>
      <c r="B201" s="181">
        <v>45859.0</v>
      </c>
      <c r="C201" s="186" t="s">
        <v>4775</v>
      </c>
      <c r="D201" s="203">
        <v>2960.0</v>
      </c>
      <c r="E201" s="186" t="s">
        <v>4776</v>
      </c>
      <c r="F201" s="186" t="s">
        <v>201</v>
      </c>
      <c r="G201" s="166" t="s">
        <v>976</v>
      </c>
      <c r="H201" s="186" t="s">
        <v>1201</v>
      </c>
      <c r="J201" s="4"/>
      <c r="K201" s="4"/>
      <c r="L201" s="4"/>
      <c r="M201" s="4"/>
      <c r="N201" s="4"/>
      <c r="O201" s="4"/>
      <c r="P201" s="4"/>
      <c r="Q201" s="4"/>
    </row>
    <row r="202" ht="14.25" customHeight="1">
      <c r="A202" s="356">
        <v>506.0</v>
      </c>
      <c r="B202" s="181">
        <v>45859.0</v>
      </c>
      <c r="C202" s="186" t="s">
        <v>405</v>
      </c>
      <c r="D202" s="203">
        <v>1500.0</v>
      </c>
      <c r="E202" s="186" t="s">
        <v>4777</v>
      </c>
      <c r="F202" s="186" t="s">
        <v>201</v>
      </c>
      <c r="G202" s="166" t="s">
        <v>976</v>
      </c>
      <c r="H202" s="186" t="s">
        <v>1069</v>
      </c>
      <c r="J202" s="4"/>
      <c r="K202" s="4"/>
      <c r="L202" s="4"/>
      <c r="M202" s="4"/>
      <c r="N202" s="4"/>
      <c r="O202" s="4"/>
      <c r="P202" s="4"/>
      <c r="Q202" s="4"/>
    </row>
    <row r="203" ht="14.25" customHeight="1">
      <c r="A203" s="355" t="s">
        <v>4778</v>
      </c>
      <c r="B203" s="181">
        <v>45859.0</v>
      </c>
      <c r="C203" s="186" t="s">
        <v>4779</v>
      </c>
      <c r="D203" s="203">
        <v>4320.0</v>
      </c>
      <c r="E203" s="186" t="s">
        <v>4780</v>
      </c>
      <c r="G203" s="110"/>
      <c r="J203" s="4"/>
      <c r="K203" s="4"/>
      <c r="L203" s="4"/>
      <c r="M203" s="4"/>
      <c r="N203" s="4"/>
      <c r="O203" s="4"/>
      <c r="P203" s="4"/>
      <c r="Q203" s="4"/>
    </row>
    <row r="204" ht="14.25" customHeight="1">
      <c r="A204" s="356" t="s">
        <v>4781</v>
      </c>
      <c r="B204" s="181">
        <v>45861.0</v>
      </c>
      <c r="C204" s="186" t="s">
        <v>205</v>
      </c>
      <c r="D204" s="203">
        <v>153300.0</v>
      </c>
      <c r="E204" s="186" t="s">
        <v>4782</v>
      </c>
      <c r="G204" s="166" t="s">
        <v>869</v>
      </c>
      <c r="H204" s="186" t="s">
        <v>1176</v>
      </c>
      <c r="J204" s="4"/>
      <c r="K204" s="4"/>
      <c r="L204" s="4"/>
      <c r="M204" s="4"/>
      <c r="N204" s="4"/>
      <c r="O204" s="4"/>
      <c r="P204" s="4"/>
      <c r="Q204" s="4"/>
    </row>
    <row r="205" ht="14.25" customHeight="1">
      <c r="A205" s="356" t="s">
        <v>4783</v>
      </c>
      <c r="B205" s="181">
        <v>45863.0</v>
      </c>
      <c r="C205" s="186" t="s">
        <v>4784</v>
      </c>
      <c r="D205" s="203">
        <v>3400.0</v>
      </c>
      <c r="E205" s="186" t="s">
        <v>4785</v>
      </c>
      <c r="F205" s="186" t="s">
        <v>201</v>
      </c>
      <c r="G205" s="166" t="s">
        <v>869</v>
      </c>
      <c r="H205" s="186" t="s">
        <v>4786</v>
      </c>
      <c r="J205" s="4"/>
      <c r="K205" s="4"/>
      <c r="L205" s="4"/>
      <c r="M205" s="4"/>
      <c r="N205" s="4"/>
      <c r="O205" s="4"/>
      <c r="P205" s="4"/>
      <c r="Q205" s="4"/>
    </row>
    <row r="206" ht="14.25" customHeight="1">
      <c r="A206" s="356" t="s">
        <v>4787</v>
      </c>
      <c r="B206" s="181">
        <v>45867.0</v>
      </c>
      <c r="C206" s="186" t="s">
        <v>3668</v>
      </c>
      <c r="D206" s="203">
        <v>1728.0</v>
      </c>
      <c r="E206" s="186" t="s">
        <v>4788</v>
      </c>
      <c r="F206" s="186" t="s">
        <v>201</v>
      </c>
      <c r="G206" s="166" t="s">
        <v>976</v>
      </c>
      <c r="H206" s="186" t="s">
        <v>4789</v>
      </c>
      <c r="J206" s="4"/>
      <c r="K206" s="4"/>
      <c r="L206" s="4"/>
      <c r="M206" s="4"/>
      <c r="N206" s="4"/>
      <c r="O206" s="4"/>
      <c r="P206" s="4"/>
      <c r="Q206" s="4"/>
    </row>
    <row r="207" ht="14.25" customHeight="1">
      <c r="A207" s="356" t="s">
        <v>4790</v>
      </c>
      <c r="B207" s="181">
        <v>45867.0</v>
      </c>
      <c r="C207" s="186" t="s">
        <v>1107</v>
      </c>
      <c r="D207" s="203">
        <v>29380.75</v>
      </c>
      <c r="E207" s="186" t="s">
        <v>1108</v>
      </c>
      <c r="F207" s="128" t="s">
        <v>4791</v>
      </c>
      <c r="G207" s="166" t="s">
        <v>869</v>
      </c>
      <c r="J207" s="4"/>
      <c r="K207" s="4"/>
      <c r="L207" s="4"/>
      <c r="M207" s="166">
        <v>964.78</v>
      </c>
      <c r="N207" s="166">
        <v>28415.97</v>
      </c>
      <c r="O207" s="4"/>
      <c r="P207" s="4"/>
      <c r="Q207" s="4"/>
    </row>
    <row r="208" ht="14.25" customHeight="1">
      <c r="A208" s="356" t="s">
        <v>4792</v>
      </c>
      <c r="B208" s="181">
        <v>45867.0</v>
      </c>
      <c r="C208" s="186" t="s">
        <v>1111</v>
      </c>
      <c r="D208" s="203">
        <v>29380.75</v>
      </c>
      <c r="E208" s="186" t="s">
        <v>1108</v>
      </c>
      <c r="F208" s="128" t="s">
        <v>4791</v>
      </c>
      <c r="G208" s="166" t="s">
        <v>869</v>
      </c>
      <c r="J208" s="4"/>
      <c r="K208" s="4"/>
      <c r="L208" s="4"/>
      <c r="M208" s="166">
        <v>964.78</v>
      </c>
      <c r="N208" s="166">
        <v>28415.97</v>
      </c>
      <c r="O208" s="158">
        <f>N208+N207</f>
        <v>56831.94</v>
      </c>
      <c r="P208" s="4"/>
      <c r="Q208" s="4"/>
    </row>
    <row r="209" ht="14.25" customHeight="1">
      <c r="A209" s="356" t="s">
        <v>4793</v>
      </c>
      <c r="B209" s="201">
        <v>45868.0</v>
      </c>
      <c r="C209" s="128" t="s">
        <v>1240</v>
      </c>
      <c r="D209" s="205">
        <v>4400.0</v>
      </c>
      <c r="E209" s="186" t="s">
        <v>4794</v>
      </c>
      <c r="F209" s="186" t="s">
        <v>201</v>
      </c>
      <c r="G209" s="166" t="s">
        <v>869</v>
      </c>
      <c r="H209" s="186" t="s">
        <v>4795</v>
      </c>
      <c r="J209" s="4"/>
      <c r="K209" s="4"/>
      <c r="L209" s="4"/>
      <c r="M209" s="4"/>
      <c r="N209" s="4"/>
      <c r="O209" s="4"/>
      <c r="P209" s="4"/>
      <c r="Q209" s="4"/>
    </row>
    <row r="210" ht="14.25" customHeight="1">
      <c r="A210" s="356" t="s">
        <v>4796</v>
      </c>
      <c r="B210" s="181">
        <v>45869.0</v>
      </c>
      <c r="C210" s="186" t="s">
        <v>4797</v>
      </c>
      <c r="D210" s="166">
        <v>4000.0</v>
      </c>
      <c r="E210" s="186" t="s">
        <v>4798</v>
      </c>
      <c r="F210" s="186" t="s">
        <v>118</v>
      </c>
      <c r="G210" s="2"/>
      <c r="H210" s="362" t="s">
        <v>4799</v>
      </c>
      <c r="J210" s="4"/>
      <c r="K210" s="4"/>
      <c r="L210" s="4"/>
      <c r="M210" s="4"/>
      <c r="N210" s="4"/>
      <c r="O210" s="4"/>
      <c r="P210" s="4"/>
      <c r="Q210" s="4"/>
    </row>
    <row r="211" ht="14.25" customHeight="1">
      <c r="A211" s="356" t="s">
        <v>4800</v>
      </c>
      <c r="B211" s="181">
        <v>45869.0</v>
      </c>
      <c r="C211" s="186" t="s">
        <v>4801</v>
      </c>
      <c r="D211" s="166">
        <v>5600.0</v>
      </c>
      <c r="E211" s="186" t="s">
        <v>4802</v>
      </c>
      <c r="F211" s="186" t="s">
        <v>201</v>
      </c>
      <c r="G211" s="166" t="s">
        <v>869</v>
      </c>
      <c r="H211" s="186" t="s">
        <v>4803</v>
      </c>
      <c r="J211" s="4"/>
      <c r="K211" s="4"/>
      <c r="L211" s="4"/>
      <c r="M211" s="4"/>
      <c r="N211" s="4"/>
      <c r="O211" s="4"/>
      <c r="P211" s="4"/>
      <c r="Q211" s="4"/>
    </row>
    <row r="212" ht="14.25" customHeight="1">
      <c r="A212" s="356" t="s">
        <v>4804</v>
      </c>
      <c r="B212" s="181">
        <v>45873.0</v>
      </c>
      <c r="C212" s="186" t="s">
        <v>362</v>
      </c>
      <c r="D212" s="166">
        <v>22928.57</v>
      </c>
      <c r="E212" s="186" t="s">
        <v>4805</v>
      </c>
      <c r="F212" s="186" t="s">
        <v>118</v>
      </c>
      <c r="G212" s="2"/>
      <c r="H212" s="186" t="s">
        <v>4806</v>
      </c>
      <c r="J212" s="4"/>
      <c r="K212" s="4"/>
      <c r="L212" s="4"/>
      <c r="M212" s="4"/>
      <c r="N212" s="4"/>
      <c r="O212" s="4"/>
      <c r="P212" s="4"/>
      <c r="Q212" s="4"/>
    </row>
    <row r="213" ht="14.25" customHeight="1">
      <c r="A213" s="356" t="s">
        <v>4807</v>
      </c>
      <c r="B213" s="181">
        <v>45874.0</v>
      </c>
      <c r="C213" s="186" t="s">
        <v>4808</v>
      </c>
      <c r="D213" s="166">
        <v>2400.0</v>
      </c>
      <c r="E213" s="186" t="s">
        <v>4809</v>
      </c>
      <c r="F213" s="186" t="s">
        <v>4810</v>
      </c>
      <c r="G213" s="166" t="s">
        <v>869</v>
      </c>
      <c r="J213" s="4"/>
      <c r="K213" s="4"/>
      <c r="L213" s="4"/>
      <c r="M213" s="166">
        <v>34.61</v>
      </c>
      <c r="N213" s="4">
        <f>D213-M213</f>
        <v>2365.39</v>
      </c>
      <c r="O213" s="4"/>
      <c r="P213" s="4"/>
      <c r="Q213" s="4"/>
    </row>
    <row r="214" ht="14.25" customHeight="1">
      <c r="A214" s="356" t="s">
        <v>4811</v>
      </c>
      <c r="B214" s="181">
        <v>45880.0</v>
      </c>
      <c r="C214" s="186" t="s">
        <v>210</v>
      </c>
      <c r="D214" s="166">
        <v>24648.21</v>
      </c>
      <c r="E214" s="186" t="s">
        <v>4812</v>
      </c>
      <c r="F214" s="186" t="s">
        <v>201</v>
      </c>
      <c r="G214" s="166" t="s">
        <v>869</v>
      </c>
      <c r="H214" s="186" t="s">
        <v>4813</v>
      </c>
      <c r="J214" s="4"/>
      <c r="K214" s="4"/>
      <c r="L214" s="4"/>
      <c r="M214" s="4"/>
      <c r="N214" s="4"/>
      <c r="O214" s="4"/>
      <c r="P214" s="4"/>
      <c r="Q214" s="4"/>
    </row>
    <row r="215" ht="14.25" customHeight="1">
      <c r="A215" s="356" t="s">
        <v>4814</v>
      </c>
      <c r="B215" s="181">
        <v>45883.0</v>
      </c>
      <c r="C215" s="186" t="s">
        <v>1208</v>
      </c>
      <c r="D215" s="166">
        <v>1050.0</v>
      </c>
      <c r="E215" s="186" t="s">
        <v>1209</v>
      </c>
      <c r="F215" s="186" t="s">
        <v>143</v>
      </c>
      <c r="G215" s="166" t="s">
        <v>976</v>
      </c>
      <c r="J215" s="4"/>
      <c r="K215" s="4"/>
      <c r="L215" s="4"/>
      <c r="M215" s="4"/>
      <c r="N215" s="4"/>
      <c r="O215" s="4"/>
      <c r="P215" s="4"/>
      <c r="Q215" s="4"/>
    </row>
    <row r="216" ht="14.25" customHeight="1">
      <c r="A216" s="356" t="s">
        <v>4815</v>
      </c>
      <c r="B216" s="181">
        <v>45883.0</v>
      </c>
      <c r="C216" s="186" t="s">
        <v>1208</v>
      </c>
      <c r="D216" s="166">
        <v>10.0</v>
      </c>
      <c r="E216" s="186" t="s">
        <v>1212</v>
      </c>
      <c r="F216" s="186" t="s">
        <v>1100</v>
      </c>
      <c r="G216" s="166" t="s">
        <v>869</v>
      </c>
      <c r="J216" s="4"/>
      <c r="K216" s="4"/>
      <c r="L216" s="4"/>
      <c r="M216" s="4"/>
      <c r="N216" s="4"/>
      <c r="O216" s="4"/>
      <c r="P216" s="4"/>
      <c r="Q216" s="4"/>
    </row>
    <row r="217" ht="14.25" customHeight="1">
      <c r="A217" s="356" t="s">
        <v>4816</v>
      </c>
      <c r="B217" s="181">
        <v>45885.0</v>
      </c>
      <c r="C217" s="186" t="s">
        <v>4784</v>
      </c>
      <c r="D217" s="166">
        <v>4200.0</v>
      </c>
      <c r="E217" s="186" t="s">
        <v>4817</v>
      </c>
      <c r="F217" s="186" t="s">
        <v>201</v>
      </c>
      <c r="G217" s="166" t="s">
        <v>869</v>
      </c>
      <c r="J217" s="4"/>
      <c r="K217" s="4"/>
      <c r="L217" s="4"/>
      <c r="M217" s="4"/>
      <c r="N217" s="4"/>
      <c r="O217" s="4"/>
      <c r="P217" s="4"/>
      <c r="Q217" s="4"/>
    </row>
    <row r="218" ht="14.25" customHeight="1">
      <c r="A218" s="356" t="s">
        <v>4818</v>
      </c>
      <c r="B218" s="109"/>
      <c r="D218" s="4"/>
      <c r="G218" s="166"/>
      <c r="J218" s="4"/>
      <c r="K218" s="4"/>
      <c r="L218" s="4"/>
      <c r="M218" s="4"/>
      <c r="N218" s="4"/>
      <c r="O218" s="4"/>
      <c r="P218" s="4"/>
      <c r="Q218" s="4"/>
    </row>
    <row r="219" ht="14.25" customHeight="1">
      <c r="A219" s="356" t="s">
        <v>4819</v>
      </c>
      <c r="B219" s="181">
        <v>45898.0</v>
      </c>
      <c r="C219" s="186" t="s">
        <v>1961</v>
      </c>
      <c r="D219" s="166">
        <v>28000.0</v>
      </c>
      <c r="E219" s="186" t="s">
        <v>4820</v>
      </c>
      <c r="F219" s="186" t="s">
        <v>201</v>
      </c>
      <c r="G219" s="166" t="s">
        <v>869</v>
      </c>
      <c r="H219" s="186" t="s">
        <v>4821</v>
      </c>
      <c r="J219" s="4"/>
      <c r="K219" s="4"/>
      <c r="L219" s="4"/>
      <c r="M219" s="4"/>
      <c r="N219" s="4"/>
      <c r="O219" s="4"/>
      <c r="P219" s="4"/>
      <c r="Q219" s="4"/>
    </row>
    <row r="220" ht="14.25" customHeight="1">
      <c r="A220" s="356" t="s">
        <v>4822</v>
      </c>
      <c r="B220" s="181">
        <v>45903.0</v>
      </c>
      <c r="C220" s="186" t="s">
        <v>1302</v>
      </c>
      <c r="D220" s="166">
        <v>5750.0</v>
      </c>
      <c r="E220" s="186" t="s">
        <v>4823</v>
      </c>
      <c r="F220" s="186" t="s">
        <v>201</v>
      </c>
      <c r="G220" s="166" t="s">
        <v>869</v>
      </c>
      <c r="J220" s="4"/>
      <c r="K220" s="4"/>
      <c r="L220" s="4"/>
      <c r="M220" s="4"/>
      <c r="N220" s="4"/>
      <c r="O220" s="4"/>
      <c r="P220" s="4"/>
      <c r="Q220" s="4"/>
    </row>
    <row r="221" ht="14.25" customHeight="1">
      <c r="A221" s="356" t="s">
        <v>4824</v>
      </c>
      <c r="B221" s="181">
        <v>45905.0</v>
      </c>
      <c r="C221" s="186" t="s">
        <v>4825</v>
      </c>
      <c r="D221" s="166">
        <v>3600.0</v>
      </c>
      <c r="E221" s="186" t="s">
        <v>4826</v>
      </c>
      <c r="G221" s="166"/>
      <c r="J221" s="4"/>
      <c r="K221" s="4"/>
      <c r="L221" s="4"/>
      <c r="M221" s="4"/>
      <c r="N221" s="4"/>
      <c r="O221" s="4"/>
      <c r="P221" s="4"/>
      <c r="Q221" s="4"/>
    </row>
    <row r="222" ht="14.25" customHeight="1">
      <c r="A222" s="356" t="s">
        <v>4827</v>
      </c>
      <c r="B222" s="181">
        <v>45909.0</v>
      </c>
      <c r="C222" s="186" t="s">
        <v>1331</v>
      </c>
      <c r="D222" s="166">
        <v>4000.0</v>
      </c>
      <c r="E222" s="186" t="s">
        <v>1332</v>
      </c>
      <c r="F222" s="186" t="s">
        <v>118</v>
      </c>
      <c r="G222" s="166" t="s">
        <v>869</v>
      </c>
      <c r="H222" s="186" t="s">
        <v>4828</v>
      </c>
      <c r="J222" s="4"/>
      <c r="K222" s="4"/>
      <c r="L222" s="4"/>
      <c r="M222" s="4"/>
      <c r="N222" s="4"/>
      <c r="O222" s="4"/>
      <c r="P222" s="4"/>
      <c r="Q222" s="4"/>
    </row>
    <row r="223" ht="14.25" customHeight="1">
      <c r="A223" s="356" t="s">
        <v>4829</v>
      </c>
      <c r="B223" s="181">
        <v>45910.0</v>
      </c>
      <c r="C223" s="186" t="s">
        <v>1363</v>
      </c>
      <c r="D223" s="166">
        <v>13602.3</v>
      </c>
      <c r="E223" s="186" t="s">
        <v>4830</v>
      </c>
      <c r="F223" s="186" t="s">
        <v>118</v>
      </c>
      <c r="G223" s="166" t="s">
        <v>869</v>
      </c>
      <c r="H223" s="362" t="s">
        <v>4831</v>
      </c>
      <c r="J223" s="4"/>
      <c r="K223" s="4"/>
      <c r="L223" s="4"/>
      <c r="M223" s="4"/>
      <c r="N223" s="4"/>
      <c r="O223" s="4"/>
      <c r="P223" s="4"/>
      <c r="Q223" s="4"/>
    </row>
    <row r="224" ht="14.25" customHeight="1">
      <c r="A224" s="356" t="s">
        <v>4832</v>
      </c>
      <c r="B224" s="181">
        <v>45911.0</v>
      </c>
      <c r="C224" s="186" t="s">
        <v>3073</v>
      </c>
      <c r="D224" s="166">
        <v>18900.0</v>
      </c>
      <c r="E224" s="186" t="s">
        <v>4833</v>
      </c>
      <c r="F224" s="186" t="s">
        <v>201</v>
      </c>
      <c r="G224" s="166" t="s">
        <v>869</v>
      </c>
      <c r="H224" s="186" t="s">
        <v>1396</v>
      </c>
      <c r="J224" s="4"/>
      <c r="K224" s="4"/>
      <c r="L224" s="4"/>
      <c r="M224" s="4"/>
      <c r="N224" s="4"/>
      <c r="O224" s="4"/>
      <c r="P224" s="4"/>
      <c r="Q224" s="4"/>
    </row>
    <row r="225" ht="14.25" customHeight="1">
      <c r="A225" s="356" t="s">
        <v>4834</v>
      </c>
      <c r="B225" s="181">
        <v>45911.0</v>
      </c>
      <c r="C225" s="186" t="s">
        <v>1260</v>
      </c>
      <c r="D225" s="166">
        <v>6900.0</v>
      </c>
      <c r="E225" s="186" t="s">
        <v>4835</v>
      </c>
      <c r="F225" s="186" t="s">
        <v>1100</v>
      </c>
      <c r="G225" s="166" t="s">
        <v>869</v>
      </c>
      <c r="J225" s="4"/>
      <c r="K225" s="4"/>
      <c r="L225" s="4"/>
      <c r="M225" s="4"/>
      <c r="N225" s="4"/>
      <c r="O225" s="4"/>
      <c r="P225" s="4"/>
      <c r="Q225" s="4"/>
    </row>
    <row r="226" ht="14.25" customHeight="1">
      <c r="A226" s="356" t="s">
        <v>4836</v>
      </c>
      <c r="B226" s="181">
        <v>45912.0</v>
      </c>
      <c r="C226" s="186" t="s">
        <v>4837</v>
      </c>
      <c r="D226" s="166">
        <v>4250.0</v>
      </c>
      <c r="E226" s="186" t="s">
        <v>4838</v>
      </c>
      <c r="F226" s="186" t="s">
        <v>201</v>
      </c>
      <c r="G226" s="166" t="s">
        <v>869</v>
      </c>
      <c r="H226" s="186" t="s">
        <v>4839</v>
      </c>
      <c r="J226" s="4"/>
      <c r="K226" s="4"/>
      <c r="L226" s="4"/>
      <c r="M226" s="4"/>
      <c r="N226" s="4"/>
      <c r="O226" s="4"/>
      <c r="P226" s="4"/>
      <c r="Q226" s="4"/>
    </row>
    <row r="227" ht="14.25" customHeight="1">
      <c r="A227" s="356" t="s">
        <v>4840</v>
      </c>
      <c r="B227" s="363">
        <v>45916.0</v>
      </c>
      <c r="C227" s="290" t="s">
        <v>1409</v>
      </c>
      <c r="D227" s="259">
        <v>16241.07</v>
      </c>
      <c r="E227" s="257" t="s">
        <v>4841</v>
      </c>
      <c r="F227" s="290" t="s">
        <v>201</v>
      </c>
      <c r="G227" s="228" t="s">
        <v>869</v>
      </c>
      <c r="H227" s="290" t="s">
        <v>1411</v>
      </c>
      <c r="I227" s="258"/>
      <c r="J227" s="232">
        <v>17000.0</v>
      </c>
      <c r="K227" s="232">
        <f>J227/1.12*0.05</f>
        <v>758.9285714</v>
      </c>
      <c r="L227" s="232">
        <f>J227-K227</f>
        <v>16241.07143</v>
      </c>
      <c r="M227" s="364"/>
      <c r="N227" s="4"/>
      <c r="O227" s="4"/>
      <c r="P227" s="4"/>
      <c r="Q227" s="4"/>
    </row>
    <row r="228" ht="14.25" customHeight="1">
      <c r="A228" s="356" t="s">
        <v>4842</v>
      </c>
      <c r="B228" s="181">
        <v>45919.0</v>
      </c>
      <c r="C228" s="186" t="s">
        <v>3073</v>
      </c>
      <c r="D228" s="166">
        <v>2700.0</v>
      </c>
      <c r="E228" s="186" t="s">
        <v>4843</v>
      </c>
      <c r="F228" s="186" t="s">
        <v>201</v>
      </c>
      <c r="G228" s="166" t="s">
        <v>869</v>
      </c>
      <c r="H228" s="186" t="s">
        <v>4844</v>
      </c>
      <c r="J228" s="4"/>
      <c r="K228" s="4"/>
      <c r="L228" s="4"/>
      <c r="M228" s="4"/>
      <c r="N228" s="4"/>
      <c r="O228" s="4"/>
      <c r="P228" s="4"/>
      <c r="Q228" s="4"/>
    </row>
    <row r="229" ht="14.25" customHeight="1">
      <c r="A229" s="356" t="s">
        <v>4845</v>
      </c>
      <c r="B229" s="181">
        <v>45922.0</v>
      </c>
      <c r="C229" s="186" t="s">
        <v>4846</v>
      </c>
      <c r="D229" s="166">
        <v>17000.0</v>
      </c>
      <c r="E229" s="186" t="s">
        <v>4847</v>
      </c>
      <c r="F229" s="186" t="s">
        <v>150</v>
      </c>
      <c r="G229" s="166" t="s">
        <v>869</v>
      </c>
      <c r="J229" s="4"/>
      <c r="K229" s="4"/>
      <c r="L229" s="4"/>
      <c r="M229" s="4">
        <f t="shared" ref="M229:M230" si="10">D229-N229</f>
        <v>558.23</v>
      </c>
      <c r="N229" s="166">
        <v>16441.77</v>
      </c>
      <c r="O229" s="4"/>
      <c r="P229" s="4"/>
      <c r="Q229" s="4"/>
    </row>
    <row r="230" ht="14.25" customHeight="1">
      <c r="A230" s="356" t="s">
        <v>4848</v>
      </c>
      <c r="B230" s="181">
        <v>45925.0</v>
      </c>
      <c r="C230" s="128" t="s">
        <v>1260</v>
      </c>
      <c r="D230" s="182">
        <v>23500.0</v>
      </c>
      <c r="E230" s="128" t="s">
        <v>4849</v>
      </c>
      <c r="F230" s="186" t="s">
        <v>4766</v>
      </c>
      <c r="G230" s="166" t="s">
        <v>869</v>
      </c>
      <c r="J230" s="4"/>
      <c r="K230" s="4"/>
      <c r="L230" s="4"/>
      <c r="M230" s="4">
        <f t="shared" si="10"/>
        <v>771.67</v>
      </c>
      <c r="N230" s="166">
        <v>22728.33</v>
      </c>
      <c r="O230" s="4"/>
      <c r="P230" s="4"/>
      <c r="Q230" s="4"/>
    </row>
    <row r="231" ht="14.25" customHeight="1">
      <c r="A231" s="356" t="s">
        <v>4850</v>
      </c>
      <c r="B231" s="181">
        <v>45926.0</v>
      </c>
      <c r="C231" s="186" t="s">
        <v>3073</v>
      </c>
      <c r="D231" s="166">
        <v>2700.0</v>
      </c>
      <c r="E231" s="186" t="s">
        <v>4851</v>
      </c>
      <c r="F231" s="186" t="s">
        <v>201</v>
      </c>
      <c r="G231" s="166" t="s">
        <v>869</v>
      </c>
      <c r="H231" s="186" t="s">
        <v>4852</v>
      </c>
      <c r="J231" s="4"/>
      <c r="K231" s="4"/>
      <c r="L231" s="4"/>
      <c r="M231" s="4"/>
      <c r="N231" s="4"/>
      <c r="O231" s="4"/>
      <c r="P231" s="4"/>
      <c r="Q231" s="4"/>
    </row>
    <row r="232" ht="14.25" customHeight="1">
      <c r="A232" s="356" t="s">
        <v>4853</v>
      </c>
      <c r="B232" s="181">
        <v>45929.0</v>
      </c>
      <c r="C232" s="186" t="s">
        <v>4854</v>
      </c>
      <c r="D232" s="166">
        <v>9000.0</v>
      </c>
      <c r="E232" s="186" t="s">
        <v>1798</v>
      </c>
      <c r="F232" s="186" t="s">
        <v>150</v>
      </c>
      <c r="G232" s="166" t="s">
        <v>869</v>
      </c>
      <c r="J232" s="4"/>
      <c r="K232" s="4"/>
      <c r="L232" s="4"/>
      <c r="M232" s="4"/>
      <c r="N232" s="4"/>
      <c r="O232" s="4"/>
      <c r="P232" s="4"/>
      <c r="Q232" s="4"/>
    </row>
    <row r="233" ht="14.25" customHeight="1">
      <c r="A233" s="356" t="s">
        <v>4855</v>
      </c>
      <c r="B233" s="181">
        <v>45930.0</v>
      </c>
      <c r="C233" s="186" t="s">
        <v>1915</v>
      </c>
      <c r="D233" s="166">
        <v>2835.0</v>
      </c>
      <c r="E233" s="186" t="s">
        <v>4856</v>
      </c>
      <c r="F233" s="186" t="s">
        <v>201</v>
      </c>
      <c r="G233" s="166" t="s">
        <v>869</v>
      </c>
      <c r="H233" s="186" t="s">
        <v>4857</v>
      </c>
      <c r="J233" s="4"/>
      <c r="K233" s="4"/>
      <c r="L233" s="4"/>
      <c r="M233" s="4"/>
      <c r="N233" s="4"/>
      <c r="O233" s="4"/>
      <c r="P233" s="4"/>
      <c r="Q233" s="4"/>
    </row>
    <row r="234" ht="14.25" customHeight="1">
      <c r="A234" s="356" t="s">
        <v>4858</v>
      </c>
      <c r="B234" s="181">
        <v>45933.0</v>
      </c>
      <c r="C234" s="186" t="s">
        <v>3073</v>
      </c>
      <c r="D234" s="166">
        <v>2700.0</v>
      </c>
      <c r="E234" s="186" t="s">
        <v>4859</v>
      </c>
      <c r="F234" s="186" t="s">
        <v>201</v>
      </c>
      <c r="G234" s="166" t="s">
        <v>869</v>
      </c>
      <c r="H234" s="186" t="s">
        <v>4860</v>
      </c>
      <c r="J234" s="4"/>
      <c r="K234" s="4"/>
      <c r="L234" s="4"/>
      <c r="M234" s="4"/>
      <c r="N234" s="4"/>
      <c r="O234" s="4"/>
      <c r="P234" s="4"/>
      <c r="Q234" s="4"/>
    </row>
    <row r="235" ht="14.25" customHeight="1">
      <c r="A235" s="356" t="s">
        <v>4861</v>
      </c>
      <c r="B235" s="181">
        <v>45939.0</v>
      </c>
      <c r="C235" s="186" t="s">
        <v>1961</v>
      </c>
      <c r="D235" s="166">
        <v>20900.0</v>
      </c>
      <c r="E235" s="186" t="s">
        <v>4862</v>
      </c>
      <c r="F235" s="186" t="s">
        <v>1175</v>
      </c>
      <c r="G235" s="166" t="s">
        <v>976</v>
      </c>
      <c r="J235" s="4"/>
      <c r="K235" s="4"/>
      <c r="L235" s="4"/>
      <c r="M235" s="4"/>
      <c r="N235" s="4"/>
      <c r="O235" s="4"/>
      <c r="P235" s="4"/>
      <c r="Q235" s="4"/>
    </row>
    <row r="236" ht="14.25" customHeight="1">
      <c r="A236" s="356" t="s">
        <v>4863</v>
      </c>
      <c r="B236" s="181">
        <v>45940.0</v>
      </c>
      <c r="C236" s="186" t="s">
        <v>1363</v>
      </c>
      <c r="D236" s="166">
        <v>2267.05</v>
      </c>
      <c r="E236" s="186" t="s">
        <v>4864</v>
      </c>
      <c r="F236" s="186" t="s">
        <v>118</v>
      </c>
      <c r="G236" s="166" t="s">
        <v>869</v>
      </c>
      <c r="H236" s="186" t="s">
        <v>4865</v>
      </c>
      <c r="J236" s="4"/>
      <c r="K236" s="4"/>
      <c r="L236" s="4"/>
      <c r="M236" s="4"/>
      <c r="N236" s="4"/>
      <c r="O236" s="4"/>
      <c r="P236" s="4"/>
      <c r="Q236" s="4"/>
    </row>
    <row r="237" ht="14.25" customHeight="1">
      <c r="A237" s="356" t="s">
        <v>4866</v>
      </c>
      <c r="B237" s="181">
        <v>45940.0</v>
      </c>
      <c r="C237" s="186" t="s">
        <v>1260</v>
      </c>
      <c r="D237" s="166">
        <v>200.0</v>
      </c>
      <c r="E237" s="186" t="s">
        <v>4867</v>
      </c>
      <c r="F237" s="186" t="s">
        <v>1100</v>
      </c>
      <c r="G237" s="166" t="s">
        <v>869</v>
      </c>
      <c r="J237" s="4"/>
      <c r="K237" s="4"/>
      <c r="L237" s="4"/>
      <c r="M237" s="4"/>
      <c r="N237" s="4"/>
      <c r="O237" s="4"/>
      <c r="P237" s="4"/>
      <c r="Q237" s="4"/>
    </row>
    <row r="238" ht="14.25" customHeight="1">
      <c r="A238" s="356" t="s">
        <v>4868</v>
      </c>
      <c r="B238" s="181">
        <v>45940.0</v>
      </c>
      <c r="C238" s="186" t="s">
        <v>1974</v>
      </c>
      <c r="D238" s="166">
        <v>24590.44</v>
      </c>
      <c r="E238" s="186" t="s">
        <v>1975</v>
      </c>
      <c r="F238" s="186" t="s">
        <v>201</v>
      </c>
      <c r="G238" s="166" t="s">
        <v>869</v>
      </c>
      <c r="H238" s="186" t="s">
        <v>1976</v>
      </c>
      <c r="J238" s="4"/>
      <c r="K238" s="4"/>
      <c r="L238" s="4"/>
      <c r="M238" s="4"/>
      <c r="N238" s="4"/>
      <c r="O238" s="4"/>
      <c r="P238" s="4"/>
      <c r="Q238" s="4"/>
    </row>
    <row r="239" ht="14.25" customHeight="1">
      <c r="A239" s="356" t="s">
        <v>4869</v>
      </c>
      <c r="B239" s="181">
        <v>45940.0</v>
      </c>
      <c r="C239" s="186" t="s">
        <v>3073</v>
      </c>
      <c r="D239" s="166">
        <v>2700.0</v>
      </c>
      <c r="E239" s="186" t="s">
        <v>4870</v>
      </c>
      <c r="F239" s="186" t="s">
        <v>201</v>
      </c>
      <c r="G239" s="166" t="s">
        <v>869</v>
      </c>
      <c r="H239" s="186" t="s">
        <v>4871</v>
      </c>
      <c r="J239" s="4"/>
      <c r="K239" s="4"/>
      <c r="L239" s="4"/>
      <c r="M239" s="4"/>
      <c r="N239" s="4"/>
      <c r="O239" s="4"/>
      <c r="P239" s="4"/>
      <c r="Q239" s="4"/>
    </row>
    <row r="240" ht="14.25" customHeight="1">
      <c r="A240" s="356" t="s">
        <v>4872</v>
      </c>
      <c r="B240" s="181">
        <v>45944.0</v>
      </c>
      <c r="C240" s="186" t="s">
        <v>3073</v>
      </c>
      <c r="D240" s="166">
        <v>2700.0</v>
      </c>
      <c r="E240" s="186" t="s">
        <v>4873</v>
      </c>
      <c r="F240" s="186" t="s">
        <v>201</v>
      </c>
      <c r="G240" s="166" t="s">
        <v>869</v>
      </c>
      <c r="H240" s="186" t="s">
        <v>4874</v>
      </c>
      <c r="J240" s="4"/>
      <c r="K240" s="4"/>
      <c r="L240" s="4"/>
      <c r="M240" s="4"/>
      <c r="N240" s="4"/>
      <c r="O240" s="4"/>
      <c r="P240" s="4"/>
      <c r="Q240" s="4"/>
    </row>
    <row r="241" ht="14.25" customHeight="1">
      <c r="A241" s="356" t="s">
        <v>4875</v>
      </c>
      <c r="B241" s="181">
        <v>45944.0</v>
      </c>
      <c r="C241" s="186" t="s">
        <v>405</v>
      </c>
      <c r="D241" s="166">
        <v>3000.0</v>
      </c>
      <c r="E241" s="186" t="s">
        <v>4876</v>
      </c>
      <c r="F241" s="186" t="s">
        <v>201</v>
      </c>
      <c r="G241" s="166" t="s">
        <v>976</v>
      </c>
      <c r="H241" s="186" t="s">
        <v>4877</v>
      </c>
      <c r="J241" s="4"/>
      <c r="K241" s="4"/>
      <c r="L241" s="4"/>
      <c r="M241" s="4"/>
      <c r="N241" s="4"/>
      <c r="O241" s="4"/>
      <c r="P241" s="4"/>
      <c r="Q241" s="4"/>
    </row>
    <row r="242" ht="14.25" customHeight="1">
      <c r="A242" s="356" t="s">
        <v>4878</v>
      </c>
      <c r="B242" s="181">
        <v>45946.0</v>
      </c>
      <c r="C242" s="186" t="s">
        <v>4879</v>
      </c>
      <c r="D242" s="166">
        <v>4500.0</v>
      </c>
      <c r="E242" s="186" t="s">
        <v>4880</v>
      </c>
      <c r="F242" s="186" t="s">
        <v>201</v>
      </c>
      <c r="G242" s="166" t="s">
        <v>869</v>
      </c>
      <c r="H242" s="186" t="s">
        <v>4881</v>
      </c>
      <c r="J242" s="4"/>
      <c r="K242" s="4"/>
      <c r="L242" s="4"/>
      <c r="M242" s="4"/>
      <c r="N242" s="4"/>
      <c r="O242" s="4"/>
      <c r="P242" s="4"/>
      <c r="Q242" s="4"/>
    </row>
    <row r="243" ht="14.25" customHeight="1">
      <c r="A243" s="356" t="s">
        <v>4882</v>
      </c>
      <c r="B243" s="181">
        <v>45946.0</v>
      </c>
      <c r="C243" s="186" t="s">
        <v>405</v>
      </c>
      <c r="D243" s="166">
        <v>300.0</v>
      </c>
      <c r="E243" s="186" t="s">
        <v>4883</v>
      </c>
      <c r="F243" s="186" t="s">
        <v>201</v>
      </c>
      <c r="G243" s="166" t="s">
        <v>976</v>
      </c>
      <c r="J243" s="4"/>
      <c r="K243" s="4"/>
      <c r="L243" s="4"/>
      <c r="M243" s="4"/>
      <c r="N243" s="4"/>
      <c r="O243" s="4"/>
      <c r="P243" s="4"/>
      <c r="Q243" s="4"/>
    </row>
    <row r="244" ht="14.25" customHeight="1">
      <c r="A244" s="356" t="s">
        <v>4884</v>
      </c>
      <c r="B244" s="181">
        <v>45947.0</v>
      </c>
      <c r="C244" s="186" t="s">
        <v>162</v>
      </c>
      <c r="D244" s="166">
        <v>4000.0</v>
      </c>
      <c r="E244" s="186" t="s">
        <v>4885</v>
      </c>
      <c r="F244" s="186" t="s">
        <v>118</v>
      </c>
      <c r="G244" s="166" t="s">
        <v>869</v>
      </c>
      <c r="H244" s="186" t="s">
        <v>4886</v>
      </c>
      <c r="J244" s="4"/>
      <c r="K244" s="4"/>
      <c r="L244" s="4"/>
      <c r="M244" s="4"/>
      <c r="N244" s="4"/>
      <c r="O244" s="4"/>
      <c r="P244" s="4"/>
      <c r="Q244" s="4"/>
    </row>
    <row r="245" ht="14.25" customHeight="1">
      <c r="A245" s="356" t="s">
        <v>4887</v>
      </c>
      <c r="B245" s="181">
        <v>45950.0</v>
      </c>
      <c r="C245" s="186" t="s">
        <v>4888</v>
      </c>
      <c r="D245" s="166">
        <v>1500.0</v>
      </c>
      <c r="E245" s="186" t="s">
        <v>4889</v>
      </c>
      <c r="F245" s="186" t="s">
        <v>201</v>
      </c>
      <c r="G245" s="166" t="s">
        <v>976</v>
      </c>
      <c r="H245" s="186" t="s">
        <v>4890</v>
      </c>
      <c r="J245" s="4"/>
      <c r="K245" s="4"/>
      <c r="L245" s="4"/>
      <c r="M245" s="4"/>
      <c r="N245" s="4"/>
      <c r="O245" s="4"/>
      <c r="P245" s="4"/>
      <c r="Q245" s="4"/>
    </row>
    <row r="246" ht="14.25" customHeight="1">
      <c r="A246" s="356" t="s">
        <v>4891</v>
      </c>
      <c r="B246" s="181">
        <v>45950.0</v>
      </c>
      <c r="C246" s="186" t="s">
        <v>1945</v>
      </c>
      <c r="D246" s="166">
        <v>40602.68</v>
      </c>
      <c r="E246" s="186" t="s">
        <v>4892</v>
      </c>
      <c r="F246" s="186" t="s">
        <v>201</v>
      </c>
      <c r="G246" s="166" t="s">
        <v>869</v>
      </c>
      <c r="H246" s="186" t="s">
        <v>1947</v>
      </c>
      <c r="J246" s="4"/>
      <c r="K246" s="4"/>
      <c r="L246" s="4"/>
      <c r="M246" s="4"/>
      <c r="N246" s="4"/>
      <c r="O246" s="4"/>
      <c r="P246" s="4"/>
      <c r="Q246" s="4"/>
    </row>
    <row r="247" ht="14.25" customHeight="1">
      <c r="A247" s="356" t="s">
        <v>4893</v>
      </c>
      <c r="B247" s="201">
        <v>45952.0</v>
      </c>
      <c r="C247" s="165" t="s">
        <v>4894</v>
      </c>
      <c r="D247" s="271">
        <v>13710.1</v>
      </c>
      <c r="E247" s="165" t="s">
        <v>4895</v>
      </c>
      <c r="F247" s="186" t="s">
        <v>201</v>
      </c>
      <c r="G247" s="166" t="s">
        <v>869</v>
      </c>
      <c r="H247" s="165" t="s">
        <v>2010</v>
      </c>
      <c r="J247" s="4"/>
      <c r="K247" s="4"/>
      <c r="L247" s="4"/>
      <c r="M247" s="4"/>
      <c r="N247" s="4"/>
      <c r="O247" s="4"/>
      <c r="P247" s="4"/>
      <c r="Q247" s="4"/>
    </row>
    <row r="248" ht="14.25" customHeight="1">
      <c r="A248" s="356" t="s">
        <v>4896</v>
      </c>
      <c r="B248" s="181">
        <v>45953.0</v>
      </c>
      <c r="C248" s="186" t="s">
        <v>1961</v>
      </c>
      <c r="D248" s="166">
        <v>17050.0</v>
      </c>
      <c r="E248" s="186" t="s">
        <v>4897</v>
      </c>
      <c r="F248" s="186" t="s">
        <v>201</v>
      </c>
      <c r="G248" s="166" t="s">
        <v>869</v>
      </c>
      <c r="H248" s="186" t="s">
        <v>4898</v>
      </c>
      <c r="J248" s="4"/>
      <c r="K248" s="4"/>
      <c r="L248" s="4"/>
      <c r="M248" s="4"/>
      <c r="N248" s="4"/>
      <c r="O248" s="4"/>
      <c r="P248" s="4"/>
      <c r="Q248" s="4"/>
    </row>
    <row r="249" ht="14.25" customHeight="1">
      <c r="A249" s="356">
        <v>553.0</v>
      </c>
      <c r="B249" s="181">
        <v>45960.0</v>
      </c>
      <c r="C249" s="186" t="s">
        <v>4899</v>
      </c>
      <c r="D249" s="166">
        <v>19800.0</v>
      </c>
      <c r="E249" s="186" t="s">
        <v>4900</v>
      </c>
      <c r="F249" s="186" t="s">
        <v>201</v>
      </c>
      <c r="G249" s="166" t="s">
        <v>869</v>
      </c>
      <c r="H249" s="186" t="s">
        <v>3563</v>
      </c>
      <c r="J249" s="4"/>
      <c r="K249" s="4"/>
      <c r="L249" s="4"/>
      <c r="M249" s="4"/>
      <c r="N249" s="4"/>
      <c r="O249" s="4"/>
      <c r="P249" s="4"/>
      <c r="Q249" s="4"/>
    </row>
    <row r="250" ht="14.25" customHeight="1">
      <c r="A250" s="356" t="s">
        <v>4901</v>
      </c>
      <c r="B250" s="181">
        <v>45964.0</v>
      </c>
      <c r="C250" s="186" t="s">
        <v>4854</v>
      </c>
      <c r="D250" s="166">
        <v>9350.0</v>
      </c>
      <c r="E250" s="186" t="s">
        <v>4902</v>
      </c>
      <c r="F250" s="186" t="s">
        <v>1100</v>
      </c>
      <c r="G250" s="166" t="s">
        <v>869</v>
      </c>
      <c r="J250" s="4"/>
      <c r="K250" s="4"/>
      <c r="L250" s="4"/>
      <c r="M250" s="4"/>
      <c r="N250" s="4"/>
      <c r="O250" s="4"/>
      <c r="P250" s="4"/>
      <c r="Q250" s="4"/>
    </row>
    <row r="251" ht="14.25" customHeight="1">
      <c r="A251" s="356" t="s">
        <v>4903</v>
      </c>
      <c r="B251" s="181">
        <v>45964.0</v>
      </c>
      <c r="C251" s="186" t="s">
        <v>4854</v>
      </c>
      <c r="D251" s="166">
        <v>300.0</v>
      </c>
      <c r="E251" s="186" t="s">
        <v>2553</v>
      </c>
      <c r="F251" s="186" t="s">
        <v>1119</v>
      </c>
      <c r="G251" s="166" t="s">
        <v>976</v>
      </c>
      <c r="J251" s="4"/>
      <c r="K251" s="4"/>
      <c r="L251" s="4"/>
      <c r="M251" s="4"/>
      <c r="N251" s="4"/>
      <c r="O251" s="4"/>
      <c r="P251" s="4"/>
      <c r="Q251" s="4"/>
    </row>
    <row r="252" ht="14.25" customHeight="1">
      <c r="A252" s="356" t="s">
        <v>4904</v>
      </c>
      <c r="B252" s="181">
        <v>45964.0</v>
      </c>
      <c r="C252" s="186" t="s">
        <v>4854</v>
      </c>
      <c r="D252" s="166">
        <v>300.0</v>
      </c>
      <c r="E252" s="186" t="s">
        <v>2556</v>
      </c>
      <c r="F252" s="186" t="s">
        <v>1100</v>
      </c>
      <c r="G252" s="166" t="s">
        <v>869</v>
      </c>
      <c r="J252" s="4"/>
      <c r="K252" s="4"/>
      <c r="L252" s="4"/>
      <c r="M252" s="4"/>
      <c r="N252" s="4"/>
      <c r="O252" s="4"/>
      <c r="P252" s="4"/>
      <c r="Q252" s="4"/>
    </row>
    <row r="253" ht="14.25" customHeight="1">
      <c r="A253" s="356" t="s">
        <v>4905</v>
      </c>
      <c r="B253" s="181">
        <v>45965.0</v>
      </c>
      <c r="C253" s="186" t="s">
        <v>4906</v>
      </c>
      <c r="D253" s="166">
        <v>4299.11</v>
      </c>
      <c r="E253" s="186" t="s">
        <v>2566</v>
      </c>
      <c r="F253" s="186" t="s">
        <v>201</v>
      </c>
      <c r="G253" s="166" t="s">
        <v>869</v>
      </c>
      <c r="H253" s="186" t="s">
        <v>4907</v>
      </c>
      <c r="J253" s="4"/>
      <c r="K253" s="4"/>
      <c r="L253" s="4"/>
      <c r="M253" s="4"/>
      <c r="N253" s="4"/>
      <c r="O253" s="4"/>
      <c r="P253" s="4"/>
      <c r="Q253" s="4"/>
    </row>
    <row r="254" ht="14.25" customHeight="1">
      <c r="A254" s="356" t="s">
        <v>4908</v>
      </c>
      <c r="B254" s="181">
        <v>45972.0</v>
      </c>
      <c r="C254" s="186" t="s">
        <v>4909</v>
      </c>
      <c r="D254" s="166">
        <v>11000.0</v>
      </c>
      <c r="E254" s="186" t="s">
        <v>4910</v>
      </c>
      <c r="F254" s="186" t="s">
        <v>150</v>
      </c>
      <c r="G254" s="166" t="s">
        <v>869</v>
      </c>
      <c r="J254" s="4"/>
      <c r="K254" s="4"/>
      <c r="L254" s="4"/>
      <c r="M254" s="4"/>
      <c r="N254" s="4"/>
      <c r="O254" s="4"/>
      <c r="P254" s="4"/>
      <c r="Q254" s="4"/>
    </row>
    <row r="255" ht="14.25" customHeight="1">
      <c r="A255" s="356" t="s">
        <v>4911</v>
      </c>
      <c r="B255" s="181">
        <v>45973.0</v>
      </c>
      <c r="C255" s="186" t="s">
        <v>1199</v>
      </c>
      <c r="D255" s="166">
        <v>4250.0</v>
      </c>
      <c r="E255" s="186" t="s">
        <v>4912</v>
      </c>
      <c r="F255" s="186" t="s">
        <v>201</v>
      </c>
      <c r="G255" s="166" t="s">
        <v>976</v>
      </c>
      <c r="J255" s="4"/>
      <c r="K255" s="4"/>
      <c r="L255" s="4"/>
      <c r="M255" s="4"/>
      <c r="N255" s="4"/>
      <c r="O255" s="4"/>
      <c r="P255" s="4"/>
      <c r="Q255" s="4"/>
    </row>
    <row r="256" ht="14.25" customHeight="1">
      <c r="A256" s="356" t="s">
        <v>4913</v>
      </c>
      <c r="B256" s="181">
        <v>45973.0</v>
      </c>
      <c r="C256" s="186" t="s">
        <v>1331</v>
      </c>
      <c r="D256" s="166">
        <v>4000.0</v>
      </c>
      <c r="E256" s="186" t="s">
        <v>2595</v>
      </c>
      <c r="F256" s="186" t="s">
        <v>118</v>
      </c>
      <c r="G256" s="166" t="s">
        <v>869</v>
      </c>
      <c r="H256" s="186" t="s">
        <v>4914</v>
      </c>
      <c r="J256" s="4"/>
      <c r="K256" s="4"/>
      <c r="L256" s="4"/>
      <c r="M256" s="4"/>
      <c r="N256" s="4"/>
      <c r="O256" s="4"/>
      <c r="P256" s="4"/>
      <c r="Q256" s="4"/>
    </row>
    <row r="257" ht="14.25" customHeight="1">
      <c r="A257" s="356" t="s">
        <v>4915</v>
      </c>
      <c r="B257" s="181">
        <v>45973.0</v>
      </c>
      <c r="C257" s="186" t="s">
        <v>786</v>
      </c>
      <c r="D257" s="166">
        <v>5063.39</v>
      </c>
      <c r="E257" s="186" t="s">
        <v>4916</v>
      </c>
      <c r="F257" s="186" t="s">
        <v>201</v>
      </c>
      <c r="G257" s="166" t="s">
        <v>869</v>
      </c>
      <c r="J257" s="4"/>
      <c r="K257" s="4"/>
      <c r="L257" s="4"/>
      <c r="M257" s="4"/>
      <c r="N257" s="4"/>
      <c r="O257" s="4"/>
      <c r="P257" s="4"/>
      <c r="Q257" s="4"/>
    </row>
    <row r="258" ht="14.25" customHeight="1">
      <c r="A258" s="356" t="s">
        <v>4917</v>
      </c>
      <c r="B258" s="181">
        <v>45978.0</v>
      </c>
      <c r="C258" s="186" t="s">
        <v>1363</v>
      </c>
      <c r="D258" s="166">
        <v>2267.05</v>
      </c>
      <c r="E258" s="186" t="s">
        <v>4918</v>
      </c>
      <c r="F258" s="186" t="s">
        <v>118</v>
      </c>
      <c r="G258" s="166" t="s">
        <v>869</v>
      </c>
      <c r="H258" s="186" t="s">
        <v>4919</v>
      </c>
      <c r="J258" s="4"/>
      <c r="K258" s="4"/>
      <c r="L258" s="4"/>
      <c r="M258" s="4"/>
      <c r="N258" s="4"/>
      <c r="O258" s="4"/>
      <c r="P258" s="4"/>
      <c r="Q258" s="4"/>
    </row>
    <row r="259" ht="14.25" customHeight="1">
      <c r="A259" s="356" t="s">
        <v>4920</v>
      </c>
      <c r="B259" s="181">
        <v>45978.0</v>
      </c>
      <c r="C259" s="186" t="s">
        <v>4921</v>
      </c>
      <c r="D259" s="166">
        <v>32482.14</v>
      </c>
      <c r="E259" s="186" t="s">
        <v>4922</v>
      </c>
      <c r="F259" s="186" t="s">
        <v>201</v>
      </c>
      <c r="G259" s="166" t="s">
        <v>869</v>
      </c>
      <c r="H259" s="186" t="s">
        <v>2731</v>
      </c>
      <c r="J259" s="4"/>
      <c r="K259" s="4"/>
      <c r="L259" s="4"/>
      <c r="M259" s="4"/>
      <c r="N259" s="4"/>
      <c r="O259" s="4"/>
      <c r="P259" s="4"/>
      <c r="Q259" s="4"/>
    </row>
    <row r="260" ht="14.25" customHeight="1">
      <c r="A260" s="356" t="s">
        <v>4923</v>
      </c>
      <c r="B260" s="181">
        <v>45978.0</v>
      </c>
      <c r="C260" s="186" t="s">
        <v>4924</v>
      </c>
      <c r="D260" s="166">
        <v>21952.3</v>
      </c>
      <c r="E260" s="186" t="s">
        <v>4925</v>
      </c>
      <c r="F260" s="186" t="s">
        <v>201</v>
      </c>
      <c r="G260" s="166" t="s">
        <v>869</v>
      </c>
      <c r="H260" s="186" t="s">
        <v>2842</v>
      </c>
      <c r="J260" s="4"/>
      <c r="K260" s="4"/>
      <c r="L260" s="4"/>
      <c r="M260" s="4"/>
      <c r="N260" s="4"/>
      <c r="O260" s="4"/>
      <c r="P260" s="4"/>
      <c r="Q260" s="4"/>
    </row>
    <row r="261" ht="14.25" customHeight="1">
      <c r="A261" s="356" t="s">
        <v>4926</v>
      </c>
      <c r="B261" s="181">
        <v>45978.0</v>
      </c>
      <c r="C261" s="186" t="s">
        <v>1260</v>
      </c>
      <c r="D261" s="186">
        <v>15000.0</v>
      </c>
      <c r="E261" s="186" t="s">
        <v>4927</v>
      </c>
      <c r="F261" s="186" t="s">
        <v>1163</v>
      </c>
      <c r="G261" s="166" t="s">
        <v>869</v>
      </c>
      <c r="J261" s="4"/>
      <c r="K261" s="4"/>
      <c r="L261" s="4"/>
      <c r="M261" s="4"/>
      <c r="N261" s="4"/>
      <c r="O261" s="4"/>
      <c r="P261" s="4"/>
      <c r="Q261" s="4"/>
    </row>
    <row r="262" ht="14.25" customHeight="1">
      <c r="A262" s="356" t="s">
        <v>4928</v>
      </c>
      <c r="B262" s="181">
        <v>45978.0</v>
      </c>
      <c r="C262" s="186" t="s">
        <v>4929</v>
      </c>
      <c r="D262" s="166">
        <v>18916.07</v>
      </c>
      <c r="E262" s="186" t="s">
        <v>4930</v>
      </c>
      <c r="F262" s="186" t="s">
        <v>201</v>
      </c>
      <c r="G262" s="166" t="s">
        <v>869</v>
      </c>
      <c r="H262" s="186" t="s">
        <v>4931</v>
      </c>
      <c r="J262" s="4"/>
      <c r="K262" s="4"/>
      <c r="L262" s="4"/>
      <c r="M262" s="4"/>
      <c r="N262" s="4"/>
      <c r="O262" s="4"/>
      <c r="P262" s="4"/>
      <c r="Q262" s="4"/>
    </row>
    <row r="263" ht="14.25" customHeight="1">
      <c r="A263" s="356" t="s">
        <v>4932</v>
      </c>
      <c r="B263" s="181">
        <v>45978.0</v>
      </c>
      <c r="C263" s="186" t="s">
        <v>4929</v>
      </c>
      <c r="D263" s="166">
        <v>530.36</v>
      </c>
      <c r="E263" s="186" t="s">
        <v>4933</v>
      </c>
      <c r="F263" s="186" t="s">
        <v>201</v>
      </c>
      <c r="G263" s="166" t="s">
        <v>869</v>
      </c>
      <c r="H263" s="186" t="s">
        <v>4934</v>
      </c>
      <c r="J263" s="4"/>
      <c r="K263" s="4"/>
      <c r="L263" s="4"/>
      <c r="M263" s="4"/>
      <c r="N263" s="4"/>
      <c r="O263" s="4"/>
      <c r="P263" s="4"/>
      <c r="Q263" s="4"/>
    </row>
    <row r="264" ht="14.25" customHeight="1">
      <c r="A264" s="356" t="s">
        <v>4935</v>
      </c>
      <c r="B264" s="181">
        <v>45979.0</v>
      </c>
      <c r="C264" s="186" t="s">
        <v>2739</v>
      </c>
      <c r="D264" s="166">
        <v>7200.0</v>
      </c>
      <c r="E264" s="186" t="s">
        <v>4936</v>
      </c>
      <c r="F264" s="186" t="s">
        <v>1100</v>
      </c>
      <c r="G264" s="166" t="s">
        <v>869</v>
      </c>
      <c r="J264" s="4"/>
      <c r="K264" s="4"/>
      <c r="L264" s="4"/>
      <c r="M264" s="4"/>
      <c r="N264" s="4"/>
      <c r="O264" s="4"/>
      <c r="P264" s="4"/>
      <c r="Q264" s="4"/>
    </row>
    <row r="265" ht="14.25" customHeight="1">
      <c r="A265" s="356" t="s">
        <v>4937</v>
      </c>
      <c r="B265" s="181">
        <v>45986.0</v>
      </c>
      <c r="C265" s="186" t="s">
        <v>1762</v>
      </c>
      <c r="D265" s="166">
        <v>600.0</v>
      </c>
      <c r="E265" s="186" t="s">
        <v>4938</v>
      </c>
      <c r="F265" s="186" t="s">
        <v>150</v>
      </c>
      <c r="G265" s="166" t="s">
        <v>869</v>
      </c>
      <c r="J265" s="4"/>
      <c r="K265" s="4"/>
      <c r="L265" s="4"/>
      <c r="M265" s="4"/>
      <c r="N265" s="4"/>
      <c r="O265" s="4"/>
      <c r="P265" s="4"/>
      <c r="Q265" s="4"/>
    </row>
    <row r="266" ht="14.25" customHeight="1">
      <c r="A266" s="356" t="s">
        <v>4939</v>
      </c>
      <c r="B266" s="181">
        <v>45992.0</v>
      </c>
      <c r="C266" s="186" t="s">
        <v>3030</v>
      </c>
      <c r="D266" s="166">
        <v>19800.0</v>
      </c>
      <c r="E266" s="186" t="s">
        <v>4940</v>
      </c>
      <c r="F266" s="186" t="s">
        <v>201</v>
      </c>
      <c r="G266" s="166" t="s">
        <v>869</v>
      </c>
      <c r="H266" s="186" t="s">
        <v>4941</v>
      </c>
      <c r="J266" s="4"/>
      <c r="K266" s="4"/>
      <c r="L266" s="4"/>
      <c r="M266" s="4"/>
      <c r="N266" s="4"/>
      <c r="O266" s="4"/>
      <c r="P266" s="4"/>
      <c r="Q266" s="4"/>
    </row>
    <row r="267" ht="14.25" customHeight="1">
      <c r="A267" s="356" t="s">
        <v>4942</v>
      </c>
      <c r="B267" s="181">
        <v>45994.0</v>
      </c>
      <c r="C267" s="186" t="s">
        <v>4943</v>
      </c>
      <c r="D267" s="166">
        <v>2267.05</v>
      </c>
      <c r="E267" s="186" t="s">
        <v>4944</v>
      </c>
      <c r="F267" s="186" t="s">
        <v>1365</v>
      </c>
      <c r="G267" s="166" t="s">
        <v>869</v>
      </c>
      <c r="H267" s="186" t="s">
        <v>4945</v>
      </c>
      <c r="J267" s="4"/>
      <c r="K267" s="4"/>
      <c r="L267" s="4"/>
      <c r="M267" s="4"/>
      <c r="N267" s="4"/>
      <c r="O267" s="4"/>
      <c r="P267" s="4"/>
      <c r="Q267" s="4"/>
    </row>
    <row r="268" ht="14.25" customHeight="1">
      <c r="A268" s="356" t="s">
        <v>4946</v>
      </c>
      <c r="B268" s="181">
        <v>45995.0</v>
      </c>
      <c r="C268" s="186" t="s">
        <v>4947</v>
      </c>
      <c r="D268" s="166">
        <v>19800.0</v>
      </c>
      <c r="E268" s="186" t="s">
        <v>3522</v>
      </c>
      <c r="F268" s="186" t="s">
        <v>201</v>
      </c>
      <c r="G268" s="166" t="s">
        <v>869</v>
      </c>
      <c r="H268" s="186" t="s">
        <v>3523</v>
      </c>
      <c r="J268" s="4"/>
      <c r="K268" s="4"/>
      <c r="L268" s="4"/>
      <c r="M268" s="4"/>
      <c r="N268" s="4"/>
      <c r="O268" s="4"/>
      <c r="P268" s="4"/>
      <c r="Q268" s="4"/>
    </row>
    <row r="269" ht="14.25" customHeight="1">
      <c r="A269" s="356" t="s">
        <v>4948</v>
      </c>
      <c r="B269" s="181">
        <v>46001.0</v>
      </c>
      <c r="C269" s="186" t="s">
        <v>4949</v>
      </c>
      <c r="D269" s="166">
        <v>14000.0</v>
      </c>
      <c r="E269" s="186" t="s">
        <v>4950</v>
      </c>
      <c r="F269" s="186" t="s">
        <v>150</v>
      </c>
      <c r="G269" s="166" t="s">
        <v>869</v>
      </c>
      <c r="J269" s="4"/>
      <c r="K269" s="4"/>
      <c r="L269" s="4"/>
      <c r="M269" s="4"/>
      <c r="N269" s="4"/>
      <c r="O269" s="4"/>
      <c r="P269" s="4"/>
      <c r="Q269" s="4"/>
    </row>
    <row r="270" ht="14.25" customHeight="1">
      <c r="A270" s="356" t="s">
        <v>4951</v>
      </c>
      <c r="B270" s="181">
        <v>46001.0</v>
      </c>
      <c r="C270" s="186" t="s">
        <v>4952</v>
      </c>
      <c r="D270" s="166">
        <v>48000.0</v>
      </c>
      <c r="E270" s="186" t="s">
        <v>4953</v>
      </c>
      <c r="F270" s="186" t="s">
        <v>1100</v>
      </c>
      <c r="G270" s="166" t="s">
        <v>869</v>
      </c>
      <c r="J270" s="4"/>
      <c r="K270" s="4"/>
      <c r="L270" s="4"/>
      <c r="M270" s="4"/>
      <c r="N270" s="4"/>
      <c r="O270" s="4"/>
      <c r="P270" s="4"/>
      <c r="Q270" s="4"/>
    </row>
    <row r="271" ht="14.25" customHeight="1">
      <c r="A271" s="356" t="s">
        <v>4954</v>
      </c>
      <c r="B271" s="181">
        <v>46001.0</v>
      </c>
      <c r="C271" s="186" t="s">
        <v>4879</v>
      </c>
      <c r="D271" s="166">
        <v>19800.0</v>
      </c>
      <c r="E271" s="186" t="s">
        <v>4955</v>
      </c>
      <c r="F271" s="186" t="s">
        <v>201</v>
      </c>
      <c r="G271" s="166" t="s">
        <v>869</v>
      </c>
      <c r="H271" s="186" t="s">
        <v>4956</v>
      </c>
      <c r="J271" s="4"/>
      <c r="K271" s="4"/>
      <c r="L271" s="4"/>
      <c r="M271" s="4"/>
      <c r="N271" s="4"/>
      <c r="O271" s="4"/>
      <c r="P271" s="4"/>
      <c r="Q271" s="4"/>
    </row>
    <row r="272" ht="14.25" customHeight="1">
      <c r="A272" s="356" t="s">
        <v>4957</v>
      </c>
      <c r="B272" s="181">
        <v>46001.0</v>
      </c>
      <c r="C272" s="186" t="s">
        <v>1961</v>
      </c>
      <c r="D272" s="166">
        <v>19800.0</v>
      </c>
      <c r="E272" s="186" t="s">
        <v>4955</v>
      </c>
      <c r="F272" s="186" t="s">
        <v>201</v>
      </c>
      <c r="G272" s="166" t="s">
        <v>869</v>
      </c>
      <c r="H272" s="186" t="s">
        <v>4958</v>
      </c>
      <c r="J272" s="4"/>
      <c r="K272" s="4"/>
      <c r="L272" s="4"/>
      <c r="M272" s="4"/>
      <c r="N272" s="4"/>
      <c r="O272" s="4"/>
      <c r="P272" s="4"/>
      <c r="Q272" s="4"/>
    </row>
    <row r="273" ht="14.25" customHeight="1">
      <c r="A273" s="356" t="s">
        <v>4959</v>
      </c>
      <c r="B273" s="181">
        <v>46007.0</v>
      </c>
      <c r="C273" s="186" t="s">
        <v>4960</v>
      </c>
      <c r="D273" s="166">
        <v>5500.0</v>
      </c>
      <c r="E273" s="186" t="s">
        <v>4961</v>
      </c>
      <c r="F273" s="186" t="s">
        <v>201</v>
      </c>
      <c r="G273" s="166" t="s">
        <v>976</v>
      </c>
      <c r="H273" s="186" t="s">
        <v>4962</v>
      </c>
      <c r="J273" s="4"/>
      <c r="K273" s="4"/>
      <c r="L273" s="4"/>
      <c r="M273" s="4"/>
      <c r="N273" s="4"/>
      <c r="O273" s="4"/>
      <c r="P273" s="4"/>
      <c r="Q273" s="4"/>
    </row>
    <row r="274" ht="14.25" customHeight="1">
      <c r="A274" s="356" t="s">
        <v>4963</v>
      </c>
      <c r="B274" s="181">
        <v>46008.0</v>
      </c>
      <c r="C274" s="186" t="s">
        <v>3537</v>
      </c>
      <c r="D274" s="166">
        <v>18916.07</v>
      </c>
      <c r="E274" s="186" t="s">
        <v>4964</v>
      </c>
      <c r="F274" s="186" t="s">
        <v>201</v>
      </c>
      <c r="G274" s="166" t="s">
        <v>869</v>
      </c>
      <c r="H274" s="186" t="s">
        <v>3538</v>
      </c>
      <c r="J274" s="4"/>
      <c r="K274" s="4"/>
      <c r="L274" s="4"/>
      <c r="M274" s="4"/>
      <c r="N274" s="4"/>
      <c r="O274" s="4"/>
      <c r="P274" s="4"/>
      <c r="Q274" s="4"/>
    </row>
    <row r="275" ht="14.25" customHeight="1">
      <c r="A275" s="356" t="s">
        <v>4965</v>
      </c>
      <c r="B275" s="181">
        <v>46014.0</v>
      </c>
      <c r="C275" s="186" t="s">
        <v>494</v>
      </c>
      <c r="D275" s="166">
        <v>19800.0</v>
      </c>
      <c r="E275" s="186" t="s">
        <v>4966</v>
      </c>
      <c r="F275" s="186" t="s">
        <v>118</v>
      </c>
      <c r="G275" s="166" t="s">
        <v>869</v>
      </c>
      <c r="H275" s="186" t="s">
        <v>4967</v>
      </c>
      <c r="J275" s="4"/>
      <c r="K275" s="4"/>
      <c r="L275" s="4"/>
      <c r="M275" s="4"/>
      <c r="N275" s="4"/>
      <c r="O275" s="4"/>
      <c r="P275" s="4"/>
      <c r="Q275" s="4"/>
    </row>
    <row r="276" ht="14.25" customHeight="1">
      <c r="A276" s="356" t="s">
        <v>4968</v>
      </c>
      <c r="B276" s="181">
        <v>46014.0</v>
      </c>
      <c r="C276" s="186" t="s">
        <v>3544</v>
      </c>
      <c r="D276" s="166">
        <v>19800.0</v>
      </c>
      <c r="E276" s="186" t="s">
        <v>4966</v>
      </c>
      <c r="F276" s="186" t="s">
        <v>201</v>
      </c>
      <c r="G276" s="166" t="s">
        <v>869</v>
      </c>
      <c r="H276" s="186" t="s">
        <v>3545</v>
      </c>
      <c r="J276" s="4"/>
      <c r="K276" s="4"/>
      <c r="L276" s="4"/>
      <c r="M276" s="4"/>
      <c r="N276" s="4"/>
      <c r="O276" s="4"/>
      <c r="P276" s="4"/>
      <c r="Q276" s="4"/>
    </row>
    <row r="277" ht="14.25" customHeight="1">
      <c r="A277" s="356" t="s">
        <v>4969</v>
      </c>
      <c r="B277" s="181">
        <v>46014.0</v>
      </c>
      <c r="C277" s="186" t="s">
        <v>3548</v>
      </c>
      <c r="D277" s="166">
        <v>19800.0</v>
      </c>
      <c r="E277" s="186" t="s">
        <v>4966</v>
      </c>
      <c r="F277" s="186" t="s">
        <v>4970</v>
      </c>
      <c r="G277" s="166" t="s">
        <v>869</v>
      </c>
      <c r="H277" s="186" t="s">
        <v>4971</v>
      </c>
      <c r="J277" s="4"/>
      <c r="K277" s="4"/>
      <c r="L277" s="4"/>
      <c r="M277" s="4"/>
      <c r="N277" s="4"/>
      <c r="O277" s="4"/>
      <c r="P277" s="4"/>
      <c r="Q277" s="4"/>
    </row>
    <row r="278" ht="14.25" customHeight="1">
      <c r="A278" s="356" t="s">
        <v>4972</v>
      </c>
      <c r="B278" s="181">
        <v>46014.0</v>
      </c>
      <c r="C278" s="186" t="s">
        <v>3552</v>
      </c>
      <c r="D278" s="166">
        <v>19800.0</v>
      </c>
      <c r="E278" s="186" t="s">
        <v>4966</v>
      </c>
      <c r="F278" s="186" t="s">
        <v>201</v>
      </c>
      <c r="G278" s="166" t="s">
        <v>869</v>
      </c>
      <c r="H278" s="186" t="s">
        <v>4973</v>
      </c>
      <c r="J278" s="4"/>
      <c r="K278" s="4"/>
      <c r="L278" s="4"/>
      <c r="M278" s="4"/>
      <c r="N278" s="4"/>
      <c r="O278" s="4"/>
      <c r="P278" s="4"/>
      <c r="Q278" s="4"/>
    </row>
    <row r="279" ht="14.25" customHeight="1">
      <c r="A279" s="356" t="s">
        <v>4974</v>
      </c>
      <c r="B279" s="181">
        <v>46014.0</v>
      </c>
      <c r="C279" s="186" t="s">
        <v>256</v>
      </c>
      <c r="D279" s="166">
        <v>18916.07</v>
      </c>
      <c r="E279" s="186" t="s">
        <v>4966</v>
      </c>
      <c r="F279" s="186" t="s">
        <v>118</v>
      </c>
      <c r="G279" s="166" t="s">
        <v>976</v>
      </c>
      <c r="J279" s="4"/>
      <c r="K279" s="4"/>
      <c r="L279" s="4"/>
      <c r="M279" s="4"/>
      <c r="N279" s="4"/>
      <c r="O279" s="4"/>
      <c r="P279" s="4"/>
      <c r="Q279" s="4"/>
    </row>
    <row r="280" ht="14.25" customHeight="1">
      <c r="A280" s="356" t="s">
        <v>4975</v>
      </c>
      <c r="B280" s="181">
        <v>46014.0</v>
      </c>
      <c r="C280" s="186" t="s">
        <v>4976</v>
      </c>
      <c r="D280" s="166">
        <v>18916.07</v>
      </c>
      <c r="E280" s="186" t="s">
        <v>4966</v>
      </c>
      <c r="F280" s="186" t="s">
        <v>118</v>
      </c>
      <c r="G280" s="166" t="s">
        <v>869</v>
      </c>
      <c r="H280" s="186" t="s">
        <v>3567</v>
      </c>
      <c r="J280" s="4"/>
      <c r="K280" s="4"/>
      <c r="L280" s="4"/>
      <c r="M280" s="4"/>
      <c r="N280" s="4"/>
      <c r="O280" s="4"/>
      <c r="P280" s="4"/>
      <c r="Q280" s="4"/>
    </row>
    <row r="281" ht="14.25" customHeight="1">
      <c r="A281" s="356" t="s">
        <v>4977</v>
      </c>
      <c r="B281" s="181">
        <v>46014.0</v>
      </c>
      <c r="C281" s="186" t="s">
        <v>4978</v>
      </c>
      <c r="D281" s="166">
        <v>18916.07</v>
      </c>
      <c r="E281" s="186" t="s">
        <v>4966</v>
      </c>
      <c r="F281" s="186" t="s">
        <v>118</v>
      </c>
      <c r="G281" s="166" t="s">
        <v>869</v>
      </c>
      <c r="H281" s="186" t="s">
        <v>3567</v>
      </c>
      <c r="J281" s="4"/>
      <c r="K281" s="4"/>
      <c r="L281" s="4"/>
      <c r="M281" s="4"/>
      <c r="N281" s="4"/>
      <c r="O281" s="4"/>
      <c r="P281" s="4"/>
      <c r="Q281" s="4"/>
    </row>
    <row r="282" ht="14.25" customHeight="1">
      <c r="A282" s="356" t="s">
        <v>4979</v>
      </c>
      <c r="B282" s="181">
        <v>46014.0</v>
      </c>
      <c r="C282" s="186" t="s">
        <v>3573</v>
      </c>
      <c r="D282" s="166">
        <v>18916.07</v>
      </c>
      <c r="E282" s="186" t="s">
        <v>4966</v>
      </c>
      <c r="F282" s="186" t="s">
        <v>118</v>
      </c>
      <c r="G282" s="166" t="s">
        <v>869</v>
      </c>
      <c r="H282" s="186" t="s">
        <v>3567</v>
      </c>
      <c r="J282" s="4"/>
      <c r="K282" s="4"/>
      <c r="L282" s="4"/>
      <c r="M282" s="4"/>
      <c r="N282" s="4"/>
      <c r="O282" s="4"/>
      <c r="P282" s="4"/>
      <c r="Q282" s="4"/>
    </row>
    <row r="283" ht="14.25" customHeight="1">
      <c r="A283" s="356" t="s">
        <v>4980</v>
      </c>
      <c r="B283" s="181">
        <v>46014.0</v>
      </c>
      <c r="C283" s="186" t="s">
        <v>4981</v>
      </c>
      <c r="D283" s="166">
        <v>18916.07</v>
      </c>
      <c r="E283" s="186" t="s">
        <v>4966</v>
      </c>
      <c r="F283" s="186" t="s">
        <v>118</v>
      </c>
      <c r="G283" s="166" t="s">
        <v>869</v>
      </c>
      <c r="H283" s="186" t="s">
        <v>4982</v>
      </c>
      <c r="J283" s="4"/>
      <c r="K283" s="4"/>
      <c r="L283" s="4"/>
      <c r="M283" s="4"/>
      <c r="N283" s="4"/>
      <c r="O283" s="4"/>
      <c r="P283" s="4"/>
      <c r="Q283" s="4"/>
    </row>
    <row r="284" ht="9.0" customHeight="1">
      <c r="A284" s="357"/>
      <c r="B284" s="169"/>
      <c r="C284" s="359"/>
      <c r="D284" s="172"/>
      <c r="E284" s="359"/>
      <c r="F284" s="359"/>
      <c r="G284" s="194"/>
      <c r="H284" s="359"/>
      <c r="I284" s="359"/>
      <c r="J284" s="172"/>
      <c r="K284" s="172"/>
      <c r="L284" s="172"/>
      <c r="M284" s="172"/>
      <c r="N284" s="172"/>
      <c r="O284" s="172"/>
      <c r="P284" s="172"/>
      <c r="Q284" s="172"/>
      <c r="R284" s="359"/>
      <c r="S284" s="359"/>
      <c r="T284" s="359"/>
      <c r="U284" s="359"/>
      <c r="V284" s="359"/>
      <c r="W284" s="359"/>
      <c r="X284" s="359"/>
      <c r="Y284" s="359"/>
      <c r="Z284" s="359"/>
      <c r="AA284" s="359"/>
    </row>
    <row r="285" ht="14.25" customHeight="1">
      <c r="A285" s="356" t="s">
        <v>4983</v>
      </c>
      <c r="B285" s="181">
        <v>46027.0</v>
      </c>
      <c r="C285" s="186" t="s">
        <v>4984</v>
      </c>
      <c r="D285" s="166">
        <v>9000.0</v>
      </c>
      <c r="E285" s="186" t="s">
        <v>4985</v>
      </c>
      <c r="F285" s="186" t="s">
        <v>150</v>
      </c>
      <c r="G285" s="166" t="s">
        <v>869</v>
      </c>
      <c r="J285" s="4"/>
      <c r="K285" s="4"/>
      <c r="L285" s="4"/>
      <c r="M285" s="4"/>
      <c r="N285" s="4"/>
      <c r="O285" s="4"/>
      <c r="P285" s="4"/>
      <c r="Q285" s="4"/>
    </row>
    <row r="286" ht="14.25" customHeight="1">
      <c r="A286" s="356" t="s">
        <v>4986</v>
      </c>
      <c r="B286" s="181">
        <v>46027.0</v>
      </c>
      <c r="C286" s="186" t="s">
        <v>4984</v>
      </c>
      <c r="D286" s="166">
        <v>300.0</v>
      </c>
      <c r="E286" s="186" t="s">
        <v>3584</v>
      </c>
      <c r="F286" s="186" t="s">
        <v>143</v>
      </c>
      <c r="G286" s="166" t="s">
        <v>976</v>
      </c>
      <c r="J286" s="4"/>
      <c r="K286" s="4"/>
      <c r="L286" s="4"/>
      <c r="M286" s="4"/>
      <c r="N286" s="4"/>
      <c r="O286" s="4"/>
      <c r="P286" s="4"/>
      <c r="Q286" s="4"/>
    </row>
    <row r="287" ht="14.25" customHeight="1">
      <c r="A287" s="356" t="s">
        <v>4987</v>
      </c>
      <c r="B287" s="181">
        <v>46027.0</v>
      </c>
      <c r="C287" s="186" t="s">
        <v>3286</v>
      </c>
      <c r="D287" s="166">
        <v>672.0</v>
      </c>
      <c r="E287" s="186" t="s">
        <v>4988</v>
      </c>
      <c r="F287" s="186" t="s">
        <v>143</v>
      </c>
      <c r="G287" s="166" t="s">
        <v>976</v>
      </c>
      <c r="J287" s="4"/>
      <c r="K287" s="4"/>
      <c r="L287" s="4"/>
      <c r="M287" s="4"/>
      <c r="N287" s="4"/>
      <c r="O287" s="4"/>
      <c r="P287" s="4"/>
      <c r="Q287" s="4"/>
    </row>
    <row r="288" ht="14.25" customHeight="1">
      <c r="A288" s="356" t="s">
        <v>4989</v>
      </c>
      <c r="B288" s="181">
        <v>46027.0</v>
      </c>
      <c r="C288" s="186" t="s">
        <v>4990</v>
      </c>
      <c r="D288" s="166">
        <v>24361.61</v>
      </c>
      <c r="E288" s="186" t="s">
        <v>4991</v>
      </c>
      <c r="F288" s="186" t="s">
        <v>201</v>
      </c>
      <c r="G288" s="166" t="s">
        <v>869</v>
      </c>
      <c r="H288" s="186" t="s">
        <v>3278</v>
      </c>
      <c r="J288" s="4"/>
      <c r="K288" s="4"/>
      <c r="L288" s="4"/>
      <c r="M288" s="4"/>
      <c r="N288" s="4"/>
      <c r="O288" s="4"/>
      <c r="P288" s="4"/>
      <c r="Q288" s="4"/>
    </row>
    <row r="289" ht="14.25" customHeight="1">
      <c r="A289" s="356" t="s">
        <v>4992</v>
      </c>
      <c r="B289" s="181">
        <v>46027.0</v>
      </c>
      <c r="C289" s="186" t="s">
        <v>4984</v>
      </c>
      <c r="D289" s="166">
        <v>350.0</v>
      </c>
      <c r="E289" s="186" t="s">
        <v>3587</v>
      </c>
      <c r="F289" s="186" t="s">
        <v>143</v>
      </c>
      <c r="G289" s="166" t="s">
        <v>976</v>
      </c>
      <c r="J289" s="4"/>
      <c r="K289" s="4"/>
      <c r="L289" s="4"/>
      <c r="M289" s="4"/>
      <c r="N289" s="4"/>
      <c r="O289" s="4"/>
      <c r="P289" s="4"/>
      <c r="Q289" s="4"/>
    </row>
    <row r="290" ht="14.25" customHeight="1">
      <c r="A290" s="356" t="s">
        <v>4993</v>
      </c>
      <c r="B290" s="181">
        <v>46027.0</v>
      </c>
      <c r="C290" s="186" t="s">
        <v>4994</v>
      </c>
      <c r="D290" s="166">
        <v>18916.07</v>
      </c>
      <c r="E290" s="186" t="s">
        <v>4966</v>
      </c>
      <c r="F290" s="186" t="s">
        <v>201</v>
      </c>
      <c r="G290" s="166" t="s">
        <v>869</v>
      </c>
      <c r="H290" s="186" t="s">
        <v>3591</v>
      </c>
      <c r="J290" s="4"/>
      <c r="K290" s="4"/>
      <c r="L290" s="4"/>
      <c r="M290" s="4"/>
      <c r="N290" s="4"/>
      <c r="O290" s="4"/>
      <c r="P290" s="4"/>
      <c r="Q290" s="4"/>
    </row>
    <row r="291" ht="14.25" customHeight="1">
      <c r="A291" s="356" t="s">
        <v>4995</v>
      </c>
      <c r="B291" s="181">
        <v>46027.0</v>
      </c>
      <c r="C291" s="186" t="s">
        <v>692</v>
      </c>
      <c r="D291" s="166">
        <v>3600.0</v>
      </c>
      <c r="E291" s="186" t="s">
        <v>4996</v>
      </c>
      <c r="F291" s="186" t="s">
        <v>201</v>
      </c>
      <c r="G291" s="166" t="s">
        <v>869</v>
      </c>
      <c r="H291" s="186" t="s">
        <v>3595</v>
      </c>
      <c r="J291" s="4"/>
      <c r="K291" s="4"/>
      <c r="L291" s="4"/>
      <c r="M291" s="4"/>
      <c r="N291" s="4"/>
      <c r="O291" s="4"/>
      <c r="P291" s="4"/>
      <c r="Q291" s="4"/>
    </row>
    <row r="292" ht="14.25" customHeight="1">
      <c r="A292" s="356" t="s">
        <v>4997</v>
      </c>
      <c r="B292" s="181">
        <v>46027.0</v>
      </c>
      <c r="C292" s="186" t="s">
        <v>4998</v>
      </c>
      <c r="D292" s="166">
        <v>600.0</v>
      </c>
      <c r="E292" s="186" t="s">
        <v>4999</v>
      </c>
      <c r="F292" s="186" t="s">
        <v>201</v>
      </c>
      <c r="G292" s="166" t="s">
        <v>976</v>
      </c>
      <c r="J292" s="4"/>
      <c r="K292" s="4"/>
      <c r="L292" s="4"/>
      <c r="M292" s="4"/>
      <c r="N292" s="4"/>
      <c r="O292" s="4"/>
      <c r="P292" s="4"/>
      <c r="Q292" s="4"/>
    </row>
    <row r="293" ht="14.25" customHeight="1">
      <c r="A293" s="356" t="s">
        <v>5000</v>
      </c>
      <c r="B293" s="181">
        <v>46027.0</v>
      </c>
      <c r="C293" s="186" t="s">
        <v>3668</v>
      </c>
      <c r="D293" s="166">
        <v>2160.0</v>
      </c>
      <c r="E293" s="186" t="s">
        <v>5001</v>
      </c>
      <c r="F293" s="186" t="s">
        <v>201</v>
      </c>
      <c r="G293" s="166" t="s">
        <v>976</v>
      </c>
      <c r="J293" s="4"/>
      <c r="K293" s="4"/>
      <c r="L293" s="4"/>
      <c r="M293" s="4"/>
      <c r="N293" s="4"/>
      <c r="O293" s="4"/>
      <c r="P293" s="4"/>
      <c r="Q293" s="4"/>
    </row>
    <row r="294" ht="14.25" customHeight="1">
      <c r="A294" s="356" t="s">
        <v>5002</v>
      </c>
      <c r="B294" s="181">
        <v>46029.0</v>
      </c>
      <c r="C294" s="186" t="s">
        <v>5003</v>
      </c>
      <c r="D294" s="166">
        <v>2900.0</v>
      </c>
      <c r="E294" s="186" t="s">
        <v>5004</v>
      </c>
      <c r="F294" s="186" t="s">
        <v>201</v>
      </c>
      <c r="G294" s="166" t="s">
        <v>869</v>
      </c>
      <c r="H294" s="186" t="s">
        <v>5005</v>
      </c>
      <c r="J294" s="4"/>
      <c r="K294" s="4"/>
      <c r="L294" s="4"/>
      <c r="M294" s="4"/>
      <c r="N294" s="4"/>
      <c r="O294" s="4"/>
      <c r="P294" s="4"/>
      <c r="Q294" s="4"/>
    </row>
    <row r="295" ht="14.25" customHeight="1">
      <c r="A295" s="356" t="s">
        <v>5006</v>
      </c>
      <c r="B295" s="181">
        <v>46029.0</v>
      </c>
      <c r="C295" s="186" t="s">
        <v>4998</v>
      </c>
      <c r="D295" s="166">
        <v>600.0</v>
      </c>
      <c r="E295" s="186" t="s">
        <v>5007</v>
      </c>
      <c r="F295" s="186" t="s">
        <v>150</v>
      </c>
      <c r="G295" s="166" t="s">
        <v>869</v>
      </c>
      <c r="H295" s="186" t="s">
        <v>3385</v>
      </c>
      <c r="J295" s="4"/>
      <c r="K295" s="4"/>
      <c r="L295" s="4"/>
      <c r="M295" s="4"/>
      <c r="N295" s="4"/>
      <c r="O295" s="4"/>
      <c r="P295" s="4"/>
      <c r="Q295" s="4"/>
    </row>
    <row r="296" ht="14.25" customHeight="1">
      <c r="A296" s="356" t="s">
        <v>5008</v>
      </c>
      <c r="B296" s="181">
        <v>46029.0</v>
      </c>
      <c r="C296" s="186" t="s">
        <v>5009</v>
      </c>
      <c r="D296" s="166">
        <v>2670.0</v>
      </c>
      <c r="E296" s="186" t="s">
        <v>5010</v>
      </c>
      <c r="F296" s="186" t="s">
        <v>150</v>
      </c>
      <c r="G296" s="166" t="s">
        <v>869</v>
      </c>
      <c r="H296" s="186" t="s">
        <v>3385</v>
      </c>
      <c r="J296" s="4"/>
      <c r="K296" s="4"/>
      <c r="L296" s="4"/>
      <c r="M296" s="4"/>
      <c r="N296" s="4"/>
      <c r="O296" s="4"/>
      <c r="P296" s="4"/>
      <c r="Q296" s="4"/>
    </row>
    <row r="297" ht="14.25" customHeight="1">
      <c r="A297" s="356" t="s">
        <v>5011</v>
      </c>
      <c r="B297" s="181">
        <v>46029.0</v>
      </c>
      <c r="C297" s="186" t="s">
        <v>5012</v>
      </c>
      <c r="D297" s="166">
        <v>9900.0</v>
      </c>
      <c r="E297" s="186" t="s">
        <v>3613</v>
      </c>
      <c r="F297" s="186" t="s">
        <v>118</v>
      </c>
      <c r="G297" s="166" t="s">
        <v>869</v>
      </c>
      <c r="H297" s="186" t="s">
        <v>3614</v>
      </c>
      <c r="J297" s="4"/>
      <c r="K297" s="4"/>
      <c r="L297" s="4"/>
      <c r="M297" s="4"/>
      <c r="N297" s="4"/>
      <c r="O297" s="4"/>
      <c r="P297" s="4"/>
      <c r="Q297" s="4"/>
    </row>
    <row r="298" ht="14.25" customHeight="1">
      <c r="A298" s="356" t="s">
        <v>5013</v>
      </c>
      <c r="B298" s="181">
        <v>46029.0</v>
      </c>
      <c r="C298" s="186" t="s">
        <v>162</v>
      </c>
      <c r="D298" s="166">
        <v>4000.0</v>
      </c>
      <c r="E298" s="186" t="s">
        <v>5014</v>
      </c>
      <c r="F298" s="186" t="s">
        <v>118</v>
      </c>
      <c r="G298" s="166" t="s">
        <v>869</v>
      </c>
      <c r="H298" s="186" t="s">
        <v>3619</v>
      </c>
      <c r="J298" s="4"/>
      <c r="K298" s="4"/>
      <c r="L298" s="4"/>
      <c r="M298" s="4"/>
      <c r="N298" s="4"/>
      <c r="O298" s="4"/>
      <c r="P298" s="4"/>
      <c r="Q298" s="4"/>
    </row>
    <row r="299" ht="14.25" customHeight="1">
      <c r="A299" s="356" t="s">
        <v>5015</v>
      </c>
      <c r="B299" s="181">
        <v>46029.0</v>
      </c>
      <c r="C299" s="186" t="s">
        <v>162</v>
      </c>
      <c r="D299" s="166">
        <v>4000.0</v>
      </c>
      <c r="E299" s="186" t="s">
        <v>5014</v>
      </c>
      <c r="F299" s="186" t="s">
        <v>118</v>
      </c>
      <c r="G299" s="166" t="s">
        <v>869</v>
      </c>
      <c r="H299" s="186" t="s">
        <v>5016</v>
      </c>
      <c r="J299" s="4"/>
      <c r="K299" s="4"/>
      <c r="L299" s="4"/>
      <c r="M299" s="4"/>
      <c r="N299" s="4"/>
      <c r="O299" s="4"/>
      <c r="P299" s="4"/>
      <c r="Q299" s="4"/>
    </row>
    <row r="300" ht="14.25" customHeight="1">
      <c r="A300" s="356" t="s">
        <v>5017</v>
      </c>
      <c r="B300" s="181">
        <v>46031.0</v>
      </c>
      <c r="C300" s="186" t="s">
        <v>3622</v>
      </c>
      <c r="D300" s="166">
        <v>6900.0</v>
      </c>
      <c r="E300" s="186" t="s">
        <v>5018</v>
      </c>
      <c r="F300" s="186" t="s">
        <v>201</v>
      </c>
      <c r="G300" s="166" t="s">
        <v>976</v>
      </c>
      <c r="H300" s="186" t="s">
        <v>5019</v>
      </c>
      <c r="J300" s="4"/>
      <c r="K300" s="4"/>
      <c r="L300" s="4"/>
      <c r="M300" s="4"/>
      <c r="N300" s="4"/>
      <c r="O300" s="4"/>
      <c r="P300" s="4"/>
      <c r="Q300" s="4"/>
    </row>
    <row r="301" ht="14.25" customHeight="1">
      <c r="A301" s="356" t="s">
        <v>5020</v>
      </c>
      <c r="B301" s="181">
        <v>46031.0</v>
      </c>
      <c r="C301" s="186" t="s">
        <v>3622</v>
      </c>
      <c r="D301" s="166">
        <v>1200.0</v>
      </c>
      <c r="E301" s="186" t="s">
        <v>5021</v>
      </c>
      <c r="F301" s="186" t="s">
        <v>143</v>
      </c>
      <c r="G301" s="166" t="s">
        <v>976</v>
      </c>
      <c r="J301" s="4"/>
      <c r="K301" s="4"/>
      <c r="L301" s="4"/>
      <c r="M301" s="4"/>
      <c r="N301" s="4"/>
      <c r="O301" s="4"/>
      <c r="P301" s="4"/>
      <c r="Q301" s="4"/>
    </row>
    <row r="302" ht="14.25" customHeight="1">
      <c r="A302" s="356" t="s">
        <v>5022</v>
      </c>
      <c r="B302" s="181">
        <v>46031.0</v>
      </c>
      <c r="C302" s="186" t="s">
        <v>5023</v>
      </c>
      <c r="D302" s="166">
        <v>2900.0</v>
      </c>
      <c r="E302" s="186" t="s">
        <v>5024</v>
      </c>
      <c r="F302" s="186" t="s">
        <v>150</v>
      </c>
      <c r="G302" s="166" t="s">
        <v>869</v>
      </c>
      <c r="J302" s="4"/>
      <c r="K302" s="4"/>
      <c r="L302" s="4"/>
      <c r="M302" s="4"/>
      <c r="N302" s="4"/>
      <c r="O302" s="4"/>
      <c r="P302" s="4"/>
      <c r="Q302" s="4"/>
    </row>
    <row r="303" ht="14.25" customHeight="1">
      <c r="A303" s="356" t="s">
        <v>5025</v>
      </c>
      <c r="B303" s="181">
        <v>46031.0</v>
      </c>
      <c r="C303" s="186" t="s">
        <v>5026</v>
      </c>
      <c r="D303" s="166">
        <v>5500.0</v>
      </c>
      <c r="E303" s="186" t="s">
        <v>5027</v>
      </c>
      <c r="F303" s="186" t="s">
        <v>201</v>
      </c>
      <c r="G303" s="166" t="s">
        <v>976</v>
      </c>
      <c r="H303" s="186" t="s">
        <v>5028</v>
      </c>
      <c r="J303" s="4"/>
      <c r="K303" s="4"/>
      <c r="L303" s="4"/>
      <c r="M303" s="4"/>
      <c r="N303" s="4"/>
      <c r="O303" s="4"/>
      <c r="P303" s="4"/>
      <c r="Q303" s="4"/>
    </row>
    <row r="304" ht="14.25" customHeight="1">
      <c r="A304" s="356" t="s">
        <v>5029</v>
      </c>
      <c r="B304" s="181">
        <v>46037.0</v>
      </c>
      <c r="C304" s="186" t="s">
        <v>4990</v>
      </c>
      <c r="D304" s="166">
        <v>33915.18</v>
      </c>
      <c r="E304" s="186" t="s">
        <v>5030</v>
      </c>
      <c r="F304" s="186" t="s">
        <v>201</v>
      </c>
      <c r="G304" s="166" t="s">
        <v>869</v>
      </c>
      <c r="H304" s="186" t="s">
        <v>5031</v>
      </c>
      <c r="J304" s="4"/>
      <c r="K304" s="4"/>
      <c r="L304" s="4"/>
      <c r="M304" s="4"/>
      <c r="N304" s="4"/>
      <c r="O304" s="4"/>
      <c r="P304" s="4"/>
      <c r="Q304" s="4"/>
    </row>
    <row r="305" ht="14.25" customHeight="1">
      <c r="A305" s="356" t="s">
        <v>5032</v>
      </c>
      <c r="B305" s="181">
        <v>46037.0</v>
      </c>
      <c r="C305" s="186" t="s">
        <v>5033</v>
      </c>
      <c r="D305" s="166">
        <v>1814942.67</v>
      </c>
      <c r="E305" s="186" t="s">
        <v>3652</v>
      </c>
      <c r="F305" s="186" t="s">
        <v>201</v>
      </c>
      <c r="G305" s="166" t="s">
        <v>869</v>
      </c>
      <c r="H305" s="186" t="s">
        <v>3653</v>
      </c>
      <c r="J305" s="4"/>
      <c r="K305" s="4"/>
      <c r="L305" s="4"/>
      <c r="M305" s="4"/>
      <c r="N305" s="4"/>
      <c r="O305" s="4"/>
      <c r="P305" s="4"/>
      <c r="Q305" s="4"/>
    </row>
    <row r="306" ht="14.25" customHeight="1">
      <c r="A306" s="356" t="s">
        <v>5034</v>
      </c>
      <c r="B306" s="181">
        <v>46038.0</v>
      </c>
      <c r="C306" s="186" t="s">
        <v>5035</v>
      </c>
      <c r="D306" s="166">
        <v>5250.0</v>
      </c>
      <c r="E306" s="186" t="s">
        <v>5036</v>
      </c>
      <c r="F306" s="186" t="s">
        <v>118</v>
      </c>
      <c r="G306" s="166" t="s">
        <v>869</v>
      </c>
      <c r="H306" s="186" t="s">
        <v>5037</v>
      </c>
      <c r="J306" s="4"/>
      <c r="K306" s="4"/>
      <c r="L306" s="4"/>
      <c r="M306" s="4"/>
      <c r="N306" s="4"/>
      <c r="O306" s="4"/>
      <c r="P306" s="4"/>
      <c r="Q306" s="4"/>
    </row>
    <row r="307" ht="14.25" customHeight="1">
      <c r="A307" s="356" t="s">
        <v>5038</v>
      </c>
      <c r="B307" s="181">
        <v>46038.0</v>
      </c>
      <c r="C307" s="186" t="s">
        <v>1961</v>
      </c>
      <c r="D307" s="166">
        <v>27225.0</v>
      </c>
      <c r="E307" s="186" t="s">
        <v>5039</v>
      </c>
      <c r="F307" s="186" t="s">
        <v>201</v>
      </c>
      <c r="G307" s="166" t="s">
        <v>869</v>
      </c>
      <c r="H307" s="186" t="s">
        <v>3657</v>
      </c>
      <c r="J307" s="4"/>
      <c r="K307" s="4"/>
      <c r="L307" s="4"/>
      <c r="M307" s="4"/>
      <c r="N307" s="4"/>
      <c r="O307" s="4"/>
      <c r="P307" s="4"/>
      <c r="Q307" s="4"/>
    </row>
    <row r="308" ht="14.25" customHeight="1">
      <c r="A308" s="356" t="s">
        <v>5040</v>
      </c>
      <c r="B308" s="181">
        <v>46031.0</v>
      </c>
      <c r="C308" s="186" t="s">
        <v>1961</v>
      </c>
      <c r="D308" s="166">
        <v>27225.0</v>
      </c>
      <c r="E308" s="186" t="s">
        <v>5041</v>
      </c>
      <c r="G308" s="166"/>
      <c r="J308" s="4"/>
      <c r="K308" s="4"/>
      <c r="L308" s="4"/>
      <c r="M308" s="4"/>
      <c r="N308" s="4"/>
      <c r="O308" s="4"/>
      <c r="P308" s="4"/>
      <c r="Q308" s="4"/>
    </row>
    <row r="309" ht="14.25" customHeight="1">
      <c r="A309" s="356" t="s">
        <v>5042</v>
      </c>
      <c r="B309" s="109"/>
      <c r="D309" s="4"/>
      <c r="G309" s="166"/>
      <c r="J309" s="4"/>
      <c r="K309" s="4"/>
      <c r="L309" s="4"/>
      <c r="M309" s="4"/>
      <c r="N309" s="4"/>
      <c r="O309" s="4"/>
      <c r="P309" s="4"/>
      <c r="Q309" s="4"/>
    </row>
    <row r="310" ht="14.25" customHeight="1">
      <c r="A310" s="356" t="s">
        <v>5043</v>
      </c>
      <c r="B310" s="109"/>
      <c r="D310" s="4"/>
      <c r="G310" s="166"/>
      <c r="J310" s="4"/>
      <c r="K310" s="4"/>
      <c r="L310" s="4"/>
      <c r="M310" s="4"/>
      <c r="N310" s="4"/>
      <c r="O310" s="4"/>
      <c r="P310" s="4"/>
      <c r="Q310" s="4"/>
    </row>
    <row r="311" ht="14.25" customHeight="1">
      <c r="A311" s="356" t="s">
        <v>5044</v>
      </c>
      <c r="B311" s="109"/>
      <c r="D311" s="4"/>
      <c r="G311" s="166"/>
      <c r="J311" s="4"/>
      <c r="K311" s="4"/>
      <c r="L311" s="4"/>
      <c r="M311" s="4"/>
      <c r="N311" s="4"/>
      <c r="O311" s="4"/>
      <c r="P311" s="4"/>
      <c r="Q311" s="4"/>
    </row>
    <row r="312" ht="14.25" customHeight="1">
      <c r="A312" s="356" t="s">
        <v>5045</v>
      </c>
      <c r="B312" s="109"/>
      <c r="D312" s="4"/>
      <c r="G312" s="166"/>
      <c r="J312" s="4"/>
      <c r="K312" s="4"/>
      <c r="L312" s="4"/>
      <c r="M312" s="4"/>
      <c r="N312" s="4"/>
      <c r="O312" s="4"/>
      <c r="P312" s="4"/>
      <c r="Q312" s="4"/>
    </row>
    <row r="313" ht="14.25" customHeight="1">
      <c r="A313" s="356" t="s">
        <v>5046</v>
      </c>
      <c r="B313" s="181">
        <v>46059.0</v>
      </c>
      <c r="C313" s="186" t="s">
        <v>872</v>
      </c>
      <c r="D313" s="166">
        <v>19800.0</v>
      </c>
      <c r="E313" s="186" t="s">
        <v>3522</v>
      </c>
      <c r="F313" s="186" t="s">
        <v>201</v>
      </c>
      <c r="G313" s="166" t="s">
        <v>976</v>
      </c>
      <c r="H313" s="186" t="s">
        <v>5047</v>
      </c>
      <c r="J313" s="4"/>
      <c r="K313" s="4"/>
      <c r="L313" s="4"/>
      <c r="M313" s="4"/>
      <c r="N313" s="4"/>
      <c r="O313" s="4"/>
      <c r="P313" s="4"/>
      <c r="Q313" s="4"/>
    </row>
    <row r="314" ht="14.25" customHeight="1">
      <c r="A314" s="356" t="s">
        <v>5048</v>
      </c>
      <c r="B314" s="181">
        <v>46059.0</v>
      </c>
      <c r="C314" s="186" t="s">
        <v>362</v>
      </c>
      <c r="D314" s="166">
        <v>22928.57</v>
      </c>
      <c r="E314" s="186" t="s">
        <v>5049</v>
      </c>
      <c r="F314" s="186" t="s">
        <v>118</v>
      </c>
      <c r="G314" s="166" t="s">
        <v>869</v>
      </c>
      <c r="H314" s="186" t="s">
        <v>5050</v>
      </c>
      <c r="J314" s="4"/>
      <c r="K314" s="4"/>
      <c r="L314" s="4"/>
      <c r="M314" s="4"/>
      <c r="N314" s="4"/>
      <c r="O314" s="4"/>
      <c r="P314" s="4"/>
      <c r="Q314" s="4"/>
    </row>
    <row r="315" ht="14.25" customHeight="1">
      <c r="A315" s="356" t="s">
        <v>5051</v>
      </c>
      <c r="B315" s="181">
        <v>46059.0</v>
      </c>
      <c r="C315" s="186" t="s">
        <v>4372</v>
      </c>
      <c r="D315" s="166">
        <v>5500.0</v>
      </c>
      <c r="E315" s="186" t="s">
        <v>5052</v>
      </c>
      <c r="F315" s="186" t="s">
        <v>150</v>
      </c>
      <c r="G315" s="166" t="s">
        <v>869</v>
      </c>
      <c r="J315" s="4"/>
      <c r="K315" s="4"/>
      <c r="L315" s="4"/>
      <c r="M315" s="4"/>
      <c r="N315" s="4"/>
      <c r="O315" s="4"/>
      <c r="P315" s="4"/>
      <c r="Q315" s="4"/>
    </row>
    <row r="316" ht="14.25" customHeight="1">
      <c r="A316" s="356" t="s">
        <v>5053</v>
      </c>
      <c r="B316" s="181">
        <v>46062.0</v>
      </c>
      <c r="C316" s="186" t="s">
        <v>3986</v>
      </c>
      <c r="D316" s="166">
        <v>7589.29</v>
      </c>
      <c r="E316" s="186" t="s">
        <v>5054</v>
      </c>
      <c r="F316" s="186" t="s">
        <v>201</v>
      </c>
      <c r="G316" s="166" t="s">
        <v>869</v>
      </c>
      <c r="H316" s="186" t="s">
        <v>5055</v>
      </c>
      <c r="J316" s="4"/>
      <c r="K316" s="4"/>
      <c r="L316" s="4"/>
      <c r="M316" s="4"/>
      <c r="N316" s="4"/>
      <c r="O316" s="4"/>
      <c r="P316" s="4"/>
      <c r="Q316" s="4"/>
    </row>
    <row r="317" ht="14.25" customHeight="1">
      <c r="A317" s="356" t="s">
        <v>5056</v>
      </c>
      <c r="B317" s="181">
        <v>46063.0</v>
      </c>
      <c r="C317" s="186" t="s">
        <v>3608</v>
      </c>
      <c r="D317" s="166">
        <v>5700.0</v>
      </c>
      <c r="E317" s="186" t="s">
        <v>5057</v>
      </c>
      <c r="F317" s="186" t="s">
        <v>201</v>
      </c>
      <c r="G317" s="166" t="s">
        <v>869</v>
      </c>
      <c r="H317" s="186" t="s">
        <v>5058</v>
      </c>
      <c r="J317" s="4"/>
      <c r="K317" s="4"/>
      <c r="L317" s="4"/>
      <c r="M317" s="4"/>
      <c r="N317" s="4"/>
      <c r="O317" s="4"/>
      <c r="P317" s="4"/>
      <c r="Q317" s="4"/>
    </row>
    <row r="318" ht="14.25" customHeight="1">
      <c r="A318" s="356" t="s">
        <v>5059</v>
      </c>
      <c r="B318" s="181">
        <v>46065.0</v>
      </c>
      <c r="C318" s="186" t="s">
        <v>3646</v>
      </c>
      <c r="D318" s="166">
        <v>56557.14</v>
      </c>
      <c r="E318" s="186" t="s">
        <v>5060</v>
      </c>
      <c r="F318" s="186" t="s">
        <v>201</v>
      </c>
      <c r="G318" s="166" t="s">
        <v>869</v>
      </c>
      <c r="H318" s="186" t="s">
        <v>5061</v>
      </c>
      <c r="J318" s="4"/>
      <c r="K318" s="4"/>
      <c r="L318" s="4"/>
      <c r="M318" s="4"/>
      <c r="N318" s="4"/>
      <c r="O318" s="4"/>
      <c r="P318" s="4"/>
      <c r="Q318" s="4"/>
    </row>
    <row r="319" ht="14.25" customHeight="1">
      <c r="A319" s="356" t="s">
        <v>5062</v>
      </c>
      <c r="B319" s="181">
        <v>46069.0</v>
      </c>
      <c r="C319" s="186" t="s">
        <v>1223</v>
      </c>
      <c r="D319" s="273">
        <v>1814942.67</v>
      </c>
      <c r="E319" s="128" t="s">
        <v>4291</v>
      </c>
      <c r="F319" s="186" t="s">
        <v>201</v>
      </c>
      <c r="G319" s="166" t="s">
        <v>869</v>
      </c>
      <c r="H319" s="128" t="s">
        <v>4292</v>
      </c>
      <c r="J319" s="4"/>
      <c r="K319" s="4"/>
      <c r="L319" s="4"/>
      <c r="M319" s="4"/>
      <c r="N319" s="4"/>
      <c r="O319" s="4"/>
      <c r="P319" s="4"/>
      <c r="Q319" s="4"/>
    </row>
    <row r="320" ht="14.25" customHeight="1">
      <c r="A320" s="356" t="s">
        <v>5063</v>
      </c>
      <c r="B320" s="181">
        <v>46069.0</v>
      </c>
      <c r="C320" s="128" t="s">
        <v>5064</v>
      </c>
      <c r="D320" s="182">
        <v>19800.0</v>
      </c>
      <c r="E320" s="128" t="s">
        <v>4296</v>
      </c>
      <c r="F320" s="186" t="s">
        <v>118</v>
      </c>
      <c r="G320" s="166" t="s">
        <v>869</v>
      </c>
      <c r="H320" s="110"/>
      <c r="J320" s="4"/>
      <c r="K320" s="4"/>
      <c r="L320" s="4"/>
      <c r="M320" s="4"/>
      <c r="N320" s="4"/>
      <c r="O320" s="4"/>
      <c r="P320" s="4"/>
      <c r="Q320" s="4"/>
    </row>
    <row r="321" ht="14.25" customHeight="1">
      <c r="A321" s="356" t="s">
        <v>5065</v>
      </c>
      <c r="B321" s="181">
        <v>46069.0</v>
      </c>
      <c r="C321" s="128" t="s">
        <v>5066</v>
      </c>
      <c r="D321" s="184">
        <v>18916.07</v>
      </c>
      <c r="E321" s="128" t="s">
        <v>4296</v>
      </c>
      <c r="F321" s="186" t="s">
        <v>201</v>
      </c>
      <c r="G321" s="166" t="s">
        <v>869</v>
      </c>
      <c r="H321" s="128" t="s">
        <v>4300</v>
      </c>
      <c r="J321" s="4"/>
      <c r="K321" s="4"/>
      <c r="L321" s="4"/>
      <c r="M321" s="4"/>
      <c r="N321" s="4"/>
      <c r="O321" s="4"/>
      <c r="P321" s="4"/>
      <c r="Q321" s="4"/>
    </row>
    <row r="322" ht="14.25" customHeight="1">
      <c r="A322" s="356" t="s">
        <v>5067</v>
      </c>
      <c r="B322" s="181">
        <v>46069.0</v>
      </c>
      <c r="C322" s="128" t="s">
        <v>889</v>
      </c>
      <c r="D322" s="184">
        <v>18916.07</v>
      </c>
      <c r="E322" s="128" t="s">
        <v>4303</v>
      </c>
      <c r="F322" s="186" t="s">
        <v>201</v>
      </c>
      <c r="G322" s="166" t="s">
        <v>869</v>
      </c>
      <c r="H322" s="128" t="s">
        <v>4304</v>
      </c>
      <c r="J322" s="4"/>
      <c r="K322" s="4"/>
      <c r="L322" s="4"/>
      <c r="M322" s="4"/>
      <c r="N322" s="4"/>
      <c r="O322" s="4"/>
      <c r="P322" s="4"/>
      <c r="Q322" s="4"/>
    </row>
    <row r="323" ht="14.25" customHeight="1">
      <c r="A323" s="356" t="s">
        <v>5068</v>
      </c>
      <c r="B323" s="181">
        <v>46069.0</v>
      </c>
      <c r="C323" s="128" t="s">
        <v>817</v>
      </c>
      <c r="D323" s="184">
        <v>18916.07</v>
      </c>
      <c r="E323" s="128" t="s">
        <v>4303</v>
      </c>
      <c r="F323" s="186" t="s">
        <v>201</v>
      </c>
      <c r="G323" s="166" t="s">
        <v>869</v>
      </c>
      <c r="H323" s="128" t="s">
        <v>4304</v>
      </c>
      <c r="J323" s="4"/>
      <c r="K323" s="4"/>
      <c r="L323" s="4"/>
      <c r="M323" s="4"/>
      <c r="N323" s="4"/>
      <c r="O323" s="4"/>
      <c r="P323" s="4"/>
      <c r="Q323" s="4"/>
    </row>
    <row r="324" ht="14.25" customHeight="1">
      <c r="A324" s="356" t="s">
        <v>5069</v>
      </c>
      <c r="B324" s="181">
        <v>46069.0</v>
      </c>
      <c r="C324" s="186" t="s">
        <v>786</v>
      </c>
      <c r="D324" s="166">
        <v>3534.82</v>
      </c>
      <c r="E324" s="186" t="s">
        <v>5070</v>
      </c>
      <c r="F324" s="186" t="s">
        <v>201</v>
      </c>
      <c r="G324" s="166" t="s">
        <v>869</v>
      </c>
      <c r="H324" s="186" t="s">
        <v>3049</v>
      </c>
      <c r="J324" s="4"/>
      <c r="K324" s="4"/>
      <c r="L324" s="4"/>
      <c r="M324" s="4"/>
      <c r="N324" s="4"/>
      <c r="O324" s="4"/>
      <c r="P324" s="4"/>
      <c r="Q324" s="4"/>
    </row>
    <row r="325" ht="14.25" customHeight="1">
      <c r="A325" s="356" t="s">
        <v>5071</v>
      </c>
      <c r="B325" s="181">
        <v>46071.0</v>
      </c>
      <c r="C325" s="186" t="s">
        <v>5072</v>
      </c>
      <c r="D325" s="166">
        <v>9900.0</v>
      </c>
      <c r="E325" s="186" t="s">
        <v>3613</v>
      </c>
      <c r="F325" s="186" t="s">
        <v>1100</v>
      </c>
      <c r="G325" s="166" t="s">
        <v>869</v>
      </c>
      <c r="J325" s="4"/>
      <c r="K325" s="4"/>
      <c r="L325" s="4"/>
      <c r="M325" s="4"/>
      <c r="N325" s="4"/>
      <c r="O325" s="4"/>
      <c r="P325" s="4"/>
      <c r="Q325" s="4"/>
    </row>
    <row r="326" ht="14.25" customHeight="1">
      <c r="A326" s="356" t="s">
        <v>5073</v>
      </c>
      <c r="B326" s="181">
        <v>46071.0</v>
      </c>
      <c r="C326" s="186" t="s">
        <v>1331</v>
      </c>
      <c r="D326" s="166">
        <v>4000.0</v>
      </c>
      <c r="E326" s="186" t="s">
        <v>5074</v>
      </c>
      <c r="F326" s="186" t="s">
        <v>1100</v>
      </c>
      <c r="G326" s="166" t="s">
        <v>869</v>
      </c>
      <c r="J326" s="4"/>
      <c r="K326" s="4"/>
      <c r="L326" s="4"/>
      <c r="M326" s="4"/>
      <c r="N326" s="4"/>
      <c r="O326" s="4"/>
      <c r="P326" s="4"/>
      <c r="Q326" s="4"/>
    </row>
    <row r="327" ht="14.25" customHeight="1">
      <c r="A327" s="356" t="s">
        <v>5075</v>
      </c>
      <c r="B327" s="181">
        <v>46071.0</v>
      </c>
      <c r="C327" s="186" t="s">
        <v>5076</v>
      </c>
      <c r="D327" s="166">
        <v>44000.0</v>
      </c>
      <c r="E327" s="186" t="s">
        <v>5077</v>
      </c>
      <c r="F327" s="186" t="s">
        <v>201</v>
      </c>
      <c r="G327" s="166" t="s">
        <v>869</v>
      </c>
      <c r="H327" s="186" t="s">
        <v>4330</v>
      </c>
      <c r="J327" s="4"/>
      <c r="K327" s="4"/>
      <c r="L327" s="4"/>
      <c r="M327" s="4"/>
      <c r="N327" s="4"/>
      <c r="O327" s="4"/>
      <c r="P327" s="4"/>
      <c r="Q327" s="4"/>
    </row>
    <row r="328" ht="14.25" customHeight="1">
      <c r="A328" s="356" t="s">
        <v>5078</v>
      </c>
      <c r="B328" s="181">
        <v>46076.0</v>
      </c>
      <c r="C328" s="186" t="s">
        <v>5079</v>
      </c>
      <c r="D328" s="166">
        <v>2267.05</v>
      </c>
      <c r="E328" s="186" t="s">
        <v>5080</v>
      </c>
      <c r="F328" s="186" t="s">
        <v>118</v>
      </c>
      <c r="G328" s="166" t="s">
        <v>869</v>
      </c>
      <c r="H328" s="186" t="s">
        <v>5081</v>
      </c>
      <c r="J328" s="4"/>
      <c r="K328" s="4"/>
      <c r="L328" s="4"/>
      <c r="M328" s="4"/>
      <c r="N328" s="4"/>
      <c r="O328" s="4"/>
      <c r="P328" s="4"/>
      <c r="Q328" s="4"/>
    </row>
    <row r="329" ht="14.25" customHeight="1">
      <c r="A329" s="356" t="s">
        <v>5082</v>
      </c>
      <c r="B329" s="109"/>
      <c r="D329" s="4"/>
      <c r="G329" s="166"/>
      <c r="J329" s="4"/>
      <c r="K329" s="4"/>
      <c r="L329" s="4"/>
      <c r="M329" s="4"/>
      <c r="N329" s="4"/>
      <c r="O329" s="4"/>
      <c r="P329" s="4"/>
      <c r="Q329" s="4"/>
    </row>
    <row r="330" ht="14.25" customHeight="1">
      <c r="A330" s="356" t="s">
        <v>5083</v>
      </c>
      <c r="B330" s="109"/>
      <c r="D330" s="4"/>
      <c r="G330" s="166"/>
      <c r="J330" s="4"/>
      <c r="K330" s="4"/>
      <c r="L330" s="4"/>
      <c r="M330" s="4"/>
      <c r="N330" s="4"/>
      <c r="O330" s="4"/>
      <c r="P330" s="4"/>
      <c r="Q330" s="4"/>
    </row>
    <row r="331" ht="14.25" customHeight="1">
      <c r="A331" s="356" t="s">
        <v>5084</v>
      </c>
      <c r="B331" s="109"/>
      <c r="D331" s="4"/>
      <c r="G331" s="166"/>
      <c r="J331" s="4"/>
      <c r="K331" s="4"/>
      <c r="L331" s="4"/>
      <c r="M331" s="4"/>
      <c r="N331" s="4"/>
      <c r="O331" s="4"/>
      <c r="P331" s="4"/>
      <c r="Q331" s="4"/>
    </row>
    <row r="332" ht="14.25" customHeight="1">
      <c r="A332" s="356" t="s">
        <v>5085</v>
      </c>
      <c r="B332" s="109"/>
      <c r="D332" s="4"/>
      <c r="G332" s="166"/>
      <c r="J332" s="4"/>
      <c r="K332" s="4"/>
      <c r="L332" s="4"/>
      <c r="M332" s="4"/>
      <c r="N332" s="4"/>
      <c r="O332" s="4"/>
      <c r="P332" s="4"/>
      <c r="Q332" s="4"/>
    </row>
    <row r="333" ht="14.25" customHeight="1">
      <c r="A333" s="356" t="s">
        <v>5086</v>
      </c>
      <c r="B333" s="109"/>
      <c r="D333" s="4"/>
      <c r="G333" s="166"/>
      <c r="J333" s="4"/>
      <c r="K333" s="4"/>
      <c r="L333" s="4"/>
      <c r="M333" s="4"/>
      <c r="N333" s="4"/>
      <c r="O333" s="4"/>
      <c r="P333" s="4"/>
      <c r="Q333" s="4"/>
    </row>
    <row r="334" ht="14.25" customHeight="1">
      <c r="A334" s="356" t="s">
        <v>5087</v>
      </c>
      <c r="B334" s="109"/>
      <c r="D334" s="4"/>
      <c r="G334" s="166"/>
      <c r="J334" s="4"/>
      <c r="K334" s="4"/>
      <c r="L334" s="4"/>
      <c r="M334" s="4"/>
      <c r="N334" s="4"/>
      <c r="O334" s="4"/>
      <c r="P334" s="4"/>
      <c r="Q334" s="4"/>
    </row>
    <row r="335" ht="14.25" customHeight="1">
      <c r="A335" s="356" t="s">
        <v>5088</v>
      </c>
      <c r="B335" s="109"/>
      <c r="D335" s="4"/>
      <c r="G335" s="166"/>
      <c r="J335" s="4"/>
      <c r="K335" s="4"/>
      <c r="L335" s="4"/>
      <c r="M335" s="4"/>
      <c r="N335" s="4"/>
      <c r="O335" s="4"/>
      <c r="P335" s="4"/>
      <c r="Q335" s="4"/>
    </row>
    <row r="336" ht="14.25" customHeight="1">
      <c r="A336" s="356" t="s">
        <v>5089</v>
      </c>
      <c r="B336" s="109"/>
      <c r="D336" s="4"/>
      <c r="G336" s="166"/>
      <c r="J336" s="4"/>
      <c r="K336" s="4"/>
      <c r="L336" s="4"/>
      <c r="M336" s="4"/>
      <c r="N336" s="4"/>
      <c r="O336" s="4"/>
      <c r="P336" s="4"/>
      <c r="Q336" s="4"/>
    </row>
    <row r="337" ht="14.25" customHeight="1">
      <c r="A337" s="356" t="s">
        <v>5090</v>
      </c>
      <c r="B337" s="109"/>
      <c r="D337" s="4"/>
      <c r="G337" s="166"/>
      <c r="J337" s="4"/>
      <c r="K337" s="4"/>
      <c r="L337" s="4"/>
      <c r="M337" s="4"/>
      <c r="N337" s="4"/>
      <c r="O337" s="4"/>
      <c r="P337" s="4"/>
      <c r="Q337" s="4"/>
    </row>
    <row r="338" ht="14.25" customHeight="1">
      <c r="A338" s="356" t="s">
        <v>5091</v>
      </c>
      <c r="B338" s="109"/>
      <c r="D338" s="4"/>
      <c r="G338" s="166"/>
      <c r="J338" s="4"/>
      <c r="K338" s="4"/>
      <c r="L338" s="4"/>
      <c r="M338" s="4"/>
      <c r="N338" s="4"/>
      <c r="O338" s="4"/>
      <c r="P338" s="4"/>
      <c r="Q338" s="4"/>
    </row>
    <row r="339" ht="14.25" customHeight="1">
      <c r="A339" s="356" t="s">
        <v>5092</v>
      </c>
      <c r="B339" s="109"/>
      <c r="D339" s="4"/>
      <c r="G339" s="166"/>
      <c r="J339" s="4"/>
      <c r="K339" s="4"/>
      <c r="L339" s="4"/>
      <c r="M339" s="4"/>
      <c r="N339" s="4"/>
      <c r="O339" s="4"/>
      <c r="P339" s="4"/>
      <c r="Q339" s="4"/>
    </row>
    <row r="340" ht="14.25" customHeight="1">
      <c r="A340" s="356" t="s">
        <v>5093</v>
      </c>
      <c r="B340" s="109"/>
      <c r="D340" s="4"/>
      <c r="G340" s="166"/>
      <c r="J340" s="4"/>
      <c r="K340" s="4"/>
      <c r="L340" s="4"/>
      <c r="M340" s="4"/>
      <c r="N340" s="4"/>
      <c r="O340" s="4"/>
      <c r="P340" s="4"/>
      <c r="Q340" s="4"/>
    </row>
    <row r="341" ht="14.25" customHeight="1">
      <c r="A341" s="356" t="s">
        <v>5094</v>
      </c>
      <c r="B341" s="109"/>
      <c r="D341" s="4"/>
      <c r="G341" s="166"/>
      <c r="J341" s="4"/>
      <c r="K341" s="4"/>
      <c r="L341" s="4"/>
      <c r="M341" s="4"/>
      <c r="N341" s="4"/>
      <c r="O341" s="4"/>
      <c r="P341" s="4"/>
      <c r="Q341" s="4"/>
    </row>
    <row r="342" ht="14.25" customHeight="1">
      <c r="A342" s="356" t="s">
        <v>5095</v>
      </c>
      <c r="B342" s="109"/>
      <c r="D342" s="4"/>
      <c r="G342" s="166"/>
      <c r="J342" s="4"/>
      <c r="K342" s="4"/>
      <c r="L342" s="4"/>
      <c r="M342" s="4"/>
      <c r="N342" s="4"/>
      <c r="O342" s="4"/>
      <c r="P342" s="4"/>
      <c r="Q342" s="4"/>
    </row>
    <row r="343" ht="14.25" customHeight="1">
      <c r="A343" s="356" t="s">
        <v>5096</v>
      </c>
      <c r="B343" s="109"/>
      <c r="D343" s="4"/>
      <c r="G343" s="166"/>
      <c r="J343" s="4"/>
      <c r="K343" s="4"/>
      <c r="L343" s="4"/>
      <c r="M343" s="4"/>
      <c r="N343" s="4"/>
      <c r="O343" s="4"/>
      <c r="P343" s="4"/>
      <c r="Q343" s="4"/>
    </row>
    <row r="344" ht="14.25" customHeight="1">
      <c r="A344" s="356" t="s">
        <v>5097</v>
      </c>
      <c r="B344" s="109"/>
      <c r="D344" s="4"/>
      <c r="G344" s="166"/>
      <c r="J344" s="4"/>
      <c r="K344" s="4"/>
      <c r="L344" s="4"/>
      <c r="M344" s="4"/>
      <c r="N344" s="4"/>
      <c r="O344" s="4"/>
      <c r="P344" s="4"/>
      <c r="Q344" s="4"/>
    </row>
    <row r="345" ht="14.25" customHeight="1">
      <c r="A345" s="356" t="s">
        <v>5098</v>
      </c>
      <c r="B345" s="109"/>
      <c r="D345" s="4"/>
      <c r="G345" s="166"/>
      <c r="J345" s="4"/>
      <c r="K345" s="4"/>
      <c r="L345" s="4"/>
      <c r="M345" s="4"/>
      <c r="N345" s="4"/>
      <c r="O345" s="4"/>
      <c r="P345" s="4"/>
      <c r="Q345" s="4"/>
    </row>
    <row r="346" ht="14.25" customHeight="1">
      <c r="A346" s="356" t="s">
        <v>5099</v>
      </c>
      <c r="B346" s="109"/>
      <c r="D346" s="4"/>
      <c r="G346" s="166"/>
      <c r="J346" s="4"/>
      <c r="K346" s="4"/>
      <c r="L346" s="4"/>
      <c r="M346" s="4"/>
      <c r="N346" s="4"/>
      <c r="O346" s="4"/>
      <c r="P346" s="4"/>
      <c r="Q346" s="4"/>
    </row>
    <row r="347" ht="14.25" customHeight="1">
      <c r="A347" s="356" t="s">
        <v>5100</v>
      </c>
      <c r="B347" s="109"/>
      <c r="D347" s="4"/>
      <c r="G347" s="166"/>
      <c r="J347" s="4"/>
      <c r="K347" s="4"/>
      <c r="L347" s="4"/>
      <c r="M347" s="4"/>
      <c r="N347" s="4"/>
      <c r="O347" s="4"/>
      <c r="P347" s="4"/>
      <c r="Q347" s="4"/>
    </row>
    <row r="348" ht="14.25" customHeight="1">
      <c r="A348" s="356" t="s">
        <v>5101</v>
      </c>
      <c r="B348" s="109"/>
      <c r="D348" s="4"/>
      <c r="G348" s="166"/>
      <c r="J348" s="4"/>
      <c r="K348" s="4"/>
      <c r="L348" s="4"/>
      <c r="M348" s="4"/>
      <c r="N348" s="4"/>
      <c r="O348" s="4"/>
      <c r="P348" s="4"/>
      <c r="Q348" s="4"/>
    </row>
    <row r="349" ht="14.25" customHeight="1">
      <c r="A349" s="356" t="s">
        <v>5102</v>
      </c>
      <c r="B349" s="109"/>
      <c r="D349" s="4"/>
      <c r="G349" s="166"/>
      <c r="J349" s="4"/>
      <c r="K349" s="4"/>
      <c r="L349" s="4"/>
      <c r="M349" s="4"/>
      <c r="N349" s="4"/>
      <c r="O349" s="4"/>
      <c r="P349" s="4"/>
      <c r="Q349" s="4"/>
    </row>
    <row r="350" ht="14.25" customHeight="1">
      <c r="A350" s="356" t="s">
        <v>5103</v>
      </c>
      <c r="B350" s="109"/>
      <c r="D350" s="4"/>
      <c r="G350" s="166"/>
      <c r="J350" s="4"/>
      <c r="K350" s="4"/>
      <c r="L350" s="4"/>
      <c r="M350" s="4"/>
      <c r="N350" s="4"/>
      <c r="O350" s="4"/>
      <c r="P350" s="4"/>
      <c r="Q350" s="4"/>
    </row>
    <row r="351" ht="14.25" customHeight="1">
      <c r="A351" s="356" t="s">
        <v>5104</v>
      </c>
      <c r="B351" s="109"/>
      <c r="D351" s="4"/>
      <c r="G351" s="166"/>
      <c r="J351" s="4"/>
      <c r="K351" s="4"/>
      <c r="L351" s="4"/>
      <c r="M351" s="4"/>
      <c r="N351" s="4"/>
      <c r="O351" s="4"/>
      <c r="P351" s="4"/>
      <c r="Q351" s="4"/>
    </row>
    <row r="352" ht="14.25" customHeight="1">
      <c r="A352" s="356" t="s">
        <v>5105</v>
      </c>
      <c r="B352" s="109"/>
      <c r="D352" s="4"/>
      <c r="G352" s="166"/>
      <c r="J352" s="4"/>
      <c r="K352" s="4"/>
      <c r="L352" s="4"/>
      <c r="M352" s="4"/>
      <c r="N352" s="4"/>
      <c r="O352" s="4"/>
      <c r="P352" s="4"/>
      <c r="Q352" s="4"/>
    </row>
    <row r="353" ht="14.25" customHeight="1">
      <c r="A353" s="356" t="s">
        <v>5106</v>
      </c>
      <c r="B353" s="109"/>
      <c r="D353" s="4"/>
      <c r="G353" s="166"/>
      <c r="J353" s="4"/>
      <c r="K353" s="4"/>
      <c r="L353" s="4"/>
      <c r="M353" s="4"/>
      <c r="N353" s="4"/>
      <c r="O353" s="4"/>
      <c r="P353" s="4"/>
      <c r="Q353" s="4"/>
    </row>
    <row r="354" ht="14.25" customHeight="1">
      <c r="A354" s="356" t="s">
        <v>5107</v>
      </c>
      <c r="B354" s="109"/>
      <c r="D354" s="4"/>
      <c r="G354" s="166"/>
      <c r="J354" s="4"/>
      <c r="K354" s="4"/>
      <c r="L354" s="4"/>
      <c r="M354" s="4"/>
      <c r="N354" s="4"/>
      <c r="O354" s="4"/>
      <c r="P354" s="4"/>
      <c r="Q354" s="4"/>
    </row>
    <row r="355" ht="14.25" customHeight="1">
      <c r="A355" s="356" t="s">
        <v>5108</v>
      </c>
      <c r="B355" s="109"/>
      <c r="D355" s="4"/>
      <c r="G355" s="166"/>
      <c r="J355" s="4"/>
      <c r="K355" s="4"/>
      <c r="L355" s="4"/>
      <c r="M355" s="4"/>
      <c r="N355" s="4"/>
      <c r="O355" s="4"/>
      <c r="P355" s="4"/>
      <c r="Q355" s="4"/>
    </row>
    <row r="356" ht="14.25" customHeight="1">
      <c r="A356" s="356" t="s">
        <v>5109</v>
      </c>
      <c r="B356" s="109"/>
      <c r="D356" s="4"/>
      <c r="G356" s="166"/>
      <c r="J356" s="4"/>
      <c r="K356" s="4"/>
      <c r="L356" s="4"/>
      <c r="M356" s="4"/>
      <c r="N356" s="4"/>
      <c r="O356" s="4"/>
      <c r="P356" s="4"/>
      <c r="Q356" s="4"/>
    </row>
    <row r="357" ht="14.25" customHeight="1">
      <c r="A357" s="356" t="s">
        <v>5110</v>
      </c>
      <c r="B357" s="109"/>
      <c r="D357" s="4"/>
      <c r="G357" s="166"/>
      <c r="J357" s="4"/>
      <c r="K357" s="4"/>
      <c r="L357" s="4"/>
      <c r="M357" s="4"/>
      <c r="N357" s="4"/>
      <c r="O357" s="4"/>
      <c r="P357" s="4"/>
      <c r="Q357" s="4"/>
    </row>
    <row r="358" ht="14.25" customHeight="1">
      <c r="A358" s="356" t="s">
        <v>5111</v>
      </c>
      <c r="B358" s="109"/>
      <c r="D358" s="4"/>
      <c r="G358" s="166"/>
      <c r="J358" s="4"/>
      <c r="K358" s="4"/>
      <c r="L358" s="4"/>
      <c r="M358" s="4"/>
      <c r="N358" s="4"/>
      <c r="O358" s="4"/>
      <c r="P358" s="4"/>
      <c r="Q358" s="4"/>
    </row>
    <row r="359" ht="14.25" customHeight="1">
      <c r="A359" s="356" t="s">
        <v>5112</v>
      </c>
      <c r="B359" s="109"/>
      <c r="D359" s="4"/>
      <c r="G359" s="166"/>
      <c r="J359" s="4"/>
      <c r="K359" s="4"/>
      <c r="L359" s="4"/>
      <c r="M359" s="4"/>
      <c r="N359" s="4"/>
      <c r="O359" s="4"/>
      <c r="P359" s="4"/>
      <c r="Q359" s="4"/>
    </row>
    <row r="360" ht="14.25" customHeight="1">
      <c r="A360" s="356" t="s">
        <v>5113</v>
      </c>
      <c r="B360" s="109"/>
      <c r="D360" s="4"/>
      <c r="G360" s="166"/>
      <c r="J360" s="4"/>
      <c r="K360" s="4"/>
      <c r="L360" s="4"/>
      <c r="M360" s="4"/>
      <c r="N360" s="4"/>
      <c r="O360" s="4"/>
      <c r="P360" s="4"/>
      <c r="Q360" s="4"/>
    </row>
    <row r="361" ht="14.25" customHeight="1">
      <c r="A361" s="356" t="s">
        <v>5114</v>
      </c>
      <c r="B361" s="109"/>
      <c r="D361" s="4"/>
      <c r="G361" s="166"/>
      <c r="J361" s="4"/>
      <c r="K361" s="4"/>
      <c r="L361" s="4"/>
      <c r="M361" s="4"/>
      <c r="N361" s="4"/>
      <c r="O361" s="4"/>
      <c r="P361" s="4"/>
      <c r="Q361" s="4"/>
    </row>
    <row r="362" ht="14.25" customHeight="1">
      <c r="A362" s="356" t="s">
        <v>5115</v>
      </c>
      <c r="B362" s="109"/>
      <c r="D362" s="4"/>
      <c r="G362" s="166"/>
      <c r="J362" s="4"/>
      <c r="K362" s="4"/>
      <c r="L362" s="4"/>
      <c r="M362" s="4"/>
      <c r="N362" s="4"/>
      <c r="O362" s="4"/>
      <c r="P362" s="4"/>
      <c r="Q362" s="4"/>
    </row>
    <row r="363" ht="14.25" customHeight="1">
      <c r="A363" s="356" t="s">
        <v>5116</v>
      </c>
      <c r="B363" s="109"/>
      <c r="D363" s="4"/>
      <c r="G363" s="166"/>
      <c r="J363" s="4"/>
      <c r="K363" s="4"/>
      <c r="L363" s="4"/>
      <c r="M363" s="4"/>
      <c r="N363" s="4"/>
      <c r="O363" s="4"/>
      <c r="P363" s="4"/>
      <c r="Q363" s="4"/>
    </row>
    <row r="364" ht="14.25" customHeight="1">
      <c r="A364" s="356" t="s">
        <v>5117</v>
      </c>
      <c r="B364" s="109"/>
      <c r="D364" s="4"/>
      <c r="G364" s="166"/>
      <c r="J364" s="4"/>
      <c r="K364" s="4"/>
      <c r="L364" s="4"/>
      <c r="M364" s="4"/>
      <c r="N364" s="4"/>
      <c r="O364" s="4"/>
      <c r="P364" s="4"/>
      <c r="Q364" s="4"/>
    </row>
    <row r="365" ht="14.25" customHeight="1">
      <c r="A365" s="356" t="s">
        <v>5118</v>
      </c>
      <c r="B365" s="109"/>
      <c r="D365" s="4"/>
      <c r="G365" s="166"/>
      <c r="J365" s="4"/>
      <c r="K365" s="4"/>
      <c r="L365" s="4"/>
      <c r="M365" s="4"/>
      <c r="N365" s="4"/>
      <c r="O365" s="4"/>
      <c r="P365" s="4"/>
      <c r="Q365" s="4"/>
    </row>
    <row r="366" ht="14.25" customHeight="1">
      <c r="A366" s="356" t="s">
        <v>5119</v>
      </c>
      <c r="B366" s="109"/>
      <c r="D366" s="4"/>
      <c r="G366" s="166"/>
      <c r="J366" s="4"/>
      <c r="K366" s="4"/>
      <c r="L366" s="4"/>
      <c r="M366" s="4"/>
      <c r="N366" s="4"/>
      <c r="O366" s="4"/>
      <c r="P366" s="4"/>
      <c r="Q366" s="4"/>
    </row>
    <row r="367" ht="14.25" customHeight="1">
      <c r="A367" s="356" t="s">
        <v>5120</v>
      </c>
      <c r="B367" s="109"/>
      <c r="D367" s="4"/>
      <c r="G367" s="166"/>
      <c r="J367" s="4"/>
      <c r="K367" s="4"/>
      <c r="L367" s="4"/>
      <c r="M367" s="4"/>
      <c r="N367" s="4"/>
      <c r="O367" s="4"/>
      <c r="P367" s="4"/>
      <c r="Q367" s="4"/>
    </row>
    <row r="368" ht="14.25" customHeight="1">
      <c r="A368" s="356" t="s">
        <v>5121</v>
      </c>
      <c r="B368" s="109"/>
      <c r="D368" s="4"/>
      <c r="G368" s="166"/>
      <c r="J368" s="4"/>
      <c r="K368" s="4"/>
      <c r="L368" s="4"/>
      <c r="M368" s="4"/>
      <c r="N368" s="4"/>
      <c r="O368" s="4"/>
      <c r="P368" s="4"/>
      <c r="Q368" s="4"/>
    </row>
    <row r="369" ht="14.25" customHeight="1">
      <c r="A369" s="3"/>
      <c r="B369" s="109"/>
      <c r="D369" s="4"/>
      <c r="G369" s="166"/>
      <c r="J369" s="4"/>
      <c r="K369" s="4"/>
      <c r="L369" s="4"/>
      <c r="M369" s="4"/>
      <c r="N369" s="4"/>
      <c r="O369" s="4"/>
      <c r="P369" s="4"/>
      <c r="Q369" s="4"/>
    </row>
    <row r="370" ht="14.25" customHeight="1">
      <c r="A370" s="3"/>
      <c r="B370" s="109"/>
      <c r="D370" s="4"/>
      <c r="G370" s="166"/>
      <c r="J370" s="4"/>
      <c r="K370" s="4"/>
      <c r="L370" s="4"/>
      <c r="M370" s="4"/>
      <c r="N370" s="4"/>
      <c r="O370" s="4"/>
      <c r="P370" s="4"/>
      <c r="Q370" s="4"/>
    </row>
    <row r="371" ht="14.25" customHeight="1">
      <c r="A371" s="3"/>
      <c r="B371" s="109"/>
      <c r="D371" s="4"/>
      <c r="G371" s="166"/>
      <c r="J371" s="4"/>
      <c r="K371" s="4"/>
      <c r="L371" s="4"/>
      <c r="M371" s="4"/>
      <c r="N371" s="4"/>
      <c r="O371" s="4"/>
      <c r="P371" s="4"/>
      <c r="Q371" s="4"/>
    </row>
    <row r="372" ht="14.25" customHeight="1">
      <c r="A372" s="3"/>
      <c r="B372" s="109"/>
      <c r="D372" s="4"/>
      <c r="G372" s="166"/>
      <c r="J372" s="4"/>
      <c r="K372" s="4"/>
      <c r="L372" s="4"/>
      <c r="M372" s="4"/>
      <c r="N372" s="4"/>
      <c r="O372" s="4"/>
      <c r="P372" s="4"/>
      <c r="Q372" s="4"/>
    </row>
    <row r="373" ht="14.25" customHeight="1">
      <c r="A373" s="3"/>
      <c r="B373" s="109"/>
      <c r="D373" s="4"/>
      <c r="G373" s="166"/>
      <c r="J373" s="4"/>
      <c r="K373" s="4"/>
      <c r="L373" s="4"/>
      <c r="M373" s="4"/>
      <c r="N373" s="4"/>
      <c r="O373" s="4"/>
      <c r="P373" s="4"/>
      <c r="Q373" s="4"/>
    </row>
    <row r="374" ht="14.25" customHeight="1">
      <c r="A374" s="3"/>
      <c r="B374" s="109"/>
      <c r="D374" s="4"/>
      <c r="G374" s="166"/>
      <c r="J374" s="4"/>
      <c r="K374" s="4"/>
      <c r="L374" s="4"/>
      <c r="M374" s="4"/>
      <c r="N374" s="4"/>
      <c r="O374" s="4"/>
      <c r="P374" s="4"/>
      <c r="Q374" s="4"/>
    </row>
    <row r="375" ht="14.25" customHeight="1">
      <c r="A375" s="3"/>
      <c r="B375" s="109"/>
      <c r="D375" s="4"/>
      <c r="G375" s="166"/>
      <c r="J375" s="4"/>
      <c r="K375" s="4"/>
      <c r="L375" s="4"/>
      <c r="M375" s="4"/>
      <c r="N375" s="4"/>
      <c r="O375" s="4"/>
      <c r="P375" s="4"/>
      <c r="Q375" s="4"/>
    </row>
    <row r="376" ht="14.25" customHeight="1">
      <c r="A376" s="3"/>
      <c r="B376" s="109"/>
      <c r="D376" s="4"/>
      <c r="G376" s="166"/>
      <c r="J376" s="4"/>
      <c r="K376" s="4"/>
      <c r="L376" s="4"/>
      <c r="M376" s="4"/>
      <c r="N376" s="4"/>
      <c r="O376" s="4"/>
      <c r="P376" s="4"/>
      <c r="Q376" s="4"/>
    </row>
    <row r="377" ht="14.25" customHeight="1">
      <c r="A377" s="3"/>
      <c r="B377" s="109"/>
      <c r="D377" s="4"/>
      <c r="G377" s="166"/>
      <c r="J377" s="4"/>
      <c r="K377" s="4"/>
      <c r="L377" s="4"/>
      <c r="M377" s="4"/>
      <c r="N377" s="4"/>
      <c r="O377" s="4"/>
      <c r="P377" s="4"/>
      <c r="Q377" s="4"/>
    </row>
    <row r="378" ht="14.25" customHeight="1">
      <c r="A378" s="3"/>
      <c r="B378" s="109"/>
      <c r="D378" s="4"/>
      <c r="G378" s="166"/>
      <c r="J378" s="4"/>
      <c r="K378" s="4"/>
      <c r="L378" s="4"/>
      <c r="M378" s="4"/>
      <c r="N378" s="4"/>
      <c r="O378" s="4"/>
      <c r="P378" s="4"/>
      <c r="Q378" s="4"/>
    </row>
    <row r="379" ht="14.25" customHeight="1">
      <c r="A379" s="3"/>
      <c r="B379" s="109"/>
      <c r="D379" s="4"/>
      <c r="G379" s="166"/>
      <c r="J379" s="4"/>
      <c r="K379" s="4"/>
      <c r="L379" s="4"/>
      <c r="M379" s="4"/>
      <c r="N379" s="4"/>
      <c r="O379" s="4"/>
      <c r="P379" s="4"/>
      <c r="Q379" s="4"/>
    </row>
    <row r="380" ht="14.25" customHeight="1">
      <c r="A380" s="3"/>
      <c r="B380" s="109"/>
      <c r="D380" s="4"/>
      <c r="G380" s="166"/>
      <c r="J380" s="4"/>
      <c r="K380" s="4"/>
      <c r="L380" s="4"/>
      <c r="M380" s="4"/>
      <c r="N380" s="4"/>
      <c r="O380" s="4"/>
      <c r="P380" s="4"/>
      <c r="Q380" s="4"/>
    </row>
    <row r="381" ht="14.25" customHeight="1">
      <c r="A381" s="3"/>
      <c r="B381" s="109"/>
      <c r="D381" s="4"/>
      <c r="G381" s="166"/>
      <c r="J381" s="4"/>
      <c r="K381" s="4"/>
      <c r="L381" s="4"/>
      <c r="M381" s="4"/>
      <c r="N381" s="4"/>
      <c r="O381" s="4"/>
      <c r="P381" s="4"/>
      <c r="Q381" s="4"/>
    </row>
    <row r="382" ht="14.25" customHeight="1">
      <c r="A382" s="3"/>
      <c r="B382" s="109"/>
      <c r="D382" s="4"/>
      <c r="G382" s="166"/>
      <c r="J382" s="4"/>
      <c r="K382" s="4"/>
      <c r="L382" s="4"/>
      <c r="M382" s="4"/>
      <c r="N382" s="4"/>
      <c r="O382" s="4"/>
      <c r="P382" s="4"/>
      <c r="Q382" s="4"/>
    </row>
    <row r="383" ht="14.25" customHeight="1">
      <c r="A383" s="3"/>
      <c r="B383" s="109"/>
      <c r="D383" s="4"/>
      <c r="G383" s="166"/>
      <c r="J383" s="4"/>
      <c r="K383" s="4"/>
      <c r="L383" s="4"/>
      <c r="M383" s="4"/>
      <c r="N383" s="4"/>
      <c r="O383" s="4"/>
      <c r="P383" s="4"/>
      <c r="Q383" s="4"/>
    </row>
    <row r="384" ht="14.25" customHeight="1">
      <c r="A384" s="3"/>
      <c r="B384" s="109"/>
      <c r="D384" s="4"/>
      <c r="G384" s="166"/>
      <c r="J384" s="4"/>
      <c r="K384" s="4"/>
      <c r="L384" s="4"/>
      <c r="M384" s="4"/>
      <c r="N384" s="4"/>
      <c r="O384" s="4"/>
      <c r="P384" s="4"/>
      <c r="Q384" s="4"/>
    </row>
    <row r="385" ht="14.25" customHeight="1">
      <c r="A385" s="3"/>
      <c r="B385" s="109"/>
      <c r="D385" s="4"/>
      <c r="G385" s="166"/>
      <c r="J385" s="4"/>
      <c r="K385" s="4"/>
      <c r="L385" s="4"/>
      <c r="M385" s="4"/>
      <c r="N385" s="4"/>
      <c r="O385" s="4"/>
      <c r="P385" s="4"/>
      <c r="Q385" s="4"/>
    </row>
    <row r="386" ht="14.25" customHeight="1">
      <c r="A386" s="3"/>
      <c r="B386" s="109"/>
      <c r="D386" s="4"/>
      <c r="G386" s="166"/>
      <c r="J386" s="4"/>
      <c r="K386" s="4"/>
      <c r="L386" s="4"/>
      <c r="M386" s="4"/>
      <c r="N386" s="4"/>
      <c r="O386" s="4"/>
      <c r="P386" s="4"/>
      <c r="Q386" s="4"/>
    </row>
    <row r="387" ht="14.25" customHeight="1">
      <c r="A387" s="3"/>
      <c r="B387" s="109"/>
      <c r="D387" s="4"/>
      <c r="G387" s="166"/>
      <c r="J387" s="4"/>
      <c r="K387" s="4"/>
      <c r="L387" s="4"/>
      <c r="M387" s="4"/>
      <c r="N387" s="4"/>
      <c r="O387" s="4"/>
      <c r="P387" s="4"/>
      <c r="Q387" s="4"/>
    </row>
    <row r="388" ht="14.25" customHeight="1">
      <c r="A388" s="3"/>
      <c r="B388" s="109"/>
      <c r="D388" s="4"/>
      <c r="G388" s="166"/>
      <c r="J388" s="4"/>
      <c r="K388" s="4"/>
      <c r="L388" s="4"/>
      <c r="M388" s="4"/>
      <c r="N388" s="4"/>
      <c r="O388" s="4"/>
      <c r="P388" s="4"/>
      <c r="Q388" s="4"/>
    </row>
    <row r="389" ht="14.25" customHeight="1">
      <c r="A389" s="3"/>
      <c r="B389" s="109"/>
      <c r="D389" s="4"/>
      <c r="G389" s="166"/>
      <c r="J389" s="4"/>
      <c r="K389" s="4"/>
      <c r="L389" s="4"/>
      <c r="M389" s="4"/>
      <c r="N389" s="4"/>
      <c r="O389" s="4"/>
      <c r="P389" s="4"/>
      <c r="Q389" s="4"/>
    </row>
    <row r="390" ht="14.25" customHeight="1">
      <c r="A390" s="3"/>
      <c r="B390" s="109"/>
      <c r="D390" s="4"/>
      <c r="G390" s="166"/>
      <c r="J390" s="4"/>
      <c r="K390" s="4"/>
      <c r="L390" s="4"/>
      <c r="M390" s="4"/>
      <c r="N390" s="4"/>
      <c r="O390" s="4"/>
      <c r="P390" s="4"/>
      <c r="Q390" s="4"/>
    </row>
    <row r="391" ht="14.25" customHeight="1">
      <c r="A391" s="3"/>
      <c r="B391" s="109"/>
      <c r="D391" s="4"/>
      <c r="G391" s="166"/>
      <c r="J391" s="4"/>
      <c r="K391" s="4"/>
      <c r="L391" s="4"/>
      <c r="M391" s="4"/>
      <c r="N391" s="4"/>
      <c r="O391" s="4"/>
      <c r="P391" s="4"/>
      <c r="Q391" s="4"/>
    </row>
    <row r="392" ht="14.25" customHeight="1">
      <c r="A392" s="3"/>
      <c r="B392" s="109"/>
      <c r="D392" s="4"/>
      <c r="G392" s="166"/>
      <c r="J392" s="4"/>
      <c r="K392" s="4"/>
      <c r="L392" s="4"/>
      <c r="M392" s="4"/>
      <c r="N392" s="4"/>
      <c r="O392" s="4"/>
      <c r="P392" s="4"/>
      <c r="Q392" s="4"/>
    </row>
    <row r="393" ht="14.25" customHeight="1">
      <c r="A393" s="3"/>
      <c r="B393" s="109"/>
      <c r="D393" s="4"/>
      <c r="G393" s="166"/>
      <c r="J393" s="4"/>
      <c r="K393" s="4"/>
      <c r="L393" s="4"/>
      <c r="M393" s="4"/>
      <c r="N393" s="4"/>
      <c r="O393" s="4"/>
      <c r="P393" s="4"/>
      <c r="Q393" s="4"/>
    </row>
    <row r="394" ht="14.25" customHeight="1">
      <c r="A394" s="3"/>
      <c r="B394" s="109"/>
      <c r="D394" s="4"/>
      <c r="G394" s="166"/>
      <c r="J394" s="4"/>
      <c r="K394" s="4"/>
      <c r="L394" s="4"/>
      <c r="M394" s="4"/>
      <c r="N394" s="4"/>
      <c r="O394" s="4"/>
      <c r="P394" s="4"/>
      <c r="Q394" s="4"/>
    </row>
    <row r="395" ht="14.25" customHeight="1">
      <c r="A395" s="3"/>
      <c r="B395" s="109"/>
      <c r="D395" s="4"/>
      <c r="G395" s="166"/>
      <c r="J395" s="4"/>
      <c r="K395" s="4"/>
      <c r="L395" s="4"/>
      <c r="M395" s="4"/>
      <c r="N395" s="4"/>
      <c r="O395" s="4"/>
      <c r="P395" s="4"/>
      <c r="Q395" s="4"/>
    </row>
    <row r="396" ht="14.25" customHeight="1">
      <c r="A396" s="3"/>
      <c r="B396" s="109"/>
      <c r="D396" s="4"/>
      <c r="G396" s="166"/>
      <c r="J396" s="4"/>
      <c r="K396" s="4"/>
      <c r="L396" s="4"/>
      <c r="M396" s="4"/>
      <c r="N396" s="4"/>
      <c r="O396" s="4"/>
      <c r="P396" s="4"/>
      <c r="Q396" s="4"/>
    </row>
    <row r="397" ht="14.25" customHeight="1">
      <c r="A397" s="3"/>
      <c r="B397" s="109"/>
      <c r="D397" s="4"/>
      <c r="G397" s="166"/>
      <c r="J397" s="4"/>
      <c r="K397" s="4"/>
      <c r="L397" s="4"/>
      <c r="M397" s="4"/>
      <c r="N397" s="4"/>
      <c r="O397" s="4"/>
      <c r="P397" s="4"/>
      <c r="Q397" s="4"/>
    </row>
    <row r="398" ht="14.25" customHeight="1">
      <c r="A398" s="3"/>
      <c r="B398" s="109"/>
      <c r="D398" s="4"/>
      <c r="G398" s="166"/>
      <c r="J398" s="4"/>
      <c r="K398" s="4"/>
      <c r="L398" s="4"/>
      <c r="M398" s="4"/>
      <c r="N398" s="4"/>
      <c r="O398" s="4"/>
      <c r="P398" s="4"/>
      <c r="Q398" s="4"/>
    </row>
    <row r="399" ht="14.25" customHeight="1">
      <c r="A399" s="3"/>
      <c r="B399" s="109"/>
      <c r="D399" s="4"/>
      <c r="G399" s="166"/>
      <c r="J399" s="4"/>
      <c r="K399" s="4"/>
      <c r="L399" s="4"/>
      <c r="M399" s="4"/>
      <c r="N399" s="4"/>
      <c r="O399" s="4"/>
      <c r="P399" s="4"/>
      <c r="Q399" s="4"/>
    </row>
    <row r="400" ht="14.25" customHeight="1">
      <c r="A400" s="3"/>
      <c r="B400" s="109"/>
      <c r="D400" s="4"/>
      <c r="G400" s="166"/>
      <c r="J400" s="4"/>
      <c r="K400" s="4"/>
      <c r="L400" s="4"/>
      <c r="M400" s="4"/>
      <c r="N400" s="4"/>
      <c r="O400" s="4"/>
      <c r="P400" s="4"/>
      <c r="Q400" s="4"/>
    </row>
    <row r="401" ht="14.25" customHeight="1">
      <c r="A401" s="3"/>
      <c r="B401" s="109"/>
      <c r="D401" s="4"/>
      <c r="G401" s="166"/>
      <c r="J401" s="4"/>
      <c r="K401" s="4"/>
      <c r="L401" s="4"/>
      <c r="M401" s="4"/>
      <c r="N401" s="4"/>
      <c r="O401" s="4"/>
      <c r="P401" s="4"/>
      <c r="Q401" s="4"/>
    </row>
    <row r="402" ht="14.25" customHeight="1">
      <c r="A402" s="3"/>
      <c r="B402" s="109"/>
      <c r="D402" s="4"/>
      <c r="G402" s="166"/>
      <c r="J402" s="4"/>
      <c r="K402" s="4"/>
      <c r="L402" s="4"/>
      <c r="M402" s="4"/>
      <c r="N402" s="4"/>
      <c r="O402" s="4"/>
      <c r="P402" s="4"/>
      <c r="Q402" s="4"/>
    </row>
    <row r="403" ht="14.25" customHeight="1">
      <c r="A403" s="3"/>
      <c r="B403" s="109"/>
      <c r="D403" s="4"/>
      <c r="G403" s="166"/>
      <c r="J403" s="4"/>
      <c r="K403" s="4"/>
      <c r="L403" s="4"/>
      <c r="M403" s="4"/>
      <c r="N403" s="4"/>
      <c r="O403" s="4"/>
      <c r="P403" s="4"/>
      <c r="Q403" s="4"/>
    </row>
    <row r="404" ht="14.25" customHeight="1">
      <c r="A404" s="3"/>
      <c r="B404" s="109"/>
      <c r="D404" s="4"/>
      <c r="G404" s="166"/>
      <c r="J404" s="4"/>
      <c r="K404" s="4"/>
      <c r="L404" s="4"/>
      <c r="M404" s="4"/>
      <c r="N404" s="4"/>
      <c r="O404" s="4"/>
      <c r="P404" s="4"/>
      <c r="Q404" s="4"/>
    </row>
    <row r="405" ht="14.25" customHeight="1">
      <c r="A405" s="3"/>
      <c r="B405" s="109"/>
      <c r="D405" s="4"/>
      <c r="G405" s="166"/>
      <c r="J405" s="4"/>
      <c r="K405" s="4"/>
      <c r="L405" s="4"/>
      <c r="M405" s="4"/>
      <c r="N405" s="4"/>
      <c r="O405" s="4"/>
      <c r="P405" s="4"/>
      <c r="Q405" s="4"/>
    </row>
    <row r="406" ht="14.25" customHeight="1">
      <c r="A406" s="3"/>
      <c r="B406" s="109"/>
      <c r="D406" s="4"/>
      <c r="G406" s="166"/>
      <c r="J406" s="4"/>
      <c r="K406" s="4"/>
      <c r="L406" s="4"/>
      <c r="M406" s="4"/>
      <c r="N406" s="4"/>
      <c r="O406" s="4"/>
      <c r="P406" s="4"/>
      <c r="Q406" s="4"/>
    </row>
    <row r="407" ht="14.25" customHeight="1">
      <c r="A407" s="3"/>
      <c r="B407" s="109"/>
      <c r="D407" s="4"/>
      <c r="G407" s="166"/>
      <c r="J407" s="4"/>
      <c r="K407" s="4"/>
      <c r="L407" s="4"/>
      <c r="M407" s="4"/>
      <c r="N407" s="4"/>
      <c r="O407" s="4"/>
      <c r="P407" s="4"/>
      <c r="Q407" s="4"/>
    </row>
    <row r="408" ht="14.25" customHeight="1">
      <c r="A408" s="3"/>
      <c r="B408" s="109"/>
      <c r="D408" s="4"/>
      <c r="G408" s="166"/>
      <c r="J408" s="4"/>
      <c r="K408" s="4"/>
      <c r="L408" s="4"/>
      <c r="M408" s="4"/>
      <c r="N408" s="4"/>
      <c r="O408" s="4"/>
      <c r="P408" s="4"/>
      <c r="Q408" s="4"/>
    </row>
    <row r="409" ht="14.25" customHeight="1">
      <c r="A409" s="3"/>
      <c r="B409" s="109"/>
      <c r="D409" s="4"/>
      <c r="G409" s="166"/>
      <c r="J409" s="4"/>
      <c r="K409" s="4"/>
      <c r="L409" s="4"/>
      <c r="M409" s="4"/>
      <c r="N409" s="4"/>
      <c r="O409" s="4"/>
      <c r="P409" s="4"/>
      <c r="Q409" s="4"/>
    </row>
    <row r="410" ht="14.25" customHeight="1">
      <c r="A410" s="3"/>
      <c r="B410" s="109"/>
      <c r="D410" s="4"/>
      <c r="G410" s="166"/>
      <c r="J410" s="4"/>
      <c r="K410" s="4"/>
      <c r="L410" s="4"/>
      <c r="M410" s="4"/>
      <c r="N410" s="4"/>
      <c r="O410" s="4"/>
      <c r="P410" s="4"/>
      <c r="Q410" s="4"/>
    </row>
    <row r="411" ht="14.25" customHeight="1">
      <c r="A411" s="3"/>
      <c r="B411" s="109"/>
      <c r="D411" s="4"/>
      <c r="G411" s="166"/>
      <c r="J411" s="4"/>
      <c r="K411" s="4"/>
      <c r="L411" s="4"/>
      <c r="M411" s="4"/>
      <c r="N411" s="4"/>
      <c r="O411" s="4"/>
      <c r="P411" s="4"/>
      <c r="Q411" s="4"/>
    </row>
    <row r="412" ht="14.25" customHeight="1">
      <c r="A412" s="3"/>
      <c r="B412" s="109"/>
      <c r="D412" s="4"/>
      <c r="G412" s="166"/>
      <c r="J412" s="4"/>
      <c r="K412" s="4"/>
      <c r="L412" s="4"/>
      <c r="M412" s="4"/>
      <c r="N412" s="4"/>
      <c r="O412" s="4"/>
      <c r="P412" s="4"/>
      <c r="Q412" s="4"/>
    </row>
    <row r="413" ht="14.25" customHeight="1">
      <c r="A413" s="3"/>
      <c r="B413" s="109"/>
      <c r="D413" s="4"/>
      <c r="G413" s="166"/>
      <c r="J413" s="4"/>
      <c r="K413" s="4"/>
      <c r="L413" s="4"/>
      <c r="M413" s="4"/>
      <c r="N413" s="4"/>
      <c r="O413" s="4"/>
      <c r="P413" s="4"/>
      <c r="Q413" s="4"/>
    </row>
    <row r="414" ht="14.25" customHeight="1">
      <c r="A414" s="3"/>
      <c r="B414" s="109"/>
      <c r="D414" s="4"/>
      <c r="G414" s="166"/>
      <c r="J414" s="4"/>
      <c r="K414" s="4"/>
      <c r="L414" s="4"/>
      <c r="M414" s="4"/>
      <c r="N414" s="4"/>
      <c r="O414" s="4"/>
      <c r="P414" s="4"/>
      <c r="Q414" s="4"/>
    </row>
    <row r="415" ht="14.25" customHeight="1">
      <c r="A415" s="3"/>
      <c r="B415" s="109"/>
      <c r="D415" s="4"/>
      <c r="G415" s="166"/>
      <c r="J415" s="4"/>
      <c r="K415" s="4"/>
      <c r="L415" s="4"/>
      <c r="M415" s="4"/>
      <c r="N415" s="4"/>
      <c r="O415" s="4"/>
      <c r="P415" s="4"/>
      <c r="Q415" s="4"/>
    </row>
    <row r="416" ht="14.25" customHeight="1">
      <c r="A416" s="3"/>
      <c r="B416" s="109"/>
      <c r="D416" s="4"/>
      <c r="G416" s="166"/>
      <c r="J416" s="4"/>
      <c r="K416" s="4"/>
      <c r="L416" s="4"/>
      <c r="M416" s="4"/>
      <c r="N416" s="4"/>
      <c r="O416" s="4"/>
      <c r="P416" s="4"/>
      <c r="Q416" s="4"/>
    </row>
    <row r="417" ht="14.25" customHeight="1">
      <c r="A417" s="3"/>
      <c r="B417" s="109"/>
      <c r="D417" s="4"/>
      <c r="G417" s="166"/>
      <c r="J417" s="4"/>
      <c r="K417" s="4"/>
      <c r="L417" s="4"/>
      <c r="M417" s="4"/>
      <c r="N417" s="4"/>
      <c r="O417" s="4"/>
      <c r="P417" s="4"/>
      <c r="Q417" s="4"/>
    </row>
    <row r="418" ht="14.25" customHeight="1">
      <c r="A418" s="3"/>
      <c r="B418" s="109"/>
      <c r="D418" s="4"/>
      <c r="G418" s="166"/>
      <c r="J418" s="4"/>
      <c r="K418" s="4"/>
      <c r="L418" s="4"/>
      <c r="M418" s="4"/>
      <c r="N418" s="4"/>
      <c r="O418" s="4"/>
      <c r="P418" s="4"/>
      <c r="Q418" s="4"/>
    </row>
    <row r="419" ht="14.25" customHeight="1">
      <c r="A419" s="3"/>
      <c r="B419" s="109"/>
      <c r="D419" s="4"/>
      <c r="G419" s="166"/>
      <c r="J419" s="4"/>
      <c r="K419" s="4"/>
      <c r="L419" s="4"/>
      <c r="M419" s="4"/>
      <c r="N419" s="4"/>
      <c r="O419" s="4"/>
      <c r="P419" s="4"/>
      <c r="Q419" s="4"/>
    </row>
    <row r="420" ht="14.25" customHeight="1">
      <c r="A420" s="3"/>
      <c r="B420" s="109"/>
      <c r="D420" s="4"/>
      <c r="G420" s="166"/>
      <c r="J420" s="4"/>
      <c r="K420" s="4"/>
      <c r="L420" s="4"/>
      <c r="M420" s="4"/>
      <c r="N420" s="4"/>
      <c r="O420" s="4"/>
      <c r="P420" s="4"/>
      <c r="Q420" s="4"/>
    </row>
    <row r="421" ht="14.25" customHeight="1">
      <c r="A421" s="3"/>
      <c r="B421" s="109"/>
      <c r="D421" s="4"/>
      <c r="G421" s="166"/>
      <c r="J421" s="4"/>
      <c r="K421" s="4"/>
      <c r="L421" s="4"/>
      <c r="M421" s="4"/>
      <c r="N421" s="4"/>
      <c r="O421" s="4"/>
      <c r="P421" s="4"/>
      <c r="Q421" s="4"/>
    </row>
    <row r="422" ht="14.25" customHeight="1">
      <c r="A422" s="3"/>
      <c r="B422" s="109"/>
      <c r="D422" s="4"/>
      <c r="G422" s="166"/>
      <c r="J422" s="4"/>
      <c r="K422" s="4"/>
      <c r="L422" s="4"/>
      <c r="M422" s="4"/>
      <c r="N422" s="4"/>
      <c r="O422" s="4"/>
      <c r="P422" s="4"/>
      <c r="Q422" s="4"/>
    </row>
    <row r="423" ht="14.25" customHeight="1">
      <c r="A423" s="3"/>
      <c r="B423" s="109"/>
      <c r="D423" s="4"/>
      <c r="G423" s="166"/>
      <c r="J423" s="4"/>
      <c r="K423" s="4"/>
      <c r="L423" s="4"/>
      <c r="M423" s="4"/>
      <c r="N423" s="4"/>
      <c r="O423" s="4"/>
      <c r="P423" s="4"/>
      <c r="Q423" s="4"/>
    </row>
    <row r="424" ht="14.25" customHeight="1">
      <c r="A424" s="3"/>
      <c r="B424" s="109"/>
      <c r="D424" s="4"/>
      <c r="G424" s="166"/>
      <c r="J424" s="4"/>
      <c r="K424" s="4"/>
      <c r="L424" s="4"/>
      <c r="M424" s="4"/>
      <c r="N424" s="4"/>
      <c r="O424" s="4"/>
      <c r="P424" s="4"/>
      <c r="Q424" s="4"/>
    </row>
    <row r="425" ht="14.25" customHeight="1">
      <c r="A425" s="3"/>
      <c r="B425" s="109"/>
      <c r="D425" s="4"/>
      <c r="G425" s="166"/>
      <c r="J425" s="4"/>
      <c r="K425" s="4"/>
      <c r="L425" s="4"/>
      <c r="M425" s="4"/>
      <c r="N425" s="4"/>
      <c r="O425" s="4"/>
      <c r="P425" s="4"/>
      <c r="Q425" s="4"/>
    </row>
    <row r="426" ht="14.25" customHeight="1">
      <c r="A426" s="3"/>
      <c r="B426" s="109"/>
      <c r="D426" s="4"/>
      <c r="G426" s="166"/>
      <c r="J426" s="4"/>
      <c r="K426" s="4"/>
      <c r="L426" s="4"/>
      <c r="M426" s="4"/>
      <c r="N426" s="4"/>
      <c r="O426" s="4"/>
      <c r="P426" s="4"/>
      <c r="Q426" s="4"/>
    </row>
    <row r="427" ht="14.25" customHeight="1">
      <c r="A427" s="3"/>
      <c r="B427" s="109"/>
      <c r="D427" s="4"/>
      <c r="G427" s="166"/>
      <c r="J427" s="4"/>
      <c r="K427" s="4"/>
      <c r="L427" s="4"/>
      <c r="M427" s="4"/>
      <c r="N427" s="4"/>
      <c r="O427" s="4"/>
      <c r="P427" s="4"/>
      <c r="Q427" s="4"/>
    </row>
    <row r="428" ht="14.25" customHeight="1">
      <c r="A428" s="3"/>
      <c r="B428" s="109"/>
      <c r="D428" s="4"/>
      <c r="G428" s="166"/>
      <c r="J428" s="4"/>
      <c r="K428" s="4"/>
      <c r="L428" s="4"/>
      <c r="M428" s="4"/>
      <c r="N428" s="4"/>
      <c r="O428" s="4"/>
      <c r="P428" s="4"/>
      <c r="Q428" s="4"/>
    </row>
    <row r="429" ht="14.25" customHeight="1">
      <c r="A429" s="3"/>
      <c r="B429" s="109"/>
      <c r="D429" s="4"/>
      <c r="G429" s="166"/>
      <c r="J429" s="4"/>
      <c r="K429" s="4"/>
      <c r="L429" s="4"/>
      <c r="M429" s="4"/>
      <c r="N429" s="4"/>
      <c r="O429" s="4"/>
      <c r="P429" s="4"/>
      <c r="Q429" s="4"/>
    </row>
    <row r="430" ht="14.25" customHeight="1">
      <c r="A430" s="3"/>
      <c r="B430" s="109"/>
      <c r="D430" s="4"/>
      <c r="G430" s="166"/>
      <c r="J430" s="4"/>
      <c r="K430" s="4"/>
      <c r="L430" s="4"/>
      <c r="M430" s="4"/>
      <c r="N430" s="4"/>
      <c r="O430" s="4"/>
      <c r="P430" s="4"/>
      <c r="Q430" s="4"/>
    </row>
    <row r="431" ht="14.25" customHeight="1">
      <c r="A431" s="3"/>
      <c r="B431" s="109"/>
      <c r="D431" s="4"/>
      <c r="G431" s="166"/>
      <c r="J431" s="4"/>
      <c r="K431" s="4"/>
      <c r="L431" s="4"/>
      <c r="M431" s="4"/>
      <c r="N431" s="4"/>
      <c r="O431" s="4"/>
      <c r="P431" s="4"/>
      <c r="Q431" s="4"/>
    </row>
    <row r="432" ht="14.25" customHeight="1">
      <c r="A432" s="3"/>
      <c r="B432" s="109"/>
      <c r="D432" s="4"/>
      <c r="G432" s="166"/>
      <c r="J432" s="4"/>
      <c r="K432" s="4"/>
      <c r="L432" s="4"/>
      <c r="M432" s="4"/>
      <c r="N432" s="4"/>
      <c r="O432" s="4"/>
      <c r="P432" s="4"/>
      <c r="Q432" s="4"/>
    </row>
    <row r="433" ht="14.25" customHeight="1">
      <c r="A433" s="3"/>
      <c r="B433" s="109"/>
      <c r="D433" s="4"/>
      <c r="G433" s="166"/>
      <c r="J433" s="4"/>
      <c r="K433" s="4"/>
      <c r="L433" s="4"/>
      <c r="M433" s="4"/>
      <c r="N433" s="4"/>
      <c r="O433" s="4"/>
      <c r="P433" s="4"/>
      <c r="Q433" s="4"/>
    </row>
    <row r="434" ht="14.25" customHeight="1">
      <c r="A434" s="3"/>
      <c r="B434" s="109"/>
      <c r="D434" s="4"/>
      <c r="G434" s="166"/>
      <c r="J434" s="4"/>
      <c r="K434" s="4"/>
      <c r="L434" s="4"/>
      <c r="M434" s="4"/>
      <c r="N434" s="4"/>
      <c r="O434" s="4"/>
      <c r="P434" s="4"/>
      <c r="Q434" s="4"/>
    </row>
    <row r="435" ht="14.25" customHeight="1">
      <c r="A435" s="3"/>
      <c r="B435" s="109"/>
      <c r="D435" s="4"/>
      <c r="G435" s="166"/>
      <c r="J435" s="4"/>
      <c r="K435" s="4"/>
      <c r="L435" s="4"/>
      <c r="M435" s="4"/>
      <c r="N435" s="4"/>
      <c r="O435" s="4"/>
      <c r="P435" s="4"/>
      <c r="Q435" s="4"/>
    </row>
    <row r="436" ht="14.25" customHeight="1">
      <c r="A436" s="3"/>
      <c r="B436" s="109"/>
      <c r="D436" s="4"/>
      <c r="G436" s="166"/>
      <c r="J436" s="4"/>
      <c r="K436" s="4"/>
      <c r="L436" s="4"/>
      <c r="M436" s="4"/>
      <c r="N436" s="4"/>
      <c r="O436" s="4"/>
      <c r="P436" s="4"/>
      <c r="Q436" s="4"/>
    </row>
    <row r="437" ht="14.25" customHeight="1">
      <c r="A437" s="3"/>
      <c r="B437" s="109"/>
      <c r="D437" s="4"/>
      <c r="G437" s="166"/>
      <c r="J437" s="4"/>
      <c r="K437" s="4"/>
      <c r="L437" s="4"/>
      <c r="M437" s="4"/>
      <c r="N437" s="4"/>
      <c r="O437" s="4"/>
      <c r="P437" s="4"/>
      <c r="Q437" s="4"/>
    </row>
    <row r="438" ht="14.25" customHeight="1">
      <c r="A438" s="3"/>
      <c r="B438" s="109"/>
      <c r="D438" s="4"/>
      <c r="G438" s="166"/>
      <c r="J438" s="4"/>
      <c r="K438" s="4"/>
      <c r="L438" s="4"/>
      <c r="M438" s="4"/>
      <c r="N438" s="4"/>
      <c r="O438" s="4"/>
      <c r="P438" s="4"/>
      <c r="Q438" s="4"/>
    </row>
    <row r="439" ht="14.25" customHeight="1">
      <c r="A439" s="3"/>
      <c r="B439" s="109"/>
      <c r="D439" s="4"/>
      <c r="G439" s="166"/>
      <c r="J439" s="4"/>
      <c r="K439" s="4"/>
      <c r="L439" s="4"/>
      <c r="M439" s="4"/>
      <c r="N439" s="4"/>
      <c r="O439" s="4"/>
      <c r="P439" s="4"/>
      <c r="Q439" s="4"/>
    </row>
    <row r="440" ht="14.25" customHeight="1">
      <c r="A440" s="3"/>
      <c r="B440" s="109"/>
      <c r="D440" s="4"/>
      <c r="G440" s="166"/>
      <c r="J440" s="4"/>
      <c r="K440" s="4"/>
      <c r="L440" s="4"/>
      <c r="M440" s="4"/>
      <c r="N440" s="4"/>
      <c r="O440" s="4"/>
      <c r="P440" s="4"/>
      <c r="Q440" s="4"/>
    </row>
    <row r="441" ht="14.25" customHeight="1">
      <c r="A441" s="3"/>
      <c r="B441" s="109"/>
      <c r="D441" s="4"/>
      <c r="G441" s="166"/>
      <c r="J441" s="4"/>
      <c r="K441" s="4"/>
      <c r="L441" s="4"/>
      <c r="M441" s="4"/>
      <c r="N441" s="4"/>
      <c r="O441" s="4"/>
      <c r="P441" s="4"/>
      <c r="Q441" s="4"/>
    </row>
    <row r="442" ht="14.25" customHeight="1">
      <c r="A442" s="3"/>
      <c r="B442" s="109"/>
      <c r="D442" s="4"/>
      <c r="G442" s="166"/>
      <c r="J442" s="4"/>
      <c r="K442" s="4"/>
      <c r="L442" s="4"/>
      <c r="M442" s="4"/>
      <c r="N442" s="4"/>
      <c r="O442" s="4"/>
      <c r="P442" s="4"/>
      <c r="Q442" s="4"/>
    </row>
    <row r="443" ht="14.25" customHeight="1">
      <c r="A443" s="3"/>
      <c r="B443" s="109"/>
      <c r="D443" s="4"/>
      <c r="G443" s="166"/>
      <c r="J443" s="4"/>
      <c r="K443" s="4"/>
      <c r="L443" s="4"/>
      <c r="M443" s="4"/>
      <c r="N443" s="4"/>
      <c r="O443" s="4"/>
      <c r="P443" s="4"/>
      <c r="Q443" s="4"/>
    </row>
    <row r="444" ht="14.25" customHeight="1">
      <c r="A444" s="3"/>
      <c r="B444" s="109"/>
      <c r="D444" s="4"/>
      <c r="G444" s="166"/>
      <c r="J444" s="4"/>
      <c r="K444" s="4"/>
      <c r="L444" s="4"/>
      <c r="M444" s="4"/>
      <c r="N444" s="4"/>
      <c r="O444" s="4"/>
      <c r="P444" s="4"/>
      <c r="Q444" s="4"/>
    </row>
    <row r="445" ht="14.25" customHeight="1">
      <c r="A445" s="3"/>
      <c r="B445" s="109"/>
      <c r="D445" s="4"/>
      <c r="G445" s="166"/>
      <c r="J445" s="4"/>
      <c r="K445" s="4"/>
      <c r="L445" s="4"/>
      <c r="M445" s="4"/>
      <c r="N445" s="4"/>
      <c r="O445" s="4"/>
      <c r="P445" s="4"/>
      <c r="Q445" s="4"/>
    </row>
    <row r="446" ht="14.25" customHeight="1">
      <c r="A446" s="3"/>
      <c r="B446" s="109"/>
      <c r="D446" s="4"/>
      <c r="G446" s="166"/>
      <c r="J446" s="4"/>
      <c r="K446" s="4"/>
      <c r="L446" s="4"/>
      <c r="M446" s="4"/>
      <c r="N446" s="4"/>
      <c r="O446" s="4"/>
      <c r="P446" s="4"/>
      <c r="Q446" s="4"/>
    </row>
    <row r="447" ht="14.25" customHeight="1">
      <c r="A447" s="3"/>
      <c r="B447" s="109"/>
      <c r="D447" s="4"/>
      <c r="G447" s="166"/>
      <c r="J447" s="4"/>
      <c r="K447" s="4"/>
      <c r="L447" s="4"/>
      <c r="M447" s="4"/>
      <c r="N447" s="4"/>
      <c r="O447" s="4"/>
      <c r="P447" s="4"/>
      <c r="Q447" s="4"/>
    </row>
    <row r="448" ht="14.25" customHeight="1">
      <c r="A448" s="3"/>
      <c r="B448" s="109"/>
      <c r="D448" s="4"/>
      <c r="G448" s="166"/>
      <c r="J448" s="4"/>
      <c r="K448" s="4"/>
      <c r="L448" s="4"/>
      <c r="M448" s="4"/>
      <c r="N448" s="4"/>
      <c r="O448" s="4"/>
      <c r="P448" s="4"/>
      <c r="Q448" s="4"/>
    </row>
    <row r="449" ht="14.25" customHeight="1">
      <c r="A449" s="3"/>
      <c r="B449" s="109"/>
      <c r="D449" s="4"/>
      <c r="G449" s="166"/>
      <c r="J449" s="4"/>
      <c r="K449" s="4"/>
      <c r="L449" s="4"/>
      <c r="M449" s="4"/>
      <c r="N449" s="4"/>
      <c r="O449" s="4"/>
      <c r="P449" s="4"/>
      <c r="Q449" s="4"/>
    </row>
    <row r="450" ht="14.25" customHeight="1">
      <c r="A450" s="3"/>
      <c r="B450" s="109"/>
      <c r="D450" s="4"/>
      <c r="G450" s="166"/>
      <c r="J450" s="4"/>
      <c r="K450" s="4"/>
      <c r="L450" s="4"/>
      <c r="M450" s="4"/>
      <c r="N450" s="4"/>
      <c r="O450" s="4"/>
      <c r="P450" s="4"/>
      <c r="Q450" s="4"/>
    </row>
    <row r="451" ht="14.25" customHeight="1">
      <c r="A451" s="3"/>
      <c r="B451" s="109"/>
      <c r="D451" s="4"/>
      <c r="G451" s="166"/>
      <c r="J451" s="4"/>
      <c r="K451" s="4"/>
      <c r="L451" s="4"/>
      <c r="M451" s="4"/>
      <c r="N451" s="4"/>
      <c r="O451" s="4"/>
      <c r="P451" s="4"/>
      <c r="Q451" s="4"/>
    </row>
    <row r="452" ht="14.25" customHeight="1">
      <c r="A452" s="3"/>
      <c r="B452" s="109"/>
      <c r="D452" s="4"/>
      <c r="G452" s="166"/>
      <c r="J452" s="4"/>
      <c r="K452" s="4"/>
      <c r="L452" s="4"/>
      <c r="M452" s="4"/>
      <c r="N452" s="4"/>
      <c r="O452" s="4"/>
      <c r="P452" s="4"/>
      <c r="Q452" s="4"/>
    </row>
    <row r="453" ht="14.25" customHeight="1">
      <c r="A453" s="3"/>
      <c r="B453" s="109"/>
      <c r="D453" s="4"/>
      <c r="G453" s="166"/>
      <c r="J453" s="4"/>
      <c r="K453" s="4"/>
      <c r="L453" s="4"/>
      <c r="M453" s="4"/>
      <c r="N453" s="4"/>
      <c r="O453" s="4"/>
      <c r="P453" s="4"/>
      <c r="Q453" s="4"/>
    </row>
    <row r="454" ht="14.25" customHeight="1">
      <c r="A454" s="3"/>
      <c r="B454" s="109"/>
      <c r="D454" s="4"/>
      <c r="G454" s="166"/>
      <c r="J454" s="4"/>
      <c r="K454" s="4"/>
      <c r="L454" s="4"/>
      <c r="M454" s="4"/>
      <c r="N454" s="4"/>
      <c r="O454" s="4"/>
      <c r="P454" s="4"/>
      <c r="Q454" s="4"/>
    </row>
    <row r="455" ht="14.25" customHeight="1">
      <c r="A455" s="3"/>
      <c r="B455" s="109"/>
      <c r="D455" s="4"/>
      <c r="G455" s="166"/>
      <c r="J455" s="4"/>
      <c r="K455" s="4"/>
      <c r="L455" s="4"/>
      <c r="M455" s="4"/>
      <c r="N455" s="4"/>
      <c r="O455" s="4"/>
      <c r="P455" s="4"/>
      <c r="Q455" s="4"/>
    </row>
    <row r="456" ht="14.25" customHeight="1">
      <c r="A456" s="3"/>
      <c r="B456" s="109"/>
      <c r="D456" s="4"/>
      <c r="G456" s="166"/>
      <c r="J456" s="4"/>
      <c r="K456" s="4"/>
      <c r="L456" s="4"/>
      <c r="M456" s="4"/>
      <c r="N456" s="4"/>
      <c r="O456" s="4"/>
      <c r="P456" s="4"/>
      <c r="Q456" s="4"/>
    </row>
    <row r="457" ht="14.25" customHeight="1">
      <c r="A457" s="3"/>
      <c r="B457" s="109"/>
      <c r="D457" s="4"/>
      <c r="G457" s="166"/>
      <c r="J457" s="4"/>
      <c r="K457" s="4"/>
      <c r="L457" s="4"/>
      <c r="M457" s="4"/>
      <c r="N457" s="4"/>
      <c r="O457" s="4"/>
      <c r="P457" s="4"/>
      <c r="Q457" s="4"/>
    </row>
    <row r="458" ht="14.25" customHeight="1">
      <c r="A458" s="3"/>
      <c r="B458" s="109"/>
      <c r="D458" s="4"/>
      <c r="G458" s="166"/>
      <c r="J458" s="4"/>
      <c r="K458" s="4"/>
      <c r="L458" s="4"/>
      <c r="M458" s="4"/>
      <c r="N458" s="4"/>
      <c r="O458" s="4"/>
      <c r="P458" s="4"/>
      <c r="Q458" s="4"/>
    </row>
    <row r="459" ht="14.25" customHeight="1">
      <c r="A459" s="3"/>
      <c r="B459" s="109"/>
      <c r="D459" s="4"/>
      <c r="G459" s="166"/>
      <c r="J459" s="4"/>
      <c r="K459" s="4"/>
      <c r="L459" s="4"/>
      <c r="M459" s="4"/>
      <c r="N459" s="4"/>
      <c r="O459" s="4"/>
      <c r="P459" s="4"/>
      <c r="Q459" s="4"/>
    </row>
    <row r="460" ht="14.25" customHeight="1">
      <c r="A460" s="3"/>
      <c r="B460" s="109"/>
      <c r="D460" s="4"/>
      <c r="G460" s="166"/>
      <c r="J460" s="4"/>
      <c r="K460" s="4"/>
      <c r="L460" s="4"/>
      <c r="M460" s="4"/>
      <c r="N460" s="4"/>
      <c r="O460" s="4"/>
      <c r="P460" s="4"/>
      <c r="Q460" s="4"/>
    </row>
    <row r="461" ht="14.25" customHeight="1">
      <c r="A461" s="3"/>
      <c r="B461" s="109"/>
      <c r="D461" s="4"/>
      <c r="G461" s="166"/>
      <c r="J461" s="4"/>
      <c r="K461" s="4"/>
      <c r="L461" s="4"/>
      <c r="M461" s="4"/>
      <c r="N461" s="4"/>
      <c r="O461" s="4"/>
      <c r="P461" s="4"/>
      <c r="Q461" s="4"/>
    </row>
    <row r="462" ht="14.25" customHeight="1">
      <c r="A462" s="3"/>
      <c r="B462" s="109"/>
      <c r="D462" s="4"/>
      <c r="G462" s="166"/>
      <c r="J462" s="4"/>
      <c r="K462" s="4"/>
      <c r="L462" s="4"/>
      <c r="M462" s="4"/>
      <c r="N462" s="4"/>
      <c r="O462" s="4"/>
      <c r="P462" s="4"/>
      <c r="Q462" s="4"/>
    </row>
    <row r="463" ht="14.25" customHeight="1">
      <c r="A463" s="3"/>
      <c r="B463" s="109"/>
      <c r="D463" s="4"/>
      <c r="G463" s="166"/>
      <c r="J463" s="4"/>
      <c r="K463" s="4"/>
      <c r="L463" s="4"/>
      <c r="M463" s="4"/>
      <c r="N463" s="4"/>
      <c r="O463" s="4"/>
      <c r="P463" s="4"/>
      <c r="Q463" s="4"/>
    </row>
    <row r="464" ht="14.25" customHeight="1">
      <c r="A464" s="3"/>
      <c r="B464" s="109"/>
      <c r="D464" s="4"/>
      <c r="G464" s="166"/>
      <c r="J464" s="4"/>
      <c r="K464" s="4"/>
      <c r="L464" s="4"/>
      <c r="M464" s="4"/>
      <c r="N464" s="4"/>
      <c r="O464" s="4"/>
      <c r="P464" s="4"/>
      <c r="Q464" s="4"/>
    </row>
    <row r="465" ht="14.25" customHeight="1">
      <c r="A465" s="3"/>
      <c r="B465" s="109"/>
      <c r="D465" s="4"/>
      <c r="G465" s="166"/>
      <c r="J465" s="4"/>
      <c r="K465" s="4"/>
      <c r="L465" s="4"/>
      <c r="M465" s="4"/>
      <c r="N465" s="4"/>
      <c r="O465" s="4"/>
      <c r="P465" s="4"/>
      <c r="Q465" s="4"/>
    </row>
    <row r="466" ht="14.25" customHeight="1">
      <c r="A466" s="3"/>
      <c r="B466" s="109"/>
      <c r="D466" s="4"/>
      <c r="G466" s="166"/>
      <c r="J466" s="4"/>
      <c r="K466" s="4"/>
      <c r="L466" s="4"/>
      <c r="M466" s="4"/>
      <c r="N466" s="4"/>
      <c r="O466" s="4"/>
      <c r="P466" s="4"/>
      <c r="Q466" s="4"/>
    </row>
    <row r="467" ht="14.25" customHeight="1">
      <c r="A467" s="3"/>
      <c r="B467" s="109"/>
      <c r="D467" s="4"/>
      <c r="G467" s="166"/>
      <c r="J467" s="4"/>
      <c r="K467" s="4"/>
      <c r="L467" s="4"/>
      <c r="M467" s="4"/>
      <c r="N467" s="4"/>
      <c r="O467" s="4"/>
      <c r="P467" s="4"/>
      <c r="Q467" s="4"/>
    </row>
    <row r="468" ht="14.25" customHeight="1">
      <c r="A468" s="3"/>
      <c r="B468" s="109"/>
      <c r="D468" s="4"/>
      <c r="G468" s="166"/>
      <c r="J468" s="4"/>
      <c r="K468" s="4"/>
      <c r="L468" s="4"/>
      <c r="M468" s="4"/>
      <c r="N468" s="4"/>
      <c r="O468" s="4"/>
      <c r="P468" s="4"/>
      <c r="Q468" s="4"/>
    </row>
    <row r="469" ht="14.25" customHeight="1">
      <c r="A469" s="3"/>
      <c r="B469" s="109"/>
      <c r="D469" s="4"/>
      <c r="G469" s="166"/>
      <c r="J469" s="4"/>
      <c r="K469" s="4"/>
      <c r="L469" s="4"/>
      <c r="M469" s="4"/>
      <c r="N469" s="4"/>
      <c r="O469" s="4"/>
      <c r="P469" s="4"/>
      <c r="Q469" s="4"/>
    </row>
    <row r="470" ht="14.25" customHeight="1">
      <c r="A470" s="3"/>
      <c r="B470" s="109"/>
      <c r="D470" s="4"/>
      <c r="G470" s="166"/>
      <c r="J470" s="4"/>
      <c r="K470" s="4"/>
      <c r="L470" s="4"/>
      <c r="M470" s="4"/>
      <c r="N470" s="4"/>
      <c r="O470" s="4"/>
      <c r="P470" s="4"/>
      <c r="Q470" s="4"/>
    </row>
    <row r="471" ht="14.25" customHeight="1">
      <c r="A471" s="3"/>
      <c r="B471" s="109"/>
      <c r="D471" s="4"/>
      <c r="G471" s="166"/>
      <c r="J471" s="4"/>
      <c r="K471" s="4"/>
      <c r="L471" s="4"/>
      <c r="M471" s="4"/>
      <c r="N471" s="4"/>
      <c r="O471" s="4"/>
      <c r="P471" s="4"/>
      <c r="Q471" s="4"/>
    </row>
    <row r="472" ht="14.25" customHeight="1">
      <c r="A472" s="3"/>
      <c r="B472" s="109"/>
      <c r="D472" s="4"/>
      <c r="G472" s="166"/>
      <c r="J472" s="4"/>
      <c r="K472" s="4"/>
      <c r="L472" s="4"/>
      <c r="M472" s="4"/>
      <c r="N472" s="4"/>
      <c r="O472" s="4"/>
      <c r="P472" s="4"/>
      <c r="Q472" s="4"/>
    </row>
    <row r="473" ht="14.25" customHeight="1">
      <c r="A473" s="3"/>
      <c r="B473" s="109"/>
      <c r="D473" s="4"/>
      <c r="G473" s="166"/>
      <c r="J473" s="4"/>
      <c r="K473" s="4"/>
      <c r="L473" s="4"/>
      <c r="M473" s="4"/>
      <c r="N473" s="4"/>
      <c r="O473" s="4"/>
      <c r="P473" s="4"/>
      <c r="Q473" s="4"/>
    </row>
    <row r="474" ht="14.25" customHeight="1">
      <c r="A474" s="3"/>
      <c r="B474" s="109"/>
      <c r="D474" s="4"/>
      <c r="G474" s="166"/>
      <c r="J474" s="4"/>
      <c r="K474" s="4"/>
      <c r="L474" s="4"/>
      <c r="M474" s="4"/>
      <c r="N474" s="4"/>
      <c r="O474" s="4"/>
      <c r="P474" s="4"/>
      <c r="Q474" s="4"/>
    </row>
    <row r="475" ht="14.25" customHeight="1">
      <c r="A475" s="3"/>
      <c r="B475" s="109"/>
      <c r="D475" s="4"/>
      <c r="G475" s="166"/>
      <c r="J475" s="4"/>
      <c r="K475" s="4"/>
      <c r="L475" s="4"/>
      <c r="M475" s="4"/>
      <c r="N475" s="4"/>
      <c r="O475" s="4"/>
      <c r="P475" s="4"/>
      <c r="Q475" s="4"/>
    </row>
    <row r="476" ht="14.25" customHeight="1">
      <c r="A476" s="3"/>
      <c r="B476" s="109"/>
      <c r="D476" s="4"/>
      <c r="G476" s="166"/>
      <c r="J476" s="4"/>
      <c r="K476" s="4"/>
      <c r="L476" s="4"/>
      <c r="M476" s="4"/>
      <c r="N476" s="4"/>
      <c r="O476" s="4"/>
      <c r="P476" s="4"/>
      <c r="Q476" s="4"/>
    </row>
    <row r="477" ht="14.25" customHeight="1">
      <c r="A477" s="3"/>
      <c r="B477" s="109"/>
      <c r="D477" s="4"/>
      <c r="G477" s="166"/>
      <c r="J477" s="4"/>
      <c r="K477" s="4"/>
      <c r="L477" s="4"/>
      <c r="M477" s="4"/>
      <c r="N477" s="4"/>
      <c r="O477" s="4"/>
      <c r="P477" s="4"/>
      <c r="Q477" s="4"/>
    </row>
    <row r="478" ht="14.25" customHeight="1">
      <c r="A478" s="3"/>
      <c r="B478" s="109"/>
      <c r="D478" s="4"/>
      <c r="G478" s="166"/>
      <c r="J478" s="4"/>
      <c r="K478" s="4"/>
      <c r="L478" s="4"/>
      <c r="M478" s="4"/>
      <c r="N478" s="4"/>
      <c r="O478" s="4"/>
      <c r="P478" s="4"/>
      <c r="Q478" s="4"/>
    </row>
    <row r="479" ht="14.25" customHeight="1">
      <c r="A479" s="3"/>
      <c r="B479" s="109"/>
      <c r="D479" s="4"/>
      <c r="G479" s="166"/>
      <c r="J479" s="4"/>
      <c r="K479" s="4"/>
      <c r="L479" s="4"/>
      <c r="M479" s="4"/>
      <c r="N479" s="4"/>
      <c r="O479" s="4"/>
      <c r="P479" s="4"/>
      <c r="Q479" s="4"/>
    </row>
    <row r="480" ht="14.25" customHeight="1">
      <c r="A480" s="3"/>
      <c r="B480" s="109"/>
      <c r="D480" s="4"/>
      <c r="G480" s="166"/>
      <c r="J480" s="4"/>
      <c r="K480" s="4"/>
      <c r="L480" s="4"/>
      <c r="M480" s="4"/>
      <c r="N480" s="4"/>
      <c r="O480" s="4"/>
      <c r="P480" s="4"/>
      <c r="Q480" s="4"/>
    </row>
    <row r="481" ht="14.25" customHeight="1">
      <c r="A481" s="3"/>
      <c r="B481" s="109"/>
      <c r="D481" s="4"/>
      <c r="G481" s="166"/>
      <c r="J481" s="4"/>
      <c r="K481" s="4"/>
      <c r="L481" s="4"/>
      <c r="M481" s="4"/>
      <c r="N481" s="4"/>
      <c r="O481" s="4"/>
      <c r="P481" s="4"/>
      <c r="Q481" s="4"/>
    </row>
    <row r="482" ht="14.25" customHeight="1">
      <c r="A482" s="3"/>
      <c r="B482" s="109"/>
      <c r="D482" s="4"/>
      <c r="G482" s="166"/>
      <c r="J482" s="4"/>
      <c r="K482" s="4"/>
      <c r="L482" s="4"/>
      <c r="M482" s="4"/>
      <c r="N482" s="4"/>
      <c r="O482" s="4"/>
      <c r="P482" s="4"/>
      <c r="Q482" s="4"/>
    </row>
    <row r="483" ht="14.25" customHeight="1">
      <c r="A483" s="3"/>
      <c r="B483" s="109"/>
      <c r="D483" s="4"/>
      <c r="G483" s="166"/>
      <c r="J483" s="4"/>
      <c r="K483" s="4"/>
      <c r="L483" s="4"/>
      <c r="M483" s="4"/>
      <c r="N483" s="4"/>
      <c r="O483" s="4"/>
      <c r="P483" s="4"/>
      <c r="Q483" s="4"/>
    </row>
    <row r="484" ht="14.25" customHeight="1">
      <c r="A484" s="3"/>
      <c r="B484" s="109"/>
      <c r="D484" s="4"/>
      <c r="G484" s="166"/>
      <c r="J484" s="4"/>
      <c r="K484" s="4"/>
      <c r="L484" s="4"/>
      <c r="M484" s="4"/>
      <c r="N484" s="4"/>
      <c r="O484" s="4"/>
      <c r="P484" s="4"/>
      <c r="Q484" s="4"/>
    </row>
    <row r="485" ht="14.25" customHeight="1">
      <c r="A485" s="3"/>
      <c r="B485" s="109"/>
      <c r="D485" s="4"/>
      <c r="G485" s="166"/>
      <c r="J485" s="4"/>
      <c r="K485" s="4"/>
      <c r="L485" s="4"/>
      <c r="M485" s="4"/>
      <c r="N485" s="4"/>
      <c r="O485" s="4"/>
      <c r="P485" s="4"/>
      <c r="Q485" s="4"/>
    </row>
    <row r="486" ht="14.25" customHeight="1">
      <c r="A486" s="3"/>
      <c r="B486" s="109"/>
      <c r="D486" s="4"/>
      <c r="G486" s="166"/>
      <c r="J486" s="4"/>
      <c r="K486" s="4"/>
      <c r="L486" s="4"/>
      <c r="M486" s="4"/>
      <c r="N486" s="4"/>
      <c r="O486" s="4"/>
      <c r="P486" s="4"/>
      <c r="Q486" s="4"/>
    </row>
    <row r="487" ht="14.25" customHeight="1">
      <c r="A487" s="3"/>
      <c r="B487" s="109"/>
      <c r="D487" s="4"/>
      <c r="G487" s="166"/>
      <c r="J487" s="4"/>
      <c r="K487" s="4"/>
      <c r="L487" s="4"/>
      <c r="M487" s="4"/>
      <c r="N487" s="4"/>
      <c r="O487" s="4"/>
      <c r="P487" s="4"/>
      <c r="Q487" s="4"/>
    </row>
    <row r="488" ht="14.25" customHeight="1">
      <c r="A488" s="3"/>
      <c r="B488" s="109"/>
      <c r="D488" s="4"/>
      <c r="G488" s="166"/>
      <c r="J488" s="4"/>
      <c r="K488" s="4"/>
      <c r="L488" s="4"/>
      <c r="M488" s="4"/>
      <c r="N488" s="4"/>
      <c r="O488" s="4"/>
      <c r="P488" s="4"/>
      <c r="Q488" s="4"/>
    </row>
    <row r="489" ht="14.25" customHeight="1">
      <c r="A489" s="3"/>
      <c r="B489" s="109"/>
      <c r="D489" s="4"/>
      <c r="G489" s="166"/>
      <c r="J489" s="4"/>
      <c r="K489" s="4"/>
      <c r="L489" s="4"/>
      <c r="M489" s="4"/>
      <c r="N489" s="4"/>
      <c r="O489" s="4"/>
      <c r="P489" s="4"/>
      <c r="Q489" s="4"/>
    </row>
    <row r="490" ht="14.25" customHeight="1">
      <c r="A490" s="3"/>
      <c r="B490" s="109"/>
      <c r="D490" s="4"/>
      <c r="G490" s="166"/>
      <c r="J490" s="4"/>
      <c r="K490" s="4"/>
      <c r="L490" s="4"/>
      <c r="M490" s="4"/>
      <c r="N490" s="4"/>
      <c r="O490" s="4"/>
      <c r="P490" s="4"/>
      <c r="Q490" s="4"/>
    </row>
    <row r="491" ht="14.25" customHeight="1">
      <c r="A491" s="3"/>
      <c r="B491" s="109"/>
      <c r="D491" s="4"/>
      <c r="G491" s="166"/>
      <c r="J491" s="4"/>
      <c r="K491" s="4"/>
      <c r="L491" s="4"/>
      <c r="M491" s="4"/>
      <c r="N491" s="4"/>
      <c r="O491" s="4"/>
      <c r="P491" s="4"/>
      <c r="Q491" s="4"/>
    </row>
    <row r="492" ht="14.25" customHeight="1">
      <c r="A492" s="3"/>
      <c r="B492" s="109"/>
      <c r="D492" s="4"/>
      <c r="G492" s="166"/>
      <c r="J492" s="4"/>
      <c r="K492" s="4"/>
      <c r="L492" s="4"/>
      <c r="M492" s="4"/>
      <c r="N492" s="4"/>
      <c r="O492" s="4"/>
      <c r="P492" s="4"/>
      <c r="Q492" s="4"/>
    </row>
    <row r="493" ht="14.25" customHeight="1">
      <c r="A493" s="3"/>
      <c r="B493" s="109"/>
      <c r="D493" s="4"/>
      <c r="G493" s="166"/>
      <c r="J493" s="4"/>
      <c r="K493" s="4"/>
      <c r="L493" s="4"/>
      <c r="M493" s="4"/>
      <c r="N493" s="4"/>
      <c r="O493" s="4"/>
      <c r="P493" s="4"/>
      <c r="Q493" s="4"/>
    </row>
    <row r="494" ht="14.25" customHeight="1">
      <c r="A494" s="3"/>
      <c r="B494" s="109"/>
      <c r="D494" s="4"/>
      <c r="G494" s="166"/>
      <c r="J494" s="4"/>
      <c r="K494" s="4"/>
      <c r="L494" s="4"/>
      <c r="M494" s="4"/>
      <c r="N494" s="4"/>
      <c r="O494" s="4"/>
      <c r="P494" s="4"/>
      <c r="Q494" s="4"/>
    </row>
    <row r="495" ht="14.25" customHeight="1">
      <c r="A495" s="3"/>
      <c r="B495" s="109"/>
      <c r="D495" s="4"/>
      <c r="G495" s="166"/>
      <c r="J495" s="4"/>
      <c r="K495" s="4"/>
      <c r="L495" s="4"/>
      <c r="M495" s="4"/>
      <c r="N495" s="4"/>
      <c r="O495" s="4"/>
      <c r="P495" s="4"/>
      <c r="Q495" s="4"/>
    </row>
    <row r="496" ht="14.25" customHeight="1">
      <c r="A496" s="3"/>
      <c r="B496" s="109"/>
      <c r="D496" s="4"/>
      <c r="G496" s="166"/>
      <c r="J496" s="4"/>
      <c r="K496" s="4"/>
      <c r="L496" s="4"/>
      <c r="M496" s="4"/>
      <c r="N496" s="4"/>
      <c r="O496" s="4"/>
      <c r="P496" s="4"/>
      <c r="Q496" s="4"/>
    </row>
    <row r="497" ht="14.25" customHeight="1">
      <c r="A497" s="3"/>
      <c r="B497" s="109"/>
      <c r="D497" s="4"/>
      <c r="G497" s="166"/>
      <c r="J497" s="4"/>
      <c r="K497" s="4"/>
      <c r="L497" s="4"/>
      <c r="M497" s="4"/>
      <c r="N497" s="4"/>
      <c r="O497" s="4"/>
      <c r="P497" s="4"/>
      <c r="Q497" s="4"/>
    </row>
    <row r="498" ht="14.25" customHeight="1">
      <c r="A498" s="3"/>
      <c r="B498" s="109"/>
      <c r="D498" s="4"/>
      <c r="G498" s="166"/>
      <c r="J498" s="4"/>
      <c r="K498" s="4"/>
      <c r="L498" s="4"/>
      <c r="M498" s="4"/>
      <c r="N498" s="4"/>
      <c r="O498" s="4"/>
      <c r="P498" s="4"/>
      <c r="Q498" s="4"/>
    </row>
    <row r="499" ht="14.25" customHeight="1">
      <c r="A499" s="3"/>
      <c r="B499" s="109"/>
      <c r="D499" s="4"/>
      <c r="G499" s="166"/>
      <c r="J499" s="4"/>
      <c r="K499" s="4"/>
      <c r="L499" s="4"/>
      <c r="M499" s="4"/>
      <c r="N499" s="4"/>
      <c r="O499" s="4"/>
      <c r="P499" s="4"/>
      <c r="Q499" s="4"/>
    </row>
    <row r="500" ht="14.25" customHeight="1">
      <c r="A500" s="3"/>
      <c r="B500" s="109"/>
      <c r="D500" s="4"/>
      <c r="G500" s="166"/>
      <c r="J500" s="4"/>
      <c r="K500" s="4"/>
      <c r="L500" s="4"/>
      <c r="M500" s="4"/>
      <c r="N500" s="4"/>
      <c r="O500" s="4"/>
      <c r="P500" s="4"/>
      <c r="Q500" s="4"/>
    </row>
    <row r="501" ht="14.25" customHeight="1">
      <c r="A501" s="3"/>
      <c r="B501" s="109"/>
      <c r="D501" s="4"/>
      <c r="G501" s="166"/>
      <c r="J501" s="4"/>
      <c r="K501" s="4"/>
      <c r="L501" s="4"/>
      <c r="M501" s="4"/>
      <c r="N501" s="4"/>
      <c r="O501" s="4"/>
      <c r="P501" s="4"/>
      <c r="Q501" s="4"/>
    </row>
    <row r="502" ht="14.25" customHeight="1">
      <c r="A502" s="3"/>
      <c r="B502" s="109"/>
      <c r="D502" s="4"/>
      <c r="G502" s="166"/>
      <c r="J502" s="4"/>
      <c r="K502" s="4"/>
      <c r="L502" s="4"/>
      <c r="M502" s="4"/>
      <c r="N502" s="4"/>
      <c r="O502" s="4"/>
      <c r="P502" s="4"/>
      <c r="Q502" s="4"/>
    </row>
    <row r="503" ht="14.25" customHeight="1">
      <c r="A503" s="3"/>
      <c r="B503" s="109"/>
      <c r="D503" s="4"/>
      <c r="G503" s="166"/>
      <c r="J503" s="4"/>
      <c r="K503" s="4"/>
      <c r="L503" s="4"/>
      <c r="M503" s="4"/>
      <c r="N503" s="4"/>
      <c r="O503" s="4"/>
      <c r="P503" s="4"/>
      <c r="Q503" s="4"/>
    </row>
    <row r="504" ht="14.25" customHeight="1">
      <c r="A504" s="3"/>
      <c r="B504" s="109"/>
      <c r="D504" s="4"/>
      <c r="G504" s="166"/>
      <c r="J504" s="4"/>
      <c r="K504" s="4"/>
      <c r="L504" s="4"/>
      <c r="M504" s="4"/>
      <c r="N504" s="4"/>
      <c r="O504" s="4"/>
      <c r="P504" s="4"/>
      <c r="Q504" s="4"/>
    </row>
    <row r="505" ht="14.25" customHeight="1">
      <c r="A505" s="3"/>
      <c r="B505" s="109"/>
      <c r="D505" s="4"/>
      <c r="G505" s="166"/>
      <c r="J505" s="4"/>
      <c r="K505" s="4"/>
      <c r="L505" s="4"/>
      <c r="M505" s="4"/>
      <c r="N505" s="4"/>
      <c r="O505" s="4"/>
      <c r="P505" s="4"/>
      <c r="Q505" s="4"/>
    </row>
    <row r="506" ht="14.25" customHeight="1">
      <c r="A506" s="3"/>
      <c r="B506" s="109"/>
      <c r="D506" s="4"/>
      <c r="G506" s="166"/>
      <c r="J506" s="4"/>
      <c r="K506" s="4"/>
      <c r="L506" s="4"/>
      <c r="M506" s="4"/>
      <c r="N506" s="4"/>
      <c r="O506" s="4"/>
      <c r="P506" s="4"/>
      <c r="Q506" s="4"/>
    </row>
    <row r="507" ht="14.25" customHeight="1">
      <c r="A507" s="3"/>
      <c r="B507" s="109"/>
      <c r="D507" s="4"/>
      <c r="G507" s="166"/>
      <c r="J507" s="4"/>
      <c r="K507" s="4"/>
      <c r="L507" s="4"/>
      <c r="M507" s="4"/>
      <c r="N507" s="4"/>
      <c r="O507" s="4"/>
      <c r="P507" s="4"/>
      <c r="Q507" s="4"/>
    </row>
    <row r="508" ht="14.25" customHeight="1">
      <c r="A508" s="3"/>
      <c r="B508" s="109"/>
      <c r="D508" s="4"/>
      <c r="G508" s="166"/>
      <c r="J508" s="4"/>
      <c r="K508" s="4"/>
      <c r="L508" s="4"/>
      <c r="M508" s="4"/>
      <c r="N508" s="4"/>
      <c r="O508" s="4"/>
      <c r="P508" s="4"/>
      <c r="Q508" s="4"/>
    </row>
    <row r="509" ht="14.25" customHeight="1">
      <c r="A509" s="3"/>
      <c r="B509" s="109"/>
      <c r="D509" s="4"/>
      <c r="G509" s="166"/>
      <c r="J509" s="4"/>
      <c r="K509" s="4"/>
      <c r="L509" s="4"/>
      <c r="M509" s="4"/>
      <c r="N509" s="4"/>
      <c r="O509" s="4"/>
      <c r="P509" s="4"/>
      <c r="Q509" s="4"/>
    </row>
    <row r="510" ht="14.25" customHeight="1">
      <c r="A510" s="3"/>
      <c r="B510" s="109"/>
      <c r="D510" s="4"/>
      <c r="G510" s="166"/>
      <c r="J510" s="4"/>
      <c r="K510" s="4"/>
      <c r="L510" s="4"/>
      <c r="M510" s="4"/>
      <c r="N510" s="4"/>
      <c r="O510" s="4"/>
      <c r="P510" s="4"/>
      <c r="Q510" s="4"/>
    </row>
    <row r="511" ht="14.25" customHeight="1">
      <c r="A511" s="3"/>
      <c r="B511" s="109"/>
      <c r="D511" s="4"/>
      <c r="G511" s="166"/>
      <c r="J511" s="4"/>
      <c r="K511" s="4"/>
      <c r="L511" s="4"/>
      <c r="M511" s="4"/>
      <c r="N511" s="4"/>
      <c r="O511" s="4"/>
      <c r="P511" s="4"/>
      <c r="Q511" s="4"/>
    </row>
    <row r="512" ht="14.25" customHeight="1">
      <c r="A512" s="3"/>
      <c r="B512" s="109"/>
      <c r="D512" s="4"/>
      <c r="G512" s="166"/>
      <c r="J512" s="4"/>
      <c r="K512" s="4"/>
      <c r="L512" s="4"/>
      <c r="M512" s="4"/>
      <c r="N512" s="4"/>
      <c r="O512" s="4"/>
      <c r="P512" s="4"/>
      <c r="Q512" s="4"/>
    </row>
    <row r="513" ht="14.25" customHeight="1">
      <c r="A513" s="3"/>
      <c r="B513" s="109"/>
      <c r="D513" s="4"/>
      <c r="G513" s="166"/>
      <c r="J513" s="4"/>
      <c r="K513" s="4"/>
      <c r="L513" s="4"/>
      <c r="M513" s="4"/>
      <c r="N513" s="4"/>
      <c r="O513" s="4"/>
      <c r="P513" s="4"/>
      <c r="Q513" s="4"/>
    </row>
    <row r="514" ht="14.25" customHeight="1">
      <c r="A514" s="3"/>
      <c r="B514" s="109"/>
      <c r="D514" s="4"/>
      <c r="G514" s="166"/>
      <c r="J514" s="4"/>
      <c r="K514" s="4"/>
      <c r="L514" s="4"/>
      <c r="M514" s="4"/>
      <c r="N514" s="4"/>
      <c r="O514" s="4"/>
      <c r="P514" s="4"/>
      <c r="Q514" s="4"/>
    </row>
    <row r="515" ht="14.25" customHeight="1">
      <c r="A515" s="3"/>
      <c r="B515" s="109"/>
      <c r="D515" s="4"/>
      <c r="G515" s="166"/>
      <c r="J515" s="4"/>
      <c r="K515" s="4"/>
      <c r="L515" s="4"/>
      <c r="M515" s="4"/>
      <c r="N515" s="4"/>
      <c r="O515" s="4"/>
      <c r="P515" s="4"/>
      <c r="Q515" s="4"/>
    </row>
    <row r="516" ht="14.25" customHeight="1">
      <c r="A516" s="3"/>
      <c r="B516" s="109"/>
      <c r="D516" s="4"/>
      <c r="G516" s="166"/>
      <c r="J516" s="4"/>
      <c r="K516" s="4"/>
      <c r="L516" s="4"/>
      <c r="M516" s="4"/>
      <c r="N516" s="4"/>
      <c r="O516" s="4"/>
      <c r="P516" s="4"/>
      <c r="Q516" s="4"/>
    </row>
    <row r="517" ht="14.25" customHeight="1">
      <c r="A517" s="3"/>
      <c r="B517" s="109"/>
      <c r="D517" s="4"/>
      <c r="G517" s="166"/>
      <c r="J517" s="4"/>
      <c r="K517" s="4"/>
      <c r="L517" s="4"/>
      <c r="M517" s="4"/>
      <c r="N517" s="4"/>
      <c r="O517" s="4"/>
      <c r="P517" s="4"/>
      <c r="Q517" s="4"/>
    </row>
    <row r="518" ht="14.25" customHeight="1">
      <c r="A518" s="3"/>
      <c r="B518" s="109"/>
      <c r="D518" s="4"/>
      <c r="G518" s="166"/>
      <c r="J518" s="4"/>
      <c r="K518" s="4"/>
      <c r="L518" s="4"/>
      <c r="M518" s="4"/>
      <c r="N518" s="4"/>
      <c r="O518" s="4"/>
      <c r="P518" s="4"/>
      <c r="Q518" s="4"/>
    </row>
    <row r="519" ht="14.25" customHeight="1">
      <c r="A519" s="3"/>
      <c r="B519" s="109"/>
      <c r="D519" s="4"/>
      <c r="G519" s="166"/>
      <c r="J519" s="4"/>
      <c r="K519" s="4"/>
      <c r="L519" s="4"/>
      <c r="M519" s="4"/>
      <c r="N519" s="4"/>
      <c r="O519" s="4"/>
      <c r="P519" s="4"/>
      <c r="Q519" s="4"/>
    </row>
    <row r="520" ht="14.25" customHeight="1">
      <c r="A520" s="3"/>
      <c r="B520" s="109"/>
      <c r="D520" s="4"/>
      <c r="G520" s="166"/>
      <c r="J520" s="4"/>
      <c r="K520" s="4"/>
      <c r="L520" s="4"/>
      <c r="M520" s="4"/>
      <c r="N520" s="4"/>
      <c r="O520" s="4"/>
      <c r="P520" s="4"/>
      <c r="Q520" s="4"/>
    </row>
    <row r="521" ht="14.25" customHeight="1">
      <c r="A521" s="3"/>
      <c r="B521" s="109"/>
      <c r="D521" s="4"/>
      <c r="G521" s="166"/>
      <c r="J521" s="4"/>
      <c r="K521" s="4"/>
      <c r="L521" s="4"/>
      <c r="M521" s="4"/>
      <c r="N521" s="4"/>
      <c r="O521" s="4"/>
      <c r="P521" s="4"/>
      <c r="Q521" s="4"/>
    </row>
    <row r="522" ht="14.25" customHeight="1">
      <c r="A522" s="3"/>
      <c r="B522" s="109"/>
      <c r="D522" s="4"/>
      <c r="G522" s="166"/>
      <c r="J522" s="4"/>
      <c r="K522" s="4"/>
      <c r="L522" s="4"/>
      <c r="M522" s="4"/>
      <c r="N522" s="4"/>
      <c r="O522" s="4"/>
      <c r="P522" s="4"/>
      <c r="Q522" s="4"/>
    </row>
    <row r="523" ht="14.25" customHeight="1">
      <c r="A523" s="3"/>
      <c r="B523" s="109"/>
      <c r="D523" s="4"/>
      <c r="G523" s="166"/>
      <c r="J523" s="4"/>
      <c r="K523" s="4"/>
      <c r="L523" s="4"/>
      <c r="M523" s="4"/>
      <c r="N523" s="4"/>
      <c r="O523" s="4"/>
      <c r="P523" s="4"/>
      <c r="Q523" s="4"/>
    </row>
    <row r="524" ht="14.25" customHeight="1">
      <c r="A524" s="3"/>
      <c r="B524" s="109"/>
      <c r="D524" s="4"/>
      <c r="G524" s="166"/>
      <c r="J524" s="4"/>
      <c r="K524" s="4"/>
      <c r="L524" s="4"/>
      <c r="M524" s="4"/>
      <c r="N524" s="4"/>
      <c r="O524" s="4"/>
      <c r="P524" s="4"/>
      <c r="Q524" s="4"/>
    </row>
    <row r="525" ht="14.25" customHeight="1">
      <c r="A525" s="3"/>
      <c r="B525" s="109"/>
      <c r="D525" s="4"/>
      <c r="G525" s="166"/>
      <c r="J525" s="4"/>
      <c r="K525" s="4"/>
      <c r="L525" s="4"/>
      <c r="M525" s="4"/>
      <c r="N525" s="4"/>
      <c r="O525" s="4"/>
      <c r="P525" s="4"/>
      <c r="Q525" s="4"/>
    </row>
    <row r="526" ht="14.25" customHeight="1">
      <c r="A526" s="3"/>
      <c r="B526" s="109"/>
      <c r="D526" s="4"/>
      <c r="G526" s="166"/>
      <c r="J526" s="4"/>
      <c r="K526" s="4"/>
      <c r="L526" s="4"/>
      <c r="M526" s="4"/>
      <c r="N526" s="4"/>
      <c r="O526" s="4"/>
      <c r="P526" s="4"/>
      <c r="Q526" s="4"/>
    </row>
    <row r="527" ht="14.25" customHeight="1">
      <c r="A527" s="3"/>
      <c r="B527" s="109"/>
      <c r="D527" s="4"/>
      <c r="G527" s="166"/>
      <c r="J527" s="4"/>
      <c r="K527" s="4"/>
      <c r="L527" s="4"/>
      <c r="M527" s="4"/>
      <c r="N527" s="4"/>
      <c r="O527" s="4"/>
      <c r="P527" s="4"/>
      <c r="Q527" s="4"/>
    </row>
    <row r="528" ht="14.25" customHeight="1">
      <c r="A528" s="3"/>
      <c r="B528" s="109"/>
      <c r="D528" s="4"/>
      <c r="G528" s="166"/>
      <c r="J528" s="4"/>
      <c r="K528" s="4"/>
      <c r="L528" s="4"/>
      <c r="M528" s="4"/>
      <c r="N528" s="4"/>
      <c r="O528" s="4"/>
      <c r="P528" s="4"/>
      <c r="Q528" s="4"/>
    </row>
    <row r="529" ht="14.25" customHeight="1">
      <c r="A529" s="3"/>
      <c r="B529" s="109"/>
      <c r="D529" s="4"/>
      <c r="G529" s="166"/>
      <c r="J529" s="4"/>
      <c r="K529" s="4"/>
      <c r="L529" s="4"/>
      <c r="M529" s="4"/>
      <c r="N529" s="4"/>
      <c r="O529" s="4"/>
      <c r="P529" s="4"/>
      <c r="Q529" s="4"/>
    </row>
    <row r="530" ht="14.25" customHeight="1">
      <c r="A530" s="3"/>
      <c r="B530" s="109"/>
      <c r="D530" s="4"/>
      <c r="G530" s="166"/>
      <c r="J530" s="4"/>
      <c r="K530" s="4"/>
      <c r="L530" s="4"/>
      <c r="M530" s="4"/>
      <c r="N530" s="4"/>
      <c r="O530" s="4"/>
      <c r="P530" s="4"/>
      <c r="Q530" s="4"/>
    </row>
    <row r="531" ht="14.25" customHeight="1">
      <c r="A531" s="3"/>
      <c r="B531" s="109"/>
      <c r="D531" s="4"/>
      <c r="G531" s="166"/>
      <c r="J531" s="4"/>
      <c r="K531" s="4"/>
      <c r="L531" s="4"/>
      <c r="M531" s="4"/>
      <c r="N531" s="4"/>
      <c r="O531" s="4"/>
      <c r="P531" s="4"/>
      <c r="Q531" s="4"/>
    </row>
    <row r="532" ht="14.25" customHeight="1">
      <c r="A532" s="3"/>
      <c r="B532" s="109"/>
      <c r="D532" s="4"/>
      <c r="G532" s="166"/>
      <c r="J532" s="4"/>
      <c r="K532" s="4"/>
      <c r="L532" s="4"/>
      <c r="M532" s="4"/>
      <c r="N532" s="4"/>
      <c r="O532" s="4"/>
      <c r="P532" s="4"/>
      <c r="Q532" s="4"/>
    </row>
    <row r="533" ht="14.25" customHeight="1">
      <c r="A533" s="3"/>
      <c r="B533" s="109"/>
      <c r="D533" s="4"/>
      <c r="G533" s="166"/>
      <c r="J533" s="4"/>
      <c r="K533" s="4"/>
      <c r="L533" s="4"/>
      <c r="M533" s="4"/>
      <c r="N533" s="4"/>
      <c r="O533" s="4"/>
      <c r="P533" s="4"/>
      <c r="Q533" s="4"/>
    </row>
    <row r="534" ht="14.25" customHeight="1">
      <c r="A534" s="3"/>
      <c r="B534" s="109"/>
      <c r="D534" s="4"/>
      <c r="G534" s="166"/>
      <c r="J534" s="4"/>
      <c r="K534" s="4"/>
      <c r="L534" s="4"/>
      <c r="M534" s="4"/>
      <c r="N534" s="4"/>
      <c r="O534" s="4"/>
      <c r="P534" s="4"/>
      <c r="Q534" s="4"/>
    </row>
    <row r="535" ht="14.25" customHeight="1">
      <c r="A535" s="3"/>
      <c r="B535" s="109"/>
      <c r="D535" s="4"/>
      <c r="G535" s="166"/>
      <c r="J535" s="4"/>
      <c r="K535" s="4"/>
      <c r="L535" s="4"/>
      <c r="M535" s="4"/>
      <c r="N535" s="4"/>
      <c r="O535" s="4"/>
      <c r="P535" s="4"/>
      <c r="Q535" s="4"/>
    </row>
    <row r="536" ht="14.25" customHeight="1">
      <c r="A536" s="3"/>
      <c r="B536" s="109"/>
      <c r="D536" s="4"/>
      <c r="G536" s="166"/>
      <c r="J536" s="4"/>
      <c r="K536" s="4"/>
      <c r="L536" s="4"/>
      <c r="M536" s="4"/>
      <c r="N536" s="4"/>
      <c r="O536" s="4"/>
      <c r="P536" s="4"/>
      <c r="Q536" s="4"/>
    </row>
    <row r="537" ht="14.25" customHeight="1">
      <c r="A537" s="3"/>
      <c r="B537" s="109"/>
      <c r="D537" s="4"/>
      <c r="G537" s="166"/>
      <c r="J537" s="4"/>
      <c r="K537" s="4"/>
      <c r="L537" s="4"/>
      <c r="M537" s="4"/>
      <c r="N537" s="4"/>
      <c r="O537" s="4"/>
      <c r="P537" s="4"/>
      <c r="Q537" s="4"/>
    </row>
    <row r="538" ht="14.25" customHeight="1">
      <c r="A538" s="3"/>
      <c r="B538" s="109"/>
      <c r="D538" s="4"/>
      <c r="G538" s="166"/>
      <c r="J538" s="4"/>
      <c r="K538" s="4"/>
      <c r="L538" s="4"/>
      <c r="M538" s="4"/>
      <c r="N538" s="4"/>
      <c r="O538" s="4"/>
      <c r="P538" s="4"/>
      <c r="Q538" s="4"/>
    </row>
    <row r="539" ht="14.25" customHeight="1">
      <c r="A539" s="3"/>
      <c r="B539" s="109"/>
      <c r="D539" s="4"/>
      <c r="G539" s="166"/>
      <c r="J539" s="4"/>
      <c r="K539" s="4"/>
      <c r="L539" s="4"/>
      <c r="M539" s="4"/>
      <c r="N539" s="4"/>
      <c r="O539" s="4"/>
      <c r="P539" s="4"/>
      <c r="Q539" s="4"/>
    </row>
    <row r="540" ht="14.25" customHeight="1">
      <c r="A540" s="3"/>
      <c r="B540" s="109"/>
      <c r="D540" s="4"/>
      <c r="G540" s="166"/>
      <c r="J540" s="4"/>
      <c r="K540" s="4"/>
      <c r="L540" s="4"/>
      <c r="M540" s="4"/>
      <c r="N540" s="4"/>
      <c r="O540" s="4"/>
      <c r="P540" s="4"/>
      <c r="Q540" s="4"/>
    </row>
    <row r="541" ht="14.25" customHeight="1">
      <c r="A541" s="3"/>
      <c r="B541" s="109"/>
      <c r="D541" s="4"/>
      <c r="G541" s="166"/>
      <c r="J541" s="4"/>
      <c r="K541" s="4"/>
      <c r="L541" s="4"/>
      <c r="M541" s="4"/>
      <c r="N541" s="4"/>
      <c r="O541" s="4"/>
      <c r="P541" s="4"/>
      <c r="Q541" s="4"/>
    </row>
    <row r="542" ht="14.25" customHeight="1">
      <c r="A542" s="3"/>
      <c r="B542" s="109"/>
      <c r="D542" s="4"/>
      <c r="G542" s="166"/>
      <c r="J542" s="4"/>
      <c r="K542" s="4"/>
      <c r="L542" s="4"/>
      <c r="M542" s="4"/>
      <c r="N542" s="4"/>
      <c r="O542" s="4"/>
      <c r="P542" s="4"/>
      <c r="Q542" s="4"/>
    </row>
    <row r="543" ht="14.25" customHeight="1">
      <c r="A543" s="3"/>
      <c r="B543" s="109"/>
      <c r="D543" s="4"/>
      <c r="G543" s="166"/>
      <c r="J543" s="4"/>
      <c r="K543" s="4"/>
      <c r="L543" s="4"/>
      <c r="M543" s="4"/>
      <c r="N543" s="4"/>
      <c r="O543" s="4"/>
      <c r="P543" s="4"/>
      <c r="Q543" s="4"/>
    </row>
    <row r="544" ht="14.25" customHeight="1">
      <c r="A544" s="3"/>
      <c r="B544" s="109"/>
      <c r="D544" s="4"/>
      <c r="G544" s="166"/>
      <c r="J544" s="4"/>
      <c r="K544" s="4"/>
      <c r="L544" s="4"/>
      <c r="M544" s="4"/>
      <c r="N544" s="4"/>
      <c r="O544" s="4"/>
      <c r="P544" s="4"/>
      <c r="Q544" s="4"/>
    </row>
    <row r="545" ht="14.25" customHeight="1">
      <c r="A545" s="3"/>
      <c r="B545" s="109"/>
      <c r="D545" s="4"/>
      <c r="G545" s="166"/>
      <c r="J545" s="4"/>
      <c r="K545" s="4"/>
      <c r="L545" s="4"/>
      <c r="M545" s="4"/>
      <c r="N545" s="4"/>
      <c r="O545" s="4"/>
      <c r="P545" s="4"/>
      <c r="Q545" s="4"/>
    </row>
    <row r="546" ht="14.25" customHeight="1">
      <c r="A546" s="3"/>
      <c r="B546" s="109"/>
      <c r="D546" s="4"/>
      <c r="G546" s="166"/>
      <c r="J546" s="4"/>
      <c r="K546" s="4"/>
      <c r="L546" s="4"/>
      <c r="M546" s="4"/>
      <c r="N546" s="4"/>
      <c r="O546" s="4"/>
      <c r="P546" s="4"/>
      <c r="Q546" s="4"/>
    </row>
    <row r="547" ht="14.25" customHeight="1">
      <c r="A547" s="3"/>
      <c r="B547" s="109"/>
      <c r="D547" s="4"/>
      <c r="G547" s="166"/>
      <c r="J547" s="4"/>
      <c r="K547" s="4"/>
      <c r="L547" s="4"/>
      <c r="M547" s="4"/>
      <c r="N547" s="4"/>
      <c r="O547" s="4"/>
      <c r="P547" s="4"/>
      <c r="Q547" s="4"/>
    </row>
    <row r="548" ht="14.25" customHeight="1">
      <c r="A548" s="3"/>
      <c r="B548" s="109"/>
      <c r="D548" s="4"/>
      <c r="G548" s="166"/>
      <c r="J548" s="4"/>
      <c r="K548" s="4"/>
      <c r="L548" s="4"/>
      <c r="M548" s="4"/>
      <c r="N548" s="4"/>
      <c r="O548" s="4"/>
      <c r="P548" s="4"/>
      <c r="Q548" s="4"/>
    </row>
    <row r="549" ht="14.25" customHeight="1">
      <c r="A549" s="3"/>
      <c r="B549" s="109"/>
      <c r="D549" s="4"/>
      <c r="G549" s="166"/>
      <c r="J549" s="4"/>
      <c r="K549" s="4"/>
      <c r="L549" s="4"/>
      <c r="M549" s="4"/>
      <c r="N549" s="4"/>
      <c r="O549" s="4"/>
      <c r="P549" s="4"/>
      <c r="Q549" s="4"/>
    </row>
    <row r="550" ht="14.25" customHeight="1">
      <c r="A550" s="3"/>
      <c r="B550" s="109"/>
      <c r="D550" s="4"/>
      <c r="G550" s="166"/>
      <c r="J550" s="4"/>
      <c r="K550" s="4"/>
      <c r="L550" s="4"/>
      <c r="M550" s="4"/>
      <c r="N550" s="4"/>
      <c r="O550" s="4"/>
      <c r="P550" s="4"/>
      <c r="Q550" s="4"/>
    </row>
    <row r="551" ht="14.25" customHeight="1">
      <c r="A551" s="3"/>
      <c r="B551" s="109"/>
      <c r="D551" s="4"/>
      <c r="G551" s="166"/>
      <c r="J551" s="4"/>
      <c r="K551" s="4"/>
      <c r="L551" s="4"/>
      <c r="M551" s="4"/>
      <c r="N551" s="4"/>
      <c r="O551" s="4"/>
      <c r="P551" s="4"/>
      <c r="Q551" s="4"/>
    </row>
    <row r="552" ht="14.25" customHeight="1">
      <c r="A552" s="3"/>
      <c r="B552" s="109"/>
      <c r="D552" s="4"/>
      <c r="G552" s="166"/>
      <c r="J552" s="4"/>
      <c r="K552" s="4"/>
      <c r="L552" s="4"/>
      <c r="M552" s="4"/>
      <c r="N552" s="4"/>
      <c r="O552" s="4"/>
      <c r="P552" s="4"/>
      <c r="Q552" s="4"/>
    </row>
    <row r="553" ht="14.25" customHeight="1">
      <c r="A553" s="3"/>
      <c r="B553" s="109"/>
      <c r="D553" s="4"/>
      <c r="G553" s="166"/>
      <c r="J553" s="4"/>
      <c r="K553" s="4"/>
      <c r="L553" s="4"/>
      <c r="M553" s="4"/>
      <c r="N553" s="4"/>
      <c r="O553" s="4"/>
      <c r="P553" s="4"/>
      <c r="Q553" s="4"/>
    </row>
    <row r="554" ht="14.25" customHeight="1">
      <c r="A554" s="3"/>
      <c r="B554" s="109"/>
      <c r="D554" s="4"/>
      <c r="G554" s="166"/>
      <c r="J554" s="4"/>
      <c r="K554" s="4"/>
      <c r="L554" s="4"/>
      <c r="M554" s="4"/>
      <c r="N554" s="4"/>
      <c r="O554" s="4"/>
      <c r="P554" s="4"/>
      <c r="Q554" s="4"/>
    </row>
    <row r="555" ht="14.25" customHeight="1">
      <c r="A555" s="3"/>
      <c r="B555" s="109"/>
      <c r="D555" s="4"/>
      <c r="G555" s="166"/>
      <c r="J555" s="4"/>
      <c r="K555" s="4"/>
      <c r="L555" s="4"/>
      <c r="M555" s="4"/>
      <c r="N555" s="4"/>
      <c r="O555" s="4"/>
      <c r="P555" s="4"/>
      <c r="Q555" s="4"/>
    </row>
    <row r="556" ht="14.25" customHeight="1">
      <c r="A556" s="3"/>
      <c r="B556" s="109"/>
      <c r="D556" s="4"/>
      <c r="G556" s="166"/>
      <c r="J556" s="4"/>
      <c r="K556" s="4"/>
      <c r="L556" s="4"/>
      <c r="M556" s="4"/>
      <c r="N556" s="4"/>
      <c r="O556" s="4"/>
      <c r="P556" s="4"/>
      <c r="Q556" s="4"/>
    </row>
    <row r="557" ht="14.25" customHeight="1">
      <c r="A557" s="3"/>
      <c r="B557" s="109"/>
      <c r="D557" s="4"/>
      <c r="G557" s="166"/>
      <c r="J557" s="4"/>
      <c r="K557" s="4"/>
      <c r="L557" s="4"/>
      <c r="M557" s="4"/>
      <c r="N557" s="4"/>
      <c r="O557" s="4"/>
      <c r="P557" s="4"/>
      <c r="Q557" s="4"/>
    </row>
    <row r="558" ht="14.25" customHeight="1">
      <c r="A558" s="3"/>
      <c r="B558" s="109"/>
      <c r="D558" s="4"/>
      <c r="G558" s="166"/>
      <c r="J558" s="4"/>
      <c r="K558" s="4"/>
      <c r="L558" s="4"/>
      <c r="M558" s="4"/>
      <c r="N558" s="4"/>
      <c r="O558" s="4"/>
      <c r="P558" s="4"/>
      <c r="Q558" s="4"/>
    </row>
    <row r="559" ht="14.25" customHeight="1">
      <c r="A559" s="3"/>
      <c r="B559" s="109"/>
      <c r="D559" s="4"/>
      <c r="G559" s="166"/>
      <c r="J559" s="4"/>
      <c r="K559" s="4"/>
      <c r="L559" s="4"/>
      <c r="M559" s="4"/>
      <c r="N559" s="4"/>
      <c r="O559" s="4"/>
      <c r="P559" s="4"/>
      <c r="Q559" s="4"/>
    </row>
    <row r="560" ht="14.25" customHeight="1">
      <c r="A560" s="3"/>
      <c r="B560" s="109"/>
      <c r="D560" s="4"/>
      <c r="G560" s="166"/>
      <c r="J560" s="4"/>
      <c r="K560" s="4"/>
      <c r="L560" s="4"/>
      <c r="M560" s="4"/>
      <c r="N560" s="4"/>
      <c r="O560" s="4"/>
      <c r="P560" s="4"/>
      <c r="Q560" s="4"/>
    </row>
    <row r="561" ht="14.25" customHeight="1">
      <c r="A561" s="3"/>
      <c r="B561" s="109"/>
      <c r="D561" s="4"/>
      <c r="G561" s="166"/>
      <c r="J561" s="4"/>
      <c r="K561" s="4"/>
      <c r="L561" s="4"/>
      <c r="M561" s="4"/>
      <c r="N561" s="4"/>
      <c r="O561" s="4"/>
      <c r="P561" s="4"/>
      <c r="Q561" s="4"/>
    </row>
    <row r="562" ht="14.25" customHeight="1">
      <c r="A562" s="3"/>
      <c r="B562" s="109"/>
      <c r="D562" s="4"/>
      <c r="G562" s="166"/>
      <c r="J562" s="4"/>
      <c r="K562" s="4"/>
      <c r="L562" s="4"/>
      <c r="M562" s="4"/>
      <c r="N562" s="4"/>
      <c r="O562" s="4"/>
      <c r="P562" s="4"/>
      <c r="Q562" s="4"/>
    </row>
    <row r="563" ht="14.25" customHeight="1">
      <c r="A563" s="3"/>
      <c r="B563" s="109"/>
      <c r="D563" s="4"/>
      <c r="G563" s="166"/>
      <c r="J563" s="4"/>
      <c r="K563" s="4"/>
      <c r="L563" s="4"/>
      <c r="M563" s="4"/>
      <c r="N563" s="4"/>
      <c r="O563" s="4"/>
      <c r="P563" s="4"/>
      <c r="Q563" s="4"/>
    </row>
    <row r="564" ht="14.25" customHeight="1">
      <c r="A564" s="3"/>
      <c r="B564" s="109"/>
      <c r="D564" s="4"/>
      <c r="G564" s="166"/>
      <c r="J564" s="4"/>
      <c r="K564" s="4"/>
      <c r="L564" s="4"/>
      <c r="M564" s="4"/>
      <c r="N564" s="4"/>
      <c r="O564" s="4"/>
      <c r="P564" s="4"/>
      <c r="Q564" s="4"/>
    </row>
    <row r="565" ht="14.25" customHeight="1">
      <c r="A565" s="3"/>
      <c r="B565" s="109"/>
      <c r="D565" s="4"/>
      <c r="G565" s="166"/>
      <c r="J565" s="4"/>
      <c r="K565" s="4"/>
      <c r="L565" s="4"/>
      <c r="M565" s="4"/>
      <c r="N565" s="4"/>
      <c r="O565" s="4"/>
      <c r="P565" s="4"/>
      <c r="Q565" s="4"/>
    </row>
    <row r="566" ht="14.25" customHeight="1">
      <c r="A566" s="3"/>
      <c r="B566" s="109"/>
      <c r="D566" s="4"/>
      <c r="G566" s="166"/>
      <c r="J566" s="4"/>
      <c r="K566" s="4"/>
      <c r="L566" s="4"/>
      <c r="M566" s="4"/>
      <c r="N566" s="4"/>
      <c r="O566" s="4"/>
      <c r="P566" s="4"/>
      <c r="Q566" s="4"/>
    </row>
    <row r="567" ht="14.25" customHeight="1">
      <c r="A567" s="3"/>
      <c r="B567" s="109"/>
      <c r="D567" s="4"/>
      <c r="G567" s="166"/>
      <c r="J567" s="4"/>
      <c r="K567" s="4"/>
      <c r="L567" s="4"/>
      <c r="M567" s="4"/>
      <c r="N567" s="4"/>
      <c r="O567" s="4"/>
      <c r="P567" s="4"/>
      <c r="Q567" s="4"/>
    </row>
    <row r="568" ht="14.25" customHeight="1">
      <c r="A568" s="3"/>
      <c r="B568" s="109"/>
      <c r="D568" s="4"/>
      <c r="G568" s="166"/>
      <c r="J568" s="4"/>
      <c r="K568" s="4"/>
      <c r="L568" s="4"/>
      <c r="M568" s="4"/>
      <c r="N568" s="4"/>
      <c r="O568" s="4"/>
      <c r="P568" s="4"/>
      <c r="Q568" s="4"/>
    </row>
    <row r="569" ht="14.25" customHeight="1">
      <c r="A569" s="3"/>
      <c r="B569" s="109"/>
      <c r="D569" s="4"/>
      <c r="G569" s="166"/>
      <c r="J569" s="4"/>
      <c r="K569" s="4"/>
      <c r="L569" s="4"/>
      <c r="M569" s="4"/>
      <c r="N569" s="4"/>
      <c r="O569" s="4"/>
      <c r="P569" s="4"/>
      <c r="Q569" s="4"/>
    </row>
    <row r="570" ht="14.25" customHeight="1">
      <c r="A570" s="3"/>
      <c r="B570" s="109"/>
      <c r="D570" s="4"/>
      <c r="G570" s="166"/>
      <c r="J570" s="4"/>
      <c r="K570" s="4"/>
      <c r="L570" s="4"/>
      <c r="M570" s="4"/>
      <c r="N570" s="4"/>
      <c r="O570" s="4"/>
      <c r="P570" s="4"/>
      <c r="Q570" s="4"/>
    </row>
    <row r="571" ht="14.25" customHeight="1">
      <c r="A571" s="3"/>
      <c r="B571" s="109"/>
      <c r="D571" s="4"/>
      <c r="G571" s="166"/>
      <c r="J571" s="4"/>
      <c r="K571" s="4"/>
      <c r="L571" s="4"/>
      <c r="M571" s="4"/>
      <c r="N571" s="4"/>
      <c r="O571" s="4"/>
      <c r="P571" s="4"/>
      <c r="Q571" s="4"/>
    </row>
    <row r="572" ht="14.25" customHeight="1">
      <c r="A572" s="3"/>
      <c r="B572" s="109"/>
      <c r="D572" s="4"/>
      <c r="G572" s="166"/>
      <c r="J572" s="4"/>
      <c r="K572" s="4"/>
      <c r="L572" s="4"/>
      <c r="M572" s="4"/>
      <c r="N572" s="4"/>
      <c r="O572" s="4"/>
      <c r="P572" s="4"/>
      <c r="Q572" s="4"/>
    </row>
    <row r="573" ht="14.25" customHeight="1">
      <c r="A573" s="3"/>
      <c r="B573" s="109"/>
      <c r="D573" s="4"/>
      <c r="G573" s="166"/>
      <c r="J573" s="4"/>
      <c r="K573" s="4"/>
      <c r="L573" s="4"/>
      <c r="M573" s="4"/>
      <c r="N573" s="4"/>
      <c r="O573" s="4"/>
      <c r="P573" s="4"/>
      <c r="Q573" s="4"/>
    </row>
    <row r="574" ht="14.25" customHeight="1">
      <c r="A574" s="3"/>
      <c r="B574" s="109"/>
      <c r="D574" s="4"/>
      <c r="G574" s="166"/>
      <c r="J574" s="4"/>
      <c r="K574" s="4"/>
      <c r="L574" s="4"/>
      <c r="M574" s="4"/>
      <c r="N574" s="4"/>
      <c r="O574" s="4"/>
      <c r="P574" s="4"/>
      <c r="Q574" s="4"/>
    </row>
    <row r="575" ht="14.25" customHeight="1">
      <c r="A575" s="3"/>
      <c r="B575" s="109"/>
      <c r="D575" s="4"/>
      <c r="G575" s="166"/>
      <c r="J575" s="4"/>
      <c r="K575" s="4"/>
      <c r="L575" s="4"/>
      <c r="M575" s="4"/>
      <c r="N575" s="4"/>
      <c r="O575" s="4"/>
      <c r="P575" s="4"/>
      <c r="Q575" s="4"/>
    </row>
    <row r="576" ht="14.25" customHeight="1">
      <c r="A576" s="3"/>
      <c r="B576" s="109"/>
      <c r="D576" s="4"/>
      <c r="G576" s="166"/>
      <c r="J576" s="4"/>
      <c r="K576" s="4"/>
      <c r="L576" s="4"/>
      <c r="M576" s="4"/>
      <c r="N576" s="4"/>
      <c r="O576" s="4"/>
      <c r="P576" s="4"/>
      <c r="Q576" s="4"/>
    </row>
    <row r="577" ht="14.25" customHeight="1">
      <c r="A577" s="3"/>
      <c r="B577" s="109"/>
      <c r="D577" s="4"/>
      <c r="G577" s="166"/>
      <c r="J577" s="4"/>
      <c r="K577" s="4"/>
      <c r="L577" s="4"/>
      <c r="M577" s="4"/>
      <c r="N577" s="4"/>
      <c r="O577" s="4"/>
      <c r="P577" s="4"/>
      <c r="Q577" s="4"/>
    </row>
    <row r="578" ht="14.25" customHeight="1">
      <c r="A578" s="3"/>
      <c r="B578" s="109"/>
      <c r="D578" s="4"/>
      <c r="G578" s="166"/>
      <c r="J578" s="4"/>
      <c r="K578" s="4"/>
      <c r="L578" s="4"/>
      <c r="M578" s="4"/>
      <c r="N578" s="4"/>
      <c r="O578" s="4"/>
      <c r="P578" s="4"/>
      <c r="Q578" s="4"/>
    </row>
    <row r="579" ht="14.25" customHeight="1">
      <c r="A579" s="3"/>
      <c r="B579" s="109"/>
      <c r="D579" s="4"/>
      <c r="G579" s="166"/>
      <c r="J579" s="4"/>
      <c r="K579" s="4"/>
      <c r="L579" s="4"/>
      <c r="M579" s="4"/>
      <c r="N579" s="4"/>
      <c r="O579" s="4"/>
      <c r="P579" s="4"/>
      <c r="Q579" s="4"/>
    </row>
    <row r="580" ht="14.25" customHeight="1">
      <c r="A580" s="3"/>
      <c r="B580" s="109"/>
      <c r="D580" s="4"/>
      <c r="G580" s="166"/>
      <c r="J580" s="4"/>
      <c r="K580" s="4"/>
      <c r="L580" s="4"/>
      <c r="M580" s="4"/>
      <c r="N580" s="4"/>
      <c r="O580" s="4"/>
      <c r="P580" s="4"/>
      <c r="Q580" s="4"/>
    </row>
    <row r="581" ht="14.25" customHeight="1">
      <c r="A581" s="3"/>
      <c r="B581" s="109"/>
      <c r="D581" s="4"/>
      <c r="G581" s="166"/>
      <c r="J581" s="4"/>
      <c r="K581" s="4"/>
      <c r="L581" s="4"/>
      <c r="M581" s="4"/>
      <c r="N581" s="4"/>
      <c r="O581" s="4"/>
      <c r="P581" s="4"/>
      <c r="Q581" s="4"/>
    </row>
    <row r="582" ht="14.25" customHeight="1">
      <c r="A582" s="3"/>
      <c r="B582" s="109"/>
      <c r="D582" s="4"/>
      <c r="G582" s="166"/>
      <c r="J582" s="4"/>
      <c r="K582" s="4"/>
      <c r="L582" s="4"/>
      <c r="M582" s="4"/>
      <c r="N582" s="4"/>
      <c r="O582" s="4"/>
      <c r="P582" s="4"/>
      <c r="Q582" s="4"/>
    </row>
    <row r="583" ht="14.25" customHeight="1">
      <c r="A583" s="3"/>
      <c r="B583" s="109"/>
      <c r="D583" s="4"/>
      <c r="G583" s="166"/>
      <c r="J583" s="4"/>
      <c r="K583" s="4"/>
      <c r="L583" s="4"/>
      <c r="M583" s="4"/>
      <c r="N583" s="4"/>
      <c r="O583" s="4"/>
      <c r="P583" s="4"/>
      <c r="Q583" s="4"/>
    </row>
    <row r="584" ht="14.25" customHeight="1">
      <c r="A584" s="3"/>
      <c r="B584" s="109"/>
      <c r="D584" s="4"/>
      <c r="G584" s="166"/>
      <c r="J584" s="4"/>
      <c r="K584" s="4"/>
      <c r="L584" s="4"/>
      <c r="M584" s="4"/>
      <c r="N584" s="4"/>
      <c r="O584" s="4"/>
      <c r="P584" s="4"/>
      <c r="Q584" s="4"/>
    </row>
    <row r="585" ht="14.25" customHeight="1">
      <c r="A585" s="3"/>
      <c r="B585" s="109"/>
      <c r="D585" s="4"/>
      <c r="G585" s="166"/>
      <c r="J585" s="4"/>
      <c r="K585" s="4"/>
      <c r="L585" s="4"/>
      <c r="M585" s="4"/>
      <c r="N585" s="4"/>
      <c r="O585" s="4"/>
      <c r="P585" s="4"/>
      <c r="Q585" s="4"/>
    </row>
    <row r="586" ht="14.25" customHeight="1">
      <c r="A586" s="3"/>
      <c r="B586" s="109"/>
      <c r="D586" s="4"/>
      <c r="G586" s="166"/>
      <c r="J586" s="4"/>
      <c r="K586" s="4"/>
      <c r="L586" s="4"/>
      <c r="M586" s="4"/>
      <c r="N586" s="4"/>
      <c r="O586" s="4"/>
      <c r="P586" s="4"/>
      <c r="Q586" s="4"/>
    </row>
    <row r="587" ht="14.25" customHeight="1">
      <c r="A587" s="3"/>
      <c r="B587" s="109"/>
      <c r="D587" s="4"/>
      <c r="G587" s="166"/>
      <c r="J587" s="4"/>
      <c r="K587" s="4"/>
      <c r="L587" s="4"/>
      <c r="M587" s="4"/>
      <c r="N587" s="4"/>
      <c r="O587" s="4"/>
      <c r="P587" s="4"/>
      <c r="Q587" s="4"/>
    </row>
    <row r="588" ht="14.25" customHeight="1">
      <c r="A588" s="3"/>
      <c r="B588" s="109"/>
      <c r="D588" s="4"/>
      <c r="G588" s="166"/>
      <c r="J588" s="4"/>
      <c r="K588" s="4"/>
      <c r="L588" s="4"/>
      <c r="M588" s="4"/>
      <c r="N588" s="4"/>
      <c r="O588" s="4"/>
      <c r="P588" s="4"/>
      <c r="Q588" s="4"/>
    </row>
    <row r="589" ht="14.25" customHeight="1">
      <c r="A589" s="3"/>
      <c r="B589" s="109"/>
      <c r="D589" s="4"/>
      <c r="G589" s="166"/>
      <c r="J589" s="4"/>
      <c r="K589" s="4"/>
      <c r="L589" s="4"/>
      <c r="M589" s="4"/>
      <c r="N589" s="4"/>
      <c r="O589" s="4"/>
      <c r="P589" s="4"/>
      <c r="Q589" s="4"/>
    </row>
    <row r="590" ht="14.25" customHeight="1">
      <c r="A590" s="3"/>
      <c r="B590" s="109"/>
      <c r="D590" s="4"/>
      <c r="G590" s="166"/>
      <c r="J590" s="4"/>
      <c r="K590" s="4"/>
      <c r="L590" s="4"/>
      <c r="M590" s="4"/>
      <c r="N590" s="4"/>
      <c r="O590" s="4"/>
      <c r="P590" s="4"/>
      <c r="Q590" s="4"/>
    </row>
    <row r="591" ht="14.25" customHeight="1">
      <c r="A591" s="3"/>
      <c r="B591" s="109"/>
      <c r="D591" s="4"/>
      <c r="G591" s="166"/>
      <c r="J591" s="4"/>
      <c r="K591" s="4"/>
      <c r="L591" s="4"/>
      <c r="M591" s="4"/>
      <c r="N591" s="4"/>
      <c r="O591" s="4"/>
      <c r="P591" s="4"/>
      <c r="Q591" s="4"/>
    </row>
    <row r="592" ht="14.25" customHeight="1">
      <c r="A592" s="3"/>
      <c r="B592" s="109"/>
      <c r="D592" s="4"/>
      <c r="G592" s="166"/>
      <c r="J592" s="4"/>
      <c r="K592" s="4"/>
      <c r="L592" s="4"/>
      <c r="M592" s="4"/>
      <c r="N592" s="4"/>
      <c r="O592" s="4"/>
      <c r="P592" s="4"/>
      <c r="Q592" s="4"/>
    </row>
    <row r="593" ht="14.25" customHeight="1">
      <c r="A593" s="3"/>
      <c r="B593" s="109"/>
      <c r="D593" s="4"/>
      <c r="G593" s="166"/>
      <c r="J593" s="4"/>
      <c r="K593" s="4"/>
      <c r="L593" s="4"/>
      <c r="M593" s="4"/>
      <c r="N593" s="4"/>
      <c r="O593" s="4"/>
      <c r="P593" s="4"/>
      <c r="Q593" s="4"/>
    </row>
    <row r="594" ht="14.25" customHeight="1">
      <c r="A594" s="3"/>
      <c r="B594" s="109"/>
      <c r="D594" s="4"/>
      <c r="G594" s="166"/>
      <c r="J594" s="4"/>
      <c r="K594" s="4"/>
      <c r="L594" s="4"/>
      <c r="M594" s="4"/>
      <c r="N594" s="4"/>
      <c r="O594" s="4"/>
      <c r="P594" s="4"/>
      <c r="Q594" s="4"/>
    </row>
    <row r="595" ht="14.25" customHeight="1">
      <c r="A595" s="3"/>
      <c r="B595" s="109"/>
      <c r="D595" s="4"/>
      <c r="G595" s="166"/>
      <c r="J595" s="4"/>
      <c r="K595" s="4"/>
      <c r="L595" s="4"/>
      <c r="M595" s="4"/>
      <c r="N595" s="4"/>
      <c r="O595" s="4"/>
      <c r="P595" s="4"/>
      <c r="Q595" s="4"/>
    </row>
    <row r="596" ht="14.25" customHeight="1">
      <c r="A596" s="3"/>
      <c r="B596" s="109"/>
      <c r="D596" s="4"/>
      <c r="G596" s="166"/>
      <c r="J596" s="4"/>
      <c r="K596" s="4"/>
      <c r="L596" s="4"/>
      <c r="M596" s="4"/>
      <c r="N596" s="4"/>
      <c r="O596" s="4"/>
      <c r="P596" s="4"/>
      <c r="Q596" s="4"/>
    </row>
    <row r="597" ht="14.25" customHeight="1">
      <c r="A597" s="3"/>
      <c r="B597" s="109"/>
      <c r="D597" s="4"/>
      <c r="G597" s="166"/>
      <c r="J597" s="4"/>
      <c r="K597" s="4"/>
      <c r="L597" s="4"/>
      <c r="M597" s="4"/>
      <c r="N597" s="4"/>
      <c r="O597" s="4"/>
      <c r="P597" s="4"/>
      <c r="Q597" s="4"/>
    </row>
    <row r="598" ht="14.25" customHeight="1">
      <c r="A598" s="3"/>
      <c r="B598" s="109"/>
      <c r="D598" s="4"/>
      <c r="G598" s="166"/>
      <c r="J598" s="4"/>
      <c r="K598" s="4"/>
      <c r="L598" s="4"/>
      <c r="M598" s="4"/>
      <c r="N598" s="4"/>
      <c r="O598" s="4"/>
      <c r="P598" s="4"/>
      <c r="Q598" s="4"/>
    </row>
    <row r="599" ht="14.25" customHeight="1">
      <c r="A599" s="3"/>
      <c r="B599" s="109"/>
      <c r="D599" s="4"/>
      <c r="G599" s="166"/>
      <c r="J599" s="4"/>
      <c r="K599" s="4"/>
      <c r="L599" s="4"/>
      <c r="M599" s="4"/>
      <c r="N599" s="4"/>
      <c r="O599" s="4"/>
      <c r="P599" s="4"/>
      <c r="Q599" s="4"/>
    </row>
    <row r="600" ht="14.25" customHeight="1">
      <c r="A600" s="3"/>
      <c r="B600" s="109"/>
      <c r="D600" s="4"/>
      <c r="G600" s="166"/>
      <c r="J600" s="4"/>
      <c r="K600" s="4"/>
      <c r="L600" s="4"/>
      <c r="M600" s="4"/>
      <c r="N600" s="4"/>
      <c r="O600" s="4"/>
      <c r="P600" s="4"/>
      <c r="Q600" s="4"/>
    </row>
    <row r="601" ht="14.25" customHeight="1">
      <c r="A601" s="3"/>
      <c r="B601" s="109"/>
      <c r="D601" s="4"/>
      <c r="G601" s="166"/>
      <c r="J601" s="4"/>
      <c r="K601" s="4"/>
      <c r="L601" s="4"/>
      <c r="M601" s="4"/>
      <c r="N601" s="4"/>
      <c r="O601" s="4"/>
      <c r="P601" s="4"/>
      <c r="Q601" s="4"/>
    </row>
    <row r="602" ht="14.25" customHeight="1">
      <c r="A602" s="3"/>
      <c r="B602" s="109"/>
      <c r="D602" s="4"/>
      <c r="G602" s="166"/>
      <c r="J602" s="4"/>
      <c r="K602" s="4"/>
      <c r="L602" s="4"/>
      <c r="M602" s="4"/>
      <c r="N602" s="4"/>
      <c r="O602" s="4"/>
      <c r="P602" s="4"/>
      <c r="Q602" s="4"/>
    </row>
    <row r="603" ht="14.25" customHeight="1">
      <c r="A603" s="3"/>
      <c r="B603" s="109"/>
      <c r="D603" s="4"/>
      <c r="G603" s="166"/>
      <c r="J603" s="4"/>
      <c r="K603" s="4"/>
      <c r="L603" s="4"/>
      <c r="M603" s="4"/>
      <c r="N603" s="4"/>
      <c r="O603" s="4"/>
      <c r="P603" s="4"/>
      <c r="Q603" s="4"/>
    </row>
    <row r="604" ht="14.25" customHeight="1">
      <c r="A604" s="3"/>
      <c r="B604" s="109"/>
      <c r="D604" s="4"/>
      <c r="G604" s="166"/>
      <c r="J604" s="4"/>
      <c r="K604" s="4"/>
      <c r="L604" s="4"/>
      <c r="M604" s="4"/>
      <c r="N604" s="4"/>
      <c r="O604" s="4"/>
      <c r="P604" s="4"/>
      <c r="Q604" s="4"/>
    </row>
    <row r="605" ht="14.25" customHeight="1">
      <c r="A605" s="3"/>
      <c r="B605" s="109"/>
      <c r="D605" s="4"/>
      <c r="G605" s="166"/>
      <c r="J605" s="4"/>
      <c r="K605" s="4"/>
      <c r="L605" s="4"/>
      <c r="M605" s="4"/>
      <c r="N605" s="4"/>
      <c r="O605" s="4"/>
      <c r="P605" s="4"/>
      <c r="Q605" s="4"/>
    </row>
    <row r="606" ht="14.25" customHeight="1">
      <c r="A606" s="3"/>
      <c r="B606" s="109"/>
      <c r="D606" s="4"/>
      <c r="G606" s="166"/>
      <c r="J606" s="4"/>
      <c r="K606" s="4"/>
      <c r="L606" s="4"/>
      <c r="M606" s="4"/>
      <c r="N606" s="4"/>
      <c r="O606" s="4"/>
      <c r="P606" s="4"/>
      <c r="Q606" s="4"/>
    </row>
    <row r="607" ht="14.25" customHeight="1">
      <c r="A607" s="3"/>
      <c r="B607" s="109"/>
      <c r="D607" s="4"/>
      <c r="G607" s="166"/>
      <c r="J607" s="4"/>
      <c r="K607" s="4"/>
      <c r="L607" s="4"/>
      <c r="M607" s="4"/>
      <c r="N607" s="4"/>
      <c r="O607" s="4"/>
      <c r="P607" s="4"/>
      <c r="Q607" s="4"/>
    </row>
    <row r="608" ht="14.25" customHeight="1">
      <c r="A608" s="3"/>
      <c r="B608" s="109"/>
      <c r="D608" s="4"/>
      <c r="G608" s="166"/>
      <c r="J608" s="4"/>
      <c r="K608" s="4"/>
      <c r="L608" s="4"/>
      <c r="M608" s="4"/>
      <c r="N608" s="4"/>
      <c r="O608" s="4"/>
      <c r="P608" s="4"/>
      <c r="Q608" s="4"/>
    </row>
    <row r="609" ht="14.25" customHeight="1">
      <c r="A609" s="3"/>
      <c r="B609" s="109"/>
      <c r="D609" s="4"/>
      <c r="G609" s="166"/>
      <c r="J609" s="4"/>
      <c r="K609" s="4"/>
      <c r="L609" s="4"/>
      <c r="M609" s="4"/>
      <c r="N609" s="4"/>
      <c r="O609" s="4"/>
      <c r="P609" s="4"/>
      <c r="Q609" s="4"/>
    </row>
    <row r="610" ht="14.25" customHeight="1">
      <c r="A610" s="3"/>
      <c r="B610" s="109"/>
      <c r="D610" s="4"/>
      <c r="G610" s="166"/>
      <c r="J610" s="4"/>
      <c r="K610" s="4"/>
      <c r="L610" s="4"/>
      <c r="M610" s="4"/>
      <c r="N610" s="4"/>
      <c r="O610" s="4"/>
      <c r="P610" s="4"/>
      <c r="Q610" s="4"/>
    </row>
    <row r="611" ht="14.25" customHeight="1">
      <c r="A611" s="3"/>
      <c r="B611" s="109"/>
      <c r="D611" s="4"/>
      <c r="G611" s="166"/>
      <c r="J611" s="4"/>
      <c r="K611" s="4"/>
      <c r="L611" s="4"/>
      <c r="M611" s="4"/>
      <c r="N611" s="4"/>
      <c r="O611" s="4"/>
      <c r="P611" s="4"/>
      <c r="Q611" s="4"/>
    </row>
    <row r="612" ht="14.25" customHeight="1">
      <c r="A612" s="3"/>
      <c r="B612" s="109"/>
      <c r="D612" s="4"/>
      <c r="G612" s="166"/>
      <c r="J612" s="4"/>
      <c r="K612" s="4"/>
      <c r="L612" s="4"/>
      <c r="M612" s="4"/>
      <c r="N612" s="4"/>
      <c r="O612" s="4"/>
      <c r="P612" s="4"/>
      <c r="Q612" s="4"/>
    </row>
    <row r="613" ht="14.25" customHeight="1">
      <c r="A613" s="3"/>
      <c r="B613" s="109"/>
      <c r="D613" s="4"/>
      <c r="G613" s="166"/>
      <c r="J613" s="4"/>
      <c r="K613" s="4"/>
      <c r="L613" s="4"/>
      <c r="M613" s="4"/>
      <c r="N613" s="4"/>
      <c r="O613" s="4"/>
      <c r="P613" s="4"/>
      <c r="Q613" s="4"/>
    </row>
    <row r="614" ht="14.25" customHeight="1">
      <c r="A614" s="3"/>
      <c r="B614" s="109"/>
      <c r="D614" s="4"/>
      <c r="G614" s="166"/>
      <c r="J614" s="4"/>
      <c r="K614" s="4"/>
      <c r="L614" s="4"/>
      <c r="M614" s="4"/>
      <c r="N614" s="4"/>
      <c r="O614" s="4"/>
      <c r="P614" s="4"/>
      <c r="Q614" s="4"/>
    </row>
    <row r="615" ht="14.25" customHeight="1">
      <c r="A615" s="3"/>
      <c r="B615" s="109"/>
      <c r="D615" s="4"/>
      <c r="G615" s="166"/>
      <c r="J615" s="4"/>
      <c r="K615" s="4"/>
      <c r="L615" s="4"/>
      <c r="M615" s="4"/>
      <c r="N615" s="4"/>
      <c r="O615" s="4"/>
      <c r="P615" s="4"/>
      <c r="Q615" s="4"/>
    </row>
    <row r="616" ht="14.25" customHeight="1">
      <c r="A616" s="3"/>
      <c r="B616" s="109"/>
      <c r="D616" s="4"/>
      <c r="G616" s="166"/>
      <c r="J616" s="4"/>
      <c r="K616" s="4"/>
      <c r="L616" s="4"/>
      <c r="M616" s="4"/>
      <c r="N616" s="4"/>
      <c r="O616" s="4"/>
      <c r="P616" s="4"/>
      <c r="Q616" s="4"/>
    </row>
    <row r="617" ht="14.25" customHeight="1">
      <c r="A617" s="3"/>
      <c r="B617" s="109"/>
      <c r="D617" s="4"/>
      <c r="G617" s="166"/>
      <c r="J617" s="4"/>
      <c r="K617" s="4"/>
      <c r="L617" s="4"/>
      <c r="M617" s="4"/>
      <c r="N617" s="4"/>
      <c r="O617" s="4"/>
      <c r="P617" s="4"/>
      <c r="Q617" s="4"/>
    </row>
    <row r="618" ht="14.25" customHeight="1">
      <c r="A618" s="3"/>
      <c r="B618" s="109"/>
      <c r="D618" s="4"/>
      <c r="G618" s="166"/>
      <c r="J618" s="4"/>
      <c r="K618" s="4"/>
      <c r="L618" s="4"/>
      <c r="M618" s="4"/>
      <c r="N618" s="4"/>
      <c r="O618" s="4"/>
      <c r="P618" s="4"/>
      <c r="Q618" s="4"/>
    </row>
    <row r="619" ht="14.25" customHeight="1">
      <c r="A619" s="3"/>
      <c r="B619" s="109"/>
      <c r="D619" s="4"/>
      <c r="G619" s="166"/>
      <c r="J619" s="4"/>
      <c r="K619" s="4"/>
      <c r="L619" s="4"/>
      <c r="M619" s="4"/>
      <c r="N619" s="4"/>
      <c r="O619" s="4"/>
      <c r="P619" s="4"/>
      <c r="Q619" s="4"/>
    </row>
    <row r="620" ht="14.25" customHeight="1">
      <c r="A620" s="3"/>
      <c r="B620" s="109"/>
      <c r="D620" s="4"/>
      <c r="G620" s="166"/>
      <c r="J620" s="4"/>
      <c r="K620" s="4"/>
      <c r="L620" s="4"/>
      <c r="M620" s="4"/>
      <c r="N620" s="4"/>
      <c r="O620" s="4"/>
      <c r="P620" s="4"/>
      <c r="Q620" s="4"/>
    </row>
    <row r="621" ht="14.25" customHeight="1">
      <c r="A621" s="3"/>
      <c r="B621" s="109"/>
      <c r="D621" s="4"/>
      <c r="G621" s="166"/>
      <c r="J621" s="4"/>
      <c r="K621" s="4"/>
      <c r="L621" s="4"/>
      <c r="M621" s="4"/>
      <c r="N621" s="4"/>
      <c r="O621" s="4"/>
      <c r="P621" s="4"/>
      <c r="Q621" s="4"/>
    </row>
    <row r="622" ht="14.25" customHeight="1">
      <c r="A622" s="3"/>
      <c r="B622" s="109"/>
      <c r="D622" s="4"/>
      <c r="G622" s="166"/>
      <c r="J622" s="4"/>
      <c r="K622" s="4"/>
      <c r="L622" s="4"/>
      <c r="M622" s="4"/>
      <c r="N622" s="4"/>
      <c r="O622" s="4"/>
      <c r="P622" s="4"/>
      <c r="Q622" s="4"/>
    </row>
    <row r="623" ht="14.25" customHeight="1">
      <c r="A623" s="3"/>
      <c r="B623" s="109"/>
      <c r="D623" s="4"/>
      <c r="G623" s="166"/>
      <c r="J623" s="4"/>
      <c r="K623" s="4"/>
      <c r="L623" s="4"/>
      <c r="M623" s="4"/>
      <c r="N623" s="4"/>
      <c r="O623" s="4"/>
      <c r="P623" s="4"/>
      <c r="Q623" s="4"/>
    </row>
    <row r="624" ht="14.25" customHeight="1">
      <c r="A624" s="3"/>
      <c r="B624" s="109"/>
      <c r="D624" s="4"/>
      <c r="G624" s="166"/>
      <c r="J624" s="4"/>
      <c r="K624" s="4"/>
      <c r="L624" s="4"/>
      <c r="M624" s="4"/>
      <c r="N624" s="4"/>
      <c r="O624" s="4"/>
      <c r="P624" s="4"/>
      <c r="Q624" s="4"/>
    </row>
    <row r="625" ht="14.25" customHeight="1">
      <c r="A625" s="3"/>
      <c r="B625" s="109"/>
      <c r="D625" s="4"/>
      <c r="G625" s="166"/>
      <c r="J625" s="4"/>
      <c r="K625" s="4"/>
      <c r="L625" s="4"/>
      <c r="M625" s="4"/>
      <c r="N625" s="4"/>
      <c r="O625" s="4"/>
      <c r="P625" s="4"/>
      <c r="Q625" s="4"/>
    </row>
    <row r="626" ht="14.25" customHeight="1">
      <c r="A626" s="3"/>
      <c r="B626" s="109"/>
      <c r="D626" s="4"/>
      <c r="G626" s="166"/>
      <c r="J626" s="4"/>
      <c r="K626" s="4"/>
      <c r="L626" s="4"/>
      <c r="M626" s="4"/>
      <c r="N626" s="4"/>
      <c r="O626" s="4"/>
      <c r="P626" s="4"/>
      <c r="Q626" s="4"/>
    </row>
    <row r="627" ht="14.25" customHeight="1">
      <c r="A627" s="3"/>
      <c r="B627" s="109"/>
      <c r="D627" s="4"/>
      <c r="G627" s="166"/>
      <c r="J627" s="4"/>
      <c r="K627" s="4"/>
      <c r="L627" s="4"/>
      <c r="M627" s="4"/>
      <c r="N627" s="4"/>
      <c r="O627" s="4"/>
      <c r="P627" s="4"/>
      <c r="Q627" s="4"/>
    </row>
    <row r="628" ht="14.25" customHeight="1">
      <c r="A628" s="3"/>
      <c r="B628" s="109"/>
      <c r="D628" s="4"/>
      <c r="G628" s="166"/>
      <c r="J628" s="4"/>
      <c r="K628" s="4"/>
      <c r="L628" s="4"/>
      <c r="M628" s="4"/>
      <c r="N628" s="4"/>
      <c r="O628" s="4"/>
      <c r="P628" s="4"/>
      <c r="Q628" s="4"/>
    </row>
    <row r="629" ht="14.25" customHeight="1">
      <c r="A629" s="3"/>
      <c r="B629" s="109"/>
      <c r="D629" s="4"/>
      <c r="G629" s="166"/>
      <c r="J629" s="4"/>
      <c r="K629" s="4"/>
      <c r="L629" s="4"/>
      <c r="M629" s="4"/>
      <c r="N629" s="4"/>
      <c r="O629" s="4"/>
      <c r="P629" s="4"/>
      <c r="Q629" s="4"/>
    </row>
    <row r="630" ht="14.25" customHeight="1">
      <c r="A630" s="3"/>
      <c r="B630" s="109"/>
      <c r="D630" s="4"/>
      <c r="G630" s="166"/>
      <c r="J630" s="4"/>
      <c r="K630" s="4"/>
      <c r="L630" s="4"/>
      <c r="M630" s="4"/>
      <c r="N630" s="4"/>
      <c r="O630" s="4"/>
      <c r="P630" s="4"/>
      <c r="Q630" s="4"/>
    </row>
    <row r="631" ht="14.25" customHeight="1">
      <c r="A631" s="3"/>
      <c r="B631" s="109"/>
      <c r="D631" s="4"/>
      <c r="G631" s="166"/>
      <c r="J631" s="4"/>
      <c r="K631" s="4"/>
      <c r="L631" s="4"/>
      <c r="M631" s="4"/>
      <c r="N631" s="4"/>
      <c r="O631" s="4"/>
      <c r="P631" s="4"/>
      <c r="Q631" s="4"/>
    </row>
    <row r="632" ht="14.25" customHeight="1">
      <c r="A632" s="3"/>
      <c r="B632" s="109"/>
      <c r="D632" s="4"/>
      <c r="G632" s="166"/>
      <c r="J632" s="4"/>
      <c r="K632" s="4"/>
      <c r="L632" s="4"/>
      <c r="M632" s="4"/>
      <c r="N632" s="4"/>
      <c r="O632" s="4"/>
      <c r="P632" s="4"/>
      <c r="Q632" s="4"/>
    </row>
    <row r="633" ht="14.25" customHeight="1">
      <c r="A633" s="3"/>
      <c r="B633" s="109"/>
      <c r="D633" s="4"/>
      <c r="G633" s="166"/>
      <c r="J633" s="4"/>
      <c r="K633" s="4"/>
      <c r="L633" s="4"/>
      <c r="M633" s="4"/>
      <c r="N633" s="4"/>
      <c r="O633" s="4"/>
      <c r="P633" s="4"/>
      <c r="Q633" s="4"/>
    </row>
    <row r="634" ht="14.25" customHeight="1">
      <c r="A634" s="3"/>
      <c r="B634" s="109"/>
      <c r="D634" s="4"/>
      <c r="G634" s="166"/>
      <c r="J634" s="4"/>
      <c r="K634" s="4"/>
      <c r="L634" s="4"/>
      <c r="M634" s="4"/>
      <c r="N634" s="4"/>
      <c r="O634" s="4"/>
      <c r="P634" s="4"/>
      <c r="Q634" s="4"/>
    </row>
    <row r="635" ht="14.25" customHeight="1">
      <c r="A635" s="3"/>
      <c r="B635" s="109"/>
      <c r="D635" s="4"/>
      <c r="G635" s="166"/>
      <c r="J635" s="4"/>
      <c r="K635" s="4"/>
      <c r="L635" s="4"/>
      <c r="M635" s="4"/>
      <c r="N635" s="4"/>
      <c r="O635" s="4"/>
      <c r="P635" s="4"/>
      <c r="Q635" s="4"/>
    </row>
    <row r="636" ht="14.25" customHeight="1">
      <c r="A636" s="3"/>
      <c r="B636" s="109"/>
      <c r="D636" s="4"/>
      <c r="G636" s="166"/>
      <c r="J636" s="4"/>
      <c r="K636" s="4"/>
      <c r="L636" s="4"/>
      <c r="M636" s="4"/>
      <c r="N636" s="4"/>
      <c r="O636" s="4"/>
      <c r="P636" s="4"/>
      <c r="Q636" s="4"/>
    </row>
    <row r="637" ht="14.25" customHeight="1">
      <c r="A637" s="3"/>
      <c r="B637" s="109"/>
      <c r="D637" s="4"/>
      <c r="G637" s="166"/>
      <c r="J637" s="4"/>
      <c r="K637" s="4"/>
      <c r="L637" s="4"/>
      <c r="M637" s="4"/>
      <c r="N637" s="4"/>
      <c r="O637" s="4"/>
      <c r="P637" s="4"/>
      <c r="Q637" s="4"/>
    </row>
    <row r="638" ht="14.25" customHeight="1">
      <c r="A638" s="3"/>
      <c r="B638" s="109"/>
      <c r="D638" s="4"/>
      <c r="G638" s="166"/>
      <c r="J638" s="4"/>
      <c r="K638" s="4"/>
      <c r="L638" s="4"/>
      <c r="M638" s="4"/>
      <c r="N638" s="4"/>
      <c r="O638" s="4"/>
      <c r="P638" s="4"/>
      <c r="Q638" s="4"/>
    </row>
    <row r="639" ht="14.25" customHeight="1">
      <c r="A639" s="3"/>
      <c r="B639" s="109"/>
      <c r="D639" s="4"/>
      <c r="G639" s="166"/>
      <c r="J639" s="4"/>
      <c r="K639" s="4"/>
      <c r="L639" s="4"/>
      <c r="M639" s="4"/>
      <c r="N639" s="4"/>
      <c r="O639" s="4"/>
      <c r="P639" s="4"/>
      <c r="Q639" s="4"/>
    </row>
    <row r="640" ht="14.25" customHeight="1">
      <c r="A640" s="3"/>
      <c r="B640" s="109"/>
      <c r="D640" s="4"/>
      <c r="G640" s="166"/>
      <c r="J640" s="4"/>
      <c r="K640" s="4"/>
      <c r="L640" s="4"/>
      <c r="M640" s="4"/>
      <c r="N640" s="4"/>
      <c r="O640" s="4"/>
      <c r="P640" s="4"/>
      <c r="Q640" s="4"/>
    </row>
    <row r="641" ht="14.25" customHeight="1">
      <c r="A641" s="3"/>
      <c r="B641" s="109"/>
      <c r="D641" s="4"/>
      <c r="G641" s="166"/>
      <c r="J641" s="4"/>
      <c r="K641" s="4"/>
      <c r="L641" s="4"/>
      <c r="M641" s="4"/>
      <c r="N641" s="4"/>
      <c r="O641" s="4"/>
      <c r="P641" s="4"/>
      <c r="Q641" s="4"/>
    </row>
    <row r="642" ht="14.25" customHeight="1">
      <c r="A642" s="3"/>
      <c r="B642" s="109"/>
      <c r="D642" s="4"/>
      <c r="G642" s="166"/>
      <c r="J642" s="4"/>
      <c r="K642" s="4"/>
      <c r="L642" s="4"/>
      <c r="M642" s="4"/>
      <c r="N642" s="4"/>
      <c r="O642" s="4"/>
      <c r="P642" s="4"/>
      <c r="Q642" s="4"/>
    </row>
    <row r="643" ht="14.25" customHeight="1">
      <c r="A643" s="3"/>
      <c r="B643" s="109"/>
      <c r="D643" s="4"/>
      <c r="G643" s="166"/>
      <c r="J643" s="4"/>
      <c r="K643" s="4"/>
      <c r="L643" s="4"/>
      <c r="M643" s="4"/>
      <c r="N643" s="4"/>
      <c r="O643" s="4"/>
      <c r="P643" s="4"/>
      <c r="Q643" s="4"/>
    </row>
    <row r="644" ht="14.25" customHeight="1">
      <c r="A644" s="3"/>
      <c r="B644" s="109"/>
      <c r="D644" s="4"/>
      <c r="G644" s="166"/>
      <c r="J644" s="4"/>
      <c r="K644" s="4"/>
      <c r="L644" s="4"/>
      <c r="M644" s="4"/>
      <c r="N644" s="4"/>
      <c r="O644" s="4"/>
      <c r="P644" s="4"/>
      <c r="Q644" s="4"/>
    </row>
    <row r="645" ht="14.25" customHeight="1">
      <c r="A645" s="3"/>
      <c r="B645" s="109"/>
      <c r="D645" s="4"/>
      <c r="G645" s="166"/>
      <c r="J645" s="4"/>
      <c r="K645" s="4"/>
      <c r="L645" s="4"/>
      <c r="M645" s="4"/>
      <c r="N645" s="4"/>
      <c r="O645" s="4"/>
      <c r="P645" s="4"/>
      <c r="Q645" s="4"/>
    </row>
    <row r="646" ht="14.25" customHeight="1">
      <c r="A646" s="3"/>
      <c r="B646" s="109"/>
      <c r="D646" s="4"/>
      <c r="G646" s="166"/>
      <c r="J646" s="4"/>
      <c r="K646" s="4"/>
      <c r="L646" s="4"/>
      <c r="M646" s="4"/>
      <c r="N646" s="4"/>
      <c r="O646" s="4"/>
      <c r="P646" s="4"/>
      <c r="Q646" s="4"/>
    </row>
    <row r="647" ht="14.25" customHeight="1">
      <c r="A647" s="3"/>
      <c r="B647" s="109"/>
      <c r="D647" s="4"/>
      <c r="G647" s="166"/>
      <c r="J647" s="4"/>
      <c r="K647" s="4"/>
      <c r="L647" s="4"/>
      <c r="M647" s="4"/>
      <c r="N647" s="4"/>
      <c r="O647" s="4"/>
      <c r="P647" s="4"/>
      <c r="Q647" s="4"/>
    </row>
    <row r="648" ht="14.25" customHeight="1">
      <c r="A648" s="3"/>
      <c r="B648" s="109"/>
      <c r="D648" s="4"/>
      <c r="G648" s="166"/>
      <c r="J648" s="4"/>
      <c r="K648" s="4"/>
      <c r="L648" s="4"/>
      <c r="M648" s="4"/>
      <c r="N648" s="4"/>
      <c r="O648" s="4"/>
      <c r="P648" s="4"/>
      <c r="Q648" s="4"/>
    </row>
    <row r="649" ht="14.25" customHeight="1">
      <c r="A649" s="3"/>
      <c r="B649" s="109"/>
      <c r="D649" s="4"/>
      <c r="G649" s="166"/>
      <c r="J649" s="4"/>
      <c r="K649" s="4"/>
      <c r="L649" s="4"/>
      <c r="M649" s="4"/>
      <c r="N649" s="4"/>
      <c r="O649" s="4"/>
      <c r="P649" s="4"/>
      <c r="Q649" s="4"/>
    </row>
    <row r="650" ht="14.25" customHeight="1">
      <c r="A650" s="3"/>
      <c r="B650" s="109"/>
      <c r="D650" s="4"/>
      <c r="G650" s="166"/>
      <c r="J650" s="4"/>
      <c r="K650" s="4"/>
      <c r="L650" s="4"/>
      <c r="M650" s="4"/>
      <c r="N650" s="4"/>
      <c r="O650" s="4"/>
      <c r="P650" s="4"/>
      <c r="Q650" s="4"/>
    </row>
    <row r="651" ht="14.25" customHeight="1">
      <c r="A651" s="3"/>
      <c r="B651" s="109"/>
      <c r="D651" s="4"/>
      <c r="G651" s="166"/>
      <c r="J651" s="4"/>
      <c r="K651" s="4"/>
      <c r="L651" s="4"/>
      <c r="M651" s="4"/>
      <c r="N651" s="4"/>
      <c r="O651" s="4"/>
      <c r="P651" s="4"/>
      <c r="Q651" s="4"/>
    </row>
    <row r="652" ht="14.25" customHeight="1">
      <c r="A652" s="3"/>
      <c r="B652" s="109"/>
      <c r="D652" s="4"/>
      <c r="G652" s="166"/>
      <c r="J652" s="4"/>
      <c r="K652" s="4"/>
      <c r="L652" s="4"/>
      <c r="M652" s="4"/>
      <c r="N652" s="4"/>
      <c r="O652" s="4"/>
      <c r="P652" s="4"/>
      <c r="Q652" s="4"/>
    </row>
    <row r="653" ht="14.25" customHeight="1">
      <c r="A653" s="3"/>
      <c r="B653" s="109"/>
      <c r="D653" s="4"/>
      <c r="G653" s="166"/>
      <c r="J653" s="4"/>
      <c r="K653" s="4"/>
      <c r="L653" s="4"/>
      <c r="M653" s="4"/>
      <c r="N653" s="4"/>
      <c r="O653" s="4"/>
      <c r="P653" s="4"/>
      <c r="Q653" s="4"/>
    </row>
    <row r="654" ht="14.25" customHeight="1">
      <c r="A654" s="3"/>
      <c r="B654" s="109"/>
      <c r="D654" s="4"/>
      <c r="G654" s="166"/>
      <c r="J654" s="4"/>
      <c r="K654" s="4"/>
      <c r="L654" s="4"/>
      <c r="M654" s="4"/>
      <c r="N654" s="4"/>
      <c r="O654" s="4"/>
      <c r="P654" s="4"/>
      <c r="Q654" s="4"/>
    </row>
    <row r="655" ht="14.25" customHeight="1">
      <c r="A655" s="3"/>
      <c r="B655" s="109"/>
      <c r="D655" s="4"/>
      <c r="G655" s="166"/>
      <c r="J655" s="4"/>
      <c r="K655" s="4"/>
      <c r="L655" s="4"/>
      <c r="M655" s="4"/>
      <c r="N655" s="4"/>
      <c r="O655" s="4"/>
      <c r="P655" s="4"/>
      <c r="Q655" s="4"/>
    </row>
    <row r="656" ht="14.25" customHeight="1">
      <c r="A656" s="3"/>
      <c r="B656" s="109"/>
      <c r="D656" s="4"/>
      <c r="G656" s="166"/>
      <c r="J656" s="4"/>
      <c r="K656" s="4"/>
      <c r="L656" s="4"/>
      <c r="M656" s="4"/>
      <c r="N656" s="4"/>
      <c r="O656" s="4"/>
      <c r="P656" s="4"/>
      <c r="Q656" s="4"/>
    </row>
    <row r="657" ht="14.25" customHeight="1">
      <c r="A657" s="3"/>
      <c r="B657" s="109"/>
      <c r="D657" s="4"/>
      <c r="G657" s="166"/>
      <c r="J657" s="4"/>
      <c r="K657" s="4"/>
      <c r="L657" s="4"/>
      <c r="M657" s="4"/>
      <c r="N657" s="4"/>
      <c r="O657" s="4"/>
      <c r="P657" s="4"/>
      <c r="Q657" s="4"/>
    </row>
    <row r="658" ht="14.25" customHeight="1">
      <c r="A658" s="3"/>
      <c r="B658" s="109"/>
      <c r="D658" s="4"/>
      <c r="G658" s="166"/>
      <c r="J658" s="4"/>
      <c r="K658" s="4"/>
      <c r="L658" s="4"/>
      <c r="M658" s="4"/>
      <c r="N658" s="4"/>
      <c r="O658" s="4"/>
      <c r="P658" s="4"/>
      <c r="Q658" s="4"/>
    </row>
    <row r="659" ht="14.25" customHeight="1">
      <c r="A659" s="3"/>
      <c r="B659" s="109"/>
      <c r="D659" s="4"/>
      <c r="G659" s="166"/>
      <c r="J659" s="4"/>
      <c r="K659" s="4"/>
      <c r="L659" s="4"/>
      <c r="M659" s="4"/>
      <c r="N659" s="4"/>
      <c r="O659" s="4"/>
      <c r="P659" s="4"/>
      <c r="Q659" s="4"/>
    </row>
    <row r="660" ht="14.25" customHeight="1">
      <c r="A660" s="3"/>
      <c r="B660" s="109"/>
      <c r="D660" s="4"/>
      <c r="G660" s="166"/>
      <c r="J660" s="4"/>
      <c r="K660" s="4"/>
      <c r="L660" s="4"/>
      <c r="M660" s="4"/>
      <c r="N660" s="4"/>
      <c r="O660" s="4"/>
      <c r="P660" s="4"/>
      <c r="Q660" s="4"/>
    </row>
    <row r="661" ht="14.25" customHeight="1">
      <c r="A661" s="3"/>
      <c r="B661" s="109"/>
      <c r="D661" s="4"/>
      <c r="G661" s="166"/>
      <c r="J661" s="4"/>
      <c r="K661" s="4"/>
      <c r="L661" s="4"/>
      <c r="M661" s="4"/>
      <c r="N661" s="4"/>
      <c r="O661" s="4"/>
      <c r="P661" s="4"/>
      <c r="Q661" s="4"/>
    </row>
    <row r="662" ht="14.25" customHeight="1">
      <c r="A662" s="3"/>
      <c r="B662" s="109"/>
      <c r="D662" s="4"/>
      <c r="G662" s="166"/>
      <c r="J662" s="4"/>
      <c r="K662" s="4"/>
      <c r="L662" s="4"/>
      <c r="M662" s="4"/>
      <c r="N662" s="4"/>
      <c r="O662" s="4"/>
      <c r="P662" s="4"/>
      <c r="Q662" s="4"/>
    </row>
    <row r="663" ht="14.25" customHeight="1">
      <c r="A663" s="3"/>
      <c r="B663" s="109"/>
      <c r="D663" s="4"/>
      <c r="G663" s="166"/>
      <c r="J663" s="4"/>
      <c r="K663" s="4"/>
      <c r="L663" s="4"/>
      <c r="M663" s="4"/>
      <c r="N663" s="4"/>
      <c r="O663" s="4"/>
      <c r="P663" s="4"/>
      <c r="Q663" s="4"/>
    </row>
    <row r="664" ht="14.25" customHeight="1">
      <c r="A664" s="3"/>
      <c r="B664" s="109"/>
      <c r="D664" s="4"/>
      <c r="G664" s="166"/>
      <c r="J664" s="4"/>
      <c r="K664" s="4"/>
      <c r="L664" s="4"/>
      <c r="M664" s="4"/>
      <c r="N664" s="4"/>
      <c r="O664" s="4"/>
      <c r="P664" s="4"/>
      <c r="Q664" s="4"/>
    </row>
    <row r="665" ht="14.25" customHeight="1">
      <c r="A665" s="3"/>
      <c r="B665" s="109"/>
      <c r="D665" s="4"/>
      <c r="G665" s="166"/>
      <c r="J665" s="4"/>
      <c r="K665" s="4"/>
      <c r="L665" s="4"/>
      <c r="M665" s="4"/>
      <c r="N665" s="4"/>
      <c r="O665" s="4"/>
      <c r="P665" s="4"/>
      <c r="Q665" s="4"/>
    </row>
    <row r="666" ht="14.25" customHeight="1">
      <c r="A666" s="3"/>
      <c r="B666" s="109"/>
      <c r="D666" s="4"/>
      <c r="G666" s="166"/>
      <c r="J666" s="4"/>
      <c r="K666" s="4"/>
      <c r="L666" s="4"/>
      <c r="M666" s="4"/>
      <c r="N666" s="4"/>
      <c r="O666" s="4"/>
      <c r="P666" s="4"/>
      <c r="Q666" s="4"/>
    </row>
    <row r="667" ht="14.25" customHeight="1">
      <c r="A667" s="3"/>
      <c r="B667" s="109"/>
      <c r="D667" s="4"/>
      <c r="G667" s="166"/>
      <c r="J667" s="4"/>
      <c r="K667" s="4"/>
      <c r="L667" s="4"/>
      <c r="M667" s="4"/>
      <c r="N667" s="4"/>
      <c r="O667" s="4"/>
      <c r="P667" s="4"/>
      <c r="Q667" s="4"/>
    </row>
    <row r="668" ht="14.25" customHeight="1">
      <c r="A668" s="3"/>
      <c r="B668" s="109"/>
      <c r="D668" s="4"/>
      <c r="G668" s="166"/>
      <c r="J668" s="4"/>
      <c r="K668" s="4"/>
      <c r="L668" s="4"/>
      <c r="M668" s="4"/>
      <c r="N668" s="4"/>
      <c r="O668" s="4"/>
      <c r="P668" s="4"/>
      <c r="Q668" s="4"/>
    </row>
    <row r="669" ht="14.25" customHeight="1">
      <c r="A669" s="3"/>
      <c r="B669" s="109"/>
      <c r="D669" s="4"/>
      <c r="G669" s="166"/>
      <c r="J669" s="4"/>
      <c r="K669" s="4"/>
      <c r="L669" s="4"/>
      <c r="M669" s="4"/>
      <c r="N669" s="4"/>
      <c r="O669" s="4"/>
      <c r="P669" s="4"/>
      <c r="Q669" s="4"/>
    </row>
    <row r="670" ht="14.25" customHeight="1">
      <c r="A670" s="3"/>
      <c r="B670" s="109"/>
      <c r="D670" s="4"/>
      <c r="G670" s="166"/>
      <c r="J670" s="4"/>
      <c r="K670" s="4"/>
      <c r="L670" s="4"/>
      <c r="M670" s="4"/>
      <c r="N670" s="4"/>
      <c r="O670" s="4"/>
      <c r="P670" s="4"/>
      <c r="Q670" s="4"/>
    </row>
    <row r="671" ht="14.25" customHeight="1">
      <c r="A671" s="3"/>
      <c r="B671" s="109"/>
      <c r="D671" s="4"/>
      <c r="G671" s="166"/>
      <c r="J671" s="4"/>
      <c r="K671" s="4"/>
      <c r="L671" s="4"/>
      <c r="M671" s="4"/>
      <c r="N671" s="4"/>
      <c r="O671" s="4"/>
      <c r="P671" s="4"/>
      <c r="Q671" s="4"/>
    </row>
    <row r="672" ht="14.25" customHeight="1">
      <c r="A672" s="3"/>
      <c r="B672" s="109"/>
      <c r="D672" s="4"/>
      <c r="G672" s="166"/>
      <c r="J672" s="4"/>
      <c r="K672" s="4"/>
      <c r="L672" s="4"/>
      <c r="M672" s="4"/>
      <c r="N672" s="4"/>
      <c r="O672" s="4"/>
      <c r="P672" s="4"/>
      <c r="Q672" s="4"/>
    </row>
    <row r="673" ht="14.25" customHeight="1">
      <c r="A673" s="3"/>
      <c r="B673" s="109"/>
      <c r="D673" s="4"/>
      <c r="G673" s="166"/>
      <c r="J673" s="4"/>
      <c r="K673" s="4"/>
      <c r="L673" s="4"/>
      <c r="M673" s="4"/>
      <c r="N673" s="4"/>
      <c r="O673" s="4"/>
      <c r="P673" s="4"/>
      <c r="Q673" s="4"/>
    </row>
    <row r="674" ht="14.25" customHeight="1">
      <c r="A674" s="3"/>
      <c r="B674" s="109"/>
      <c r="D674" s="4"/>
      <c r="G674" s="166"/>
      <c r="J674" s="4"/>
      <c r="K674" s="4"/>
      <c r="L674" s="4"/>
      <c r="M674" s="4"/>
      <c r="N674" s="4"/>
      <c r="O674" s="4"/>
      <c r="P674" s="4"/>
      <c r="Q674" s="4"/>
    </row>
    <row r="675" ht="14.25" customHeight="1">
      <c r="A675" s="3"/>
      <c r="B675" s="109"/>
      <c r="D675" s="4"/>
      <c r="G675" s="166"/>
      <c r="J675" s="4"/>
      <c r="K675" s="4"/>
      <c r="L675" s="4"/>
      <c r="M675" s="4"/>
      <c r="N675" s="4"/>
      <c r="O675" s="4"/>
      <c r="P675" s="4"/>
      <c r="Q675" s="4"/>
    </row>
    <row r="676" ht="14.25" customHeight="1">
      <c r="A676" s="3"/>
      <c r="B676" s="109"/>
      <c r="D676" s="4"/>
      <c r="G676" s="166"/>
      <c r="J676" s="4"/>
      <c r="K676" s="4"/>
      <c r="L676" s="4"/>
      <c r="M676" s="4"/>
      <c r="N676" s="4"/>
      <c r="O676" s="4"/>
      <c r="P676" s="4"/>
      <c r="Q676" s="4"/>
    </row>
    <row r="677" ht="14.25" customHeight="1">
      <c r="A677" s="3"/>
      <c r="B677" s="109"/>
      <c r="D677" s="4"/>
      <c r="G677" s="166"/>
      <c r="J677" s="4"/>
      <c r="K677" s="4"/>
      <c r="L677" s="4"/>
      <c r="M677" s="4"/>
      <c r="N677" s="4"/>
      <c r="O677" s="4"/>
      <c r="P677" s="4"/>
      <c r="Q677" s="4"/>
    </row>
    <row r="678" ht="14.25" customHeight="1">
      <c r="A678" s="3"/>
      <c r="B678" s="109"/>
      <c r="D678" s="4"/>
      <c r="G678" s="166"/>
      <c r="J678" s="4"/>
      <c r="K678" s="4"/>
      <c r="L678" s="4"/>
      <c r="M678" s="4"/>
      <c r="N678" s="4"/>
      <c r="O678" s="4"/>
      <c r="P678" s="4"/>
      <c r="Q678" s="4"/>
    </row>
    <row r="679" ht="14.25" customHeight="1">
      <c r="A679" s="3"/>
      <c r="B679" s="109"/>
      <c r="D679" s="4"/>
      <c r="G679" s="166"/>
      <c r="J679" s="4"/>
      <c r="K679" s="4"/>
      <c r="L679" s="4"/>
      <c r="M679" s="4"/>
      <c r="N679" s="4"/>
      <c r="O679" s="4"/>
      <c r="P679" s="4"/>
      <c r="Q679" s="4"/>
    </row>
    <row r="680" ht="14.25" customHeight="1">
      <c r="A680" s="3"/>
      <c r="B680" s="109"/>
      <c r="D680" s="4"/>
      <c r="G680" s="166"/>
      <c r="J680" s="4"/>
      <c r="K680" s="4"/>
      <c r="L680" s="4"/>
      <c r="M680" s="4"/>
      <c r="N680" s="4"/>
      <c r="O680" s="4"/>
      <c r="P680" s="4"/>
      <c r="Q680" s="4"/>
    </row>
    <row r="681" ht="14.25" customHeight="1">
      <c r="A681" s="3"/>
      <c r="B681" s="109"/>
      <c r="D681" s="4"/>
      <c r="G681" s="166"/>
      <c r="J681" s="4"/>
      <c r="K681" s="4"/>
      <c r="L681" s="4"/>
      <c r="M681" s="4"/>
      <c r="N681" s="4"/>
      <c r="O681" s="4"/>
      <c r="P681" s="4"/>
      <c r="Q681" s="4"/>
    </row>
    <row r="682" ht="14.25" customHeight="1">
      <c r="A682" s="3"/>
      <c r="B682" s="109"/>
      <c r="D682" s="4"/>
      <c r="G682" s="166"/>
      <c r="J682" s="4"/>
      <c r="K682" s="4"/>
      <c r="L682" s="4"/>
      <c r="M682" s="4"/>
      <c r="N682" s="4"/>
      <c r="O682" s="4"/>
      <c r="P682" s="4"/>
      <c r="Q682" s="4"/>
    </row>
    <row r="683" ht="14.25" customHeight="1">
      <c r="A683" s="3"/>
      <c r="B683" s="109"/>
      <c r="D683" s="4"/>
      <c r="G683" s="166"/>
      <c r="J683" s="4"/>
      <c r="K683" s="4"/>
      <c r="L683" s="4"/>
      <c r="M683" s="4"/>
      <c r="N683" s="4"/>
      <c r="O683" s="4"/>
      <c r="P683" s="4"/>
      <c r="Q683" s="4"/>
    </row>
    <row r="684" ht="14.25" customHeight="1">
      <c r="A684" s="3"/>
      <c r="B684" s="109"/>
      <c r="D684" s="4"/>
      <c r="G684" s="166"/>
      <c r="J684" s="4"/>
      <c r="K684" s="4"/>
      <c r="L684" s="4"/>
      <c r="M684" s="4"/>
      <c r="N684" s="4"/>
      <c r="O684" s="4"/>
      <c r="P684" s="4"/>
      <c r="Q684" s="4"/>
    </row>
    <row r="685" ht="14.25" customHeight="1">
      <c r="A685" s="3"/>
      <c r="B685" s="109"/>
      <c r="D685" s="4"/>
      <c r="G685" s="166"/>
      <c r="J685" s="4"/>
      <c r="K685" s="4"/>
      <c r="L685" s="4"/>
      <c r="M685" s="4"/>
      <c r="N685" s="4"/>
      <c r="O685" s="4"/>
      <c r="P685" s="4"/>
      <c r="Q685" s="4"/>
    </row>
    <row r="686" ht="14.25" customHeight="1">
      <c r="A686" s="3"/>
      <c r="B686" s="109"/>
      <c r="D686" s="4"/>
      <c r="G686" s="166"/>
      <c r="J686" s="4"/>
      <c r="K686" s="4"/>
      <c r="L686" s="4"/>
      <c r="M686" s="4"/>
      <c r="N686" s="4"/>
      <c r="O686" s="4"/>
      <c r="P686" s="4"/>
      <c r="Q686" s="4"/>
    </row>
    <row r="687" ht="14.25" customHeight="1">
      <c r="A687" s="3"/>
      <c r="B687" s="109"/>
      <c r="D687" s="4"/>
      <c r="G687" s="166"/>
      <c r="J687" s="4"/>
      <c r="K687" s="4"/>
      <c r="L687" s="4"/>
      <c r="M687" s="4"/>
      <c r="N687" s="4"/>
      <c r="O687" s="4"/>
      <c r="P687" s="4"/>
      <c r="Q687" s="4"/>
    </row>
    <row r="688" ht="14.25" customHeight="1">
      <c r="A688" s="3"/>
      <c r="B688" s="109"/>
      <c r="D688" s="4"/>
      <c r="G688" s="166"/>
      <c r="J688" s="4"/>
      <c r="K688" s="4"/>
      <c r="L688" s="4"/>
      <c r="M688" s="4"/>
      <c r="N688" s="4"/>
      <c r="O688" s="4"/>
      <c r="P688" s="4"/>
      <c r="Q688" s="4"/>
    </row>
    <row r="689" ht="14.25" customHeight="1">
      <c r="A689" s="3"/>
      <c r="B689" s="109"/>
      <c r="D689" s="4"/>
      <c r="G689" s="166"/>
      <c r="J689" s="4"/>
      <c r="K689" s="4"/>
      <c r="L689" s="4"/>
      <c r="M689" s="4"/>
      <c r="N689" s="4"/>
      <c r="O689" s="4"/>
      <c r="P689" s="4"/>
      <c r="Q689" s="4"/>
    </row>
    <row r="690" ht="14.25" customHeight="1">
      <c r="A690" s="3"/>
      <c r="B690" s="109"/>
      <c r="D690" s="4"/>
      <c r="G690" s="166"/>
      <c r="J690" s="4"/>
      <c r="K690" s="4"/>
      <c r="L690" s="4"/>
      <c r="M690" s="4"/>
      <c r="N690" s="4"/>
      <c r="O690" s="4"/>
      <c r="P690" s="4"/>
      <c r="Q690" s="4"/>
    </row>
    <row r="691" ht="14.25" customHeight="1">
      <c r="A691" s="3"/>
      <c r="B691" s="109"/>
      <c r="D691" s="4"/>
      <c r="G691" s="166"/>
      <c r="J691" s="4"/>
      <c r="K691" s="4"/>
      <c r="L691" s="4"/>
      <c r="M691" s="4"/>
      <c r="N691" s="4"/>
      <c r="O691" s="4"/>
      <c r="P691" s="4"/>
      <c r="Q691" s="4"/>
    </row>
    <row r="692" ht="14.25" customHeight="1">
      <c r="A692" s="3"/>
      <c r="B692" s="109"/>
      <c r="D692" s="4"/>
      <c r="G692" s="166"/>
      <c r="J692" s="4"/>
      <c r="K692" s="4"/>
      <c r="L692" s="4"/>
      <c r="M692" s="4"/>
      <c r="N692" s="4"/>
      <c r="O692" s="4"/>
      <c r="P692" s="4"/>
      <c r="Q692" s="4"/>
    </row>
    <row r="693" ht="14.25" customHeight="1">
      <c r="A693" s="3"/>
      <c r="B693" s="109"/>
      <c r="D693" s="4"/>
      <c r="G693" s="166"/>
      <c r="J693" s="4"/>
      <c r="K693" s="4"/>
      <c r="L693" s="4"/>
      <c r="M693" s="4"/>
      <c r="N693" s="4"/>
      <c r="O693" s="4"/>
      <c r="P693" s="4"/>
      <c r="Q693" s="4"/>
    </row>
    <row r="694" ht="14.25" customHeight="1">
      <c r="A694" s="3"/>
      <c r="B694" s="109"/>
      <c r="D694" s="4"/>
      <c r="G694" s="166"/>
      <c r="J694" s="4"/>
      <c r="K694" s="4"/>
      <c r="L694" s="4"/>
      <c r="M694" s="4"/>
      <c r="N694" s="4"/>
      <c r="O694" s="4"/>
      <c r="P694" s="4"/>
      <c r="Q694" s="4"/>
    </row>
    <row r="695" ht="14.25" customHeight="1">
      <c r="A695" s="3"/>
      <c r="B695" s="109"/>
      <c r="D695" s="4"/>
      <c r="G695" s="166"/>
      <c r="J695" s="4"/>
      <c r="K695" s="4"/>
      <c r="L695" s="4"/>
      <c r="M695" s="4"/>
      <c r="N695" s="4"/>
      <c r="O695" s="4"/>
      <c r="P695" s="4"/>
      <c r="Q695" s="4"/>
    </row>
    <row r="696" ht="14.25" customHeight="1">
      <c r="A696" s="3"/>
      <c r="B696" s="109"/>
      <c r="D696" s="4"/>
      <c r="G696" s="166"/>
      <c r="J696" s="4"/>
      <c r="K696" s="4"/>
      <c r="L696" s="4"/>
      <c r="M696" s="4"/>
      <c r="N696" s="4"/>
      <c r="O696" s="4"/>
      <c r="P696" s="4"/>
      <c r="Q696" s="4"/>
    </row>
    <row r="697" ht="14.25" customHeight="1">
      <c r="A697" s="3"/>
      <c r="B697" s="109"/>
      <c r="D697" s="4"/>
      <c r="G697" s="166"/>
      <c r="J697" s="4"/>
      <c r="K697" s="4"/>
      <c r="L697" s="4"/>
      <c r="M697" s="4"/>
      <c r="N697" s="4"/>
      <c r="O697" s="4"/>
      <c r="P697" s="4"/>
      <c r="Q697" s="4"/>
    </row>
    <row r="698" ht="14.25" customHeight="1">
      <c r="A698" s="3"/>
      <c r="B698" s="109"/>
      <c r="D698" s="4"/>
      <c r="G698" s="166"/>
      <c r="J698" s="4"/>
      <c r="K698" s="4"/>
      <c r="L698" s="4"/>
      <c r="M698" s="4"/>
      <c r="N698" s="4"/>
      <c r="O698" s="4"/>
      <c r="P698" s="4"/>
      <c r="Q698" s="4"/>
    </row>
    <row r="699" ht="14.25" customHeight="1">
      <c r="A699" s="3"/>
      <c r="B699" s="109"/>
      <c r="D699" s="4"/>
      <c r="G699" s="166"/>
      <c r="J699" s="4"/>
      <c r="K699" s="4"/>
      <c r="L699" s="4"/>
      <c r="M699" s="4"/>
      <c r="N699" s="4"/>
      <c r="O699" s="4"/>
      <c r="P699" s="4"/>
      <c r="Q699" s="4"/>
    </row>
    <row r="700" ht="14.25" customHeight="1">
      <c r="A700" s="3"/>
      <c r="B700" s="109"/>
      <c r="D700" s="4"/>
      <c r="G700" s="166"/>
      <c r="J700" s="4"/>
      <c r="K700" s="4"/>
      <c r="L700" s="4"/>
      <c r="M700" s="4"/>
      <c r="N700" s="4"/>
      <c r="O700" s="4"/>
      <c r="P700" s="4"/>
      <c r="Q700" s="4"/>
    </row>
    <row r="701" ht="14.25" customHeight="1">
      <c r="A701" s="3"/>
      <c r="B701" s="109"/>
      <c r="D701" s="4"/>
      <c r="G701" s="166"/>
      <c r="J701" s="4"/>
      <c r="K701" s="4"/>
      <c r="L701" s="4"/>
      <c r="M701" s="4"/>
      <c r="N701" s="4"/>
      <c r="O701" s="4"/>
      <c r="P701" s="4"/>
      <c r="Q701" s="4"/>
    </row>
    <row r="702" ht="14.25" customHeight="1">
      <c r="A702" s="3"/>
      <c r="B702" s="109"/>
      <c r="D702" s="4"/>
      <c r="G702" s="166"/>
      <c r="J702" s="4"/>
      <c r="K702" s="4"/>
      <c r="L702" s="4"/>
      <c r="M702" s="4"/>
      <c r="N702" s="4"/>
      <c r="O702" s="4"/>
      <c r="P702" s="4"/>
      <c r="Q702" s="4"/>
    </row>
    <row r="703" ht="14.25" customHeight="1">
      <c r="A703" s="3"/>
      <c r="B703" s="109"/>
      <c r="D703" s="4"/>
      <c r="G703" s="166"/>
      <c r="J703" s="4"/>
      <c r="K703" s="4"/>
      <c r="L703" s="4"/>
      <c r="M703" s="4"/>
      <c r="N703" s="4"/>
      <c r="O703" s="4"/>
      <c r="P703" s="4"/>
      <c r="Q703" s="4"/>
    </row>
    <row r="704" ht="14.25" customHeight="1">
      <c r="A704" s="3"/>
      <c r="B704" s="109"/>
      <c r="D704" s="4"/>
      <c r="G704" s="166"/>
      <c r="J704" s="4"/>
      <c r="K704" s="4"/>
      <c r="L704" s="4"/>
      <c r="M704" s="4"/>
      <c r="N704" s="4"/>
      <c r="O704" s="4"/>
      <c r="P704" s="4"/>
      <c r="Q704" s="4"/>
    </row>
    <row r="705" ht="14.25" customHeight="1">
      <c r="A705" s="3"/>
      <c r="B705" s="109"/>
      <c r="D705" s="4"/>
      <c r="G705" s="166"/>
      <c r="J705" s="4"/>
      <c r="K705" s="4"/>
      <c r="L705" s="4"/>
      <c r="M705" s="4"/>
      <c r="N705" s="4"/>
      <c r="O705" s="4"/>
      <c r="P705" s="4"/>
      <c r="Q705" s="4"/>
    </row>
    <row r="706" ht="14.25" customHeight="1">
      <c r="A706" s="3"/>
      <c r="B706" s="109"/>
      <c r="D706" s="4"/>
      <c r="G706" s="166"/>
      <c r="J706" s="4"/>
      <c r="K706" s="4"/>
      <c r="L706" s="4"/>
      <c r="M706" s="4"/>
      <c r="N706" s="4"/>
      <c r="O706" s="4"/>
      <c r="P706" s="4"/>
      <c r="Q706" s="4"/>
    </row>
    <row r="707" ht="14.25" customHeight="1">
      <c r="A707" s="3"/>
      <c r="B707" s="109"/>
      <c r="D707" s="4"/>
      <c r="G707" s="166"/>
      <c r="J707" s="4"/>
      <c r="K707" s="4"/>
      <c r="L707" s="4"/>
      <c r="M707" s="4"/>
      <c r="N707" s="4"/>
      <c r="O707" s="4"/>
      <c r="P707" s="4"/>
      <c r="Q707" s="4"/>
    </row>
    <row r="708" ht="14.25" customHeight="1">
      <c r="A708" s="3"/>
      <c r="B708" s="109"/>
      <c r="D708" s="4"/>
      <c r="G708" s="166"/>
      <c r="J708" s="4"/>
      <c r="K708" s="4"/>
      <c r="L708" s="4"/>
      <c r="M708" s="4"/>
      <c r="N708" s="4"/>
      <c r="O708" s="4"/>
      <c r="P708" s="4"/>
      <c r="Q708" s="4"/>
    </row>
    <row r="709" ht="14.25" customHeight="1">
      <c r="A709" s="3"/>
      <c r="B709" s="109"/>
      <c r="D709" s="4"/>
      <c r="G709" s="166"/>
      <c r="J709" s="4"/>
      <c r="K709" s="4"/>
      <c r="L709" s="4"/>
      <c r="M709" s="4"/>
      <c r="N709" s="4"/>
      <c r="O709" s="4"/>
      <c r="P709" s="4"/>
      <c r="Q709" s="4"/>
    </row>
    <row r="710" ht="14.25" customHeight="1">
      <c r="A710" s="3"/>
      <c r="B710" s="109"/>
      <c r="D710" s="4"/>
      <c r="G710" s="166"/>
      <c r="J710" s="4"/>
      <c r="K710" s="4"/>
      <c r="L710" s="4"/>
      <c r="M710" s="4"/>
      <c r="N710" s="4"/>
      <c r="O710" s="4"/>
      <c r="P710" s="4"/>
      <c r="Q710" s="4"/>
    </row>
    <row r="711" ht="14.25" customHeight="1">
      <c r="A711" s="3"/>
      <c r="B711" s="109"/>
      <c r="D711" s="4"/>
      <c r="G711" s="166"/>
      <c r="J711" s="4"/>
      <c r="K711" s="4"/>
      <c r="L711" s="4"/>
      <c r="M711" s="4"/>
      <c r="N711" s="4"/>
      <c r="O711" s="4"/>
      <c r="P711" s="4"/>
      <c r="Q711" s="4"/>
    </row>
    <row r="712" ht="14.25" customHeight="1">
      <c r="A712" s="3"/>
      <c r="B712" s="109"/>
      <c r="D712" s="4"/>
      <c r="G712" s="166"/>
      <c r="J712" s="4"/>
      <c r="K712" s="4"/>
      <c r="L712" s="4"/>
      <c r="M712" s="4"/>
      <c r="N712" s="4"/>
      <c r="O712" s="4"/>
      <c r="P712" s="4"/>
      <c r="Q712" s="4"/>
    </row>
    <row r="713" ht="14.25" customHeight="1">
      <c r="A713" s="3"/>
      <c r="B713" s="109"/>
      <c r="D713" s="4"/>
      <c r="G713" s="166"/>
      <c r="J713" s="4"/>
      <c r="K713" s="4"/>
      <c r="L713" s="4"/>
      <c r="M713" s="4"/>
      <c r="N713" s="4"/>
      <c r="O713" s="4"/>
      <c r="P713" s="4"/>
      <c r="Q713" s="4"/>
    </row>
    <row r="714" ht="14.25" customHeight="1">
      <c r="A714" s="3"/>
      <c r="B714" s="109"/>
      <c r="D714" s="4"/>
      <c r="G714" s="166"/>
      <c r="J714" s="4"/>
      <c r="K714" s="4"/>
      <c r="L714" s="4"/>
      <c r="M714" s="4"/>
      <c r="N714" s="4"/>
      <c r="O714" s="4"/>
      <c r="P714" s="4"/>
      <c r="Q714" s="4"/>
    </row>
    <row r="715" ht="14.25" customHeight="1">
      <c r="A715" s="3"/>
      <c r="B715" s="109"/>
      <c r="D715" s="4"/>
      <c r="G715" s="166"/>
      <c r="J715" s="4"/>
      <c r="K715" s="4"/>
      <c r="L715" s="4"/>
      <c r="M715" s="4"/>
      <c r="N715" s="4"/>
      <c r="O715" s="4"/>
      <c r="P715" s="4"/>
      <c r="Q715" s="4"/>
    </row>
    <row r="716" ht="14.25" customHeight="1">
      <c r="A716" s="3"/>
      <c r="B716" s="109"/>
      <c r="D716" s="4"/>
      <c r="G716" s="166"/>
      <c r="J716" s="4"/>
      <c r="K716" s="4"/>
      <c r="L716" s="4"/>
      <c r="M716" s="4"/>
      <c r="N716" s="4"/>
      <c r="O716" s="4"/>
      <c r="P716" s="4"/>
      <c r="Q716" s="4"/>
    </row>
    <row r="717" ht="14.25" customHeight="1">
      <c r="A717" s="3"/>
      <c r="B717" s="109"/>
      <c r="D717" s="4"/>
      <c r="G717" s="166"/>
      <c r="J717" s="4"/>
      <c r="K717" s="4"/>
      <c r="L717" s="4"/>
      <c r="M717" s="4"/>
      <c r="N717" s="4"/>
      <c r="O717" s="4"/>
      <c r="P717" s="4"/>
      <c r="Q717" s="4"/>
    </row>
    <row r="718" ht="14.25" customHeight="1">
      <c r="A718" s="3"/>
      <c r="B718" s="109"/>
      <c r="D718" s="4"/>
      <c r="G718" s="166"/>
      <c r="J718" s="4"/>
      <c r="K718" s="4"/>
      <c r="L718" s="4"/>
      <c r="M718" s="4"/>
      <c r="N718" s="4"/>
      <c r="O718" s="4"/>
      <c r="P718" s="4"/>
      <c r="Q718" s="4"/>
    </row>
    <row r="719" ht="14.25" customHeight="1">
      <c r="A719" s="3"/>
      <c r="B719" s="109"/>
      <c r="D719" s="4"/>
      <c r="G719" s="166"/>
      <c r="J719" s="4"/>
      <c r="K719" s="4"/>
      <c r="L719" s="4"/>
      <c r="M719" s="4"/>
      <c r="N719" s="4"/>
      <c r="O719" s="4"/>
      <c r="P719" s="4"/>
      <c r="Q719" s="4"/>
    </row>
    <row r="720" ht="14.25" customHeight="1">
      <c r="A720" s="3"/>
      <c r="B720" s="109"/>
      <c r="D720" s="4"/>
      <c r="G720" s="166"/>
      <c r="J720" s="4"/>
      <c r="K720" s="4"/>
      <c r="L720" s="4"/>
      <c r="M720" s="4"/>
      <c r="N720" s="4"/>
      <c r="O720" s="4"/>
      <c r="P720" s="4"/>
      <c r="Q720" s="4"/>
    </row>
    <row r="721" ht="14.25" customHeight="1">
      <c r="A721" s="3"/>
      <c r="B721" s="109"/>
      <c r="D721" s="4"/>
      <c r="G721" s="166"/>
      <c r="J721" s="4"/>
      <c r="K721" s="4"/>
      <c r="L721" s="4"/>
      <c r="M721" s="4"/>
      <c r="N721" s="4"/>
      <c r="O721" s="4"/>
      <c r="P721" s="4"/>
      <c r="Q721" s="4"/>
    </row>
    <row r="722" ht="14.25" customHeight="1">
      <c r="A722" s="3"/>
      <c r="B722" s="109"/>
      <c r="D722" s="4"/>
      <c r="G722" s="166"/>
      <c r="J722" s="4"/>
      <c r="K722" s="4"/>
      <c r="L722" s="4"/>
      <c r="M722" s="4"/>
      <c r="N722" s="4"/>
      <c r="O722" s="4"/>
      <c r="P722" s="4"/>
      <c r="Q722" s="4"/>
    </row>
    <row r="723" ht="14.25" customHeight="1">
      <c r="A723" s="3"/>
      <c r="B723" s="109"/>
      <c r="D723" s="4"/>
      <c r="G723" s="166"/>
      <c r="J723" s="4"/>
      <c r="K723" s="4"/>
      <c r="L723" s="4"/>
      <c r="M723" s="4"/>
      <c r="N723" s="4"/>
      <c r="O723" s="4"/>
      <c r="P723" s="4"/>
      <c r="Q723" s="4"/>
    </row>
    <row r="724" ht="14.25" customHeight="1">
      <c r="A724" s="3"/>
      <c r="B724" s="109"/>
      <c r="D724" s="4"/>
      <c r="G724" s="166"/>
      <c r="J724" s="4"/>
      <c r="K724" s="4"/>
      <c r="L724" s="4"/>
      <c r="M724" s="4"/>
      <c r="N724" s="4"/>
      <c r="O724" s="4"/>
      <c r="P724" s="4"/>
      <c r="Q724" s="4"/>
    </row>
    <row r="725" ht="14.25" customHeight="1">
      <c r="A725" s="3"/>
      <c r="B725" s="109"/>
      <c r="D725" s="4"/>
      <c r="G725" s="166"/>
      <c r="J725" s="4"/>
      <c r="K725" s="4"/>
      <c r="L725" s="4"/>
      <c r="M725" s="4"/>
      <c r="N725" s="4"/>
      <c r="O725" s="4"/>
      <c r="P725" s="4"/>
      <c r="Q725" s="4"/>
    </row>
    <row r="726" ht="14.25" customHeight="1">
      <c r="A726" s="3"/>
      <c r="B726" s="109"/>
      <c r="D726" s="4"/>
      <c r="G726" s="166"/>
      <c r="J726" s="4"/>
      <c r="K726" s="4"/>
      <c r="L726" s="4"/>
      <c r="M726" s="4"/>
      <c r="N726" s="4"/>
      <c r="O726" s="4"/>
      <c r="P726" s="4"/>
      <c r="Q726" s="4"/>
    </row>
    <row r="727" ht="14.25" customHeight="1">
      <c r="A727" s="3"/>
      <c r="B727" s="109"/>
      <c r="D727" s="4"/>
      <c r="G727" s="166"/>
      <c r="J727" s="4"/>
      <c r="K727" s="4"/>
      <c r="L727" s="4"/>
      <c r="M727" s="4"/>
      <c r="N727" s="4"/>
      <c r="O727" s="4"/>
      <c r="P727" s="4"/>
      <c r="Q727" s="4"/>
    </row>
    <row r="728" ht="14.25" customHeight="1">
      <c r="A728" s="3"/>
      <c r="B728" s="109"/>
      <c r="D728" s="4"/>
      <c r="G728" s="166"/>
      <c r="J728" s="4"/>
      <c r="K728" s="4"/>
      <c r="L728" s="4"/>
      <c r="M728" s="4"/>
      <c r="N728" s="4"/>
      <c r="O728" s="4"/>
      <c r="P728" s="4"/>
      <c r="Q728" s="4"/>
    </row>
    <row r="729" ht="14.25" customHeight="1">
      <c r="A729" s="3"/>
      <c r="B729" s="109"/>
      <c r="D729" s="4"/>
      <c r="G729" s="166"/>
      <c r="J729" s="4"/>
      <c r="K729" s="4"/>
      <c r="L729" s="4"/>
      <c r="M729" s="4"/>
      <c r="N729" s="4"/>
      <c r="O729" s="4"/>
      <c r="P729" s="4"/>
      <c r="Q729" s="4"/>
    </row>
    <row r="730" ht="14.25" customHeight="1">
      <c r="A730" s="3"/>
      <c r="B730" s="109"/>
      <c r="D730" s="4"/>
      <c r="G730" s="166"/>
      <c r="J730" s="4"/>
      <c r="K730" s="4"/>
      <c r="L730" s="4"/>
      <c r="M730" s="4"/>
      <c r="N730" s="4"/>
      <c r="O730" s="4"/>
      <c r="P730" s="4"/>
      <c r="Q730" s="4"/>
    </row>
    <row r="731" ht="14.25" customHeight="1">
      <c r="A731" s="3"/>
      <c r="B731" s="109"/>
      <c r="D731" s="4"/>
      <c r="G731" s="166"/>
      <c r="J731" s="4"/>
      <c r="K731" s="4"/>
      <c r="L731" s="4"/>
      <c r="M731" s="4"/>
      <c r="N731" s="4"/>
      <c r="O731" s="4"/>
      <c r="P731" s="4"/>
      <c r="Q731" s="4"/>
    </row>
    <row r="732" ht="14.25" customHeight="1">
      <c r="A732" s="3"/>
      <c r="B732" s="109"/>
      <c r="D732" s="4"/>
      <c r="G732" s="166"/>
      <c r="J732" s="4"/>
      <c r="K732" s="4"/>
      <c r="L732" s="4"/>
      <c r="M732" s="4"/>
      <c r="N732" s="4"/>
      <c r="O732" s="4"/>
      <c r="P732" s="4"/>
      <c r="Q732" s="4"/>
    </row>
    <row r="733" ht="14.25" customHeight="1">
      <c r="A733" s="3"/>
      <c r="B733" s="109"/>
      <c r="D733" s="4"/>
      <c r="G733" s="166"/>
      <c r="J733" s="4"/>
      <c r="K733" s="4"/>
      <c r="L733" s="4"/>
      <c r="M733" s="4"/>
      <c r="N733" s="4"/>
      <c r="O733" s="4"/>
      <c r="P733" s="4"/>
      <c r="Q733" s="4"/>
    </row>
    <row r="734" ht="14.25" customHeight="1">
      <c r="A734" s="3"/>
      <c r="B734" s="109"/>
      <c r="D734" s="4"/>
      <c r="G734" s="166"/>
      <c r="J734" s="4"/>
      <c r="K734" s="4"/>
      <c r="L734" s="4"/>
      <c r="M734" s="4"/>
      <c r="N734" s="4"/>
      <c r="O734" s="4"/>
      <c r="P734" s="4"/>
      <c r="Q734" s="4"/>
    </row>
    <row r="735" ht="14.25" customHeight="1">
      <c r="A735" s="3"/>
      <c r="B735" s="109"/>
      <c r="D735" s="4"/>
      <c r="G735" s="166"/>
      <c r="J735" s="4"/>
      <c r="K735" s="4"/>
      <c r="L735" s="4"/>
      <c r="M735" s="4"/>
      <c r="N735" s="4"/>
      <c r="O735" s="4"/>
      <c r="P735" s="4"/>
      <c r="Q735" s="4"/>
    </row>
    <row r="736" ht="14.25" customHeight="1">
      <c r="A736" s="3"/>
      <c r="B736" s="109"/>
      <c r="D736" s="4"/>
      <c r="G736" s="166"/>
      <c r="J736" s="4"/>
      <c r="K736" s="4"/>
      <c r="L736" s="4"/>
      <c r="M736" s="4"/>
      <c r="N736" s="4"/>
      <c r="O736" s="4"/>
      <c r="P736" s="4"/>
      <c r="Q736" s="4"/>
    </row>
    <row r="737" ht="14.25" customHeight="1">
      <c r="A737" s="3"/>
      <c r="B737" s="109"/>
      <c r="D737" s="4"/>
      <c r="G737" s="166"/>
      <c r="J737" s="4"/>
      <c r="K737" s="4"/>
      <c r="L737" s="4"/>
      <c r="M737" s="4"/>
      <c r="N737" s="4"/>
      <c r="O737" s="4"/>
      <c r="P737" s="4"/>
      <c r="Q737" s="4"/>
    </row>
    <row r="738" ht="14.25" customHeight="1">
      <c r="A738" s="3"/>
      <c r="B738" s="109"/>
      <c r="D738" s="4"/>
      <c r="G738" s="166"/>
      <c r="J738" s="4"/>
      <c r="K738" s="4"/>
      <c r="L738" s="4"/>
      <c r="M738" s="4"/>
      <c r="N738" s="4"/>
      <c r="O738" s="4"/>
      <c r="P738" s="4"/>
      <c r="Q738" s="4"/>
    </row>
    <row r="739" ht="14.25" customHeight="1">
      <c r="A739" s="3"/>
      <c r="B739" s="109"/>
      <c r="D739" s="4"/>
      <c r="G739" s="166"/>
      <c r="J739" s="4"/>
      <c r="K739" s="4"/>
      <c r="L739" s="4"/>
      <c r="M739" s="4"/>
      <c r="N739" s="4"/>
      <c r="O739" s="4"/>
      <c r="P739" s="4"/>
      <c r="Q739" s="4"/>
    </row>
    <row r="740" ht="14.25" customHeight="1">
      <c r="A740" s="3"/>
      <c r="B740" s="109"/>
      <c r="D740" s="4"/>
      <c r="G740" s="166"/>
      <c r="J740" s="4"/>
      <c r="K740" s="4"/>
      <c r="L740" s="4"/>
      <c r="M740" s="4"/>
      <c r="N740" s="4"/>
      <c r="O740" s="4"/>
      <c r="P740" s="4"/>
      <c r="Q740" s="4"/>
    </row>
    <row r="741" ht="14.25" customHeight="1">
      <c r="A741" s="3"/>
      <c r="B741" s="109"/>
      <c r="D741" s="4"/>
      <c r="G741" s="166"/>
      <c r="J741" s="4"/>
      <c r="K741" s="4"/>
      <c r="L741" s="4"/>
      <c r="M741" s="4"/>
      <c r="N741" s="4"/>
      <c r="O741" s="4"/>
      <c r="P741" s="4"/>
      <c r="Q741" s="4"/>
    </row>
    <row r="742" ht="14.25" customHeight="1">
      <c r="A742" s="3"/>
      <c r="B742" s="109"/>
      <c r="D742" s="4"/>
      <c r="G742" s="166"/>
      <c r="J742" s="4"/>
      <c r="K742" s="4"/>
      <c r="L742" s="4"/>
      <c r="M742" s="4"/>
      <c r="N742" s="4"/>
      <c r="O742" s="4"/>
      <c r="P742" s="4"/>
      <c r="Q742" s="4"/>
    </row>
    <row r="743" ht="14.25" customHeight="1">
      <c r="A743" s="3"/>
      <c r="B743" s="109"/>
      <c r="D743" s="4"/>
      <c r="G743" s="166"/>
      <c r="J743" s="4"/>
      <c r="K743" s="4"/>
      <c r="L743" s="4"/>
      <c r="M743" s="4"/>
      <c r="N743" s="4"/>
      <c r="O743" s="4"/>
      <c r="P743" s="4"/>
      <c r="Q743" s="4"/>
    </row>
    <row r="744" ht="14.25" customHeight="1">
      <c r="A744" s="3"/>
      <c r="B744" s="109"/>
      <c r="D744" s="4"/>
      <c r="G744" s="166"/>
      <c r="J744" s="4"/>
      <c r="K744" s="4"/>
      <c r="L744" s="4"/>
      <c r="M744" s="4"/>
      <c r="N744" s="4"/>
      <c r="O744" s="4"/>
      <c r="P744" s="4"/>
      <c r="Q744" s="4"/>
    </row>
    <row r="745" ht="14.25" customHeight="1">
      <c r="A745" s="3"/>
      <c r="B745" s="109"/>
      <c r="D745" s="4"/>
      <c r="G745" s="166"/>
      <c r="J745" s="4"/>
      <c r="K745" s="4"/>
      <c r="L745" s="4"/>
      <c r="M745" s="4"/>
      <c r="N745" s="4"/>
      <c r="O745" s="4"/>
      <c r="P745" s="4"/>
      <c r="Q745" s="4"/>
    </row>
    <row r="746" ht="14.25" customHeight="1">
      <c r="A746" s="3"/>
      <c r="B746" s="109"/>
      <c r="D746" s="4"/>
      <c r="G746" s="166"/>
      <c r="J746" s="4"/>
      <c r="K746" s="4"/>
      <c r="L746" s="4"/>
      <c r="M746" s="4"/>
      <c r="N746" s="4"/>
      <c r="O746" s="4"/>
      <c r="P746" s="4"/>
      <c r="Q746" s="4"/>
    </row>
    <row r="747" ht="14.25" customHeight="1">
      <c r="A747" s="3"/>
      <c r="B747" s="109"/>
      <c r="D747" s="4"/>
      <c r="G747" s="166"/>
      <c r="J747" s="4"/>
      <c r="K747" s="4"/>
      <c r="L747" s="4"/>
      <c r="M747" s="4"/>
      <c r="N747" s="4"/>
      <c r="O747" s="4"/>
      <c r="P747" s="4"/>
      <c r="Q747" s="4"/>
    </row>
    <row r="748" ht="14.25" customHeight="1">
      <c r="A748" s="3"/>
      <c r="B748" s="109"/>
      <c r="D748" s="4"/>
      <c r="G748" s="166"/>
      <c r="J748" s="4"/>
      <c r="K748" s="4"/>
      <c r="L748" s="4"/>
      <c r="M748" s="4"/>
      <c r="N748" s="4"/>
      <c r="O748" s="4"/>
      <c r="P748" s="4"/>
      <c r="Q748" s="4"/>
    </row>
    <row r="749" ht="14.25" customHeight="1">
      <c r="A749" s="3"/>
      <c r="B749" s="109"/>
      <c r="D749" s="4"/>
      <c r="G749" s="166"/>
      <c r="J749" s="4"/>
      <c r="K749" s="4"/>
      <c r="L749" s="4"/>
      <c r="M749" s="4"/>
      <c r="N749" s="4"/>
      <c r="O749" s="4"/>
      <c r="P749" s="4"/>
      <c r="Q749" s="4"/>
    </row>
    <row r="750" ht="14.25" customHeight="1">
      <c r="A750" s="3"/>
      <c r="B750" s="109"/>
      <c r="D750" s="4"/>
      <c r="G750" s="166"/>
      <c r="J750" s="4"/>
      <c r="K750" s="4"/>
      <c r="L750" s="4"/>
      <c r="M750" s="4"/>
      <c r="N750" s="4"/>
      <c r="O750" s="4"/>
      <c r="P750" s="4"/>
      <c r="Q750" s="4"/>
    </row>
    <row r="751" ht="14.25" customHeight="1">
      <c r="A751" s="3"/>
      <c r="B751" s="109"/>
      <c r="D751" s="4"/>
      <c r="G751" s="166"/>
      <c r="J751" s="4"/>
      <c r="K751" s="4"/>
      <c r="L751" s="4"/>
      <c r="M751" s="4"/>
      <c r="N751" s="4"/>
      <c r="O751" s="4"/>
      <c r="P751" s="4"/>
      <c r="Q751" s="4"/>
    </row>
    <row r="752" ht="14.25" customHeight="1">
      <c r="A752" s="3"/>
      <c r="B752" s="109"/>
      <c r="D752" s="4"/>
      <c r="G752" s="166"/>
      <c r="J752" s="4"/>
      <c r="K752" s="4"/>
      <c r="L752" s="4"/>
      <c r="M752" s="4"/>
      <c r="N752" s="4"/>
      <c r="O752" s="4"/>
      <c r="P752" s="4"/>
      <c r="Q752" s="4"/>
    </row>
    <row r="753" ht="14.25" customHeight="1">
      <c r="A753" s="3"/>
      <c r="B753" s="109"/>
      <c r="D753" s="4"/>
      <c r="G753" s="166"/>
      <c r="J753" s="4"/>
      <c r="K753" s="4"/>
      <c r="L753" s="4"/>
      <c r="M753" s="4"/>
      <c r="N753" s="4"/>
      <c r="O753" s="4"/>
      <c r="P753" s="4"/>
      <c r="Q753" s="4"/>
    </row>
    <row r="754" ht="14.25" customHeight="1">
      <c r="A754" s="3"/>
      <c r="B754" s="109"/>
      <c r="D754" s="4"/>
      <c r="G754" s="166"/>
      <c r="J754" s="4"/>
      <c r="K754" s="4"/>
      <c r="L754" s="4"/>
      <c r="M754" s="4"/>
      <c r="N754" s="4"/>
      <c r="O754" s="4"/>
      <c r="P754" s="4"/>
      <c r="Q754" s="4"/>
    </row>
    <row r="755" ht="14.25" customHeight="1">
      <c r="A755" s="3"/>
      <c r="B755" s="109"/>
      <c r="D755" s="4"/>
      <c r="G755" s="166"/>
      <c r="J755" s="4"/>
      <c r="K755" s="4"/>
      <c r="L755" s="4"/>
      <c r="M755" s="4"/>
      <c r="N755" s="4"/>
      <c r="O755" s="4"/>
      <c r="P755" s="4"/>
      <c r="Q755" s="4"/>
    </row>
    <row r="756" ht="14.25" customHeight="1">
      <c r="A756" s="3"/>
      <c r="B756" s="109"/>
      <c r="D756" s="4"/>
      <c r="G756" s="166"/>
      <c r="J756" s="4"/>
      <c r="K756" s="4"/>
      <c r="L756" s="4"/>
      <c r="M756" s="4"/>
      <c r="N756" s="4"/>
      <c r="O756" s="4"/>
      <c r="P756" s="4"/>
      <c r="Q756" s="4"/>
    </row>
    <row r="757" ht="14.25" customHeight="1">
      <c r="A757" s="3"/>
      <c r="B757" s="109"/>
      <c r="D757" s="4"/>
      <c r="G757" s="166"/>
      <c r="J757" s="4"/>
      <c r="K757" s="4"/>
      <c r="L757" s="4"/>
      <c r="M757" s="4"/>
      <c r="N757" s="4"/>
      <c r="O757" s="4"/>
      <c r="P757" s="4"/>
      <c r="Q757" s="4"/>
    </row>
    <row r="758" ht="14.25" customHeight="1">
      <c r="A758" s="3"/>
      <c r="B758" s="109"/>
      <c r="D758" s="4"/>
      <c r="G758" s="166"/>
      <c r="J758" s="4"/>
      <c r="K758" s="4"/>
      <c r="L758" s="4"/>
      <c r="M758" s="4"/>
      <c r="N758" s="4"/>
      <c r="O758" s="4"/>
      <c r="P758" s="4"/>
      <c r="Q758" s="4"/>
    </row>
    <row r="759" ht="14.25" customHeight="1">
      <c r="A759" s="3"/>
      <c r="B759" s="109"/>
      <c r="D759" s="4"/>
      <c r="G759" s="166"/>
      <c r="J759" s="4"/>
      <c r="K759" s="4"/>
      <c r="L759" s="4"/>
      <c r="M759" s="4"/>
      <c r="N759" s="4"/>
      <c r="O759" s="4"/>
      <c r="P759" s="4"/>
      <c r="Q759" s="4"/>
    </row>
    <row r="760" ht="14.25" customHeight="1">
      <c r="A760" s="3"/>
      <c r="B760" s="109"/>
      <c r="D760" s="4"/>
      <c r="G760" s="166"/>
      <c r="J760" s="4"/>
      <c r="K760" s="4"/>
      <c r="L760" s="4"/>
      <c r="M760" s="4"/>
      <c r="N760" s="4"/>
      <c r="O760" s="4"/>
      <c r="P760" s="4"/>
      <c r="Q760" s="4"/>
    </row>
    <row r="761" ht="14.25" customHeight="1">
      <c r="A761" s="3"/>
      <c r="B761" s="109"/>
      <c r="D761" s="4"/>
      <c r="G761" s="166"/>
      <c r="J761" s="4"/>
      <c r="K761" s="4"/>
      <c r="L761" s="4"/>
      <c r="M761" s="4"/>
      <c r="N761" s="4"/>
      <c r="O761" s="4"/>
      <c r="P761" s="4"/>
      <c r="Q761" s="4"/>
    </row>
    <row r="762" ht="14.25" customHeight="1">
      <c r="A762" s="3"/>
      <c r="B762" s="109"/>
      <c r="D762" s="4"/>
      <c r="G762" s="166"/>
      <c r="J762" s="4"/>
      <c r="K762" s="4"/>
      <c r="L762" s="4"/>
      <c r="M762" s="4"/>
      <c r="N762" s="4"/>
      <c r="O762" s="4"/>
      <c r="P762" s="4"/>
      <c r="Q762" s="4"/>
    </row>
    <row r="763" ht="14.25" customHeight="1">
      <c r="A763" s="3"/>
      <c r="B763" s="109"/>
      <c r="D763" s="4"/>
      <c r="G763" s="166"/>
      <c r="J763" s="4"/>
      <c r="K763" s="4"/>
      <c r="L763" s="4"/>
      <c r="M763" s="4"/>
      <c r="N763" s="4"/>
      <c r="O763" s="4"/>
      <c r="P763" s="4"/>
      <c r="Q763" s="4"/>
    </row>
    <row r="764" ht="14.25" customHeight="1">
      <c r="A764" s="3"/>
      <c r="B764" s="109"/>
      <c r="D764" s="4"/>
      <c r="G764" s="166"/>
      <c r="J764" s="4"/>
      <c r="K764" s="4"/>
      <c r="L764" s="4"/>
      <c r="M764" s="4"/>
      <c r="N764" s="4"/>
      <c r="O764" s="4"/>
      <c r="P764" s="4"/>
      <c r="Q764" s="4"/>
    </row>
    <row r="765" ht="14.25" customHeight="1">
      <c r="A765" s="3"/>
      <c r="B765" s="109"/>
      <c r="D765" s="4"/>
      <c r="G765" s="166"/>
      <c r="J765" s="4"/>
      <c r="K765" s="4"/>
      <c r="L765" s="4"/>
      <c r="M765" s="4"/>
      <c r="N765" s="4"/>
      <c r="O765" s="4"/>
      <c r="P765" s="4"/>
      <c r="Q765" s="4"/>
    </row>
    <row r="766" ht="14.25" customHeight="1">
      <c r="A766" s="3"/>
      <c r="B766" s="109"/>
      <c r="D766" s="4"/>
      <c r="G766" s="166"/>
      <c r="J766" s="4"/>
      <c r="K766" s="4"/>
      <c r="L766" s="4"/>
      <c r="M766" s="4"/>
      <c r="N766" s="4"/>
      <c r="O766" s="4"/>
      <c r="P766" s="4"/>
      <c r="Q766" s="4"/>
    </row>
    <row r="767" ht="14.25" customHeight="1">
      <c r="A767" s="3"/>
      <c r="B767" s="109"/>
      <c r="D767" s="4"/>
      <c r="G767" s="166"/>
      <c r="J767" s="4"/>
      <c r="K767" s="4"/>
      <c r="L767" s="4"/>
      <c r="M767" s="4"/>
      <c r="N767" s="4"/>
      <c r="O767" s="4"/>
      <c r="P767" s="4"/>
      <c r="Q767" s="4"/>
    </row>
    <row r="768" ht="14.25" customHeight="1">
      <c r="A768" s="3"/>
      <c r="B768" s="109"/>
      <c r="D768" s="4"/>
      <c r="G768" s="166"/>
      <c r="J768" s="4"/>
      <c r="K768" s="4"/>
      <c r="L768" s="4"/>
      <c r="M768" s="4"/>
      <c r="N768" s="4"/>
      <c r="O768" s="4"/>
      <c r="P768" s="4"/>
      <c r="Q768" s="4"/>
    </row>
    <row r="769" ht="14.25" customHeight="1">
      <c r="A769" s="3"/>
      <c r="B769" s="109"/>
      <c r="D769" s="4"/>
      <c r="G769" s="166"/>
      <c r="J769" s="4"/>
      <c r="K769" s="4"/>
      <c r="L769" s="4"/>
      <c r="M769" s="4"/>
      <c r="N769" s="4"/>
      <c r="O769" s="4"/>
      <c r="P769" s="4"/>
      <c r="Q769" s="4"/>
    </row>
    <row r="770" ht="14.25" customHeight="1">
      <c r="A770" s="3"/>
      <c r="B770" s="109"/>
      <c r="D770" s="4"/>
      <c r="G770" s="166"/>
      <c r="J770" s="4"/>
      <c r="K770" s="4"/>
      <c r="L770" s="4"/>
      <c r="M770" s="4"/>
      <c r="N770" s="4"/>
      <c r="O770" s="4"/>
      <c r="P770" s="4"/>
      <c r="Q770" s="4"/>
    </row>
    <row r="771" ht="14.25" customHeight="1">
      <c r="A771" s="3"/>
      <c r="B771" s="109"/>
      <c r="D771" s="4"/>
      <c r="G771" s="166"/>
      <c r="J771" s="4"/>
      <c r="K771" s="4"/>
      <c r="L771" s="4"/>
      <c r="M771" s="4"/>
      <c r="N771" s="4"/>
      <c r="O771" s="4"/>
      <c r="P771" s="4"/>
      <c r="Q771" s="4"/>
    </row>
    <row r="772" ht="14.25" customHeight="1">
      <c r="A772" s="3"/>
      <c r="B772" s="109"/>
      <c r="D772" s="4"/>
      <c r="G772" s="166"/>
      <c r="J772" s="4"/>
      <c r="K772" s="4"/>
      <c r="L772" s="4"/>
      <c r="M772" s="4"/>
      <c r="N772" s="4"/>
      <c r="O772" s="4"/>
      <c r="P772" s="4"/>
      <c r="Q772" s="4"/>
    </row>
    <row r="773" ht="14.25" customHeight="1">
      <c r="A773" s="3"/>
      <c r="B773" s="109"/>
      <c r="D773" s="4"/>
      <c r="G773" s="166"/>
      <c r="J773" s="4"/>
      <c r="K773" s="4"/>
      <c r="L773" s="4"/>
      <c r="M773" s="4"/>
      <c r="N773" s="4"/>
      <c r="O773" s="4"/>
      <c r="P773" s="4"/>
      <c r="Q773" s="4"/>
    </row>
    <row r="774" ht="14.25" customHeight="1">
      <c r="A774" s="3"/>
      <c r="B774" s="109"/>
      <c r="D774" s="4"/>
      <c r="G774" s="166"/>
      <c r="J774" s="4"/>
      <c r="K774" s="4"/>
      <c r="L774" s="4"/>
      <c r="M774" s="4"/>
      <c r="N774" s="4"/>
      <c r="O774" s="4"/>
      <c r="P774" s="4"/>
      <c r="Q774" s="4"/>
    </row>
    <row r="775" ht="14.25" customHeight="1">
      <c r="A775" s="3"/>
      <c r="B775" s="109"/>
      <c r="D775" s="4"/>
      <c r="G775" s="166"/>
      <c r="J775" s="4"/>
      <c r="K775" s="4"/>
      <c r="L775" s="4"/>
      <c r="M775" s="4"/>
      <c r="N775" s="4"/>
      <c r="O775" s="4"/>
      <c r="P775" s="4"/>
      <c r="Q775" s="4"/>
    </row>
    <row r="776" ht="14.25" customHeight="1">
      <c r="A776" s="3"/>
      <c r="B776" s="109"/>
      <c r="D776" s="4"/>
      <c r="G776" s="166"/>
      <c r="J776" s="4"/>
      <c r="K776" s="4"/>
      <c r="L776" s="4"/>
      <c r="M776" s="4"/>
      <c r="N776" s="4"/>
      <c r="O776" s="4"/>
      <c r="P776" s="4"/>
      <c r="Q776" s="4"/>
    </row>
    <row r="777" ht="14.25" customHeight="1">
      <c r="A777" s="3"/>
      <c r="B777" s="109"/>
      <c r="D777" s="4"/>
      <c r="G777" s="166"/>
      <c r="J777" s="4"/>
      <c r="K777" s="4"/>
      <c r="L777" s="4"/>
      <c r="M777" s="4"/>
      <c r="N777" s="4"/>
      <c r="O777" s="4"/>
      <c r="P777" s="4"/>
      <c r="Q777" s="4"/>
    </row>
    <row r="778" ht="14.25" customHeight="1">
      <c r="A778" s="3"/>
      <c r="B778" s="109"/>
      <c r="D778" s="4"/>
      <c r="G778" s="166"/>
      <c r="J778" s="4"/>
      <c r="K778" s="4"/>
      <c r="L778" s="4"/>
      <c r="M778" s="4"/>
      <c r="N778" s="4"/>
      <c r="O778" s="4"/>
      <c r="P778" s="4"/>
      <c r="Q778" s="4"/>
    </row>
    <row r="779" ht="14.25" customHeight="1">
      <c r="A779" s="3"/>
      <c r="B779" s="109"/>
      <c r="D779" s="4"/>
      <c r="G779" s="166"/>
      <c r="J779" s="4"/>
      <c r="K779" s="4"/>
      <c r="L779" s="4"/>
      <c r="M779" s="4"/>
      <c r="N779" s="4"/>
      <c r="O779" s="4"/>
      <c r="P779" s="4"/>
      <c r="Q779" s="4"/>
    </row>
    <row r="780" ht="14.25" customHeight="1">
      <c r="A780" s="3"/>
      <c r="B780" s="109"/>
      <c r="D780" s="4"/>
      <c r="G780" s="166"/>
      <c r="J780" s="4"/>
      <c r="K780" s="4"/>
      <c r="L780" s="4"/>
      <c r="M780" s="4"/>
      <c r="N780" s="4"/>
      <c r="O780" s="4"/>
      <c r="P780" s="4"/>
      <c r="Q780" s="4"/>
    </row>
    <row r="781" ht="14.25" customHeight="1">
      <c r="A781" s="3"/>
      <c r="B781" s="109"/>
      <c r="D781" s="4"/>
      <c r="G781" s="166"/>
      <c r="J781" s="4"/>
      <c r="K781" s="4"/>
      <c r="L781" s="4"/>
      <c r="M781" s="4"/>
      <c r="N781" s="4"/>
      <c r="O781" s="4"/>
      <c r="P781" s="4"/>
      <c r="Q781" s="4"/>
    </row>
    <row r="782" ht="14.25" customHeight="1">
      <c r="A782" s="3"/>
      <c r="B782" s="109"/>
      <c r="D782" s="4"/>
      <c r="G782" s="166"/>
      <c r="J782" s="4"/>
      <c r="K782" s="4"/>
      <c r="L782" s="4"/>
      <c r="M782" s="4"/>
      <c r="N782" s="4"/>
      <c r="O782" s="4"/>
      <c r="P782" s="4"/>
      <c r="Q782" s="4"/>
    </row>
    <row r="783" ht="14.25" customHeight="1">
      <c r="A783" s="3"/>
      <c r="B783" s="109"/>
      <c r="D783" s="4"/>
      <c r="G783" s="166"/>
      <c r="J783" s="4"/>
      <c r="K783" s="4"/>
      <c r="L783" s="4"/>
      <c r="M783" s="4"/>
      <c r="N783" s="4"/>
      <c r="O783" s="4"/>
      <c r="P783" s="4"/>
      <c r="Q783" s="4"/>
    </row>
    <row r="784" ht="14.25" customHeight="1">
      <c r="A784" s="3"/>
      <c r="B784" s="109"/>
      <c r="D784" s="4"/>
      <c r="G784" s="166"/>
      <c r="J784" s="4"/>
      <c r="K784" s="4"/>
      <c r="L784" s="4"/>
      <c r="M784" s="4"/>
      <c r="N784" s="4"/>
      <c r="O784" s="4"/>
      <c r="P784" s="4"/>
      <c r="Q784" s="4"/>
    </row>
    <row r="785" ht="14.25" customHeight="1">
      <c r="A785" s="3"/>
      <c r="B785" s="109"/>
      <c r="D785" s="4"/>
      <c r="G785" s="166"/>
      <c r="J785" s="4"/>
      <c r="K785" s="4"/>
      <c r="L785" s="4"/>
      <c r="M785" s="4"/>
      <c r="N785" s="4"/>
      <c r="O785" s="4"/>
      <c r="P785" s="4"/>
      <c r="Q785" s="4"/>
    </row>
    <row r="786" ht="14.25" customHeight="1">
      <c r="A786" s="3"/>
      <c r="B786" s="109"/>
      <c r="D786" s="4"/>
      <c r="G786" s="166"/>
      <c r="J786" s="4"/>
      <c r="K786" s="4"/>
      <c r="L786" s="4"/>
      <c r="M786" s="4"/>
      <c r="N786" s="4"/>
      <c r="O786" s="4"/>
      <c r="P786" s="4"/>
      <c r="Q786" s="4"/>
    </row>
    <row r="787" ht="14.25" customHeight="1">
      <c r="A787" s="3"/>
      <c r="B787" s="109"/>
      <c r="D787" s="4"/>
      <c r="G787" s="166"/>
      <c r="J787" s="4"/>
      <c r="K787" s="4"/>
      <c r="L787" s="4"/>
      <c r="M787" s="4"/>
      <c r="N787" s="4"/>
      <c r="O787" s="4"/>
      <c r="P787" s="4"/>
      <c r="Q787" s="4"/>
    </row>
    <row r="788" ht="14.25" customHeight="1">
      <c r="A788" s="3"/>
      <c r="B788" s="109"/>
      <c r="D788" s="4"/>
      <c r="G788" s="166"/>
      <c r="J788" s="4"/>
      <c r="K788" s="4"/>
      <c r="L788" s="4"/>
      <c r="M788" s="4"/>
      <c r="N788" s="4"/>
      <c r="O788" s="4"/>
      <c r="P788" s="4"/>
      <c r="Q788" s="4"/>
    </row>
    <row r="789" ht="14.25" customHeight="1">
      <c r="A789" s="3"/>
      <c r="B789" s="109"/>
      <c r="D789" s="4"/>
      <c r="G789" s="166"/>
      <c r="J789" s="4"/>
      <c r="K789" s="4"/>
      <c r="L789" s="4"/>
      <c r="M789" s="4"/>
      <c r="N789" s="4"/>
      <c r="O789" s="4"/>
      <c r="P789" s="4"/>
      <c r="Q789" s="4"/>
    </row>
    <row r="790" ht="14.25" customHeight="1">
      <c r="A790" s="3"/>
      <c r="B790" s="109"/>
      <c r="D790" s="4"/>
      <c r="G790" s="166"/>
      <c r="J790" s="4"/>
      <c r="K790" s="4"/>
      <c r="L790" s="4"/>
      <c r="M790" s="4"/>
      <c r="N790" s="4"/>
      <c r="O790" s="4"/>
      <c r="P790" s="4"/>
      <c r="Q790" s="4"/>
    </row>
    <row r="791" ht="14.25" customHeight="1">
      <c r="A791" s="3"/>
      <c r="B791" s="109"/>
      <c r="D791" s="4"/>
      <c r="G791" s="166"/>
      <c r="J791" s="4"/>
      <c r="K791" s="4"/>
      <c r="L791" s="4"/>
      <c r="M791" s="4"/>
      <c r="N791" s="4"/>
      <c r="O791" s="4"/>
      <c r="P791" s="4"/>
      <c r="Q791" s="4"/>
    </row>
    <row r="792" ht="14.25" customHeight="1">
      <c r="A792" s="3"/>
      <c r="B792" s="109"/>
      <c r="D792" s="4"/>
      <c r="G792" s="166"/>
      <c r="J792" s="4"/>
      <c r="K792" s="4"/>
      <c r="L792" s="4"/>
      <c r="M792" s="4"/>
      <c r="N792" s="4"/>
      <c r="O792" s="4"/>
      <c r="P792" s="4"/>
      <c r="Q792" s="4"/>
    </row>
    <row r="793" ht="14.25" customHeight="1">
      <c r="A793" s="3"/>
      <c r="B793" s="109"/>
      <c r="D793" s="4"/>
      <c r="G793" s="166"/>
      <c r="J793" s="4"/>
      <c r="K793" s="4"/>
      <c r="L793" s="4"/>
      <c r="M793" s="4"/>
      <c r="N793" s="4"/>
      <c r="O793" s="4"/>
      <c r="P793" s="4"/>
      <c r="Q793" s="4"/>
    </row>
    <row r="794" ht="14.25" customHeight="1">
      <c r="A794" s="3"/>
      <c r="B794" s="109"/>
      <c r="D794" s="4"/>
      <c r="G794" s="166"/>
      <c r="J794" s="4"/>
      <c r="K794" s="4"/>
      <c r="L794" s="4"/>
      <c r="M794" s="4"/>
      <c r="N794" s="4"/>
      <c r="O794" s="4"/>
      <c r="P794" s="4"/>
      <c r="Q794" s="4"/>
    </row>
    <row r="795" ht="14.25" customHeight="1">
      <c r="A795" s="3"/>
      <c r="B795" s="109"/>
      <c r="D795" s="4"/>
      <c r="G795" s="166"/>
      <c r="J795" s="4"/>
      <c r="K795" s="4"/>
      <c r="L795" s="4"/>
      <c r="M795" s="4"/>
      <c r="N795" s="4"/>
      <c r="O795" s="4"/>
      <c r="P795" s="4"/>
      <c r="Q795" s="4"/>
    </row>
    <row r="796" ht="14.25" customHeight="1">
      <c r="A796" s="3"/>
      <c r="B796" s="109"/>
      <c r="D796" s="4"/>
      <c r="G796" s="166"/>
      <c r="J796" s="4"/>
      <c r="K796" s="4"/>
      <c r="L796" s="4"/>
      <c r="M796" s="4"/>
      <c r="N796" s="4"/>
      <c r="O796" s="4"/>
      <c r="P796" s="4"/>
      <c r="Q796" s="4"/>
    </row>
    <row r="797" ht="14.25" customHeight="1">
      <c r="A797" s="3"/>
      <c r="B797" s="109"/>
      <c r="D797" s="4"/>
      <c r="G797" s="166"/>
      <c r="J797" s="4"/>
      <c r="K797" s="4"/>
      <c r="L797" s="4"/>
      <c r="M797" s="4"/>
      <c r="N797" s="4"/>
      <c r="O797" s="4"/>
      <c r="P797" s="4"/>
      <c r="Q797" s="4"/>
    </row>
    <row r="798" ht="14.25" customHeight="1">
      <c r="A798" s="3"/>
      <c r="B798" s="109"/>
      <c r="D798" s="4"/>
      <c r="G798" s="166"/>
      <c r="J798" s="4"/>
      <c r="K798" s="4"/>
      <c r="L798" s="4"/>
      <c r="M798" s="4"/>
      <c r="N798" s="4"/>
      <c r="O798" s="4"/>
      <c r="P798" s="4"/>
      <c r="Q798" s="4"/>
    </row>
    <row r="799" ht="14.25" customHeight="1">
      <c r="A799" s="3"/>
      <c r="B799" s="109"/>
      <c r="D799" s="4"/>
      <c r="G799" s="166"/>
      <c r="J799" s="4"/>
      <c r="K799" s="4"/>
      <c r="L799" s="4"/>
      <c r="M799" s="4"/>
      <c r="N799" s="4"/>
      <c r="O799" s="4"/>
      <c r="P799" s="4"/>
      <c r="Q799" s="4"/>
    </row>
    <row r="800" ht="14.25" customHeight="1">
      <c r="A800" s="3"/>
      <c r="B800" s="109"/>
      <c r="D800" s="4"/>
      <c r="G800" s="166"/>
      <c r="J800" s="4"/>
      <c r="K800" s="4"/>
      <c r="L800" s="4"/>
      <c r="M800" s="4"/>
      <c r="N800" s="4"/>
      <c r="O800" s="4"/>
      <c r="P800" s="4"/>
      <c r="Q800" s="4"/>
    </row>
    <row r="801" ht="14.25" customHeight="1">
      <c r="A801" s="3"/>
      <c r="B801" s="109"/>
      <c r="D801" s="4"/>
      <c r="G801" s="166"/>
      <c r="J801" s="4"/>
      <c r="K801" s="4"/>
      <c r="L801" s="4"/>
      <c r="M801" s="4"/>
      <c r="N801" s="4"/>
      <c r="O801" s="4"/>
      <c r="P801" s="4"/>
      <c r="Q801" s="4"/>
    </row>
    <row r="802" ht="14.25" customHeight="1">
      <c r="A802" s="3"/>
      <c r="B802" s="109"/>
      <c r="D802" s="4"/>
      <c r="G802" s="166"/>
      <c r="J802" s="4"/>
      <c r="K802" s="4"/>
      <c r="L802" s="4"/>
      <c r="M802" s="4"/>
      <c r="N802" s="4"/>
      <c r="O802" s="4"/>
      <c r="P802" s="4"/>
      <c r="Q802" s="4"/>
    </row>
    <row r="803" ht="14.25" customHeight="1">
      <c r="A803" s="3"/>
      <c r="B803" s="109"/>
      <c r="D803" s="4"/>
      <c r="G803" s="166"/>
      <c r="J803" s="4"/>
      <c r="K803" s="4"/>
      <c r="L803" s="4"/>
      <c r="M803" s="4"/>
      <c r="N803" s="4"/>
      <c r="O803" s="4"/>
      <c r="P803" s="4"/>
      <c r="Q803" s="4"/>
    </row>
    <row r="804" ht="14.25" customHeight="1">
      <c r="A804" s="3"/>
      <c r="B804" s="109"/>
      <c r="D804" s="4"/>
      <c r="G804" s="166"/>
      <c r="J804" s="4"/>
      <c r="K804" s="4"/>
      <c r="L804" s="4"/>
      <c r="M804" s="4"/>
      <c r="N804" s="4"/>
      <c r="O804" s="4"/>
      <c r="P804" s="4"/>
      <c r="Q804" s="4"/>
    </row>
    <row r="805" ht="14.25" customHeight="1">
      <c r="A805" s="3"/>
      <c r="B805" s="109"/>
      <c r="D805" s="4"/>
      <c r="G805" s="166"/>
      <c r="J805" s="4"/>
      <c r="K805" s="4"/>
      <c r="L805" s="4"/>
      <c r="M805" s="4"/>
      <c r="N805" s="4"/>
      <c r="O805" s="4"/>
      <c r="P805" s="4"/>
      <c r="Q805" s="4"/>
    </row>
    <row r="806" ht="14.25" customHeight="1">
      <c r="A806" s="3"/>
      <c r="B806" s="109"/>
      <c r="D806" s="4"/>
      <c r="G806" s="166"/>
      <c r="J806" s="4"/>
      <c r="K806" s="4"/>
      <c r="L806" s="4"/>
      <c r="M806" s="4"/>
      <c r="N806" s="4"/>
      <c r="O806" s="4"/>
      <c r="P806" s="4"/>
      <c r="Q806" s="4"/>
    </row>
    <row r="807" ht="14.25" customHeight="1">
      <c r="A807" s="3"/>
      <c r="B807" s="109"/>
      <c r="D807" s="4"/>
      <c r="G807" s="166"/>
      <c r="J807" s="4"/>
      <c r="K807" s="4"/>
      <c r="L807" s="4"/>
      <c r="M807" s="4"/>
      <c r="N807" s="4"/>
      <c r="O807" s="4"/>
      <c r="P807" s="4"/>
      <c r="Q807" s="4"/>
    </row>
    <row r="808" ht="14.25" customHeight="1">
      <c r="A808" s="3"/>
      <c r="B808" s="109"/>
      <c r="D808" s="4"/>
      <c r="G808" s="166"/>
      <c r="J808" s="4"/>
      <c r="K808" s="4"/>
      <c r="L808" s="4"/>
      <c r="M808" s="4"/>
      <c r="N808" s="4"/>
      <c r="O808" s="4"/>
      <c r="P808" s="4"/>
      <c r="Q808" s="4"/>
    </row>
    <row r="809" ht="14.25" customHeight="1">
      <c r="A809" s="3"/>
      <c r="B809" s="109"/>
      <c r="D809" s="4"/>
      <c r="G809" s="166"/>
      <c r="J809" s="4"/>
      <c r="K809" s="4"/>
      <c r="L809" s="4"/>
      <c r="M809" s="4"/>
      <c r="N809" s="4"/>
      <c r="O809" s="4"/>
      <c r="P809" s="4"/>
      <c r="Q809" s="4"/>
    </row>
    <row r="810" ht="14.25" customHeight="1">
      <c r="A810" s="3"/>
      <c r="B810" s="109"/>
      <c r="D810" s="4"/>
      <c r="G810" s="166"/>
      <c r="J810" s="4"/>
      <c r="K810" s="4"/>
      <c r="L810" s="4"/>
      <c r="M810" s="4"/>
      <c r="N810" s="4"/>
      <c r="O810" s="4"/>
      <c r="P810" s="4"/>
      <c r="Q810" s="4"/>
    </row>
    <row r="811" ht="14.25" customHeight="1">
      <c r="A811" s="3"/>
      <c r="B811" s="109"/>
      <c r="D811" s="4"/>
      <c r="G811" s="166"/>
      <c r="J811" s="4"/>
      <c r="K811" s="4"/>
      <c r="L811" s="4"/>
      <c r="M811" s="4"/>
      <c r="N811" s="4"/>
      <c r="O811" s="4"/>
      <c r="P811" s="4"/>
      <c r="Q811" s="4"/>
    </row>
    <row r="812" ht="14.25" customHeight="1">
      <c r="A812" s="3"/>
      <c r="B812" s="109"/>
      <c r="D812" s="4"/>
      <c r="G812" s="166"/>
      <c r="J812" s="4"/>
      <c r="K812" s="4"/>
      <c r="L812" s="4"/>
      <c r="M812" s="4"/>
      <c r="N812" s="4"/>
      <c r="O812" s="4"/>
      <c r="P812" s="4"/>
      <c r="Q812" s="4"/>
    </row>
    <row r="813" ht="14.25" customHeight="1">
      <c r="A813" s="3"/>
      <c r="B813" s="109"/>
      <c r="D813" s="4"/>
      <c r="G813" s="166"/>
      <c r="J813" s="4"/>
      <c r="K813" s="4"/>
      <c r="L813" s="4"/>
      <c r="M813" s="4"/>
      <c r="N813" s="4"/>
      <c r="O813" s="4"/>
      <c r="P813" s="4"/>
      <c r="Q813" s="4"/>
    </row>
    <row r="814" ht="14.25" customHeight="1">
      <c r="A814" s="3"/>
      <c r="B814" s="109"/>
      <c r="D814" s="4"/>
      <c r="G814" s="166"/>
      <c r="J814" s="4"/>
      <c r="K814" s="4"/>
      <c r="L814" s="4"/>
      <c r="M814" s="4"/>
      <c r="N814" s="4"/>
      <c r="O814" s="4"/>
      <c r="P814" s="4"/>
      <c r="Q814" s="4"/>
    </row>
    <row r="815" ht="14.25" customHeight="1">
      <c r="A815" s="3"/>
      <c r="B815" s="109"/>
      <c r="D815" s="4"/>
      <c r="G815" s="166"/>
      <c r="J815" s="4"/>
      <c r="K815" s="4"/>
      <c r="L815" s="4"/>
      <c r="M815" s="4"/>
      <c r="N815" s="4"/>
      <c r="O815" s="4"/>
      <c r="P815" s="4"/>
      <c r="Q815" s="4"/>
    </row>
    <row r="816" ht="14.25" customHeight="1">
      <c r="A816" s="3"/>
      <c r="B816" s="109"/>
      <c r="D816" s="4"/>
      <c r="G816" s="166"/>
      <c r="J816" s="4"/>
      <c r="K816" s="4"/>
      <c r="L816" s="4"/>
      <c r="M816" s="4"/>
      <c r="N816" s="4"/>
      <c r="O816" s="4"/>
      <c r="P816" s="4"/>
      <c r="Q816" s="4"/>
    </row>
    <row r="817" ht="14.25" customHeight="1">
      <c r="A817" s="3"/>
      <c r="B817" s="109"/>
      <c r="D817" s="4"/>
      <c r="G817" s="166"/>
      <c r="J817" s="4"/>
      <c r="K817" s="4"/>
      <c r="L817" s="4"/>
      <c r="M817" s="4"/>
      <c r="N817" s="4"/>
      <c r="O817" s="4"/>
      <c r="P817" s="4"/>
      <c r="Q817" s="4"/>
    </row>
    <row r="818" ht="14.25" customHeight="1">
      <c r="A818" s="3"/>
      <c r="B818" s="109"/>
      <c r="D818" s="4"/>
      <c r="G818" s="166"/>
      <c r="J818" s="4"/>
      <c r="K818" s="4"/>
      <c r="L818" s="4"/>
      <c r="M818" s="4"/>
      <c r="N818" s="4"/>
      <c r="O818" s="4"/>
      <c r="P818" s="4"/>
      <c r="Q818" s="4"/>
    </row>
    <row r="819" ht="14.25" customHeight="1">
      <c r="A819" s="3"/>
      <c r="B819" s="109"/>
      <c r="D819" s="4"/>
      <c r="G819" s="166"/>
      <c r="J819" s="4"/>
      <c r="K819" s="4"/>
      <c r="L819" s="4"/>
      <c r="M819" s="4"/>
      <c r="N819" s="4"/>
      <c r="O819" s="4"/>
      <c r="P819" s="4"/>
      <c r="Q819" s="4"/>
    </row>
    <row r="820" ht="14.25" customHeight="1">
      <c r="A820" s="3"/>
      <c r="B820" s="109"/>
      <c r="D820" s="4"/>
      <c r="G820" s="166"/>
      <c r="J820" s="4"/>
      <c r="K820" s="4"/>
      <c r="L820" s="4"/>
      <c r="M820" s="4"/>
      <c r="N820" s="4"/>
      <c r="O820" s="4"/>
      <c r="P820" s="4"/>
      <c r="Q820" s="4"/>
    </row>
    <row r="821" ht="14.25" customHeight="1">
      <c r="A821" s="3"/>
      <c r="B821" s="109"/>
      <c r="D821" s="4"/>
      <c r="G821" s="166"/>
      <c r="J821" s="4"/>
      <c r="K821" s="4"/>
      <c r="L821" s="4"/>
      <c r="M821" s="4"/>
      <c r="N821" s="4"/>
      <c r="O821" s="4"/>
      <c r="P821" s="4"/>
      <c r="Q821" s="4"/>
    </row>
    <row r="822" ht="14.25" customHeight="1">
      <c r="A822" s="3"/>
      <c r="B822" s="109"/>
      <c r="D822" s="4"/>
      <c r="G822" s="166"/>
      <c r="J822" s="4"/>
      <c r="K822" s="4"/>
      <c r="L822" s="4"/>
      <c r="M822" s="4"/>
      <c r="N822" s="4"/>
      <c r="O822" s="4"/>
      <c r="P822" s="4"/>
      <c r="Q822" s="4"/>
    </row>
    <row r="823" ht="14.25" customHeight="1">
      <c r="A823" s="3"/>
      <c r="B823" s="109"/>
      <c r="D823" s="4"/>
      <c r="G823" s="166"/>
      <c r="J823" s="4"/>
      <c r="K823" s="4"/>
      <c r="L823" s="4"/>
      <c r="M823" s="4"/>
      <c r="N823" s="4"/>
      <c r="O823" s="4"/>
      <c r="P823" s="4"/>
      <c r="Q823" s="4"/>
    </row>
    <row r="824" ht="14.25" customHeight="1">
      <c r="A824" s="3"/>
      <c r="B824" s="109"/>
      <c r="D824" s="4"/>
      <c r="G824" s="166"/>
      <c r="J824" s="4"/>
      <c r="K824" s="4"/>
      <c r="L824" s="4"/>
      <c r="M824" s="4"/>
      <c r="N824" s="4"/>
      <c r="O824" s="4"/>
      <c r="P824" s="4"/>
      <c r="Q824" s="4"/>
    </row>
    <row r="825" ht="14.25" customHeight="1">
      <c r="A825" s="3"/>
      <c r="B825" s="109"/>
      <c r="D825" s="4"/>
      <c r="G825" s="166"/>
      <c r="J825" s="4"/>
      <c r="K825" s="4"/>
      <c r="L825" s="4"/>
      <c r="M825" s="4"/>
      <c r="N825" s="4"/>
      <c r="O825" s="4"/>
      <c r="P825" s="4"/>
      <c r="Q825" s="4"/>
    </row>
    <row r="826" ht="14.25" customHeight="1">
      <c r="A826" s="3"/>
      <c r="B826" s="109"/>
      <c r="D826" s="4"/>
      <c r="G826" s="166"/>
      <c r="J826" s="4"/>
      <c r="K826" s="4"/>
      <c r="L826" s="4"/>
      <c r="M826" s="4"/>
      <c r="N826" s="4"/>
      <c r="O826" s="4"/>
      <c r="P826" s="4"/>
      <c r="Q826" s="4"/>
    </row>
    <row r="827" ht="14.25" customHeight="1">
      <c r="A827" s="3"/>
      <c r="B827" s="109"/>
      <c r="D827" s="4"/>
      <c r="G827" s="166"/>
      <c r="J827" s="4"/>
      <c r="K827" s="4"/>
      <c r="L827" s="4"/>
      <c r="M827" s="4"/>
      <c r="N827" s="4"/>
      <c r="O827" s="4"/>
      <c r="P827" s="4"/>
      <c r="Q827" s="4"/>
    </row>
    <row r="828" ht="14.25" customHeight="1">
      <c r="A828" s="3"/>
      <c r="B828" s="109"/>
      <c r="D828" s="4"/>
      <c r="G828" s="166"/>
      <c r="J828" s="4"/>
      <c r="K828" s="4"/>
      <c r="L828" s="4"/>
      <c r="M828" s="4"/>
      <c r="N828" s="4"/>
      <c r="O828" s="4"/>
      <c r="P828" s="4"/>
      <c r="Q828" s="4"/>
    </row>
    <row r="829" ht="14.25" customHeight="1">
      <c r="A829" s="3"/>
      <c r="B829" s="109"/>
      <c r="D829" s="4"/>
      <c r="G829" s="166"/>
      <c r="J829" s="4"/>
      <c r="K829" s="4"/>
      <c r="L829" s="4"/>
      <c r="M829" s="4"/>
      <c r="N829" s="4"/>
      <c r="O829" s="4"/>
      <c r="P829" s="4"/>
      <c r="Q829" s="4"/>
    </row>
    <row r="830" ht="14.25" customHeight="1">
      <c r="A830" s="3"/>
      <c r="B830" s="109"/>
      <c r="D830" s="4"/>
      <c r="G830" s="166"/>
      <c r="J830" s="4"/>
      <c r="K830" s="4"/>
      <c r="L830" s="4"/>
      <c r="M830" s="4"/>
      <c r="N830" s="4"/>
      <c r="O830" s="4"/>
      <c r="P830" s="4"/>
      <c r="Q830" s="4"/>
    </row>
    <row r="831" ht="14.25" customHeight="1">
      <c r="A831" s="3"/>
      <c r="B831" s="109"/>
      <c r="D831" s="4"/>
      <c r="G831" s="166"/>
      <c r="J831" s="4"/>
      <c r="K831" s="4"/>
      <c r="L831" s="4"/>
      <c r="M831" s="4"/>
      <c r="N831" s="4"/>
      <c r="O831" s="4"/>
      <c r="P831" s="4"/>
      <c r="Q831" s="4"/>
    </row>
    <row r="832" ht="14.25" customHeight="1">
      <c r="A832" s="3"/>
      <c r="B832" s="109"/>
      <c r="D832" s="4"/>
      <c r="G832" s="166"/>
      <c r="J832" s="4"/>
      <c r="K832" s="4"/>
      <c r="L832" s="4"/>
      <c r="M832" s="4"/>
      <c r="N832" s="4"/>
      <c r="O832" s="4"/>
      <c r="P832" s="4"/>
      <c r="Q832" s="4"/>
    </row>
    <row r="833" ht="14.25" customHeight="1">
      <c r="A833" s="3"/>
      <c r="B833" s="109"/>
      <c r="D833" s="4"/>
      <c r="G833" s="166"/>
      <c r="J833" s="4"/>
      <c r="K833" s="4"/>
      <c r="L833" s="4"/>
      <c r="M833" s="4"/>
      <c r="N833" s="4"/>
      <c r="O833" s="4"/>
      <c r="P833" s="4"/>
      <c r="Q833" s="4"/>
    </row>
    <row r="834" ht="14.25" customHeight="1">
      <c r="A834" s="3"/>
      <c r="B834" s="109"/>
      <c r="D834" s="4"/>
      <c r="G834" s="166"/>
      <c r="J834" s="4"/>
      <c r="K834" s="4"/>
      <c r="L834" s="4"/>
      <c r="M834" s="4"/>
      <c r="N834" s="4"/>
      <c r="O834" s="4"/>
      <c r="P834" s="4"/>
      <c r="Q834" s="4"/>
    </row>
    <row r="835" ht="14.25" customHeight="1">
      <c r="A835" s="3"/>
      <c r="B835" s="109"/>
      <c r="D835" s="4"/>
      <c r="G835" s="166"/>
      <c r="J835" s="4"/>
      <c r="K835" s="4"/>
      <c r="L835" s="4"/>
      <c r="M835" s="4"/>
      <c r="N835" s="4"/>
      <c r="O835" s="4"/>
      <c r="P835" s="4"/>
      <c r="Q835" s="4"/>
    </row>
    <row r="836" ht="14.25" customHeight="1">
      <c r="A836" s="3"/>
      <c r="B836" s="109"/>
      <c r="D836" s="4"/>
      <c r="G836" s="166"/>
      <c r="J836" s="4"/>
      <c r="K836" s="4"/>
      <c r="L836" s="4"/>
      <c r="M836" s="4"/>
      <c r="N836" s="4"/>
      <c r="O836" s="4"/>
      <c r="P836" s="4"/>
      <c r="Q836" s="4"/>
    </row>
    <row r="837" ht="14.25" customHeight="1">
      <c r="A837" s="3"/>
      <c r="B837" s="109"/>
      <c r="D837" s="4"/>
      <c r="G837" s="166"/>
      <c r="J837" s="4"/>
      <c r="K837" s="4"/>
      <c r="L837" s="4"/>
      <c r="M837" s="4"/>
      <c r="N837" s="4"/>
      <c r="O837" s="4"/>
      <c r="P837" s="4"/>
      <c r="Q837" s="4"/>
    </row>
    <row r="838" ht="14.25" customHeight="1">
      <c r="A838" s="3"/>
      <c r="B838" s="109"/>
      <c r="D838" s="4"/>
      <c r="G838" s="166"/>
      <c r="J838" s="4"/>
      <c r="K838" s="4"/>
      <c r="L838" s="4"/>
      <c r="M838" s="4"/>
      <c r="N838" s="4"/>
      <c r="O838" s="4"/>
      <c r="P838" s="4"/>
      <c r="Q838" s="4"/>
    </row>
    <row r="839" ht="14.25" customHeight="1">
      <c r="A839" s="3"/>
      <c r="B839" s="109"/>
      <c r="D839" s="4"/>
      <c r="G839" s="166"/>
      <c r="J839" s="4"/>
      <c r="K839" s="4"/>
      <c r="L839" s="4"/>
      <c r="M839" s="4"/>
      <c r="N839" s="4"/>
      <c r="O839" s="4"/>
      <c r="P839" s="4"/>
      <c r="Q839" s="4"/>
    </row>
    <row r="840" ht="14.25" customHeight="1">
      <c r="A840" s="3"/>
      <c r="B840" s="109"/>
      <c r="D840" s="4"/>
      <c r="G840" s="166"/>
      <c r="J840" s="4"/>
      <c r="K840" s="4"/>
      <c r="L840" s="4"/>
      <c r="M840" s="4"/>
      <c r="N840" s="4"/>
      <c r="O840" s="4"/>
      <c r="P840" s="4"/>
      <c r="Q840" s="4"/>
    </row>
    <row r="841" ht="14.25" customHeight="1">
      <c r="A841" s="3"/>
      <c r="B841" s="109"/>
      <c r="D841" s="4"/>
      <c r="G841" s="166"/>
      <c r="J841" s="4"/>
      <c r="K841" s="4"/>
      <c r="L841" s="4"/>
      <c r="M841" s="4"/>
      <c r="N841" s="4"/>
      <c r="O841" s="4"/>
      <c r="P841" s="4"/>
      <c r="Q841" s="4"/>
    </row>
    <row r="842" ht="14.25" customHeight="1">
      <c r="A842" s="3"/>
      <c r="B842" s="109"/>
      <c r="D842" s="4"/>
      <c r="G842" s="166"/>
      <c r="J842" s="4"/>
      <c r="K842" s="4"/>
      <c r="L842" s="4"/>
      <c r="M842" s="4"/>
      <c r="N842" s="4"/>
      <c r="O842" s="4"/>
      <c r="P842" s="4"/>
      <c r="Q842" s="4"/>
    </row>
    <row r="843" ht="14.25" customHeight="1">
      <c r="A843" s="3"/>
      <c r="B843" s="109"/>
      <c r="D843" s="4"/>
      <c r="G843" s="166"/>
      <c r="J843" s="4"/>
      <c r="K843" s="4"/>
      <c r="L843" s="4"/>
      <c r="M843" s="4"/>
      <c r="N843" s="4"/>
      <c r="O843" s="4"/>
      <c r="P843" s="4"/>
      <c r="Q843" s="4"/>
    </row>
    <row r="844" ht="14.25" customHeight="1">
      <c r="A844" s="3"/>
      <c r="B844" s="109"/>
      <c r="D844" s="4"/>
      <c r="G844" s="166"/>
      <c r="J844" s="4"/>
      <c r="K844" s="4"/>
      <c r="L844" s="4"/>
      <c r="M844" s="4"/>
      <c r="N844" s="4"/>
      <c r="O844" s="4"/>
      <c r="P844" s="4"/>
      <c r="Q844" s="4"/>
    </row>
    <row r="845" ht="14.25" customHeight="1">
      <c r="A845" s="3"/>
      <c r="B845" s="109"/>
      <c r="D845" s="4"/>
      <c r="G845" s="166"/>
      <c r="J845" s="4"/>
      <c r="K845" s="4"/>
      <c r="L845" s="4"/>
      <c r="M845" s="4"/>
      <c r="N845" s="4"/>
      <c r="O845" s="4"/>
      <c r="P845" s="4"/>
      <c r="Q845" s="4"/>
    </row>
    <row r="846" ht="14.25" customHeight="1">
      <c r="A846" s="3"/>
      <c r="B846" s="109"/>
      <c r="D846" s="4"/>
      <c r="G846" s="166"/>
      <c r="J846" s="4"/>
      <c r="K846" s="4"/>
      <c r="L846" s="4"/>
      <c r="M846" s="4"/>
      <c r="N846" s="4"/>
      <c r="O846" s="4"/>
      <c r="P846" s="4"/>
      <c r="Q846" s="4"/>
    </row>
    <row r="847" ht="14.25" customHeight="1">
      <c r="A847" s="3"/>
      <c r="B847" s="109"/>
      <c r="D847" s="4"/>
      <c r="G847" s="166"/>
      <c r="J847" s="4"/>
      <c r="K847" s="4"/>
      <c r="L847" s="4"/>
      <c r="M847" s="4"/>
      <c r="N847" s="4"/>
      <c r="O847" s="4"/>
      <c r="P847" s="4"/>
      <c r="Q847" s="4"/>
    </row>
    <row r="848" ht="14.25" customHeight="1">
      <c r="A848" s="3"/>
      <c r="B848" s="109"/>
      <c r="D848" s="4"/>
      <c r="G848" s="166"/>
      <c r="J848" s="4"/>
      <c r="K848" s="4"/>
      <c r="L848" s="4"/>
      <c r="M848" s="4"/>
      <c r="N848" s="4"/>
      <c r="O848" s="4"/>
      <c r="P848" s="4"/>
      <c r="Q848" s="4"/>
    </row>
    <row r="849" ht="14.25" customHeight="1">
      <c r="A849" s="3"/>
      <c r="B849" s="109"/>
      <c r="D849" s="4"/>
      <c r="G849" s="166"/>
      <c r="J849" s="4"/>
      <c r="K849" s="4"/>
      <c r="L849" s="4"/>
      <c r="M849" s="4"/>
      <c r="N849" s="4"/>
      <c r="O849" s="4"/>
      <c r="P849" s="4"/>
      <c r="Q849" s="4"/>
    </row>
    <row r="850" ht="14.25" customHeight="1">
      <c r="A850" s="3"/>
      <c r="B850" s="109"/>
      <c r="D850" s="4"/>
      <c r="G850" s="166"/>
      <c r="J850" s="4"/>
      <c r="K850" s="4"/>
      <c r="L850" s="4"/>
      <c r="M850" s="4"/>
      <c r="N850" s="4"/>
      <c r="O850" s="4"/>
      <c r="P850" s="4"/>
      <c r="Q850" s="4"/>
    </row>
    <row r="851" ht="14.25" customHeight="1">
      <c r="A851" s="3"/>
      <c r="B851" s="109"/>
      <c r="D851" s="4"/>
      <c r="G851" s="166"/>
      <c r="J851" s="4"/>
      <c r="K851" s="4"/>
      <c r="L851" s="4"/>
      <c r="M851" s="4"/>
      <c r="N851" s="4"/>
      <c r="O851" s="4"/>
      <c r="P851" s="4"/>
      <c r="Q851" s="4"/>
    </row>
    <row r="852" ht="14.25" customHeight="1">
      <c r="A852" s="3"/>
      <c r="B852" s="109"/>
      <c r="D852" s="4"/>
      <c r="G852" s="166"/>
      <c r="J852" s="4"/>
      <c r="K852" s="4"/>
      <c r="L852" s="4"/>
      <c r="M852" s="4"/>
      <c r="N852" s="4"/>
      <c r="O852" s="4"/>
      <c r="P852" s="4"/>
      <c r="Q852" s="4"/>
    </row>
    <row r="853" ht="14.25" customHeight="1">
      <c r="A853" s="3"/>
      <c r="B853" s="109"/>
      <c r="D853" s="4"/>
      <c r="G853" s="166"/>
      <c r="J853" s="4"/>
      <c r="K853" s="4"/>
      <c r="L853" s="4"/>
      <c r="M853" s="4"/>
      <c r="N853" s="4"/>
      <c r="O853" s="4"/>
      <c r="P853" s="4"/>
      <c r="Q853" s="4"/>
    </row>
    <row r="854" ht="14.25" customHeight="1">
      <c r="A854" s="3"/>
      <c r="B854" s="109"/>
      <c r="D854" s="4"/>
      <c r="G854" s="166"/>
      <c r="J854" s="4"/>
      <c r="K854" s="4"/>
      <c r="L854" s="4"/>
      <c r="M854" s="4"/>
      <c r="N854" s="4"/>
      <c r="O854" s="4"/>
      <c r="P854" s="4"/>
      <c r="Q854" s="4"/>
    </row>
    <row r="855" ht="14.25" customHeight="1">
      <c r="A855" s="3"/>
      <c r="B855" s="109"/>
      <c r="D855" s="4"/>
      <c r="G855" s="166"/>
      <c r="J855" s="4"/>
      <c r="K855" s="4"/>
      <c r="L855" s="4"/>
      <c r="M855" s="4"/>
      <c r="N855" s="4"/>
      <c r="O855" s="4"/>
      <c r="P855" s="4"/>
      <c r="Q855" s="4"/>
    </row>
    <row r="856" ht="14.25" customHeight="1">
      <c r="A856" s="3"/>
      <c r="B856" s="109"/>
      <c r="D856" s="4"/>
      <c r="G856" s="166"/>
      <c r="J856" s="4"/>
      <c r="K856" s="4"/>
      <c r="L856" s="4"/>
      <c r="M856" s="4"/>
      <c r="N856" s="4"/>
      <c r="O856" s="4"/>
      <c r="P856" s="4"/>
      <c r="Q856" s="4"/>
    </row>
    <row r="857" ht="14.25" customHeight="1">
      <c r="A857" s="3"/>
      <c r="B857" s="109"/>
      <c r="D857" s="4"/>
      <c r="G857" s="166"/>
      <c r="J857" s="4"/>
      <c r="K857" s="4"/>
      <c r="L857" s="4"/>
      <c r="M857" s="4"/>
      <c r="N857" s="4"/>
      <c r="O857" s="4"/>
      <c r="P857" s="4"/>
      <c r="Q857" s="4"/>
    </row>
    <row r="858" ht="14.25" customHeight="1">
      <c r="A858" s="3"/>
      <c r="B858" s="109"/>
      <c r="D858" s="4"/>
      <c r="G858" s="166"/>
      <c r="J858" s="4"/>
      <c r="K858" s="4"/>
      <c r="L858" s="4"/>
      <c r="M858" s="4"/>
      <c r="N858" s="4"/>
      <c r="O858" s="4"/>
      <c r="P858" s="4"/>
      <c r="Q858" s="4"/>
    </row>
    <row r="859" ht="14.25" customHeight="1">
      <c r="A859" s="3"/>
      <c r="B859" s="109"/>
      <c r="D859" s="4"/>
      <c r="G859" s="166"/>
      <c r="J859" s="4"/>
      <c r="K859" s="4"/>
      <c r="L859" s="4"/>
      <c r="M859" s="4"/>
      <c r="N859" s="4"/>
      <c r="O859" s="4"/>
      <c r="P859" s="4"/>
      <c r="Q859" s="4"/>
    </row>
    <row r="860" ht="14.25" customHeight="1">
      <c r="A860" s="3"/>
      <c r="B860" s="109"/>
      <c r="D860" s="4"/>
      <c r="G860" s="166"/>
      <c r="J860" s="4"/>
      <c r="K860" s="4"/>
      <c r="L860" s="4"/>
      <c r="M860" s="4"/>
      <c r="N860" s="4"/>
      <c r="O860" s="4"/>
      <c r="P860" s="4"/>
      <c r="Q860" s="4"/>
    </row>
    <row r="861" ht="14.25" customHeight="1">
      <c r="A861" s="3"/>
      <c r="B861" s="109"/>
      <c r="D861" s="4"/>
      <c r="G861" s="166"/>
      <c r="J861" s="4"/>
      <c r="K861" s="4"/>
      <c r="L861" s="4"/>
      <c r="M861" s="4"/>
      <c r="N861" s="4"/>
      <c r="O861" s="4"/>
      <c r="P861" s="4"/>
      <c r="Q861" s="4"/>
    </row>
    <row r="862" ht="14.25" customHeight="1">
      <c r="A862" s="3"/>
      <c r="B862" s="109"/>
      <c r="D862" s="4"/>
      <c r="G862" s="166"/>
      <c r="J862" s="4"/>
      <c r="K862" s="4"/>
      <c r="L862" s="4"/>
      <c r="M862" s="4"/>
      <c r="N862" s="4"/>
      <c r="O862" s="4"/>
      <c r="P862" s="4"/>
      <c r="Q862" s="4"/>
    </row>
    <row r="863" ht="14.25" customHeight="1">
      <c r="A863" s="3"/>
      <c r="B863" s="109"/>
      <c r="D863" s="4"/>
      <c r="G863" s="166"/>
      <c r="J863" s="4"/>
      <c r="K863" s="4"/>
      <c r="L863" s="4"/>
      <c r="M863" s="4"/>
      <c r="N863" s="4"/>
      <c r="O863" s="4"/>
      <c r="P863" s="4"/>
      <c r="Q863" s="4"/>
    </row>
    <row r="864" ht="14.25" customHeight="1">
      <c r="A864" s="3"/>
      <c r="B864" s="109"/>
      <c r="D864" s="4"/>
      <c r="G864" s="166"/>
      <c r="J864" s="4"/>
      <c r="K864" s="4"/>
      <c r="L864" s="4"/>
      <c r="M864" s="4"/>
      <c r="N864" s="4"/>
      <c r="O864" s="4"/>
      <c r="P864" s="4"/>
      <c r="Q864" s="4"/>
    </row>
    <row r="865" ht="14.25" customHeight="1">
      <c r="A865" s="3"/>
      <c r="B865" s="109"/>
      <c r="D865" s="4"/>
      <c r="G865" s="166"/>
      <c r="J865" s="4"/>
      <c r="K865" s="4"/>
      <c r="L865" s="4"/>
      <c r="M865" s="4"/>
      <c r="N865" s="4"/>
      <c r="O865" s="4"/>
      <c r="P865" s="4"/>
      <c r="Q865" s="4"/>
    </row>
    <row r="866" ht="14.25" customHeight="1">
      <c r="A866" s="3"/>
      <c r="B866" s="109"/>
      <c r="D866" s="4"/>
      <c r="G866" s="166"/>
      <c r="J866" s="4"/>
      <c r="K866" s="4"/>
      <c r="L866" s="4"/>
      <c r="M866" s="4"/>
      <c r="N866" s="4"/>
      <c r="O866" s="4"/>
      <c r="P866" s="4"/>
      <c r="Q866" s="4"/>
    </row>
    <row r="867" ht="14.25" customHeight="1">
      <c r="A867" s="3"/>
      <c r="B867" s="109"/>
      <c r="D867" s="4"/>
      <c r="G867" s="166"/>
      <c r="J867" s="4"/>
      <c r="K867" s="4"/>
      <c r="L867" s="4"/>
      <c r="M867" s="4"/>
      <c r="N867" s="4"/>
      <c r="O867" s="4"/>
      <c r="P867" s="4"/>
      <c r="Q867" s="4"/>
    </row>
    <row r="868" ht="14.25" customHeight="1">
      <c r="A868" s="3"/>
      <c r="B868" s="109"/>
      <c r="D868" s="4"/>
      <c r="G868" s="166"/>
      <c r="J868" s="4"/>
      <c r="K868" s="4"/>
      <c r="L868" s="4"/>
      <c r="M868" s="4"/>
      <c r="N868" s="4"/>
      <c r="O868" s="4"/>
      <c r="P868" s="4"/>
      <c r="Q868" s="4"/>
    </row>
    <row r="869" ht="14.25" customHeight="1">
      <c r="A869" s="3"/>
      <c r="B869" s="109"/>
      <c r="D869" s="4"/>
      <c r="G869" s="166"/>
      <c r="J869" s="4"/>
      <c r="K869" s="4"/>
      <c r="L869" s="4"/>
      <c r="M869" s="4"/>
      <c r="N869" s="4"/>
      <c r="O869" s="4"/>
      <c r="P869" s="4"/>
      <c r="Q869" s="4"/>
    </row>
    <row r="870" ht="14.25" customHeight="1">
      <c r="A870" s="3"/>
      <c r="B870" s="109"/>
      <c r="D870" s="4"/>
      <c r="G870" s="166"/>
      <c r="J870" s="4"/>
      <c r="K870" s="4"/>
      <c r="L870" s="4"/>
      <c r="M870" s="4"/>
      <c r="N870" s="4"/>
      <c r="O870" s="4"/>
      <c r="P870" s="4"/>
      <c r="Q870" s="4"/>
    </row>
    <row r="871" ht="14.25" customHeight="1">
      <c r="A871" s="3"/>
      <c r="B871" s="109"/>
      <c r="D871" s="4"/>
      <c r="G871" s="166"/>
      <c r="J871" s="4"/>
      <c r="K871" s="4"/>
      <c r="L871" s="4"/>
      <c r="M871" s="4"/>
      <c r="N871" s="4"/>
      <c r="O871" s="4"/>
      <c r="P871" s="4"/>
      <c r="Q871" s="4"/>
    </row>
    <row r="872" ht="14.25" customHeight="1">
      <c r="A872" s="3"/>
      <c r="B872" s="109"/>
      <c r="D872" s="4"/>
      <c r="G872" s="2"/>
      <c r="J872" s="4"/>
      <c r="K872" s="4"/>
      <c r="L872" s="4"/>
      <c r="M872" s="4"/>
      <c r="N872" s="4"/>
      <c r="O872" s="4"/>
      <c r="P872" s="4"/>
      <c r="Q872" s="4"/>
    </row>
    <row r="873" ht="14.25" customHeight="1">
      <c r="A873" s="3"/>
      <c r="B873" s="109"/>
      <c r="D873" s="4"/>
      <c r="G873" s="2"/>
      <c r="J873" s="4"/>
      <c r="K873" s="4"/>
      <c r="L873" s="4"/>
      <c r="M873" s="4"/>
      <c r="N873" s="4"/>
      <c r="O873" s="4"/>
      <c r="P873" s="4"/>
      <c r="Q873" s="4"/>
    </row>
    <row r="874" ht="14.25" customHeight="1">
      <c r="A874" s="3"/>
      <c r="B874" s="109"/>
      <c r="D874" s="4"/>
      <c r="G874" s="2"/>
      <c r="J874" s="4"/>
      <c r="K874" s="4"/>
      <c r="L874" s="4"/>
      <c r="M874" s="4"/>
      <c r="N874" s="4"/>
      <c r="O874" s="4"/>
      <c r="P874" s="4"/>
      <c r="Q874" s="4"/>
    </row>
    <row r="875" ht="14.25" customHeight="1">
      <c r="A875" s="3"/>
      <c r="B875" s="109"/>
      <c r="D875" s="4"/>
      <c r="G875" s="2"/>
      <c r="J875" s="4"/>
      <c r="K875" s="4"/>
      <c r="L875" s="4"/>
      <c r="M875" s="4"/>
      <c r="N875" s="4"/>
      <c r="O875" s="4"/>
      <c r="P875" s="4"/>
      <c r="Q875" s="4"/>
    </row>
    <row r="876" ht="14.25" customHeight="1">
      <c r="A876" s="3"/>
      <c r="B876" s="109"/>
      <c r="D876" s="4"/>
      <c r="G876" s="2"/>
      <c r="J876" s="4"/>
      <c r="K876" s="4"/>
      <c r="L876" s="4"/>
      <c r="M876" s="4"/>
      <c r="N876" s="4"/>
      <c r="O876" s="4"/>
      <c r="P876" s="4"/>
      <c r="Q876" s="4"/>
    </row>
    <row r="877" ht="14.25" customHeight="1">
      <c r="A877" s="3"/>
      <c r="B877" s="109"/>
      <c r="D877" s="4"/>
      <c r="G877" s="2"/>
      <c r="J877" s="4"/>
      <c r="K877" s="4"/>
      <c r="L877" s="4"/>
      <c r="M877" s="4"/>
      <c r="N877" s="4"/>
      <c r="O877" s="4"/>
      <c r="P877" s="4"/>
      <c r="Q877" s="4"/>
    </row>
    <row r="878" ht="14.25" customHeight="1">
      <c r="A878" s="3"/>
      <c r="B878" s="109"/>
      <c r="D878" s="4"/>
      <c r="G878" s="2"/>
      <c r="J878" s="4"/>
      <c r="K878" s="4"/>
      <c r="L878" s="4"/>
      <c r="M878" s="4"/>
      <c r="N878" s="4"/>
      <c r="O878" s="4"/>
      <c r="P878" s="4"/>
      <c r="Q878" s="4"/>
    </row>
    <row r="879" ht="14.25" customHeight="1">
      <c r="A879" s="3"/>
      <c r="B879" s="109"/>
      <c r="D879" s="4"/>
      <c r="G879" s="2"/>
      <c r="J879" s="4"/>
      <c r="K879" s="4"/>
      <c r="L879" s="4"/>
      <c r="M879" s="4"/>
      <c r="N879" s="4"/>
      <c r="O879" s="4"/>
      <c r="P879" s="4"/>
      <c r="Q879" s="4"/>
    </row>
    <row r="880" ht="14.25" customHeight="1">
      <c r="A880" s="3"/>
      <c r="B880" s="109"/>
      <c r="D880" s="4"/>
      <c r="G880" s="2"/>
      <c r="J880" s="4"/>
      <c r="K880" s="4"/>
      <c r="L880" s="4"/>
      <c r="M880" s="4"/>
      <c r="N880" s="4"/>
      <c r="O880" s="4"/>
      <c r="P880" s="4"/>
      <c r="Q880" s="4"/>
    </row>
    <row r="881" ht="14.25" customHeight="1">
      <c r="A881" s="3"/>
      <c r="B881" s="109"/>
      <c r="D881" s="4"/>
      <c r="G881" s="2"/>
      <c r="J881" s="4"/>
      <c r="K881" s="4"/>
      <c r="L881" s="4"/>
      <c r="M881" s="4"/>
      <c r="N881" s="4"/>
      <c r="O881" s="4"/>
      <c r="P881" s="4"/>
      <c r="Q881" s="4"/>
    </row>
    <row r="882" ht="14.25" customHeight="1">
      <c r="A882" s="3"/>
      <c r="B882" s="109"/>
      <c r="D882" s="4"/>
      <c r="G882" s="2"/>
      <c r="J882" s="4"/>
      <c r="K882" s="4"/>
      <c r="L882" s="4"/>
      <c r="M882" s="4"/>
      <c r="N882" s="4"/>
      <c r="O882" s="4"/>
      <c r="P882" s="4"/>
      <c r="Q882" s="4"/>
    </row>
    <row r="883" ht="14.25" customHeight="1">
      <c r="A883" s="3"/>
      <c r="B883" s="109"/>
      <c r="D883" s="4"/>
      <c r="G883" s="2"/>
      <c r="J883" s="4"/>
      <c r="K883" s="4"/>
      <c r="L883" s="4"/>
      <c r="M883" s="4"/>
      <c r="N883" s="4"/>
      <c r="O883" s="4"/>
      <c r="P883" s="4"/>
      <c r="Q883" s="4"/>
    </row>
    <row r="884" ht="14.25" customHeight="1">
      <c r="A884" s="3"/>
      <c r="B884" s="109"/>
      <c r="D884" s="4"/>
      <c r="G884" s="2"/>
      <c r="J884" s="4"/>
      <c r="K884" s="4"/>
      <c r="L884" s="4"/>
      <c r="M884" s="4"/>
      <c r="N884" s="4"/>
      <c r="O884" s="4"/>
      <c r="P884" s="4"/>
      <c r="Q884" s="4"/>
    </row>
    <row r="885" ht="14.25" customHeight="1">
      <c r="A885" s="3"/>
      <c r="B885" s="109"/>
      <c r="D885" s="4"/>
      <c r="G885" s="2"/>
      <c r="J885" s="4"/>
      <c r="K885" s="4"/>
      <c r="L885" s="4"/>
      <c r="M885" s="4"/>
      <c r="N885" s="4"/>
      <c r="O885" s="4"/>
      <c r="P885" s="4"/>
      <c r="Q885" s="4"/>
    </row>
    <row r="886" ht="14.25" customHeight="1">
      <c r="A886" s="3"/>
      <c r="B886" s="109"/>
      <c r="D886" s="4"/>
      <c r="G886" s="2"/>
      <c r="J886" s="4"/>
      <c r="K886" s="4"/>
      <c r="L886" s="4"/>
      <c r="M886" s="4"/>
      <c r="N886" s="4"/>
      <c r="O886" s="4"/>
      <c r="P886" s="4"/>
      <c r="Q886" s="4"/>
    </row>
    <row r="887" ht="14.25" customHeight="1">
      <c r="A887" s="3"/>
      <c r="B887" s="109"/>
      <c r="D887" s="4"/>
      <c r="G887" s="2"/>
      <c r="J887" s="4"/>
      <c r="K887" s="4"/>
      <c r="L887" s="4"/>
      <c r="M887" s="4"/>
      <c r="N887" s="4"/>
      <c r="O887" s="4"/>
      <c r="P887" s="4"/>
      <c r="Q887" s="4"/>
    </row>
    <row r="888" ht="14.25" customHeight="1">
      <c r="A888" s="3"/>
      <c r="B888" s="109"/>
      <c r="D888" s="4"/>
      <c r="G888" s="2"/>
      <c r="J888" s="4"/>
      <c r="K888" s="4"/>
      <c r="L888" s="4"/>
      <c r="M888" s="4"/>
      <c r="N888" s="4"/>
      <c r="O888" s="4"/>
      <c r="P888" s="4"/>
      <c r="Q888" s="4"/>
    </row>
    <row r="889" ht="14.25" customHeight="1">
      <c r="A889" s="3"/>
      <c r="B889" s="109"/>
      <c r="D889" s="4"/>
      <c r="G889" s="2"/>
      <c r="J889" s="4"/>
      <c r="K889" s="4"/>
      <c r="L889" s="4"/>
      <c r="M889" s="4"/>
      <c r="N889" s="4"/>
      <c r="O889" s="4"/>
      <c r="P889" s="4"/>
      <c r="Q889" s="4"/>
    </row>
    <row r="890" ht="14.25" customHeight="1">
      <c r="A890" s="3"/>
      <c r="B890" s="109"/>
      <c r="D890" s="4"/>
      <c r="G890" s="2"/>
      <c r="J890" s="4"/>
      <c r="K890" s="4"/>
      <c r="L890" s="4"/>
      <c r="M890" s="4"/>
      <c r="N890" s="4"/>
      <c r="O890" s="4"/>
      <c r="P890" s="4"/>
      <c r="Q890" s="4"/>
    </row>
    <row r="891" ht="14.25" customHeight="1">
      <c r="A891" s="3"/>
      <c r="B891" s="109"/>
      <c r="D891" s="4"/>
      <c r="G891" s="2"/>
      <c r="J891" s="4"/>
      <c r="K891" s="4"/>
      <c r="L891" s="4"/>
      <c r="M891" s="4"/>
      <c r="N891" s="4"/>
      <c r="O891" s="4"/>
      <c r="P891" s="4"/>
      <c r="Q891" s="4"/>
    </row>
    <row r="892" ht="14.25" customHeight="1">
      <c r="A892" s="3"/>
      <c r="B892" s="109"/>
      <c r="D892" s="4"/>
      <c r="G892" s="2"/>
      <c r="J892" s="4"/>
      <c r="K892" s="4"/>
      <c r="L892" s="4"/>
      <c r="M892" s="4"/>
      <c r="N892" s="4"/>
      <c r="O892" s="4"/>
      <c r="P892" s="4"/>
      <c r="Q892" s="4"/>
    </row>
    <row r="893" ht="14.25" customHeight="1">
      <c r="A893" s="3"/>
      <c r="B893" s="109"/>
      <c r="D893" s="4"/>
      <c r="G893" s="2"/>
      <c r="J893" s="4"/>
      <c r="K893" s="4"/>
      <c r="L893" s="4"/>
      <c r="M893" s="4"/>
      <c r="N893" s="4"/>
      <c r="O893" s="4"/>
      <c r="P893" s="4"/>
      <c r="Q893" s="4"/>
    </row>
    <row r="894" ht="14.25" customHeight="1">
      <c r="A894" s="3"/>
      <c r="B894" s="109"/>
      <c r="D894" s="4"/>
      <c r="G894" s="2"/>
      <c r="J894" s="4"/>
      <c r="K894" s="4"/>
      <c r="L894" s="4"/>
      <c r="M894" s="4"/>
      <c r="N894" s="4"/>
      <c r="O894" s="4"/>
      <c r="P894" s="4"/>
      <c r="Q894" s="4"/>
    </row>
    <row r="895" ht="14.25" customHeight="1">
      <c r="A895" s="3"/>
      <c r="B895" s="109"/>
      <c r="D895" s="4"/>
      <c r="G895" s="2"/>
      <c r="J895" s="4"/>
      <c r="K895" s="4"/>
      <c r="L895" s="4"/>
      <c r="M895" s="4"/>
      <c r="N895" s="4"/>
      <c r="O895" s="4"/>
      <c r="P895" s="4"/>
      <c r="Q895" s="4"/>
    </row>
    <row r="896" ht="14.25" customHeight="1">
      <c r="A896" s="3"/>
      <c r="B896" s="109"/>
      <c r="D896" s="4"/>
      <c r="G896" s="2"/>
      <c r="J896" s="4"/>
      <c r="K896" s="4"/>
      <c r="L896" s="4"/>
      <c r="M896" s="4"/>
      <c r="N896" s="4"/>
      <c r="O896" s="4"/>
      <c r="P896" s="4"/>
      <c r="Q896" s="4"/>
    </row>
    <row r="897" ht="14.25" customHeight="1">
      <c r="A897" s="3"/>
      <c r="B897" s="109"/>
      <c r="D897" s="4"/>
      <c r="G897" s="2"/>
      <c r="J897" s="4"/>
      <c r="K897" s="4"/>
      <c r="L897" s="4"/>
      <c r="M897" s="4"/>
      <c r="N897" s="4"/>
      <c r="O897" s="4"/>
      <c r="P897" s="4"/>
      <c r="Q897" s="4"/>
    </row>
    <row r="898" ht="14.25" customHeight="1">
      <c r="A898" s="3"/>
      <c r="B898" s="109"/>
      <c r="D898" s="4"/>
      <c r="G898" s="2"/>
      <c r="J898" s="4"/>
      <c r="K898" s="4"/>
      <c r="L898" s="4"/>
      <c r="M898" s="4"/>
      <c r="N898" s="4"/>
      <c r="O898" s="4"/>
      <c r="P898" s="4"/>
      <c r="Q898" s="4"/>
    </row>
    <row r="899" ht="14.25" customHeight="1">
      <c r="A899" s="3"/>
      <c r="B899" s="109"/>
      <c r="D899" s="4"/>
      <c r="G899" s="2"/>
      <c r="J899" s="4"/>
      <c r="K899" s="4"/>
      <c r="L899" s="4"/>
      <c r="M899" s="4"/>
      <c r="N899" s="4"/>
      <c r="O899" s="4"/>
      <c r="P899" s="4"/>
      <c r="Q899" s="4"/>
    </row>
    <row r="900" ht="14.25" customHeight="1">
      <c r="A900" s="3"/>
      <c r="B900" s="109"/>
      <c r="D900" s="4"/>
      <c r="G900" s="2"/>
      <c r="J900" s="4"/>
      <c r="K900" s="4"/>
      <c r="L900" s="4"/>
      <c r="M900" s="4"/>
      <c r="N900" s="4"/>
      <c r="O900" s="4"/>
      <c r="P900" s="4"/>
      <c r="Q900" s="4"/>
    </row>
    <row r="901" ht="14.25" customHeight="1">
      <c r="A901" s="3"/>
      <c r="B901" s="109"/>
      <c r="D901" s="4"/>
      <c r="G901" s="2"/>
      <c r="J901" s="4"/>
      <c r="K901" s="4"/>
      <c r="L901" s="4"/>
      <c r="M901" s="4"/>
      <c r="N901" s="4"/>
      <c r="O901" s="4"/>
      <c r="P901" s="4"/>
      <c r="Q901" s="4"/>
    </row>
    <row r="902" ht="14.25" customHeight="1">
      <c r="A902" s="3"/>
      <c r="B902" s="109"/>
      <c r="D902" s="4"/>
      <c r="G902" s="2"/>
      <c r="J902" s="4"/>
      <c r="K902" s="4"/>
      <c r="L902" s="4"/>
      <c r="M902" s="4"/>
      <c r="N902" s="4"/>
      <c r="O902" s="4"/>
      <c r="P902" s="4"/>
      <c r="Q902" s="4"/>
    </row>
    <row r="903" ht="14.25" customHeight="1">
      <c r="A903" s="3"/>
      <c r="B903" s="109"/>
      <c r="D903" s="4"/>
      <c r="G903" s="2"/>
      <c r="J903" s="4"/>
      <c r="K903" s="4"/>
      <c r="L903" s="4"/>
      <c r="M903" s="4"/>
      <c r="N903" s="4"/>
      <c r="O903" s="4"/>
      <c r="P903" s="4"/>
      <c r="Q903" s="4"/>
    </row>
    <row r="904" ht="14.25" customHeight="1">
      <c r="A904" s="3"/>
      <c r="B904" s="109"/>
      <c r="D904" s="4"/>
      <c r="G904" s="2"/>
      <c r="J904" s="4"/>
      <c r="K904" s="4"/>
      <c r="L904" s="4"/>
      <c r="M904" s="4"/>
      <c r="N904" s="4"/>
      <c r="O904" s="4"/>
      <c r="P904" s="4"/>
      <c r="Q904" s="4"/>
    </row>
    <row r="905" ht="14.25" customHeight="1">
      <c r="A905" s="3"/>
      <c r="B905" s="109"/>
      <c r="D905" s="4"/>
      <c r="G905" s="2"/>
      <c r="J905" s="4"/>
      <c r="K905" s="4"/>
      <c r="L905" s="4"/>
      <c r="M905" s="4"/>
      <c r="N905" s="4"/>
      <c r="O905" s="4"/>
      <c r="P905" s="4"/>
      <c r="Q905" s="4"/>
    </row>
    <row r="906" ht="14.25" customHeight="1">
      <c r="A906" s="3"/>
      <c r="B906" s="109"/>
      <c r="D906" s="4"/>
      <c r="G906" s="2"/>
      <c r="J906" s="4"/>
      <c r="K906" s="4"/>
      <c r="L906" s="4"/>
      <c r="M906" s="4"/>
      <c r="N906" s="4"/>
      <c r="O906" s="4"/>
      <c r="P906" s="4"/>
      <c r="Q906" s="4"/>
    </row>
    <row r="907" ht="14.25" customHeight="1">
      <c r="A907" s="3"/>
      <c r="B907" s="109"/>
      <c r="D907" s="4"/>
      <c r="G907" s="2"/>
      <c r="J907" s="4"/>
      <c r="K907" s="4"/>
      <c r="L907" s="4"/>
      <c r="M907" s="4"/>
      <c r="N907" s="4"/>
      <c r="O907" s="4"/>
      <c r="P907" s="4"/>
      <c r="Q907" s="4"/>
    </row>
    <row r="908" ht="14.25" customHeight="1">
      <c r="A908" s="3"/>
      <c r="B908" s="109"/>
      <c r="D908" s="4"/>
      <c r="G908" s="2"/>
      <c r="J908" s="4"/>
      <c r="K908" s="4"/>
      <c r="L908" s="4"/>
      <c r="M908" s="4"/>
      <c r="N908" s="4"/>
      <c r="O908" s="4"/>
      <c r="P908" s="4"/>
      <c r="Q908" s="4"/>
    </row>
    <row r="909" ht="14.25" customHeight="1">
      <c r="A909" s="3"/>
      <c r="B909" s="109"/>
      <c r="D909" s="4"/>
      <c r="G909" s="2"/>
      <c r="J909" s="4"/>
      <c r="K909" s="4"/>
      <c r="L909" s="4"/>
      <c r="M909" s="4"/>
      <c r="N909" s="4"/>
      <c r="O909" s="4"/>
      <c r="P909" s="4"/>
      <c r="Q909" s="4"/>
    </row>
    <row r="910" ht="14.25" customHeight="1">
      <c r="A910" s="3"/>
      <c r="B910" s="109"/>
      <c r="D910" s="4"/>
      <c r="G910" s="2"/>
      <c r="J910" s="4"/>
      <c r="K910" s="4"/>
      <c r="L910" s="4"/>
      <c r="M910" s="4"/>
      <c r="N910" s="4"/>
      <c r="O910" s="4"/>
      <c r="P910" s="4"/>
      <c r="Q910" s="4"/>
    </row>
    <row r="911" ht="14.25" customHeight="1">
      <c r="A911" s="3"/>
      <c r="B911" s="109"/>
      <c r="D911" s="4"/>
      <c r="G911" s="2"/>
      <c r="J911" s="4"/>
      <c r="K911" s="4"/>
      <c r="L911" s="4"/>
      <c r="M911" s="4"/>
      <c r="N911" s="4"/>
      <c r="O911" s="4"/>
      <c r="P911" s="4"/>
      <c r="Q911" s="4"/>
    </row>
    <row r="912" ht="14.25" customHeight="1">
      <c r="A912" s="3"/>
      <c r="B912" s="109"/>
      <c r="D912" s="4"/>
      <c r="G912" s="2"/>
      <c r="J912" s="4"/>
      <c r="K912" s="4"/>
      <c r="L912" s="4"/>
      <c r="M912" s="4"/>
      <c r="N912" s="4"/>
      <c r="O912" s="4"/>
      <c r="P912" s="4"/>
      <c r="Q912" s="4"/>
    </row>
    <row r="913" ht="14.25" customHeight="1">
      <c r="A913" s="3"/>
      <c r="B913" s="109"/>
      <c r="D913" s="4"/>
      <c r="G913" s="2"/>
      <c r="J913" s="4"/>
      <c r="K913" s="4"/>
      <c r="L913" s="4"/>
      <c r="M913" s="4"/>
      <c r="N913" s="4"/>
      <c r="O913" s="4"/>
      <c r="P913" s="4"/>
      <c r="Q913" s="4"/>
    </row>
    <row r="914" ht="14.25" customHeight="1">
      <c r="A914" s="3"/>
      <c r="B914" s="109"/>
      <c r="D914" s="4"/>
      <c r="G914" s="2"/>
      <c r="J914" s="4"/>
      <c r="K914" s="4"/>
      <c r="L914" s="4"/>
      <c r="M914" s="4"/>
      <c r="N914" s="4"/>
      <c r="O914" s="4"/>
      <c r="P914" s="4"/>
      <c r="Q914" s="4"/>
    </row>
    <row r="915" ht="14.25" customHeight="1">
      <c r="A915" s="3"/>
      <c r="B915" s="109"/>
      <c r="D915" s="4"/>
      <c r="G915" s="2"/>
      <c r="J915" s="4"/>
      <c r="K915" s="4"/>
      <c r="L915" s="4"/>
      <c r="M915" s="4"/>
      <c r="N915" s="4"/>
      <c r="O915" s="4"/>
      <c r="P915" s="4"/>
      <c r="Q915" s="4"/>
    </row>
    <row r="916" ht="14.25" customHeight="1">
      <c r="A916" s="3"/>
      <c r="B916" s="109"/>
      <c r="D916" s="4"/>
      <c r="G916" s="2"/>
      <c r="J916" s="4"/>
      <c r="K916" s="4"/>
      <c r="L916" s="4"/>
      <c r="M916" s="4"/>
      <c r="N916" s="4"/>
      <c r="O916" s="4"/>
      <c r="P916" s="4"/>
      <c r="Q916" s="4"/>
    </row>
    <row r="917" ht="14.25" customHeight="1">
      <c r="A917" s="3"/>
      <c r="B917" s="109"/>
      <c r="D917" s="4"/>
      <c r="G917" s="2"/>
      <c r="J917" s="4"/>
      <c r="K917" s="4"/>
      <c r="L917" s="4"/>
      <c r="M917" s="4"/>
      <c r="N917" s="4"/>
      <c r="O917" s="4"/>
      <c r="P917" s="4"/>
      <c r="Q917" s="4"/>
    </row>
    <row r="918" ht="14.25" customHeight="1">
      <c r="A918" s="3"/>
      <c r="B918" s="109"/>
      <c r="D918" s="4"/>
      <c r="G918" s="2"/>
      <c r="J918" s="4"/>
      <c r="K918" s="4"/>
      <c r="L918" s="4"/>
      <c r="M918" s="4"/>
      <c r="N918" s="4"/>
      <c r="O918" s="4"/>
      <c r="P918" s="4"/>
      <c r="Q918" s="4"/>
    </row>
    <row r="919" ht="14.25" customHeight="1">
      <c r="A919" s="3"/>
      <c r="B919" s="109"/>
      <c r="D919" s="4"/>
      <c r="G919" s="2"/>
      <c r="J919" s="4"/>
      <c r="K919" s="4"/>
      <c r="L919" s="4"/>
      <c r="M919" s="4"/>
      <c r="N919" s="4"/>
      <c r="O919" s="4"/>
      <c r="P919" s="4"/>
      <c r="Q919" s="4"/>
    </row>
    <row r="920" ht="14.25" customHeight="1">
      <c r="A920" s="3"/>
      <c r="B920" s="109"/>
      <c r="D920" s="4"/>
      <c r="G920" s="2"/>
      <c r="J920" s="4"/>
      <c r="K920" s="4"/>
      <c r="L920" s="4"/>
      <c r="M920" s="4"/>
      <c r="N920" s="4"/>
      <c r="O920" s="4"/>
      <c r="P920" s="4"/>
      <c r="Q920" s="4"/>
    </row>
    <row r="921" ht="14.25" customHeight="1">
      <c r="A921" s="3"/>
      <c r="B921" s="109"/>
      <c r="D921" s="4"/>
      <c r="G921" s="2"/>
      <c r="J921" s="4"/>
      <c r="K921" s="4"/>
      <c r="L921" s="4"/>
      <c r="M921" s="4"/>
      <c r="N921" s="4"/>
      <c r="O921" s="4"/>
      <c r="P921" s="4"/>
      <c r="Q921" s="4"/>
    </row>
    <row r="922" ht="14.25" customHeight="1">
      <c r="A922" s="3"/>
      <c r="B922" s="109"/>
      <c r="D922" s="4"/>
      <c r="G922" s="2"/>
      <c r="J922" s="4"/>
      <c r="K922" s="4"/>
      <c r="L922" s="4"/>
      <c r="M922" s="4"/>
      <c r="N922" s="4"/>
      <c r="O922" s="4"/>
      <c r="P922" s="4"/>
      <c r="Q922" s="4"/>
    </row>
    <row r="923" ht="14.25" customHeight="1">
      <c r="A923" s="3"/>
      <c r="B923" s="109"/>
      <c r="D923" s="4"/>
      <c r="G923" s="2"/>
      <c r="J923" s="4"/>
      <c r="K923" s="4"/>
      <c r="L923" s="4"/>
      <c r="M923" s="4"/>
      <c r="N923" s="4"/>
      <c r="O923" s="4"/>
      <c r="P923" s="4"/>
      <c r="Q923" s="4"/>
    </row>
    <row r="924" ht="14.25" customHeight="1">
      <c r="A924" s="3"/>
      <c r="B924" s="109"/>
      <c r="D924" s="4"/>
      <c r="G924" s="2"/>
      <c r="J924" s="4"/>
      <c r="K924" s="4"/>
      <c r="L924" s="4"/>
      <c r="M924" s="4"/>
      <c r="N924" s="4"/>
      <c r="O924" s="4"/>
      <c r="P924" s="4"/>
      <c r="Q924" s="4"/>
    </row>
    <row r="925" ht="14.25" customHeight="1">
      <c r="A925" s="3"/>
      <c r="B925" s="109"/>
      <c r="D925" s="4"/>
      <c r="G925" s="2"/>
      <c r="J925" s="4"/>
      <c r="K925" s="4"/>
      <c r="L925" s="4"/>
      <c r="M925" s="4"/>
      <c r="N925" s="4"/>
      <c r="O925" s="4"/>
      <c r="P925" s="4"/>
      <c r="Q925" s="4"/>
    </row>
    <row r="926" ht="14.25" customHeight="1">
      <c r="A926" s="3"/>
      <c r="B926" s="109"/>
      <c r="D926" s="4"/>
      <c r="G926" s="2"/>
      <c r="J926" s="4"/>
      <c r="K926" s="4"/>
      <c r="L926" s="4"/>
      <c r="M926" s="4"/>
      <c r="N926" s="4"/>
      <c r="O926" s="4"/>
      <c r="P926" s="4"/>
      <c r="Q926" s="4"/>
    </row>
    <row r="927" ht="14.25" customHeight="1">
      <c r="A927" s="3"/>
      <c r="B927" s="109"/>
      <c r="D927" s="4"/>
      <c r="G927" s="2"/>
      <c r="J927" s="4"/>
      <c r="K927" s="4"/>
      <c r="L927" s="4"/>
      <c r="M927" s="4"/>
      <c r="N927" s="4"/>
      <c r="O927" s="4"/>
      <c r="P927" s="4"/>
      <c r="Q927" s="4"/>
    </row>
    <row r="928" ht="14.25" customHeight="1">
      <c r="A928" s="3"/>
      <c r="B928" s="109"/>
      <c r="D928" s="4"/>
      <c r="G928" s="2"/>
      <c r="J928" s="4"/>
      <c r="K928" s="4"/>
      <c r="L928" s="4"/>
      <c r="M928" s="4"/>
      <c r="N928" s="4"/>
      <c r="O928" s="4"/>
      <c r="P928" s="4"/>
      <c r="Q928" s="4"/>
    </row>
    <row r="929" ht="14.25" customHeight="1">
      <c r="A929" s="3"/>
      <c r="B929" s="109"/>
      <c r="D929" s="4"/>
      <c r="G929" s="2"/>
      <c r="J929" s="4"/>
      <c r="K929" s="4"/>
      <c r="L929" s="4"/>
      <c r="M929" s="4"/>
      <c r="N929" s="4"/>
      <c r="O929" s="4"/>
      <c r="P929" s="4"/>
      <c r="Q929" s="4"/>
    </row>
    <row r="930" ht="14.25" customHeight="1">
      <c r="A930" s="3"/>
      <c r="B930" s="109"/>
      <c r="D930" s="4"/>
      <c r="G930" s="2"/>
      <c r="J930" s="4"/>
      <c r="K930" s="4"/>
      <c r="L930" s="4"/>
      <c r="M930" s="4"/>
      <c r="N930" s="4"/>
      <c r="O930" s="4"/>
      <c r="P930" s="4"/>
      <c r="Q930" s="4"/>
    </row>
    <row r="931" ht="14.25" customHeight="1">
      <c r="A931" s="3"/>
      <c r="B931" s="109"/>
      <c r="D931" s="4"/>
      <c r="G931" s="2"/>
      <c r="J931" s="4"/>
      <c r="K931" s="4"/>
      <c r="L931" s="4"/>
      <c r="M931" s="4"/>
      <c r="N931" s="4"/>
      <c r="O931" s="4"/>
      <c r="P931" s="4"/>
      <c r="Q931" s="4"/>
    </row>
    <row r="932" ht="14.25" customHeight="1">
      <c r="A932" s="3"/>
      <c r="B932" s="109"/>
      <c r="D932" s="4"/>
      <c r="G932" s="2"/>
      <c r="J932" s="4"/>
      <c r="K932" s="4"/>
      <c r="L932" s="4"/>
      <c r="M932" s="4"/>
      <c r="N932" s="4"/>
      <c r="O932" s="4"/>
      <c r="P932" s="4"/>
      <c r="Q932" s="4"/>
    </row>
    <row r="933" ht="14.25" customHeight="1">
      <c r="A933" s="3"/>
      <c r="B933" s="109"/>
      <c r="D933" s="4"/>
      <c r="G933" s="2"/>
      <c r="J933" s="4"/>
      <c r="K933" s="4"/>
      <c r="L933" s="4"/>
      <c r="M933" s="4"/>
      <c r="N933" s="4"/>
      <c r="O933" s="4"/>
      <c r="P933" s="4"/>
      <c r="Q933" s="4"/>
    </row>
    <row r="934" ht="14.25" customHeight="1">
      <c r="A934" s="3"/>
      <c r="B934" s="109"/>
      <c r="D934" s="4"/>
      <c r="G934" s="2"/>
      <c r="J934" s="4"/>
      <c r="K934" s="4"/>
      <c r="L934" s="4"/>
      <c r="M934" s="4"/>
      <c r="N934" s="4"/>
      <c r="O934" s="4"/>
      <c r="P934" s="4"/>
      <c r="Q934" s="4"/>
    </row>
    <row r="935" ht="14.25" customHeight="1">
      <c r="A935" s="3"/>
      <c r="B935" s="109"/>
      <c r="D935" s="4"/>
      <c r="G935" s="2"/>
      <c r="J935" s="4"/>
      <c r="K935" s="4"/>
      <c r="L935" s="4"/>
      <c r="M935" s="4"/>
      <c r="N935" s="4"/>
      <c r="O935" s="4"/>
      <c r="P935" s="4"/>
      <c r="Q935" s="4"/>
    </row>
    <row r="936" ht="14.25" customHeight="1">
      <c r="A936" s="3"/>
      <c r="B936" s="109"/>
      <c r="D936" s="4"/>
      <c r="G936" s="2"/>
      <c r="J936" s="4"/>
      <c r="K936" s="4"/>
      <c r="L936" s="4"/>
      <c r="M936" s="4"/>
      <c r="N936" s="4"/>
      <c r="O936" s="4"/>
      <c r="P936" s="4"/>
      <c r="Q936" s="4"/>
    </row>
    <row r="937" ht="14.25" customHeight="1">
      <c r="A937" s="3"/>
      <c r="B937" s="109"/>
      <c r="D937" s="4"/>
      <c r="G937" s="2"/>
      <c r="J937" s="4"/>
      <c r="K937" s="4"/>
      <c r="L937" s="4"/>
      <c r="M937" s="4"/>
      <c r="N937" s="4"/>
      <c r="O937" s="4"/>
      <c r="P937" s="4"/>
      <c r="Q937" s="4"/>
    </row>
    <row r="938" ht="14.25" customHeight="1">
      <c r="A938" s="3"/>
      <c r="B938" s="109"/>
      <c r="D938" s="4"/>
      <c r="G938" s="2"/>
      <c r="J938" s="4"/>
      <c r="K938" s="4"/>
      <c r="L938" s="4"/>
      <c r="M938" s="4"/>
      <c r="N938" s="4"/>
      <c r="O938" s="4"/>
      <c r="P938" s="4"/>
      <c r="Q938" s="4"/>
    </row>
    <row r="939" ht="14.25" customHeight="1">
      <c r="A939" s="3"/>
      <c r="B939" s="109"/>
      <c r="D939" s="4"/>
      <c r="G939" s="2"/>
      <c r="J939" s="4"/>
      <c r="K939" s="4"/>
      <c r="L939" s="4"/>
      <c r="M939" s="4"/>
      <c r="N939" s="4"/>
      <c r="O939" s="4"/>
      <c r="P939" s="4"/>
      <c r="Q939" s="4"/>
    </row>
    <row r="940" ht="14.25" customHeight="1">
      <c r="A940" s="3"/>
      <c r="B940" s="109"/>
      <c r="D940" s="4"/>
      <c r="G940" s="2"/>
      <c r="J940" s="4"/>
      <c r="K940" s="4"/>
      <c r="L940" s="4"/>
      <c r="M940" s="4"/>
      <c r="N940" s="4"/>
      <c r="O940" s="4"/>
      <c r="P940" s="4"/>
      <c r="Q940" s="4"/>
    </row>
    <row r="941" ht="14.25" customHeight="1">
      <c r="A941" s="3"/>
      <c r="B941" s="109"/>
      <c r="D941" s="4"/>
      <c r="G941" s="2"/>
      <c r="J941" s="4"/>
      <c r="K941" s="4"/>
      <c r="L941" s="4"/>
      <c r="M941" s="4"/>
      <c r="N941" s="4"/>
      <c r="O941" s="4"/>
      <c r="P941" s="4"/>
      <c r="Q941" s="4"/>
    </row>
    <row r="942" ht="14.25" customHeight="1">
      <c r="A942" s="3"/>
      <c r="B942" s="109"/>
      <c r="D942" s="4"/>
      <c r="G942" s="2"/>
      <c r="J942" s="4"/>
      <c r="K942" s="4"/>
      <c r="L942" s="4"/>
      <c r="M942" s="4"/>
      <c r="N942" s="4"/>
      <c r="O942" s="4"/>
      <c r="P942" s="4"/>
      <c r="Q942" s="4"/>
    </row>
    <row r="943" ht="14.25" customHeight="1">
      <c r="A943" s="3"/>
      <c r="B943" s="109"/>
      <c r="D943" s="4"/>
      <c r="G943" s="2"/>
      <c r="J943" s="4"/>
      <c r="K943" s="4"/>
      <c r="L943" s="4"/>
      <c r="M943" s="4"/>
      <c r="N943" s="4"/>
      <c r="O943" s="4"/>
      <c r="P943" s="4"/>
      <c r="Q943" s="4"/>
    </row>
    <row r="944" ht="14.25" customHeight="1">
      <c r="A944" s="3"/>
      <c r="B944" s="109"/>
      <c r="D944" s="4"/>
      <c r="G944" s="2"/>
      <c r="J944" s="4"/>
      <c r="K944" s="4"/>
      <c r="L944" s="4"/>
      <c r="M944" s="4"/>
      <c r="N944" s="4"/>
      <c r="O944" s="4"/>
      <c r="P944" s="4"/>
      <c r="Q944" s="4"/>
    </row>
    <row r="945" ht="14.25" customHeight="1">
      <c r="A945" s="3"/>
      <c r="B945" s="109"/>
      <c r="D945" s="4"/>
      <c r="G945" s="2"/>
      <c r="J945" s="4"/>
      <c r="K945" s="4"/>
      <c r="L945" s="4"/>
      <c r="M945" s="4"/>
      <c r="N945" s="4"/>
      <c r="O945" s="4"/>
      <c r="P945" s="4"/>
      <c r="Q945" s="4"/>
    </row>
    <row r="946" ht="14.25" customHeight="1">
      <c r="A946" s="3"/>
      <c r="B946" s="109"/>
      <c r="D946" s="4"/>
      <c r="G946" s="2"/>
      <c r="J946" s="4"/>
      <c r="K946" s="4"/>
      <c r="L946" s="4"/>
      <c r="M946" s="4"/>
      <c r="N946" s="4"/>
      <c r="O946" s="4"/>
      <c r="P946" s="4"/>
      <c r="Q946" s="4"/>
    </row>
    <row r="947" ht="14.25" customHeight="1">
      <c r="A947" s="3"/>
      <c r="B947" s="109"/>
      <c r="D947" s="4"/>
      <c r="G947" s="2"/>
      <c r="J947" s="4"/>
      <c r="K947" s="4"/>
      <c r="L947" s="4"/>
      <c r="M947" s="4"/>
      <c r="N947" s="4"/>
      <c r="O947" s="4"/>
      <c r="P947" s="4"/>
      <c r="Q947" s="4"/>
    </row>
    <row r="948" ht="14.25" customHeight="1">
      <c r="A948" s="3"/>
      <c r="B948" s="109"/>
      <c r="D948" s="4"/>
      <c r="G948" s="2"/>
      <c r="J948" s="4"/>
      <c r="K948" s="4"/>
      <c r="L948" s="4"/>
      <c r="M948" s="4"/>
      <c r="N948" s="4"/>
      <c r="O948" s="4"/>
      <c r="P948" s="4"/>
      <c r="Q948" s="4"/>
    </row>
    <row r="949" ht="14.25" customHeight="1">
      <c r="A949" s="3"/>
      <c r="B949" s="109"/>
      <c r="D949" s="4"/>
      <c r="G949" s="2"/>
      <c r="J949" s="4"/>
      <c r="K949" s="4"/>
      <c r="L949" s="4"/>
      <c r="M949" s="4"/>
      <c r="N949" s="4"/>
      <c r="O949" s="4"/>
      <c r="P949" s="4"/>
      <c r="Q949" s="4"/>
    </row>
    <row r="950" ht="14.25" customHeight="1">
      <c r="A950" s="3"/>
      <c r="B950" s="109"/>
      <c r="D950" s="4"/>
      <c r="G950" s="2"/>
      <c r="J950" s="4"/>
      <c r="K950" s="4"/>
      <c r="L950" s="4"/>
      <c r="M950" s="4"/>
      <c r="N950" s="4"/>
      <c r="O950" s="4"/>
      <c r="P950" s="4"/>
      <c r="Q950" s="4"/>
    </row>
    <row r="951" ht="14.25" customHeight="1">
      <c r="A951" s="3"/>
      <c r="B951" s="109"/>
      <c r="D951" s="4"/>
      <c r="G951" s="2"/>
      <c r="J951" s="4"/>
      <c r="K951" s="4"/>
      <c r="L951" s="4"/>
      <c r="M951" s="4"/>
      <c r="N951" s="4"/>
      <c r="O951" s="4"/>
      <c r="P951" s="4"/>
      <c r="Q951" s="4"/>
    </row>
    <row r="952" ht="14.25" customHeight="1">
      <c r="A952" s="3"/>
      <c r="B952" s="109"/>
      <c r="D952" s="4"/>
      <c r="G952" s="2"/>
      <c r="J952" s="4"/>
      <c r="K952" s="4"/>
      <c r="L952" s="4"/>
      <c r="M952" s="4"/>
      <c r="N952" s="4"/>
      <c r="O952" s="4"/>
      <c r="P952" s="4"/>
      <c r="Q952" s="4"/>
    </row>
    <row r="953" ht="14.25" customHeight="1">
      <c r="A953" s="3"/>
      <c r="B953" s="109"/>
      <c r="D953" s="4"/>
      <c r="G953" s="2"/>
      <c r="J953" s="4"/>
      <c r="K953" s="4"/>
      <c r="L953" s="4"/>
      <c r="M953" s="4"/>
      <c r="N953" s="4"/>
      <c r="O953" s="4"/>
      <c r="P953" s="4"/>
      <c r="Q953" s="4"/>
    </row>
    <row r="954" ht="14.25" customHeight="1">
      <c r="A954" s="3"/>
      <c r="B954" s="109"/>
      <c r="D954" s="4"/>
      <c r="G954" s="2"/>
      <c r="J954" s="4"/>
      <c r="K954" s="4"/>
      <c r="L954" s="4"/>
      <c r="M954" s="4"/>
      <c r="N954" s="4"/>
      <c r="O954" s="4"/>
      <c r="P954" s="4"/>
      <c r="Q954" s="4"/>
    </row>
    <row r="955" ht="14.25" customHeight="1">
      <c r="A955" s="3"/>
      <c r="B955" s="109"/>
      <c r="D955" s="4"/>
      <c r="G955" s="2"/>
      <c r="J955" s="4"/>
      <c r="K955" s="4"/>
      <c r="L955" s="4"/>
      <c r="M955" s="4"/>
      <c r="N955" s="4"/>
      <c r="O955" s="4"/>
      <c r="P955" s="4"/>
      <c r="Q955" s="4"/>
    </row>
    <row r="956" ht="14.25" customHeight="1">
      <c r="A956" s="3"/>
      <c r="B956" s="109"/>
      <c r="D956" s="4"/>
      <c r="G956" s="2"/>
      <c r="J956" s="4"/>
      <c r="K956" s="4"/>
      <c r="L956" s="4"/>
      <c r="M956" s="4"/>
      <c r="N956" s="4"/>
      <c r="O956" s="4"/>
      <c r="P956" s="4"/>
      <c r="Q956" s="4"/>
    </row>
    <row r="957" ht="14.25" customHeight="1">
      <c r="A957" s="3"/>
      <c r="B957" s="109"/>
      <c r="D957" s="4"/>
      <c r="G957" s="2"/>
      <c r="J957" s="4"/>
      <c r="K957" s="4"/>
      <c r="L957" s="4"/>
      <c r="M957" s="4"/>
      <c r="N957" s="4"/>
      <c r="O957" s="4"/>
      <c r="P957" s="4"/>
      <c r="Q957" s="4"/>
    </row>
    <row r="958" ht="14.25" customHeight="1">
      <c r="A958" s="3"/>
      <c r="B958" s="109"/>
      <c r="D958" s="4"/>
      <c r="G958" s="2"/>
      <c r="J958" s="4"/>
      <c r="K958" s="4"/>
      <c r="L958" s="4"/>
      <c r="M958" s="4"/>
      <c r="N958" s="4"/>
      <c r="O958" s="4"/>
      <c r="P958" s="4"/>
      <c r="Q958" s="4"/>
    </row>
    <row r="959" ht="14.25" customHeight="1">
      <c r="A959" s="3"/>
      <c r="B959" s="109"/>
      <c r="D959" s="4"/>
      <c r="G959" s="2"/>
      <c r="J959" s="4"/>
      <c r="K959" s="4"/>
      <c r="L959" s="4"/>
      <c r="M959" s="4"/>
      <c r="N959" s="4"/>
      <c r="O959" s="4"/>
      <c r="P959" s="4"/>
      <c r="Q959" s="4"/>
    </row>
    <row r="960" ht="14.25" customHeight="1">
      <c r="A960" s="3"/>
      <c r="B960" s="109"/>
      <c r="D960" s="4"/>
      <c r="G960" s="2"/>
      <c r="J960" s="4"/>
      <c r="K960" s="4"/>
      <c r="L960" s="4"/>
      <c r="M960" s="4"/>
      <c r="N960" s="4"/>
      <c r="O960" s="4"/>
      <c r="P960" s="4"/>
      <c r="Q960" s="4"/>
    </row>
    <row r="961" ht="14.25" customHeight="1">
      <c r="A961" s="3"/>
      <c r="B961" s="109"/>
      <c r="D961" s="4"/>
      <c r="G961" s="2"/>
      <c r="J961" s="4"/>
      <c r="K961" s="4"/>
      <c r="L961" s="4"/>
      <c r="M961" s="4"/>
      <c r="N961" s="4"/>
      <c r="O961" s="4"/>
      <c r="P961" s="4"/>
      <c r="Q961" s="4"/>
    </row>
    <row r="962" ht="14.25" customHeight="1">
      <c r="A962" s="3"/>
      <c r="B962" s="109"/>
      <c r="D962" s="4"/>
      <c r="G962" s="2"/>
      <c r="J962" s="4"/>
      <c r="K962" s="4"/>
      <c r="L962" s="4"/>
      <c r="M962" s="4"/>
      <c r="N962" s="4"/>
      <c r="O962" s="4"/>
      <c r="P962" s="4"/>
      <c r="Q962" s="4"/>
    </row>
    <row r="963" ht="14.25" customHeight="1">
      <c r="A963" s="3"/>
      <c r="B963" s="109"/>
      <c r="D963" s="4"/>
      <c r="G963" s="2"/>
      <c r="J963" s="4"/>
      <c r="K963" s="4"/>
      <c r="L963" s="4"/>
      <c r="M963" s="4"/>
      <c r="N963" s="4"/>
      <c r="O963" s="4"/>
      <c r="P963" s="4"/>
      <c r="Q963" s="4"/>
    </row>
    <row r="964" ht="14.25" customHeight="1">
      <c r="A964" s="3"/>
      <c r="B964" s="109"/>
      <c r="D964" s="4"/>
      <c r="G964" s="2"/>
      <c r="J964" s="4"/>
      <c r="K964" s="4"/>
      <c r="L964" s="4"/>
      <c r="M964" s="4"/>
      <c r="N964" s="4"/>
      <c r="O964" s="4"/>
      <c r="P964" s="4"/>
      <c r="Q964" s="4"/>
    </row>
    <row r="965" ht="14.25" customHeight="1">
      <c r="A965" s="3"/>
      <c r="B965" s="109"/>
      <c r="D965" s="4"/>
      <c r="G965" s="2"/>
      <c r="J965" s="4"/>
      <c r="K965" s="4"/>
      <c r="L965" s="4"/>
      <c r="M965" s="4"/>
      <c r="N965" s="4"/>
      <c r="O965" s="4"/>
      <c r="P965" s="4"/>
      <c r="Q965" s="4"/>
    </row>
    <row r="966" ht="14.25" customHeight="1">
      <c r="A966" s="3"/>
      <c r="B966" s="109"/>
      <c r="D966" s="4"/>
      <c r="G966" s="2"/>
      <c r="J966" s="4"/>
      <c r="K966" s="4"/>
      <c r="L966" s="4"/>
      <c r="M966" s="4"/>
      <c r="N966" s="4"/>
      <c r="O966" s="4"/>
      <c r="P966" s="4"/>
      <c r="Q966" s="4"/>
    </row>
    <row r="967" ht="14.25" customHeight="1">
      <c r="A967" s="3"/>
      <c r="B967" s="109"/>
      <c r="D967" s="4"/>
      <c r="G967" s="2"/>
      <c r="J967" s="4"/>
      <c r="K967" s="4"/>
      <c r="L967" s="4"/>
      <c r="M967" s="4"/>
      <c r="N967" s="4"/>
      <c r="O967" s="4"/>
      <c r="P967" s="4"/>
      <c r="Q967" s="4"/>
    </row>
    <row r="968" ht="14.25" customHeight="1">
      <c r="A968" s="3"/>
      <c r="B968" s="109"/>
      <c r="D968" s="4"/>
      <c r="G968" s="2"/>
      <c r="J968" s="4"/>
      <c r="K968" s="4"/>
      <c r="L968" s="4"/>
      <c r="M968" s="4"/>
      <c r="N968" s="4"/>
      <c r="O968" s="4"/>
      <c r="P968" s="4"/>
      <c r="Q968" s="4"/>
    </row>
    <row r="969" ht="14.25" customHeight="1">
      <c r="A969" s="3"/>
      <c r="B969" s="109"/>
      <c r="D969" s="4"/>
      <c r="G969" s="2"/>
      <c r="J969" s="4"/>
      <c r="K969" s="4"/>
      <c r="L969" s="4"/>
      <c r="M969" s="4"/>
      <c r="N969" s="4"/>
      <c r="O969" s="4"/>
      <c r="P969" s="4"/>
      <c r="Q969" s="4"/>
    </row>
    <row r="970" ht="14.25" customHeight="1">
      <c r="A970" s="3"/>
      <c r="B970" s="109"/>
      <c r="D970" s="4"/>
      <c r="G970" s="2"/>
      <c r="J970" s="4"/>
      <c r="K970" s="4"/>
      <c r="L970" s="4"/>
      <c r="M970" s="4"/>
      <c r="N970" s="4"/>
      <c r="O970" s="4"/>
      <c r="P970" s="4"/>
      <c r="Q970" s="4"/>
    </row>
    <row r="971" ht="14.25" customHeight="1">
      <c r="A971" s="3"/>
      <c r="B971" s="109"/>
      <c r="D971" s="4"/>
      <c r="G971" s="2"/>
      <c r="J971" s="4"/>
      <c r="K971" s="4"/>
      <c r="L971" s="4"/>
      <c r="M971" s="4"/>
      <c r="N971" s="4"/>
      <c r="O971" s="4"/>
      <c r="P971" s="4"/>
      <c r="Q971" s="4"/>
    </row>
    <row r="972" ht="14.25" customHeight="1">
      <c r="A972" s="3"/>
      <c r="B972" s="109"/>
      <c r="D972" s="4"/>
      <c r="G972" s="2"/>
      <c r="J972" s="4"/>
      <c r="K972" s="4"/>
      <c r="L972" s="4"/>
      <c r="M972" s="4"/>
      <c r="N972" s="4"/>
      <c r="O972" s="4"/>
      <c r="P972" s="4"/>
      <c r="Q972" s="4"/>
    </row>
    <row r="973" ht="14.25" customHeight="1">
      <c r="A973" s="3"/>
      <c r="B973" s="109"/>
      <c r="D973" s="4"/>
      <c r="G973" s="2"/>
      <c r="J973" s="4"/>
      <c r="K973" s="4"/>
      <c r="L973" s="4"/>
      <c r="M973" s="4"/>
      <c r="N973" s="4"/>
      <c r="O973" s="4"/>
      <c r="P973" s="4"/>
      <c r="Q973" s="4"/>
    </row>
    <row r="974" ht="14.25" customHeight="1">
      <c r="A974" s="3"/>
      <c r="B974" s="109"/>
      <c r="D974" s="4"/>
      <c r="G974" s="2"/>
      <c r="J974" s="4"/>
      <c r="K974" s="4"/>
      <c r="L974" s="4"/>
      <c r="M974" s="4"/>
      <c r="N974" s="4"/>
      <c r="O974" s="4"/>
      <c r="P974" s="4"/>
      <c r="Q974" s="4"/>
    </row>
    <row r="975" ht="14.25" customHeight="1">
      <c r="A975" s="3"/>
      <c r="B975" s="109"/>
      <c r="D975" s="4"/>
      <c r="G975" s="2"/>
      <c r="J975" s="4"/>
      <c r="K975" s="4"/>
      <c r="L975" s="4"/>
      <c r="M975" s="4"/>
      <c r="N975" s="4"/>
      <c r="O975" s="4"/>
      <c r="P975" s="4"/>
      <c r="Q975" s="4"/>
    </row>
    <row r="976" ht="14.25" customHeight="1">
      <c r="A976" s="3"/>
      <c r="B976" s="109"/>
      <c r="D976" s="4"/>
      <c r="G976" s="2"/>
      <c r="J976" s="4"/>
      <c r="K976" s="4"/>
      <c r="L976" s="4"/>
      <c r="M976" s="4"/>
      <c r="N976" s="4"/>
      <c r="O976" s="4"/>
      <c r="P976" s="4"/>
      <c r="Q976" s="4"/>
    </row>
    <row r="977" ht="14.25" customHeight="1">
      <c r="A977" s="3"/>
      <c r="B977" s="109"/>
      <c r="D977" s="4"/>
      <c r="G977" s="2"/>
      <c r="J977" s="4"/>
      <c r="K977" s="4"/>
      <c r="L977" s="4"/>
      <c r="M977" s="4"/>
      <c r="N977" s="4"/>
      <c r="O977" s="4"/>
      <c r="P977" s="4"/>
      <c r="Q977" s="4"/>
    </row>
    <row r="978" ht="14.25" customHeight="1">
      <c r="A978" s="3"/>
      <c r="B978" s="109"/>
      <c r="D978" s="4"/>
      <c r="G978" s="2"/>
      <c r="J978" s="4"/>
      <c r="K978" s="4"/>
      <c r="L978" s="4"/>
      <c r="M978" s="4"/>
      <c r="N978" s="4"/>
      <c r="O978" s="4"/>
      <c r="P978" s="4"/>
      <c r="Q978" s="4"/>
    </row>
    <row r="979" ht="14.25" customHeight="1">
      <c r="A979" s="3"/>
      <c r="B979" s="109"/>
      <c r="D979" s="4"/>
      <c r="G979" s="2"/>
      <c r="J979" s="4"/>
      <c r="K979" s="4"/>
      <c r="L979" s="4"/>
      <c r="M979" s="4"/>
      <c r="N979" s="4"/>
      <c r="O979" s="4"/>
      <c r="P979" s="4"/>
      <c r="Q979" s="4"/>
    </row>
    <row r="980" ht="14.25" customHeight="1">
      <c r="A980" s="3"/>
      <c r="B980" s="109"/>
      <c r="D980" s="4"/>
      <c r="G980" s="2"/>
      <c r="J980" s="4"/>
      <c r="K980" s="4"/>
      <c r="L980" s="4"/>
      <c r="M980" s="4"/>
      <c r="N980" s="4"/>
      <c r="O980" s="4"/>
      <c r="P980" s="4"/>
      <c r="Q980" s="4"/>
    </row>
    <row r="981" ht="14.25" customHeight="1">
      <c r="A981" s="3"/>
      <c r="B981" s="109"/>
      <c r="D981" s="4"/>
      <c r="G981" s="2"/>
      <c r="J981" s="4"/>
      <c r="K981" s="4"/>
      <c r="L981" s="4"/>
      <c r="M981" s="4"/>
      <c r="N981" s="4"/>
      <c r="O981" s="4"/>
      <c r="P981" s="4"/>
      <c r="Q981" s="4"/>
    </row>
    <row r="982" ht="14.25" customHeight="1">
      <c r="A982" s="3"/>
      <c r="B982" s="109"/>
      <c r="D982" s="4"/>
      <c r="G982" s="2"/>
      <c r="J982" s="4"/>
      <c r="K982" s="4"/>
      <c r="L982" s="4"/>
      <c r="M982" s="4"/>
      <c r="N982" s="4"/>
      <c r="O982" s="4"/>
      <c r="P982" s="4"/>
      <c r="Q982" s="4"/>
    </row>
    <row r="983" ht="14.25" customHeight="1">
      <c r="A983" s="3"/>
      <c r="B983" s="109"/>
      <c r="D983" s="4"/>
      <c r="G983" s="2"/>
      <c r="J983" s="4"/>
      <c r="K983" s="4"/>
      <c r="L983" s="4"/>
      <c r="M983" s="4"/>
      <c r="N983" s="4"/>
      <c r="O983" s="4"/>
      <c r="P983" s="4"/>
      <c r="Q983" s="4"/>
    </row>
    <row r="984" ht="14.25" customHeight="1">
      <c r="A984" s="3"/>
      <c r="B984" s="109"/>
      <c r="D984" s="4"/>
      <c r="G984" s="2"/>
      <c r="J984" s="4"/>
      <c r="K984" s="4"/>
      <c r="L984" s="4"/>
      <c r="M984" s="4"/>
      <c r="N984" s="4"/>
      <c r="O984" s="4"/>
      <c r="P984" s="4"/>
      <c r="Q984" s="4"/>
    </row>
    <row r="985" ht="14.25" customHeight="1">
      <c r="A985" s="3"/>
      <c r="B985" s="109"/>
      <c r="D985" s="4"/>
      <c r="G985" s="2"/>
      <c r="J985" s="4"/>
      <c r="K985" s="4"/>
      <c r="L985" s="4"/>
      <c r="M985" s="4"/>
      <c r="N985" s="4"/>
      <c r="O985" s="4"/>
      <c r="P985" s="4"/>
      <c r="Q985" s="4"/>
    </row>
    <row r="986" ht="14.25" customHeight="1">
      <c r="A986" s="3"/>
      <c r="B986" s="109"/>
      <c r="D986" s="4"/>
      <c r="G986" s="2"/>
      <c r="J986" s="4"/>
      <c r="K986" s="4"/>
      <c r="L986" s="4"/>
      <c r="M986" s="4"/>
      <c r="N986" s="4"/>
      <c r="O986" s="4"/>
      <c r="P986" s="4"/>
      <c r="Q986" s="4"/>
    </row>
    <row r="987" ht="14.25" customHeight="1">
      <c r="A987" s="3"/>
      <c r="B987" s="109"/>
      <c r="D987" s="4"/>
      <c r="G987" s="2"/>
      <c r="J987" s="4"/>
      <c r="K987" s="4"/>
      <c r="L987" s="4"/>
      <c r="M987" s="4"/>
      <c r="N987" s="4"/>
      <c r="O987" s="4"/>
      <c r="P987" s="4"/>
      <c r="Q987" s="4"/>
    </row>
    <row r="988" ht="14.25" customHeight="1">
      <c r="A988" s="3"/>
      <c r="B988" s="109"/>
      <c r="D988" s="4"/>
      <c r="G988" s="2"/>
      <c r="J988" s="4"/>
      <c r="K988" s="4"/>
      <c r="L988" s="4"/>
      <c r="M988" s="4"/>
      <c r="N988" s="4"/>
      <c r="O988" s="4"/>
      <c r="P988" s="4"/>
      <c r="Q988" s="4"/>
    </row>
    <row r="989" ht="14.25" customHeight="1">
      <c r="A989" s="3"/>
      <c r="B989" s="109"/>
      <c r="D989" s="4"/>
      <c r="G989" s="2"/>
      <c r="J989" s="4"/>
      <c r="K989" s="4"/>
      <c r="L989" s="4"/>
      <c r="M989" s="4"/>
      <c r="N989" s="4"/>
      <c r="O989" s="4"/>
      <c r="P989" s="4"/>
      <c r="Q989" s="4"/>
    </row>
    <row r="990" ht="14.25" customHeight="1">
      <c r="A990" s="3"/>
      <c r="B990" s="109"/>
      <c r="D990" s="4"/>
      <c r="G990" s="2"/>
      <c r="J990" s="4"/>
      <c r="K990" s="4"/>
      <c r="L990" s="4"/>
      <c r="M990" s="4"/>
      <c r="N990" s="4"/>
      <c r="O990" s="4"/>
      <c r="P990" s="4"/>
      <c r="Q990" s="4"/>
    </row>
    <row r="991" ht="14.25" customHeight="1">
      <c r="A991" s="3"/>
      <c r="B991" s="109"/>
      <c r="D991" s="4"/>
      <c r="G991" s="2"/>
      <c r="J991" s="4"/>
      <c r="K991" s="4"/>
      <c r="L991" s="4"/>
      <c r="M991" s="4"/>
      <c r="N991" s="4"/>
      <c r="O991" s="4"/>
      <c r="P991" s="4"/>
      <c r="Q991" s="4"/>
    </row>
    <row r="992" ht="14.25" customHeight="1">
      <c r="A992" s="3"/>
      <c r="B992" s="109"/>
      <c r="D992" s="4"/>
      <c r="G992" s="2"/>
      <c r="J992" s="4"/>
      <c r="K992" s="4"/>
      <c r="L992" s="4"/>
      <c r="M992" s="4"/>
      <c r="N992" s="4"/>
      <c r="O992" s="4"/>
      <c r="P992" s="4"/>
      <c r="Q992" s="4"/>
    </row>
    <row r="993" ht="14.25" customHeight="1">
      <c r="A993" s="3"/>
      <c r="B993" s="109"/>
      <c r="D993" s="4"/>
      <c r="G993" s="2"/>
      <c r="J993" s="4"/>
      <c r="K993" s="4"/>
      <c r="L993" s="4"/>
      <c r="M993" s="4"/>
      <c r="N993" s="4"/>
      <c r="O993" s="4"/>
      <c r="P993" s="4"/>
      <c r="Q993" s="4"/>
    </row>
    <row r="994" ht="14.25" customHeight="1">
      <c r="A994" s="3"/>
      <c r="B994" s="109"/>
      <c r="D994" s="4"/>
      <c r="G994" s="2"/>
      <c r="J994" s="4"/>
      <c r="K994" s="4"/>
      <c r="L994" s="4"/>
      <c r="M994" s="4"/>
      <c r="N994" s="4"/>
      <c r="O994" s="4"/>
      <c r="P994" s="4"/>
      <c r="Q994" s="4"/>
    </row>
    <row r="995" ht="14.25" customHeight="1">
      <c r="A995" s="3"/>
      <c r="B995" s="109"/>
      <c r="D995" s="4"/>
      <c r="G995" s="2"/>
      <c r="J995" s="4"/>
      <c r="K995" s="4"/>
      <c r="L995" s="4"/>
      <c r="M995" s="4"/>
      <c r="N995" s="4"/>
      <c r="O995" s="4"/>
      <c r="P995" s="4"/>
      <c r="Q995" s="4"/>
    </row>
    <row r="996" ht="14.25" customHeight="1">
      <c r="A996" s="3"/>
      <c r="B996" s="109"/>
      <c r="D996" s="4"/>
      <c r="G996" s="2"/>
      <c r="J996" s="4"/>
      <c r="K996" s="4"/>
      <c r="L996" s="4"/>
      <c r="M996" s="4"/>
      <c r="N996" s="4"/>
      <c r="O996" s="4"/>
      <c r="P996" s="4"/>
      <c r="Q996" s="4"/>
    </row>
    <row r="997" ht="14.25" customHeight="1">
      <c r="A997" s="3"/>
      <c r="B997" s="109"/>
      <c r="D997" s="4"/>
      <c r="G997" s="2"/>
      <c r="J997" s="4"/>
      <c r="K997" s="4"/>
      <c r="L997" s="4"/>
      <c r="M997" s="4"/>
      <c r="N997" s="4"/>
      <c r="O997" s="4"/>
      <c r="P997" s="4"/>
      <c r="Q997" s="4"/>
    </row>
    <row r="998" ht="14.25" customHeight="1">
      <c r="A998" s="3"/>
      <c r="B998" s="109"/>
      <c r="D998" s="4"/>
      <c r="G998" s="2"/>
      <c r="J998" s="4"/>
      <c r="K998" s="4"/>
      <c r="L998" s="4"/>
      <c r="M998" s="4"/>
      <c r="N998" s="4"/>
      <c r="O998" s="4"/>
      <c r="P998" s="4"/>
      <c r="Q998" s="4"/>
    </row>
    <row r="999" ht="14.25" customHeight="1">
      <c r="A999" s="3"/>
      <c r="B999" s="109"/>
      <c r="D999" s="4"/>
      <c r="G999" s="2"/>
      <c r="J999" s="4"/>
      <c r="K999" s="4"/>
      <c r="L999" s="4"/>
      <c r="M999" s="4"/>
      <c r="N999" s="4"/>
      <c r="O999" s="4"/>
      <c r="P999" s="4"/>
      <c r="Q999" s="4"/>
    </row>
    <row r="1000" ht="14.25" customHeight="1">
      <c r="A1000" s="3"/>
      <c r="B1000" s="109"/>
      <c r="D1000" s="4"/>
      <c r="G1000" s="2"/>
      <c r="J1000" s="4"/>
      <c r="K1000" s="4"/>
      <c r="L1000" s="4"/>
      <c r="M1000" s="4"/>
      <c r="N1000" s="4"/>
      <c r="O1000" s="4"/>
      <c r="P1000" s="4"/>
      <c r="Q1000" s="4"/>
    </row>
    <row r="1001" ht="14.25" customHeight="1">
      <c r="A1001" s="3"/>
      <c r="B1001" s="109"/>
      <c r="D1001" s="4"/>
      <c r="G1001" s="166"/>
      <c r="J1001" s="4"/>
      <c r="K1001" s="4"/>
      <c r="L1001" s="4"/>
      <c r="M1001" s="4"/>
      <c r="N1001" s="4"/>
      <c r="O1001" s="4"/>
      <c r="P1001" s="4"/>
      <c r="Q1001" s="4"/>
    </row>
  </sheetData>
  <dataValidations>
    <dataValidation type="list" allowBlank="1" showDropDown="1" showErrorMessage="1" sqref="G2:G124 G130 F138 G141 G146:G147 G153 G210 G212 G872:G1000">
      <formula1>"MBTC,UBP"</formula1>
    </dataValidation>
    <dataValidation type="list" allowBlank="1" showErrorMessage="1" sqref="G125:G129 G131:G140 G142:G145 G148:G152 G154:G183 G203">
      <formula1>"MBTC,UBP"</formula1>
    </dataValidation>
    <dataValidation type="list" allowBlank="1" showErrorMessage="1" sqref="I138 I143 I152 I165 I169 I173 I175:I177">
      <formula1>"Private Office,Walk-Ins,Monthly Membership,Virtual Office,Events,Meeting Rooms,Add-Ons"</formula1>
    </dataValidation>
    <dataValidation type="list" allowBlank="1" showErrorMessage="1" sqref="G184:G193 G195:G202 G204:G209 G211 G213:G318 G324:G871 G1001">
      <formula1>" MBTC , UBP "</formula1>
    </dataValidation>
    <dataValidation type="list" allowBlank="1" showErrorMessage="1" sqref="G319:G323">
      <formula1>" MBTC , UBP ,BPI"</formula1>
    </dataValidation>
  </dataValidations>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7.71"/>
    <col customWidth="1" min="2" max="2" width="13.43"/>
    <col customWidth="1" min="3" max="3" width="19.86"/>
    <col customWidth="1" min="4" max="4" width="50.0"/>
    <col customWidth="1" min="5" max="5" width="14.29"/>
    <col customWidth="1" hidden="1" min="6" max="6" width="69.71"/>
    <col customWidth="1" hidden="1" min="7" max="7" width="32.43"/>
    <col customWidth="1" hidden="1" min="8" max="8" width="20.29"/>
    <col customWidth="1" hidden="1" min="9" max="9" width="32.29"/>
    <col customWidth="1" hidden="1" min="10" max="10" width="22.0"/>
    <col customWidth="1" hidden="1" min="11" max="11" width="15.29"/>
    <col customWidth="1" hidden="1" min="12" max="13" width="14.0"/>
    <col customWidth="1" hidden="1" min="14" max="14" width="10.86"/>
    <col customWidth="1" hidden="1" min="15" max="15" width="14.71"/>
    <col customWidth="1" hidden="1" min="16" max="16" width="12.43"/>
    <col customWidth="1" hidden="1" min="17" max="17" width="15.86"/>
    <col customWidth="1" min="18" max="18" width="3.43"/>
    <col customWidth="1" min="19" max="19" width="16.0"/>
    <col customWidth="1" min="20" max="20" width="17.86"/>
    <col customWidth="1" min="21" max="21" width="13.57"/>
    <col customWidth="1" min="22" max="22" width="8.71"/>
    <col customWidth="1" min="23" max="23" width="21.57"/>
    <col customWidth="1" min="24" max="24" width="24.0"/>
    <col customWidth="1" min="25" max="25" width="25.29"/>
  </cols>
  <sheetData>
    <row r="1" ht="14.25" customHeight="1">
      <c r="A1" s="365" t="s">
        <v>96</v>
      </c>
      <c r="B1" s="100" t="s">
        <v>97</v>
      </c>
      <c r="C1" s="101" t="s">
        <v>98</v>
      </c>
      <c r="D1" s="102" t="s">
        <v>99</v>
      </c>
      <c r="E1" s="103" t="s">
        <v>100</v>
      </c>
      <c r="F1" s="102" t="s">
        <v>101</v>
      </c>
      <c r="G1" s="104" t="s">
        <v>102</v>
      </c>
      <c r="H1" s="102" t="s">
        <v>103</v>
      </c>
      <c r="I1" s="102" t="s">
        <v>104</v>
      </c>
      <c r="J1" s="102" t="s">
        <v>105</v>
      </c>
      <c r="K1" s="105" t="s">
        <v>106</v>
      </c>
      <c r="L1" s="105" t="s">
        <v>107</v>
      </c>
      <c r="M1" s="105" t="s">
        <v>15</v>
      </c>
      <c r="N1" s="106"/>
      <c r="O1" s="107" t="s">
        <v>108</v>
      </c>
      <c r="P1" s="107" t="s">
        <v>109</v>
      </c>
      <c r="Q1" s="107" t="s">
        <v>110</v>
      </c>
      <c r="R1" s="102"/>
      <c r="S1" s="102" t="s">
        <v>5122</v>
      </c>
      <c r="T1" s="366" t="s">
        <v>112</v>
      </c>
      <c r="U1" s="366" t="s">
        <v>113</v>
      </c>
      <c r="V1" s="102"/>
      <c r="W1" s="367" t="s">
        <v>111</v>
      </c>
      <c r="X1" s="368" t="s">
        <v>112</v>
      </c>
      <c r="Y1" s="368" t="s">
        <v>113</v>
      </c>
      <c r="Z1" s="2"/>
    </row>
    <row r="2" ht="22.5" customHeight="1">
      <c r="A2" s="108" t="s">
        <v>114</v>
      </c>
      <c r="B2" s="109">
        <v>45660.0</v>
      </c>
      <c r="C2" s="110" t="s">
        <v>115</v>
      </c>
      <c r="D2" s="110" t="s">
        <v>116</v>
      </c>
      <c r="E2" s="111">
        <v>3500.0</v>
      </c>
      <c r="F2" s="110" t="s">
        <v>117</v>
      </c>
      <c r="G2" s="110" t="s">
        <v>118</v>
      </c>
      <c r="H2" s="110" t="s">
        <v>119</v>
      </c>
      <c r="I2" s="110" t="s">
        <v>120</v>
      </c>
      <c r="J2" s="2" t="s">
        <v>121</v>
      </c>
      <c r="K2" s="112"/>
      <c r="L2" s="112"/>
      <c r="M2" s="112"/>
      <c r="N2" s="112"/>
      <c r="O2" s="112"/>
      <c r="P2" s="112"/>
      <c r="Q2" s="112"/>
      <c r="R2" s="110"/>
      <c r="S2" s="115">
        <f t="shared" ref="S2:S32" si="1">E2</f>
        <v>3500</v>
      </c>
      <c r="T2" s="112">
        <f t="shared" ref="T2:T32" si="2">S2/1.12</f>
        <v>3125</v>
      </c>
      <c r="U2" s="112">
        <f t="shared" ref="U2:U130" si="3">T2*0.12</f>
        <v>375</v>
      </c>
      <c r="V2" s="110"/>
      <c r="W2" s="369">
        <f t="shared" ref="W2:W32" si="4">E2</f>
        <v>3500</v>
      </c>
      <c r="X2" s="370">
        <f t="shared" ref="X2:X132" si="5">W2/1.12</f>
        <v>3125</v>
      </c>
      <c r="Y2" s="370">
        <f t="shared" ref="Y2:Y48" si="6">X2*0.12</f>
        <v>375</v>
      </c>
      <c r="Z2" s="2"/>
    </row>
    <row r="3" ht="22.5" customHeight="1">
      <c r="A3" s="108" t="s">
        <v>122</v>
      </c>
      <c r="B3" s="109">
        <v>45663.0</v>
      </c>
      <c r="C3" s="110" t="s">
        <v>123</v>
      </c>
      <c r="D3" s="2" t="s">
        <v>124</v>
      </c>
      <c r="E3" s="111">
        <v>2100.0</v>
      </c>
      <c r="F3" s="110" t="s">
        <v>125</v>
      </c>
      <c r="G3" s="110" t="s">
        <v>126</v>
      </c>
      <c r="H3" s="110" t="s">
        <v>119</v>
      </c>
      <c r="I3" s="110"/>
      <c r="J3" s="110" t="s">
        <v>127</v>
      </c>
      <c r="K3" s="112"/>
      <c r="L3" s="112"/>
      <c r="M3" s="112"/>
      <c r="N3" s="112"/>
      <c r="O3" s="112">
        <v>9.38</v>
      </c>
      <c r="P3" s="116">
        <f>E3-O3</f>
        <v>2090.62</v>
      </c>
      <c r="Q3" s="112"/>
      <c r="R3" s="110"/>
      <c r="S3" s="115">
        <f t="shared" si="1"/>
        <v>2100</v>
      </c>
      <c r="T3" s="112">
        <f t="shared" si="2"/>
        <v>1875</v>
      </c>
      <c r="U3" s="112">
        <f t="shared" si="3"/>
        <v>225</v>
      </c>
      <c r="V3" s="110"/>
      <c r="W3" s="369">
        <f t="shared" si="4"/>
        <v>2100</v>
      </c>
      <c r="X3" s="370">
        <f t="shared" si="5"/>
        <v>1875</v>
      </c>
      <c r="Y3" s="370">
        <f t="shared" si="6"/>
        <v>225</v>
      </c>
      <c r="Z3" s="2"/>
    </row>
    <row r="4" ht="22.5" customHeight="1">
      <c r="A4" s="108" t="s">
        <v>128</v>
      </c>
      <c r="B4" s="117"/>
      <c r="C4" s="110"/>
      <c r="D4" s="110" t="s">
        <v>129</v>
      </c>
      <c r="E4" s="111"/>
      <c r="F4" s="110"/>
      <c r="G4" s="110"/>
      <c r="H4" s="110"/>
      <c r="I4" s="110"/>
      <c r="J4" s="110"/>
      <c r="K4" s="112"/>
      <c r="L4" s="112"/>
      <c r="M4" s="112"/>
      <c r="N4" s="112"/>
      <c r="O4" s="112"/>
      <c r="P4" s="112"/>
      <c r="Q4" s="112"/>
      <c r="R4" s="110"/>
      <c r="S4" s="115" t="str">
        <f t="shared" si="1"/>
        <v/>
      </c>
      <c r="T4" s="112">
        <f t="shared" si="2"/>
        <v>0</v>
      </c>
      <c r="U4" s="112">
        <f t="shared" si="3"/>
        <v>0</v>
      </c>
      <c r="V4" s="110"/>
      <c r="W4" s="369" t="str">
        <f t="shared" si="4"/>
        <v/>
      </c>
      <c r="X4" s="370">
        <f t="shared" si="5"/>
        <v>0</v>
      </c>
      <c r="Y4" s="370">
        <f t="shared" si="6"/>
        <v>0</v>
      </c>
      <c r="Z4" s="2"/>
    </row>
    <row r="5" ht="22.5" customHeight="1">
      <c r="A5" s="108" t="s">
        <v>130</v>
      </c>
      <c r="B5" s="109">
        <v>45664.0</v>
      </c>
      <c r="C5" s="110" t="s">
        <v>131</v>
      </c>
      <c r="D5" s="110" t="s">
        <v>132</v>
      </c>
      <c r="E5" s="111">
        <v>4500.0</v>
      </c>
      <c r="F5" s="110" t="s">
        <v>133</v>
      </c>
      <c r="G5" s="110" t="s">
        <v>126</v>
      </c>
      <c r="H5" s="110" t="s">
        <v>119</v>
      </c>
      <c r="I5" s="110"/>
      <c r="J5" s="110" t="s">
        <v>127</v>
      </c>
      <c r="K5" s="112"/>
      <c r="L5" s="112"/>
      <c r="M5" s="112"/>
      <c r="N5" s="112"/>
      <c r="O5" s="112">
        <v>20.09</v>
      </c>
      <c r="P5" s="116">
        <f t="shared" ref="P5:P6" si="7">E5-O5</f>
        <v>4479.91</v>
      </c>
      <c r="Q5" s="112"/>
      <c r="R5" s="110"/>
      <c r="S5" s="115">
        <f t="shared" si="1"/>
        <v>4500</v>
      </c>
      <c r="T5" s="112">
        <f t="shared" si="2"/>
        <v>4017.857143</v>
      </c>
      <c r="U5" s="112">
        <f t="shared" si="3"/>
        <v>482.1428571</v>
      </c>
      <c r="V5" s="110"/>
      <c r="W5" s="369">
        <f t="shared" si="4"/>
        <v>4500</v>
      </c>
      <c r="X5" s="370">
        <f t="shared" si="5"/>
        <v>4017.857143</v>
      </c>
      <c r="Y5" s="370">
        <f t="shared" si="6"/>
        <v>482.1428571</v>
      </c>
      <c r="Z5" s="2"/>
    </row>
    <row r="6" ht="22.5" customHeight="1">
      <c r="A6" s="108" t="s">
        <v>134</v>
      </c>
      <c r="B6" s="109">
        <v>45665.0</v>
      </c>
      <c r="C6" s="2" t="s">
        <v>135</v>
      </c>
      <c r="D6" s="110" t="s">
        <v>136</v>
      </c>
      <c r="E6" s="111">
        <v>20.0</v>
      </c>
      <c r="F6" s="110" t="s">
        <v>137</v>
      </c>
      <c r="G6" s="110" t="s">
        <v>126</v>
      </c>
      <c r="H6" s="110" t="s">
        <v>119</v>
      </c>
      <c r="I6" s="110"/>
      <c r="J6" s="110" t="s">
        <v>138</v>
      </c>
      <c r="K6" s="112"/>
      <c r="L6" s="112"/>
      <c r="M6" s="112"/>
      <c r="N6" s="112"/>
      <c r="O6" s="112">
        <v>0.09</v>
      </c>
      <c r="P6" s="116">
        <f t="shared" si="7"/>
        <v>19.91</v>
      </c>
      <c r="Q6" s="112"/>
      <c r="R6" s="110"/>
      <c r="S6" s="115">
        <f t="shared" si="1"/>
        <v>20</v>
      </c>
      <c r="T6" s="112">
        <f t="shared" si="2"/>
        <v>17.85714286</v>
      </c>
      <c r="U6" s="112">
        <f t="shared" si="3"/>
        <v>2.142857143</v>
      </c>
      <c r="V6" s="110"/>
      <c r="W6" s="369">
        <f t="shared" si="4"/>
        <v>20</v>
      </c>
      <c r="X6" s="370">
        <f t="shared" si="5"/>
        <v>17.85714286</v>
      </c>
      <c r="Y6" s="370">
        <f t="shared" si="6"/>
        <v>2.142857143</v>
      </c>
      <c r="Z6" s="2"/>
    </row>
    <row r="7" ht="22.5" customHeight="1">
      <c r="A7" s="108" t="s">
        <v>139</v>
      </c>
      <c r="B7" s="109">
        <v>45665.0</v>
      </c>
      <c r="C7" s="110" t="s">
        <v>140</v>
      </c>
      <c r="D7" s="110" t="s">
        <v>141</v>
      </c>
      <c r="E7" s="111">
        <v>350.0</v>
      </c>
      <c r="F7" s="110" t="s">
        <v>142</v>
      </c>
      <c r="G7" s="110" t="s">
        <v>143</v>
      </c>
      <c r="H7" s="110" t="s">
        <v>144</v>
      </c>
      <c r="I7" s="110"/>
      <c r="J7" s="110" t="s">
        <v>145</v>
      </c>
      <c r="K7" s="112"/>
      <c r="L7" s="112"/>
      <c r="M7" s="112"/>
      <c r="N7" s="112"/>
      <c r="O7" s="112"/>
      <c r="P7" s="112"/>
      <c r="Q7" s="112"/>
      <c r="R7" s="110"/>
      <c r="S7" s="115">
        <f t="shared" si="1"/>
        <v>350</v>
      </c>
      <c r="T7" s="112">
        <f t="shared" si="2"/>
        <v>312.5</v>
      </c>
      <c r="U7" s="112">
        <f t="shared" si="3"/>
        <v>37.5</v>
      </c>
      <c r="V7" s="110"/>
      <c r="W7" s="369">
        <f t="shared" si="4"/>
        <v>350</v>
      </c>
      <c r="X7" s="370">
        <f t="shared" si="5"/>
        <v>312.5</v>
      </c>
      <c r="Y7" s="370">
        <f t="shared" si="6"/>
        <v>37.5</v>
      </c>
      <c r="Z7" s="2"/>
    </row>
    <row r="8" ht="22.5" customHeight="1">
      <c r="A8" s="108" t="s">
        <v>146</v>
      </c>
      <c r="B8" s="109">
        <v>45666.0</v>
      </c>
      <c r="C8" s="110" t="s">
        <v>147</v>
      </c>
      <c r="D8" s="110" t="s">
        <v>148</v>
      </c>
      <c r="E8" s="113">
        <v>5500.0</v>
      </c>
      <c r="F8" s="110" t="s">
        <v>149</v>
      </c>
      <c r="G8" s="110" t="s">
        <v>150</v>
      </c>
      <c r="H8" s="110" t="s">
        <v>119</v>
      </c>
      <c r="I8" s="110"/>
      <c r="J8" s="110" t="s">
        <v>151</v>
      </c>
      <c r="K8" s="112"/>
      <c r="L8" s="112"/>
      <c r="M8" s="112"/>
      <c r="N8" s="112"/>
      <c r="O8" s="118">
        <v>180.6</v>
      </c>
      <c r="P8" s="119">
        <f t="shared" ref="P8:P10" si="8">E8-O8</f>
        <v>5319.4</v>
      </c>
      <c r="Q8" s="112"/>
      <c r="R8" s="110"/>
      <c r="S8" s="115">
        <f t="shared" si="1"/>
        <v>5500</v>
      </c>
      <c r="T8" s="112">
        <f t="shared" si="2"/>
        <v>4910.714286</v>
      </c>
      <c r="U8" s="112">
        <f t="shared" si="3"/>
        <v>589.2857143</v>
      </c>
      <c r="V8" s="110"/>
      <c r="W8" s="369">
        <f t="shared" si="4"/>
        <v>5500</v>
      </c>
      <c r="X8" s="370">
        <f t="shared" si="5"/>
        <v>4910.714286</v>
      </c>
      <c r="Y8" s="370">
        <f t="shared" si="6"/>
        <v>589.2857143</v>
      </c>
      <c r="Z8" s="2"/>
    </row>
    <row r="9" ht="22.5" customHeight="1">
      <c r="A9" s="108" t="s">
        <v>152</v>
      </c>
      <c r="B9" s="109">
        <v>45666.0</v>
      </c>
      <c r="C9" s="110" t="s">
        <v>153</v>
      </c>
      <c r="D9" s="110" t="s">
        <v>154</v>
      </c>
      <c r="E9" s="111">
        <v>2400.0</v>
      </c>
      <c r="F9" s="110" t="s">
        <v>155</v>
      </c>
      <c r="G9" s="110" t="s">
        <v>150</v>
      </c>
      <c r="H9" s="110" t="s">
        <v>119</v>
      </c>
      <c r="I9" s="110"/>
      <c r="J9" s="110" t="s">
        <v>127</v>
      </c>
      <c r="K9" s="112"/>
      <c r="L9" s="112"/>
      <c r="M9" s="112"/>
      <c r="N9" s="112"/>
      <c r="O9" s="118">
        <v>78.81</v>
      </c>
      <c r="P9" s="119">
        <f t="shared" si="8"/>
        <v>2321.19</v>
      </c>
      <c r="Q9" s="112"/>
      <c r="R9" s="110"/>
      <c r="S9" s="115">
        <f t="shared" si="1"/>
        <v>2400</v>
      </c>
      <c r="T9" s="112">
        <f t="shared" si="2"/>
        <v>2142.857143</v>
      </c>
      <c r="U9" s="112">
        <f t="shared" si="3"/>
        <v>257.1428571</v>
      </c>
      <c r="V9" s="110"/>
      <c r="W9" s="369">
        <f t="shared" si="4"/>
        <v>2400</v>
      </c>
      <c r="X9" s="370">
        <f t="shared" si="5"/>
        <v>2142.857143</v>
      </c>
      <c r="Y9" s="370">
        <f t="shared" si="6"/>
        <v>257.1428571</v>
      </c>
      <c r="Z9" s="2"/>
    </row>
    <row r="10" ht="22.5" customHeight="1">
      <c r="A10" s="108" t="s">
        <v>156</v>
      </c>
      <c r="B10" s="109">
        <v>45666.0</v>
      </c>
      <c r="C10" s="110" t="s">
        <v>157</v>
      </c>
      <c r="D10" s="110" t="s">
        <v>158</v>
      </c>
      <c r="E10" s="111">
        <v>5500.0</v>
      </c>
      <c r="F10" s="110" t="s">
        <v>159</v>
      </c>
      <c r="G10" s="110" t="s">
        <v>126</v>
      </c>
      <c r="H10" s="110" t="s">
        <v>119</v>
      </c>
      <c r="I10" s="110"/>
      <c r="J10" s="110" t="s">
        <v>127</v>
      </c>
      <c r="K10" s="112"/>
      <c r="L10" s="112"/>
      <c r="M10" s="112"/>
      <c r="N10" s="112"/>
      <c r="O10" s="118">
        <v>24.55</v>
      </c>
      <c r="P10" s="119">
        <f t="shared" si="8"/>
        <v>5475.45</v>
      </c>
      <c r="Q10" s="120">
        <f>SUM(P8:P10)</f>
        <v>13116.04</v>
      </c>
      <c r="R10" s="110"/>
      <c r="S10" s="115">
        <f t="shared" si="1"/>
        <v>5500</v>
      </c>
      <c r="T10" s="112">
        <f t="shared" si="2"/>
        <v>4910.714286</v>
      </c>
      <c r="U10" s="112">
        <f t="shared" si="3"/>
        <v>589.2857143</v>
      </c>
      <c r="V10" s="110"/>
      <c r="W10" s="369">
        <f t="shared" si="4"/>
        <v>5500</v>
      </c>
      <c r="X10" s="370">
        <f t="shared" si="5"/>
        <v>4910.714286</v>
      </c>
      <c r="Y10" s="370">
        <f t="shared" si="6"/>
        <v>589.2857143</v>
      </c>
      <c r="Z10" s="2"/>
    </row>
    <row r="11" ht="22.5" customHeight="1">
      <c r="A11" s="108" t="s">
        <v>160</v>
      </c>
      <c r="B11" s="109">
        <v>45666.0</v>
      </c>
      <c r="C11" s="110" t="s">
        <v>161</v>
      </c>
      <c r="D11" s="110" t="s">
        <v>162</v>
      </c>
      <c r="E11" s="111">
        <v>4000.0</v>
      </c>
      <c r="F11" s="110" t="s">
        <v>163</v>
      </c>
      <c r="G11" s="110" t="s">
        <v>118</v>
      </c>
      <c r="H11" s="110" t="s">
        <v>119</v>
      </c>
      <c r="I11" s="110" t="s">
        <v>164</v>
      </c>
      <c r="J11" s="110" t="s">
        <v>121</v>
      </c>
      <c r="K11" s="112"/>
      <c r="L11" s="112"/>
      <c r="M11" s="112"/>
      <c r="N11" s="112"/>
      <c r="O11" s="118"/>
      <c r="P11" s="118"/>
      <c r="Q11" s="112"/>
      <c r="R11" s="110"/>
      <c r="S11" s="115">
        <f t="shared" si="1"/>
        <v>4000</v>
      </c>
      <c r="T11" s="112">
        <f t="shared" si="2"/>
        <v>3571.428571</v>
      </c>
      <c r="U11" s="112">
        <f t="shared" si="3"/>
        <v>428.5714286</v>
      </c>
      <c r="V11" s="110"/>
      <c r="W11" s="369">
        <f t="shared" si="4"/>
        <v>4000</v>
      </c>
      <c r="X11" s="370">
        <f t="shared" si="5"/>
        <v>3571.428571</v>
      </c>
      <c r="Y11" s="370">
        <f t="shared" si="6"/>
        <v>428.5714286</v>
      </c>
      <c r="Z11" s="2"/>
    </row>
    <row r="12" ht="22.5" customHeight="1">
      <c r="A12" s="108" t="s">
        <v>165</v>
      </c>
      <c r="B12" s="109">
        <v>45667.0</v>
      </c>
      <c r="C12" s="2" t="s">
        <v>166</v>
      </c>
      <c r="D12" s="110" t="s">
        <v>136</v>
      </c>
      <c r="E12" s="111">
        <v>10.0</v>
      </c>
      <c r="F12" s="110" t="s">
        <v>137</v>
      </c>
      <c r="G12" s="110" t="s">
        <v>126</v>
      </c>
      <c r="H12" s="110" t="s">
        <v>119</v>
      </c>
      <c r="I12" s="110"/>
      <c r="J12" s="110" t="s">
        <v>138</v>
      </c>
      <c r="K12" s="112"/>
      <c r="L12" s="112"/>
      <c r="M12" s="112"/>
      <c r="N12" s="112"/>
      <c r="O12" s="118">
        <v>0.04</v>
      </c>
      <c r="P12" s="119">
        <f t="shared" ref="P12:P13" si="9">E12-O12</f>
        <v>9.96</v>
      </c>
      <c r="Q12" s="112"/>
      <c r="R12" s="110"/>
      <c r="S12" s="115">
        <f t="shared" si="1"/>
        <v>10</v>
      </c>
      <c r="T12" s="112">
        <f t="shared" si="2"/>
        <v>8.928571429</v>
      </c>
      <c r="U12" s="112">
        <f t="shared" si="3"/>
        <v>1.071428571</v>
      </c>
      <c r="V12" s="110"/>
      <c r="W12" s="369">
        <f t="shared" si="4"/>
        <v>10</v>
      </c>
      <c r="X12" s="370">
        <f t="shared" si="5"/>
        <v>8.928571429</v>
      </c>
      <c r="Y12" s="370">
        <f t="shared" si="6"/>
        <v>1.071428571</v>
      </c>
      <c r="Z12" s="2"/>
    </row>
    <row r="13" ht="22.5" customHeight="1">
      <c r="A13" s="108" t="s">
        <v>167</v>
      </c>
      <c r="B13" s="109">
        <v>45667.0</v>
      </c>
      <c r="C13" s="110" t="s">
        <v>168</v>
      </c>
      <c r="D13" s="110" t="s">
        <v>169</v>
      </c>
      <c r="E13" s="111">
        <v>1600.0</v>
      </c>
      <c r="F13" s="110" t="s">
        <v>170</v>
      </c>
      <c r="G13" s="110" t="s">
        <v>150</v>
      </c>
      <c r="H13" s="110" t="s">
        <v>119</v>
      </c>
      <c r="I13" s="110"/>
      <c r="J13" s="110" t="s">
        <v>127</v>
      </c>
      <c r="K13" s="112"/>
      <c r="L13" s="112"/>
      <c r="M13" s="112"/>
      <c r="N13" s="112"/>
      <c r="O13" s="118">
        <v>52.54</v>
      </c>
      <c r="P13" s="119">
        <f t="shared" si="9"/>
        <v>1547.46</v>
      </c>
      <c r="Q13" s="112"/>
      <c r="R13" s="110"/>
      <c r="S13" s="115">
        <f t="shared" si="1"/>
        <v>1600</v>
      </c>
      <c r="T13" s="112">
        <f t="shared" si="2"/>
        <v>1428.571429</v>
      </c>
      <c r="U13" s="112">
        <f t="shared" si="3"/>
        <v>171.4285714</v>
      </c>
      <c r="V13" s="110"/>
      <c r="W13" s="369">
        <f t="shared" si="4"/>
        <v>1600</v>
      </c>
      <c r="X13" s="370">
        <f t="shared" si="5"/>
        <v>1428.571429</v>
      </c>
      <c r="Y13" s="370">
        <f t="shared" si="6"/>
        <v>171.4285714</v>
      </c>
      <c r="Z13" s="2"/>
    </row>
    <row r="14" ht="22.5" customHeight="1">
      <c r="A14" s="108" t="s">
        <v>171</v>
      </c>
      <c r="B14" s="117"/>
      <c r="C14" s="110"/>
      <c r="D14" s="110" t="s">
        <v>129</v>
      </c>
      <c r="E14" s="111"/>
      <c r="F14" s="110"/>
      <c r="G14" s="110"/>
      <c r="H14" s="110"/>
      <c r="I14" s="110"/>
      <c r="J14" s="110"/>
      <c r="K14" s="112"/>
      <c r="L14" s="112"/>
      <c r="M14" s="112"/>
      <c r="N14" s="112"/>
      <c r="O14" s="118"/>
      <c r="P14" s="119"/>
      <c r="Q14" s="112"/>
      <c r="R14" s="110"/>
      <c r="S14" s="115" t="str">
        <f t="shared" si="1"/>
        <v/>
      </c>
      <c r="T14" s="112">
        <f t="shared" si="2"/>
        <v>0</v>
      </c>
      <c r="U14" s="112">
        <f t="shared" si="3"/>
        <v>0</v>
      </c>
      <c r="V14" s="110"/>
      <c r="W14" s="369" t="str">
        <f t="shared" si="4"/>
        <v/>
      </c>
      <c r="X14" s="370">
        <f t="shared" si="5"/>
        <v>0</v>
      </c>
      <c r="Y14" s="370">
        <f t="shared" si="6"/>
        <v>0</v>
      </c>
      <c r="Z14" s="2"/>
    </row>
    <row r="15" ht="22.5" customHeight="1">
      <c r="A15" s="108" t="s">
        <v>172</v>
      </c>
      <c r="B15" s="109"/>
      <c r="C15" s="110"/>
      <c r="D15" s="110" t="s">
        <v>129</v>
      </c>
      <c r="E15" s="111"/>
      <c r="F15" s="110"/>
      <c r="G15" s="110"/>
      <c r="H15" s="110"/>
      <c r="I15" s="110"/>
      <c r="J15" s="110"/>
      <c r="K15" s="112"/>
      <c r="L15" s="112"/>
      <c r="M15" s="112"/>
      <c r="N15" s="112"/>
      <c r="O15" s="118"/>
      <c r="P15" s="119"/>
      <c r="Q15" s="112"/>
      <c r="R15" s="110"/>
      <c r="S15" s="115" t="str">
        <f t="shared" si="1"/>
        <v/>
      </c>
      <c r="T15" s="112">
        <f t="shared" si="2"/>
        <v>0</v>
      </c>
      <c r="U15" s="112">
        <f t="shared" si="3"/>
        <v>0</v>
      </c>
      <c r="V15" s="110"/>
      <c r="W15" s="369" t="str">
        <f t="shared" si="4"/>
        <v/>
      </c>
      <c r="X15" s="370">
        <f t="shared" si="5"/>
        <v>0</v>
      </c>
      <c r="Y15" s="370">
        <f t="shared" si="6"/>
        <v>0</v>
      </c>
      <c r="Z15" s="2"/>
    </row>
    <row r="16" ht="22.5" customHeight="1">
      <c r="A16" s="108" t="s">
        <v>173</v>
      </c>
      <c r="B16" s="109">
        <v>45667.0</v>
      </c>
      <c r="C16" s="110" t="s">
        <v>174</v>
      </c>
      <c r="D16" s="110" t="s">
        <v>175</v>
      </c>
      <c r="E16" s="111">
        <v>600.0</v>
      </c>
      <c r="F16" s="110" t="s">
        <v>176</v>
      </c>
      <c r="G16" s="110" t="s">
        <v>143</v>
      </c>
      <c r="H16" s="110" t="s">
        <v>144</v>
      </c>
      <c r="I16" s="110"/>
      <c r="J16" s="110"/>
      <c r="K16" s="112"/>
      <c r="L16" s="112"/>
      <c r="M16" s="112"/>
      <c r="N16" s="112"/>
      <c r="O16" s="118"/>
      <c r="P16" s="119"/>
      <c r="Q16" s="112"/>
      <c r="R16" s="110"/>
      <c r="S16" s="115">
        <f t="shared" si="1"/>
        <v>600</v>
      </c>
      <c r="T16" s="112">
        <f t="shared" si="2"/>
        <v>535.7142857</v>
      </c>
      <c r="U16" s="112">
        <f t="shared" si="3"/>
        <v>64.28571429</v>
      </c>
      <c r="V16" s="110"/>
      <c r="W16" s="369">
        <f t="shared" si="4"/>
        <v>600</v>
      </c>
      <c r="X16" s="370">
        <f t="shared" si="5"/>
        <v>535.7142857</v>
      </c>
      <c r="Y16" s="370">
        <f t="shared" si="6"/>
        <v>64.28571429</v>
      </c>
      <c r="Z16" s="2"/>
    </row>
    <row r="17" ht="22.5" customHeight="1">
      <c r="A17" s="108" t="s">
        <v>177</v>
      </c>
      <c r="B17" s="109">
        <v>45667.0</v>
      </c>
      <c r="C17" s="110" t="s">
        <v>178</v>
      </c>
      <c r="D17" s="110" t="s">
        <v>179</v>
      </c>
      <c r="E17" s="111">
        <v>2400.0</v>
      </c>
      <c r="F17" s="110" t="s">
        <v>180</v>
      </c>
      <c r="G17" s="110" t="s">
        <v>150</v>
      </c>
      <c r="H17" s="110" t="s">
        <v>119</v>
      </c>
      <c r="I17" s="110"/>
      <c r="J17" s="110" t="s">
        <v>145</v>
      </c>
      <c r="K17" s="112"/>
      <c r="L17" s="112"/>
      <c r="M17" s="112"/>
      <c r="N17" s="112"/>
      <c r="O17" s="118">
        <v>78.81</v>
      </c>
      <c r="P17" s="119">
        <f>E17-O17</f>
        <v>2321.19</v>
      </c>
      <c r="Q17" s="120" t="str">
        <f>P13+P17+P19+[1]AR!N127</f>
        <v>#ERROR!</v>
      </c>
      <c r="R17" s="110"/>
      <c r="S17" s="115">
        <f t="shared" si="1"/>
        <v>2400</v>
      </c>
      <c r="T17" s="112">
        <f t="shared" si="2"/>
        <v>2142.857143</v>
      </c>
      <c r="U17" s="112">
        <f t="shared" si="3"/>
        <v>257.1428571</v>
      </c>
      <c r="V17" s="110"/>
      <c r="W17" s="369">
        <f t="shared" si="4"/>
        <v>2400</v>
      </c>
      <c r="X17" s="370">
        <f t="shared" si="5"/>
        <v>2142.857143</v>
      </c>
      <c r="Y17" s="370">
        <f t="shared" si="6"/>
        <v>257.1428571</v>
      </c>
      <c r="Z17" s="2"/>
    </row>
    <row r="18" ht="22.5" customHeight="1">
      <c r="A18" s="108" t="s">
        <v>181</v>
      </c>
      <c r="B18" s="109">
        <v>45668.0</v>
      </c>
      <c r="C18" s="110" t="s">
        <v>182</v>
      </c>
      <c r="D18" s="110" t="s">
        <v>183</v>
      </c>
      <c r="E18" s="111">
        <v>84400.0</v>
      </c>
      <c r="F18" s="110" t="s">
        <v>184</v>
      </c>
      <c r="G18" s="110" t="s">
        <v>185</v>
      </c>
      <c r="H18" s="110" t="s">
        <v>119</v>
      </c>
      <c r="I18" s="110" t="s">
        <v>186</v>
      </c>
      <c r="J18" s="110" t="s">
        <v>127</v>
      </c>
      <c r="K18" s="112"/>
      <c r="L18" s="112"/>
      <c r="M18" s="112"/>
      <c r="N18" s="112"/>
      <c r="O18" s="121">
        <v>1385.72</v>
      </c>
      <c r="P18" s="119">
        <f>42200-O18</f>
        <v>40814.28</v>
      </c>
      <c r="Q18" s="120">
        <f>42200-O18</f>
        <v>40814.28</v>
      </c>
      <c r="R18" s="110"/>
      <c r="S18" s="115">
        <f t="shared" si="1"/>
        <v>84400</v>
      </c>
      <c r="T18" s="112">
        <f t="shared" si="2"/>
        <v>75357.14286</v>
      </c>
      <c r="U18" s="112">
        <f t="shared" si="3"/>
        <v>9042.857143</v>
      </c>
      <c r="V18" s="110"/>
      <c r="W18" s="369">
        <f t="shared" si="4"/>
        <v>84400</v>
      </c>
      <c r="X18" s="370">
        <f t="shared" si="5"/>
        <v>75357.14286</v>
      </c>
      <c r="Y18" s="370">
        <f t="shared" si="6"/>
        <v>9042.857143</v>
      </c>
      <c r="Z18" s="2"/>
    </row>
    <row r="19" ht="22.5" customHeight="1">
      <c r="A19" s="108" t="s">
        <v>187</v>
      </c>
      <c r="B19" s="109">
        <v>45670.0</v>
      </c>
      <c r="C19" s="110" t="s">
        <v>188</v>
      </c>
      <c r="D19" s="110" t="s">
        <v>189</v>
      </c>
      <c r="E19" s="113">
        <v>17322.63</v>
      </c>
      <c r="F19" s="110" t="s">
        <v>190</v>
      </c>
      <c r="G19" s="110" t="s">
        <v>191</v>
      </c>
      <c r="H19" s="110" t="s">
        <v>119</v>
      </c>
      <c r="I19" s="110"/>
      <c r="J19" s="110" t="s">
        <v>121</v>
      </c>
      <c r="K19" s="112"/>
      <c r="L19" s="112"/>
      <c r="M19" s="112"/>
      <c r="N19" s="112"/>
      <c r="O19" s="121">
        <v>568.83</v>
      </c>
      <c r="P19" s="119">
        <f>E19-O19</f>
        <v>16753.8</v>
      </c>
      <c r="Q19" s="112"/>
      <c r="R19" s="110"/>
      <c r="S19" s="115">
        <f t="shared" si="1"/>
        <v>17322.63</v>
      </c>
      <c r="T19" s="112">
        <f t="shared" si="2"/>
        <v>15466.63393</v>
      </c>
      <c r="U19" s="112">
        <f t="shared" si="3"/>
        <v>1855.996071</v>
      </c>
      <c r="V19" s="110"/>
      <c r="W19" s="369">
        <f t="shared" si="4"/>
        <v>17322.63</v>
      </c>
      <c r="X19" s="370">
        <f t="shared" si="5"/>
        <v>15466.63393</v>
      </c>
      <c r="Y19" s="370">
        <f t="shared" si="6"/>
        <v>1855.996071</v>
      </c>
      <c r="Z19" s="2"/>
    </row>
    <row r="20" ht="22.5" customHeight="1">
      <c r="A20" s="108" t="s">
        <v>192</v>
      </c>
      <c r="B20" s="109">
        <v>45670.0</v>
      </c>
      <c r="C20" s="110" t="s">
        <v>193</v>
      </c>
      <c r="D20" s="110" t="s">
        <v>194</v>
      </c>
      <c r="E20" s="111">
        <v>2400.0</v>
      </c>
      <c r="F20" s="110" t="s">
        <v>195</v>
      </c>
      <c r="G20" s="110" t="s">
        <v>143</v>
      </c>
      <c r="H20" s="110" t="s">
        <v>144</v>
      </c>
      <c r="I20" s="110"/>
      <c r="J20" s="110" t="s">
        <v>127</v>
      </c>
      <c r="K20" s="112"/>
      <c r="L20" s="112"/>
      <c r="M20" s="112"/>
      <c r="N20" s="112"/>
      <c r="O20" s="121"/>
      <c r="P20" s="119"/>
      <c r="Q20" s="112"/>
      <c r="R20" s="110"/>
      <c r="S20" s="115">
        <f t="shared" si="1"/>
        <v>2400</v>
      </c>
      <c r="T20" s="112">
        <f t="shared" si="2"/>
        <v>2142.857143</v>
      </c>
      <c r="U20" s="112">
        <f t="shared" si="3"/>
        <v>257.1428571</v>
      </c>
      <c r="V20" s="110"/>
      <c r="W20" s="369">
        <f t="shared" si="4"/>
        <v>2400</v>
      </c>
      <c r="X20" s="370">
        <f t="shared" si="5"/>
        <v>2142.857143</v>
      </c>
      <c r="Y20" s="370">
        <f t="shared" si="6"/>
        <v>257.1428571</v>
      </c>
      <c r="Z20" s="2"/>
    </row>
    <row r="21" ht="22.5" customHeight="1">
      <c r="A21" s="108" t="s">
        <v>196</v>
      </c>
      <c r="B21" s="117"/>
      <c r="C21" s="110"/>
      <c r="D21" s="110" t="s">
        <v>129</v>
      </c>
      <c r="E21" s="111"/>
      <c r="F21" s="110"/>
      <c r="G21" s="110"/>
      <c r="H21" s="110"/>
      <c r="I21" s="110"/>
      <c r="J21" s="110"/>
      <c r="K21" s="112"/>
      <c r="L21" s="112"/>
      <c r="M21" s="112"/>
      <c r="N21" s="112"/>
      <c r="O21" s="121"/>
      <c r="P21" s="119"/>
      <c r="Q21" s="112"/>
      <c r="R21" s="110"/>
      <c r="S21" s="115" t="str">
        <f t="shared" si="1"/>
        <v/>
      </c>
      <c r="T21" s="112">
        <f t="shared" si="2"/>
        <v>0</v>
      </c>
      <c r="U21" s="112">
        <f t="shared" si="3"/>
        <v>0</v>
      </c>
      <c r="V21" s="110"/>
      <c r="W21" s="369" t="str">
        <f t="shared" si="4"/>
        <v/>
      </c>
      <c r="X21" s="370">
        <f t="shared" si="5"/>
        <v>0</v>
      </c>
      <c r="Y21" s="370">
        <f t="shared" si="6"/>
        <v>0</v>
      </c>
      <c r="Z21" s="2"/>
    </row>
    <row r="22" ht="22.5" customHeight="1">
      <c r="A22" s="108" t="s">
        <v>197</v>
      </c>
      <c r="B22" s="109">
        <v>45670.0</v>
      </c>
      <c r="C22" s="110" t="s">
        <v>198</v>
      </c>
      <c r="D22" s="110" t="s">
        <v>199</v>
      </c>
      <c r="E22" s="111">
        <v>24000.0</v>
      </c>
      <c r="F22" s="110" t="s">
        <v>200</v>
      </c>
      <c r="G22" s="110" t="s">
        <v>201</v>
      </c>
      <c r="H22" s="110" t="s">
        <v>119</v>
      </c>
      <c r="I22" s="110" t="s">
        <v>202</v>
      </c>
      <c r="J22" s="110" t="s">
        <v>121</v>
      </c>
      <c r="K22" s="112"/>
      <c r="L22" s="112"/>
      <c r="M22" s="112"/>
      <c r="N22" s="112"/>
      <c r="O22" s="121"/>
      <c r="P22" s="119"/>
      <c r="Q22" s="112"/>
      <c r="R22" s="110"/>
      <c r="S22" s="115">
        <f t="shared" si="1"/>
        <v>24000</v>
      </c>
      <c r="T22" s="112">
        <f t="shared" si="2"/>
        <v>21428.57143</v>
      </c>
      <c r="U22" s="112">
        <f t="shared" si="3"/>
        <v>2571.428571</v>
      </c>
      <c r="V22" s="110"/>
      <c r="W22" s="369">
        <f t="shared" si="4"/>
        <v>24000</v>
      </c>
      <c r="X22" s="370">
        <f t="shared" si="5"/>
        <v>21428.57143</v>
      </c>
      <c r="Y22" s="370">
        <f t="shared" si="6"/>
        <v>2571.428571</v>
      </c>
      <c r="Z22" s="2"/>
    </row>
    <row r="23" ht="22.5" customHeight="1">
      <c r="A23" s="108" t="s">
        <v>203</v>
      </c>
      <c r="B23" s="109">
        <v>45671.0</v>
      </c>
      <c r="C23" s="110" t="s">
        <v>204</v>
      </c>
      <c r="D23" s="110" t="s">
        <v>205</v>
      </c>
      <c r="E23" s="111">
        <v>127841.68</v>
      </c>
      <c r="F23" s="110" t="s">
        <v>206</v>
      </c>
      <c r="G23" s="110" t="s">
        <v>201</v>
      </c>
      <c r="H23" s="110" t="s">
        <v>119</v>
      </c>
      <c r="I23" s="110" t="s">
        <v>207</v>
      </c>
      <c r="J23" s="110" t="s">
        <v>127</v>
      </c>
      <c r="K23" s="112"/>
      <c r="L23" s="112"/>
      <c r="M23" s="112"/>
      <c r="N23" s="112"/>
      <c r="O23" s="121"/>
      <c r="P23" s="119"/>
      <c r="Q23" s="112"/>
      <c r="R23" s="110"/>
      <c r="S23" s="115">
        <f t="shared" si="1"/>
        <v>127841.68</v>
      </c>
      <c r="T23" s="112">
        <f t="shared" si="2"/>
        <v>114144.3571</v>
      </c>
      <c r="U23" s="112">
        <f t="shared" si="3"/>
        <v>13697.32286</v>
      </c>
      <c r="V23" s="110"/>
      <c r="W23" s="369">
        <f t="shared" si="4"/>
        <v>127841.68</v>
      </c>
      <c r="X23" s="370">
        <f t="shared" si="5"/>
        <v>114144.3571</v>
      </c>
      <c r="Y23" s="370">
        <f t="shared" si="6"/>
        <v>13697.32286</v>
      </c>
      <c r="Z23" s="2"/>
    </row>
    <row r="24" ht="22.5" customHeight="1">
      <c r="A24" s="108" t="s">
        <v>208</v>
      </c>
      <c r="B24" s="109">
        <v>45671.0</v>
      </c>
      <c r="C24" s="110" t="s">
        <v>209</v>
      </c>
      <c r="D24" s="110" t="s">
        <v>210</v>
      </c>
      <c r="E24" s="111">
        <f>8500+34300</f>
        <v>42800</v>
      </c>
      <c r="F24" s="110" t="s">
        <v>211</v>
      </c>
      <c r="G24" s="110" t="s">
        <v>201</v>
      </c>
      <c r="H24" s="110" t="s">
        <v>119</v>
      </c>
      <c r="I24" s="110" t="s">
        <v>212</v>
      </c>
      <c r="J24" s="110" t="s">
        <v>127</v>
      </c>
      <c r="K24" s="112"/>
      <c r="L24" s="112"/>
      <c r="M24" s="112"/>
      <c r="N24" s="112"/>
      <c r="O24" s="121"/>
      <c r="P24" s="119"/>
      <c r="Q24" s="112"/>
      <c r="R24" s="110"/>
      <c r="S24" s="115">
        <f t="shared" si="1"/>
        <v>42800</v>
      </c>
      <c r="T24" s="112">
        <f t="shared" si="2"/>
        <v>38214.28571</v>
      </c>
      <c r="U24" s="112">
        <f t="shared" si="3"/>
        <v>4585.714286</v>
      </c>
      <c r="V24" s="110"/>
      <c r="W24" s="369">
        <f t="shared" si="4"/>
        <v>42800</v>
      </c>
      <c r="X24" s="370">
        <f t="shared" si="5"/>
        <v>38214.28571</v>
      </c>
      <c r="Y24" s="370">
        <f t="shared" si="6"/>
        <v>4585.714286</v>
      </c>
      <c r="Z24" s="2"/>
    </row>
    <row r="25" ht="22.5" customHeight="1">
      <c r="A25" s="108" t="s">
        <v>213</v>
      </c>
      <c r="B25" s="109">
        <v>45672.0</v>
      </c>
      <c r="C25" s="110" t="s">
        <v>214</v>
      </c>
      <c r="D25" s="110" t="s">
        <v>215</v>
      </c>
      <c r="E25" s="111">
        <v>80.0</v>
      </c>
      <c r="F25" s="110" t="s">
        <v>216</v>
      </c>
      <c r="G25" s="110" t="s">
        <v>143</v>
      </c>
      <c r="H25" s="110" t="s">
        <v>119</v>
      </c>
      <c r="I25" s="110"/>
      <c r="J25" s="110" t="s">
        <v>138</v>
      </c>
      <c r="K25" s="112"/>
      <c r="L25" s="112"/>
      <c r="M25" s="112"/>
      <c r="N25" s="112"/>
      <c r="O25" s="121"/>
      <c r="P25" s="119"/>
      <c r="Q25" s="112"/>
      <c r="R25" s="110"/>
      <c r="S25" s="115">
        <f t="shared" si="1"/>
        <v>80</v>
      </c>
      <c r="T25" s="112">
        <f t="shared" si="2"/>
        <v>71.42857143</v>
      </c>
      <c r="U25" s="112">
        <f t="shared" si="3"/>
        <v>8.571428571</v>
      </c>
      <c r="V25" s="110"/>
      <c r="W25" s="369">
        <f t="shared" si="4"/>
        <v>80</v>
      </c>
      <c r="X25" s="370">
        <f t="shared" si="5"/>
        <v>71.42857143</v>
      </c>
      <c r="Y25" s="370">
        <f t="shared" si="6"/>
        <v>8.571428571</v>
      </c>
      <c r="Z25" s="2"/>
    </row>
    <row r="26" ht="22.5" customHeight="1">
      <c r="A26" s="108" t="s">
        <v>217</v>
      </c>
      <c r="B26" s="109">
        <v>45672.0</v>
      </c>
      <c r="C26" s="110" t="s">
        <v>218</v>
      </c>
      <c r="D26" s="110" t="s">
        <v>219</v>
      </c>
      <c r="E26" s="111">
        <v>19480.75</v>
      </c>
      <c r="F26" s="110" t="s">
        <v>220</v>
      </c>
      <c r="G26" s="110" t="s">
        <v>201</v>
      </c>
      <c r="H26" s="110" t="s">
        <v>119</v>
      </c>
      <c r="I26" s="110" t="s">
        <v>221</v>
      </c>
      <c r="J26" s="110" t="s">
        <v>121</v>
      </c>
      <c r="K26" s="112"/>
      <c r="L26" s="112"/>
      <c r="M26" s="112"/>
      <c r="N26" s="112"/>
      <c r="O26" s="121"/>
      <c r="P26" s="119"/>
      <c r="Q26" s="112"/>
      <c r="R26" s="110"/>
      <c r="S26" s="115">
        <f t="shared" si="1"/>
        <v>19480.75</v>
      </c>
      <c r="T26" s="112">
        <f t="shared" si="2"/>
        <v>17393.52679</v>
      </c>
      <c r="U26" s="112">
        <f t="shared" si="3"/>
        <v>2087.223214</v>
      </c>
      <c r="V26" s="110"/>
      <c r="W26" s="369">
        <f t="shared" si="4"/>
        <v>19480.75</v>
      </c>
      <c r="X26" s="370">
        <f t="shared" si="5"/>
        <v>17393.52679</v>
      </c>
      <c r="Y26" s="370">
        <f t="shared" si="6"/>
        <v>2087.223214</v>
      </c>
      <c r="Z26" s="2"/>
    </row>
    <row r="27" ht="22.5" customHeight="1">
      <c r="A27" s="108" t="s">
        <v>222</v>
      </c>
      <c r="B27" s="117"/>
      <c r="C27" s="110"/>
      <c r="D27" s="110" t="s">
        <v>129</v>
      </c>
      <c r="E27" s="111"/>
      <c r="F27" s="110"/>
      <c r="G27" s="110"/>
      <c r="H27" s="110"/>
      <c r="I27" s="110"/>
      <c r="J27" s="110" t="s">
        <v>127</v>
      </c>
      <c r="K27" s="112"/>
      <c r="L27" s="112"/>
      <c r="M27" s="112"/>
      <c r="N27" s="112"/>
      <c r="O27" s="121"/>
      <c r="P27" s="119"/>
      <c r="Q27" s="112"/>
      <c r="R27" s="110"/>
      <c r="S27" s="115" t="str">
        <f t="shared" si="1"/>
        <v/>
      </c>
      <c r="T27" s="112">
        <f t="shared" si="2"/>
        <v>0</v>
      </c>
      <c r="U27" s="112">
        <f t="shared" si="3"/>
        <v>0</v>
      </c>
      <c r="V27" s="110"/>
      <c r="W27" s="369" t="str">
        <f t="shared" si="4"/>
        <v/>
      </c>
      <c r="X27" s="370">
        <f t="shared" si="5"/>
        <v>0</v>
      </c>
      <c r="Y27" s="370">
        <f t="shared" si="6"/>
        <v>0</v>
      </c>
      <c r="Z27" s="2"/>
    </row>
    <row r="28" ht="22.5" customHeight="1">
      <c r="A28" s="108" t="s">
        <v>223</v>
      </c>
      <c r="B28" s="117">
        <v>45672.0</v>
      </c>
      <c r="C28" s="110" t="s">
        <v>224</v>
      </c>
      <c r="D28" s="110" t="s">
        <v>225</v>
      </c>
      <c r="E28" s="111">
        <v>6900.0</v>
      </c>
      <c r="F28" s="110" t="s">
        <v>226</v>
      </c>
      <c r="G28" s="110" t="s">
        <v>150</v>
      </c>
      <c r="H28" s="110" t="s">
        <v>119</v>
      </c>
      <c r="I28" s="110"/>
      <c r="J28" s="110" t="s">
        <v>138</v>
      </c>
      <c r="K28" s="112"/>
      <c r="L28" s="112"/>
      <c r="M28" s="112"/>
      <c r="N28" s="112"/>
      <c r="O28" s="121">
        <v>226.58</v>
      </c>
      <c r="P28" s="119">
        <f t="shared" ref="P28:P32" si="10">E28-O28</f>
        <v>6673.42</v>
      </c>
      <c r="Q28" s="120">
        <f t="shared" ref="Q28:Q29" si="11">P28</f>
        <v>6673.42</v>
      </c>
      <c r="R28" s="110"/>
      <c r="S28" s="115">
        <f t="shared" si="1"/>
        <v>6900</v>
      </c>
      <c r="T28" s="112">
        <f t="shared" si="2"/>
        <v>6160.714286</v>
      </c>
      <c r="U28" s="112">
        <f t="shared" si="3"/>
        <v>739.2857143</v>
      </c>
      <c r="V28" s="110"/>
      <c r="W28" s="369">
        <f t="shared" si="4"/>
        <v>6900</v>
      </c>
      <c r="X28" s="370">
        <f t="shared" si="5"/>
        <v>6160.714286</v>
      </c>
      <c r="Y28" s="370">
        <f t="shared" si="6"/>
        <v>739.2857143</v>
      </c>
      <c r="Z28" s="2"/>
    </row>
    <row r="29" ht="22.5" customHeight="1">
      <c r="A29" s="108" t="s">
        <v>227</v>
      </c>
      <c r="B29" s="117">
        <v>45672.0</v>
      </c>
      <c r="C29" s="110" t="s">
        <v>228</v>
      </c>
      <c r="D29" s="110" t="s">
        <v>229</v>
      </c>
      <c r="E29" s="111">
        <v>368.0</v>
      </c>
      <c r="F29" s="110" t="s">
        <v>230</v>
      </c>
      <c r="G29" s="110" t="s">
        <v>126</v>
      </c>
      <c r="H29" s="110" t="s">
        <v>119</v>
      </c>
      <c r="I29" s="110"/>
      <c r="J29" s="110" t="s">
        <v>138</v>
      </c>
      <c r="K29" s="112"/>
      <c r="L29" s="112"/>
      <c r="M29" s="112"/>
      <c r="N29" s="112"/>
      <c r="O29" s="121">
        <v>1.64</v>
      </c>
      <c r="P29" s="119">
        <f t="shared" si="10"/>
        <v>366.36</v>
      </c>
      <c r="Q29" s="120">
        <f t="shared" si="11"/>
        <v>366.36</v>
      </c>
      <c r="R29" s="110"/>
      <c r="S29" s="115">
        <f t="shared" si="1"/>
        <v>368</v>
      </c>
      <c r="T29" s="112">
        <f t="shared" si="2"/>
        <v>328.5714286</v>
      </c>
      <c r="U29" s="112">
        <f t="shared" si="3"/>
        <v>39.42857143</v>
      </c>
      <c r="V29" s="110"/>
      <c r="W29" s="369">
        <f t="shared" si="4"/>
        <v>368</v>
      </c>
      <c r="X29" s="370">
        <f t="shared" si="5"/>
        <v>328.5714286</v>
      </c>
      <c r="Y29" s="370">
        <f t="shared" si="6"/>
        <v>39.42857143</v>
      </c>
      <c r="Z29" s="2"/>
    </row>
    <row r="30" ht="22.5" customHeight="1">
      <c r="A30" s="108" t="s">
        <v>231</v>
      </c>
      <c r="B30" s="117">
        <v>45673.0</v>
      </c>
      <c r="C30" s="110" t="s">
        <v>232</v>
      </c>
      <c r="D30" s="110" t="s">
        <v>233</v>
      </c>
      <c r="E30" s="111">
        <v>600.0</v>
      </c>
      <c r="F30" s="110" t="s">
        <v>234</v>
      </c>
      <c r="G30" s="110" t="s">
        <v>126</v>
      </c>
      <c r="H30" s="110" t="s">
        <v>119</v>
      </c>
      <c r="I30" s="110"/>
      <c r="J30" s="110" t="s">
        <v>138</v>
      </c>
      <c r="K30" s="112"/>
      <c r="L30" s="112"/>
      <c r="M30" s="112"/>
      <c r="N30" s="112"/>
      <c r="O30" s="121">
        <v>2.68</v>
      </c>
      <c r="P30" s="119">
        <f t="shared" si="10"/>
        <v>597.32</v>
      </c>
      <c r="Q30" s="112"/>
      <c r="R30" s="110"/>
      <c r="S30" s="115">
        <f t="shared" si="1"/>
        <v>600</v>
      </c>
      <c r="T30" s="112">
        <f t="shared" si="2"/>
        <v>535.7142857</v>
      </c>
      <c r="U30" s="112">
        <f t="shared" si="3"/>
        <v>64.28571429</v>
      </c>
      <c r="V30" s="110"/>
      <c r="W30" s="369">
        <f t="shared" si="4"/>
        <v>600</v>
      </c>
      <c r="X30" s="370">
        <f t="shared" si="5"/>
        <v>535.7142857</v>
      </c>
      <c r="Y30" s="370">
        <f t="shared" si="6"/>
        <v>64.28571429</v>
      </c>
      <c r="Z30" s="2"/>
    </row>
    <row r="31" ht="22.5" customHeight="1">
      <c r="A31" s="108" t="s">
        <v>235</v>
      </c>
      <c r="B31" s="117">
        <v>45673.0</v>
      </c>
      <c r="C31" s="110" t="s">
        <v>236</v>
      </c>
      <c r="D31" s="110" t="s">
        <v>229</v>
      </c>
      <c r="E31" s="111">
        <v>12.0</v>
      </c>
      <c r="F31" s="110" t="s">
        <v>237</v>
      </c>
      <c r="G31" s="110" t="s">
        <v>126</v>
      </c>
      <c r="H31" s="110" t="s">
        <v>119</v>
      </c>
      <c r="I31" s="110"/>
      <c r="J31" s="110" t="s">
        <v>138</v>
      </c>
      <c r="K31" s="112"/>
      <c r="L31" s="116"/>
      <c r="M31" s="112"/>
      <c r="N31" s="112"/>
      <c r="O31" s="121">
        <v>0.05</v>
      </c>
      <c r="P31" s="119">
        <f t="shared" si="10"/>
        <v>11.95</v>
      </c>
      <c r="Q31" s="112"/>
      <c r="R31" s="110"/>
      <c r="S31" s="115">
        <f t="shared" si="1"/>
        <v>12</v>
      </c>
      <c r="T31" s="112">
        <f t="shared" si="2"/>
        <v>10.71428571</v>
      </c>
      <c r="U31" s="112">
        <f t="shared" si="3"/>
        <v>1.285714286</v>
      </c>
      <c r="V31" s="110"/>
      <c r="W31" s="369">
        <f t="shared" si="4"/>
        <v>12</v>
      </c>
      <c r="X31" s="370">
        <f t="shared" si="5"/>
        <v>10.71428571</v>
      </c>
      <c r="Y31" s="370">
        <f t="shared" si="6"/>
        <v>1.285714286</v>
      </c>
      <c r="Z31" s="2"/>
    </row>
    <row r="32" ht="22.5" customHeight="1">
      <c r="A32" s="108" t="s">
        <v>238</v>
      </c>
      <c r="B32" s="117">
        <v>45674.0</v>
      </c>
      <c r="C32" s="110" t="s">
        <v>239</v>
      </c>
      <c r="D32" s="110" t="s">
        <v>240</v>
      </c>
      <c r="E32" s="111">
        <v>1680.0</v>
      </c>
      <c r="F32" s="110" t="s">
        <v>241</v>
      </c>
      <c r="G32" s="110" t="s">
        <v>242</v>
      </c>
      <c r="H32" s="110" t="s">
        <v>119</v>
      </c>
      <c r="I32" s="110"/>
      <c r="J32" s="110" t="s">
        <v>127</v>
      </c>
      <c r="K32" s="112"/>
      <c r="L32" s="112"/>
      <c r="M32" s="112"/>
      <c r="N32" s="112"/>
      <c r="O32" s="121">
        <v>55.17</v>
      </c>
      <c r="P32" s="119">
        <f t="shared" si="10"/>
        <v>1624.83</v>
      </c>
      <c r="Q32" s="120">
        <f>SUM(P30:P32)</f>
        <v>2234.1</v>
      </c>
      <c r="R32" s="110"/>
      <c r="S32" s="115">
        <f t="shared" si="1"/>
        <v>1680</v>
      </c>
      <c r="T32" s="112">
        <f t="shared" si="2"/>
        <v>1500</v>
      </c>
      <c r="U32" s="112">
        <f t="shared" si="3"/>
        <v>180</v>
      </c>
      <c r="V32" s="110"/>
      <c r="W32" s="369">
        <f t="shared" si="4"/>
        <v>1680</v>
      </c>
      <c r="X32" s="370">
        <f t="shared" si="5"/>
        <v>1500</v>
      </c>
      <c r="Y32" s="370">
        <f t="shared" si="6"/>
        <v>180</v>
      </c>
      <c r="Z32" s="2"/>
    </row>
    <row r="33" ht="22.5" customHeight="1">
      <c r="A33" s="108" t="s">
        <v>243</v>
      </c>
      <c r="B33" s="117">
        <v>45674.0</v>
      </c>
      <c r="C33" s="110" t="s">
        <v>244</v>
      </c>
      <c r="D33" s="122" t="s">
        <v>245</v>
      </c>
      <c r="E33" s="123">
        <v>1703921.27</v>
      </c>
      <c r="F33" s="122" t="s">
        <v>246</v>
      </c>
      <c r="G33" s="122" t="s">
        <v>118</v>
      </c>
      <c r="H33" s="110" t="s">
        <v>144</v>
      </c>
      <c r="I33" s="110" t="s">
        <v>247</v>
      </c>
      <c r="J33" s="110" t="s">
        <v>248</v>
      </c>
      <c r="K33" s="124">
        <v>1792482.66</v>
      </c>
      <c r="L33" s="125">
        <v>88561.4</v>
      </c>
      <c r="M33" s="125">
        <f>K33-L33</f>
        <v>1703921.26</v>
      </c>
      <c r="N33" s="112">
        <f>E33-M33</f>
        <v>0.01000000001</v>
      </c>
      <c r="O33" s="121"/>
      <c r="P33" s="119"/>
      <c r="Q33" s="112"/>
      <c r="R33" s="110"/>
      <c r="S33" s="115">
        <f>K33</f>
        <v>1792482.66</v>
      </c>
      <c r="T33" s="112">
        <v>0.0</v>
      </c>
      <c r="U33" s="112">
        <f t="shared" si="3"/>
        <v>0</v>
      </c>
      <c r="V33" s="110"/>
      <c r="W33" s="371">
        <v>198377.52</v>
      </c>
      <c r="X33" s="372">
        <f t="shared" si="5"/>
        <v>177122.7857</v>
      </c>
      <c r="Y33" s="372">
        <f t="shared" si="6"/>
        <v>21254.73429</v>
      </c>
      <c r="Z33" s="2"/>
    </row>
    <row r="34" ht="22.5" customHeight="1">
      <c r="A34" s="108" t="s">
        <v>249</v>
      </c>
      <c r="B34" s="117">
        <v>45674.0</v>
      </c>
      <c r="C34" s="110" t="s">
        <v>250</v>
      </c>
      <c r="D34" s="110" t="s">
        <v>251</v>
      </c>
      <c r="E34" s="4">
        <v>4000.0</v>
      </c>
      <c r="F34" s="2" t="s">
        <v>252</v>
      </c>
      <c r="G34" s="110" t="s">
        <v>118</v>
      </c>
      <c r="H34" s="110" t="s">
        <v>119</v>
      </c>
      <c r="I34" s="2" t="s">
        <v>253</v>
      </c>
      <c r="J34" s="110" t="s">
        <v>121</v>
      </c>
      <c r="K34" s="112"/>
      <c r="L34" s="112"/>
      <c r="M34" s="112"/>
      <c r="N34" s="112"/>
      <c r="O34" s="121"/>
      <c r="P34" s="119"/>
      <c r="Q34" s="112"/>
      <c r="R34" s="110"/>
      <c r="S34" s="115">
        <f>E34</f>
        <v>4000</v>
      </c>
      <c r="T34" s="112">
        <f t="shared" ref="T34:T53" si="12">S34/1.12</f>
        <v>3571.428571</v>
      </c>
      <c r="U34" s="112">
        <f t="shared" si="3"/>
        <v>428.5714286</v>
      </c>
      <c r="V34" s="110"/>
      <c r="W34" s="369">
        <f>E34</f>
        <v>4000</v>
      </c>
      <c r="X34" s="370">
        <f t="shared" si="5"/>
        <v>3571.428571</v>
      </c>
      <c r="Y34" s="370">
        <f t="shared" si="6"/>
        <v>428.5714286</v>
      </c>
      <c r="Z34" s="2"/>
    </row>
    <row r="35" ht="22.5" customHeight="1">
      <c r="A35" s="108" t="s">
        <v>254</v>
      </c>
      <c r="B35" s="117">
        <v>45674.0</v>
      </c>
      <c r="C35" s="110" t="s">
        <v>255</v>
      </c>
      <c r="D35" s="110" t="s">
        <v>256</v>
      </c>
      <c r="E35" s="126">
        <v>15763.39</v>
      </c>
      <c r="F35" s="110" t="s">
        <v>257</v>
      </c>
      <c r="G35" s="110" t="s">
        <v>201</v>
      </c>
      <c r="H35" s="110" t="s">
        <v>119</v>
      </c>
      <c r="I35" s="110" t="s">
        <v>258</v>
      </c>
      <c r="J35" s="110" t="s">
        <v>121</v>
      </c>
      <c r="K35" s="112">
        <v>16500.0</v>
      </c>
      <c r="L35" s="112">
        <f>K35/1.12*0.05</f>
        <v>736.6071429</v>
      </c>
      <c r="M35" s="112">
        <f>K35-L35</f>
        <v>15763.39286</v>
      </c>
      <c r="N35" s="112">
        <f>E35-M35</f>
        <v>-0.002857142857</v>
      </c>
      <c r="O35" s="121"/>
      <c r="P35" s="119"/>
      <c r="Q35" s="112"/>
      <c r="R35" s="110"/>
      <c r="S35" s="115">
        <f>K35</f>
        <v>16500</v>
      </c>
      <c r="T35" s="112">
        <f t="shared" si="12"/>
        <v>14732.14286</v>
      </c>
      <c r="U35" s="112">
        <f t="shared" si="3"/>
        <v>1767.857143</v>
      </c>
      <c r="V35" s="110"/>
      <c r="W35" s="369">
        <v>16500.0</v>
      </c>
      <c r="X35" s="370">
        <f t="shared" si="5"/>
        <v>14732.14286</v>
      </c>
      <c r="Y35" s="370">
        <f t="shared" si="6"/>
        <v>1767.857143</v>
      </c>
      <c r="Z35" s="2"/>
    </row>
    <row r="36" ht="22.5" customHeight="1">
      <c r="A36" s="108" t="s">
        <v>259</v>
      </c>
      <c r="B36" s="117"/>
      <c r="C36" s="110"/>
      <c r="D36" s="110" t="s">
        <v>129</v>
      </c>
      <c r="E36" s="111"/>
      <c r="F36" s="110"/>
      <c r="G36" s="110"/>
      <c r="H36" s="110"/>
      <c r="I36" s="110"/>
      <c r="J36" s="110"/>
      <c r="K36" s="112"/>
      <c r="L36" s="112"/>
      <c r="M36" s="112"/>
      <c r="N36" s="112"/>
      <c r="O36" s="121"/>
      <c r="P36" s="119"/>
      <c r="Q36" s="112"/>
      <c r="R36" s="110"/>
      <c r="S36" s="115" t="str">
        <f t="shared" ref="S36:S53" si="13">E36</f>
        <v/>
      </c>
      <c r="T36" s="112">
        <f t="shared" si="12"/>
        <v>0</v>
      </c>
      <c r="U36" s="112">
        <f t="shared" si="3"/>
        <v>0</v>
      </c>
      <c r="V36" s="110"/>
      <c r="W36" s="369" t="str">
        <f t="shared" ref="W36:W48" si="14">E36</f>
        <v/>
      </c>
      <c r="X36" s="370">
        <f t="shared" si="5"/>
        <v>0</v>
      </c>
      <c r="Y36" s="370">
        <f t="shared" si="6"/>
        <v>0</v>
      </c>
      <c r="Z36" s="2"/>
    </row>
    <row r="37" ht="22.5" customHeight="1">
      <c r="A37" s="108" t="s">
        <v>260</v>
      </c>
      <c r="B37" s="117">
        <v>45677.0</v>
      </c>
      <c r="C37" s="110" t="s">
        <v>261</v>
      </c>
      <c r="D37" s="110" t="s">
        <v>262</v>
      </c>
      <c r="E37" s="111">
        <v>20903.31</v>
      </c>
      <c r="F37" s="2" t="s">
        <v>263</v>
      </c>
      <c r="G37" s="110" t="s">
        <v>150</v>
      </c>
      <c r="H37" s="110" t="s">
        <v>119</v>
      </c>
      <c r="I37" s="110"/>
      <c r="J37" s="110" t="s">
        <v>121</v>
      </c>
      <c r="K37" s="112"/>
      <c r="L37" s="112"/>
      <c r="M37" s="112"/>
      <c r="N37" s="112"/>
      <c r="O37" s="121">
        <v>686.4</v>
      </c>
      <c r="P37" s="119">
        <f t="shared" ref="P37:P38" si="15">E37-O37</f>
        <v>20216.91</v>
      </c>
      <c r="Q37" s="112"/>
      <c r="R37" s="110"/>
      <c r="S37" s="115">
        <f t="shared" si="13"/>
        <v>20903.31</v>
      </c>
      <c r="T37" s="112">
        <f t="shared" si="12"/>
        <v>18663.66964</v>
      </c>
      <c r="U37" s="112">
        <f t="shared" si="3"/>
        <v>2239.640357</v>
      </c>
      <c r="V37" s="110"/>
      <c r="W37" s="373">
        <f t="shared" si="14"/>
        <v>20903.31</v>
      </c>
      <c r="X37" s="370">
        <f t="shared" si="5"/>
        <v>18663.66964</v>
      </c>
      <c r="Y37" s="370">
        <f t="shared" si="6"/>
        <v>2239.640357</v>
      </c>
      <c r="Z37" s="2"/>
    </row>
    <row r="38" ht="22.5" customHeight="1">
      <c r="A38" s="108" t="s">
        <v>264</v>
      </c>
      <c r="B38" s="117">
        <v>45677.0</v>
      </c>
      <c r="C38" s="110" t="s">
        <v>265</v>
      </c>
      <c r="D38" s="110" t="s">
        <v>233</v>
      </c>
      <c r="E38" s="111">
        <v>24522.63</v>
      </c>
      <c r="F38" s="2" t="s">
        <v>266</v>
      </c>
      <c r="G38" s="110" t="s">
        <v>150</v>
      </c>
      <c r="H38" s="110" t="s">
        <v>119</v>
      </c>
      <c r="I38" s="110"/>
      <c r="J38" s="110" t="s">
        <v>121</v>
      </c>
      <c r="K38" s="112"/>
      <c r="L38" s="112"/>
      <c r="M38" s="112"/>
      <c r="N38" s="112"/>
      <c r="O38" s="121">
        <v>805.25</v>
      </c>
      <c r="P38" s="119">
        <f t="shared" si="15"/>
        <v>23717.38</v>
      </c>
      <c r="Q38" s="120">
        <f>SUM(P37:P38)</f>
        <v>43934.29</v>
      </c>
      <c r="R38" s="110"/>
      <c r="S38" s="115">
        <f t="shared" si="13"/>
        <v>24522.63</v>
      </c>
      <c r="T38" s="112">
        <f t="shared" si="12"/>
        <v>21895.20536</v>
      </c>
      <c r="U38" s="112">
        <f t="shared" si="3"/>
        <v>2627.424643</v>
      </c>
      <c r="V38" s="110"/>
      <c r="W38" s="373">
        <f t="shared" si="14"/>
        <v>24522.63</v>
      </c>
      <c r="X38" s="370">
        <f t="shared" si="5"/>
        <v>21895.20536</v>
      </c>
      <c r="Y38" s="370">
        <f t="shared" si="6"/>
        <v>2627.424643</v>
      </c>
      <c r="Z38" s="2"/>
    </row>
    <row r="39" ht="22.5" customHeight="1">
      <c r="A39" s="108" t="s">
        <v>267</v>
      </c>
      <c r="B39" s="117"/>
      <c r="C39" s="110"/>
      <c r="D39" s="110" t="s">
        <v>129</v>
      </c>
      <c r="E39" s="111"/>
      <c r="F39" s="110"/>
      <c r="G39" s="110"/>
      <c r="H39" s="110"/>
      <c r="I39" s="110"/>
      <c r="J39" s="110"/>
      <c r="K39" s="112"/>
      <c r="L39" s="112"/>
      <c r="M39" s="112"/>
      <c r="N39" s="112"/>
      <c r="O39" s="121"/>
      <c r="P39" s="119"/>
      <c r="Q39" s="112"/>
      <c r="R39" s="110"/>
      <c r="S39" s="115" t="str">
        <f t="shared" si="13"/>
        <v/>
      </c>
      <c r="T39" s="112">
        <f t="shared" si="12"/>
        <v>0</v>
      </c>
      <c r="U39" s="112">
        <f t="shared" si="3"/>
        <v>0</v>
      </c>
      <c r="V39" s="110"/>
      <c r="W39" s="369" t="str">
        <f t="shared" si="14"/>
        <v/>
      </c>
      <c r="X39" s="370">
        <f t="shared" si="5"/>
        <v>0</v>
      </c>
      <c r="Y39" s="370">
        <f t="shared" si="6"/>
        <v>0</v>
      </c>
      <c r="Z39" s="2"/>
    </row>
    <row r="40" ht="22.5" customHeight="1">
      <c r="A40" s="108" t="s">
        <v>268</v>
      </c>
      <c r="B40" s="374">
        <v>45677.0</v>
      </c>
      <c r="C40" s="375" t="s">
        <v>269</v>
      </c>
      <c r="D40" s="375" t="s">
        <v>270</v>
      </c>
      <c r="E40" s="376">
        <v>18580.68</v>
      </c>
      <c r="F40" s="110" t="s">
        <v>271</v>
      </c>
      <c r="G40" s="110" t="s">
        <v>201</v>
      </c>
      <c r="H40" s="110" t="s">
        <v>119</v>
      </c>
      <c r="I40" s="110" t="s">
        <v>221</v>
      </c>
      <c r="J40" s="110" t="s">
        <v>127</v>
      </c>
      <c r="K40" s="112"/>
      <c r="L40" s="112"/>
      <c r="M40" s="112"/>
      <c r="N40" s="112"/>
      <c r="O40" s="121"/>
      <c r="P40" s="119"/>
      <c r="Q40" s="112"/>
      <c r="R40" s="375"/>
      <c r="S40" s="377">
        <f t="shared" si="13"/>
        <v>18580.68</v>
      </c>
      <c r="T40" s="378">
        <f t="shared" si="12"/>
        <v>16589.89286</v>
      </c>
      <c r="U40" s="378">
        <f t="shared" si="3"/>
        <v>1990.787143</v>
      </c>
      <c r="V40" s="375"/>
      <c r="W40" s="369">
        <f t="shared" si="14"/>
        <v>18580.68</v>
      </c>
      <c r="X40" s="370">
        <f t="shared" si="5"/>
        <v>16589.89286</v>
      </c>
      <c r="Y40" s="370">
        <f t="shared" si="6"/>
        <v>1990.787143</v>
      </c>
      <c r="Z40" s="2" t="s">
        <v>5123</v>
      </c>
    </row>
    <row r="41" ht="22.5" customHeight="1">
      <c r="A41" s="108" t="s">
        <v>272</v>
      </c>
      <c r="B41" s="117">
        <v>45677.0</v>
      </c>
      <c r="C41" s="110" t="s">
        <v>273</v>
      </c>
      <c r="D41" s="110" t="s">
        <v>274</v>
      </c>
      <c r="E41" s="111">
        <v>900.0</v>
      </c>
      <c r="F41" s="110" t="s">
        <v>275</v>
      </c>
      <c r="G41" s="110" t="s">
        <v>126</v>
      </c>
      <c r="H41" s="110" t="s">
        <v>119</v>
      </c>
      <c r="I41" s="110"/>
      <c r="J41" s="110" t="s">
        <v>145</v>
      </c>
      <c r="K41" s="112"/>
      <c r="L41" s="112"/>
      <c r="M41" s="112"/>
      <c r="N41" s="112"/>
      <c r="O41" s="121">
        <v>4.02</v>
      </c>
      <c r="P41" s="119">
        <f>E41-O41</f>
        <v>895.98</v>
      </c>
      <c r="Q41" s="120">
        <f>P41</f>
        <v>895.98</v>
      </c>
      <c r="R41" s="110"/>
      <c r="S41" s="115">
        <f t="shared" si="13"/>
        <v>900</v>
      </c>
      <c r="T41" s="112">
        <f t="shared" si="12"/>
        <v>803.5714286</v>
      </c>
      <c r="U41" s="112">
        <f t="shared" si="3"/>
        <v>96.42857143</v>
      </c>
      <c r="V41" s="110"/>
      <c r="W41" s="369">
        <f t="shared" si="14"/>
        <v>900</v>
      </c>
      <c r="X41" s="370">
        <f t="shared" si="5"/>
        <v>803.5714286</v>
      </c>
      <c r="Y41" s="370">
        <f t="shared" si="6"/>
        <v>96.42857143</v>
      </c>
      <c r="Z41" s="2"/>
    </row>
    <row r="42" ht="22.5" customHeight="1">
      <c r="A42" s="108" t="s">
        <v>276</v>
      </c>
      <c r="B42" s="117">
        <v>45679.0</v>
      </c>
      <c r="C42" s="110" t="s">
        <v>277</v>
      </c>
      <c r="D42" s="110" t="s">
        <v>278</v>
      </c>
      <c r="E42" s="111">
        <v>600.0</v>
      </c>
      <c r="F42" s="110" t="s">
        <v>176</v>
      </c>
      <c r="G42" s="110" t="s">
        <v>143</v>
      </c>
      <c r="H42" s="110" t="s">
        <v>144</v>
      </c>
      <c r="I42" s="110"/>
      <c r="J42" s="110" t="s">
        <v>145</v>
      </c>
      <c r="K42" s="112"/>
      <c r="L42" s="112"/>
      <c r="M42" s="112"/>
      <c r="N42" s="112"/>
      <c r="O42" s="121"/>
      <c r="P42" s="119"/>
      <c r="Q42" s="120"/>
      <c r="R42" s="110"/>
      <c r="S42" s="115">
        <f t="shared" si="13"/>
        <v>600</v>
      </c>
      <c r="T42" s="112">
        <f t="shared" si="12"/>
        <v>535.7142857</v>
      </c>
      <c r="U42" s="112">
        <f t="shared" si="3"/>
        <v>64.28571429</v>
      </c>
      <c r="V42" s="110"/>
      <c r="W42" s="369">
        <f t="shared" si="14"/>
        <v>600</v>
      </c>
      <c r="X42" s="370">
        <f t="shared" si="5"/>
        <v>535.7142857</v>
      </c>
      <c r="Y42" s="370">
        <f t="shared" si="6"/>
        <v>64.28571429</v>
      </c>
      <c r="Z42" s="2"/>
    </row>
    <row r="43" ht="22.5" customHeight="1">
      <c r="A43" s="108" t="s">
        <v>279</v>
      </c>
      <c r="B43" s="117">
        <v>45680.0</v>
      </c>
      <c r="C43" s="110" t="s">
        <v>280</v>
      </c>
      <c r="D43" s="110" t="s">
        <v>281</v>
      </c>
      <c r="E43" s="111">
        <v>20.0</v>
      </c>
      <c r="F43" s="110" t="s">
        <v>282</v>
      </c>
      <c r="G43" s="110" t="s">
        <v>126</v>
      </c>
      <c r="H43" s="110" t="s">
        <v>119</v>
      </c>
      <c r="I43" s="110"/>
      <c r="J43" s="110" t="s">
        <v>138</v>
      </c>
      <c r="K43" s="112"/>
      <c r="L43" s="112"/>
      <c r="M43" s="112"/>
      <c r="N43" s="112"/>
      <c r="O43" s="121">
        <v>0.09</v>
      </c>
      <c r="P43" s="118">
        <f>E43-O43</f>
        <v>19.91</v>
      </c>
      <c r="Q43" s="120">
        <f>P43</f>
        <v>19.91</v>
      </c>
      <c r="R43" s="110"/>
      <c r="S43" s="115">
        <f t="shared" si="13"/>
        <v>20</v>
      </c>
      <c r="T43" s="112">
        <f t="shared" si="12"/>
        <v>17.85714286</v>
      </c>
      <c r="U43" s="112">
        <f t="shared" si="3"/>
        <v>2.142857143</v>
      </c>
      <c r="V43" s="110"/>
      <c r="W43" s="369">
        <f t="shared" si="14"/>
        <v>20</v>
      </c>
      <c r="X43" s="370">
        <f t="shared" si="5"/>
        <v>17.85714286</v>
      </c>
      <c r="Y43" s="370">
        <f t="shared" si="6"/>
        <v>2.142857143</v>
      </c>
      <c r="Z43" s="2"/>
    </row>
    <row r="44" ht="22.5" customHeight="1">
      <c r="A44" s="108" t="s">
        <v>283</v>
      </c>
      <c r="B44" s="117">
        <v>45680.0</v>
      </c>
      <c r="C44" s="110" t="s">
        <v>284</v>
      </c>
      <c r="D44" s="110" t="s">
        <v>285</v>
      </c>
      <c r="E44" s="111">
        <v>1400.0</v>
      </c>
      <c r="F44" s="110" t="s">
        <v>286</v>
      </c>
      <c r="G44" s="110" t="s">
        <v>201</v>
      </c>
      <c r="H44" s="110" t="s">
        <v>119</v>
      </c>
      <c r="I44" s="110" t="s">
        <v>287</v>
      </c>
      <c r="J44" s="110" t="s">
        <v>127</v>
      </c>
      <c r="K44" s="112"/>
      <c r="L44" s="112"/>
      <c r="M44" s="112"/>
      <c r="N44" s="112"/>
      <c r="O44" s="121"/>
      <c r="P44" s="119"/>
      <c r="Q44" s="112"/>
      <c r="R44" s="110"/>
      <c r="S44" s="115">
        <f t="shared" si="13"/>
        <v>1400</v>
      </c>
      <c r="T44" s="112">
        <f t="shared" si="12"/>
        <v>1250</v>
      </c>
      <c r="U44" s="112">
        <f t="shared" si="3"/>
        <v>150</v>
      </c>
      <c r="V44" s="110"/>
      <c r="W44" s="369">
        <f t="shared" si="14"/>
        <v>1400</v>
      </c>
      <c r="X44" s="370">
        <f t="shared" si="5"/>
        <v>1250</v>
      </c>
      <c r="Y44" s="370">
        <f t="shared" si="6"/>
        <v>150</v>
      </c>
      <c r="Z44" s="2"/>
    </row>
    <row r="45" ht="22.5" customHeight="1">
      <c r="A45" s="108" t="s">
        <v>288</v>
      </c>
      <c r="B45" s="117">
        <v>45681.0</v>
      </c>
      <c r="C45" s="110" t="s">
        <v>289</v>
      </c>
      <c r="D45" s="110" t="s">
        <v>290</v>
      </c>
      <c r="E45" s="111">
        <v>6300.0</v>
      </c>
      <c r="F45" s="110" t="s">
        <v>291</v>
      </c>
      <c r="G45" s="110" t="s">
        <v>292</v>
      </c>
      <c r="H45" s="110" t="s">
        <v>144</v>
      </c>
      <c r="I45" s="110" t="s">
        <v>293</v>
      </c>
      <c r="J45" s="110" t="s">
        <v>127</v>
      </c>
      <c r="K45" s="112"/>
      <c r="L45" s="112"/>
      <c r="M45" s="112"/>
      <c r="N45" s="112"/>
      <c r="O45" s="121"/>
      <c r="P45" s="119"/>
      <c r="Q45" s="112"/>
      <c r="R45" s="110"/>
      <c r="S45" s="115">
        <f t="shared" si="13"/>
        <v>6300</v>
      </c>
      <c r="T45" s="112">
        <f t="shared" si="12"/>
        <v>5625</v>
      </c>
      <c r="U45" s="112">
        <f t="shared" si="3"/>
        <v>675</v>
      </c>
      <c r="V45" s="110"/>
      <c r="W45" s="369">
        <f t="shared" si="14"/>
        <v>6300</v>
      </c>
      <c r="X45" s="370">
        <f t="shared" si="5"/>
        <v>5625</v>
      </c>
      <c r="Y45" s="370">
        <f t="shared" si="6"/>
        <v>675</v>
      </c>
      <c r="Z45" s="2"/>
    </row>
    <row r="46" ht="22.5" customHeight="1">
      <c r="A46" s="108" t="s">
        <v>294</v>
      </c>
      <c r="B46" s="117">
        <v>45681.0</v>
      </c>
      <c r="C46" s="110" t="s">
        <v>295</v>
      </c>
      <c r="D46" s="110" t="s">
        <v>296</v>
      </c>
      <c r="E46" s="111">
        <v>10500.0</v>
      </c>
      <c r="F46" s="110" t="s">
        <v>297</v>
      </c>
      <c r="G46" s="110" t="s">
        <v>201</v>
      </c>
      <c r="H46" s="110" t="s">
        <v>119</v>
      </c>
      <c r="I46" s="110" t="s">
        <v>298</v>
      </c>
      <c r="J46" s="110" t="s">
        <v>299</v>
      </c>
      <c r="K46" s="112"/>
      <c r="L46" s="112"/>
      <c r="M46" s="112"/>
      <c r="N46" s="112"/>
      <c r="O46" s="121"/>
      <c r="P46" s="119"/>
      <c r="Q46" s="112"/>
      <c r="R46" s="110"/>
      <c r="S46" s="115">
        <f t="shared" si="13"/>
        <v>10500</v>
      </c>
      <c r="T46" s="112">
        <f t="shared" si="12"/>
        <v>9375</v>
      </c>
      <c r="U46" s="112">
        <f t="shared" si="3"/>
        <v>1125</v>
      </c>
      <c r="V46" s="110"/>
      <c r="W46" s="369">
        <f t="shared" si="14"/>
        <v>10500</v>
      </c>
      <c r="X46" s="370">
        <f t="shared" si="5"/>
        <v>9375</v>
      </c>
      <c r="Y46" s="370">
        <f t="shared" si="6"/>
        <v>1125</v>
      </c>
      <c r="Z46" s="2"/>
    </row>
    <row r="47" ht="22.5" customHeight="1">
      <c r="A47" s="108" t="s">
        <v>300</v>
      </c>
      <c r="B47" s="117">
        <v>45681.0</v>
      </c>
      <c r="C47" s="110" t="s">
        <v>301</v>
      </c>
      <c r="D47" s="110" t="s">
        <v>302</v>
      </c>
      <c r="E47" s="111">
        <v>600.0</v>
      </c>
      <c r="F47" s="110" t="s">
        <v>176</v>
      </c>
      <c r="G47" s="110" t="s">
        <v>143</v>
      </c>
      <c r="H47" s="110" t="s">
        <v>144</v>
      </c>
      <c r="I47" s="110"/>
      <c r="J47" s="110"/>
      <c r="K47" s="112"/>
      <c r="L47" s="112"/>
      <c r="M47" s="112"/>
      <c r="N47" s="112"/>
      <c r="O47" s="121"/>
      <c r="P47" s="119"/>
      <c r="Q47" s="112"/>
      <c r="R47" s="110"/>
      <c r="S47" s="115">
        <f t="shared" si="13"/>
        <v>600</v>
      </c>
      <c r="T47" s="112">
        <f t="shared" si="12"/>
        <v>535.7142857</v>
      </c>
      <c r="U47" s="112">
        <f t="shared" si="3"/>
        <v>64.28571429</v>
      </c>
      <c r="V47" s="110"/>
      <c r="W47" s="369">
        <f t="shared" si="14"/>
        <v>600</v>
      </c>
      <c r="X47" s="370">
        <f t="shared" si="5"/>
        <v>535.7142857</v>
      </c>
      <c r="Y47" s="370">
        <f t="shared" si="6"/>
        <v>64.28571429</v>
      </c>
      <c r="Z47" s="2"/>
    </row>
    <row r="48" ht="22.5" customHeight="1">
      <c r="A48" s="108" t="s">
        <v>303</v>
      </c>
      <c r="B48" s="2"/>
      <c r="C48" s="110"/>
      <c r="D48" s="110" t="s">
        <v>129</v>
      </c>
      <c r="E48" s="111"/>
      <c r="F48" s="110"/>
      <c r="G48" s="110"/>
      <c r="H48" s="110"/>
      <c r="I48" s="110"/>
      <c r="J48" s="110"/>
      <c r="K48" s="112"/>
      <c r="L48" s="112"/>
      <c r="M48" s="112"/>
      <c r="N48" s="112"/>
      <c r="O48" s="121"/>
      <c r="P48" s="119"/>
      <c r="Q48" s="112"/>
      <c r="R48" s="110"/>
      <c r="S48" s="115" t="str">
        <f t="shared" si="13"/>
        <v/>
      </c>
      <c r="T48" s="112">
        <f t="shared" si="12"/>
        <v>0</v>
      </c>
      <c r="U48" s="112">
        <f t="shared" si="3"/>
        <v>0</v>
      </c>
      <c r="V48" s="110"/>
      <c r="W48" s="369" t="str">
        <f t="shared" si="14"/>
        <v/>
      </c>
      <c r="X48" s="370">
        <f t="shared" si="5"/>
        <v>0</v>
      </c>
      <c r="Y48" s="370">
        <f t="shared" si="6"/>
        <v>0</v>
      </c>
      <c r="Z48" s="2"/>
    </row>
    <row r="49" ht="20.25" customHeight="1">
      <c r="A49" s="108">
        <v>400.0</v>
      </c>
      <c r="B49" s="117">
        <v>45684.0</v>
      </c>
      <c r="C49" s="110" t="s">
        <v>305</v>
      </c>
      <c r="D49" s="110" t="s">
        <v>306</v>
      </c>
      <c r="E49" s="111">
        <v>24000.0</v>
      </c>
      <c r="F49" s="110" t="s">
        <v>307</v>
      </c>
      <c r="G49" s="110" t="s">
        <v>201</v>
      </c>
      <c r="H49" s="110" t="s">
        <v>144</v>
      </c>
      <c r="I49" s="308" t="s">
        <v>5124</v>
      </c>
      <c r="J49" s="110" t="s">
        <v>121</v>
      </c>
      <c r="K49" s="112"/>
      <c r="L49" s="112"/>
      <c r="M49" s="112"/>
      <c r="N49" s="112"/>
      <c r="O49" s="121"/>
      <c r="P49" s="119"/>
      <c r="Q49" s="112"/>
      <c r="R49" s="110"/>
      <c r="S49" s="115">
        <f t="shared" si="13"/>
        <v>24000</v>
      </c>
      <c r="T49" s="112">
        <f t="shared" si="12"/>
        <v>21428.57143</v>
      </c>
      <c r="U49" s="112">
        <f t="shared" si="3"/>
        <v>2571.428571</v>
      </c>
      <c r="V49" s="110"/>
      <c r="W49" s="372">
        <v>48000.0</v>
      </c>
      <c r="X49" s="379">
        <f t="shared" si="5"/>
        <v>42857.14286</v>
      </c>
      <c r="Y49" s="380">
        <f>X49*12%</f>
        <v>5142.857143</v>
      </c>
      <c r="Z49" s="2"/>
    </row>
    <row r="50" ht="22.5" customHeight="1">
      <c r="A50" s="108" t="s">
        <v>310</v>
      </c>
      <c r="B50" s="117">
        <v>45684.0</v>
      </c>
      <c r="C50" s="110" t="s">
        <v>311</v>
      </c>
      <c r="D50" s="110" t="s">
        <v>5125</v>
      </c>
      <c r="E50" s="111">
        <v>448.0</v>
      </c>
      <c r="F50" s="110" t="s">
        <v>313</v>
      </c>
      <c r="G50" s="110" t="s">
        <v>143</v>
      </c>
      <c r="H50" s="110" t="s">
        <v>144</v>
      </c>
      <c r="I50" s="110"/>
      <c r="J50" s="110" t="s">
        <v>138</v>
      </c>
      <c r="K50" s="112"/>
      <c r="L50" s="112"/>
      <c r="M50" s="112"/>
      <c r="N50" s="112"/>
      <c r="O50" s="121"/>
      <c r="P50" s="119"/>
      <c r="Q50" s="112"/>
      <c r="R50" s="110"/>
      <c r="S50" s="115">
        <f t="shared" si="13"/>
        <v>448</v>
      </c>
      <c r="T50" s="112">
        <f t="shared" si="12"/>
        <v>400</v>
      </c>
      <c r="U50" s="112">
        <f t="shared" si="3"/>
        <v>48</v>
      </c>
      <c r="V50" s="110"/>
      <c r="W50" s="369">
        <f t="shared" ref="W50:W53" si="16">E50</f>
        <v>448</v>
      </c>
      <c r="X50" s="370">
        <f t="shared" si="5"/>
        <v>400</v>
      </c>
      <c r="Y50" s="370">
        <f t="shared" ref="Y50:Y54" si="17">X50*0.12</f>
        <v>48</v>
      </c>
      <c r="Z50" s="2"/>
    </row>
    <row r="51" ht="22.5" customHeight="1">
      <c r="A51" s="108" t="s">
        <v>314</v>
      </c>
      <c r="B51" s="117">
        <v>45684.0</v>
      </c>
      <c r="C51" s="110" t="s">
        <v>315</v>
      </c>
      <c r="D51" s="110" t="s">
        <v>316</v>
      </c>
      <c r="E51" s="111">
        <v>9700.0</v>
      </c>
      <c r="F51" s="110" t="s">
        <v>317</v>
      </c>
      <c r="G51" s="110" t="s">
        <v>150</v>
      </c>
      <c r="H51" s="110" t="s">
        <v>119</v>
      </c>
      <c r="I51" s="110"/>
      <c r="J51" s="110" t="s">
        <v>127</v>
      </c>
      <c r="K51" s="112"/>
      <c r="L51" s="112"/>
      <c r="M51" s="112"/>
      <c r="N51" s="112"/>
      <c r="O51" s="121">
        <v>318.52</v>
      </c>
      <c r="P51" s="118">
        <f>E51-O51</f>
        <v>9381.48</v>
      </c>
      <c r="Q51" s="112"/>
      <c r="R51" s="110"/>
      <c r="S51" s="115">
        <f t="shared" si="13"/>
        <v>9700</v>
      </c>
      <c r="T51" s="112">
        <f t="shared" si="12"/>
        <v>8660.714286</v>
      </c>
      <c r="U51" s="112">
        <f t="shared" si="3"/>
        <v>1039.285714</v>
      </c>
      <c r="V51" s="110"/>
      <c r="W51" s="369">
        <f t="shared" si="16"/>
        <v>9700</v>
      </c>
      <c r="X51" s="370">
        <f t="shared" si="5"/>
        <v>8660.714286</v>
      </c>
      <c r="Y51" s="370">
        <f t="shared" si="17"/>
        <v>1039.285714</v>
      </c>
      <c r="Z51" s="2"/>
    </row>
    <row r="52" ht="22.5" customHeight="1">
      <c r="A52" s="108" t="s">
        <v>318</v>
      </c>
      <c r="B52" s="117"/>
      <c r="C52" s="110"/>
      <c r="D52" s="110" t="s">
        <v>129</v>
      </c>
      <c r="E52" s="111"/>
      <c r="F52" s="110"/>
      <c r="G52" s="110"/>
      <c r="H52" s="110"/>
      <c r="I52" s="110"/>
      <c r="J52" s="110"/>
      <c r="K52" s="112"/>
      <c r="L52" s="112"/>
      <c r="M52" s="112"/>
      <c r="N52" s="112"/>
      <c r="O52" s="121"/>
      <c r="P52" s="119"/>
      <c r="Q52" s="112"/>
      <c r="R52" s="110"/>
      <c r="S52" s="115" t="str">
        <f t="shared" si="13"/>
        <v/>
      </c>
      <c r="T52" s="112">
        <f t="shared" si="12"/>
        <v>0</v>
      </c>
      <c r="U52" s="112">
        <f t="shared" si="3"/>
        <v>0</v>
      </c>
      <c r="V52" s="110"/>
      <c r="W52" s="369" t="str">
        <f t="shared" si="16"/>
        <v/>
      </c>
      <c r="X52" s="370">
        <f t="shared" si="5"/>
        <v>0</v>
      </c>
      <c r="Y52" s="370">
        <f t="shared" si="17"/>
        <v>0</v>
      </c>
      <c r="Z52" s="2"/>
    </row>
    <row r="53" ht="22.5" customHeight="1">
      <c r="A53" s="108" t="s">
        <v>319</v>
      </c>
      <c r="B53" s="117">
        <v>45685.0</v>
      </c>
      <c r="C53" s="110" t="s">
        <v>320</v>
      </c>
      <c r="D53" s="110" t="s">
        <v>321</v>
      </c>
      <c r="E53" s="111">
        <v>35.0</v>
      </c>
      <c r="F53" s="110" t="s">
        <v>322</v>
      </c>
      <c r="G53" s="110" t="s">
        <v>126</v>
      </c>
      <c r="H53" s="110" t="s">
        <v>119</v>
      </c>
      <c r="I53" s="110"/>
      <c r="J53" s="110" t="s">
        <v>138</v>
      </c>
      <c r="K53" s="112"/>
      <c r="L53" s="112"/>
      <c r="M53" s="112"/>
      <c r="N53" s="112"/>
      <c r="O53" s="121">
        <v>0.16</v>
      </c>
      <c r="P53" s="119">
        <f>E53-O53</f>
        <v>34.84</v>
      </c>
      <c r="Q53" s="112"/>
      <c r="R53" s="110"/>
      <c r="S53" s="115">
        <f t="shared" si="13"/>
        <v>35</v>
      </c>
      <c r="T53" s="112">
        <f t="shared" si="12"/>
        <v>31.25</v>
      </c>
      <c r="U53" s="112">
        <f t="shared" si="3"/>
        <v>3.75</v>
      </c>
      <c r="V53" s="110"/>
      <c r="W53" s="369">
        <f t="shared" si="16"/>
        <v>35</v>
      </c>
      <c r="X53" s="370">
        <f t="shared" si="5"/>
        <v>31.25</v>
      </c>
      <c r="Y53" s="370">
        <f t="shared" si="17"/>
        <v>3.75</v>
      </c>
      <c r="Z53" s="2"/>
    </row>
    <row r="54" ht="22.5" customHeight="1">
      <c r="A54" s="108" t="s">
        <v>323</v>
      </c>
      <c r="B54" s="117">
        <v>45688.0</v>
      </c>
      <c r="C54" s="110" t="s">
        <v>324</v>
      </c>
      <c r="D54" s="122" t="s">
        <v>245</v>
      </c>
      <c r="E54" s="123">
        <v>1703921.27</v>
      </c>
      <c r="F54" s="122" t="s">
        <v>325</v>
      </c>
      <c r="G54" s="122" t="s">
        <v>118</v>
      </c>
      <c r="H54" s="110" t="s">
        <v>119</v>
      </c>
      <c r="I54" s="110" t="s">
        <v>326</v>
      </c>
      <c r="J54" s="110" t="s">
        <v>248</v>
      </c>
      <c r="K54" s="124">
        <v>1792482.66</v>
      </c>
      <c r="L54" s="125">
        <v>88561.4</v>
      </c>
      <c r="M54" s="125">
        <f>K54-L54</f>
        <v>1703921.26</v>
      </c>
      <c r="N54" s="112">
        <f>E54-M54</f>
        <v>0.01000000001</v>
      </c>
      <c r="O54" s="121"/>
      <c r="P54" s="119"/>
      <c r="Q54" s="112"/>
      <c r="R54" s="110"/>
      <c r="S54" s="115">
        <f>K54</f>
        <v>1792482.66</v>
      </c>
      <c r="T54" s="112">
        <v>0.0</v>
      </c>
      <c r="U54" s="112">
        <f t="shared" si="3"/>
        <v>0</v>
      </c>
      <c r="V54" s="110"/>
      <c r="W54" s="302">
        <v>198377.52</v>
      </c>
      <c r="X54" s="372">
        <f t="shared" si="5"/>
        <v>177122.7857</v>
      </c>
      <c r="Y54" s="372">
        <f t="shared" si="17"/>
        <v>21254.73429</v>
      </c>
      <c r="Z54" s="2"/>
    </row>
    <row r="55" ht="22.5" customHeight="1">
      <c r="A55" s="108" t="s">
        <v>327</v>
      </c>
      <c r="B55" s="117">
        <v>45688.0</v>
      </c>
      <c r="C55" s="110" t="s">
        <v>328</v>
      </c>
      <c r="D55" s="110" t="s">
        <v>278</v>
      </c>
      <c r="E55" s="115">
        <v>550.0</v>
      </c>
      <c r="F55" s="110" t="s">
        <v>176</v>
      </c>
      <c r="G55" s="110" t="s">
        <v>143</v>
      </c>
      <c r="H55" s="110" t="s">
        <v>144</v>
      </c>
      <c r="I55" s="110"/>
      <c r="J55" s="110" t="s">
        <v>145</v>
      </c>
      <c r="K55" s="112"/>
      <c r="L55" s="112"/>
      <c r="M55" s="112"/>
      <c r="N55" s="112"/>
      <c r="O55" s="121"/>
      <c r="P55" s="119"/>
      <c r="Q55" s="112"/>
      <c r="R55" s="110"/>
      <c r="S55" s="115">
        <f t="shared" ref="S55:S58" si="18">E55</f>
        <v>550</v>
      </c>
      <c r="T55" s="112">
        <f t="shared" ref="T55:T84" si="19">S55/1.12</f>
        <v>491.0714286</v>
      </c>
      <c r="U55" s="112">
        <f t="shared" si="3"/>
        <v>58.92857143</v>
      </c>
      <c r="V55" s="110"/>
      <c r="W55" s="155">
        <v>600.0</v>
      </c>
      <c r="X55" s="379">
        <f t="shared" si="5"/>
        <v>535.7142857</v>
      </c>
      <c r="Y55" s="380">
        <f>X55*12%</f>
        <v>64.28571429</v>
      </c>
      <c r="Z55" s="2"/>
    </row>
    <row r="56" ht="22.5" customHeight="1">
      <c r="A56" s="108" t="s">
        <v>329</v>
      </c>
      <c r="B56" s="117">
        <v>45688.0</v>
      </c>
      <c r="C56" s="110" t="s">
        <v>330</v>
      </c>
      <c r="D56" s="110" t="s">
        <v>285</v>
      </c>
      <c r="E56" s="115">
        <v>2400.0</v>
      </c>
      <c r="F56" s="110" t="s">
        <v>331</v>
      </c>
      <c r="G56" s="110" t="s">
        <v>201</v>
      </c>
      <c r="H56" s="110" t="s">
        <v>119</v>
      </c>
      <c r="I56" s="110" t="s">
        <v>332</v>
      </c>
      <c r="J56" s="110" t="s">
        <v>127</v>
      </c>
      <c r="K56" s="112"/>
      <c r="L56" s="112"/>
      <c r="M56" s="112"/>
      <c r="N56" s="112"/>
      <c r="O56" s="121"/>
      <c r="P56" s="119"/>
      <c r="Q56" s="112"/>
      <c r="R56" s="110"/>
      <c r="S56" s="115">
        <f t="shared" si="18"/>
        <v>2400</v>
      </c>
      <c r="T56" s="112">
        <f t="shared" si="19"/>
        <v>2142.857143</v>
      </c>
      <c r="U56" s="112">
        <f t="shared" si="3"/>
        <v>257.1428571</v>
      </c>
      <c r="V56" s="110"/>
      <c r="W56" s="369">
        <f t="shared" ref="W56:W58" si="20">E56</f>
        <v>2400</v>
      </c>
      <c r="X56" s="370">
        <f t="shared" si="5"/>
        <v>2142.857143</v>
      </c>
      <c r="Y56" s="370">
        <f t="shared" ref="Y56:Y129" si="21">X56*0.12</f>
        <v>257.1428571</v>
      </c>
      <c r="Z56" s="2"/>
    </row>
    <row r="57" ht="22.5" customHeight="1">
      <c r="A57" s="108" t="s">
        <v>333</v>
      </c>
      <c r="B57" s="117">
        <v>45691.0</v>
      </c>
      <c r="C57" s="110" t="s">
        <v>334</v>
      </c>
      <c r="D57" s="110" t="s">
        <v>335</v>
      </c>
      <c r="E57" s="115">
        <v>486.0</v>
      </c>
      <c r="F57" s="110" t="s">
        <v>336</v>
      </c>
      <c r="G57" s="110" t="s">
        <v>143</v>
      </c>
      <c r="H57" s="110" t="s">
        <v>144</v>
      </c>
      <c r="I57" s="110"/>
      <c r="J57" s="110" t="s">
        <v>138</v>
      </c>
      <c r="K57" s="112"/>
      <c r="L57" s="112"/>
      <c r="M57" s="112"/>
      <c r="N57" s="112"/>
      <c r="O57" s="121"/>
      <c r="P57" s="119"/>
      <c r="Q57" s="112"/>
      <c r="R57" s="110"/>
      <c r="S57" s="115">
        <f t="shared" si="18"/>
        <v>486</v>
      </c>
      <c r="T57" s="112">
        <f t="shared" si="19"/>
        <v>433.9285714</v>
      </c>
      <c r="U57" s="112">
        <f t="shared" si="3"/>
        <v>52.07142857</v>
      </c>
      <c r="V57" s="112">
        <f t="shared" ref="V57:V84" si="22">T57+U57-S57</f>
        <v>0</v>
      </c>
      <c r="W57" s="369">
        <f t="shared" si="20"/>
        <v>486</v>
      </c>
      <c r="X57" s="370">
        <f t="shared" si="5"/>
        <v>433.9285714</v>
      </c>
      <c r="Y57" s="370">
        <f t="shared" si="21"/>
        <v>52.07142857</v>
      </c>
      <c r="Z57" s="2"/>
    </row>
    <row r="58" ht="22.5" customHeight="1">
      <c r="A58" s="108" t="s">
        <v>337</v>
      </c>
      <c r="B58" s="117">
        <v>45691.0</v>
      </c>
      <c r="C58" s="110" t="s">
        <v>338</v>
      </c>
      <c r="D58" s="2" t="s">
        <v>339</v>
      </c>
      <c r="E58" s="115">
        <v>22275.0</v>
      </c>
      <c r="F58" s="110" t="s">
        <v>340</v>
      </c>
      <c r="G58" s="110" t="s">
        <v>201</v>
      </c>
      <c r="H58" s="110" t="s">
        <v>119</v>
      </c>
      <c r="I58" s="110" t="s">
        <v>341</v>
      </c>
      <c r="J58" s="110" t="s">
        <v>127</v>
      </c>
      <c r="K58" s="112"/>
      <c r="L58" s="112"/>
      <c r="M58" s="112"/>
      <c r="N58" s="112"/>
      <c r="O58" s="121"/>
      <c r="P58" s="119"/>
      <c r="Q58" s="112"/>
      <c r="R58" s="110"/>
      <c r="S58" s="115">
        <f t="shared" si="18"/>
        <v>22275</v>
      </c>
      <c r="T58" s="112">
        <f t="shared" si="19"/>
        <v>19888.39286</v>
      </c>
      <c r="U58" s="112">
        <f t="shared" si="3"/>
        <v>2386.607143</v>
      </c>
      <c r="V58" s="112">
        <f t="shared" si="22"/>
        <v>0</v>
      </c>
      <c r="W58" s="369">
        <f t="shared" si="20"/>
        <v>22275</v>
      </c>
      <c r="X58" s="370">
        <f t="shared" si="5"/>
        <v>19888.39286</v>
      </c>
      <c r="Y58" s="370">
        <f t="shared" si="21"/>
        <v>2386.607143</v>
      </c>
      <c r="Z58" s="2"/>
    </row>
    <row r="59" ht="22.5" customHeight="1">
      <c r="A59" s="108" t="s">
        <v>342</v>
      </c>
      <c r="B59" s="117">
        <v>45691.0</v>
      </c>
      <c r="C59" s="110" t="s">
        <v>343</v>
      </c>
      <c r="D59" s="110" t="s">
        <v>344</v>
      </c>
      <c r="E59" s="140">
        <v>84549.11</v>
      </c>
      <c r="F59" s="110" t="s">
        <v>345</v>
      </c>
      <c r="G59" s="110" t="s">
        <v>118</v>
      </c>
      <c r="H59" s="110" t="s">
        <v>119</v>
      </c>
      <c r="I59" s="110" t="s">
        <v>346</v>
      </c>
      <c r="J59" s="110" t="s">
        <v>121</v>
      </c>
      <c r="K59" s="112">
        <v>88500.0</v>
      </c>
      <c r="L59" s="112">
        <f>K59/1.12*0.05</f>
        <v>3950.892857</v>
      </c>
      <c r="M59" s="112">
        <f>K59-L59</f>
        <v>84549.10714</v>
      </c>
      <c r="N59" s="112">
        <f>M59-E59</f>
        <v>-0.002857142856</v>
      </c>
      <c r="O59" s="121"/>
      <c r="P59" s="119"/>
      <c r="Q59" s="112"/>
      <c r="R59" s="110"/>
      <c r="S59" s="115">
        <f>K59</f>
        <v>88500</v>
      </c>
      <c r="T59" s="112">
        <f t="shared" si="19"/>
        <v>79017.85714</v>
      </c>
      <c r="U59" s="112">
        <f t="shared" si="3"/>
        <v>9482.142857</v>
      </c>
      <c r="V59" s="112">
        <f t="shared" si="22"/>
        <v>0</v>
      </c>
      <c r="W59" s="369">
        <v>88500.0</v>
      </c>
      <c r="X59" s="370">
        <f t="shared" si="5"/>
        <v>79017.85714</v>
      </c>
      <c r="Y59" s="370">
        <f t="shared" si="21"/>
        <v>9482.142857</v>
      </c>
      <c r="Z59" s="2"/>
    </row>
    <row r="60" ht="22.5" customHeight="1">
      <c r="A60" s="108" t="s">
        <v>347</v>
      </c>
      <c r="B60" s="117">
        <v>45691.0</v>
      </c>
      <c r="C60" s="110" t="s">
        <v>348</v>
      </c>
      <c r="D60" s="110" t="s">
        <v>349</v>
      </c>
      <c r="E60" s="115">
        <v>24000.0</v>
      </c>
      <c r="F60" s="110" t="s">
        <v>200</v>
      </c>
      <c r="G60" s="110" t="s">
        <v>201</v>
      </c>
      <c r="H60" s="110" t="s">
        <v>144</v>
      </c>
      <c r="I60" s="110" t="s">
        <v>350</v>
      </c>
      <c r="J60" s="110" t="s">
        <v>121</v>
      </c>
      <c r="K60" s="112"/>
      <c r="L60" s="112"/>
      <c r="M60" s="112"/>
      <c r="N60" s="112"/>
      <c r="O60" s="121"/>
      <c r="P60" s="119"/>
      <c r="Q60" s="112"/>
      <c r="R60" s="110"/>
      <c r="S60" s="115">
        <f t="shared" ref="S60:S84" si="23">E60</f>
        <v>24000</v>
      </c>
      <c r="T60" s="112">
        <f t="shared" si="19"/>
        <v>21428.57143</v>
      </c>
      <c r="U60" s="112">
        <f t="shared" si="3"/>
        <v>2571.428571</v>
      </c>
      <c r="V60" s="112">
        <f t="shared" si="22"/>
        <v>0</v>
      </c>
      <c r="W60" s="369">
        <f t="shared" ref="W60:W84" si="24">E60</f>
        <v>24000</v>
      </c>
      <c r="X60" s="370">
        <f t="shared" si="5"/>
        <v>21428.57143</v>
      </c>
      <c r="Y60" s="370">
        <f t="shared" si="21"/>
        <v>2571.428571</v>
      </c>
      <c r="Z60" s="2"/>
    </row>
    <row r="61" ht="22.5" customHeight="1">
      <c r="A61" s="108" t="s">
        <v>351</v>
      </c>
      <c r="B61" s="117">
        <v>45692.0</v>
      </c>
      <c r="C61" s="110" t="s">
        <v>352</v>
      </c>
      <c r="D61" s="110" t="s">
        <v>353</v>
      </c>
      <c r="E61" s="115">
        <v>15967.8</v>
      </c>
      <c r="F61" s="110" t="s">
        <v>354</v>
      </c>
      <c r="G61" s="110" t="s">
        <v>201</v>
      </c>
      <c r="H61" s="110" t="s">
        <v>119</v>
      </c>
      <c r="I61" s="110" t="s">
        <v>355</v>
      </c>
      <c r="J61" s="110" t="s">
        <v>121</v>
      </c>
      <c r="K61" s="112"/>
      <c r="L61" s="112"/>
      <c r="M61" s="112"/>
      <c r="N61" s="112"/>
      <c r="O61" s="121"/>
      <c r="P61" s="119"/>
      <c r="Q61" s="112"/>
      <c r="R61" s="110"/>
      <c r="S61" s="115">
        <f t="shared" si="23"/>
        <v>15967.8</v>
      </c>
      <c r="T61" s="112">
        <f t="shared" si="19"/>
        <v>14256.96429</v>
      </c>
      <c r="U61" s="112">
        <f t="shared" si="3"/>
        <v>1710.835714</v>
      </c>
      <c r="V61" s="112">
        <f t="shared" si="22"/>
        <v>0</v>
      </c>
      <c r="W61" s="369">
        <f t="shared" si="24"/>
        <v>15967.8</v>
      </c>
      <c r="X61" s="370">
        <f t="shared" si="5"/>
        <v>14256.96429</v>
      </c>
      <c r="Y61" s="370">
        <f t="shared" si="21"/>
        <v>1710.835714</v>
      </c>
      <c r="Z61" s="2"/>
    </row>
    <row r="62" ht="22.5" customHeight="1">
      <c r="A62" s="108" t="s">
        <v>356</v>
      </c>
      <c r="B62" s="117">
        <v>45692.0</v>
      </c>
      <c r="C62" s="110" t="s">
        <v>357</v>
      </c>
      <c r="D62" s="110" t="s">
        <v>116</v>
      </c>
      <c r="E62" s="115">
        <v>3500.0</v>
      </c>
      <c r="F62" s="110" t="s">
        <v>358</v>
      </c>
      <c r="G62" s="110" t="s">
        <v>118</v>
      </c>
      <c r="H62" s="110" t="s">
        <v>119</v>
      </c>
      <c r="I62" s="110" t="s">
        <v>359</v>
      </c>
      <c r="J62" s="110" t="s">
        <v>121</v>
      </c>
      <c r="K62" s="112"/>
      <c r="L62" s="112"/>
      <c r="M62" s="112"/>
      <c r="N62" s="112"/>
      <c r="O62" s="121"/>
      <c r="P62" s="119"/>
      <c r="Q62" s="112"/>
      <c r="R62" s="110"/>
      <c r="S62" s="115">
        <f t="shared" si="23"/>
        <v>3500</v>
      </c>
      <c r="T62" s="112">
        <f t="shared" si="19"/>
        <v>3125</v>
      </c>
      <c r="U62" s="112">
        <f t="shared" si="3"/>
        <v>375</v>
      </c>
      <c r="V62" s="112">
        <f t="shared" si="22"/>
        <v>0</v>
      </c>
      <c r="W62" s="369">
        <f t="shared" si="24"/>
        <v>3500</v>
      </c>
      <c r="X62" s="370">
        <f t="shared" si="5"/>
        <v>3125</v>
      </c>
      <c r="Y62" s="370">
        <f t="shared" si="21"/>
        <v>375</v>
      </c>
      <c r="Z62" s="2"/>
    </row>
    <row r="63" ht="22.5" customHeight="1">
      <c r="A63" s="108" t="s">
        <v>360</v>
      </c>
      <c r="B63" s="117">
        <v>45692.0</v>
      </c>
      <c r="C63" s="110" t="s">
        <v>361</v>
      </c>
      <c r="D63" s="110" t="s">
        <v>362</v>
      </c>
      <c r="E63" s="115">
        <v>24000.0</v>
      </c>
      <c r="F63" s="110" t="s">
        <v>363</v>
      </c>
      <c r="G63" s="110" t="s">
        <v>118</v>
      </c>
      <c r="H63" s="110" t="s">
        <v>119</v>
      </c>
      <c r="I63" s="110" t="s">
        <v>364</v>
      </c>
      <c r="J63" s="110" t="s">
        <v>121</v>
      </c>
      <c r="K63" s="112"/>
      <c r="L63" s="112"/>
      <c r="M63" s="112"/>
      <c r="N63" s="112"/>
      <c r="O63" s="121"/>
      <c r="P63" s="119"/>
      <c r="Q63" s="112"/>
      <c r="R63" s="110"/>
      <c r="S63" s="115">
        <f t="shared" si="23"/>
        <v>24000</v>
      </c>
      <c r="T63" s="112">
        <f t="shared" si="19"/>
        <v>21428.57143</v>
      </c>
      <c r="U63" s="112">
        <f t="shared" si="3"/>
        <v>2571.428571</v>
      </c>
      <c r="V63" s="112">
        <f t="shared" si="22"/>
        <v>0</v>
      </c>
      <c r="W63" s="369">
        <f t="shared" si="24"/>
        <v>24000</v>
      </c>
      <c r="X63" s="370">
        <f t="shared" si="5"/>
        <v>21428.57143</v>
      </c>
      <c r="Y63" s="370">
        <f t="shared" si="21"/>
        <v>2571.428571</v>
      </c>
      <c r="Z63" s="2"/>
    </row>
    <row r="64" ht="22.5" customHeight="1">
      <c r="A64" s="108" t="s">
        <v>365</v>
      </c>
      <c r="B64" s="117">
        <v>45692.0</v>
      </c>
      <c r="C64" s="110" t="s">
        <v>366</v>
      </c>
      <c r="D64" s="110" t="s">
        <v>367</v>
      </c>
      <c r="E64" s="115">
        <v>331.0</v>
      </c>
      <c r="F64" s="110" t="s">
        <v>368</v>
      </c>
      <c r="G64" s="110" t="s">
        <v>143</v>
      </c>
      <c r="H64" s="110" t="s">
        <v>144</v>
      </c>
      <c r="I64" s="110"/>
      <c r="J64" s="110" t="s">
        <v>138</v>
      </c>
      <c r="K64" s="112"/>
      <c r="L64" s="112"/>
      <c r="M64" s="112"/>
      <c r="N64" s="112"/>
      <c r="O64" s="121"/>
      <c r="P64" s="119"/>
      <c r="Q64" s="112"/>
      <c r="R64" s="110"/>
      <c r="S64" s="115">
        <f t="shared" si="23"/>
        <v>331</v>
      </c>
      <c r="T64" s="112">
        <f t="shared" si="19"/>
        <v>295.5357143</v>
      </c>
      <c r="U64" s="112">
        <f t="shared" si="3"/>
        <v>35.46428571</v>
      </c>
      <c r="V64" s="112">
        <f t="shared" si="22"/>
        <v>0</v>
      </c>
      <c r="W64" s="369">
        <f t="shared" si="24"/>
        <v>331</v>
      </c>
      <c r="X64" s="370">
        <f t="shared" si="5"/>
        <v>295.5357143</v>
      </c>
      <c r="Y64" s="370">
        <f t="shared" si="21"/>
        <v>35.46428571</v>
      </c>
      <c r="Z64" s="2"/>
    </row>
    <row r="65" ht="22.5" customHeight="1">
      <c r="A65" s="108" t="s">
        <v>369</v>
      </c>
      <c r="B65" s="117">
        <v>45693.0</v>
      </c>
      <c r="C65" s="110" t="s">
        <v>370</v>
      </c>
      <c r="D65" s="110" t="s">
        <v>371</v>
      </c>
      <c r="E65" s="115">
        <v>217.0</v>
      </c>
      <c r="F65" s="110" t="s">
        <v>336</v>
      </c>
      <c r="G65" s="110" t="s">
        <v>143</v>
      </c>
      <c r="H65" s="110" t="s">
        <v>144</v>
      </c>
      <c r="I65" s="110"/>
      <c r="J65" s="110" t="s">
        <v>138</v>
      </c>
      <c r="K65" s="112"/>
      <c r="L65" s="112"/>
      <c r="M65" s="112"/>
      <c r="N65" s="112"/>
      <c r="O65" s="121"/>
      <c r="P65" s="119"/>
      <c r="Q65" s="112"/>
      <c r="R65" s="110"/>
      <c r="S65" s="115">
        <f t="shared" si="23"/>
        <v>217</v>
      </c>
      <c r="T65" s="112">
        <f t="shared" si="19"/>
        <v>193.75</v>
      </c>
      <c r="U65" s="112">
        <f t="shared" si="3"/>
        <v>23.25</v>
      </c>
      <c r="V65" s="112">
        <f t="shared" si="22"/>
        <v>0</v>
      </c>
      <c r="W65" s="369">
        <f t="shared" si="24"/>
        <v>217</v>
      </c>
      <c r="X65" s="370">
        <f t="shared" si="5"/>
        <v>193.75</v>
      </c>
      <c r="Y65" s="370">
        <f t="shared" si="21"/>
        <v>23.25</v>
      </c>
      <c r="Z65" s="2"/>
    </row>
    <row r="66" ht="22.5" customHeight="1">
      <c r="A66" s="108" t="s">
        <v>372</v>
      </c>
      <c r="B66" s="117">
        <v>45694.0</v>
      </c>
      <c r="C66" s="110" t="s">
        <v>373</v>
      </c>
      <c r="D66" s="110" t="s">
        <v>183</v>
      </c>
      <c r="E66" s="115">
        <v>9600.0</v>
      </c>
      <c r="F66" s="110" t="s">
        <v>374</v>
      </c>
      <c r="G66" s="110" t="s">
        <v>150</v>
      </c>
      <c r="H66" s="110" t="s">
        <v>119</v>
      </c>
      <c r="I66" s="110"/>
      <c r="J66" s="110" t="s">
        <v>127</v>
      </c>
      <c r="K66" s="112"/>
      <c r="L66" s="112"/>
      <c r="M66" s="112"/>
      <c r="N66" s="112"/>
      <c r="O66" s="121">
        <v>315.24</v>
      </c>
      <c r="P66" s="119">
        <f t="shared" ref="P66:P67" si="25">E66-O66</f>
        <v>9284.76</v>
      </c>
      <c r="Q66" s="112"/>
      <c r="R66" s="110"/>
      <c r="S66" s="115">
        <f t="shared" si="23"/>
        <v>9600</v>
      </c>
      <c r="T66" s="112">
        <f t="shared" si="19"/>
        <v>8571.428571</v>
      </c>
      <c r="U66" s="112">
        <f t="shared" si="3"/>
        <v>1028.571429</v>
      </c>
      <c r="V66" s="112">
        <f t="shared" si="22"/>
        <v>0</v>
      </c>
      <c r="W66" s="369">
        <f t="shared" si="24"/>
        <v>9600</v>
      </c>
      <c r="X66" s="370">
        <f t="shared" si="5"/>
        <v>8571.428571</v>
      </c>
      <c r="Y66" s="370">
        <f t="shared" si="21"/>
        <v>1028.571429</v>
      </c>
      <c r="Z66" s="2"/>
    </row>
    <row r="67" ht="22.5" customHeight="1">
      <c r="A67" s="108" t="s">
        <v>375</v>
      </c>
      <c r="B67" s="117">
        <v>45695.0</v>
      </c>
      <c r="C67" s="110" t="s">
        <v>376</v>
      </c>
      <c r="D67" s="110" t="s">
        <v>377</v>
      </c>
      <c r="E67" s="115">
        <v>1400.0</v>
      </c>
      <c r="F67" s="110" t="s">
        <v>378</v>
      </c>
      <c r="G67" s="110" t="s">
        <v>150</v>
      </c>
      <c r="H67" s="110" t="s">
        <v>119</v>
      </c>
      <c r="I67" s="110"/>
      <c r="J67" s="110" t="s">
        <v>145</v>
      </c>
      <c r="K67" s="112"/>
      <c r="L67" s="112"/>
      <c r="M67" s="112"/>
      <c r="N67" s="112"/>
      <c r="O67" s="121">
        <v>45.97</v>
      </c>
      <c r="P67" s="119">
        <f t="shared" si="25"/>
        <v>1354.03</v>
      </c>
      <c r="Q67" s="112"/>
      <c r="R67" s="110"/>
      <c r="S67" s="115">
        <f t="shared" si="23"/>
        <v>1400</v>
      </c>
      <c r="T67" s="112">
        <f t="shared" si="19"/>
        <v>1250</v>
      </c>
      <c r="U67" s="112">
        <f t="shared" si="3"/>
        <v>150</v>
      </c>
      <c r="V67" s="112">
        <f t="shared" si="22"/>
        <v>0</v>
      </c>
      <c r="W67" s="369">
        <f t="shared" si="24"/>
        <v>1400</v>
      </c>
      <c r="X67" s="370">
        <f t="shared" si="5"/>
        <v>1250</v>
      </c>
      <c r="Y67" s="370">
        <f t="shared" si="21"/>
        <v>150</v>
      </c>
      <c r="Z67" s="2"/>
    </row>
    <row r="68" ht="22.5" customHeight="1">
      <c r="A68" s="108" t="s">
        <v>379</v>
      </c>
      <c r="B68" s="117">
        <v>45695.0</v>
      </c>
      <c r="C68" s="110" t="s">
        <v>380</v>
      </c>
      <c r="D68" s="110" t="s">
        <v>381</v>
      </c>
      <c r="E68" s="115">
        <v>120.0</v>
      </c>
      <c r="F68" s="110" t="s">
        <v>322</v>
      </c>
      <c r="G68" s="110" t="s">
        <v>5126</v>
      </c>
      <c r="H68" s="110" t="s">
        <v>119</v>
      </c>
      <c r="I68" s="110"/>
      <c r="J68" s="110" t="s">
        <v>138</v>
      </c>
      <c r="K68" s="112"/>
      <c r="L68" s="112"/>
      <c r="M68" s="112"/>
      <c r="N68" s="112"/>
      <c r="O68" s="121">
        <f>0.05+0.09</f>
        <v>0.14</v>
      </c>
      <c r="P68" s="119">
        <f>19-O68</f>
        <v>18.86</v>
      </c>
      <c r="Q68" s="112"/>
      <c r="R68" s="110"/>
      <c r="S68" s="115">
        <f t="shared" si="23"/>
        <v>120</v>
      </c>
      <c r="T68" s="112">
        <f t="shared" si="19"/>
        <v>107.1428571</v>
      </c>
      <c r="U68" s="112">
        <f t="shared" si="3"/>
        <v>12.85714286</v>
      </c>
      <c r="V68" s="112">
        <f t="shared" si="22"/>
        <v>0</v>
      </c>
      <c r="W68" s="369">
        <f t="shared" si="24"/>
        <v>120</v>
      </c>
      <c r="X68" s="370">
        <f t="shared" si="5"/>
        <v>107.1428571</v>
      </c>
      <c r="Y68" s="370">
        <f t="shared" si="21"/>
        <v>12.85714286</v>
      </c>
      <c r="Z68" s="2"/>
    </row>
    <row r="69" ht="22.5" customHeight="1">
      <c r="A69" s="108" t="s">
        <v>383</v>
      </c>
      <c r="B69" s="117">
        <v>45698.0</v>
      </c>
      <c r="C69" s="110" t="s">
        <v>384</v>
      </c>
      <c r="D69" s="110" t="s">
        <v>5127</v>
      </c>
      <c r="E69" s="115">
        <v>448.0</v>
      </c>
      <c r="F69" s="110" t="s">
        <v>386</v>
      </c>
      <c r="G69" s="110" t="s">
        <v>143</v>
      </c>
      <c r="H69" s="110" t="s">
        <v>144</v>
      </c>
      <c r="I69" s="110"/>
      <c r="J69" s="110" t="s">
        <v>138</v>
      </c>
      <c r="K69" s="112"/>
      <c r="L69" s="112"/>
      <c r="M69" s="112"/>
      <c r="N69" s="112"/>
      <c r="O69" s="121"/>
      <c r="P69" s="119"/>
      <c r="Q69" s="112"/>
      <c r="R69" s="110"/>
      <c r="S69" s="115">
        <f t="shared" si="23"/>
        <v>448</v>
      </c>
      <c r="T69" s="112">
        <f t="shared" si="19"/>
        <v>400</v>
      </c>
      <c r="U69" s="112">
        <f t="shared" si="3"/>
        <v>48</v>
      </c>
      <c r="V69" s="112">
        <f t="shared" si="22"/>
        <v>0</v>
      </c>
      <c r="W69" s="369">
        <f t="shared" si="24"/>
        <v>448</v>
      </c>
      <c r="X69" s="370">
        <f t="shared" si="5"/>
        <v>400</v>
      </c>
      <c r="Y69" s="370">
        <f t="shared" si="21"/>
        <v>48</v>
      </c>
      <c r="Z69" s="2"/>
    </row>
    <row r="70" ht="22.5" customHeight="1">
      <c r="A70" s="108" t="s">
        <v>387</v>
      </c>
      <c r="B70" s="117">
        <v>45698.0</v>
      </c>
      <c r="C70" s="110" t="s">
        <v>388</v>
      </c>
      <c r="D70" s="110" t="s">
        <v>389</v>
      </c>
      <c r="E70" s="115">
        <v>17404.91</v>
      </c>
      <c r="F70" s="110" t="s">
        <v>390</v>
      </c>
      <c r="G70" s="110" t="s">
        <v>201</v>
      </c>
      <c r="H70" s="110" t="s">
        <v>144</v>
      </c>
      <c r="I70" s="110" t="s">
        <v>391</v>
      </c>
      <c r="J70" s="110" t="s">
        <v>121</v>
      </c>
      <c r="K70" s="112"/>
      <c r="L70" s="112"/>
      <c r="M70" s="112"/>
      <c r="N70" s="112"/>
      <c r="O70" s="121"/>
      <c r="P70" s="119"/>
      <c r="Q70" s="112"/>
      <c r="R70" s="110"/>
      <c r="S70" s="115">
        <f t="shared" si="23"/>
        <v>17404.91</v>
      </c>
      <c r="T70" s="112">
        <f t="shared" si="19"/>
        <v>15540.09821</v>
      </c>
      <c r="U70" s="112">
        <f t="shared" si="3"/>
        <v>1864.811786</v>
      </c>
      <c r="V70" s="112">
        <f t="shared" si="22"/>
        <v>0</v>
      </c>
      <c r="W70" s="369">
        <f t="shared" si="24"/>
        <v>17404.91</v>
      </c>
      <c r="X70" s="370">
        <f t="shared" si="5"/>
        <v>15540.09821</v>
      </c>
      <c r="Y70" s="370">
        <f t="shared" si="21"/>
        <v>1864.811786</v>
      </c>
      <c r="Z70" s="2"/>
    </row>
    <row r="71" ht="22.5" customHeight="1">
      <c r="A71" s="108" t="s">
        <v>392</v>
      </c>
      <c r="B71" s="117">
        <v>45699.0</v>
      </c>
      <c r="C71" s="110" t="s">
        <v>393</v>
      </c>
      <c r="D71" s="110" t="s">
        <v>162</v>
      </c>
      <c r="E71" s="115">
        <v>4000.0</v>
      </c>
      <c r="F71" s="110" t="s">
        <v>394</v>
      </c>
      <c r="G71" s="110" t="s">
        <v>118</v>
      </c>
      <c r="H71" s="110" t="s">
        <v>119</v>
      </c>
      <c r="I71" s="110" t="s">
        <v>395</v>
      </c>
      <c r="J71" s="110" t="s">
        <v>121</v>
      </c>
      <c r="K71" s="112"/>
      <c r="L71" s="112"/>
      <c r="M71" s="112"/>
      <c r="N71" s="112"/>
      <c r="O71" s="121"/>
      <c r="P71" s="119"/>
      <c r="Q71" s="112"/>
      <c r="R71" s="110"/>
      <c r="S71" s="115">
        <f t="shared" si="23"/>
        <v>4000</v>
      </c>
      <c r="T71" s="112">
        <f t="shared" si="19"/>
        <v>3571.428571</v>
      </c>
      <c r="U71" s="112">
        <f t="shared" si="3"/>
        <v>428.5714286</v>
      </c>
      <c r="V71" s="112">
        <f t="shared" si="22"/>
        <v>0</v>
      </c>
      <c r="W71" s="369">
        <f t="shared" si="24"/>
        <v>4000</v>
      </c>
      <c r="X71" s="370">
        <f t="shared" si="5"/>
        <v>3571.428571</v>
      </c>
      <c r="Y71" s="370">
        <f t="shared" si="21"/>
        <v>428.5714286</v>
      </c>
      <c r="Z71" s="2"/>
    </row>
    <row r="72" ht="22.5" customHeight="1">
      <c r="A72" s="108" t="s">
        <v>396</v>
      </c>
      <c r="B72" s="117">
        <v>45700.0</v>
      </c>
      <c r="C72" s="110" t="s">
        <v>397</v>
      </c>
      <c r="D72" s="110" t="s">
        <v>398</v>
      </c>
      <c r="E72" s="115">
        <v>251.0</v>
      </c>
      <c r="F72" s="110" t="s">
        <v>322</v>
      </c>
      <c r="G72" s="110" t="s">
        <v>143</v>
      </c>
      <c r="H72" s="110" t="s">
        <v>144</v>
      </c>
      <c r="I72" s="110"/>
      <c r="J72" s="110" t="s">
        <v>138</v>
      </c>
      <c r="K72" s="112"/>
      <c r="L72" s="112"/>
      <c r="M72" s="112"/>
      <c r="N72" s="112"/>
      <c r="O72" s="121"/>
      <c r="P72" s="119"/>
      <c r="Q72" s="112"/>
      <c r="R72" s="110"/>
      <c r="S72" s="115">
        <f t="shared" si="23"/>
        <v>251</v>
      </c>
      <c r="T72" s="112">
        <f t="shared" si="19"/>
        <v>224.1071429</v>
      </c>
      <c r="U72" s="112">
        <f t="shared" si="3"/>
        <v>26.89285714</v>
      </c>
      <c r="V72" s="112">
        <f t="shared" si="22"/>
        <v>0</v>
      </c>
      <c r="W72" s="369">
        <f t="shared" si="24"/>
        <v>251</v>
      </c>
      <c r="X72" s="370">
        <f t="shared" si="5"/>
        <v>224.1071429</v>
      </c>
      <c r="Y72" s="370">
        <f t="shared" si="21"/>
        <v>26.89285714</v>
      </c>
      <c r="Z72" s="2"/>
    </row>
    <row r="73" ht="22.5" customHeight="1">
      <c r="A73" s="108" t="s">
        <v>399</v>
      </c>
      <c r="B73" s="117">
        <v>45700.0</v>
      </c>
      <c r="C73" s="110" t="s">
        <v>400</v>
      </c>
      <c r="D73" s="110" t="s">
        <v>251</v>
      </c>
      <c r="E73" s="115">
        <v>4000.0</v>
      </c>
      <c r="F73" s="110" t="s">
        <v>401</v>
      </c>
      <c r="G73" s="110" t="s">
        <v>118</v>
      </c>
      <c r="H73" s="110" t="s">
        <v>119</v>
      </c>
      <c r="I73" s="110" t="s">
        <v>402</v>
      </c>
      <c r="J73" s="110" t="s">
        <v>121</v>
      </c>
      <c r="K73" s="112"/>
      <c r="L73" s="112"/>
      <c r="M73" s="112"/>
      <c r="N73" s="112"/>
      <c r="O73" s="121"/>
      <c r="P73" s="119"/>
      <c r="Q73" s="112"/>
      <c r="R73" s="110"/>
      <c r="S73" s="115">
        <f t="shared" si="23"/>
        <v>4000</v>
      </c>
      <c r="T73" s="112">
        <f t="shared" si="19"/>
        <v>3571.428571</v>
      </c>
      <c r="U73" s="112">
        <f t="shared" si="3"/>
        <v>428.5714286</v>
      </c>
      <c r="V73" s="112">
        <f t="shared" si="22"/>
        <v>0</v>
      </c>
      <c r="W73" s="369">
        <f t="shared" si="24"/>
        <v>4000</v>
      </c>
      <c r="X73" s="370">
        <f t="shared" si="5"/>
        <v>3571.428571</v>
      </c>
      <c r="Y73" s="370">
        <f t="shared" si="21"/>
        <v>428.5714286</v>
      </c>
      <c r="Z73" s="2"/>
    </row>
    <row r="74" ht="22.5" customHeight="1">
      <c r="A74" s="108" t="s">
        <v>403</v>
      </c>
      <c r="B74" s="117">
        <v>45700.0</v>
      </c>
      <c r="C74" s="110" t="s">
        <v>404</v>
      </c>
      <c r="D74" s="110" t="s">
        <v>405</v>
      </c>
      <c r="E74" s="115">
        <v>1500.0</v>
      </c>
      <c r="F74" s="110" t="s">
        <v>406</v>
      </c>
      <c r="G74" s="110" t="s">
        <v>201</v>
      </c>
      <c r="H74" s="110" t="s">
        <v>144</v>
      </c>
      <c r="I74" s="110" t="s">
        <v>407</v>
      </c>
      <c r="J74" s="110" t="s">
        <v>121</v>
      </c>
      <c r="K74" s="112"/>
      <c r="L74" s="112"/>
      <c r="M74" s="112"/>
      <c r="N74" s="112"/>
      <c r="O74" s="121"/>
      <c r="P74" s="119"/>
      <c r="Q74" s="112"/>
      <c r="R74" s="110"/>
      <c r="S74" s="115">
        <f t="shared" si="23"/>
        <v>1500</v>
      </c>
      <c r="T74" s="112">
        <f t="shared" si="19"/>
        <v>1339.285714</v>
      </c>
      <c r="U74" s="112">
        <f t="shared" si="3"/>
        <v>160.7142857</v>
      </c>
      <c r="V74" s="112">
        <f t="shared" si="22"/>
        <v>0</v>
      </c>
      <c r="W74" s="369">
        <f t="shared" si="24"/>
        <v>1500</v>
      </c>
      <c r="X74" s="370">
        <f t="shared" si="5"/>
        <v>1339.285714</v>
      </c>
      <c r="Y74" s="370">
        <f t="shared" si="21"/>
        <v>160.7142857</v>
      </c>
      <c r="Z74" s="2"/>
    </row>
    <row r="75" ht="22.5" customHeight="1">
      <c r="A75" s="108" t="s">
        <v>408</v>
      </c>
      <c r="B75" s="117">
        <v>45700.0</v>
      </c>
      <c r="C75" s="2" t="s">
        <v>409</v>
      </c>
      <c r="D75" s="110" t="s">
        <v>210</v>
      </c>
      <c r="E75" s="115">
        <v>34300.0</v>
      </c>
      <c r="F75" s="110" t="s">
        <v>410</v>
      </c>
      <c r="G75" s="110" t="s">
        <v>201</v>
      </c>
      <c r="H75" s="110" t="s">
        <v>119</v>
      </c>
      <c r="I75" s="110" t="s">
        <v>411</v>
      </c>
      <c r="J75" s="110" t="s">
        <v>127</v>
      </c>
      <c r="K75" s="112"/>
      <c r="L75" s="112"/>
      <c r="M75" s="112"/>
      <c r="N75" s="112"/>
      <c r="O75" s="121"/>
      <c r="P75" s="119"/>
      <c r="Q75" s="112"/>
      <c r="R75" s="110"/>
      <c r="S75" s="115">
        <f t="shared" si="23"/>
        <v>34300</v>
      </c>
      <c r="T75" s="112">
        <f t="shared" si="19"/>
        <v>30625</v>
      </c>
      <c r="U75" s="112">
        <f t="shared" si="3"/>
        <v>3675</v>
      </c>
      <c r="V75" s="112">
        <f t="shared" si="22"/>
        <v>0</v>
      </c>
      <c r="W75" s="369">
        <f t="shared" si="24"/>
        <v>34300</v>
      </c>
      <c r="X75" s="370">
        <f t="shared" si="5"/>
        <v>30625</v>
      </c>
      <c r="Y75" s="370">
        <f t="shared" si="21"/>
        <v>3675</v>
      </c>
      <c r="Z75" s="2"/>
    </row>
    <row r="76" ht="22.5" customHeight="1">
      <c r="A76" s="108" t="s">
        <v>412</v>
      </c>
      <c r="B76" s="117">
        <v>45700.0</v>
      </c>
      <c r="C76" s="110" t="s">
        <v>413</v>
      </c>
      <c r="D76" s="110" t="s">
        <v>233</v>
      </c>
      <c r="E76" s="115">
        <v>382.0</v>
      </c>
      <c r="F76" s="110" t="s">
        <v>336</v>
      </c>
      <c r="G76" s="110" t="s">
        <v>414</v>
      </c>
      <c r="H76" s="110" t="s">
        <v>119</v>
      </c>
      <c r="I76" s="110"/>
      <c r="J76" s="110" t="s">
        <v>138</v>
      </c>
      <c r="K76" s="112"/>
      <c r="L76" s="112"/>
      <c r="M76" s="112"/>
      <c r="N76" s="112"/>
      <c r="O76" s="121">
        <v>1.71</v>
      </c>
      <c r="P76" s="119">
        <f>E76-O76</f>
        <v>380.29</v>
      </c>
      <c r="Q76" s="112"/>
      <c r="R76" s="110"/>
      <c r="S76" s="115">
        <f t="shared" si="23"/>
        <v>382</v>
      </c>
      <c r="T76" s="112">
        <f t="shared" si="19"/>
        <v>341.0714286</v>
      </c>
      <c r="U76" s="112">
        <f t="shared" si="3"/>
        <v>40.92857143</v>
      </c>
      <c r="V76" s="112">
        <f t="shared" si="22"/>
        <v>0</v>
      </c>
      <c r="W76" s="369">
        <f t="shared" si="24"/>
        <v>382</v>
      </c>
      <c r="X76" s="370">
        <f t="shared" si="5"/>
        <v>341.0714286</v>
      </c>
      <c r="Y76" s="370">
        <f t="shared" si="21"/>
        <v>40.92857143</v>
      </c>
      <c r="Z76" s="2"/>
    </row>
    <row r="77" ht="22.5" customHeight="1">
      <c r="A77" s="108" t="s">
        <v>415</v>
      </c>
      <c r="B77" s="117">
        <v>45702.0</v>
      </c>
      <c r="C77" s="110" t="s">
        <v>416</v>
      </c>
      <c r="D77" s="110" t="s">
        <v>302</v>
      </c>
      <c r="E77" s="115">
        <v>600.0</v>
      </c>
      <c r="F77" s="110" t="s">
        <v>176</v>
      </c>
      <c r="G77" s="110" t="s">
        <v>143</v>
      </c>
      <c r="H77" s="110" t="s">
        <v>144</v>
      </c>
      <c r="I77" s="110"/>
      <c r="J77" s="110" t="s">
        <v>145</v>
      </c>
      <c r="K77" s="112"/>
      <c r="L77" s="112"/>
      <c r="M77" s="112"/>
      <c r="N77" s="112"/>
      <c r="O77" s="121"/>
      <c r="P77" s="119"/>
      <c r="Q77" s="112"/>
      <c r="R77" s="110"/>
      <c r="S77" s="115">
        <f t="shared" si="23"/>
        <v>600</v>
      </c>
      <c r="T77" s="112">
        <f t="shared" si="19"/>
        <v>535.7142857</v>
      </c>
      <c r="U77" s="112">
        <f t="shared" si="3"/>
        <v>64.28571429</v>
      </c>
      <c r="V77" s="112">
        <f t="shared" si="22"/>
        <v>0</v>
      </c>
      <c r="W77" s="369">
        <f t="shared" si="24"/>
        <v>600</v>
      </c>
      <c r="X77" s="370">
        <f t="shared" si="5"/>
        <v>535.7142857</v>
      </c>
      <c r="Y77" s="370">
        <f t="shared" si="21"/>
        <v>64.28571429</v>
      </c>
      <c r="Z77" s="2"/>
    </row>
    <row r="78" ht="22.5" customHeight="1">
      <c r="A78" s="108" t="s">
        <v>417</v>
      </c>
      <c r="B78" s="117">
        <v>45702.0</v>
      </c>
      <c r="C78" s="110" t="s">
        <v>418</v>
      </c>
      <c r="D78" s="110" t="s">
        <v>240</v>
      </c>
      <c r="E78" s="115">
        <v>17400.0</v>
      </c>
      <c r="F78" s="110" t="s">
        <v>419</v>
      </c>
      <c r="G78" s="110" t="s">
        <v>420</v>
      </c>
      <c r="H78" s="110" t="s">
        <v>119</v>
      </c>
      <c r="I78" s="110" t="s">
        <v>421</v>
      </c>
      <c r="J78" s="110" t="s">
        <v>127</v>
      </c>
      <c r="K78" s="112"/>
      <c r="L78" s="112"/>
      <c r="M78" s="112"/>
      <c r="N78" s="112"/>
      <c r="O78" s="121"/>
      <c r="P78" s="119"/>
      <c r="Q78" s="112"/>
      <c r="R78" s="110"/>
      <c r="S78" s="115">
        <f t="shared" si="23"/>
        <v>17400</v>
      </c>
      <c r="T78" s="112">
        <f t="shared" si="19"/>
        <v>15535.71429</v>
      </c>
      <c r="U78" s="112">
        <f t="shared" si="3"/>
        <v>1864.285714</v>
      </c>
      <c r="V78" s="112">
        <f t="shared" si="22"/>
        <v>0</v>
      </c>
      <c r="W78" s="369">
        <f t="shared" si="24"/>
        <v>17400</v>
      </c>
      <c r="X78" s="370">
        <f t="shared" si="5"/>
        <v>15535.71429</v>
      </c>
      <c r="Y78" s="370">
        <f t="shared" si="21"/>
        <v>1864.285714</v>
      </c>
      <c r="Z78" s="2"/>
    </row>
    <row r="79" ht="22.5" customHeight="1">
      <c r="A79" s="108" t="s">
        <v>422</v>
      </c>
      <c r="B79" s="117"/>
      <c r="C79" s="110"/>
      <c r="D79" s="110" t="s">
        <v>129</v>
      </c>
      <c r="E79" s="115"/>
      <c r="F79" s="110"/>
      <c r="G79" s="110"/>
      <c r="H79" s="110"/>
      <c r="I79" s="110"/>
      <c r="J79" s="110"/>
      <c r="K79" s="112"/>
      <c r="L79" s="112"/>
      <c r="M79" s="112"/>
      <c r="N79" s="112"/>
      <c r="O79" s="121"/>
      <c r="P79" s="119"/>
      <c r="Q79" s="112"/>
      <c r="R79" s="110"/>
      <c r="S79" s="115" t="str">
        <f t="shared" si="23"/>
        <v/>
      </c>
      <c r="T79" s="112">
        <f t="shared" si="19"/>
        <v>0</v>
      </c>
      <c r="U79" s="112">
        <f t="shared" si="3"/>
        <v>0</v>
      </c>
      <c r="V79" s="112">
        <f t="shared" si="22"/>
        <v>0</v>
      </c>
      <c r="W79" s="369" t="str">
        <f t="shared" si="24"/>
        <v/>
      </c>
      <c r="X79" s="370">
        <f t="shared" si="5"/>
        <v>0</v>
      </c>
      <c r="Y79" s="370">
        <f t="shared" si="21"/>
        <v>0</v>
      </c>
      <c r="Z79" s="2"/>
    </row>
    <row r="80" ht="22.5" customHeight="1">
      <c r="A80" s="108" t="s">
        <v>423</v>
      </c>
      <c r="B80" s="117"/>
      <c r="C80" s="2"/>
      <c r="D80" s="110" t="s">
        <v>129</v>
      </c>
      <c r="E80" s="2"/>
      <c r="F80" s="2"/>
      <c r="G80" s="2"/>
      <c r="H80" s="110"/>
      <c r="I80" s="2"/>
      <c r="J80" s="110" t="s">
        <v>127</v>
      </c>
      <c r="K80" s="112"/>
      <c r="L80" s="112"/>
      <c r="M80" s="112"/>
      <c r="N80" s="112"/>
      <c r="O80" s="121"/>
      <c r="P80" s="119"/>
      <c r="Q80" s="112"/>
      <c r="R80" s="110"/>
      <c r="S80" s="115" t="str">
        <f t="shared" si="23"/>
        <v/>
      </c>
      <c r="T80" s="112">
        <f t="shared" si="19"/>
        <v>0</v>
      </c>
      <c r="U80" s="112">
        <f t="shared" si="3"/>
        <v>0</v>
      </c>
      <c r="V80" s="112">
        <f t="shared" si="22"/>
        <v>0</v>
      </c>
      <c r="W80" s="369" t="str">
        <f t="shared" si="24"/>
        <v/>
      </c>
      <c r="X80" s="370">
        <f t="shared" si="5"/>
        <v>0</v>
      </c>
      <c r="Y80" s="370">
        <f t="shared" si="21"/>
        <v>0</v>
      </c>
      <c r="Z80" s="2"/>
    </row>
    <row r="81" ht="22.5" customHeight="1">
      <c r="A81" s="108" t="s">
        <v>424</v>
      </c>
      <c r="B81" s="117"/>
      <c r="C81" s="110"/>
      <c r="D81" s="110" t="s">
        <v>129</v>
      </c>
      <c r="E81" s="115"/>
      <c r="F81" s="110"/>
      <c r="G81" s="110"/>
      <c r="H81" s="110"/>
      <c r="I81" s="110"/>
      <c r="J81" s="110"/>
      <c r="K81" s="112"/>
      <c r="L81" s="112"/>
      <c r="M81" s="112"/>
      <c r="N81" s="112"/>
      <c r="O81" s="121"/>
      <c r="P81" s="119"/>
      <c r="Q81" s="112"/>
      <c r="R81" s="110"/>
      <c r="S81" s="115" t="str">
        <f t="shared" si="23"/>
        <v/>
      </c>
      <c r="T81" s="112">
        <f t="shared" si="19"/>
        <v>0</v>
      </c>
      <c r="U81" s="112">
        <f t="shared" si="3"/>
        <v>0</v>
      </c>
      <c r="V81" s="112">
        <f t="shared" si="22"/>
        <v>0</v>
      </c>
      <c r="W81" s="369" t="str">
        <f t="shared" si="24"/>
        <v/>
      </c>
      <c r="X81" s="370">
        <f t="shared" si="5"/>
        <v>0</v>
      </c>
      <c r="Y81" s="370">
        <f t="shared" si="21"/>
        <v>0</v>
      </c>
      <c r="Z81" s="2"/>
    </row>
    <row r="82" ht="22.5" customHeight="1">
      <c r="A82" s="108" t="s">
        <v>425</v>
      </c>
      <c r="B82" s="117">
        <v>45706.0</v>
      </c>
      <c r="C82" s="110" t="s">
        <v>426</v>
      </c>
      <c r="D82" s="110" t="s">
        <v>427</v>
      </c>
      <c r="E82" s="115">
        <v>210.0</v>
      </c>
      <c r="F82" s="110" t="s">
        <v>322</v>
      </c>
      <c r="G82" s="110" t="s">
        <v>143</v>
      </c>
      <c r="H82" s="110" t="s">
        <v>144</v>
      </c>
      <c r="I82" s="110"/>
      <c r="J82" s="110" t="s">
        <v>138</v>
      </c>
      <c r="K82" s="112"/>
      <c r="L82" s="112"/>
      <c r="M82" s="112"/>
      <c r="N82" s="112"/>
      <c r="O82" s="121"/>
      <c r="P82" s="119"/>
      <c r="Q82" s="112"/>
      <c r="R82" s="110"/>
      <c r="S82" s="115">
        <f t="shared" si="23"/>
        <v>210</v>
      </c>
      <c r="T82" s="112">
        <f t="shared" si="19"/>
        <v>187.5</v>
      </c>
      <c r="U82" s="112">
        <f t="shared" si="3"/>
        <v>22.5</v>
      </c>
      <c r="V82" s="112">
        <f t="shared" si="22"/>
        <v>0</v>
      </c>
      <c r="W82" s="369">
        <f t="shared" si="24"/>
        <v>210</v>
      </c>
      <c r="X82" s="370">
        <f t="shared" si="5"/>
        <v>187.5</v>
      </c>
      <c r="Y82" s="370">
        <f t="shared" si="21"/>
        <v>22.5</v>
      </c>
      <c r="Z82" s="2"/>
    </row>
    <row r="83" ht="22.5" customHeight="1">
      <c r="A83" s="108" t="s">
        <v>428</v>
      </c>
      <c r="B83" s="117">
        <v>45707.0</v>
      </c>
      <c r="C83" s="110" t="s">
        <v>429</v>
      </c>
      <c r="D83" s="2" t="s">
        <v>430</v>
      </c>
      <c r="E83" s="115">
        <v>700.0</v>
      </c>
      <c r="F83" s="110" t="s">
        <v>176</v>
      </c>
      <c r="G83" s="110" t="s">
        <v>126</v>
      </c>
      <c r="H83" s="110" t="s">
        <v>119</v>
      </c>
      <c r="I83" s="110"/>
      <c r="J83" s="110"/>
      <c r="K83" s="112"/>
      <c r="L83" s="112"/>
      <c r="M83" s="112"/>
      <c r="N83" s="112"/>
      <c r="O83" s="121">
        <v>3.12</v>
      </c>
      <c r="P83" s="119">
        <f>E83-O83</f>
        <v>696.88</v>
      </c>
      <c r="Q83" s="112"/>
      <c r="R83" s="110"/>
      <c r="S83" s="115">
        <f t="shared" si="23"/>
        <v>700</v>
      </c>
      <c r="T83" s="112">
        <f t="shared" si="19"/>
        <v>625</v>
      </c>
      <c r="U83" s="112">
        <f t="shared" si="3"/>
        <v>75</v>
      </c>
      <c r="V83" s="112">
        <f t="shared" si="22"/>
        <v>0</v>
      </c>
      <c r="W83" s="369">
        <f t="shared" si="24"/>
        <v>700</v>
      </c>
      <c r="X83" s="370">
        <f t="shared" si="5"/>
        <v>625</v>
      </c>
      <c r="Y83" s="370">
        <f t="shared" si="21"/>
        <v>75</v>
      </c>
      <c r="Z83" s="2"/>
    </row>
    <row r="84" ht="22.5" customHeight="1">
      <c r="A84" s="108" t="s">
        <v>431</v>
      </c>
      <c r="B84" s="117"/>
      <c r="C84" s="110"/>
      <c r="D84" s="110" t="s">
        <v>129</v>
      </c>
      <c r="E84" s="115"/>
      <c r="F84" s="110"/>
      <c r="G84" s="110"/>
      <c r="H84" s="110"/>
      <c r="I84" s="110"/>
      <c r="J84" s="110"/>
      <c r="K84" s="112"/>
      <c r="L84" s="112"/>
      <c r="M84" s="112"/>
      <c r="N84" s="112"/>
      <c r="O84" s="121"/>
      <c r="P84" s="119"/>
      <c r="Q84" s="112"/>
      <c r="R84" s="110"/>
      <c r="S84" s="115" t="str">
        <f t="shared" si="23"/>
        <v/>
      </c>
      <c r="T84" s="112">
        <f t="shared" si="19"/>
        <v>0</v>
      </c>
      <c r="U84" s="112">
        <f t="shared" si="3"/>
        <v>0</v>
      </c>
      <c r="V84" s="112">
        <f t="shared" si="22"/>
        <v>0</v>
      </c>
      <c r="W84" s="369" t="str">
        <f t="shared" si="24"/>
        <v/>
      </c>
      <c r="X84" s="370">
        <f t="shared" si="5"/>
        <v>0</v>
      </c>
      <c r="Y84" s="370">
        <f t="shared" si="21"/>
        <v>0</v>
      </c>
      <c r="Z84" s="2"/>
    </row>
    <row r="85" ht="22.5" customHeight="1">
      <c r="A85" s="108" t="s">
        <v>432</v>
      </c>
      <c r="B85" s="117">
        <v>45709.0</v>
      </c>
      <c r="C85" s="110" t="s">
        <v>433</v>
      </c>
      <c r="D85" s="122" t="s">
        <v>245</v>
      </c>
      <c r="E85" s="123">
        <v>1703921.27</v>
      </c>
      <c r="F85" s="122" t="s">
        <v>434</v>
      </c>
      <c r="G85" s="122" t="s">
        <v>118</v>
      </c>
      <c r="H85" s="110" t="s">
        <v>144</v>
      </c>
      <c r="I85" s="110" t="s">
        <v>435</v>
      </c>
      <c r="J85" s="110" t="s">
        <v>248</v>
      </c>
      <c r="K85" s="124">
        <v>1792482.66</v>
      </c>
      <c r="L85" s="125">
        <v>88561.4</v>
      </c>
      <c r="M85" s="125">
        <f>K85-L85</f>
        <v>1703921.26</v>
      </c>
      <c r="N85" s="112">
        <f>E85-M85</f>
        <v>0.01000000001</v>
      </c>
      <c r="O85" s="121"/>
      <c r="P85" s="119"/>
      <c r="Q85" s="112"/>
      <c r="R85" s="110"/>
      <c r="S85" s="115">
        <f>K85</f>
        <v>1792482.66</v>
      </c>
      <c r="T85" s="112">
        <v>0.0</v>
      </c>
      <c r="U85" s="112">
        <f t="shared" si="3"/>
        <v>0</v>
      </c>
      <c r="V85" s="112"/>
      <c r="W85" s="302">
        <v>198377.52</v>
      </c>
      <c r="X85" s="372">
        <f t="shared" si="5"/>
        <v>177122.7857</v>
      </c>
      <c r="Y85" s="372">
        <f t="shared" si="21"/>
        <v>21254.73429</v>
      </c>
      <c r="Z85" s="2"/>
    </row>
    <row r="86" ht="22.5" customHeight="1">
      <c r="A86" s="108" t="s">
        <v>436</v>
      </c>
      <c r="B86" s="117">
        <v>45709.0</v>
      </c>
      <c r="C86" s="110" t="s">
        <v>437</v>
      </c>
      <c r="D86" s="110" t="s">
        <v>438</v>
      </c>
      <c r="E86" s="115">
        <v>175.0</v>
      </c>
      <c r="F86" s="110" t="s">
        <v>322</v>
      </c>
      <c r="G86" s="110" t="s">
        <v>143</v>
      </c>
      <c r="H86" s="110" t="s">
        <v>144</v>
      </c>
      <c r="I86" s="110"/>
      <c r="J86" s="110"/>
      <c r="K86" s="112"/>
      <c r="L86" s="112"/>
      <c r="M86" s="112"/>
      <c r="N86" s="112"/>
      <c r="O86" s="121"/>
      <c r="P86" s="119"/>
      <c r="Q86" s="112"/>
      <c r="R86" s="110"/>
      <c r="S86" s="115">
        <f t="shared" ref="S86:S130" si="26">E86</f>
        <v>175</v>
      </c>
      <c r="T86" s="112">
        <f t="shared" ref="T86:T130" si="27">S86/1.12</f>
        <v>156.25</v>
      </c>
      <c r="U86" s="112">
        <f t="shared" si="3"/>
        <v>18.75</v>
      </c>
      <c r="V86" s="112">
        <f t="shared" ref="V86:V130" si="28">T86+U86-S86</f>
        <v>0</v>
      </c>
      <c r="W86" s="369">
        <f t="shared" ref="W86:W129" si="29">E86</f>
        <v>175</v>
      </c>
      <c r="X86" s="370">
        <f t="shared" si="5"/>
        <v>156.25</v>
      </c>
      <c r="Y86" s="370">
        <f t="shared" si="21"/>
        <v>18.75</v>
      </c>
      <c r="Z86" s="2"/>
    </row>
    <row r="87" ht="22.5" customHeight="1">
      <c r="A87" s="108" t="s">
        <v>439</v>
      </c>
      <c r="B87" s="117">
        <v>45709.0</v>
      </c>
      <c r="C87" s="2" t="s">
        <v>440</v>
      </c>
      <c r="D87" s="110" t="s">
        <v>441</v>
      </c>
      <c r="E87" s="115">
        <v>24000.0</v>
      </c>
      <c r="F87" s="110" t="s">
        <v>442</v>
      </c>
      <c r="G87" s="110" t="s">
        <v>118</v>
      </c>
      <c r="H87" s="110" t="s">
        <v>119</v>
      </c>
      <c r="I87" s="110" t="s">
        <v>443</v>
      </c>
      <c r="J87" s="110" t="s">
        <v>121</v>
      </c>
      <c r="K87" s="112"/>
      <c r="L87" s="112"/>
      <c r="M87" s="112"/>
      <c r="N87" s="112"/>
      <c r="O87" s="121"/>
      <c r="P87" s="119"/>
      <c r="Q87" s="112"/>
      <c r="R87" s="110"/>
      <c r="S87" s="115">
        <f t="shared" si="26"/>
        <v>24000</v>
      </c>
      <c r="T87" s="112">
        <f t="shared" si="27"/>
        <v>21428.57143</v>
      </c>
      <c r="U87" s="112">
        <f t="shared" si="3"/>
        <v>2571.428571</v>
      </c>
      <c r="V87" s="112">
        <f t="shared" si="28"/>
        <v>0</v>
      </c>
      <c r="W87" s="369">
        <f t="shared" si="29"/>
        <v>24000</v>
      </c>
      <c r="X87" s="370">
        <f t="shared" si="5"/>
        <v>21428.57143</v>
      </c>
      <c r="Y87" s="370">
        <f t="shared" si="21"/>
        <v>2571.428571</v>
      </c>
      <c r="Z87" s="2"/>
    </row>
    <row r="88" ht="22.5" customHeight="1">
      <c r="A88" s="108" t="s">
        <v>444</v>
      </c>
      <c r="B88" s="117">
        <v>45709.0</v>
      </c>
      <c r="C88" s="110" t="s">
        <v>445</v>
      </c>
      <c r="D88" s="110" t="s">
        <v>278</v>
      </c>
      <c r="E88" s="115">
        <v>600.0</v>
      </c>
      <c r="F88" s="110" t="s">
        <v>176</v>
      </c>
      <c r="G88" s="110" t="s">
        <v>143</v>
      </c>
      <c r="H88" s="110" t="s">
        <v>144</v>
      </c>
      <c r="I88" s="110"/>
      <c r="J88" s="110"/>
      <c r="K88" s="112"/>
      <c r="L88" s="112"/>
      <c r="M88" s="112"/>
      <c r="N88" s="112"/>
      <c r="O88" s="112"/>
      <c r="P88" s="112"/>
      <c r="Q88" s="112"/>
      <c r="R88" s="110"/>
      <c r="S88" s="115">
        <f t="shared" si="26"/>
        <v>600</v>
      </c>
      <c r="T88" s="112">
        <f t="shared" si="27"/>
        <v>535.7142857</v>
      </c>
      <c r="U88" s="112">
        <f t="shared" si="3"/>
        <v>64.28571429</v>
      </c>
      <c r="V88" s="112">
        <f t="shared" si="28"/>
        <v>0</v>
      </c>
      <c r="W88" s="369">
        <f t="shared" si="29"/>
        <v>600</v>
      </c>
      <c r="X88" s="370">
        <f t="shared" si="5"/>
        <v>535.7142857</v>
      </c>
      <c r="Y88" s="370">
        <f t="shared" si="21"/>
        <v>64.28571429</v>
      </c>
      <c r="Z88" s="2"/>
    </row>
    <row r="89" ht="22.5" customHeight="1">
      <c r="A89" s="108" t="s">
        <v>446</v>
      </c>
      <c r="B89" s="117">
        <v>45713.0</v>
      </c>
      <c r="C89" s="110" t="s">
        <v>447</v>
      </c>
      <c r="D89" s="110" t="s">
        <v>448</v>
      </c>
      <c r="E89" s="142">
        <v>8500.0</v>
      </c>
      <c r="F89" s="110" t="s">
        <v>449</v>
      </c>
      <c r="G89" s="110" t="s">
        <v>450</v>
      </c>
      <c r="H89" s="110" t="s">
        <v>119</v>
      </c>
      <c r="I89" s="110" t="s">
        <v>451</v>
      </c>
      <c r="J89" s="110" t="s">
        <v>127</v>
      </c>
      <c r="K89" s="112"/>
      <c r="L89" s="112"/>
      <c r="M89" s="112"/>
      <c r="N89" s="112"/>
      <c r="O89" s="112"/>
      <c r="P89" s="112"/>
      <c r="Q89" s="112"/>
      <c r="R89" s="110"/>
      <c r="S89" s="115">
        <f t="shared" si="26"/>
        <v>8500</v>
      </c>
      <c r="T89" s="112">
        <f t="shared" si="27"/>
        <v>7589.285714</v>
      </c>
      <c r="U89" s="112">
        <f t="shared" si="3"/>
        <v>910.7142857</v>
      </c>
      <c r="V89" s="112">
        <f t="shared" si="28"/>
        <v>0</v>
      </c>
      <c r="W89" s="369">
        <f t="shared" si="29"/>
        <v>8500</v>
      </c>
      <c r="X89" s="370">
        <f t="shared" si="5"/>
        <v>7589.285714</v>
      </c>
      <c r="Y89" s="370">
        <f t="shared" si="21"/>
        <v>910.7142857</v>
      </c>
      <c r="Z89" s="2"/>
    </row>
    <row r="90" ht="22.5" customHeight="1">
      <c r="A90" s="108" t="s">
        <v>452</v>
      </c>
      <c r="B90" s="117">
        <v>45713.0</v>
      </c>
      <c r="C90" s="110" t="s">
        <v>453</v>
      </c>
      <c r="D90" s="110" t="s">
        <v>454</v>
      </c>
      <c r="E90" s="115">
        <v>24.0</v>
      </c>
      <c r="F90" s="110" t="s">
        <v>322</v>
      </c>
      <c r="G90" s="110" t="s">
        <v>126</v>
      </c>
      <c r="H90" s="110" t="s">
        <v>119</v>
      </c>
      <c r="I90" s="110"/>
      <c r="J90" s="110" t="s">
        <v>138</v>
      </c>
      <c r="K90" s="112"/>
      <c r="L90" s="112"/>
      <c r="M90" s="112"/>
      <c r="N90" s="112"/>
      <c r="O90" s="112">
        <f>E90-P90</f>
        <v>0.11</v>
      </c>
      <c r="P90" s="112">
        <v>23.89</v>
      </c>
      <c r="Q90" s="112"/>
      <c r="R90" s="110"/>
      <c r="S90" s="115">
        <f t="shared" si="26"/>
        <v>24</v>
      </c>
      <c r="T90" s="112">
        <f t="shared" si="27"/>
        <v>21.42857143</v>
      </c>
      <c r="U90" s="112">
        <f t="shared" si="3"/>
        <v>2.571428571</v>
      </c>
      <c r="V90" s="112">
        <f t="shared" si="28"/>
        <v>0</v>
      </c>
      <c r="W90" s="369">
        <f t="shared" si="29"/>
        <v>24</v>
      </c>
      <c r="X90" s="370">
        <f t="shared" si="5"/>
        <v>21.42857143</v>
      </c>
      <c r="Y90" s="370">
        <f t="shared" si="21"/>
        <v>2.571428571</v>
      </c>
      <c r="Z90" s="2"/>
    </row>
    <row r="91" ht="22.5" customHeight="1">
      <c r="A91" s="108" t="s">
        <v>455</v>
      </c>
      <c r="B91" s="117">
        <v>45713.0</v>
      </c>
      <c r="C91" s="110" t="s">
        <v>456</v>
      </c>
      <c r="D91" s="110" t="s">
        <v>457</v>
      </c>
      <c r="E91" s="115">
        <v>3900.0</v>
      </c>
      <c r="F91" s="110" t="s">
        <v>458</v>
      </c>
      <c r="G91" s="110" t="s">
        <v>459</v>
      </c>
      <c r="H91" s="110" t="s">
        <v>119</v>
      </c>
      <c r="I91" s="110"/>
      <c r="J91" s="110" t="s">
        <v>127</v>
      </c>
      <c r="K91" s="112"/>
      <c r="L91" s="112"/>
      <c r="M91" s="112"/>
      <c r="N91" s="112"/>
      <c r="O91" s="120">
        <v>75.65</v>
      </c>
      <c r="P91" s="120">
        <f>E91-O91</f>
        <v>3824.35</v>
      </c>
      <c r="Q91" s="112"/>
      <c r="R91" s="110"/>
      <c r="S91" s="115">
        <f t="shared" si="26"/>
        <v>3900</v>
      </c>
      <c r="T91" s="112">
        <f t="shared" si="27"/>
        <v>3482.142857</v>
      </c>
      <c r="U91" s="112">
        <f t="shared" si="3"/>
        <v>417.8571429</v>
      </c>
      <c r="V91" s="112">
        <f t="shared" si="28"/>
        <v>0</v>
      </c>
      <c r="W91" s="369">
        <f t="shared" si="29"/>
        <v>3900</v>
      </c>
      <c r="X91" s="370">
        <f t="shared" si="5"/>
        <v>3482.142857</v>
      </c>
      <c r="Y91" s="370">
        <f t="shared" si="21"/>
        <v>417.8571429</v>
      </c>
      <c r="Z91" s="2"/>
    </row>
    <row r="92" ht="22.5" customHeight="1">
      <c r="A92" s="108" t="s">
        <v>460</v>
      </c>
      <c r="B92" s="117">
        <v>45714.0</v>
      </c>
      <c r="C92" s="110" t="s">
        <v>461</v>
      </c>
      <c r="D92" s="110" t="s">
        <v>462</v>
      </c>
      <c r="E92" s="115">
        <v>8500.0</v>
      </c>
      <c r="F92" s="110" t="s">
        <v>463</v>
      </c>
      <c r="G92" s="110" t="s">
        <v>201</v>
      </c>
      <c r="H92" s="110" t="s">
        <v>119</v>
      </c>
      <c r="I92" s="110" t="s">
        <v>464</v>
      </c>
      <c r="J92" s="110" t="s">
        <v>127</v>
      </c>
      <c r="K92" s="112"/>
      <c r="L92" s="112"/>
      <c r="M92" s="112"/>
      <c r="N92" s="112"/>
      <c r="O92" s="112"/>
      <c r="P92" s="112"/>
      <c r="Q92" s="112"/>
      <c r="R92" s="110"/>
      <c r="S92" s="115">
        <f t="shared" si="26"/>
        <v>8500</v>
      </c>
      <c r="T92" s="112">
        <f t="shared" si="27"/>
        <v>7589.285714</v>
      </c>
      <c r="U92" s="112">
        <f t="shared" si="3"/>
        <v>910.7142857</v>
      </c>
      <c r="V92" s="112">
        <f t="shared" si="28"/>
        <v>0</v>
      </c>
      <c r="W92" s="369">
        <f t="shared" si="29"/>
        <v>8500</v>
      </c>
      <c r="X92" s="370">
        <f t="shared" si="5"/>
        <v>7589.285714</v>
      </c>
      <c r="Y92" s="370">
        <f t="shared" si="21"/>
        <v>910.7142857</v>
      </c>
      <c r="Z92" s="2"/>
    </row>
    <row r="93" ht="22.5" customHeight="1">
      <c r="A93" s="108" t="s">
        <v>465</v>
      </c>
      <c r="B93" s="117">
        <v>45714.0</v>
      </c>
      <c r="C93" s="146" t="s">
        <v>466</v>
      </c>
      <c r="D93" s="110" t="s">
        <v>467</v>
      </c>
      <c r="E93" s="115">
        <v>600.0</v>
      </c>
      <c r="F93" s="110" t="s">
        <v>468</v>
      </c>
      <c r="G93" s="110"/>
      <c r="H93" s="110"/>
      <c r="I93" s="110"/>
      <c r="J93" s="110" t="s">
        <v>138</v>
      </c>
      <c r="K93" s="112"/>
      <c r="L93" s="112"/>
      <c r="M93" s="112"/>
      <c r="N93" s="112"/>
      <c r="O93" s="112"/>
      <c r="P93" s="112"/>
      <c r="Q93" s="112"/>
      <c r="R93" s="110"/>
      <c r="S93" s="115">
        <f t="shared" si="26"/>
        <v>600</v>
      </c>
      <c r="T93" s="112">
        <f t="shared" si="27"/>
        <v>535.7142857</v>
      </c>
      <c r="U93" s="112">
        <f t="shared" si="3"/>
        <v>64.28571429</v>
      </c>
      <c r="V93" s="112">
        <f t="shared" si="28"/>
        <v>0</v>
      </c>
      <c r="W93" s="373">
        <f t="shared" si="29"/>
        <v>600</v>
      </c>
      <c r="X93" s="370">
        <f t="shared" si="5"/>
        <v>535.7142857</v>
      </c>
      <c r="Y93" s="370">
        <f t="shared" si="21"/>
        <v>64.28571429</v>
      </c>
      <c r="Z93" s="2"/>
    </row>
    <row r="94" ht="22.5" customHeight="1">
      <c r="A94" s="108" t="s">
        <v>469</v>
      </c>
      <c r="B94" s="117">
        <v>45720.0</v>
      </c>
      <c r="C94" s="2" t="s">
        <v>470</v>
      </c>
      <c r="D94" s="2" t="s">
        <v>471</v>
      </c>
      <c r="E94" s="115">
        <v>350.0</v>
      </c>
      <c r="F94" s="110" t="s">
        <v>472</v>
      </c>
      <c r="G94" s="110" t="s">
        <v>473</v>
      </c>
      <c r="H94" s="110" t="s">
        <v>119</v>
      </c>
      <c r="I94" s="110" t="s">
        <v>474</v>
      </c>
      <c r="J94" s="110" t="s">
        <v>145</v>
      </c>
      <c r="K94" s="112"/>
      <c r="L94" s="112"/>
      <c r="M94" s="112"/>
      <c r="N94" s="112"/>
      <c r="O94" s="112"/>
      <c r="P94" s="112"/>
      <c r="Q94" s="112"/>
      <c r="R94" s="110"/>
      <c r="S94" s="115">
        <f t="shared" si="26"/>
        <v>350</v>
      </c>
      <c r="T94" s="112">
        <f t="shared" si="27"/>
        <v>312.5</v>
      </c>
      <c r="U94" s="112">
        <f t="shared" si="3"/>
        <v>37.5</v>
      </c>
      <c r="V94" s="112">
        <f t="shared" si="28"/>
        <v>0</v>
      </c>
      <c r="W94" s="369">
        <f t="shared" si="29"/>
        <v>350</v>
      </c>
      <c r="X94" s="370">
        <f t="shared" si="5"/>
        <v>312.5</v>
      </c>
      <c r="Y94" s="370">
        <f t="shared" si="21"/>
        <v>37.5</v>
      </c>
      <c r="Z94" s="2"/>
    </row>
    <row r="95" ht="22.5" customHeight="1">
      <c r="A95" s="108" t="s">
        <v>475</v>
      </c>
      <c r="B95" s="117">
        <v>45720.0</v>
      </c>
      <c r="C95" s="2" t="s">
        <v>476</v>
      </c>
      <c r="D95" s="2" t="s">
        <v>471</v>
      </c>
      <c r="E95" s="144">
        <v>350.0</v>
      </c>
      <c r="F95" s="110" t="s">
        <v>477</v>
      </c>
      <c r="G95" s="110" t="s">
        <v>473</v>
      </c>
      <c r="H95" s="110" t="s">
        <v>119</v>
      </c>
      <c r="I95" s="110" t="s">
        <v>478</v>
      </c>
      <c r="J95" s="110" t="s">
        <v>145</v>
      </c>
      <c r="K95" s="112"/>
      <c r="L95" s="112"/>
      <c r="M95" s="112"/>
      <c r="N95" s="112"/>
      <c r="O95" s="112"/>
      <c r="P95" s="112"/>
      <c r="Q95" s="112"/>
      <c r="R95" s="110"/>
      <c r="S95" s="115">
        <f t="shared" si="26"/>
        <v>350</v>
      </c>
      <c r="T95" s="112">
        <f t="shared" si="27"/>
        <v>312.5</v>
      </c>
      <c r="U95" s="112">
        <f t="shared" si="3"/>
        <v>37.5</v>
      </c>
      <c r="V95" s="112">
        <f t="shared" si="28"/>
        <v>0</v>
      </c>
      <c r="W95" s="369">
        <f t="shared" si="29"/>
        <v>350</v>
      </c>
      <c r="X95" s="370">
        <f t="shared" si="5"/>
        <v>312.5</v>
      </c>
      <c r="Y95" s="370">
        <f t="shared" si="21"/>
        <v>37.5</v>
      </c>
      <c r="Z95" s="2"/>
    </row>
    <row r="96" ht="22.5" customHeight="1">
      <c r="A96" s="108" t="s">
        <v>479</v>
      </c>
      <c r="B96" s="117">
        <v>45720.0</v>
      </c>
      <c r="C96" s="2" t="s">
        <v>480</v>
      </c>
      <c r="D96" s="110" t="s">
        <v>210</v>
      </c>
      <c r="E96" s="145">
        <v>34300.0</v>
      </c>
      <c r="F96" s="110" t="s">
        <v>481</v>
      </c>
      <c r="G96" s="110" t="s">
        <v>201</v>
      </c>
      <c r="H96" s="110" t="s">
        <v>119</v>
      </c>
      <c r="I96" s="110" t="s">
        <v>482</v>
      </c>
      <c r="J96" s="110" t="s">
        <v>127</v>
      </c>
      <c r="K96" s="112"/>
      <c r="L96" s="112"/>
      <c r="M96" s="112"/>
      <c r="N96" s="112"/>
      <c r="O96" s="112"/>
      <c r="P96" s="112"/>
      <c r="Q96" s="112"/>
      <c r="R96" s="110"/>
      <c r="S96" s="115">
        <f t="shared" si="26"/>
        <v>34300</v>
      </c>
      <c r="T96" s="112">
        <f t="shared" si="27"/>
        <v>30625</v>
      </c>
      <c r="U96" s="112">
        <f t="shared" si="3"/>
        <v>3675</v>
      </c>
      <c r="V96" s="112">
        <f t="shared" si="28"/>
        <v>0</v>
      </c>
      <c r="W96" s="369">
        <f t="shared" si="29"/>
        <v>34300</v>
      </c>
      <c r="X96" s="370">
        <f t="shared" si="5"/>
        <v>30625</v>
      </c>
      <c r="Y96" s="370">
        <f t="shared" si="21"/>
        <v>3675</v>
      </c>
      <c r="Z96" s="2"/>
    </row>
    <row r="97" ht="22.5" customHeight="1">
      <c r="A97" s="108" t="s">
        <v>483</v>
      </c>
      <c r="B97" s="117">
        <v>45720.0</v>
      </c>
      <c r="C97" s="110" t="s">
        <v>484</v>
      </c>
      <c r="D97" s="110" t="s">
        <v>205</v>
      </c>
      <c r="E97" s="115">
        <v>29700.0</v>
      </c>
      <c r="F97" s="110" t="s">
        <v>485</v>
      </c>
      <c r="G97" s="110" t="s">
        <v>201</v>
      </c>
      <c r="H97" s="110" t="s">
        <v>119</v>
      </c>
      <c r="I97" s="110" t="s">
        <v>486</v>
      </c>
      <c r="J97" s="110" t="s">
        <v>127</v>
      </c>
      <c r="K97" s="112"/>
      <c r="L97" s="112"/>
      <c r="M97" s="112"/>
      <c r="N97" s="112"/>
      <c r="O97" s="112"/>
      <c r="P97" s="112"/>
      <c r="Q97" s="112"/>
      <c r="R97" s="110"/>
      <c r="S97" s="115">
        <f t="shared" si="26"/>
        <v>29700</v>
      </c>
      <c r="T97" s="112">
        <f t="shared" si="27"/>
        <v>26517.85714</v>
      </c>
      <c r="U97" s="112">
        <f t="shared" si="3"/>
        <v>3182.142857</v>
      </c>
      <c r="V97" s="112">
        <f t="shared" si="28"/>
        <v>0</v>
      </c>
      <c r="W97" s="369">
        <f t="shared" si="29"/>
        <v>29700</v>
      </c>
      <c r="X97" s="370">
        <f t="shared" si="5"/>
        <v>26517.85714</v>
      </c>
      <c r="Y97" s="370">
        <f t="shared" si="21"/>
        <v>3182.142857</v>
      </c>
      <c r="Z97" s="2"/>
    </row>
    <row r="98" ht="22.5" customHeight="1">
      <c r="A98" s="108" t="s">
        <v>487</v>
      </c>
      <c r="B98" s="117">
        <v>45720.0</v>
      </c>
      <c r="C98" s="2" t="s">
        <v>488</v>
      </c>
      <c r="D98" s="110" t="s">
        <v>489</v>
      </c>
      <c r="E98" s="115">
        <v>1500.0</v>
      </c>
      <c r="F98" s="110" t="s">
        <v>490</v>
      </c>
      <c r="G98" s="110" t="s">
        <v>201</v>
      </c>
      <c r="H98" s="110" t="s">
        <v>144</v>
      </c>
      <c r="I98" s="110" t="s">
        <v>491</v>
      </c>
      <c r="J98" s="110" t="s">
        <v>121</v>
      </c>
      <c r="K98" s="112"/>
      <c r="L98" s="112"/>
      <c r="M98" s="112"/>
      <c r="N98" s="112"/>
      <c r="O98" s="112"/>
      <c r="P98" s="112"/>
      <c r="Q98" s="112"/>
      <c r="R98" s="110"/>
      <c r="S98" s="115">
        <f t="shared" si="26"/>
        <v>1500</v>
      </c>
      <c r="T98" s="112">
        <f t="shared" si="27"/>
        <v>1339.285714</v>
      </c>
      <c r="U98" s="112">
        <f t="shared" si="3"/>
        <v>160.7142857</v>
      </c>
      <c r="V98" s="112">
        <f t="shared" si="28"/>
        <v>0</v>
      </c>
      <c r="W98" s="369">
        <f t="shared" si="29"/>
        <v>1500</v>
      </c>
      <c r="X98" s="370">
        <f t="shared" si="5"/>
        <v>1339.285714</v>
      </c>
      <c r="Y98" s="370">
        <f t="shared" si="21"/>
        <v>160.7142857</v>
      </c>
      <c r="Z98" s="2"/>
    </row>
    <row r="99" ht="22.5" customHeight="1">
      <c r="A99" s="108" t="s">
        <v>492</v>
      </c>
      <c r="B99" s="117">
        <v>45720.0</v>
      </c>
      <c r="C99" s="110" t="s">
        <v>493</v>
      </c>
      <c r="D99" s="110" t="s">
        <v>494</v>
      </c>
      <c r="E99" s="115">
        <v>15000.0</v>
      </c>
      <c r="F99" s="110" t="s">
        <v>495</v>
      </c>
      <c r="G99" s="110" t="s">
        <v>118</v>
      </c>
      <c r="H99" s="110" t="s">
        <v>119</v>
      </c>
      <c r="I99" s="110" t="s">
        <v>496</v>
      </c>
      <c r="J99" s="110" t="s">
        <v>121</v>
      </c>
      <c r="K99" s="112"/>
      <c r="L99" s="112"/>
      <c r="M99" s="112"/>
      <c r="N99" s="112"/>
      <c r="O99" s="112"/>
      <c r="P99" s="112"/>
      <c r="Q99" s="112"/>
      <c r="R99" s="110"/>
      <c r="S99" s="115">
        <f t="shared" si="26"/>
        <v>15000</v>
      </c>
      <c r="T99" s="112">
        <f t="shared" si="27"/>
        <v>13392.85714</v>
      </c>
      <c r="U99" s="112">
        <f t="shared" si="3"/>
        <v>1607.142857</v>
      </c>
      <c r="V99" s="112">
        <f t="shared" si="28"/>
        <v>0</v>
      </c>
      <c r="W99" s="369">
        <f t="shared" si="29"/>
        <v>15000</v>
      </c>
      <c r="X99" s="370">
        <f t="shared" si="5"/>
        <v>13392.85714</v>
      </c>
      <c r="Y99" s="370">
        <f t="shared" si="21"/>
        <v>1607.142857</v>
      </c>
      <c r="Z99" s="2"/>
    </row>
    <row r="100" ht="22.5" customHeight="1">
      <c r="A100" s="108" t="s">
        <v>497</v>
      </c>
      <c r="B100" s="117">
        <v>45720.0</v>
      </c>
      <c r="C100" s="110" t="s">
        <v>498</v>
      </c>
      <c r="D100" s="110" t="s">
        <v>499</v>
      </c>
      <c r="E100" s="115">
        <v>672.0</v>
      </c>
      <c r="F100" s="110" t="s">
        <v>500</v>
      </c>
      <c r="G100" s="110" t="s">
        <v>126</v>
      </c>
      <c r="H100" s="110" t="s">
        <v>119</v>
      </c>
      <c r="I100" s="110"/>
      <c r="J100" s="110" t="s">
        <v>138</v>
      </c>
      <c r="K100" s="112"/>
      <c r="L100" s="112"/>
      <c r="M100" s="112"/>
      <c r="N100" s="112"/>
      <c r="O100" s="112">
        <v>3.0</v>
      </c>
      <c r="P100" s="112">
        <f>E100-O100</f>
        <v>669</v>
      </c>
      <c r="Q100" s="112"/>
      <c r="R100" s="110"/>
      <c r="S100" s="115">
        <f t="shared" si="26"/>
        <v>672</v>
      </c>
      <c r="T100" s="112">
        <f t="shared" si="27"/>
        <v>600</v>
      </c>
      <c r="U100" s="112">
        <f t="shared" si="3"/>
        <v>72</v>
      </c>
      <c r="V100" s="112">
        <f t="shared" si="28"/>
        <v>0</v>
      </c>
      <c r="W100" s="369">
        <f t="shared" si="29"/>
        <v>672</v>
      </c>
      <c r="X100" s="370">
        <f t="shared" si="5"/>
        <v>600</v>
      </c>
      <c r="Y100" s="370">
        <f t="shared" si="21"/>
        <v>72</v>
      </c>
      <c r="Z100" s="2"/>
    </row>
    <row r="101" ht="22.5" customHeight="1">
      <c r="A101" s="108" t="s">
        <v>501</v>
      </c>
      <c r="B101" s="117">
        <v>45720.0</v>
      </c>
      <c r="C101" s="110" t="s">
        <v>502</v>
      </c>
      <c r="D101" s="110" t="s">
        <v>116</v>
      </c>
      <c r="E101" s="115">
        <v>3500.0</v>
      </c>
      <c r="F101" s="110" t="s">
        <v>503</v>
      </c>
      <c r="G101" s="110" t="s">
        <v>118</v>
      </c>
      <c r="H101" s="110" t="s">
        <v>119</v>
      </c>
      <c r="I101" s="110" t="s">
        <v>504</v>
      </c>
      <c r="J101" s="110" t="s">
        <v>121</v>
      </c>
      <c r="K101" s="112"/>
      <c r="L101" s="112"/>
      <c r="M101" s="112"/>
      <c r="N101" s="112"/>
      <c r="O101" s="112"/>
      <c r="P101" s="112"/>
      <c r="Q101" s="112"/>
      <c r="R101" s="110"/>
      <c r="S101" s="115">
        <f t="shared" si="26"/>
        <v>3500</v>
      </c>
      <c r="T101" s="112">
        <f t="shared" si="27"/>
        <v>3125</v>
      </c>
      <c r="U101" s="112">
        <f t="shared" si="3"/>
        <v>375</v>
      </c>
      <c r="V101" s="112">
        <f t="shared" si="28"/>
        <v>0</v>
      </c>
      <c r="W101" s="369">
        <f t="shared" si="29"/>
        <v>3500</v>
      </c>
      <c r="X101" s="370">
        <f t="shared" si="5"/>
        <v>3125</v>
      </c>
      <c r="Y101" s="370">
        <f t="shared" si="21"/>
        <v>375</v>
      </c>
      <c r="Z101" s="2"/>
    </row>
    <row r="102" ht="22.5" customHeight="1">
      <c r="A102" s="108" t="s">
        <v>505</v>
      </c>
      <c r="B102" s="117">
        <v>45720.0</v>
      </c>
      <c r="C102" s="110" t="s">
        <v>506</v>
      </c>
      <c r="D102" s="2" t="s">
        <v>507</v>
      </c>
      <c r="E102" s="115">
        <v>4000.0</v>
      </c>
      <c r="F102" s="110" t="s">
        <v>508</v>
      </c>
      <c r="G102" s="110" t="s">
        <v>118</v>
      </c>
      <c r="H102" s="110" t="s">
        <v>119</v>
      </c>
      <c r="I102" s="110" t="s">
        <v>509</v>
      </c>
      <c r="J102" s="110" t="s">
        <v>121</v>
      </c>
      <c r="K102" s="112"/>
      <c r="L102" s="112"/>
      <c r="M102" s="112"/>
      <c r="N102" s="112"/>
      <c r="O102" s="112"/>
      <c r="P102" s="112"/>
      <c r="Q102" s="112"/>
      <c r="R102" s="110"/>
      <c r="S102" s="115">
        <f t="shared" si="26"/>
        <v>4000</v>
      </c>
      <c r="T102" s="112">
        <f t="shared" si="27"/>
        <v>3571.428571</v>
      </c>
      <c r="U102" s="112">
        <f t="shared" si="3"/>
        <v>428.5714286</v>
      </c>
      <c r="V102" s="112">
        <f t="shared" si="28"/>
        <v>0</v>
      </c>
      <c r="W102" s="369">
        <f t="shared" si="29"/>
        <v>4000</v>
      </c>
      <c r="X102" s="370">
        <f t="shared" si="5"/>
        <v>3571.428571</v>
      </c>
      <c r="Y102" s="370">
        <f t="shared" si="21"/>
        <v>428.5714286</v>
      </c>
      <c r="Z102" s="2"/>
    </row>
    <row r="103" ht="22.5" customHeight="1">
      <c r="A103" s="108" t="s">
        <v>510</v>
      </c>
      <c r="B103" s="117">
        <v>45720.0</v>
      </c>
      <c r="C103" s="110" t="s">
        <v>511</v>
      </c>
      <c r="D103" s="110" t="s">
        <v>162</v>
      </c>
      <c r="E103" s="115">
        <v>4000.0</v>
      </c>
      <c r="F103" s="110" t="s">
        <v>512</v>
      </c>
      <c r="G103" s="110" t="s">
        <v>118</v>
      </c>
      <c r="H103" s="110" t="s">
        <v>119</v>
      </c>
      <c r="I103" s="110" t="s">
        <v>513</v>
      </c>
      <c r="J103" s="110" t="s">
        <v>121</v>
      </c>
      <c r="K103" s="112"/>
      <c r="L103" s="112"/>
      <c r="M103" s="112"/>
      <c r="N103" s="112"/>
      <c r="O103" s="112"/>
      <c r="P103" s="112"/>
      <c r="Q103" s="112"/>
      <c r="R103" s="110"/>
      <c r="S103" s="115">
        <f t="shared" si="26"/>
        <v>4000</v>
      </c>
      <c r="T103" s="112">
        <f t="shared" si="27"/>
        <v>3571.428571</v>
      </c>
      <c r="U103" s="112">
        <f t="shared" si="3"/>
        <v>428.5714286</v>
      </c>
      <c r="V103" s="112">
        <f t="shared" si="28"/>
        <v>0</v>
      </c>
      <c r="W103" s="369">
        <f t="shared" si="29"/>
        <v>4000</v>
      </c>
      <c r="X103" s="370">
        <f t="shared" si="5"/>
        <v>3571.428571</v>
      </c>
      <c r="Y103" s="370">
        <f t="shared" si="21"/>
        <v>428.5714286</v>
      </c>
      <c r="Z103" s="2"/>
    </row>
    <row r="104" ht="22.5" customHeight="1">
      <c r="A104" s="108" t="s">
        <v>514</v>
      </c>
      <c r="B104" s="117">
        <v>45720.0</v>
      </c>
      <c r="C104" s="110" t="s">
        <v>515</v>
      </c>
      <c r="D104" s="110" t="s">
        <v>516</v>
      </c>
      <c r="E104" s="115">
        <v>15000.0</v>
      </c>
      <c r="F104" s="110" t="s">
        <v>517</v>
      </c>
      <c r="G104" s="110" t="s">
        <v>201</v>
      </c>
      <c r="H104" s="110" t="s">
        <v>144</v>
      </c>
      <c r="I104" s="110" t="s">
        <v>518</v>
      </c>
      <c r="J104" s="110" t="s">
        <v>121</v>
      </c>
      <c r="K104" s="112"/>
      <c r="L104" s="112"/>
      <c r="M104" s="112"/>
      <c r="N104" s="112"/>
      <c r="O104" s="112"/>
      <c r="P104" s="112"/>
      <c r="Q104" s="112"/>
      <c r="R104" s="110"/>
      <c r="S104" s="115">
        <f t="shared" si="26"/>
        <v>15000</v>
      </c>
      <c r="T104" s="112">
        <f t="shared" si="27"/>
        <v>13392.85714</v>
      </c>
      <c r="U104" s="112">
        <f t="shared" si="3"/>
        <v>1607.142857</v>
      </c>
      <c r="V104" s="112">
        <f t="shared" si="28"/>
        <v>0</v>
      </c>
      <c r="W104" s="369">
        <f t="shared" si="29"/>
        <v>15000</v>
      </c>
      <c r="X104" s="370">
        <f t="shared" si="5"/>
        <v>13392.85714</v>
      </c>
      <c r="Y104" s="370">
        <f t="shared" si="21"/>
        <v>1607.142857</v>
      </c>
      <c r="Z104" s="2"/>
    </row>
    <row r="105" ht="22.5" customHeight="1">
      <c r="A105" s="108" t="s">
        <v>519</v>
      </c>
      <c r="B105" s="117">
        <v>45721.0</v>
      </c>
      <c r="C105" s="110" t="s">
        <v>520</v>
      </c>
      <c r="D105" s="110" t="s">
        <v>233</v>
      </c>
      <c r="E105" s="115">
        <v>139.0</v>
      </c>
      <c r="F105" s="110" t="s">
        <v>521</v>
      </c>
      <c r="G105" s="110" t="s">
        <v>522</v>
      </c>
      <c r="H105" s="110" t="s">
        <v>119</v>
      </c>
      <c r="I105" s="110"/>
      <c r="J105" s="110" t="s">
        <v>138</v>
      </c>
      <c r="K105" s="112"/>
      <c r="L105" s="112"/>
      <c r="M105" s="112"/>
      <c r="N105" s="112"/>
      <c r="O105" s="112">
        <v>0.62</v>
      </c>
      <c r="P105" s="116">
        <f>E105-O105</f>
        <v>138.38</v>
      </c>
      <c r="Q105" s="112"/>
      <c r="R105" s="110"/>
      <c r="S105" s="115">
        <f t="shared" si="26"/>
        <v>139</v>
      </c>
      <c r="T105" s="112">
        <f t="shared" si="27"/>
        <v>124.1071429</v>
      </c>
      <c r="U105" s="112">
        <f t="shared" si="3"/>
        <v>14.89285714</v>
      </c>
      <c r="V105" s="112">
        <f t="shared" si="28"/>
        <v>0</v>
      </c>
      <c r="W105" s="369">
        <f t="shared" si="29"/>
        <v>139</v>
      </c>
      <c r="X105" s="370">
        <f t="shared" si="5"/>
        <v>124.1071429</v>
      </c>
      <c r="Y105" s="370">
        <f t="shared" si="21"/>
        <v>14.89285714</v>
      </c>
      <c r="Z105" s="2"/>
    </row>
    <row r="106" ht="22.5" customHeight="1">
      <c r="A106" s="108" t="s">
        <v>523</v>
      </c>
      <c r="B106" s="117">
        <v>45721.0</v>
      </c>
      <c r="C106" s="146" t="s">
        <v>524</v>
      </c>
      <c r="D106" s="110" t="s">
        <v>467</v>
      </c>
      <c r="E106" s="115">
        <v>4000.0</v>
      </c>
      <c r="F106" s="110" t="s">
        <v>525</v>
      </c>
      <c r="G106" s="110"/>
      <c r="H106" s="110"/>
      <c r="I106" s="110"/>
      <c r="J106" s="110" t="s">
        <v>121</v>
      </c>
      <c r="K106" s="112"/>
      <c r="L106" s="112"/>
      <c r="M106" s="112"/>
      <c r="N106" s="112"/>
      <c r="O106" s="112"/>
      <c r="P106" s="112"/>
      <c r="Q106" s="112"/>
      <c r="R106" s="110"/>
      <c r="S106" s="115">
        <f t="shared" si="26"/>
        <v>4000</v>
      </c>
      <c r="T106" s="112">
        <f t="shared" si="27"/>
        <v>3571.428571</v>
      </c>
      <c r="U106" s="112">
        <f t="shared" si="3"/>
        <v>428.5714286</v>
      </c>
      <c r="V106" s="112">
        <f t="shared" si="28"/>
        <v>0</v>
      </c>
      <c r="W106" s="369">
        <f t="shared" si="29"/>
        <v>4000</v>
      </c>
      <c r="X106" s="370">
        <f t="shared" si="5"/>
        <v>3571.428571</v>
      </c>
      <c r="Y106" s="370">
        <f t="shared" si="21"/>
        <v>428.5714286</v>
      </c>
      <c r="Z106" s="2"/>
    </row>
    <row r="107" ht="22.5" customHeight="1">
      <c r="A107" s="108" t="s">
        <v>526</v>
      </c>
      <c r="B107" s="117">
        <v>45721.0</v>
      </c>
      <c r="C107" s="146" t="s">
        <v>527</v>
      </c>
      <c r="D107" s="110" t="s">
        <v>467</v>
      </c>
      <c r="E107" s="115">
        <v>300.0</v>
      </c>
      <c r="F107" s="110" t="s">
        <v>528</v>
      </c>
      <c r="G107" s="110"/>
      <c r="H107" s="110"/>
      <c r="I107" s="110"/>
      <c r="J107" s="110" t="s">
        <v>138</v>
      </c>
      <c r="K107" s="112"/>
      <c r="L107" s="112"/>
      <c r="M107" s="112"/>
      <c r="N107" s="112"/>
      <c r="O107" s="112"/>
      <c r="P107" s="112"/>
      <c r="Q107" s="112"/>
      <c r="R107" s="110"/>
      <c r="S107" s="115">
        <f t="shared" si="26"/>
        <v>300</v>
      </c>
      <c r="T107" s="112">
        <f t="shared" si="27"/>
        <v>267.8571429</v>
      </c>
      <c r="U107" s="112">
        <f t="shared" si="3"/>
        <v>32.14285714</v>
      </c>
      <c r="V107" s="112">
        <f t="shared" si="28"/>
        <v>0</v>
      </c>
      <c r="W107" s="369">
        <f t="shared" si="29"/>
        <v>300</v>
      </c>
      <c r="X107" s="370">
        <f t="shared" si="5"/>
        <v>267.8571429</v>
      </c>
      <c r="Y107" s="370">
        <f t="shared" si="21"/>
        <v>32.14285714</v>
      </c>
      <c r="Z107" s="2"/>
    </row>
    <row r="108" ht="22.5" customHeight="1">
      <c r="A108" s="108" t="s">
        <v>529</v>
      </c>
      <c r="B108" s="117">
        <v>45723.0</v>
      </c>
      <c r="C108" s="110" t="s">
        <v>530</v>
      </c>
      <c r="D108" s="110" t="s">
        <v>278</v>
      </c>
      <c r="E108" s="115">
        <v>600.0</v>
      </c>
      <c r="F108" s="110" t="s">
        <v>176</v>
      </c>
      <c r="G108" s="110" t="s">
        <v>143</v>
      </c>
      <c r="H108" s="110" t="s">
        <v>144</v>
      </c>
      <c r="I108" s="110"/>
      <c r="J108" s="110" t="s">
        <v>145</v>
      </c>
      <c r="K108" s="112"/>
      <c r="L108" s="112"/>
      <c r="M108" s="112"/>
      <c r="N108" s="112"/>
      <c r="O108" s="112"/>
      <c r="P108" s="112"/>
      <c r="Q108" s="112"/>
      <c r="R108" s="110"/>
      <c r="S108" s="115">
        <f t="shared" si="26"/>
        <v>600</v>
      </c>
      <c r="T108" s="112">
        <f t="shared" si="27"/>
        <v>535.7142857</v>
      </c>
      <c r="U108" s="112">
        <f t="shared" si="3"/>
        <v>64.28571429</v>
      </c>
      <c r="V108" s="112">
        <f t="shared" si="28"/>
        <v>0</v>
      </c>
      <c r="W108" s="369">
        <f t="shared" si="29"/>
        <v>600</v>
      </c>
      <c r="X108" s="370">
        <f t="shared" si="5"/>
        <v>535.7142857</v>
      </c>
      <c r="Y108" s="370">
        <f t="shared" si="21"/>
        <v>64.28571429</v>
      </c>
      <c r="Z108" s="2"/>
    </row>
    <row r="109" ht="22.5" customHeight="1">
      <c r="A109" s="108" t="s">
        <v>531</v>
      </c>
      <c r="B109" s="117">
        <v>45723.0</v>
      </c>
      <c r="C109" s="110" t="s">
        <v>532</v>
      </c>
      <c r="D109" s="110" t="s">
        <v>533</v>
      </c>
      <c r="E109" s="115">
        <v>600.0</v>
      </c>
      <c r="F109" s="110" t="s">
        <v>176</v>
      </c>
      <c r="G109" s="110" t="s">
        <v>143</v>
      </c>
      <c r="H109" s="110" t="s">
        <v>144</v>
      </c>
      <c r="I109" s="110"/>
      <c r="J109" s="110" t="s">
        <v>145</v>
      </c>
      <c r="K109" s="112"/>
      <c r="L109" s="112"/>
      <c r="M109" s="112"/>
      <c r="N109" s="112"/>
      <c r="O109" s="112"/>
      <c r="P109" s="112"/>
      <c r="Q109" s="112"/>
      <c r="R109" s="110"/>
      <c r="S109" s="115">
        <f t="shared" si="26"/>
        <v>600</v>
      </c>
      <c r="T109" s="112">
        <f t="shared" si="27"/>
        <v>535.7142857</v>
      </c>
      <c r="U109" s="112">
        <f t="shared" si="3"/>
        <v>64.28571429</v>
      </c>
      <c r="V109" s="112">
        <f t="shared" si="28"/>
        <v>0</v>
      </c>
      <c r="W109" s="369">
        <f t="shared" si="29"/>
        <v>600</v>
      </c>
      <c r="X109" s="370">
        <f t="shared" si="5"/>
        <v>535.7142857</v>
      </c>
      <c r="Y109" s="370">
        <f t="shared" si="21"/>
        <v>64.28571429</v>
      </c>
      <c r="Z109" s="2"/>
    </row>
    <row r="110" ht="22.5" customHeight="1">
      <c r="A110" s="108" t="s">
        <v>534</v>
      </c>
      <c r="B110" s="117"/>
      <c r="C110" s="110"/>
      <c r="D110" s="110" t="s">
        <v>129</v>
      </c>
      <c r="E110" s="115"/>
      <c r="F110" s="110"/>
      <c r="G110" s="110"/>
      <c r="H110" s="110"/>
      <c r="I110" s="110"/>
      <c r="J110" s="110"/>
      <c r="K110" s="112"/>
      <c r="L110" s="112"/>
      <c r="M110" s="112"/>
      <c r="N110" s="112"/>
      <c r="O110" s="112"/>
      <c r="P110" s="112"/>
      <c r="Q110" s="112"/>
      <c r="R110" s="110"/>
      <c r="S110" s="115" t="str">
        <f t="shared" si="26"/>
        <v/>
      </c>
      <c r="T110" s="112">
        <f t="shared" si="27"/>
        <v>0</v>
      </c>
      <c r="U110" s="112">
        <f t="shared" si="3"/>
        <v>0</v>
      </c>
      <c r="V110" s="112">
        <f t="shared" si="28"/>
        <v>0</v>
      </c>
      <c r="W110" s="369" t="str">
        <f t="shared" si="29"/>
        <v/>
      </c>
      <c r="X110" s="370">
        <f t="shared" si="5"/>
        <v>0</v>
      </c>
      <c r="Y110" s="370">
        <f t="shared" si="21"/>
        <v>0</v>
      </c>
      <c r="Z110" s="2"/>
    </row>
    <row r="111" ht="22.5" customHeight="1">
      <c r="A111" s="108" t="s">
        <v>535</v>
      </c>
      <c r="B111" s="117">
        <v>45726.0</v>
      </c>
      <c r="C111" s="110" t="s">
        <v>536</v>
      </c>
      <c r="D111" s="110" t="s">
        <v>537</v>
      </c>
      <c r="E111" s="115">
        <v>38838.66</v>
      </c>
      <c r="F111" s="110" t="s">
        <v>538</v>
      </c>
      <c r="G111" s="110" t="s">
        <v>118</v>
      </c>
      <c r="H111" s="110" t="s">
        <v>119</v>
      </c>
      <c r="I111" s="110" t="s">
        <v>539</v>
      </c>
      <c r="J111" s="110" t="s">
        <v>121</v>
      </c>
      <c r="K111" s="112"/>
      <c r="L111" s="112"/>
      <c r="M111" s="112"/>
      <c r="N111" s="112"/>
      <c r="O111" s="112"/>
      <c r="P111" s="112"/>
      <c r="Q111" s="112"/>
      <c r="R111" s="110"/>
      <c r="S111" s="115">
        <f t="shared" si="26"/>
        <v>38838.66</v>
      </c>
      <c r="T111" s="112">
        <f t="shared" si="27"/>
        <v>34677.375</v>
      </c>
      <c r="U111" s="112">
        <f t="shared" si="3"/>
        <v>4161.285</v>
      </c>
      <c r="V111" s="112">
        <f t="shared" si="28"/>
        <v>0</v>
      </c>
      <c r="W111" s="369">
        <f t="shared" si="29"/>
        <v>38838.66</v>
      </c>
      <c r="X111" s="370">
        <f t="shared" si="5"/>
        <v>34677.375</v>
      </c>
      <c r="Y111" s="370">
        <f t="shared" si="21"/>
        <v>4161.285</v>
      </c>
      <c r="Z111" s="2"/>
    </row>
    <row r="112" ht="22.5" customHeight="1">
      <c r="A112" s="108" t="s">
        <v>540</v>
      </c>
      <c r="B112" s="117">
        <v>45727.0</v>
      </c>
      <c r="C112" s="110" t="s">
        <v>541</v>
      </c>
      <c r="D112" s="110" t="s">
        <v>542</v>
      </c>
      <c r="E112" s="115">
        <v>156.0</v>
      </c>
      <c r="F112" s="110" t="s">
        <v>137</v>
      </c>
      <c r="G112" s="110" t="s">
        <v>143</v>
      </c>
      <c r="H112" s="110" t="s">
        <v>144</v>
      </c>
      <c r="I112" s="110"/>
      <c r="J112" s="110" t="s">
        <v>138</v>
      </c>
      <c r="K112" s="112"/>
      <c r="L112" s="112"/>
      <c r="M112" s="112"/>
      <c r="N112" s="112"/>
      <c r="O112" s="112"/>
      <c r="P112" s="112"/>
      <c r="Q112" s="112"/>
      <c r="R112" s="110"/>
      <c r="S112" s="115">
        <f t="shared" si="26"/>
        <v>156</v>
      </c>
      <c r="T112" s="112">
        <f t="shared" si="27"/>
        <v>139.2857143</v>
      </c>
      <c r="U112" s="112">
        <f t="shared" si="3"/>
        <v>16.71428571</v>
      </c>
      <c r="V112" s="112">
        <f t="shared" si="28"/>
        <v>0</v>
      </c>
      <c r="W112" s="369">
        <f t="shared" si="29"/>
        <v>156</v>
      </c>
      <c r="X112" s="370">
        <f t="shared" si="5"/>
        <v>139.2857143</v>
      </c>
      <c r="Y112" s="370">
        <f t="shared" si="21"/>
        <v>16.71428571</v>
      </c>
      <c r="Z112" s="2"/>
    </row>
    <row r="113" ht="22.5" customHeight="1">
      <c r="A113" s="108" t="s">
        <v>543</v>
      </c>
      <c r="B113" s="117">
        <v>45728.0</v>
      </c>
      <c r="C113" s="110" t="s">
        <v>544</v>
      </c>
      <c r="D113" s="110" t="s">
        <v>427</v>
      </c>
      <c r="E113" s="115">
        <v>50.0</v>
      </c>
      <c r="F113" s="110" t="s">
        <v>137</v>
      </c>
      <c r="G113" s="110" t="s">
        <v>545</v>
      </c>
      <c r="H113" s="110" t="s">
        <v>119</v>
      </c>
      <c r="I113" s="110"/>
      <c r="J113" s="110" t="s">
        <v>138</v>
      </c>
      <c r="K113" s="112"/>
      <c r="L113" s="112"/>
      <c r="M113" s="112"/>
      <c r="N113" s="112"/>
      <c r="O113" s="112">
        <v>0.22</v>
      </c>
      <c r="P113" s="116">
        <f>E113-O113</f>
        <v>49.78</v>
      </c>
      <c r="Q113" s="112"/>
      <c r="R113" s="110"/>
      <c r="S113" s="115">
        <f t="shared" si="26"/>
        <v>50</v>
      </c>
      <c r="T113" s="112">
        <f t="shared" si="27"/>
        <v>44.64285714</v>
      </c>
      <c r="U113" s="112">
        <f t="shared" si="3"/>
        <v>5.357142857</v>
      </c>
      <c r="V113" s="112">
        <f t="shared" si="28"/>
        <v>0</v>
      </c>
      <c r="W113" s="369">
        <f t="shared" si="29"/>
        <v>50</v>
      </c>
      <c r="X113" s="370">
        <f t="shared" si="5"/>
        <v>44.64285714</v>
      </c>
      <c r="Y113" s="370">
        <f t="shared" si="21"/>
        <v>5.357142857</v>
      </c>
      <c r="Z113" s="2"/>
    </row>
    <row r="114" ht="22.5" customHeight="1">
      <c r="A114" s="108" t="s">
        <v>546</v>
      </c>
      <c r="B114" s="117">
        <v>45728.0</v>
      </c>
      <c r="C114" s="2" t="s">
        <v>547</v>
      </c>
      <c r="D114" s="110" t="s">
        <v>471</v>
      </c>
      <c r="E114" s="115">
        <v>470.0</v>
      </c>
      <c r="F114" s="110" t="s">
        <v>548</v>
      </c>
      <c r="G114" s="110" t="s">
        <v>473</v>
      </c>
      <c r="H114" s="110" t="s">
        <v>119</v>
      </c>
      <c r="I114" s="110" t="s">
        <v>478</v>
      </c>
      <c r="J114" s="110" t="s">
        <v>145</v>
      </c>
      <c r="K114" s="112"/>
      <c r="L114" s="112"/>
      <c r="M114" s="112"/>
      <c r="N114" s="112"/>
      <c r="O114" s="112"/>
      <c r="P114" s="112"/>
      <c r="Q114" s="112"/>
      <c r="R114" s="110"/>
      <c r="S114" s="115">
        <f t="shared" si="26"/>
        <v>470</v>
      </c>
      <c r="T114" s="112">
        <f t="shared" si="27"/>
        <v>419.6428571</v>
      </c>
      <c r="U114" s="112">
        <f t="shared" si="3"/>
        <v>50.35714286</v>
      </c>
      <c r="V114" s="112">
        <f t="shared" si="28"/>
        <v>0</v>
      </c>
      <c r="W114" s="369">
        <f t="shared" si="29"/>
        <v>470</v>
      </c>
      <c r="X114" s="370">
        <f t="shared" si="5"/>
        <v>419.6428571</v>
      </c>
      <c r="Y114" s="370">
        <f t="shared" si="21"/>
        <v>50.35714286</v>
      </c>
      <c r="Z114" s="2"/>
    </row>
    <row r="115" ht="22.5" customHeight="1">
      <c r="A115" s="108" t="s">
        <v>549</v>
      </c>
      <c r="B115" s="117">
        <v>45729.0</v>
      </c>
      <c r="C115" s="110" t="s">
        <v>550</v>
      </c>
      <c r="D115" s="110" t="s">
        <v>551</v>
      </c>
      <c r="E115" s="115">
        <v>350.0</v>
      </c>
      <c r="F115" s="110" t="s">
        <v>552</v>
      </c>
      <c r="G115" s="110" t="s">
        <v>143</v>
      </c>
      <c r="H115" s="110" t="s">
        <v>144</v>
      </c>
      <c r="I115" s="110"/>
      <c r="J115" s="110" t="s">
        <v>145</v>
      </c>
      <c r="K115" s="112"/>
      <c r="L115" s="112"/>
      <c r="M115" s="112"/>
      <c r="N115" s="112"/>
      <c r="O115" s="112"/>
      <c r="P115" s="112"/>
      <c r="Q115" s="112"/>
      <c r="R115" s="110"/>
      <c r="S115" s="115">
        <f t="shared" si="26"/>
        <v>350</v>
      </c>
      <c r="T115" s="112">
        <f t="shared" si="27"/>
        <v>312.5</v>
      </c>
      <c r="U115" s="112">
        <f t="shared" si="3"/>
        <v>37.5</v>
      </c>
      <c r="V115" s="112">
        <f t="shared" si="28"/>
        <v>0</v>
      </c>
      <c r="W115" s="369">
        <f t="shared" si="29"/>
        <v>350</v>
      </c>
      <c r="X115" s="370">
        <f t="shared" si="5"/>
        <v>312.5</v>
      </c>
      <c r="Y115" s="370">
        <f t="shared" si="21"/>
        <v>37.5</v>
      </c>
      <c r="Z115" s="2"/>
    </row>
    <row r="116" ht="22.5" customHeight="1">
      <c r="A116" s="108" t="s">
        <v>553</v>
      </c>
      <c r="B116" s="117">
        <v>45729.0</v>
      </c>
      <c r="C116" s="110" t="s">
        <v>554</v>
      </c>
      <c r="D116" s="110" t="s">
        <v>555</v>
      </c>
      <c r="E116" s="115">
        <v>2880.0</v>
      </c>
      <c r="F116" s="2" t="s">
        <v>556</v>
      </c>
      <c r="G116" s="110" t="s">
        <v>150</v>
      </c>
      <c r="H116" s="110" t="s">
        <v>119</v>
      </c>
      <c r="I116" s="110"/>
      <c r="J116" s="110" t="s">
        <v>127</v>
      </c>
      <c r="K116" s="112"/>
      <c r="L116" s="112"/>
      <c r="M116" s="112"/>
      <c r="N116" s="112"/>
      <c r="O116" s="112">
        <v>94.57</v>
      </c>
      <c r="P116" s="116">
        <f t="shared" ref="P116:P117" si="30">E116-O116</f>
        <v>2785.43</v>
      </c>
      <c r="Q116" s="112"/>
      <c r="R116" s="110"/>
      <c r="S116" s="115">
        <f t="shared" si="26"/>
        <v>2880</v>
      </c>
      <c r="T116" s="112">
        <f t="shared" si="27"/>
        <v>2571.428571</v>
      </c>
      <c r="U116" s="112">
        <f t="shared" si="3"/>
        <v>308.5714286</v>
      </c>
      <c r="V116" s="112">
        <f t="shared" si="28"/>
        <v>0</v>
      </c>
      <c r="W116" s="369">
        <f t="shared" si="29"/>
        <v>2880</v>
      </c>
      <c r="X116" s="370">
        <f t="shared" si="5"/>
        <v>2571.428571</v>
      </c>
      <c r="Y116" s="370">
        <f t="shared" si="21"/>
        <v>308.5714286</v>
      </c>
      <c r="Z116" s="2"/>
    </row>
    <row r="117" ht="22.5" customHeight="1">
      <c r="A117" s="108" t="s">
        <v>557</v>
      </c>
      <c r="B117" s="117">
        <v>45733.0</v>
      </c>
      <c r="C117" s="110" t="s">
        <v>558</v>
      </c>
      <c r="D117" s="110" t="s">
        <v>559</v>
      </c>
      <c r="E117" s="115">
        <v>4600.0</v>
      </c>
      <c r="F117" s="110" t="s">
        <v>560</v>
      </c>
      <c r="G117" s="110" t="s">
        <v>561</v>
      </c>
      <c r="H117" s="110" t="s">
        <v>119</v>
      </c>
      <c r="I117" s="110"/>
      <c r="J117" s="110" t="s">
        <v>127</v>
      </c>
      <c r="K117" s="112"/>
      <c r="L117" s="112"/>
      <c r="M117" s="112"/>
      <c r="N117" s="112"/>
      <c r="O117" s="112">
        <v>112.08</v>
      </c>
      <c r="P117" s="116">
        <f t="shared" si="30"/>
        <v>4487.92</v>
      </c>
      <c r="Q117" s="112"/>
      <c r="R117" s="110"/>
      <c r="S117" s="115">
        <f t="shared" si="26"/>
        <v>4600</v>
      </c>
      <c r="T117" s="112">
        <f t="shared" si="27"/>
        <v>4107.142857</v>
      </c>
      <c r="U117" s="112">
        <f t="shared" si="3"/>
        <v>492.8571429</v>
      </c>
      <c r="V117" s="112">
        <f t="shared" si="28"/>
        <v>0</v>
      </c>
      <c r="W117" s="369">
        <f t="shared" si="29"/>
        <v>4600</v>
      </c>
      <c r="X117" s="370">
        <f t="shared" si="5"/>
        <v>4107.142857</v>
      </c>
      <c r="Y117" s="370">
        <f t="shared" si="21"/>
        <v>492.8571429</v>
      </c>
      <c r="Z117" s="2"/>
    </row>
    <row r="118" ht="22.5" customHeight="1">
      <c r="A118" s="108" t="s">
        <v>562</v>
      </c>
      <c r="B118" s="117">
        <v>45733.0</v>
      </c>
      <c r="C118" s="110" t="s">
        <v>563</v>
      </c>
      <c r="D118" s="110" t="s">
        <v>233</v>
      </c>
      <c r="E118" s="115">
        <v>90.0</v>
      </c>
      <c r="F118" s="110" t="s">
        <v>137</v>
      </c>
      <c r="G118" s="110" t="s">
        <v>143</v>
      </c>
      <c r="H118" s="110" t="s">
        <v>144</v>
      </c>
      <c r="I118" s="110"/>
      <c r="J118" s="110" t="s">
        <v>138</v>
      </c>
      <c r="K118" s="112"/>
      <c r="L118" s="112"/>
      <c r="M118" s="112"/>
      <c r="N118" s="112"/>
      <c r="O118" s="112"/>
      <c r="P118" s="112"/>
      <c r="Q118" s="112"/>
      <c r="R118" s="110"/>
      <c r="S118" s="115">
        <f t="shared" si="26"/>
        <v>90</v>
      </c>
      <c r="T118" s="112">
        <f t="shared" si="27"/>
        <v>80.35714286</v>
      </c>
      <c r="U118" s="112">
        <f t="shared" si="3"/>
        <v>9.642857143</v>
      </c>
      <c r="V118" s="112">
        <f t="shared" si="28"/>
        <v>0</v>
      </c>
      <c r="W118" s="369">
        <f t="shared" si="29"/>
        <v>90</v>
      </c>
      <c r="X118" s="370">
        <f t="shared" si="5"/>
        <v>80.35714286</v>
      </c>
      <c r="Y118" s="370">
        <f t="shared" si="21"/>
        <v>9.642857143</v>
      </c>
      <c r="Z118" s="2"/>
    </row>
    <row r="119" ht="22.5" customHeight="1">
      <c r="A119" s="108" t="s">
        <v>564</v>
      </c>
      <c r="B119" s="117">
        <v>45733.0</v>
      </c>
      <c r="C119" s="110" t="s">
        <v>565</v>
      </c>
      <c r="D119" s="110" t="s">
        <v>559</v>
      </c>
      <c r="E119" s="115">
        <v>700.0</v>
      </c>
      <c r="F119" s="110" t="s">
        <v>566</v>
      </c>
      <c r="G119" s="110" t="s">
        <v>126</v>
      </c>
      <c r="H119" s="110" t="s">
        <v>119</v>
      </c>
      <c r="I119" s="110"/>
      <c r="J119" s="110" t="s">
        <v>127</v>
      </c>
      <c r="K119" s="112"/>
      <c r="L119" s="112"/>
      <c r="M119" s="112"/>
      <c r="N119" s="112"/>
      <c r="O119" s="120">
        <v>3.12</v>
      </c>
      <c r="P119" s="147">
        <f>E119-O119</f>
        <v>696.88</v>
      </c>
      <c r="Q119" s="112"/>
      <c r="R119" s="110"/>
      <c r="S119" s="115">
        <f t="shared" si="26"/>
        <v>700</v>
      </c>
      <c r="T119" s="112">
        <f t="shared" si="27"/>
        <v>625</v>
      </c>
      <c r="U119" s="112">
        <f t="shared" si="3"/>
        <v>75</v>
      </c>
      <c r="V119" s="112">
        <f t="shared" si="28"/>
        <v>0</v>
      </c>
      <c r="W119" s="369">
        <f t="shared" si="29"/>
        <v>700</v>
      </c>
      <c r="X119" s="370">
        <f t="shared" si="5"/>
        <v>625</v>
      </c>
      <c r="Y119" s="370">
        <f t="shared" si="21"/>
        <v>75</v>
      </c>
      <c r="Z119" s="2"/>
    </row>
    <row r="120" ht="22.5" customHeight="1">
      <c r="A120" s="108" t="s">
        <v>567</v>
      </c>
      <c r="B120" s="117">
        <v>45736.0</v>
      </c>
      <c r="C120" s="110" t="s">
        <v>568</v>
      </c>
      <c r="D120" s="110" t="s">
        <v>569</v>
      </c>
      <c r="E120" s="115">
        <v>64.0</v>
      </c>
      <c r="F120" s="110" t="s">
        <v>137</v>
      </c>
      <c r="G120" s="110" t="s">
        <v>143</v>
      </c>
      <c r="H120" s="110" t="s">
        <v>144</v>
      </c>
      <c r="I120" s="110"/>
      <c r="J120" s="110" t="s">
        <v>138</v>
      </c>
      <c r="K120" s="112"/>
      <c r="L120" s="112"/>
      <c r="M120" s="112"/>
      <c r="N120" s="112"/>
      <c r="O120" s="112"/>
      <c r="P120" s="112"/>
      <c r="Q120" s="112"/>
      <c r="R120" s="110"/>
      <c r="S120" s="115">
        <f t="shared" si="26"/>
        <v>64</v>
      </c>
      <c r="T120" s="112">
        <f t="shared" si="27"/>
        <v>57.14285714</v>
      </c>
      <c r="U120" s="112">
        <f t="shared" si="3"/>
        <v>6.857142857</v>
      </c>
      <c r="V120" s="112">
        <f t="shared" si="28"/>
        <v>0</v>
      </c>
      <c r="W120" s="369">
        <f t="shared" si="29"/>
        <v>64</v>
      </c>
      <c r="X120" s="370">
        <f t="shared" si="5"/>
        <v>57.14285714</v>
      </c>
      <c r="Y120" s="370">
        <f t="shared" si="21"/>
        <v>6.857142857</v>
      </c>
      <c r="Z120" s="2"/>
    </row>
    <row r="121" ht="22.5" customHeight="1">
      <c r="A121" s="108" t="s">
        <v>570</v>
      </c>
      <c r="B121" s="117">
        <v>45737.0</v>
      </c>
      <c r="C121" s="110" t="s">
        <v>571</v>
      </c>
      <c r="D121" s="110" t="s">
        <v>572</v>
      </c>
      <c r="E121" s="115">
        <v>350.0</v>
      </c>
      <c r="F121" s="110" t="s">
        <v>552</v>
      </c>
      <c r="G121" s="110" t="s">
        <v>143</v>
      </c>
      <c r="H121" s="110" t="s">
        <v>144</v>
      </c>
      <c r="I121" s="110"/>
      <c r="J121" s="110" t="s">
        <v>145</v>
      </c>
      <c r="K121" s="112"/>
      <c r="L121" s="112"/>
      <c r="M121" s="112"/>
      <c r="N121" s="112"/>
      <c r="O121" s="112"/>
      <c r="P121" s="112"/>
      <c r="Q121" s="112"/>
      <c r="R121" s="110"/>
      <c r="S121" s="115">
        <f t="shared" si="26"/>
        <v>350</v>
      </c>
      <c r="T121" s="112">
        <f t="shared" si="27"/>
        <v>312.5</v>
      </c>
      <c r="U121" s="112">
        <f t="shared" si="3"/>
        <v>37.5</v>
      </c>
      <c r="V121" s="112">
        <f t="shared" si="28"/>
        <v>0</v>
      </c>
      <c r="W121" s="369">
        <f t="shared" si="29"/>
        <v>350</v>
      </c>
      <c r="X121" s="370">
        <f t="shared" si="5"/>
        <v>312.5</v>
      </c>
      <c r="Y121" s="370">
        <f t="shared" si="21"/>
        <v>37.5</v>
      </c>
      <c r="Z121" s="2"/>
    </row>
    <row r="122" ht="22.5" customHeight="1">
      <c r="A122" s="108" t="s">
        <v>573</v>
      </c>
      <c r="B122" s="117">
        <v>45740.0</v>
      </c>
      <c r="C122" s="110" t="s">
        <v>574</v>
      </c>
      <c r="D122" s="110" t="s">
        <v>575</v>
      </c>
      <c r="E122" s="115">
        <v>2900.0</v>
      </c>
      <c r="F122" s="110" t="s">
        <v>576</v>
      </c>
      <c r="G122" s="110" t="s">
        <v>143</v>
      </c>
      <c r="H122" s="110" t="s">
        <v>144</v>
      </c>
      <c r="I122" s="110"/>
      <c r="J122" s="110" t="s">
        <v>127</v>
      </c>
      <c r="K122" s="112"/>
      <c r="L122" s="112"/>
      <c r="M122" s="112"/>
      <c r="N122" s="112"/>
      <c r="O122" s="112"/>
      <c r="P122" s="112"/>
      <c r="Q122" s="112"/>
      <c r="R122" s="110"/>
      <c r="S122" s="115">
        <f t="shared" si="26"/>
        <v>2900</v>
      </c>
      <c r="T122" s="112">
        <f t="shared" si="27"/>
        <v>2589.285714</v>
      </c>
      <c r="U122" s="112">
        <f t="shared" si="3"/>
        <v>310.7142857</v>
      </c>
      <c r="V122" s="112">
        <f t="shared" si="28"/>
        <v>0</v>
      </c>
      <c r="W122" s="369">
        <f t="shared" si="29"/>
        <v>2900</v>
      </c>
      <c r="X122" s="370">
        <f t="shared" si="5"/>
        <v>2589.285714</v>
      </c>
      <c r="Y122" s="370">
        <f t="shared" si="21"/>
        <v>310.7142857</v>
      </c>
      <c r="Z122" s="2"/>
    </row>
    <row r="123" ht="22.5" customHeight="1">
      <c r="A123" s="108" t="s">
        <v>577</v>
      </c>
      <c r="B123" s="117">
        <v>45741.0</v>
      </c>
      <c r="C123" s="110" t="s">
        <v>578</v>
      </c>
      <c r="D123" s="110" t="s">
        <v>579</v>
      </c>
      <c r="E123" s="115">
        <v>12.0</v>
      </c>
      <c r="F123" s="110" t="s">
        <v>336</v>
      </c>
      <c r="G123" s="110" t="s">
        <v>126</v>
      </c>
      <c r="H123" s="110" t="s">
        <v>119</v>
      </c>
      <c r="I123" s="110"/>
      <c r="J123" s="110" t="s">
        <v>138</v>
      </c>
      <c r="K123" s="112"/>
      <c r="L123" s="112"/>
      <c r="M123" s="112"/>
      <c r="N123" s="112"/>
      <c r="O123" s="120">
        <f>E123-P123</f>
        <v>0.05</v>
      </c>
      <c r="P123" s="120">
        <v>11.95</v>
      </c>
      <c r="Q123" s="112"/>
      <c r="R123" s="110"/>
      <c r="S123" s="115">
        <f t="shared" si="26"/>
        <v>12</v>
      </c>
      <c r="T123" s="112">
        <f t="shared" si="27"/>
        <v>10.71428571</v>
      </c>
      <c r="U123" s="112">
        <f t="shared" si="3"/>
        <v>1.285714286</v>
      </c>
      <c r="V123" s="112">
        <f t="shared" si="28"/>
        <v>0</v>
      </c>
      <c r="W123" s="369">
        <f t="shared" si="29"/>
        <v>12</v>
      </c>
      <c r="X123" s="370">
        <f t="shared" si="5"/>
        <v>10.71428571</v>
      </c>
      <c r="Y123" s="370">
        <f t="shared" si="21"/>
        <v>1.285714286</v>
      </c>
      <c r="Z123" s="2"/>
    </row>
    <row r="124" ht="22.5" customHeight="1">
      <c r="A124" s="108" t="s">
        <v>580</v>
      </c>
      <c r="B124" s="117">
        <v>45741.0</v>
      </c>
      <c r="C124" s="110" t="s">
        <v>581</v>
      </c>
      <c r="D124" s="110" t="s">
        <v>233</v>
      </c>
      <c r="E124" s="115">
        <v>156.0</v>
      </c>
      <c r="F124" s="110" t="s">
        <v>582</v>
      </c>
      <c r="G124" s="110" t="s">
        <v>583</v>
      </c>
      <c r="H124" s="110" t="s">
        <v>119</v>
      </c>
      <c r="I124" s="110"/>
      <c r="J124" s="110" t="s">
        <v>138</v>
      </c>
      <c r="K124" s="112"/>
      <c r="L124" s="112"/>
      <c r="M124" s="112"/>
      <c r="N124" s="112"/>
      <c r="O124" s="148">
        <v>5.12</v>
      </c>
      <c r="P124" s="148">
        <f>E124-O124</f>
        <v>150.88</v>
      </c>
      <c r="Q124" s="112"/>
      <c r="R124" s="110"/>
      <c r="S124" s="115">
        <f t="shared" si="26"/>
        <v>156</v>
      </c>
      <c r="T124" s="112">
        <f t="shared" si="27"/>
        <v>139.2857143</v>
      </c>
      <c r="U124" s="112">
        <f t="shared" si="3"/>
        <v>16.71428571</v>
      </c>
      <c r="V124" s="112">
        <f t="shared" si="28"/>
        <v>0</v>
      </c>
      <c r="W124" s="369">
        <f t="shared" si="29"/>
        <v>156</v>
      </c>
      <c r="X124" s="370">
        <f t="shared" si="5"/>
        <v>139.2857143</v>
      </c>
      <c r="Y124" s="370">
        <f t="shared" si="21"/>
        <v>16.71428571</v>
      </c>
      <c r="Z124" s="2"/>
    </row>
    <row r="125" ht="22.5" customHeight="1">
      <c r="A125" s="108" t="s">
        <v>584</v>
      </c>
      <c r="B125" s="117">
        <v>45741.0</v>
      </c>
      <c r="C125" s="110" t="s">
        <v>585</v>
      </c>
      <c r="D125" s="2" t="s">
        <v>349</v>
      </c>
      <c r="E125" s="115">
        <v>700.0</v>
      </c>
      <c r="F125" s="110" t="s">
        <v>586</v>
      </c>
      <c r="G125" s="110" t="s">
        <v>143</v>
      </c>
      <c r="H125" s="110" t="s">
        <v>144</v>
      </c>
      <c r="I125" s="110"/>
      <c r="J125" s="110" t="s">
        <v>127</v>
      </c>
      <c r="K125" s="112"/>
      <c r="L125" s="112"/>
      <c r="M125" s="112"/>
      <c r="N125" s="112"/>
      <c r="O125" s="148"/>
      <c r="P125" s="148"/>
      <c r="Q125" s="112"/>
      <c r="R125" s="110"/>
      <c r="S125" s="115">
        <f t="shared" si="26"/>
        <v>700</v>
      </c>
      <c r="T125" s="112">
        <f t="shared" si="27"/>
        <v>625</v>
      </c>
      <c r="U125" s="112">
        <f t="shared" si="3"/>
        <v>75</v>
      </c>
      <c r="V125" s="112">
        <f t="shared" si="28"/>
        <v>0</v>
      </c>
      <c r="W125" s="369">
        <f t="shared" si="29"/>
        <v>700</v>
      </c>
      <c r="X125" s="370">
        <f t="shared" si="5"/>
        <v>625</v>
      </c>
      <c r="Y125" s="370">
        <f t="shared" si="21"/>
        <v>75</v>
      </c>
      <c r="Z125" s="2"/>
    </row>
    <row r="126" ht="22.5" customHeight="1">
      <c r="A126" s="108" t="s">
        <v>587</v>
      </c>
      <c r="B126" s="117">
        <v>45742.0</v>
      </c>
      <c r="C126" s="110" t="s">
        <v>588</v>
      </c>
      <c r="D126" s="110" t="s">
        <v>233</v>
      </c>
      <c r="E126" s="115">
        <v>960.0</v>
      </c>
      <c r="F126" s="2" t="s">
        <v>589</v>
      </c>
      <c r="G126" s="110" t="s">
        <v>150</v>
      </c>
      <c r="H126" s="110" t="s">
        <v>119</v>
      </c>
      <c r="I126" s="110"/>
      <c r="J126" s="110" t="s">
        <v>145</v>
      </c>
      <c r="K126" s="112"/>
      <c r="L126" s="112"/>
      <c r="M126" s="112"/>
      <c r="N126" s="112"/>
      <c r="O126" s="148">
        <v>31.53</v>
      </c>
      <c r="P126" s="148">
        <f t="shared" ref="P126:P127" si="31">E126-O126</f>
        <v>928.47</v>
      </c>
      <c r="Q126" s="120">
        <f>SUM(P124:P126)</f>
        <v>1079.35</v>
      </c>
      <c r="R126" s="110"/>
      <c r="S126" s="115">
        <f t="shared" si="26"/>
        <v>960</v>
      </c>
      <c r="T126" s="112">
        <f t="shared" si="27"/>
        <v>857.1428571</v>
      </c>
      <c r="U126" s="112">
        <f t="shared" si="3"/>
        <v>102.8571429</v>
      </c>
      <c r="V126" s="112">
        <f t="shared" si="28"/>
        <v>0</v>
      </c>
      <c r="W126" s="369">
        <f t="shared" si="29"/>
        <v>960</v>
      </c>
      <c r="X126" s="370">
        <f t="shared" si="5"/>
        <v>857.1428571</v>
      </c>
      <c r="Y126" s="370">
        <f t="shared" si="21"/>
        <v>102.8571429</v>
      </c>
      <c r="Z126" s="2"/>
    </row>
    <row r="127" ht="22.5" customHeight="1">
      <c r="A127" s="108" t="s">
        <v>590</v>
      </c>
      <c r="B127" s="117">
        <v>45743.0</v>
      </c>
      <c r="C127" s="110" t="s">
        <v>591</v>
      </c>
      <c r="D127" s="110" t="s">
        <v>592</v>
      </c>
      <c r="E127" s="115">
        <v>350.0</v>
      </c>
      <c r="F127" s="110" t="s">
        <v>552</v>
      </c>
      <c r="G127" s="110" t="s">
        <v>150</v>
      </c>
      <c r="H127" s="110" t="s">
        <v>119</v>
      </c>
      <c r="I127" s="110"/>
      <c r="J127" s="110" t="s">
        <v>145</v>
      </c>
      <c r="K127" s="112"/>
      <c r="L127" s="112"/>
      <c r="M127" s="112"/>
      <c r="N127" s="112"/>
      <c r="O127" s="112">
        <v>11.5</v>
      </c>
      <c r="P127" s="112">
        <f t="shared" si="31"/>
        <v>338.5</v>
      </c>
      <c r="Q127" s="112"/>
      <c r="R127" s="110"/>
      <c r="S127" s="115">
        <f t="shared" si="26"/>
        <v>350</v>
      </c>
      <c r="T127" s="112">
        <f t="shared" si="27"/>
        <v>312.5</v>
      </c>
      <c r="U127" s="112">
        <f t="shared" si="3"/>
        <v>37.5</v>
      </c>
      <c r="V127" s="112">
        <f t="shared" si="28"/>
        <v>0</v>
      </c>
      <c r="W127" s="369">
        <f t="shared" si="29"/>
        <v>350</v>
      </c>
      <c r="X127" s="370">
        <f t="shared" si="5"/>
        <v>312.5</v>
      </c>
      <c r="Y127" s="370">
        <f t="shared" si="21"/>
        <v>37.5</v>
      </c>
      <c r="Z127" s="2"/>
    </row>
    <row r="128" ht="22.5" customHeight="1">
      <c r="A128" s="108" t="s">
        <v>593</v>
      </c>
      <c r="B128" s="117"/>
      <c r="C128" s="110"/>
      <c r="D128" s="110" t="s">
        <v>129</v>
      </c>
      <c r="E128" s="115"/>
      <c r="F128" s="110"/>
      <c r="G128" s="110"/>
      <c r="H128" s="110"/>
      <c r="I128" s="110"/>
      <c r="J128" s="110"/>
      <c r="K128" s="112"/>
      <c r="L128" s="112"/>
      <c r="M128" s="112"/>
      <c r="N128" s="112"/>
      <c r="O128" s="112"/>
      <c r="P128" s="112"/>
      <c r="Q128" s="112"/>
      <c r="R128" s="110"/>
      <c r="S128" s="115" t="str">
        <f t="shared" si="26"/>
        <v/>
      </c>
      <c r="T128" s="112">
        <f t="shared" si="27"/>
        <v>0</v>
      </c>
      <c r="U128" s="112">
        <f t="shared" si="3"/>
        <v>0</v>
      </c>
      <c r="V128" s="112">
        <f t="shared" si="28"/>
        <v>0</v>
      </c>
      <c r="W128" s="369" t="str">
        <f t="shared" si="29"/>
        <v/>
      </c>
      <c r="X128" s="370">
        <f t="shared" si="5"/>
        <v>0</v>
      </c>
      <c r="Y128" s="370">
        <f t="shared" si="21"/>
        <v>0</v>
      </c>
      <c r="Z128" s="2"/>
    </row>
    <row r="129" ht="22.5" customHeight="1">
      <c r="A129" s="108" t="s">
        <v>594</v>
      </c>
      <c r="B129" s="117">
        <v>45743.0</v>
      </c>
      <c r="C129" s="110" t="s">
        <v>595</v>
      </c>
      <c r="D129" s="110" t="s">
        <v>494</v>
      </c>
      <c r="E129" s="115">
        <v>700.0</v>
      </c>
      <c r="F129" s="110" t="s">
        <v>596</v>
      </c>
      <c r="G129" s="110" t="s">
        <v>150</v>
      </c>
      <c r="H129" s="110" t="s">
        <v>119</v>
      </c>
      <c r="I129" s="110"/>
      <c r="J129" s="110" t="s">
        <v>127</v>
      </c>
      <c r="K129" s="112"/>
      <c r="L129" s="112"/>
      <c r="M129" s="112"/>
      <c r="N129" s="112"/>
      <c r="O129" s="112">
        <v>22.99</v>
      </c>
      <c r="P129" s="112">
        <f>E129-O129</f>
        <v>677.01</v>
      </c>
      <c r="Q129" s="120">
        <f>SUM(P127:P130)</f>
        <v>1015.51</v>
      </c>
      <c r="R129" s="110"/>
      <c r="S129" s="115">
        <f t="shared" si="26"/>
        <v>700</v>
      </c>
      <c r="T129" s="112">
        <f t="shared" si="27"/>
        <v>625</v>
      </c>
      <c r="U129" s="112">
        <f t="shared" si="3"/>
        <v>75</v>
      </c>
      <c r="V129" s="112">
        <f t="shared" si="28"/>
        <v>0</v>
      </c>
      <c r="W129" s="369">
        <f t="shared" si="29"/>
        <v>700</v>
      </c>
      <c r="X129" s="370">
        <f t="shared" si="5"/>
        <v>625</v>
      </c>
      <c r="Y129" s="370">
        <f t="shared" si="21"/>
        <v>75</v>
      </c>
      <c r="Z129" s="2"/>
    </row>
    <row r="130" ht="22.5" customHeight="1">
      <c r="A130" s="108" t="s">
        <v>597</v>
      </c>
      <c r="B130" s="117">
        <v>45747.0</v>
      </c>
      <c r="C130" s="110" t="s">
        <v>598</v>
      </c>
      <c r="D130" s="110" t="s">
        <v>599</v>
      </c>
      <c r="E130" s="115">
        <v>3500.0</v>
      </c>
      <c r="F130" s="110" t="s">
        <v>600</v>
      </c>
      <c r="G130" s="110" t="s">
        <v>201</v>
      </c>
      <c r="H130" s="110" t="s">
        <v>119</v>
      </c>
      <c r="I130" s="110" t="s">
        <v>601</v>
      </c>
      <c r="J130" s="110" t="s">
        <v>299</v>
      </c>
      <c r="K130" s="112"/>
      <c r="L130" s="112"/>
      <c r="M130" s="112"/>
      <c r="N130" s="112"/>
      <c r="O130" s="112"/>
      <c r="P130" s="112"/>
      <c r="Q130" s="112"/>
      <c r="R130" s="110"/>
      <c r="S130" s="115">
        <f t="shared" si="26"/>
        <v>3500</v>
      </c>
      <c r="T130" s="112">
        <f t="shared" si="27"/>
        <v>3125</v>
      </c>
      <c r="U130" s="112">
        <f t="shared" si="3"/>
        <v>375</v>
      </c>
      <c r="V130" s="112">
        <f t="shared" si="28"/>
        <v>0</v>
      </c>
      <c r="W130" s="348">
        <v>11500.0</v>
      </c>
      <c r="X130" s="380">
        <f t="shared" si="5"/>
        <v>10267.85714</v>
      </c>
      <c r="Y130" s="380">
        <f>X130*12%</f>
        <v>1232.142857</v>
      </c>
      <c r="Z130" s="2"/>
    </row>
    <row r="131" ht="22.5" customHeight="1">
      <c r="A131" s="108"/>
      <c r="B131" s="117"/>
      <c r="C131" s="110"/>
      <c r="D131" s="110"/>
      <c r="E131" s="115"/>
      <c r="F131" s="110"/>
      <c r="G131" s="110"/>
      <c r="H131" s="110"/>
      <c r="I131" s="110"/>
      <c r="J131" s="110"/>
      <c r="K131" s="112"/>
      <c r="L131" s="112"/>
      <c r="M131" s="112"/>
      <c r="N131" s="112"/>
      <c r="O131" s="121"/>
      <c r="P131" s="119"/>
      <c r="Q131" s="112"/>
      <c r="R131" s="110"/>
      <c r="S131" s="115"/>
      <c r="T131" s="112"/>
      <c r="U131" s="112"/>
      <c r="V131" s="112"/>
      <c r="W131" s="369" t="str">
        <f t="shared" ref="W131:W132" si="32">E131</f>
        <v/>
      </c>
      <c r="X131" s="370">
        <f t="shared" si="5"/>
        <v>0</v>
      </c>
      <c r="Y131" s="370">
        <f t="shared" ref="Y131:Y132" si="33">X131*0.12</f>
        <v>0</v>
      </c>
      <c r="Z131" s="2"/>
    </row>
    <row r="132" ht="22.5" customHeight="1">
      <c r="A132" s="108"/>
      <c r="B132" s="117"/>
      <c r="C132" s="146"/>
      <c r="D132" s="110"/>
      <c r="E132" s="115"/>
      <c r="F132" s="110"/>
      <c r="G132" s="110"/>
      <c r="H132" s="110"/>
      <c r="I132" s="110"/>
      <c r="J132" s="110"/>
      <c r="K132" s="112"/>
      <c r="L132" s="112"/>
      <c r="M132" s="112"/>
      <c r="N132" s="112"/>
      <c r="O132" s="112"/>
      <c r="P132" s="112"/>
      <c r="Q132" s="112"/>
      <c r="R132" s="110"/>
      <c r="S132" s="115"/>
      <c r="T132" s="112"/>
      <c r="U132" s="112"/>
      <c r="V132" s="112"/>
      <c r="W132" s="369" t="str">
        <f t="shared" si="32"/>
        <v/>
      </c>
      <c r="X132" s="370">
        <f t="shared" si="5"/>
        <v>0</v>
      </c>
      <c r="Y132" s="370">
        <f t="shared" si="33"/>
        <v>0</v>
      </c>
      <c r="Z132" s="2"/>
    </row>
    <row r="133" ht="14.25" customHeight="1">
      <c r="A133" s="102"/>
      <c r="B133" s="117"/>
      <c r="C133" s="110"/>
      <c r="D133" s="110"/>
      <c r="E133" s="112"/>
      <c r="F133" s="381">
        <f t="shared" ref="F133:Q133" si="34">SUM(F2:F132)</f>
        <v>0</v>
      </c>
      <c r="G133" s="381">
        <f t="shared" si="34"/>
        <v>0</v>
      </c>
      <c r="H133" s="381">
        <f t="shared" si="34"/>
        <v>0</v>
      </c>
      <c r="I133" s="381">
        <f t="shared" si="34"/>
        <v>0</v>
      </c>
      <c r="J133" s="381">
        <f t="shared" si="34"/>
        <v>0</v>
      </c>
      <c r="K133" s="381">
        <f t="shared" si="34"/>
        <v>5482447.98</v>
      </c>
      <c r="L133" s="381">
        <f t="shared" si="34"/>
        <v>270371.7</v>
      </c>
      <c r="M133" s="381">
        <f t="shared" si="34"/>
        <v>5212076.28</v>
      </c>
      <c r="N133" s="381">
        <f t="shared" si="34"/>
        <v>0.02428571431</v>
      </c>
      <c r="O133" s="381">
        <f t="shared" si="34"/>
        <v>5226.76</v>
      </c>
      <c r="P133" s="381">
        <f t="shared" si="34"/>
        <v>171210.81</v>
      </c>
      <c r="Q133" s="381" t="str">
        <f t="shared" si="34"/>
        <v>#ERROR!</v>
      </c>
      <c r="R133" s="112"/>
      <c r="S133" s="112">
        <f t="shared" ref="S133:Y133" si="35">SUM(S2:S132)</f>
        <v>6369502.03</v>
      </c>
      <c r="T133" s="112">
        <f t="shared" si="35"/>
        <v>885762.5446</v>
      </c>
      <c r="U133" s="112">
        <f t="shared" si="35"/>
        <v>106291.5054</v>
      </c>
      <c r="V133" s="381">
        <f t="shared" si="35"/>
        <v>0</v>
      </c>
      <c r="W133" s="381">
        <f t="shared" si="35"/>
        <v>1619236.61</v>
      </c>
      <c r="X133" s="381">
        <f t="shared" si="35"/>
        <v>1445746.973</v>
      </c>
      <c r="Y133" s="381">
        <f t="shared" si="35"/>
        <v>173489.6368</v>
      </c>
      <c r="Z133" s="2"/>
    </row>
    <row r="134" ht="18.75" customHeight="1">
      <c r="A134" s="102"/>
      <c r="B134" s="117"/>
      <c r="C134" s="110"/>
      <c r="D134" s="110"/>
      <c r="E134" s="115"/>
      <c r="F134" s="110"/>
      <c r="G134" s="110"/>
      <c r="H134" s="110"/>
      <c r="I134" s="110"/>
      <c r="J134" s="110"/>
      <c r="K134" s="112"/>
      <c r="L134" s="112"/>
      <c r="M134" s="112"/>
      <c r="N134" s="112"/>
      <c r="O134" s="112"/>
      <c r="P134" s="112"/>
      <c r="Q134" s="112"/>
      <c r="R134" s="110"/>
      <c r="S134" s="110"/>
      <c r="T134" s="112"/>
      <c r="U134" s="112"/>
      <c r="V134" s="110"/>
      <c r="W134" s="382"/>
      <c r="X134" s="382"/>
      <c r="Y134" s="383"/>
      <c r="Z134" s="2"/>
    </row>
    <row r="135" ht="18.75" customHeight="1">
      <c r="A135" s="102"/>
      <c r="B135" s="117"/>
      <c r="C135" s="110"/>
      <c r="D135" s="110"/>
      <c r="E135" s="384"/>
      <c r="F135" s="385"/>
      <c r="G135" s="385">
        <v>177122.79</v>
      </c>
      <c r="H135" s="110"/>
      <c r="I135" s="110"/>
      <c r="J135" s="110"/>
      <c r="K135" s="112"/>
      <c r="L135" s="112"/>
      <c r="M135" s="112"/>
      <c r="N135" s="112"/>
      <c r="O135" s="112"/>
      <c r="P135" s="112"/>
      <c r="Q135" s="112"/>
      <c r="R135" s="110"/>
      <c r="S135" s="386" t="s">
        <v>244</v>
      </c>
      <c r="T135" s="387">
        <v>177122.79</v>
      </c>
      <c r="U135" s="112"/>
      <c r="V135" s="110"/>
      <c r="W135" s="388"/>
      <c r="X135" s="388"/>
      <c r="Y135" s="383"/>
      <c r="Z135" s="2"/>
    </row>
    <row r="136" ht="18.75" customHeight="1">
      <c r="A136" s="102"/>
      <c r="B136" s="117"/>
      <c r="C136" s="110"/>
      <c r="D136" s="110"/>
      <c r="E136" s="389"/>
      <c r="F136" s="385"/>
      <c r="G136" s="385">
        <v>177122.79</v>
      </c>
      <c r="H136" s="110"/>
      <c r="I136" s="110"/>
      <c r="J136" s="110"/>
      <c r="K136" s="112"/>
      <c r="L136" s="112"/>
      <c r="M136" s="112"/>
      <c r="N136" s="112"/>
      <c r="O136" s="112"/>
      <c r="P136" s="112"/>
      <c r="Q136" s="112"/>
      <c r="R136" s="110"/>
      <c r="S136" s="390" t="s">
        <v>324</v>
      </c>
      <c r="T136" s="387">
        <v>177122.79</v>
      </c>
      <c r="U136" s="112"/>
      <c r="V136" s="110"/>
      <c r="W136" s="391"/>
      <c r="X136" s="370"/>
      <c r="Y136" s="383"/>
      <c r="Z136" s="2"/>
    </row>
    <row r="137" ht="18.75" customHeight="1">
      <c r="A137" s="102"/>
      <c r="B137" s="117"/>
      <c r="C137" s="110"/>
      <c r="D137" s="110"/>
      <c r="E137" s="389"/>
      <c r="F137" s="385"/>
      <c r="G137" s="385">
        <v>177122.79</v>
      </c>
      <c r="H137" s="110"/>
      <c r="I137" s="110"/>
      <c r="J137" s="110"/>
      <c r="K137" s="112"/>
      <c r="L137" s="112"/>
      <c r="M137" s="112"/>
      <c r="N137" s="112"/>
      <c r="O137" s="112"/>
      <c r="P137" s="112"/>
      <c r="Q137" s="112"/>
      <c r="R137" s="110"/>
      <c r="S137" s="390" t="s">
        <v>433</v>
      </c>
      <c r="T137" s="387">
        <v>177122.79</v>
      </c>
      <c r="U137" s="112"/>
      <c r="V137" s="110"/>
      <c r="W137" s="370"/>
      <c r="X137" s="370"/>
      <c r="Y137" s="383"/>
      <c r="Z137" s="2"/>
    </row>
    <row r="138" ht="18.75" customHeight="1">
      <c r="A138" s="102"/>
      <c r="B138" s="117"/>
      <c r="C138" s="110"/>
      <c r="D138" s="110"/>
      <c r="E138" s="389"/>
      <c r="F138" s="385"/>
      <c r="G138" s="385" t="str">
        <f>I141</f>
        <v/>
      </c>
      <c r="H138" s="110"/>
      <c r="I138" s="110"/>
      <c r="J138" s="110"/>
      <c r="K138" s="112"/>
      <c r="L138" s="112"/>
      <c r="M138" s="112"/>
      <c r="N138" s="112"/>
      <c r="O138" s="112"/>
      <c r="P138" s="112"/>
      <c r="Q138" s="112"/>
      <c r="R138" s="110"/>
      <c r="S138" s="390" t="s">
        <v>328</v>
      </c>
      <c r="T138" s="387">
        <v>44.64285714285717</v>
      </c>
      <c r="U138" s="112"/>
      <c r="V138" s="110"/>
      <c r="W138" s="391"/>
      <c r="X138" s="370"/>
      <c r="Y138" s="383"/>
      <c r="Z138" s="2"/>
    </row>
    <row r="139" ht="18.75" customHeight="1">
      <c r="A139" s="102"/>
      <c r="B139" s="117"/>
      <c r="C139" s="110"/>
      <c r="D139" s="110"/>
      <c r="E139" s="392"/>
      <c r="F139" s="385"/>
      <c r="G139" s="385" t="str">
        <f>I145</f>
        <v/>
      </c>
      <c r="H139" s="110"/>
      <c r="I139" s="110"/>
      <c r="J139" s="110"/>
      <c r="K139" s="112"/>
      <c r="L139" s="112"/>
      <c r="M139" s="112"/>
      <c r="N139" s="112"/>
      <c r="O139" s="112"/>
      <c r="P139" s="112"/>
      <c r="Q139" s="112"/>
      <c r="R139" s="110"/>
      <c r="S139" s="393" t="s">
        <v>598</v>
      </c>
      <c r="T139" s="387">
        <v>7142.857142857141</v>
      </c>
      <c r="U139" s="112"/>
      <c r="V139" s="110"/>
      <c r="W139" s="391"/>
      <c r="X139" s="370"/>
      <c r="Y139" s="383"/>
      <c r="Z139" s="2"/>
    </row>
    <row r="140" ht="18.75" customHeight="1">
      <c r="A140" s="102"/>
      <c r="B140" s="117"/>
      <c r="C140" s="110"/>
      <c r="D140" s="110"/>
      <c r="E140" s="394"/>
      <c r="F140" s="395"/>
      <c r="G140" s="396">
        <v>21428.57</v>
      </c>
      <c r="H140" s="110"/>
      <c r="I140" s="110"/>
      <c r="J140" s="110"/>
      <c r="K140" s="112"/>
      <c r="L140" s="112"/>
      <c r="M140" s="112"/>
      <c r="N140" s="112"/>
      <c r="O140" s="112"/>
      <c r="P140" s="112"/>
      <c r="Q140" s="112"/>
      <c r="R140" s="110"/>
      <c r="S140" s="397" t="s">
        <v>305</v>
      </c>
      <c r="T140" s="398">
        <v>21428.57</v>
      </c>
      <c r="U140" s="112"/>
      <c r="V140" s="110"/>
      <c r="W140" s="382"/>
      <c r="X140" s="370"/>
      <c r="Y140" s="383"/>
      <c r="Z140" s="2"/>
    </row>
    <row r="141" ht="18.75" customHeight="1">
      <c r="A141" s="102"/>
      <c r="B141" s="117"/>
      <c r="C141" s="110"/>
      <c r="D141" s="110"/>
      <c r="E141" s="115"/>
      <c r="F141" s="110"/>
      <c r="G141" s="110"/>
      <c r="H141" s="110"/>
      <c r="I141" s="110"/>
      <c r="J141" s="110"/>
      <c r="K141" s="112"/>
      <c r="L141" s="112"/>
      <c r="M141" s="112"/>
      <c r="N141" s="112"/>
      <c r="O141" s="112"/>
      <c r="P141" s="112"/>
      <c r="Q141" s="112"/>
      <c r="R141" s="110"/>
      <c r="S141" s="110"/>
      <c r="T141" s="350">
        <f>SUM(T133:T140)</f>
        <v>1445746.985</v>
      </c>
      <c r="U141" s="112"/>
      <c r="V141" s="110"/>
      <c r="W141" s="382"/>
      <c r="X141" s="370"/>
      <c r="Y141" s="383"/>
      <c r="Z141" s="2"/>
    </row>
    <row r="142" ht="14.25" customHeight="1">
      <c r="A142" s="102"/>
      <c r="B142" s="117"/>
      <c r="C142" s="110"/>
      <c r="D142" s="110"/>
      <c r="E142" s="384"/>
      <c r="F142" s="399"/>
      <c r="G142" s="399">
        <v>177122.79</v>
      </c>
      <c r="H142" s="110"/>
      <c r="I142" s="110"/>
      <c r="J142" s="110"/>
      <c r="K142" s="112"/>
      <c r="L142" s="112"/>
      <c r="M142" s="112"/>
      <c r="N142" s="112"/>
      <c r="O142" s="112"/>
      <c r="P142" s="112"/>
      <c r="Q142" s="112"/>
      <c r="R142" s="110"/>
      <c r="S142" s="110"/>
      <c r="T142" s="399"/>
      <c r="U142" s="112"/>
      <c r="V142" s="110"/>
      <c r="W142" s="382"/>
      <c r="X142" s="391"/>
      <c r="Y142" s="383"/>
      <c r="Z142" s="2"/>
    </row>
    <row r="143" ht="14.25" customHeight="1">
      <c r="A143" s="102"/>
      <c r="B143" s="117"/>
      <c r="C143" s="110"/>
      <c r="D143" s="110"/>
      <c r="E143" s="400"/>
      <c r="F143" s="399"/>
      <c r="G143" s="399">
        <v>177122.79</v>
      </c>
      <c r="H143" s="110"/>
      <c r="I143" s="110"/>
      <c r="J143" s="110"/>
      <c r="K143" s="112"/>
      <c r="L143" s="112"/>
      <c r="M143" s="112"/>
      <c r="N143" s="112"/>
      <c r="O143" s="112"/>
      <c r="P143" s="112"/>
      <c r="Q143" s="112"/>
      <c r="R143" s="110"/>
      <c r="S143" s="110"/>
      <c r="T143" s="399"/>
      <c r="U143" s="112"/>
      <c r="V143" s="110"/>
      <c r="W143" s="382"/>
      <c r="X143" s="382"/>
      <c r="Y143" s="383"/>
      <c r="Z143" s="2"/>
    </row>
    <row r="144" ht="14.25" customHeight="1">
      <c r="A144" s="102"/>
      <c r="B144" s="117"/>
      <c r="C144" s="110"/>
      <c r="D144" s="110"/>
      <c r="E144" s="400"/>
      <c r="F144" s="399"/>
      <c r="G144" s="399">
        <v>177122.79</v>
      </c>
      <c r="H144" s="110"/>
      <c r="I144" s="110"/>
      <c r="J144" s="110"/>
      <c r="K144" s="112"/>
      <c r="L144" s="112"/>
      <c r="M144" s="112"/>
      <c r="N144" s="112"/>
      <c r="O144" s="112"/>
      <c r="P144" s="112"/>
      <c r="Q144" s="112"/>
      <c r="R144" s="110"/>
      <c r="S144" s="110"/>
      <c r="T144" s="399"/>
      <c r="U144" s="112"/>
      <c r="V144" s="110"/>
      <c r="W144" s="382"/>
      <c r="X144" s="382"/>
      <c r="Y144" s="383"/>
      <c r="Z144" s="2"/>
    </row>
    <row r="145" ht="14.25" customHeight="1">
      <c r="A145" s="102"/>
      <c r="B145" s="117"/>
      <c r="C145" s="110"/>
      <c r="D145" s="110"/>
      <c r="E145" s="400"/>
      <c r="F145" s="399"/>
      <c r="G145" s="399">
        <v>44.64285714285717</v>
      </c>
      <c r="H145" s="110"/>
      <c r="I145" s="110"/>
      <c r="J145" s="110"/>
      <c r="K145" s="112"/>
      <c r="L145" s="112"/>
      <c r="M145" s="112"/>
      <c r="N145" s="112"/>
      <c r="O145" s="112"/>
      <c r="P145" s="112"/>
      <c r="Q145" s="112"/>
      <c r="R145" s="110"/>
      <c r="S145" s="110"/>
      <c r="T145" s="399"/>
      <c r="U145" s="112"/>
      <c r="V145" s="110"/>
      <c r="W145" s="382"/>
      <c r="X145" s="382"/>
      <c r="Y145" s="383"/>
      <c r="Z145" s="2"/>
    </row>
    <row r="146" ht="14.25" customHeight="1">
      <c r="A146" s="102"/>
      <c r="B146" s="117"/>
      <c r="C146" s="110"/>
      <c r="D146" s="110"/>
      <c r="E146" s="401"/>
      <c r="F146" s="399"/>
      <c r="G146" s="399">
        <v>7142.857142857141</v>
      </c>
      <c r="H146" s="110"/>
      <c r="I146" s="110"/>
      <c r="J146" s="110"/>
      <c r="K146" s="112"/>
      <c r="L146" s="112"/>
      <c r="M146" s="112"/>
      <c r="N146" s="112"/>
      <c r="O146" s="112"/>
      <c r="P146" s="112"/>
      <c r="Q146" s="112"/>
      <c r="R146" s="110"/>
      <c r="S146" s="110"/>
      <c r="T146" s="399"/>
      <c r="U146" s="112"/>
      <c r="V146" s="110"/>
      <c r="W146" s="382"/>
      <c r="X146" s="382"/>
      <c r="Y146" s="383"/>
      <c r="Z146" s="2"/>
    </row>
    <row r="147" ht="14.25" customHeight="1">
      <c r="A147" s="102"/>
      <c r="B147" s="117"/>
      <c r="C147" s="110"/>
      <c r="D147" s="110"/>
      <c r="E147" s="115"/>
      <c r="F147" s="110"/>
      <c r="G147" s="110"/>
      <c r="H147" s="110"/>
      <c r="I147" s="110"/>
      <c r="J147" s="110"/>
      <c r="K147" s="112"/>
      <c r="L147" s="112"/>
      <c r="M147" s="112"/>
      <c r="N147" s="112"/>
      <c r="O147" s="112"/>
      <c r="P147" s="112"/>
      <c r="Q147" s="112"/>
      <c r="R147" s="110"/>
      <c r="S147" s="110"/>
      <c r="T147" s="112"/>
      <c r="U147" s="112"/>
      <c r="V147" s="110"/>
      <c r="W147" s="382"/>
      <c r="X147" s="382"/>
      <c r="Y147" s="383"/>
      <c r="Z147" s="2"/>
    </row>
    <row r="148" ht="14.25" customHeight="1">
      <c r="A148" s="102"/>
      <c r="B148" s="117"/>
      <c r="C148" s="110"/>
      <c r="D148" s="110"/>
      <c r="E148" s="115"/>
      <c r="F148" s="110"/>
      <c r="G148" s="110"/>
      <c r="H148" s="110"/>
      <c r="I148" s="110"/>
      <c r="J148" s="110"/>
      <c r="K148" s="112"/>
      <c r="L148" s="112"/>
      <c r="M148" s="112"/>
      <c r="N148" s="112"/>
      <c r="O148" s="112"/>
      <c r="P148" s="112"/>
      <c r="Q148" s="112"/>
      <c r="R148" s="110"/>
      <c r="S148" s="110"/>
      <c r="T148" s="112"/>
      <c r="U148" s="112"/>
      <c r="V148" s="110"/>
      <c r="W148" s="382"/>
      <c r="X148" s="382"/>
      <c r="Y148" s="383"/>
      <c r="Z148" s="2"/>
    </row>
    <row r="149" ht="14.25" customHeight="1">
      <c r="A149" s="102"/>
      <c r="B149" s="117"/>
      <c r="C149" s="110"/>
      <c r="D149" s="110"/>
      <c r="E149" s="115"/>
      <c r="F149" s="110"/>
      <c r="G149" s="110"/>
      <c r="H149" s="110"/>
      <c r="I149" s="110"/>
      <c r="J149" s="110"/>
      <c r="K149" s="112"/>
      <c r="L149" s="112"/>
      <c r="M149" s="112"/>
      <c r="N149" s="112"/>
      <c r="O149" s="112"/>
      <c r="P149" s="112"/>
      <c r="Q149" s="112"/>
      <c r="R149" s="110"/>
      <c r="S149" s="110"/>
      <c r="T149" s="112"/>
      <c r="U149" s="112"/>
      <c r="V149" s="110"/>
      <c r="W149" s="382"/>
      <c r="X149" s="382"/>
      <c r="Y149" s="383"/>
      <c r="Z149" s="2"/>
    </row>
    <row r="150" ht="14.25" customHeight="1">
      <c r="A150" s="102"/>
      <c r="B150" s="117"/>
      <c r="C150" s="110"/>
      <c r="D150" s="110"/>
      <c r="E150" s="115"/>
      <c r="F150" s="110"/>
      <c r="G150" s="110"/>
      <c r="H150" s="110"/>
      <c r="I150" s="110"/>
      <c r="J150" s="110"/>
      <c r="K150" s="112"/>
      <c r="L150" s="112"/>
      <c r="M150" s="112"/>
      <c r="N150" s="112"/>
      <c r="O150" s="112"/>
      <c r="P150" s="112"/>
      <c r="Q150" s="112"/>
      <c r="R150" s="110"/>
      <c r="S150" s="110"/>
      <c r="T150" s="112"/>
      <c r="U150" s="112"/>
      <c r="V150" s="110"/>
      <c r="W150" s="382"/>
      <c r="X150" s="382"/>
      <c r="Y150" s="383"/>
      <c r="Z150" s="2"/>
    </row>
    <row r="151" ht="14.25" customHeight="1">
      <c r="A151" s="102"/>
      <c r="B151" s="117"/>
      <c r="C151" s="110"/>
      <c r="D151" s="110"/>
      <c r="E151" s="115"/>
      <c r="F151" s="110"/>
      <c r="G151" s="110"/>
      <c r="H151" s="110"/>
      <c r="I151" s="110"/>
      <c r="J151" s="110"/>
      <c r="K151" s="112"/>
      <c r="L151" s="112"/>
      <c r="M151" s="112"/>
      <c r="N151" s="112"/>
      <c r="O151" s="112"/>
      <c r="P151" s="112"/>
      <c r="Q151" s="112"/>
      <c r="R151" s="110"/>
      <c r="S151" s="110"/>
      <c r="T151" s="112"/>
      <c r="U151" s="112"/>
      <c r="V151" s="110"/>
      <c r="W151" s="382"/>
      <c r="X151" s="382"/>
      <c r="Y151" s="383"/>
      <c r="Z151" s="2"/>
    </row>
    <row r="152" ht="14.25" customHeight="1">
      <c r="A152" s="102"/>
      <c r="B152" s="117"/>
      <c r="C152" s="110"/>
      <c r="D152" s="110"/>
      <c r="E152" s="115"/>
      <c r="F152" s="110"/>
      <c r="G152" s="110"/>
      <c r="H152" s="110"/>
      <c r="I152" s="110"/>
      <c r="J152" s="110"/>
      <c r="K152" s="112"/>
      <c r="L152" s="112"/>
      <c r="M152" s="112"/>
      <c r="N152" s="112"/>
      <c r="O152" s="112"/>
      <c r="P152" s="112"/>
      <c r="Q152" s="112"/>
      <c r="R152" s="110"/>
      <c r="S152" s="110"/>
      <c r="T152" s="112"/>
      <c r="U152" s="112"/>
      <c r="V152" s="110"/>
      <c r="W152" s="382"/>
      <c r="X152" s="382"/>
      <c r="Y152" s="383"/>
      <c r="Z152" s="2"/>
    </row>
    <row r="153" ht="14.25" customHeight="1">
      <c r="A153" s="102"/>
      <c r="B153" s="117"/>
      <c r="C153" s="110"/>
      <c r="D153" s="110"/>
      <c r="E153" s="115"/>
      <c r="F153" s="110"/>
      <c r="G153" s="110"/>
      <c r="H153" s="110"/>
      <c r="I153" s="110"/>
      <c r="J153" s="110"/>
      <c r="K153" s="112"/>
      <c r="L153" s="112"/>
      <c r="M153" s="112"/>
      <c r="N153" s="112"/>
      <c r="O153" s="112"/>
      <c r="P153" s="112"/>
      <c r="Q153" s="112"/>
      <c r="R153" s="110"/>
      <c r="S153" s="110"/>
      <c r="T153" s="112"/>
      <c r="U153" s="112"/>
      <c r="V153" s="110"/>
      <c r="W153" s="382"/>
      <c r="X153" s="382"/>
      <c r="Y153" s="383"/>
      <c r="Z153" s="2"/>
    </row>
    <row r="154" ht="14.25" customHeight="1">
      <c r="A154" s="102"/>
      <c r="B154" s="117"/>
      <c r="C154" s="110"/>
      <c r="D154" s="110"/>
      <c r="E154" s="115"/>
      <c r="F154" s="110"/>
      <c r="G154" s="110"/>
      <c r="H154" s="110"/>
      <c r="I154" s="110"/>
      <c r="J154" s="110"/>
      <c r="K154" s="112"/>
      <c r="L154" s="112"/>
      <c r="M154" s="112"/>
      <c r="N154" s="112"/>
      <c r="O154" s="112"/>
      <c r="P154" s="112"/>
      <c r="Q154" s="112"/>
      <c r="R154" s="110"/>
      <c r="S154" s="110"/>
      <c r="T154" s="112"/>
      <c r="U154" s="112"/>
      <c r="V154" s="110"/>
      <c r="W154" s="382"/>
      <c r="X154" s="382"/>
      <c r="Y154" s="383"/>
      <c r="Z154" s="2"/>
    </row>
    <row r="155" ht="14.25" customHeight="1">
      <c r="A155" s="102"/>
      <c r="B155" s="117"/>
      <c r="C155" s="110"/>
      <c r="D155" s="110"/>
      <c r="E155" s="115"/>
      <c r="F155" s="110"/>
      <c r="G155" s="110"/>
      <c r="H155" s="110"/>
      <c r="I155" s="110"/>
      <c r="J155" s="110"/>
      <c r="K155" s="112"/>
      <c r="L155" s="112"/>
      <c r="M155" s="112"/>
      <c r="N155" s="112"/>
      <c r="O155" s="112"/>
      <c r="P155" s="112"/>
      <c r="Q155" s="112"/>
      <c r="R155" s="110"/>
      <c r="S155" s="110"/>
      <c r="T155" s="112"/>
      <c r="U155" s="112"/>
      <c r="V155" s="110"/>
      <c r="W155" s="382"/>
      <c r="X155" s="382"/>
      <c r="Y155" s="383"/>
      <c r="Z155" s="2"/>
    </row>
    <row r="156" ht="14.25" customHeight="1">
      <c r="A156" s="102"/>
      <c r="B156" s="117"/>
      <c r="C156" s="110"/>
      <c r="D156" s="110"/>
      <c r="E156" s="115"/>
      <c r="F156" s="110"/>
      <c r="G156" s="110"/>
      <c r="H156" s="110"/>
      <c r="I156" s="110"/>
      <c r="J156" s="110"/>
      <c r="K156" s="112"/>
      <c r="L156" s="112"/>
      <c r="M156" s="112"/>
      <c r="N156" s="112"/>
      <c r="O156" s="112"/>
      <c r="P156" s="112"/>
      <c r="Q156" s="112"/>
      <c r="R156" s="110"/>
      <c r="S156" s="110"/>
      <c r="T156" s="112"/>
      <c r="U156" s="112"/>
      <c r="V156" s="110"/>
      <c r="W156" s="382"/>
      <c r="X156" s="382"/>
      <c r="Y156" s="383"/>
      <c r="Z156" s="2"/>
    </row>
    <row r="157" ht="14.25" customHeight="1">
      <c r="A157" s="102"/>
      <c r="B157" s="117"/>
      <c r="C157" s="110"/>
      <c r="D157" s="110"/>
      <c r="E157" s="115"/>
      <c r="F157" s="110"/>
      <c r="G157" s="110"/>
      <c r="H157" s="110"/>
      <c r="I157" s="110"/>
      <c r="J157" s="110"/>
      <c r="K157" s="112"/>
      <c r="L157" s="112"/>
      <c r="M157" s="112"/>
      <c r="N157" s="112"/>
      <c r="O157" s="112"/>
      <c r="P157" s="112"/>
      <c r="Q157" s="112"/>
      <c r="R157" s="110"/>
      <c r="S157" s="110"/>
      <c r="T157" s="112"/>
      <c r="U157" s="112"/>
      <c r="V157" s="110"/>
      <c r="W157" s="382"/>
      <c r="X157" s="382"/>
      <c r="Y157" s="383"/>
      <c r="Z157" s="2"/>
    </row>
    <row r="158" ht="14.25" customHeight="1">
      <c r="A158" s="102"/>
      <c r="B158" s="117"/>
      <c r="C158" s="110"/>
      <c r="D158" s="110"/>
      <c r="E158" s="115"/>
      <c r="F158" s="110"/>
      <c r="G158" s="110"/>
      <c r="H158" s="110"/>
      <c r="I158" s="110"/>
      <c r="J158" s="110"/>
      <c r="K158" s="112"/>
      <c r="L158" s="112"/>
      <c r="M158" s="112"/>
      <c r="N158" s="112"/>
      <c r="O158" s="112"/>
      <c r="P158" s="112"/>
      <c r="Q158" s="112"/>
      <c r="R158" s="110"/>
      <c r="S158" s="110"/>
      <c r="T158" s="112"/>
      <c r="U158" s="112"/>
      <c r="V158" s="110"/>
      <c r="W158" s="382"/>
      <c r="X158" s="382"/>
      <c r="Y158" s="383"/>
      <c r="Z158" s="2"/>
    </row>
    <row r="159" ht="14.25" customHeight="1">
      <c r="A159" s="102"/>
      <c r="B159" s="117"/>
      <c r="C159" s="110"/>
      <c r="D159" s="110"/>
      <c r="E159" s="115"/>
      <c r="F159" s="110"/>
      <c r="G159" s="110"/>
      <c r="H159" s="110"/>
      <c r="I159" s="110"/>
      <c r="J159" s="110"/>
      <c r="K159" s="112"/>
      <c r="L159" s="112"/>
      <c r="M159" s="112"/>
      <c r="N159" s="112"/>
      <c r="O159" s="112"/>
      <c r="P159" s="112"/>
      <c r="Q159" s="112"/>
      <c r="R159" s="110"/>
      <c r="S159" s="110"/>
      <c r="T159" s="112"/>
      <c r="U159" s="112"/>
      <c r="V159" s="110"/>
      <c r="W159" s="382"/>
      <c r="X159" s="382"/>
      <c r="Y159" s="383"/>
      <c r="Z159" s="2"/>
    </row>
    <row r="160" ht="14.25" customHeight="1">
      <c r="A160" s="102"/>
      <c r="B160" s="117"/>
      <c r="C160" s="110"/>
      <c r="D160" s="110"/>
      <c r="E160" s="115"/>
      <c r="F160" s="110"/>
      <c r="G160" s="110"/>
      <c r="H160" s="110"/>
      <c r="I160" s="110"/>
      <c r="J160" s="110"/>
      <c r="K160" s="112"/>
      <c r="L160" s="112"/>
      <c r="M160" s="112"/>
      <c r="N160" s="112"/>
      <c r="O160" s="112"/>
      <c r="P160" s="112"/>
      <c r="Q160" s="112"/>
      <c r="R160" s="110"/>
      <c r="S160" s="110"/>
      <c r="T160" s="112"/>
      <c r="U160" s="112"/>
      <c r="V160" s="110"/>
      <c r="W160" s="382"/>
      <c r="X160" s="382"/>
      <c r="Y160" s="383"/>
      <c r="Z160" s="2"/>
    </row>
    <row r="161" ht="14.25" customHeight="1">
      <c r="A161" s="102"/>
      <c r="B161" s="117"/>
      <c r="C161" s="110"/>
      <c r="D161" s="110"/>
      <c r="E161" s="115"/>
      <c r="F161" s="110"/>
      <c r="G161" s="110"/>
      <c r="H161" s="110"/>
      <c r="I161" s="110"/>
      <c r="J161" s="110"/>
      <c r="K161" s="112"/>
      <c r="L161" s="112"/>
      <c r="M161" s="112"/>
      <c r="N161" s="112"/>
      <c r="O161" s="112"/>
      <c r="P161" s="112"/>
      <c r="Q161" s="112"/>
      <c r="R161" s="110"/>
      <c r="S161" s="110"/>
      <c r="T161" s="112"/>
      <c r="U161" s="112"/>
      <c r="V161" s="110"/>
      <c r="W161" s="382"/>
      <c r="X161" s="382"/>
      <c r="Y161" s="383"/>
      <c r="Z161" s="2"/>
    </row>
    <row r="162" ht="14.25" customHeight="1">
      <c r="A162" s="102"/>
      <c r="B162" s="117"/>
      <c r="C162" s="110"/>
      <c r="D162" s="110"/>
      <c r="E162" s="115"/>
      <c r="F162" s="110"/>
      <c r="G162" s="110"/>
      <c r="H162" s="110"/>
      <c r="I162" s="110"/>
      <c r="J162" s="110"/>
      <c r="K162" s="112"/>
      <c r="L162" s="112"/>
      <c r="M162" s="112"/>
      <c r="N162" s="112"/>
      <c r="O162" s="112"/>
      <c r="P162" s="112"/>
      <c r="Q162" s="112"/>
      <c r="R162" s="110"/>
      <c r="S162" s="110"/>
      <c r="T162" s="112"/>
      <c r="U162" s="112"/>
      <c r="V162" s="110"/>
      <c r="W162" s="382"/>
      <c r="X162" s="382"/>
      <c r="Y162" s="383"/>
      <c r="Z162" s="2"/>
    </row>
    <row r="163" ht="14.25" customHeight="1">
      <c r="A163" s="102"/>
      <c r="B163" s="117"/>
      <c r="C163" s="110"/>
      <c r="D163" s="110"/>
      <c r="E163" s="115"/>
      <c r="F163" s="110"/>
      <c r="G163" s="110"/>
      <c r="H163" s="110"/>
      <c r="I163" s="110"/>
      <c r="J163" s="110"/>
      <c r="K163" s="112"/>
      <c r="L163" s="112"/>
      <c r="M163" s="112"/>
      <c r="N163" s="112"/>
      <c r="O163" s="112"/>
      <c r="P163" s="112"/>
      <c r="Q163" s="112"/>
      <c r="R163" s="110"/>
      <c r="S163" s="110"/>
      <c r="T163" s="112"/>
      <c r="U163" s="112"/>
      <c r="V163" s="110"/>
      <c r="W163" s="382"/>
      <c r="X163" s="382"/>
      <c r="Y163" s="383"/>
      <c r="Z163" s="2"/>
    </row>
    <row r="164" ht="14.25" customHeight="1">
      <c r="A164" s="102"/>
      <c r="B164" s="117"/>
      <c r="C164" s="110"/>
      <c r="D164" s="110"/>
      <c r="E164" s="115"/>
      <c r="F164" s="110"/>
      <c r="G164" s="110"/>
      <c r="H164" s="110"/>
      <c r="I164" s="110"/>
      <c r="J164" s="110"/>
      <c r="K164" s="112"/>
      <c r="L164" s="112"/>
      <c r="M164" s="112"/>
      <c r="N164" s="112"/>
      <c r="O164" s="112"/>
      <c r="P164" s="112"/>
      <c r="Q164" s="112"/>
      <c r="R164" s="110"/>
      <c r="S164" s="110"/>
      <c r="T164" s="112"/>
      <c r="U164" s="112"/>
      <c r="V164" s="110"/>
      <c r="W164" s="382"/>
      <c r="X164" s="382"/>
      <c r="Y164" s="383"/>
      <c r="Z164" s="2"/>
    </row>
    <row r="165" ht="14.25" customHeight="1">
      <c r="A165" s="102"/>
      <c r="B165" s="117"/>
      <c r="C165" s="110"/>
      <c r="D165" s="110"/>
      <c r="E165" s="115"/>
      <c r="F165" s="110"/>
      <c r="G165" s="110"/>
      <c r="H165" s="110"/>
      <c r="I165" s="110"/>
      <c r="J165" s="110"/>
      <c r="K165" s="112"/>
      <c r="L165" s="112"/>
      <c r="M165" s="112"/>
      <c r="N165" s="112"/>
      <c r="O165" s="112"/>
      <c r="P165" s="112"/>
      <c r="Q165" s="112"/>
      <c r="R165" s="110"/>
      <c r="S165" s="110"/>
      <c r="T165" s="112"/>
      <c r="U165" s="112"/>
      <c r="V165" s="110"/>
      <c r="W165" s="382"/>
      <c r="X165" s="382"/>
      <c r="Y165" s="383"/>
      <c r="Z165" s="2"/>
    </row>
    <row r="166" ht="14.25" customHeight="1">
      <c r="A166" s="102"/>
      <c r="B166" s="117"/>
      <c r="C166" s="110"/>
      <c r="D166" s="110"/>
      <c r="E166" s="115"/>
      <c r="F166" s="110"/>
      <c r="G166" s="110"/>
      <c r="H166" s="110"/>
      <c r="I166" s="110"/>
      <c r="J166" s="110"/>
      <c r="K166" s="112"/>
      <c r="L166" s="112"/>
      <c r="M166" s="112"/>
      <c r="N166" s="112"/>
      <c r="O166" s="112"/>
      <c r="P166" s="112"/>
      <c r="Q166" s="112"/>
      <c r="R166" s="110"/>
      <c r="S166" s="110"/>
      <c r="T166" s="112"/>
      <c r="U166" s="112"/>
      <c r="V166" s="110"/>
      <c r="W166" s="382"/>
      <c r="X166" s="382"/>
      <c r="Y166" s="383"/>
      <c r="Z166" s="2"/>
    </row>
    <row r="167" ht="14.25" customHeight="1">
      <c r="A167" s="102"/>
      <c r="B167" s="117"/>
      <c r="C167" s="110"/>
      <c r="D167" s="110"/>
      <c r="E167" s="115"/>
      <c r="F167" s="110"/>
      <c r="G167" s="110"/>
      <c r="H167" s="110"/>
      <c r="I167" s="110"/>
      <c r="J167" s="110"/>
      <c r="K167" s="112"/>
      <c r="L167" s="112"/>
      <c r="M167" s="112"/>
      <c r="N167" s="112"/>
      <c r="O167" s="112"/>
      <c r="P167" s="112"/>
      <c r="Q167" s="112"/>
      <c r="R167" s="110"/>
      <c r="S167" s="110"/>
      <c r="T167" s="112"/>
      <c r="U167" s="112"/>
      <c r="V167" s="110"/>
      <c r="W167" s="382"/>
      <c r="X167" s="382"/>
      <c r="Y167" s="383"/>
      <c r="Z167" s="2"/>
    </row>
    <row r="168" ht="14.25" customHeight="1">
      <c r="A168" s="102"/>
      <c r="B168" s="117"/>
      <c r="C168" s="110"/>
      <c r="D168" s="110"/>
      <c r="E168" s="115"/>
      <c r="F168" s="110"/>
      <c r="G168" s="110"/>
      <c r="H168" s="110"/>
      <c r="I168" s="110"/>
      <c r="J168" s="110"/>
      <c r="K168" s="112"/>
      <c r="L168" s="112"/>
      <c r="M168" s="112"/>
      <c r="N168" s="112"/>
      <c r="O168" s="112"/>
      <c r="P168" s="112"/>
      <c r="Q168" s="112"/>
      <c r="R168" s="110"/>
      <c r="S168" s="110"/>
      <c r="T168" s="112"/>
      <c r="U168" s="112"/>
      <c r="V168" s="110"/>
      <c r="W168" s="382"/>
      <c r="X168" s="382"/>
      <c r="Y168" s="383"/>
      <c r="Z168" s="2"/>
    </row>
    <row r="169" ht="14.25" customHeight="1">
      <c r="A169" s="102"/>
      <c r="B169" s="117"/>
      <c r="C169" s="110"/>
      <c r="D169" s="110"/>
      <c r="E169" s="115"/>
      <c r="F169" s="110"/>
      <c r="G169" s="110"/>
      <c r="H169" s="110"/>
      <c r="I169" s="110"/>
      <c r="J169" s="110"/>
      <c r="K169" s="112"/>
      <c r="L169" s="112"/>
      <c r="M169" s="112"/>
      <c r="N169" s="112"/>
      <c r="O169" s="112"/>
      <c r="P169" s="112"/>
      <c r="Q169" s="112"/>
      <c r="R169" s="110"/>
      <c r="S169" s="110"/>
      <c r="T169" s="112"/>
      <c r="U169" s="112"/>
      <c r="V169" s="110"/>
      <c r="W169" s="382"/>
      <c r="X169" s="382"/>
      <c r="Y169" s="383"/>
      <c r="Z169" s="2"/>
    </row>
    <row r="170" ht="14.25" customHeight="1">
      <c r="A170" s="102"/>
      <c r="B170" s="117"/>
      <c r="C170" s="110"/>
      <c r="D170" s="110"/>
      <c r="E170" s="115"/>
      <c r="F170" s="110"/>
      <c r="G170" s="110"/>
      <c r="H170" s="110"/>
      <c r="I170" s="110"/>
      <c r="J170" s="110"/>
      <c r="K170" s="112"/>
      <c r="L170" s="112"/>
      <c r="M170" s="112"/>
      <c r="N170" s="112"/>
      <c r="O170" s="112"/>
      <c r="P170" s="112"/>
      <c r="Q170" s="112"/>
      <c r="R170" s="110"/>
      <c r="S170" s="110"/>
      <c r="T170" s="112"/>
      <c r="U170" s="112"/>
      <c r="V170" s="110"/>
      <c r="W170" s="382"/>
      <c r="X170" s="382"/>
      <c r="Y170" s="383"/>
      <c r="Z170" s="2"/>
    </row>
    <row r="171" ht="14.25" customHeight="1">
      <c r="A171" s="102"/>
      <c r="B171" s="117"/>
      <c r="C171" s="110"/>
      <c r="D171" s="110"/>
      <c r="E171" s="115"/>
      <c r="F171" s="110"/>
      <c r="G171" s="110"/>
      <c r="H171" s="110"/>
      <c r="I171" s="110"/>
      <c r="J171" s="110"/>
      <c r="K171" s="112"/>
      <c r="L171" s="112"/>
      <c r="M171" s="112"/>
      <c r="N171" s="112"/>
      <c r="O171" s="112"/>
      <c r="P171" s="112"/>
      <c r="Q171" s="112"/>
      <c r="R171" s="110"/>
      <c r="S171" s="110"/>
      <c r="T171" s="112"/>
      <c r="U171" s="112"/>
      <c r="V171" s="110"/>
      <c r="W171" s="382"/>
      <c r="X171" s="382"/>
      <c r="Y171" s="383"/>
      <c r="Z171" s="2"/>
    </row>
    <row r="172" ht="14.25" customHeight="1">
      <c r="A172" s="102"/>
      <c r="B172" s="117"/>
      <c r="C172" s="110"/>
      <c r="D172" s="110"/>
      <c r="E172" s="115"/>
      <c r="F172" s="110"/>
      <c r="G172" s="110"/>
      <c r="H172" s="110"/>
      <c r="I172" s="110"/>
      <c r="J172" s="110"/>
      <c r="K172" s="112"/>
      <c r="L172" s="112"/>
      <c r="M172" s="112"/>
      <c r="N172" s="112"/>
      <c r="O172" s="112"/>
      <c r="P172" s="112"/>
      <c r="Q172" s="112"/>
      <c r="R172" s="110"/>
      <c r="S172" s="110"/>
      <c r="T172" s="112"/>
      <c r="U172" s="112"/>
      <c r="V172" s="110"/>
      <c r="W172" s="382"/>
      <c r="X172" s="382"/>
      <c r="Y172" s="383"/>
      <c r="Z172" s="2"/>
    </row>
    <row r="173" ht="14.25" customHeight="1">
      <c r="A173" s="102"/>
      <c r="B173" s="117"/>
      <c r="C173" s="110"/>
      <c r="D173" s="110"/>
      <c r="E173" s="115"/>
      <c r="F173" s="110"/>
      <c r="G173" s="110"/>
      <c r="H173" s="110"/>
      <c r="I173" s="110"/>
      <c r="J173" s="110"/>
      <c r="K173" s="112"/>
      <c r="L173" s="112"/>
      <c r="M173" s="112"/>
      <c r="N173" s="112"/>
      <c r="O173" s="112"/>
      <c r="P173" s="112"/>
      <c r="Q173" s="112"/>
      <c r="R173" s="110"/>
      <c r="S173" s="110"/>
      <c r="T173" s="112"/>
      <c r="U173" s="112"/>
      <c r="V173" s="110"/>
      <c r="W173" s="382"/>
      <c r="X173" s="382"/>
      <c r="Y173" s="383"/>
      <c r="Z173" s="2"/>
    </row>
    <row r="174" ht="14.25" customHeight="1">
      <c r="A174" s="102"/>
      <c r="B174" s="117"/>
      <c r="C174" s="110"/>
      <c r="D174" s="110"/>
      <c r="E174" s="115"/>
      <c r="F174" s="110"/>
      <c r="G174" s="110"/>
      <c r="H174" s="110"/>
      <c r="I174" s="110"/>
      <c r="J174" s="110"/>
      <c r="K174" s="112"/>
      <c r="L174" s="112"/>
      <c r="M174" s="112"/>
      <c r="N174" s="112"/>
      <c r="O174" s="112"/>
      <c r="P174" s="112"/>
      <c r="Q174" s="112"/>
      <c r="R174" s="110"/>
      <c r="S174" s="110"/>
      <c r="T174" s="112"/>
      <c r="U174" s="112"/>
      <c r="V174" s="110"/>
      <c r="W174" s="382"/>
      <c r="X174" s="382"/>
      <c r="Y174" s="383"/>
      <c r="Z174" s="2"/>
    </row>
    <row r="175" ht="14.25" customHeight="1">
      <c r="A175" s="102"/>
      <c r="B175" s="117"/>
      <c r="C175" s="110"/>
      <c r="D175" s="110"/>
      <c r="E175" s="115"/>
      <c r="F175" s="110"/>
      <c r="G175" s="110"/>
      <c r="H175" s="110"/>
      <c r="I175" s="110"/>
      <c r="J175" s="110"/>
      <c r="K175" s="112"/>
      <c r="L175" s="112"/>
      <c r="M175" s="112"/>
      <c r="N175" s="112"/>
      <c r="O175" s="112"/>
      <c r="P175" s="112"/>
      <c r="Q175" s="112"/>
      <c r="R175" s="110"/>
      <c r="S175" s="110"/>
      <c r="T175" s="112"/>
      <c r="U175" s="112"/>
      <c r="V175" s="110"/>
      <c r="W175" s="382"/>
      <c r="X175" s="382"/>
      <c r="Y175" s="383"/>
      <c r="Z175" s="2"/>
    </row>
    <row r="176" ht="14.25" customHeight="1">
      <c r="A176" s="102"/>
      <c r="B176" s="117"/>
      <c r="C176" s="110"/>
      <c r="D176" s="110"/>
      <c r="E176" s="115"/>
      <c r="F176" s="110"/>
      <c r="G176" s="110"/>
      <c r="H176" s="110"/>
      <c r="I176" s="110"/>
      <c r="J176" s="110"/>
      <c r="K176" s="112"/>
      <c r="L176" s="112"/>
      <c r="M176" s="112"/>
      <c r="N176" s="112"/>
      <c r="O176" s="112"/>
      <c r="P176" s="112"/>
      <c r="Q176" s="112"/>
      <c r="R176" s="110"/>
      <c r="S176" s="110"/>
      <c r="T176" s="112"/>
      <c r="U176" s="112"/>
      <c r="V176" s="110"/>
      <c r="W176" s="382"/>
      <c r="X176" s="382"/>
      <c r="Y176" s="383"/>
      <c r="Z176" s="2"/>
    </row>
    <row r="177" ht="14.25" customHeight="1">
      <c r="A177" s="102"/>
      <c r="B177" s="117"/>
      <c r="C177" s="110"/>
      <c r="D177" s="110"/>
      <c r="E177" s="115"/>
      <c r="F177" s="110"/>
      <c r="G177" s="110"/>
      <c r="H177" s="110"/>
      <c r="I177" s="110"/>
      <c r="J177" s="110"/>
      <c r="K177" s="112"/>
      <c r="L177" s="112"/>
      <c r="M177" s="112"/>
      <c r="N177" s="112"/>
      <c r="O177" s="112"/>
      <c r="P177" s="112"/>
      <c r="Q177" s="112"/>
      <c r="R177" s="110"/>
      <c r="S177" s="110"/>
      <c r="T177" s="112"/>
      <c r="U177" s="112"/>
      <c r="V177" s="110"/>
      <c r="W177" s="382"/>
      <c r="X177" s="382"/>
      <c r="Y177" s="383"/>
      <c r="Z177" s="2"/>
    </row>
    <row r="178" ht="14.25" customHeight="1">
      <c r="A178" s="102"/>
      <c r="B178" s="117"/>
      <c r="C178" s="110"/>
      <c r="D178" s="110"/>
      <c r="E178" s="115"/>
      <c r="F178" s="110"/>
      <c r="G178" s="110"/>
      <c r="H178" s="110"/>
      <c r="I178" s="110"/>
      <c r="J178" s="110"/>
      <c r="K178" s="112"/>
      <c r="L178" s="112"/>
      <c r="M178" s="112"/>
      <c r="N178" s="112"/>
      <c r="O178" s="112"/>
      <c r="P178" s="112"/>
      <c r="Q178" s="112"/>
      <c r="R178" s="110"/>
      <c r="S178" s="110"/>
      <c r="T178" s="112"/>
      <c r="U178" s="112"/>
      <c r="V178" s="110"/>
      <c r="W178" s="382"/>
      <c r="X178" s="382"/>
      <c r="Y178" s="383"/>
      <c r="Z178" s="2"/>
    </row>
    <row r="179" ht="14.25" customHeight="1">
      <c r="A179" s="102"/>
      <c r="B179" s="117"/>
      <c r="C179" s="110"/>
      <c r="D179" s="110"/>
      <c r="E179" s="115"/>
      <c r="F179" s="110"/>
      <c r="G179" s="110"/>
      <c r="H179" s="110"/>
      <c r="I179" s="110"/>
      <c r="J179" s="110"/>
      <c r="K179" s="112"/>
      <c r="L179" s="112"/>
      <c r="M179" s="112"/>
      <c r="N179" s="112"/>
      <c r="O179" s="112"/>
      <c r="P179" s="112"/>
      <c r="Q179" s="112"/>
      <c r="R179" s="110"/>
      <c r="S179" s="110"/>
      <c r="T179" s="112"/>
      <c r="U179" s="112"/>
      <c r="V179" s="110"/>
      <c r="W179" s="382"/>
      <c r="X179" s="382"/>
      <c r="Y179" s="383"/>
      <c r="Z179" s="2"/>
    </row>
    <row r="180" ht="14.25" customHeight="1">
      <c r="A180" s="102"/>
      <c r="B180" s="117"/>
      <c r="C180" s="110"/>
      <c r="D180" s="110"/>
      <c r="E180" s="115"/>
      <c r="F180" s="110"/>
      <c r="G180" s="110"/>
      <c r="H180" s="110"/>
      <c r="I180" s="110"/>
      <c r="J180" s="110"/>
      <c r="K180" s="112"/>
      <c r="L180" s="112"/>
      <c r="M180" s="112"/>
      <c r="N180" s="112"/>
      <c r="O180" s="112"/>
      <c r="P180" s="112"/>
      <c r="Q180" s="112"/>
      <c r="R180" s="110"/>
      <c r="S180" s="110"/>
      <c r="T180" s="112"/>
      <c r="U180" s="112"/>
      <c r="V180" s="110"/>
      <c r="W180" s="382"/>
      <c r="X180" s="382"/>
      <c r="Y180" s="383"/>
      <c r="Z180" s="2"/>
    </row>
    <row r="181" ht="14.25" customHeight="1">
      <c r="A181" s="102"/>
      <c r="B181" s="117"/>
      <c r="C181" s="110"/>
      <c r="D181" s="110"/>
      <c r="E181" s="115"/>
      <c r="F181" s="110"/>
      <c r="G181" s="110"/>
      <c r="H181" s="110"/>
      <c r="I181" s="110"/>
      <c r="J181" s="110"/>
      <c r="K181" s="112"/>
      <c r="L181" s="112"/>
      <c r="M181" s="112"/>
      <c r="N181" s="112"/>
      <c r="O181" s="112"/>
      <c r="P181" s="112"/>
      <c r="Q181" s="112"/>
      <c r="R181" s="110"/>
      <c r="S181" s="110"/>
      <c r="T181" s="112"/>
      <c r="U181" s="112"/>
      <c r="V181" s="110"/>
      <c r="W181" s="382"/>
      <c r="X181" s="382"/>
      <c r="Y181" s="383"/>
      <c r="Z181" s="2"/>
    </row>
    <row r="182" ht="14.25" customHeight="1">
      <c r="A182" s="102"/>
      <c r="B182" s="117"/>
      <c r="C182" s="110"/>
      <c r="D182" s="110"/>
      <c r="E182" s="115"/>
      <c r="F182" s="110"/>
      <c r="G182" s="110"/>
      <c r="H182" s="110"/>
      <c r="I182" s="110"/>
      <c r="J182" s="110"/>
      <c r="K182" s="112"/>
      <c r="L182" s="112"/>
      <c r="M182" s="112"/>
      <c r="N182" s="112"/>
      <c r="O182" s="112"/>
      <c r="P182" s="112"/>
      <c r="Q182" s="112"/>
      <c r="R182" s="110"/>
      <c r="S182" s="110"/>
      <c r="T182" s="112"/>
      <c r="U182" s="112"/>
      <c r="V182" s="110"/>
      <c r="W182" s="382"/>
      <c r="X182" s="382"/>
      <c r="Y182" s="383"/>
      <c r="Z182" s="2"/>
    </row>
    <row r="183" ht="14.25" customHeight="1">
      <c r="A183" s="102"/>
      <c r="B183" s="117"/>
      <c r="C183" s="110"/>
      <c r="D183" s="110"/>
      <c r="E183" s="115"/>
      <c r="F183" s="110"/>
      <c r="G183" s="110"/>
      <c r="H183" s="110"/>
      <c r="I183" s="110"/>
      <c r="J183" s="110"/>
      <c r="K183" s="112"/>
      <c r="L183" s="112"/>
      <c r="M183" s="112"/>
      <c r="N183" s="112"/>
      <c r="O183" s="112"/>
      <c r="P183" s="112"/>
      <c r="Q183" s="112"/>
      <c r="R183" s="110"/>
      <c r="S183" s="110"/>
      <c r="T183" s="112"/>
      <c r="U183" s="112"/>
      <c r="V183" s="110"/>
      <c r="W183" s="382"/>
      <c r="X183" s="382"/>
      <c r="Y183" s="383"/>
      <c r="Z183" s="2"/>
    </row>
    <row r="184" ht="14.25" customHeight="1">
      <c r="A184" s="102"/>
      <c r="B184" s="117"/>
      <c r="C184" s="110"/>
      <c r="D184" s="110"/>
      <c r="E184" s="115"/>
      <c r="F184" s="110"/>
      <c r="G184" s="110"/>
      <c r="H184" s="110"/>
      <c r="I184" s="110"/>
      <c r="J184" s="110"/>
      <c r="K184" s="112"/>
      <c r="L184" s="112"/>
      <c r="M184" s="112"/>
      <c r="N184" s="112"/>
      <c r="O184" s="112"/>
      <c r="P184" s="112"/>
      <c r="Q184" s="112"/>
      <c r="R184" s="110"/>
      <c r="S184" s="110"/>
      <c r="T184" s="112"/>
      <c r="U184" s="112"/>
      <c r="V184" s="110"/>
      <c r="W184" s="382"/>
      <c r="X184" s="382"/>
      <c r="Y184" s="383"/>
      <c r="Z184" s="2"/>
    </row>
    <row r="185" ht="14.25" customHeight="1">
      <c r="A185" s="102"/>
      <c r="B185" s="117"/>
      <c r="C185" s="110"/>
      <c r="D185" s="110"/>
      <c r="E185" s="115"/>
      <c r="F185" s="110"/>
      <c r="G185" s="110"/>
      <c r="H185" s="110"/>
      <c r="I185" s="110"/>
      <c r="J185" s="110"/>
      <c r="K185" s="112"/>
      <c r="L185" s="112"/>
      <c r="M185" s="112"/>
      <c r="N185" s="112"/>
      <c r="O185" s="112"/>
      <c r="P185" s="112"/>
      <c r="Q185" s="112"/>
      <c r="R185" s="110"/>
      <c r="S185" s="110"/>
      <c r="T185" s="112"/>
      <c r="U185" s="112"/>
      <c r="V185" s="110"/>
      <c r="W185" s="382"/>
      <c r="X185" s="382"/>
      <c r="Y185" s="383"/>
      <c r="Z185" s="2"/>
    </row>
    <row r="186" ht="14.25" customHeight="1">
      <c r="A186" s="102"/>
      <c r="B186" s="117"/>
      <c r="C186" s="110"/>
      <c r="D186" s="110"/>
      <c r="E186" s="115"/>
      <c r="F186" s="110"/>
      <c r="G186" s="110"/>
      <c r="H186" s="110"/>
      <c r="I186" s="110"/>
      <c r="J186" s="110"/>
      <c r="K186" s="112"/>
      <c r="L186" s="112"/>
      <c r="M186" s="112"/>
      <c r="N186" s="112"/>
      <c r="O186" s="112"/>
      <c r="P186" s="112"/>
      <c r="Q186" s="112"/>
      <c r="R186" s="110"/>
      <c r="S186" s="110"/>
      <c r="T186" s="112"/>
      <c r="U186" s="112"/>
      <c r="V186" s="110"/>
      <c r="W186" s="382"/>
      <c r="X186" s="382"/>
      <c r="Y186" s="383"/>
      <c r="Z186" s="2"/>
    </row>
    <row r="187" ht="14.25" customHeight="1">
      <c r="A187" s="102"/>
      <c r="B187" s="117"/>
      <c r="C187" s="110"/>
      <c r="D187" s="110"/>
      <c r="E187" s="115"/>
      <c r="F187" s="110"/>
      <c r="G187" s="110"/>
      <c r="H187" s="110"/>
      <c r="I187" s="110"/>
      <c r="J187" s="110"/>
      <c r="K187" s="112"/>
      <c r="L187" s="112"/>
      <c r="M187" s="112"/>
      <c r="N187" s="112"/>
      <c r="O187" s="112"/>
      <c r="P187" s="112"/>
      <c r="Q187" s="112"/>
      <c r="R187" s="110"/>
      <c r="S187" s="110"/>
      <c r="T187" s="112"/>
      <c r="U187" s="112"/>
      <c r="V187" s="110"/>
      <c r="W187" s="382"/>
      <c r="X187" s="382"/>
      <c r="Y187" s="383"/>
      <c r="Z187" s="2"/>
    </row>
    <row r="188" ht="14.25" customHeight="1">
      <c r="A188" s="102"/>
      <c r="B188" s="117"/>
      <c r="C188" s="110"/>
      <c r="D188" s="110"/>
      <c r="E188" s="115"/>
      <c r="F188" s="110"/>
      <c r="G188" s="110"/>
      <c r="H188" s="110"/>
      <c r="I188" s="110"/>
      <c r="J188" s="110"/>
      <c r="K188" s="112"/>
      <c r="L188" s="112"/>
      <c r="M188" s="112"/>
      <c r="N188" s="112"/>
      <c r="O188" s="112"/>
      <c r="P188" s="112"/>
      <c r="Q188" s="112"/>
      <c r="R188" s="110"/>
      <c r="S188" s="110"/>
      <c r="T188" s="112"/>
      <c r="U188" s="112"/>
      <c r="V188" s="110"/>
      <c r="W188" s="382"/>
      <c r="X188" s="382"/>
      <c r="Y188" s="383"/>
      <c r="Z188" s="2"/>
    </row>
    <row r="189" ht="14.25" customHeight="1">
      <c r="A189" s="102"/>
      <c r="B189" s="117"/>
      <c r="C189" s="110"/>
      <c r="D189" s="110"/>
      <c r="E189" s="115"/>
      <c r="F189" s="110"/>
      <c r="G189" s="110"/>
      <c r="H189" s="110"/>
      <c r="I189" s="110"/>
      <c r="J189" s="110"/>
      <c r="K189" s="112"/>
      <c r="L189" s="112"/>
      <c r="M189" s="112"/>
      <c r="N189" s="112"/>
      <c r="O189" s="112"/>
      <c r="P189" s="112"/>
      <c r="Q189" s="112"/>
      <c r="R189" s="110"/>
      <c r="S189" s="110"/>
      <c r="T189" s="112"/>
      <c r="U189" s="112"/>
      <c r="V189" s="110"/>
      <c r="W189" s="382"/>
      <c r="X189" s="382"/>
      <c r="Y189" s="383"/>
      <c r="Z189" s="2"/>
    </row>
    <row r="190" ht="14.25" customHeight="1">
      <c r="A190" s="102"/>
      <c r="B190" s="117"/>
      <c r="C190" s="110"/>
      <c r="D190" s="110"/>
      <c r="E190" s="115"/>
      <c r="F190" s="110"/>
      <c r="G190" s="110"/>
      <c r="H190" s="110"/>
      <c r="I190" s="110"/>
      <c r="J190" s="110"/>
      <c r="K190" s="112"/>
      <c r="L190" s="112"/>
      <c r="M190" s="112"/>
      <c r="N190" s="112"/>
      <c r="O190" s="112"/>
      <c r="P190" s="112"/>
      <c r="Q190" s="112"/>
      <c r="R190" s="110"/>
      <c r="S190" s="110"/>
      <c r="T190" s="112"/>
      <c r="U190" s="112"/>
      <c r="V190" s="110"/>
      <c r="W190" s="382"/>
      <c r="X190" s="382"/>
      <c r="Y190" s="383"/>
      <c r="Z190" s="2"/>
    </row>
    <row r="191" ht="14.25" customHeight="1">
      <c r="A191" s="102"/>
      <c r="B191" s="117"/>
      <c r="C191" s="110"/>
      <c r="D191" s="110"/>
      <c r="E191" s="115"/>
      <c r="F191" s="110"/>
      <c r="G191" s="110"/>
      <c r="H191" s="110"/>
      <c r="I191" s="110"/>
      <c r="J191" s="110"/>
      <c r="K191" s="112"/>
      <c r="L191" s="112"/>
      <c r="M191" s="112"/>
      <c r="N191" s="112"/>
      <c r="O191" s="112"/>
      <c r="P191" s="112"/>
      <c r="Q191" s="112"/>
      <c r="R191" s="110"/>
      <c r="S191" s="110"/>
      <c r="T191" s="112"/>
      <c r="U191" s="112"/>
      <c r="V191" s="110"/>
      <c r="W191" s="382"/>
      <c r="X191" s="382"/>
      <c r="Y191" s="383"/>
      <c r="Z191" s="2"/>
    </row>
    <row r="192" ht="14.25" customHeight="1">
      <c r="A192" s="102"/>
      <c r="B192" s="117"/>
      <c r="C192" s="110"/>
      <c r="D192" s="110"/>
      <c r="E192" s="115"/>
      <c r="F192" s="110"/>
      <c r="G192" s="110"/>
      <c r="H192" s="110"/>
      <c r="I192" s="110"/>
      <c r="J192" s="110"/>
      <c r="K192" s="112"/>
      <c r="L192" s="112"/>
      <c r="M192" s="112"/>
      <c r="N192" s="112"/>
      <c r="O192" s="112"/>
      <c r="P192" s="112"/>
      <c r="Q192" s="112"/>
      <c r="R192" s="110"/>
      <c r="S192" s="110"/>
      <c r="T192" s="112"/>
      <c r="U192" s="112"/>
      <c r="V192" s="110"/>
      <c r="W192" s="382"/>
      <c r="X192" s="382"/>
      <c r="Y192" s="383"/>
      <c r="Z192" s="2"/>
    </row>
    <row r="193" ht="14.25" customHeight="1">
      <c r="A193" s="102"/>
      <c r="B193" s="117"/>
      <c r="C193" s="110"/>
      <c r="D193" s="110"/>
      <c r="E193" s="115"/>
      <c r="F193" s="110"/>
      <c r="G193" s="110"/>
      <c r="H193" s="110"/>
      <c r="I193" s="110"/>
      <c r="J193" s="110"/>
      <c r="K193" s="112"/>
      <c r="L193" s="112"/>
      <c r="M193" s="112"/>
      <c r="N193" s="112"/>
      <c r="O193" s="112"/>
      <c r="P193" s="112"/>
      <c r="Q193" s="112"/>
      <c r="R193" s="110"/>
      <c r="S193" s="110"/>
      <c r="T193" s="112"/>
      <c r="U193" s="112"/>
      <c r="V193" s="110"/>
      <c r="W193" s="382"/>
      <c r="X193" s="382"/>
      <c r="Y193" s="383"/>
      <c r="Z193" s="2"/>
    </row>
    <row r="194" ht="14.25" customHeight="1">
      <c r="A194" s="102"/>
      <c r="B194" s="117"/>
      <c r="C194" s="110"/>
      <c r="D194" s="110"/>
      <c r="E194" s="115"/>
      <c r="F194" s="110"/>
      <c r="G194" s="110"/>
      <c r="H194" s="110"/>
      <c r="I194" s="110"/>
      <c r="J194" s="110"/>
      <c r="K194" s="112"/>
      <c r="L194" s="112"/>
      <c r="M194" s="112"/>
      <c r="N194" s="112"/>
      <c r="O194" s="112"/>
      <c r="P194" s="112"/>
      <c r="Q194" s="112"/>
      <c r="R194" s="110"/>
      <c r="S194" s="110"/>
      <c r="T194" s="112"/>
      <c r="U194" s="112"/>
      <c r="V194" s="110"/>
      <c r="W194" s="382"/>
      <c r="X194" s="382"/>
      <c r="Y194" s="383"/>
      <c r="Z194" s="2"/>
    </row>
    <row r="195" ht="14.25" customHeight="1">
      <c r="A195" s="102"/>
      <c r="B195" s="117"/>
      <c r="C195" s="110"/>
      <c r="D195" s="110"/>
      <c r="E195" s="115"/>
      <c r="F195" s="110"/>
      <c r="G195" s="110"/>
      <c r="H195" s="110"/>
      <c r="I195" s="110"/>
      <c r="J195" s="110"/>
      <c r="K195" s="112"/>
      <c r="L195" s="112"/>
      <c r="M195" s="112"/>
      <c r="N195" s="112"/>
      <c r="O195" s="112"/>
      <c r="P195" s="112"/>
      <c r="Q195" s="112"/>
      <c r="R195" s="110"/>
      <c r="S195" s="110"/>
      <c r="T195" s="112"/>
      <c r="U195" s="112"/>
      <c r="V195" s="110"/>
      <c r="W195" s="382"/>
      <c r="X195" s="382"/>
      <c r="Y195" s="383"/>
      <c r="Z195" s="2"/>
    </row>
    <row r="196" ht="14.25" customHeight="1">
      <c r="A196" s="102"/>
      <c r="B196" s="117"/>
      <c r="C196" s="110"/>
      <c r="D196" s="110"/>
      <c r="E196" s="115"/>
      <c r="F196" s="110"/>
      <c r="G196" s="110"/>
      <c r="H196" s="110"/>
      <c r="I196" s="110"/>
      <c r="J196" s="110"/>
      <c r="K196" s="112"/>
      <c r="L196" s="112"/>
      <c r="M196" s="112"/>
      <c r="N196" s="112"/>
      <c r="O196" s="112"/>
      <c r="P196" s="112"/>
      <c r="Q196" s="112"/>
      <c r="R196" s="110"/>
      <c r="S196" s="110"/>
      <c r="T196" s="112"/>
      <c r="U196" s="112"/>
      <c r="V196" s="110"/>
      <c r="W196" s="382"/>
      <c r="X196" s="382"/>
      <c r="Y196" s="383"/>
      <c r="Z196" s="2"/>
    </row>
    <row r="197" ht="14.25" customHeight="1">
      <c r="A197" s="102"/>
      <c r="B197" s="117"/>
      <c r="C197" s="110"/>
      <c r="D197" s="110"/>
      <c r="E197" s="115"/>
      <c r="F197" s="110"/>
      <c r="G197" s="110"/>
      <c r="H197" s="110"/>
      <c r="I197" s="110"/>
      <c r="J197" s="110"/>
      <c r="K197" s="112"/>
      <c r="L197" s="112"/>
      <c r="M197" s="112"/>
      <c r="N197" s="112"/>
      <c r="O197" s="112"/>
      <c r="P197" s="112"/>
      <c r="Q197" s="112"/>
      <c r="R197" s="110"/>
      <c r="S197" s="110"/>
      <c r="T197" s="112"/>
      <c r="U197" s="112"/>
      <c r="V197" s="110"/>
      <c r="W197" s="382"/>
      <c r="X197" s="382"/>
      <c r="Y197" s="383"/>
      <c r="Z197" s="2"/>
    </row>
    <row r="198" ht="14.25" customHeight="1">
      <c r="A198" s="102"/>
      <c r="B198" s="117"/>
      <c r="C198" s="110"/>
      <c r="D198" s="110"/>
      <c r="E198" s="115"/>
      <c r="F198" s="110"/>
      <c r="G198" s="110"/>
      <c r="H198" s="110"/>
      <c r="I198" s="110"/>
      <c r="J198" s="110"/>
      <c r="K198" s="112"/>
      <c r="L198" s="112"/>
      <c r="M198" s="112"/>
      <c r="N198" s="112"/>
      <c r="O198" s="112"/>
      <c r="P198" s="112"/>
      <c r="Q198" s="112"/>
      <c r="R198" s="110"/>
      <c r="S198" s="110"/>
      <c r="T198" s="112"/>
      <c r="U198" s="112"/>
      <c r="V198" s="110"/>
      <c r="W198" s="382"/>
      <c r="X198" s="382"/>
      <c r="Y198" s="383"/>
      <c r="Z198" s="2"/>
    </row>
    <row r="199" ht="14.25" customHeight="1">
      <c r="A199" s="102"/>
      <c r="B199" s="117"/>
      <c r="C199" s="110"/>
      <c r="D199" s="110"/>
      <c r="E199" s="115"/>
      <c r="F199" s="110"/>
      <c r="G199" s="110"/>
      <c r="H199" s="110"/>
      <c r="I199" s="110"/>
      <c r="J199" s="110"/>
      <c r="K199" s="112"/>
      <c r="L199" s="112"/>
      <c r="M199" s="112"/>
      <c r="N199" s="112"/>
      <c r="O199" s="112"/>
      <c r="P199" s="112"/>
      <c r="Q199" s="112"/>
      <c r="R199" s="110"/>
      <c r="S199" s="110"/>
      <c r="T199" s="112"/>
      <c r="U199" s="112"/>
      <c r="V199" s="110"/>
      <c r="W199" s="382"/>
      <c r="X199" s="382"/>
      <c r="Y199" s="383"/>
      <c r="Z199" s="2"/>
    </row>
    <row r="200" ht="14.25" customHeight="1">
      <c r="A200" s="102"/>
      <c r="B200" s="117"/>
      <c r="C200" s="110"/>
      <c r="D200" s="110"/>
      <c r="E200" s="115"/>
      <c r="F200" s="110"/>
      <c r="G200" s="110"/>
      <c r="H200" s="110"/>
      <c r="I200" s="110"/>
      <c r="J200" s="110"/>
      <c r="K200" s="112"/>
      <c r="L200" s="112"/>
      <c r="M200" s="112"/>
      <c r="N200" s="112"/>
      <c r="O200" s="112"/>
      <c r="P200" s="112"/>
      <c r="Q200" s="112"/>
      <c r="R200" s="110"/>
      <c r="S200" s="110"/>
      <c r="T200" s="112"/>
      <c r="U200" s="112"/>
      <c r="V200" s="110"/>
      <c r="W200" s="382"/>
      <c r="X200" s="382"/>
      <c r="Y200" s="383"/>
      <c r="Z200" s="2"/>
    </row>
    <row r="201" ht="14.25" customHeight="1">
      <c r="A201" s="102"/>
      <c r="B201" s="117"/>
      <c r="C201" s="110"/>
      <c r="D201" s="110"/>
      <c r="E201" s="115"/>
      <c r="F201" s="110"/>
      <c r="G201" s="110"/>
      <c r="H201" s="110"/>
      <c r="I201" s="110"/>
      <c r="J201" s="110"/>
      <c r="K201" s="112"/>
      <c r="L201" s="112"/>
      <c r="M201" s="112"/>
      <c r="N201" s="112"/>
      <c r="O201" s="112"/>
      <c r="P201" s="112"/>
      <c r="Q201" s="112"/>
      <c r="R201" s="110"/>
      <c r="S201" s="110"/>
      <c r="T201" s="112"/>
      <c r="U201" s="112"/>
      <c r="V201" s="110"/>
      <c r="W201" s="382"/>
      <c r="X201" s="382"/>
      <c r="Y201" s="383"/>
      <c r="Z201" s="2"/>
    </row>
    <row r="202" ht="14.25" customHeight="1">
      <c r="A202" s="102"/>
      <c r="B202" s="117"/>
      <c r="C202" s="110"/>
      <c r="D202" s="110"/>
      <c r="E202" s="115"/>
      <c r="F202" s="110"/>
      <c r="G202" s="110"/>
      <c r="H202" s="110"/>
      <c r="I202" s="110"/>
      <c r="J202" s="110"/>
      <c r="K202" s="112"/>
      <c r="L202" s="112"/>
      <c r="M202" s="112"/>
      <c r="N202" s="112"/>
      <c r="O202" s="112"/>
      <c r="P202" s="112"/>
      <c r="Q202" s="112"/>
      <c r="R202" s="110"/>
      <c r="S202" s="110"/>
      <c r="T202" s="112"/>
      <c r="U202" s="112"/>
      <c r="V202" s="110"/>
      <c r="W202" s="382"/>
      <c r="X202" s="382"/>
      <c r="Y202" s="383"/>
      <c r="Z202" s="2"/>
    </row>
    <row r="203" ht="14.25" customHeight="1">
      <c r="A203" s="102"/>
      <c r="B203" s="117"/>
      <c r="C203" s="110"/>
      <c r="D203" s="110"/>
      <c r="E203" s="115"/>
      <c r="F203" s="110"/>
      <c r="G203" s="110"/>
      <c r="H203" s="110"/>
      <c r="I203" s="110"/>
      <c r="J203" s="110"/>
      <c r="K203" s="112"/>
      <c r="L203" s="112"/>
      <c r="M203" s="112"/>
      <c r="N203" s="112"/>
      <c r="O203" s="112"/>
      <c r="P203" s="112"/>
      <c r="Q203" s="112"/>
      <c r="R203" s="110"/>
      <c r="S203" s="110"/>
      <c r="T203" s="112"/>
      <c r="U203" s="112"/>
      <c r="V203" s="110"/>
      <c r="W203" s="382"/>
      <c r="X203" s="382"/>
      <c r="Y203" s="383"/>
      <c r="Z203" s="2"/>
    </row>
    <row r="204" ht="14.25" customHeight="1">
      <c r="A204" s="102"/>
      <c r="B204" s="117"/>
      <c r="C204" s="110"/>
      <c r="D204" s="110"/>
      <c r="E204" s="115"/>
      <c r="F204" s="110"/>
      <c r="G204" s="110"/>
      <c r="H204" s="110"/>
      <c r="I204" s="110"/>
      <c r="J204" s="110"/>
      <c r="K204" s="112"/>
      <c r="L204" s="112"/>
      <c r="M204" s="112"/>
      <c r="N204" s="112"/>
      <c r="O204" s="112"/>
      <c r="P204" s="112"/>
      <c r="Q204" s="112"/>
      <c r="R204" s="110"/>
      <c r="S204" s="110"/>
      <c r="T204" s="112"/>
      <c r="U204" s="112"/>
      <c r="V204" s="110"/>
      <c r="W204" s="382"/>
      <c r="X204" s="382"/>
      <c r="Y204" s="383"/>
      <c r="Z204" s="2"/>
    </row>
    <row r="205" ht="14.25" customHeight="1">
      <c r="A205" s="102"/>
      <c r="B205" s="117"/>
      <c r="C205" s="110"/>
      <c r="D205" s="110"/>
      <c r="E205" s="115"/>
      <c r="F205" s="110"/>
      <c r="G205" s="110"/>
      <c r="H205" s="110"/>
      <c r="I205" s="110"/>
      <c r="J205" s="110"/>
      <c r="K205" s="112"/>
      <c r="L205" s="112"/>
      <c r="M205" s="112"/>
      <c r="N205" s="112"/>
      <c r="O205" s="112"/>
      <c r="P205" s="112"/>
      <c r="Q205" s="112"/>
      <c r="R205" s="110"/>
      <c r="S205" s="110"/>
      <c r="T205" s="112"/>
      <c r="U205" s="112"/>
      <c r="V205" s="110"/>
      <c r="W205" s="382"/>
      <c r="X205" s="382"/>
      <c r="Y205" s="383"/>
      <c r="Z205" s="2"/>
    </row>
    <row r="206" ht="14.25" customHeight="1">
      <c r="A206" s="102"/>
      <c r="B206" s="117"/>
      <c r="C206" s="110"/>
      <c r="D206" s="110"/>
      <c r="E206" s="115"/>
      <c r="F206" s="110"/>
      <c r="G206" s="110"/>
      <c r="H206" s="110"/>
      <c r="I206" s="110"/>
      <c r="J206" s="110"/>
      <c r="K206" s="112"/>
      <c r="L206" s="112"/>
      <c r="M206" s="112"/>
      <c r="N206" s="112"/>
      <c r="O206" s="112"/>
      <c r="P206" s="112"/>
      <c r="Q206" s="112"/>
      <c r="R206" s="110"/>
      <c r="S206" s="110"/>
      <c r="T206" s="112"/>
      <c r="U206" s="112"/>
      <c r="V206" s="110"/>
      <c r="W206" s="382"/>
      <c r="X206" s="382"/>
      <c r="Y206" s="383"/>
      <c r="Z206" s="2"/>
    </row>
    <row r="207" ht="14.25" customHeight="1">
      <c r="A207" s="102"/>
      <c r="B207" s="117"/>
      <c r="C207" s="110"/>
      <c r="D207" s="110"/>
      <c r="E207" s="115"/>
      <c r="F207" s="110"/>
      <c r="G207" s="110"/>
      <c r="H207" s="110"/>
      <c r="I207" s="110"/>
      <c r="J207" s="110"/>
      <c r="K207" s="112"/>
      <c r="L207" s="112"/>
      <c r="M207" s="112"/>
      <c r="N207" s="112"/>
      <c r="O207" s="112"/>
      <c r="P207" s="112"/>
      <c r="Q207" s="112"/>
      <c r="R207" s="110"/>
      <c r="S207" s="110"/>
      <c r="T207" s="112"/>
      <c r="U207" s="112"/>
      <c r="V207" s="110"/>
      <c r="W207" s="382"/>
      <c r="X207" s="382"/>
      <c r="Y207" s="383"/>
      <c r="Z207" s="2"/>
    </row>
    <row r="208" ht="14.25" customHeight="1">
      <c r="A208" s="102"/>
      <c r="B208" s="117"/>
      <c r="C208" s="110"/>
      <c r="D208" s="110"/>
      <c r="E208" s="115"/>
      <c r="F208" s="110"/>
      <c r="G208" s="110"/>
      <c r="H208" s="110"/>
      <c r="I208" s="110"/>
      <c r="J208" s="110"/>
      <c r="K208" s="112"/>
      <c r="L208" s="112"/>
      <c r="M208" s="112"/>
      <c r="N208" s="112"/>
      <c r="O208" s="112"/>
      <c r="P208" s="112"/>
      <c r="Q208" s="112"/>
      <c r="R208" s="110"/>
      <c r="S208" s="110"/>
      <c r="T208" s="112"/>
      <c r="U208" s="112"/>
      <c r="V208" s="110"/>
      <c r="W208" s="382"/>
      <c r="X208" s="382"/>
      <c r="Y208" s="383"/>
      <c r="Z208" s="2"/>
    </row>
    <row r="209" ht="14.25" customHeight="1">
      <c r="A209" s="102"/>
      <c r="B209" s="117"/>
      <c r="C209" s="110"/>
      <c r="D209" s="110"/>
      <c r="E209" s="115"/>
      <c r="F209" s="110"/>
      <c r="G209" s="110"/>
      <c r="H209" s="110"/>
      <c r="I209" s="110"/>
      <c r="J209" s="110"/>
      <c r="K209" s="112"/>
      <c r="L209" s="112"/>
      <c r="M209" s="112"/>
      <c r="N209" s="112"/>
      <c r="O209" s="112"/>
      <c r="P209" s="112"/>
      <c r="Q209" s="112"/>
      <c r="R209" s="110"/>
      <c r="S209" s="110"/>
      <c r="T209" s="112"/>
      <c r="U209" s="112"/>
      <c r="V209" s="110"/>
      <c r="W209" s="382"/>
      <c r="X209" s="382"/>
      <c r="Y209" s="383"/>
      <c r="Z209" s="2"/>
    </row>
    <row r="210" ht="14.25" customHeight="1">
      <c r="A210" s="102"/>
      <c r="B210" s="117"/>
      <c r="C210" s="110"/>
      <c r="D210" s="110"/>
      <c r="E210" s="115"/>
      <c r="F210" s="110"/>
      <c r="G210" s="110"/>
      <c r="H210" s="110"/>
      <c r="I210" s="110"/>
      <c r="J210" s="110"/>
      <c r="K210" s="112"/>
      <c r="L210" s="112"/>
      <c r="M210" s="112"/>
      <c r="N210" s="112"/>
      <c r="O210" s="112"/>
      <c r="P210" s="112"/>
      <c r="Q210" s="112"/>
      <c r="R210" s="110"/>
      <c r="S210" s="110"/>
      <c r="T210" s="112"/>
      <c r="U210" s="112"/>
      <c r="V210" s="110"/>
      <c r="W210" s="382"/>
      <c r="X210" s="382"/>
      <c r="Y210" s="383"/>
      <c r="Z210" s="2"/>
    </row>
    <row r="211" ht="14.25" customHeight="1">
      <c r="A211" s="102"/>
      <c r="B211" s="117"/>
      <c r="C211" s="110"/>
      <c r="D211" s="110"/>
      <c r="E211" s="115"/>
      <c r="F211" s="110"/>
      <c r="G211" s="110"/>
      <c r="H211" s="110"/>
      <c r="I211" s="110"/>
      <c r="J211" s="110"/>
      <c r="K211" s="112"/>
      <c r="L211" s="112"/>
      <c r="M211" s="112"/>
      <c r="N211" s="112"/>
      <c r="O211" s="112"/>
      <c r="P211" s="112"/>
      <c r="Q211" s="112"/>
      <c r="R211" s="110"/>
      <c r="S211" s="110"/>
      <c r="T211" s="112"/>
      <c r="U211" s="112"/>
      <c r="V211" s="110"/>
      <c r="W211" s="382"/>
      <c r="X211" s="382"/>
      <c r="Y211" s="383"/>
      <c r="Z211" s="2"/>
    </row>
    <row r="212" ht="14.25" customHeight="1">
      <c r="A212" s="102"/>
      <c r="B212" s="117"/>
      <c r="C212" s="110"/>
      <c r="D212" s="110"/>
      <c r="E212" s="115"/>
      <c r="F212" s="110"/>
      <c r="G212" s="110"/>
      <c r="H212" s="110"/>
      <c r="I212" s="110"/>
      <c r="J212" s="110"/>
      <c r="K212" s="112"/>
      <c r="L212" s="112"/>
      <c r="M212" s="112"/>
      <c r="N212" s="112"/>
      <c r="O212" s="112"/>
      <c r="P212" s="112"/>
      <c r="Q212" s="112"/>
      <c r="R212" s="110"/>
      <c r="S212" s="110"/>
      <c r="T212" s="112"/>
      <c r="U212" s="112"/>
      <c r="V212" s="110"/>
      <c r="W212" s="382"/>
      <c r="X212" s="382"/>
      <c r="Y212" s="383"/>
      <c r="Z212" s="2"/>
    </row>
    <row r="213" ht="14.25" customHeight="1">
      <c r="A213" s="102"/>
      <c r="B213" s="117"/>
      <c r="C213" s="110"/>
      <c r="D213" s="110"/>
      <c r="E213" s="115"/>
      <c r="F213" s="110"/>
      <c r="G213" s="110"/>
      <c r="H213" s="110"/>
      <c r="I213" s="110"/>
      <c r="J213" s="110"/>
      <c r="K213" s="112"/>
      <c r="L213" s="112"/>
      <c r="M213" s="112"/>
      <c r="N213" s="112"/>
      <c r="O213" s="112"/>
      <c r="P213" s="112"/>
      <c r="Q213" s="112"/>
      <c r="R213" s="110"/>
      <c r="S213" s="110"/>
      <c r="T213" s="112"/>
      <c r="U213" s="112"/>
      <c r="V213" s="110"/>
      <c r="W213" s="382"/>
      <c r="X213" s="382"/>
      <c r="Y213" s="383"/>
      <c r="Z213" s="2"/>
    </row>
    <row r="214" ht="14.25" customHeight="1">
      <c r="A214" s="102"/>
      <c r="B214" s="117"/>
      <c r="C214" s="110"/>
      <c r="D214" s="110"/>
      <c r="E214" s="115"/>
      <c r="F214" s="110"/>
      <c r="G214" s="110"/>
      <c r="H214" s="110"/>
      <c r="I214" s="110"/>
      <c r="J214" s="110"/>
      <c r="K214" s="112"/>
      <c r="L214" s="112"/>
      <c r="M214" s="112"/>
      <c r="N214" s="112"/>
      <c r="O214" s="112"/>
      <c r="P214" s="112"/>
      <c r="Q214" s="112"/>
      <c r="R214" s="110"/>
      <c r="S214" s="110"/>
      <c r="T214" s="112"/>
      <c r="U214" s="112"/>
      <c r="V214" s="110"/>
      <c r="W214" s="382"/>
      <c r="X214" s="382"/>
      <c r="Y214" s="383"/>
      <c r="Z214" s="2"/>
    </row>
    <row r="215" ht="14.25" customHeight="1">
      <c r="A215" s="102"/>
      <c r="B215" s="117"/>
      <c r="C215" s="110"/>
      <c r="D215" s="110"/>
      <c r="E215" s="115"/>
      <c r="F215" s="110"/>
      <c r="G215" s="110"/>
      <c r="H215" s="110"/>
      <c r="I215" s="110"/>
      <c r="J215" s="110"/>
      <c r="K215" s="112"/>
      <c r="L215" s="112"/>
      <c r="M215" s="112"/>
      <c r="N215" s="112"/>
      <c r="O215" s="112"/>
      <c r="P215" s="112"/>
      <c r="Q215" s="112"/>
      <c r="R215" s="110"/>
      <c r="S215" s="110"/>
      <c r="T215" s="112"/>
      <c r="U215" s="112"/>
      <c r="V215" s="110"/>
      <c r="W215" s="382"/>
      <c r="X215" s="382"/>
      <c r="Y215" s="383"/>
      <c r="Z215" s="2"/>
    </row>
    <row r="216" ht="14.25" customHeight="1">
      <c r="A216" s="102"/>
      <c r="B216" s="117"/>
      <c r="C216" s="110"/>
      <c r="D216" s="110"/>
      <c r="E216" s="115"/>
      <c r="F216" s="110"/>
      <c r="G216" s="110"/>
      <c r="H216" s="110"/>
      <c r="I216" s="110"/>
      <c r="J216" s="110"/>
      <c r="K216" s="112"/>
      <c r="L216" s="112"/>
      <c r="M216" s="112"/>
      <c r="N216" s="112"/>
      <c r="O216" s="112"/>
      <c r="P216" s="112"/>
      <c r="Q216" s="112"/>
      <c r="R216" s="110"/>
      <c r="S216" s="110"/>
      <c r="T216" s="112"/>
      <c r="U216" s="112"/>
      <c r="V216" s="110"/>
      <c r="W216" s="382"/>
      <c r="X216" s="382"/>
      <c r="Y216" s="383"/>
      <c r="Z216" s="2"/>
    </row>
    <row r="217" ht="14.25" customHeight="1">
      <c r="A217" s="102"/>
      <c r="B217" s="117"/>
      <c r="C217" s="110"/>
      <c r="D217" s="110"/>
      <c r="E217" s="115"/>
      <c r="F217" s="110"/>
      <c r="G217" s="110"/>
      <c r="H217" s="110"/>
      <c r="I217" s="110"/>
      <c r="J217" s="110"/>
      <c r="K217" s="112"/>
      <c r="L217" s="112"/>
      <c r="M217" s="112"/>
      <c r="N217" s="112"/>
      <c r="O217" s="112"/>
      <c r="P217" s="112"/>
      <c r="Q217" s="112"/>
      <c r="R217" s="110"/>
      <c r="S217" s="110"/>
      <c r="T217" s="112"/>
      <c r="U217" s="112"/>
      <c r="V217" s="110"/>
      <c r="W217" s="382"/>
      <c r="X217" s="382"/>
      <c r="Y217" s="383"/>
      <c r="Z217" s="2"/>
    </row>
    <row r="218" ht="14.25" customHeight="1">
      <c r="A218" s="102"/>
      <c r="B218" s="117"/>
      <c r="C218" s="110"/>
      <c r="D218" s="110"/>
      <c r="E218" s="115"/>
      <c r="F218" s="110"/>
      <c r="G218" s="110"/>
      <c r="H218" s="110"/>
      <c r="I218" s="110"/>
      <c r="J218" s="110"/>
      <c r="K218" s="112"/>
      <c r="L218" s="112"/>
      <c r="M218" s="112"/>
      <c r="N218" s="112"/>
      <c r="O218" s="112"/>
      <c r="P218" s="112"/>
      <c r="Q218" s="112"/>
      <c r="R218" s="110"/>
      <c r="S218" s="110"/>
      <c r="T218" s="112"/>
      <c r="U218" s="112"/>
      <c r="V218" s="110"/>
      <c r="W218" s="382"/>
      <c r="X218" s="382"/>
      <c r="Y218" s="383"/>
      <c r="Z218" s="2"/>
    </row>
    <row r="219" ht="14.25" customHeight="1">
      <c r="A219" s="102"/>
      <c r="B219" s="117"/>
      <c r="C219" s="110"/>
      <c r="D219" s="110"/>
      <c r="E219" s="115"/>
      <c r="F219" s="110"/>
      <c r="G219" s="110"/>
      <c r="H219" s="110"/>
      <c r="I219" s="110"/>
      <c r="J219" s="110"/>
      <c r="K219" s="112"/>
      <c r="L219" s="112"/>
      <c r="M219" s="112"/>
      <c r="N219" s="112"/>
      <c r="O219" s="112"/>
      <c r="P219" s="112"/>
      <c r="Q219" s="112"/>
      <c r="R219" s="110"/>
      <c r="S219" s="110"/>
      <c r="T219" s="112"/>
      <c r="U219" s="112"/>
      <c r="V219" s="110"/>
      <c r="W219" s="382"/>
      <c r="X219" s="382"/>
      <c r="Y219" s="383"/>
      <c r="Z219" s="2"/>
    </row>
    <row r="220" ht="14.25" customHeight="1">
      <c r="A220" s="102"/>
      <c r="B220" s="117"/>
      <c r="C220" s="110"/>
      <c r="D220" s="110"/>
      <c r="E220" s="115"/>
      <c r="F220" s="110"/>
      <c r="G220" s="110"/>
      <c r="H220" s="110"/>
      <c r="I220" s="110"/>
      <c r="J220" s="110"/>
      <c r="K220" s="112"/>
      <c r="L220" s="112"/>
      <c r="M220" s="112"/>
      <c r="N220" s="112"/>
      <c r="O220" s="112"/>
      <c r="P220" s="112"/>
      <c r="Q220" s="112"/>
      <c r="R220" s="110"/>
      <c r="S220" s="110"/>
      <c r="T220" s="112"/>
      <c r="U220" s="112"/>
      <c r="V220" s="110"/>
      <c r="W220" s="382"/>
      <c r="X220" s="382"/>
      <c r="Y220" s="383"/>
      <c r="Z220" s="2"/>
    </row>
    <row r="221" ht="14.25" customHeight="1">
      <c r="A221" s="102"/>
      <c r="B221" s="117"/>
      <c r="C221" s="110"/>
      <c r="D221" s="110"/>
      <c r="E221" s="115"/>
      <c r="F221" s="110"/>
      <c r="G221" s="110"/>
      <c r="H221" s="110"/>
      <c r="I221" s="110"/>
      <c r="J221" s="110"/>
      <c r="K221" s="112"/>
      <c r="L221" s="112"/>
      <c r="M221" s="112"/>
      <c r="N221" s="112"/>
      <c r="O221" s="112"/>
      <c r="P221" s="112"/>
      <c r="Q221" s="112"/>
      <c r="R221" s="110"/>
      <c r="S221" s="110"/>
      <c r="T221" s="112"/>
      <c r="U221" s="112"/>
      <c r="V221" s="110"/>
      <c r="W221" s="382"/>
      <c r="X221" s="382"/>
      <c r="Y221" s="383"/>
      <c r="Z221" s="2"/>
    </row>
    <row r="222" ht="14.25" customHeight="1">
      <c r="A222" s="102"/>
      <c r="B222" s="117"/>
      <c r="C222" s="110"/>
      <c r="D222" s="110"/>
      <c r="E222" s="115"/>
      <c r="F222" s="110"/>
      <c r="G222" s="110"/>
      <c r="H222" s="110"/>
      <c r="I222" s="110"/>
      <c r="J222" s="110"/>
      <c r="K222" s="112"/>
      <c r="L222" s="112"/>
      <c r="M222" s="112"/>
      <c r="N222" s="112"/>
      <c r="O222" s="112"/>
      <c r="P222" s="112"/>
      <c r="Q222" s="112"/>
      <c r="R222" s="110"/>
      <c r="S222" s="110"/>
      <c r="T222" s="112"/>
      <c r="U222" s="112"/>
      <c r="V222" s="110"/>
      <c r="W222" s="382"/>
      <c r="X222" s="382"/>
      <c r="Y222" s="383"/>
      <c r="Z222" s="2"/>
    </row>
    <row r="223" ht="14.25" customHeight="1">
      <c r="A223" s="102"/>
      <c r="B223" s="117"/>
      <c r="C223" s="110"/>
      <c r="D223" s="110"/>
      <c r="E223" s="115"/>
      <c r="F223" s="110"/>
      <c r="G223" s="110"/>
      <c r="H223" s="110"/>
      <c r="I223" s="110"/>
      <c r="J223" s="110"/>
      <c r="K223" s="112"/>
      <c r="L223" s="112"/>
      <c r="M223" s="112"/>
      <c r="N223" s="112"/>
      <c r="O223" s="112"/>
      <c r="P223" s="112"/>
      <c r="Q223" s="112"/>
      <c r="R223" s="110"/>
      <c r="S223" s="110"/>
      <c r="T223" s="112"/>
      <c r="U223" s="112"/>
      <c r="V223" s="110"/>
      <c r="W223" s="382"/>
      <c r="X223" s="382"/>
      <c r="Y223" s="383"/>
      <c r="Z223" s="2"/>
    </row>
    <row r="224" ht="14.25" customHeight="1">
      <c r="A224" s="102"/>
      <c r="B224" s="117"/>
      <c r="C224" s="110"/>
      <c r="D224" s="110"/>
      <c r="E224" s="115"/>
      <c r="F224" s="110"/>
      <c r="G224" s="110"/>
      <c r="H224" s="110"/>
      <c r="I224" s="110"/>
      <c r="J224" s="110"/>
      <c r="K224" s="112"/>
      <c r="L224" s="112"/>
      <c r="M224" s="112"/>
      <c r="N224" s="112"/>
      <c r="O224" s="112"/>
      <c r="P224" s="112"/>
      <c r="Q224" s="112"/>
      <c r="R224" s="110"/>
      <c r="S224" s="110"/>
      <c r="T224" s="112"/>
      <c r="U224" s="112"/>
      <c r="V224" s="110"/>
      <c r="W224" s="382"/>
      <c r="X224" s="382"/>
      <c r="Y224" s="383"/>
      <c r="Z224" s="2"/>
    </row>
    <row r="225" ht="14.25" customHeight="1">
      <c r="A225" s="102"/>
      <c r="B225" s="117"/>
      <c r="C225" s="110"/>
      <c r="D225" s="110"/>
      <c r="E225" s="115"/>
      <c r="F225" s="110"/>
      <c r="G225" s="110"/>
      <c r="H225" s="110"/>
      <c r="I225" s="110"/>
      <c r="J225" s="110"/>
      <c r="K225" s="112"/>
      <c r="L225" s="112"/>
      <c r="M225" s="112"/>
      <c r="N225" s="112"/>
      <c r="O225" s="112"/>
      <c r="P225" s="112"/>
      <c r="Q225" s="112"/>
      <c r="R225" s="110"/>
      <c r="S225" s="110"/>
      <c r="T225" s="112"/>
      <c r="U225" s="112"/>
      <c r="V225" s="110"/>
      <c r="W225" s="382"/>
      <c r="X225" s="382"/>
      <c r="Y225" s="383"/>
      <c r="Z225" s="2"/>
    </row>
    <row r="226" ht="14.25" customHeight="1">
      <c r="A226" s="102"/>
      <c r="B226" s="117"/>
      <c r="C226" s="110"/>
      <c r="D226" s="110"/>
      <c r="E226" s="115"/>
      <c r="F226" s="110"/>
      <c r="G226" s="110"/>
      <c r="H226" s="110"/>
      <c r="I226" s="110"/>
      <c r="J226" s="110"/>
      <c r="K226" s="112"/>
      <c r="L226" s="112"/>
      <c r="M226" s="112"/>
      <c r="N226" s="112"/>
      <c r="O226" s="112"/>
      <c r="P226" s="112"/>
      <c r="Q226" s="112"/>
      <c r="R226" s="110"/>
      <c r="S226" s="110"/>
      <c r="T226" s="112"/>
      <c r="U226" s="112"/>
      <c r="V226" s="110"/>
      <c r="W226" s="382"/>
      <c r="X226" s="382"/>
      <c r="Y226" s="383"/>
      <c r="Z226" s="2"/>
    </row>
    <row r="227" ht="14.25" customHeight="1">
      <c r="A227" s="102"/>
      <c r="B227" s="117"/>
      <c r="C227" s="110"/>
      <c r="D227" s="110"/>
      <c r="E227" s="115"/>
      <c r="F227" s="110"/>
      <c r="G227" s="110"/>
      <c r="H227" s="110"/>
      <c r="I227" s="110"/>
      <c r="J227" s="110"/>
      <c r="K227" s="112"/>
      <c r="L227" s="112"/>
      <c r="M227" s="112"/>
      <c r="N227" s="112"/>
      <c r="O227" s="112"/>
      <c r="P227" s="112"/>
      <c r="Q227" s="112"/>
      <c r="R227" s="110"/>
      <c r="S227" s="110"/>
      <c r="T227" s="112"/>
      <c r="U227" s="112"/>
      <c r="V227" s="110"/>
      <c r="W227" s="382"/>
      <c r="X227" s="382"/>
      <c r="Y227" s="383"/>
      <c r="Z227" s="2"/>
    </row>
    <row r="228" ht="14.25" customHeight="1">
      <c r="A228" s="102"/>
      <c r="B228" s="117"/>
      <c r="C228" s="110"/>
      <c r="D228" s="110"/>
      <c r="E228" s="115"/>
      <c r="F228" s="110"/>
      <c r="G228" s="110"/>
      <c r="H228" s="110"/>
      <c r="I228" s="110"/>
      <c r="J228" s="110"/>
      <c r="K228" s="112"/>
      <c r="L228" s="112"/>
      <c r="M228" s="112"/>
      <c r="N228" s="112"/>
      <c r="O228" s="112"/>
      <c r="P228" s="112"/>
      <c r="Q228" s="112"/>
      <c r="R228" s="110"/>
      <c r="S228" s="110"/>
      <c r="T228" s="112"/>
      <c r="U228" s="112"/>
      <c r="V228" s="110"/>
      <c r="W228" s="382"/>
      <c r="X228" s="382"/>
      <c r="Y228" s="383"/>
      <c r="Z228" s="2"/>
    </row>
    <row r="229" ht="14.25" customHeight="1">
      <c r="A229" s="102"/>
      <c r="B229" s="117"/>
      <c r="C229" s="110"/>
      <c r="D229" s="110"/>
      <c r="E229" s="115"/>
      <c r="F229" s="110"/>
      <c r="G229" s="110"/>
      <c r="H229" s="110"/>
      <c r="I229" s="110"/>
      <c r="J229" s="110"/>
      <c r="K229" s="112"/>
      <c r="L229" s="112"/>
      <c r="M229" s="112"/>
      <c r="N229" s="112"/>
      <c r="O229" s="112"/>
      <c r="P229" s="112"/>
      <c r="Q229" s="112"/>
      <c r="R229" s="110"/>
      <c r="S229" s="110"/>
      <c r="T229" s="112"/>
      <c r="U229" s="112"/>
      <c r="V229" s="110"/>
      <c r="W229" s="382"/>
      <c r="X229" s="382"/>
      <c r="Y229" s="383"/>
      <c r="Z229" s="2"/>
    </row>
    <row r="230" ht="14.25" customHeight="1">
      <c r="A230" s="102"/>
      <c r="B230" s="117"/>
      <c r="C230" s="110"/>
      <c r="D230" s="110"/>
      <c r="E230" s="115"/>
      <c r="F230" s="110"/>
      <c r="G230" s="110"/>
      <c r="H230" s="110"/>
      <c r="I230" s="110"/>
      <c r="J230" s="110"/>
      <c r="K230" s="112"/>
      <c r="L230" s="112"/>
      <c r="M230" s="112"/>
      <c r="N230" s="112"/>
      <c r="O230" s="112"/>
      <c r="P230" s="112"/>
      <c r="Q230" s="112"/>
      <c r="R230" s="110"/>
      <c r="S230" s="110"/>
      <c r="T230" s="112"/>
      <c r="U230" s="112"/>
      <c r="V230" s="110"/>
      <c r="W230" s="382"/>
      <c r="X230" s="382"/>
      <c r="Y230" s="383"/>
      <c r="Z230" s="2"/>
    </row>
    <row r="231" ht="14.25" customHeight="1">
      <c r="A231" s="102"/>
      <c r="B231" s="117"/>
      <c r="C231" s="110"/>
      <c r="D231" s="110"/>
      <c r="E231" s="115"/>
      <c r="F231" s="110"/>
      <c r="G231" s="110"/>
      <c r="H231" s="110"/>
      <c r="I231" s="110"/>
      <c r="J231" s="110"/>
      <c r="K231" s="112"/>
      <c r="L231" s="112"/>
      <c r="M231" s="112"/>
      <c r="N231" s="112"/>
      <c r="O231" s="112"/>
      <c r="P231" s="112"/>
      <c r="Q231" s="112"/>
      <c r="R231" s="110"/>
      <c r="S231" s="110"/>
      <c r="T231" s="112"/>
      <c r="U231" s="112"/>
      <c r="V231" s="110"/>
      <c r="W231" s="382"/>
      <c r="X231" s="382"/>
      <c r="Y231" s="383"/>
      <c r="Z231" s="2"/>
    </row>
    <row r="232" ht="14.25" customHeight="1">
      <c r="A232" s="102"/>
      <c r="B232" s="117"/>
      <c r="C232" s="110"/>
      <c r="D232" s="110"/>
      <c r="E232" s="115"/>
      <c r="F232" s="110"/>
      <c r="G232" s="110"/>
      <c r="H232" s="110"/>
      <c r="I232" s="110"/>
      <c r="J232" s="110"/>
      <c r="K232" s="112"/>
      <c r="L232" s="112"/>
      <c r="M232" s="112"/>
      <c r="N232" s="112"/>
      <c r="O232" s="112"/>
      <c r="P232" s="112"/>
      <c r="Q232" s="112"/>
      <c r="R232" s="110"/>
      <c r="S232" s="110"/>
      <c r="T232" s="112"/>
      <c r="U232" s="112"/>
      <c r="V232" s="110"/>
      <c r="W232" s="382"/>
      <c r="X232" s="382"/>
      <c r="Y232" s="383"/>
      <c r="Z232" s="2"/>
    </row>
    <row r="233" ht="14.25" customHeight="1">
      <c r="A233" s="102"/>
      <c r="B233" s="117"/>
      <c r="C233" s="110"/>
      <c r="D233" s="110"/>
      <c r="E233" s="115"/>
      <c r="F233" s="110"/>
      <c r="G233" s="110"/>
      <c r="H233" s="110"/>
      <c r="I233" s="110"/>
      <c r="J233" s="110"/>
      <c r="K233" s="112"/>
      <c r="L233" s="112"/>
      <c r="M233" s="112"/>
      <c r="N233" s="112"/>
      <c r="O233" s="112"/>
      <c r="P233" s="112"/>
      <c r="Q233" s="112"/>
      <c r="R233" s="110"/>
      <c r="S233" s="110"/>
      <c r="T233" s="112"/>
      <c r="U233" s="112"/>
      <c r="V233" s="110"/>
      <c r="W233" s="382"/>
      <c r="X233" s="382"/>
      <c r="Y233" s="383"/>
      <c r="Z233" s="2"/>
    </row>
    <row r="234" ht="14.25" customHeight="1">
      <c r="A234" s="102"/>
      <c r="B234" s="117"/>
      <c r="C234" s="110"/>
      <c r="D234" s="110"/>
      <c r="E234" s="115"/>
      <c r="F234" s="110"/>
      <c r="G234" s="110"/>
      <c r="H234" s="110"/>
      <c r="I234" s="110"/>
      <c r="J234" s="110"/>
      <c r="K234" s="112"/>
      <c r="L234" s="112"/>
      <c r="M234" s="112"/>
      <c r="N234" s="112"/>
      <c r="O234" s="112"/>
      <c r="P234" s="112"/>
      <c r="Q234" s="112"/>
      <c r="R234" s="110"/>
      <c r="S234" s="110"/>
      <c r="T234" s="112"/>
      <c r="U234" s="112"/>
      <c r="V234" s="110"/>
      <c r="W234" s="382"/>
      <c r="X234" s="382"/>
      <c r="Y234" s="383"/>
      <c r="Z234" s="2"/>
    </row>
    <row r="235" ht="14.25" customHeight="1">
      <c r="A235" s="102"/>
      <c r="B235" s="117"/>
      <c r="C235" s="110"/>
      <c r="D235" s="110"/>
      <c r="E235" s="115"/>
      <c r="F235" s="110"/>
      <c r="G235" s="110"/>
      <c r="H235" s="110"/>
      <c r="I235" s="110"/>
      <c r="J235" s="110"/>
      <c r="K235" s="112"/>
      <c r="L235" s="112"/>
      <c r="M235" s="112"/>
      <c r="N235" s="112"/>
      <c r="O235" s="112"/>
      <c r="P235" s="112"/>
      <c r="Q235" s="112"/>
      <c r="R235" s="110"/>
      <c r="S235" s="110"/>
      <c r="T235" s="112"/>
      <c r="U235" s="112"/>
      <c r="V235" s="110"/>
      <c r="W235" s="382"/>
      <c r="X235" s="382"/>
      <c r="Y235" s="383"/>
      <c r="Z235" s="2"/>
    </row>
    <row r="236" ht="14.25" customHeight="1">
      <c r="A236" s="102"/>
      <c r="B236" s="117"/>
      <c r="C236" s="110"/>
      <c r="D236" s="110"/>
      <c r="E236" s="115"/>
      <c r="F236" s="110"/>
      <c r="G236" s="110"/>
      <c r="H236" s="110"/>
      <c r="I236" s="110"/>
      <c r="J236" s="110"/>
      <c r="K236" s="112"/>
      <c r="L236" s="112"/>
      <c r="M236" s="112"/>
      <c r="N236" s="112"/>
      <c r="O236" s="112"/>
      <c r="P236" s="112"/>
      <c r="Q236" s="112"/>
      <c r="R236" s="110"/>
      <c r="S236" s="110"/>
      <c r="T236" s="112"/>
      <c r="U236" s="112"/>
      <c r="V236" s="110"/>
      <c r="W236" s="382"/>
      <c r="X236" s="382"/>
      <c r="Y236" s="383"/>
      <c r="Z236" s="2"/>
    </row>
    <row r="237" ht="14.25" customHeight="1">
      <c r="A237" s="102"/>
      <c r="B237" s="117"/>
      <c r="C237" s="110"/>
      <c r="D237" s="110"/>
      <c r="E237" s="115"/>
      <c r="F237" s="110"/>
      <c r="G237" s="110"/>
      <c r="H237" s="110"/>
      <c r="I237" s="110"/>
      <c r="J237" s="110"/>
      <c r="K237" s="112"/>
      <c r="L237" s="112"/>
      <c r="M237" s="112"/>
      <c r="N237" s="112"/>
      <c r="O237" s="112"/>
      <c r="P237" s="112"/>
      <c r="Q237" s="112"/>
      <c r="R237" s="110"/>
      <c r="S237" s="110"/>
      <c r="T237" s="112"/>
      <c r="U237" s="112"/>
      <c r="V237" s="110"/>
      <c r="W237" s="382"/>
      <c r="X237" s="382"/>
      <c r="Y237" s="383"/>
      <c r="Z237" s="2"/>
    </row>
    <row r="238" ht="14.25" customHeight="1">
      <c r="A238" s="102"/>
      <c r="B238" s="117"/>
      <c r="C238" s="110"/>
      <c r="D238" s="110"/>
      <c r="E238" s="115"/>
      <c r="F238" s="110"/>
      <c r="G238" s="110"/>
      <c r="H238" s="110"/>
      <c r="I238" s="110"/>
      <c r="J238" s="110"/>
      <c r="K238" s="112"/>
      <c r="L238" s="112"/>
      <c r="M238" s="112"/>
      <c r="N238" s="112"/>
      <c r="O238" s="112"/>
      <c r="P238" s="112"/>
      <c r="Q238" s="112"/>
      <c r="R238" s="110"/>
      <c r="S238" s="110"/>
      <c r="T238" s="112"/>
      <c r="U238" s="112"/>
      <c r="V238" s="110"/>
      <c r="W238" s="382"/>
      <c r="X238" s="382"/>
      <c r="Y238" s="383"/>
      <c r="Z238" s="2"/>
    </row>
    <row r="239" ht="14.25" customHeight="1">
      <c r="A239" s="102"/>
      <c r="B239" s="117"/>
      <c r="C239" s="110"/>
      <c r="D239" s="110"/>
      <c r="E239" s="115"/>
      <c r="F239" s="110"/>
      <c r="G239" s="110"/>
      <c r="H239" s="110"/>
      <c r="I239" s="110"/>
      <c r="J239" s="110"/>
      <c r="K239" s="112"/>
      <c r="L239" s="112"/>
      <c r="M239" s="112"/>
      <c r="N239" s="112"/>
      <c r="O239" s="112"/>
      <c r="P239" s="112"/>
      <c r="Q239" s="112"/>
      <c r="R239" s="110"/>
      <c r="S239" s="110"/>
      <c r="T239" s="112"/>
      <c r="U239" s="112"/>
      <c r="V239" s="110"/>
      <c r="W239" s="382"/>
      <c r="X239" s="382"/>
      <c r="Y239" s="383"/>
      <c r="Z239" s="2"/>
    </row>
    <row r="240" ht="14.25" customHeight="1">
      <c r="A240" s="102"/>
      <c r="B240" s="117"/>
      <c r="C240" s="110"/>
      <c r="D240" s="110"/>
      <c r="E240" s="115"/>
      <c r="F240" s="110"/>
      <c r="G240" s="110"/>
      <c r="H240" s="110"/>
      <c r="I240" s="110"/>
      <c r="J240" s="110"/>
      <c r="K240" s="112"/>
      <c r="L240" s="112"/>
      <c r="M240" s="112"/>
      <c r="N240" s="112"/>
      <c r="O240" s="112"/>
      <c r="P240" s="112"/>
      <c r="Q240" s="112"/>
      <c r="R240" s="110"/>
      <c r="S240" s="110"/>
      <c r="T240" s="112"/>
      <c r="U240" s="112"/>
      <c r="V240" s="110"/>
      <c r="W240" s="382"/>
      <c r="X240" s="382"/>
      <c r="Y240" s="383"/>
      <c r="Z240" s="2"/>
    </row>
    <row r="241" ht="14.25" customHeight="1">
      <c r="A241" s="102"/>
      <c r="B241" s="117"/>
      <c r="C241" s="110"/>
      <c r="D241" s="110"/>
      <c r="E241" s="115"/>
      <c r="F241" s="110"/>
      <c r="G241" s="110"/>
      <c r="H241" s="110"/>
      <c r="I241" s="110"/>
      <c r="J241" s="110"/>
      <c r="K241" s="112"/>
      <c r="L241" s="112"/>
      <c r="M241" s="112"/>
      <c r="N241" s="112"/>
      <c r="O241" s="112"/>
      <c r="P241" s="112"/>
      <c r="Q241" s="112"/>
      <c r="R241" s="110"/>
      <c r="S241" s="110"/>
      <c r="T241" s="112"/>
      <c r="U241" s="112"/>
      <c r="V241" s="110"/>
      <c r="W241" s="382"/>
      <c r="X241" s="382"/>
      <c r="Y241" s="383"/>
      <c r="Z241" s="2"/>
    </row>
    <row r="242" ht="14.25" customHeight="1">
      <c r="A242" s="102"/>
      <c r="B242" s="117"/>
      <c r="C242" s="110"/>
      <c r="D242" s="110"/>
      <c r="E242" s="115"/>
      <c r="F242" s="110"/>
      <c r="G242" s="110"/>
      <c r="H242" s="110"/>
      <c r="I242" s="110"/>
      <c r="J242" s="110"/>
      <c r="K242" s="112"/>
      <c r="L242" s="112"/>
      <c r="M242" s="112"/>
      <c r="N242" s="112"/>
      <c r="O242" s="112"/>
      <c r="P242" s="112"/>
      <c r="Q242" s="112"/>
      <c r="R242" s="110"/>
      <c r="S242" s="110"/>
      <c r="T242" s="112"/>
      <c r="U242" s="112"/>
      <c r="V242" s="110"/>
      <c r="W242" s="382"/>
      <c r="X242" s="382"/>
      <c r="Y242" s="383"/>
      <c r="Z242" s="2"/>
    </row>
    <row r="243" ht="14.25" customHeight="1">
      <c r="A243" s="102"/>
      <c r="B243" s="117"/>
      <c r="C243" s="110"/>
      <c r="D243" s="110"/>
      <c r="E243" s="115"/>
      <c r="F243" s="110"/>
      <c r="G243" s="110"/>
      <c r="H243" s="110"/>
      <c r="I243" s="110"/>
      <c r="J243" s="110"/>
      <c r="K243" s="112"/>
      <c r="L243" s="112"/>
      <c r="M243" s="112"/>
      <c r="N243" s="112"/>
      <c r="O243" s="112"/>
      <c r="P243" s="112"/>
      <c r="Q243" s="112"/>
      <c r="R243" s="110"/>
      <c r="S243" s="110"/>
      <c r="T243" s="112"/>
      <c r="U243" s="112"/>
      <c r="V243" s="110"/>
      <c r="W243" s="382"/>
      <c r="X243" s="382"/>
      <c r="Y243" s="383"/>
      <c r="Z243" s="2"/>
    </row>
    <row r="244" ht="14.25" customHeight="1">
      <c r="A244" s="102"/>
      <c r="B244" s="117"/>
      <c r="C244" s="110"/>
      <c r="D244" s="110"/>
      <c r="E244" s="115"/>
      <c r="F244" s="110"/>
      <c r="G244" s="110"/>
      <c r="H244" s="110"/>
      <c r="I244" s="110"/>
      <c r="J244" s="110"/>
      <c r="K244" s="112"/>
      <c r="L244" s="112"/>
      <c r="M244" s="112"/>
      <c r="N244" s="112"/>
      <c r="O244" s="112"/>
      <c r="P244" s="112"/>
      <c r="Q244" s="112"/>
      <c r="R244" s="110"/>
      <c r="S244" s="110"/>
      <c r="T244" s="112"/>
      <c r="U244" s="112"/>
      <c r="V244" s="110"/>
      <c r="W244" s="382"/>
      <c r="X244" s="382"/>
      <c r="Y244" s="383"/>
      <c r="Z244" s="2"/>
    </row>
    <row r="245" ht="14.25" customHeight="1">
      <c r="A245" s="102"/>
      <c r="B245" s="117"/>
      <c r="C245" s="110"/>
      <c r="D245" s="110"/>
      <c r="E245" s="115"/>
      <c r="F245" s="110"/>
      <c r="G245" s="110"/>
      <c r="H245" s="110"/>
      <c r="I245" s="110"/>
      <c r="J245" s="110"/>
      <c r="K245" s="112"/>
      <c r="L245" s="112"/>
      <c r="M245" s="112"/>
      <c r="N245" s="112"/>
      <c r="O245" s="112"/>
      <c r="P245" s="112"/>
      <c r="Q245" s="112"/>
      <c r="R245" s="110"/>
      <c r="S245" s="110"/>
      <c r="T245" s="112"/>
      <c r="U245" s="112"/>
      <c r="V245" s="110"/>
      <c r="W245" s="382"/>
      <c r="X245" s="382"/>
      <c r="Y245" s="383"/>
      <c r="Z245" s="2"/>
    </row>
    <row r="246" ht="14.25" customHeight="1">
      <c r="A246" s="102"/>
      <c r="B246" s="117"/>
      <c r="C246" s="110"/>
      <c r="D246" s="110"/>
      <c r="E246" s="115"/>
      <c r="F246" s="110"/>
      <c r="G246" s="110"/>
      <c r="H246" s="110"/>
      <c r="I246" s="110"/>
      <c r="J246" s="110"/>
      <c r="K246" s="112"/>
      <c r="L246" s="112"/>
      <c r="M246" s="112"/>
      <c r="N246" s="112"/>
      <c r="O246" s="112"/>
      <c r="P246" s="112"/>
      <c r="Q246" s="112"/>
      <c r="R246" s="110"/>
      <c r="S246" s="110"/>
      <c r="T246" s="112"/>
      <c r="U246" s="112"/>
      <c r="V246" s="110"/>
      <c r="W246" s="382"/>
      <c r="X246" s="382"/>
      <c r="Y246" s="383"/>
      <c r="Z246" s="2"/>
    </row>
    <row r="247" ht="14.25" customHeight="1">
      <c r="A247" s="102"/>
      <c r="B247" s="117"/>
      <c r="C247" s="110"/>
      <c r="D247" s="110"/>
      <c r="E247" s="115"/>
      <c r="F247" s="110"/>
      <c r="G247" s="110"/>
      <c r="H247" s="110"/>
      <c r="I247" s="110"/>
      <c r="J247" s="110"/>
      <c r="K247" s="112"/>
      <c r="L247" s="112"/>
      <c r="M247" s="112"/>
      <c r="N247" s="112"/>
      <c r="O247" s="112"/>
      <c r="P247" s="112"/>
      <c r="Q247" s="112"/>
      <c r="R247" s="110"/>
      <c r="S247" s="110"/>
      <c r="T247" s="112"/>
      <c r="U247" s="112"/>
      <c r="V247" s="110"/>
      <c r="W247" s="382"/>
      <c r="X247" s="382"/>
      <c r="Y247" s="383"/>
      <c r="Z247" s="2"/>
    </row>
    <row r="248" ht="14.25" customHeight="1">
      <c r="A248" s="102"/>
      <c r="B248" s="117"/>
      <c r="C248" s="110"/>
      <c r="D248" s="110"/>
      <c r="E248" s="115"/>
      <c r="F248" s="110"/>
      <c r="G248" s="110"/>
      <c r="H248" s="110"/>
      <c r="I248" s="110"/>
      <c r="J248" s="110"/>
      <c r="K248" s="112"/>
      <c r="L248" s="112"/>
      <c r="M248" s="112"/>
      <c r="N248" s="112"/>
      <c r="O248" s="112"/>
      <c r="P248" s="112"/>
      <c r="Q248" s="112"/>
      <c r="R248" s="110"/>
      <c r="S248" s="110"/>
      <c r="T248" s="112"/>
      <c r="U248" s="112"/>
      <c r="V248" s="110"/>
      <c r="W248" s="382"/>
      <c r="X248" s="382"/>
      <c r="Y248" s="383"/>
      <c r="Z248" s="2"/>
    </row>
    <row r="249" ht="14.25" customHeight="1">
      <c r="A249" s="102"/>
      <c r="B249" s="117"/>
      <c r="C249" s="110"/>
      <c r="D249" s="110"/>
      <c r="E249" s="115"/>
      <c r="F249" s="110"/>
      <c r="G249" s="110"/>
      <c r="H249" s="110"/>
      <c r="I249" s="110"/>
      <c r="J249" s="110"/>
      <c r="K249" s="112"/>
      <c r="L249" s="112"/>
      <c r="M249" s="112"/>
      <c r="N249" s="112"/>
      <c r="O249" s="112"/>
      <c r="P249" s="112"/>
      <c r="Q249" s="112"/>
      <c r="R249" s="110"/>
      <c r="S249" s="110"/>
      <c r="T249" s="112"/>
      <c r="U249" s="112"/>
      <c r="V249" s="110"/>
      <c r="W249" s="382"/>
      <c r="X249" s="382"/>
      <c r="Y249" s="383"/>
      <c r="Z249" s="2"/>
    </row>
    <row r="250" ht="14.25" customHeight="1">
      <c r="A250" s="102"/>
      <c r="B250" s="117"/>
      <c r="C250" s="110"/>
      <c r="D250" s="110"/>
      <c r="E250" s="115"/>
      <c r="F250" s="110"/>
      <c r="G250" s="110"/>
      <c r="H250" s="110"/>
      <c r="I250" s="110"/>
      <c r="J250" s="110"/>
      <c r="K250" s="112"/>
      <c r="L250" s="112"/>
      <c r="M250" s="112"/>
      <c r="N250" s="112"/>
      <c r="O250" s="112"/>
      <c r="P250" s="112"/>
      <c r="Q250" s="112"/>
      <c r="R250" s="110"/>
      <c r="S250" s="110"/>
      <c r="T250" s="112"/>
      <c r="U250" s="112"/>
      <c r="V250" s="110"/>
      <c r="W250" s="382"/>
      <c r="X250" s="382"/>
      <c r="Y250" s="383"/>
      <c r="Z250" s="2"/>
    </row>
    <row r="251" ht="14.25" customHeight="1">
      <c r="A251" s="102"/>
      <c r="B251" s="117"/>
      <c r="C251" s="110"/>
      <c r="D251" s="110"/>
      <c r="E251" s="115"/>
      <c r="F251" s="110"/>
      <c r="G251" s="110"/>
      <c r="H251" s="110"/>
      <c r="I251" s="110"/>
      <c r="J251" s="110"/>
      <c r="K251" s="112"/>
      <c r="L251" s="112"/>
      <c r="M251" s="112"/>
      <c r="N251" s="112"/>
      <c r="O251" s="112"/>
      <c r="P251" s="112"/>
      <c r="Q251" s="112"/>
      <c r="R251" s="110"/>
      <c r="S251" s="110"/>
      <c r="T251" s="112"/>
      <c r="U251" s="112"/>
      <c r="V251" s="110"/>
      <c r="W251" s="382"/>
      <c r="X251" s="382"/>
      <c r="Y251" s="383"/>
      <c r="Z251" s="2"/>
    </row>
    <row r="252" ht="14.25" customHeight="1">
      <c r="A252" s="102"/>
      <c r="B252" s="117"/>
      <c r="C252" s="110"/>
      <c r="D252" s="110"/>
      <c r="E252" s="115"/>
      <c r="F252" s="110"/>
      <c r="G252" s="110"/>
      <c r="H252" s="110"/>
      <c r="I252" s="110"/>
      <c r="J252" s="110"/>
      <c r="K252" s="112"/>
      <c r="L252" s="112"/>
      <c r="M252" s="112"/>
      <c r="N252" s="112"/>
      <c r="O252" s="112"/>
      <c r="P252" s="112"/>
      <c r="Q252" s="112"/>
      <c r="R252" s="110"/>
      <c r="S252" s="110"/>
      <c r="T252" s="112"/>
      <c r="U252" s="112"/>
      <c r="V252" s="110"/>
      <c r="W252" s="382"/>
      <c r="X252" s="382"/>
      <c r="Y252" s="383"/>
      <c r="Z252" s="2"/>
    </row>
    <row r="253" ht="14.25" customHeight="1">
      <c r="A253" s="102"/>
      <c r="B253" s="117"/>
      <c r="C253" s="110"/>
      <c r="D253" s="110"/>
      <c r="E253" s="115"/>
      <c r="F253" s="110"/>
      <c r="G253" s="110"/>
      <c r="H253" s="110"/>
      <c r="I253" s="110"/>
      <c r="J253" s="110"/>
      <c r="K253" s="112"/>
      <c r="L253" s="112"/>
      <c r="M253" s="112"/>
      <c r="N253" s="112"/>
      <c r="O253" s="112"/>
      <c r="P253" s="112"/>
      <c r="Q253" s="112"/>
      <c r="R253" s="110"/>
      <c r="S253" s="110"/>
      <c r="T253" s="112"/>
      <c r="U253" s="112"/>
      <c r="V253" s="110"/>
      <c r="W253" s="382"/>
      <c r="X253" s="382"/>
      <c r="Y253" s="383"/>
      <c r="Z253" s="2"/>
    </row>
    <row r="254" ht="14.25" customHeight="1">
      <c r="A254" s="102"/>
      <c r="B254" s="117"/>
      <c r="C254" s="110"/>
      <c r="D254" s="110"/>
      <c r="E254" s="115"/>
      <c r="F254" s="110"/>
      <c r="G254" s="110"/>
      <c r="H254" s="110"/>
      <c r="I254" s="110"/>
      <c r="J254" s="110"/>
      <c r="K254" s="112"/>
      <c r="L254" s="112"/>
      <c r="M254" s="112"/>
      <c r="N254" s="112"/>
      <c r="O254" s="112"/>
      <c r="P254" s="112"/>
      <c r="Q254" s="112"/>
      <c r="R254" s="110"/>
      <c r="S254" s="110"/>
      <c r="T254" s="112"/>
      <c r="U254" s="112"/>
      <c r="V254" s="110"/>
      <c r="W254" s="382"/>
      <c r="X254" s="382"/>
      <c r="Y254" s="383"/>
      <c r="Z254" s="2"/>
    </row>
    <row r="255" ht="14.25" customHeight="1">
      <c r="A255" s="102"/>
      <c r="B255" s="117"/>
      <c r="C255" s="110"/>
      <c r="D255" s="110"/>
      <c r="E255" s="115"/>
      <c r="F255" s="110"/>
      <c r="G255" s="110"/>
      <c r="H255" s="110"/>
      <c r="I255" s="110"/>
      <c r="J255" s="110"/>
      <c r="K255" s="112"/>
      <c r="L255" s="112"/>
      <c r="M255" s="112"/>
      <c r="N255" s="112"/>
      <c r="O255" s="112"/>
      <c r="P255" s="112"/>
      <c r="Q255" s="112"/>
      <c r="R255" s="110"/>
      <c r="S255" s="110"/>
      <c r="T255" s="112"/>
      <c r="U255" s="112"/>
      <c r="V255" s="110"/>
      <c r="W255" s="382"/>
      <c r="X255" s="382"/>
      <c r="Y255" s="383"/>
      <c r="Z255" s="2"/>
    </row>
    <row r="256" ht="14.25" customHeight="1">
      <c r="A256" s="102"/>
      <c r="B256" s="117"/>
      <c r="C256" s="110"/>
      <c r="D256" s="110"/>
      <c r="E256" s="115"/>
      <c r="F256" s="110"/>
      <c r="G256" s="110"/>
      <c r="H256" s="110"/>
      <c r="I256" s="110"/>
      <c r="J256" s="110"/>
      <c r="K256" s="112"/>
      <c r="L256" s="112"/>
      <c r="M256" s="112"/>
      <c r="N256" s="112"/>
      <c r="O256" s="112"/>
      <c r="P256" s="112"/>
      <c r="Q256" s="112"/>
      <c r="R256" s="110"/>
      <c r="S256" s="110"/>
      <c r="T256" s="112"/>
      <c r="U256" s="112"/>
      <c r="V256" s="110"/>
      <c r="W256" s="382"/>
      <c r="X256" s="382"/>
      <c r="Y256" s="383"/>
      <c r="Z256" s="2"/>
    </row>
    <row r="257" ht="14.25" customHeight="1">
      <c r="A257" s="102"/>
      <c r="B257" s="117"/>
      <c r="C257" s="110"/>
      <c r="D257" s="110"/>
      <c r="E257" s="115"/>
      <c r="F257" s="110"/>
      <c r="G257" s="110"/>
      <c r="H257" s="110"/>
      <c r="I257" s="110"/>
      <c r="J257" s="110"/>
      <c r="K257" s="112"/>
      <c r="L257" s="112"/>
      <c r="M257" s="112"/>
      <c r="N257" s="112"/>
      <c r="O257" s="112"/>
      <c r="P257" s="112"/>
      <c r="Q257" s="112"/>
      <c r="R257" s="110"/>
      <c r="S257" s="110"/>
      <c r="T257" s="112"/>
      <c r="U257" s="112"/>
      <c r="V257" s="110"/>
      <c r="W257" s="382"/>
      <c r="X257" s="382"/>
      <c r="Y257" s="383"/>
      <c r="Z257" s="2"/>
    </row>
    <row r="258" ht="14.25" customHeight="1">
      <c r="A258" s="102"/>
      <c r="B258" s="117"/>
      <c r="C258" s="110"/>
      <c r="D258" s="110"/>
      <c r="E258" s="115"/>
      <c r="F258" s="110"/>
      <c r="G258" s="110"/>
      <c r="H258" s="110"/>
      <c r="I258" s="110"/>
      <c r="J258" s="110"/>
      <c r="K258" s="112"/>
      <c r="L258" s="112"/>
      <c r="M258" s="112"/>
      <c r="N258" s="112"/>
      <c r="O258" s="112"/>
      <c r="P258" s="112"/>
      <c r="Q258" s="112"/>
      <c r="R258" s="110"/>
      <c r="S258" s="110"/>
      <c r="T258" s="112"/>
      <c r="U258" s="112"/>
      <c r="V258" s="110"/>
      <c r="W258" s="382"/>
      <c r="X258" s="382"/>
      <c r="Y258" s="383"/>
      <c r="Z258" s="2"/>
    </row>
    <row r="259" ht="14.25" customHeight="1">
      <c r="A259" s="102"/>
      <c r="B259" s="117"/>
      <c r="C259" s="110"/>
      <c r="D259" s="110"/>
      <c r="E259" s="115"/>
      <c r="F259" s="110"/>
      <c r="G259" s="110"/>
      <c r="H259" s="110"/>
      <c r="I259" s="110"/>
      <c r="J259" s="110"/>
      <c r="K259" s="112"/>
      <c r="L259" s="112"/>
      <c r="M259" s="112"/>
      <c r="N259" s="112"/>
      <c r="O259" s="112"/>
      <c r="P259" s="112"/>
      <c r="Q259" s="112"/>
      <c r="R259" s="110"/>
      <c r="S259" s="110"/>
      <c r="T259" s="112"/>
      <c r="U259" s="112"/>
      <c r="V259" s="110"/>
      <c r="W259" s="382"/>
      <c r="X259" s="382"/>
      <c r="Y259" s="383"/>
      <c r="Z259" s="2"/>
    </row>
    <row r="260" ht="14.25" customHeight="1">
      <c r="A260" s="102"/>
      <c r="B260" s="117"/>
      <c r="C260" s="110"/>
      <c r="D260" s="110"/>
      <c r="E260" s="115"/>
      <c r="F260" s="110"/>
      <c r="G260" s="110"/>
      <c r="H260" s="110"/>
      <c r="I260" s="110"/>
      <c r="J260" s="110"/>
      <c r="K260" s="112"/>
      <c r="L260" s="112"/>
      <c r="M260" s="112"/>
      <c r="N260" s="112"/>
      <c r="O260" s="112"/>
      <c r="P260" s="112"/>
      <c r="Q260" s="112"/>
      <c r="R260" s="110"/>
      <c r="S260" s="110"/>
      <c r="T260" s="112"/>
      <c r="U260" s="112"/>
      <c r="V260" s="110"/>
      <c r="W260" s="382"/>
      <c r="X260" s="382"/>
      <c r="Y260" s="383"/>
      <c r="Z260" s="2"/>
    </row>
    <row r="261" ht="14.25" customHeight="1">
      <c r="A261" s="102"/>
      <c r="B261" s="117"/>
      <c r="C261" s="110"/>
      <c r="D261" s="110"/>
      <c r="E261" s="115"/>
      <c r="F261" s="110"/>
      <c r="G261" s="110"/>
      <c r="H261" s="110"/>
      <c r="I261" s="110"/>
      <c r="J261" s="110"/>
      <c r="K261" s="112"/>
      <c r="L261" s="112"/>
      <c r="M261" s="112"/>
      <c r="N261" s="112"/>
      <c r="O261" s="112"/>
      <c r="P261" s="112"/>
      <c r="Q261" s="112"/>
      <c r="R261" s="110"/>
      <c r="S261" s="110"/>
      <c r="T261" s="112"/>
      <c r="U261" s="112"/>
      <c r="V261" s="110"/>
      <c r="W261" s="382"/>
      <c r="X261" s="382"/>
      <c r="Y261" s="383"/>
      <c r="Z261" s="2"/>
    </row>
    <row r="262" ht="14.25" customHeight="1">
      <c r="A262" s="102"/>
      <c r="B262" s="117"/>
      <c r="C262" s="110"/>
      <c r="D262" s="110"/>
      <c r="E262" s="115"/>
      <c r="F262" s="110"/>
      <c r="G262" s="110"/>
      <c r="H262" s="110"/>
      <c r="I262" s="110"/>
      <c r="J262" s="110"/>
      <c r="K262" s="112"/>
      <c r="L262" s="112"/>
      <c r="M262" s="112"/>
      <c r="N262" s="112"/>
      <c r="O262" s="112"/>
      <c r="P262" s="112"/>
      <c r="Q262" s="112"/>
      <c r="R262" s="110"/>
      <c r="S262" s="110"/>
      <c r="T262" s="112"/>
      <c r="U262" s="112"/>
      <c r="V262" s="110"/>
      <c r="W262" s="382"/>
      <c r="X262" s="382"/>
      <c r="Y262" s="383"/>
      <c r="Z262" s="2"/>
    </row>
    <row r="263" ht="14.25" customHeight="1">
      <c r="A263" s="102"/>
      <c r="B263" s="117"/>
      <c r="C263" s="110"/>
      <c r="D263" s="110"/>
      <c r="E263" s="115"/>
      <c r="F263" s="110"/>
      <c r="G263" s="110"/>
      <c r="H263" s="110"/>
      <c r="I263" s="110"/>
      <c r="J263" s="110"/>
      <c r="K263" s="112"/>
      <c r="L263" s="112"/>
      <c r="M263" s="112"/>
      <c r="N263" s="112"/>
      <c r="O263" s="112"/>
      <c r="P263" s="112"/>
      <c r="Q263" s="112"/>
      <c r="R263" s="110"/>
      <c r="S263" s="110"/>
      <c r="T263" s="112"/>
      <c r="U263" s="112"/>
      <c r="V263" s="110"/>
      <c r="W263" s="382"/>
      <c r="X263" s="382"/>
      <c r="Y263" s="383"/>
      <c r="Z263" s="2"/>
    </row>
    <row r="264" ht="14.25" customHeight="1">
      <c r="A264" s="102"/>
      <c r="B264" s="117"/>
      <c r="C264" s="110"/>
      <c r="D264" s="110"/>
      <c r="E264" s="115"/>
      <c r="F264" s="110"/>
      <c r="G264" s="110"/>
      <c r="H264" s="110"/>
      <c r="I264" s="110"/>
      <c r="J264" s="110"/>
      <c r="K264" s="112"/>
      <c r="L264" s="112"/>
      <c r="M264" s="112"/>
      <c r="N264" s="112"/>
      <c r="O264" s="112"/>
      <c r="P264" s="112"/>
      <c r="Q264" s="112"/>
      <c r="R264" s="110"/>
      <c r="S264" s="110"/>
      <c r="T264" s="112"/>
      <c r="U264" s="112"/>
      <c r="V264" s="110"/>
      <c r="W264" s="382"/>
      <c r="X264" s="382"/>
      <c r="Y264" s="383"/>
      <c r="Z264" s="2"/>
    </row>
    <row r="265" ht="14.25" customHeight="1">
      <c r="A265" s="102"/>
      <c r="B265" s="117"/>
      <c r="C265" s="110"/>
      <c r="D265" s="110"/>
      <c r="E265" s="115"/>
      <c r="F265" s="110"/>
      <c r="G265" s="110"/>
      <c r="H265" s="110"/>
      <c r="I265" s="110"/>
      <c r="J265" s="110"/>
      <c r="K265" s="112"/>
      <c r="L265" s="112"/>
      <c r="M265" s="112"/>
      <c r="N265" s="112"/>
      <c r="O265" s="112"/>
      <c r="P265" s="112"/>
      <c r="Q265" s="112"/>
      <c r="R265" s="110"/>
      <c r="S265" s="110"/>
      <c r="T265" s="112"/>
      <c r="U265" s="112"/>
      <c r="V265" s="110"/>
      <c r="W265" s="382"/>
      <c r="X265" s="382"/>
      <c r="Y265" s="383"/>
      <c r="Z265" s="2"/>
    </row>
    <row r="266" ht="14.25" customHeight="1">
      <c r="A266" s="102"/>
      <c r="B266" s="117"/>
      <c r="C266" s="110"/>
      <c r="D266" s="110"/>
      <c r="E266" s="115"/>
      <c r="F266" s="110"/>
      <c r="G266" s="110"/>
      <c r="H266" s="110"/>
      <c r="I266" s="110"/>
      <c r="J266" s="110"/>
      <c r="K266" s="112"/>
      <c r="L266" s="112"/>
      <c r="M266" s="112"/>
      <c r="N266" s="112"/>
      <c r="O266" s="112"/>
      <c r="P266" s="112"/>
      <c r="Q266" s="112"/>
      <c r="R266" s="110"/>
      <c r="S266" s="110"/>
      <c r="T266" s="112"/>
      <c r="U266" s="112"/>
      <c r="V266" s="110"/>
      <c r="W266" s="382"/>
      <c r="X266" s="382"/>
      <c r="Y266" s="383"/>
      <c r="Z266" s="2"/>
    </row>
    <row r="267" ht="14.25" customHeight="1">
      <c r="A267" s="102"/>
      <c r="B267" s="117"/>
      <c r="C267" s="110"/>
      <c r="D267" s="110"/>
      <c r="E267" s="115"/>
      <c r="F267" s="110"/>
      <c r="G267" s="110"/>
      <c r="H267" s="110"/>
      <c r="I267" s="110"/>
      <c r="J267" s="110"/>
      <c r="K267" s="112"/>
      <c r="L267" s="112"/>
      <c r="M267" s="112"/>
      <c r="N267" s="112"/>
      <c r="O267" s="112"/>
      <c r="P267" s="112"/>
      <c r="Q267" s="112"/>
      <c r="R267" s="110"/>
      <c r="S267" s="110"/>
      <c r="T267" s="112"/>
      <c r="U267" s="112"/>
      <c r="V267" s="110"/>
      <c r="W267" s="382"/>
      <c r="X267" s="382"/>
      <c r="Y267" s="383"/>
      <c r="Z267" s="2"/>
    </row>
    <row r="268" ht="14.25" customHeight="1">
      <c r="A268" s="102"/>
      <c r="B268" s="117"/>
      <c r="C268" s="110"/>
      <c r="D268" s="110"/>
      <c r="E268" s="115"/>
      <c r="F268" s="110"/>
      <c r="G268" s="110"/>
      <c r="H268" s="110"/>
      <c r="I268" s="110"/>
      <c r="J268" s="110"/>
      <c r="K268" s="112"/>
      <c r="L268" s="112"/>
      <c r="M268" s="112"/>
      <c r="N268" s="112"/>
      <c r="O268" s="112"/>
      <c r="P268" s="112"/>
      <c r="Q268" s="112"/>
      <c r="R268" s="110"/>
      <c r="S268" s="110"/>
      <c r="T268" s="112"/>
      <c r="U268" s="112"/>
      <c r="V268" s="110"/>
      <c r="W268" s="382"/>
      <c r="X268" s="382"/>
      <c r="Y268" s="383"/>
      <c r="Z268" s="2"/>
    </row>
    <row r="269" ht="14.25" customHeight="1">
      <c r="A269" s="102"/>
      <c r="B269" s="117"/>
      <c r="C269" s="110"/>
      <c r="D269" s="110"/>
      <c r="E269" s="115"/>
      <c r="F269" s="110"/>
      <c r="G269" s="110"/>
      <c r="H269" s="110"/>
      <c r="I269" s="110"/>
      <c r="J269" s="110"/>
      <c r="K269" s="112"/>
      <c r="L269" s="112"/>
      <c r="M269" s="112"/>
      <c r="N269" s="112"/>
      <c r="O269" s="112"/>
      <c r="P269" s="112"/>
      <c r="Q269" s="112"/>
      <c r="R269" s="110"/>
      <c r="S269" s="110"/>
      <c r="T269" s="112"/>
      <c r="U269" s="112"/>
      <c r="V269" s="110"/>
      <c r="W269" s="382"/>
      <c r="X269" s="382"/>
      <c r="Y269" s="383"/>
      <c r="Z269" s="2"/>
    </row>
    <row r="270" ht="14.25" customHeight="1">
      <c r="A270" s="102"/>
      <c r="B270" s="117"/>
      <c r="C270" s="110"/>
      <c r="D270" s="110"/>
      <c r="E270" s="115"/>
      <c r="F270" s="110"/>
      <c r="G270" s="110"/>
      <c r="H270" s="110"/>
      <c r="I270" s="110"/>
      <c r="J270" s="110"/>
      <c r="K270" s="112"/>
      <c r="L270" s="112"/>
      <c r="M270" s="112"/>
      <c r="N270" s="112"/>
      <c r="O270" s="112"/>
      <c r="P270" s="112"/>
      <c r="Q270" s="112"/>
      <c r="R270" s="110"/>
      <c r="S270" s="110"/>
      <c r="T270" s="112"/>
      <c r="U270" s="112"/>
      <c r="V270" s="110"/>
      <c r="W270" s="382"/>
      <c r="X270" s="382"/>
      <c r="Y270" s="383"/>
      <c r="Z270" s="2"/>
    </row>
    <row r="271" ht="14.25" customHeight="1">
      <c r="A271" s="102"/>
      <c r="B271" s="117"/>
      <c r="C271" s="110"/>
      <c r="D271" s="110"/>
      <c r="E271" s="115"/>
      <c r="F271" s="110"/>
      <c r="G271" s="110"/>
      <c r="H271" s="110"/>
      <c r="I271" s="110"/>
      <c r="J271" s="110"/>
      <c r="K271" s="112"/>
      <c r="L271" s="112"/>
      <c r="M271" s="112"/>
      <c r="N271" s="112"/>
      <c r="O271" s="112"/>
      <c r="P271" s="112"/>
      <c r="Q271" s="112"/>
      <c r="R271" s="110"/>
      <c r="S271" s="110"/>
      <c r="T271" s="112"/>
      <c r="U271" s="112"/>
      <c r="V271" s="110"/>
      <c r="W271" s="382"/>
      <c r="X271" s="382"/>
      <c r="Y271" s="383"/>
      <c r="Z271" s="2"/>
    </row>
    <row r="272" ht="14.25" customHeight="1">
      <c r="A272" s="102"/>
      <c r="B272" s="117"/>
      <c r="C272" s="110"/>
      <c r="D272" s="110"/>
      <c r="E272" s="115"/>
      <c r="F272" s="110"/>
      <c r="G272" s="110"/>
      <c r="H272" s="110"/>
      <c r="I272" s="110"/>
      <c r="J272" s="110"/>
      <c r="K272" s="112"/>
      <c r="L272" s="112"/>
      <c r="M272" s="112"/>
      <c r="N272" s="112"/>
      <c r="O272" s="112"/>
      <c r="P272" s="112"/>
      <c r="Q272" s="112"/>
      <c r="R272" s="110"/>
      <c r="S272" s="110"/>
      <c r="T272" s="112"/>
      <c r="U272" s="112"/>
      <c r="V272" s="110"/>
      <c r="W272" s="382"/>
      <c r="X272" s="382"/>
      <c r="Y272" s="383"/>
      <c r="Z272" s="2"/>
    </row>
    <row r="273" ht="14.25" customHeight="1">
      <c r="A273" s="102"/>
      <c r="B273" s="117"/>
      <c r="C273" s="110"/>
      <c r="D273" s="110"/>
      <c r="E273" s="115"/>
      <c r="F273" s="110"/>
      <c r="G273" s="110"/>
      <c r="H273" s="110"/>
      <c r="I273" s="110"/>
      <c r="J273" s="110"/>
      <c r="K273" s="112"/>
      <c r="L273" s="112"/>
      <c r="M273" s="112"/>
      <c r="N273" s="112"/>
      <c r="O273" s="112"/>
      <c r="P273" s="112"/>
      <c r="Q273" s="112"/>
      <c r="R273" s="110"/>
      <c r="S273" s="110"/>
      <c r="T273" s="112"/>
      <c r="U273" s="112"/>
      <c r="V273" s="110"/>
      <c r="W273" s="382"/>
      <c r="X273" s="382"/>
      <c r="Y273" s="383"/>
      <c r="Z273" s="2"/>
    </row>
    <row r="274" ht="14.25" customHeight="1">
      <c r="A274" s="102"/>
      <c r="B274" s="117"/>
      <c r="C274" s="110"/>
      <c r="D274" s="110"/>
      <c r="E274" s="115"/>
      <c r="F274" s="110"/>
      <c r="G274" s="110"/>
      <c r="H274" s="110"/>
      <c r="I274" s="110"/>
      <c r="J274" s="110"/>
      <c r="K274" s="112"/>
      <c r="L274" s="112"/>
      <c r="M274" s="112"/>
      <c r="N274" s="112"/>
      <c r="O274" s="112"/>
      <c r="P274" s="112"/>
      <c r="Q274" s="112"/>
      <c r="R274" s="110"/>
      <c r="S274" s="110"/>
      <c r="T274" s="112"/>
      <c r="U274" s="112"/>
      <c r="V274" s="110"/>
      <c r="W274" s="382"/>
      <c r="X274" s="382"/>
      <c r="Y274" s="383"/>
      <c r="Z274" s="2"/>
    </row>
    <row r="275" ht="14.25" customHeight="1">
      <c r="A275" s="102"/>
      <c r="B275" s="117"/>
      <c r="C275" s="110"/>
      <c r="D275" s="110"/>
      <c r="E275" s="115"/>
      <c r="F275" s="110"/>
      <c r="G275" s="110"/>
      <c r="H275" s="110"/>
      <c r="I275" s="110"/>
      <c r="J275" s="110"/>
      <c r="K275" s="112"/>
      <c r="L275" s="112"/>
      <c r="M275" s="112"/>
      <c r="N275" s="112"/>
      <c r="O275" s="112"/>
      <c r="P275" s="112"/>
      <c r="Q275" s="112"/>
      <c r="R275" s="110"/>
      <c r="S275" s="110"/>
      <c r="T275" s="112"/>
      <c r="U275" s="112"/>
      <c r="V275" s="110"/>
      <c r="W275" s="382"/>
      <c r="X275" s="382"/>
      <c r="Y275" s="383"/>
      <c r="Z275" s="2"/>
    </row>
    <row r="276" ht="14.25" customHeight="1">
      <c r="A276" s="102"/>
      <c r="B276" s="117"/>
      <c r="C276" s="110"/>
      <c r="D276" s="110"/>
      <c r="E276" s="115"/>
      <c r="F276" s="110"/>
      <c r="G276" s="110"/>
      <c r="H276" s="110"/>
      <c r="I276" s="110"/>
      <c r="J276" s="110"/>
      <c r="K276" s="112"/>
      <c r="L276" s="112"/>
      <c r="M276" s="112"/>
      <c r="N276" s="112"/>
      <c r="O276" s="112"/>
      <c r="P276" s="112"/>
      <c r="Q276" s="112"/>
      <c r="R276" s="110"/>
      <c r="S276" s="110"/>
      <c r="T276" s="112"/>
      <c r="U276" s="112"/>
      <c r="V276" s="110"/>
      <c r="W276" s="382"/>
      <c r="X276" s="382"/>
      <c r="Y276" s="383"/>
      <c r="Z276" s="2"/>
    </row>
    <row r="277" ht="14.25" customHeight="1">
      <c r="A277" s="102"/>
      <c r="B277" s="117"/>
      <c r="C277" s="110"/>
      <c r="D277" s="110"/>
      <c r="E277" s="115"/>
      <c r="F277" s="110"/>
      <c r="G277" s="110"/>
      <c r="H277" s="110"/>
      <c r="I277" s="110"/>
      <c r="J277" s="110"/>
      <c r="K277" s="112"/>
      <c r="L277" s="112"/>
      <c r="M277" s="112"/>
      <c r="N277" s="112"/>
      <c r="O277" s="112"/>
      <c r="P277" s="112"/>
      <c r="Q277" s="112"/>
      <c r="R277" s="110"/>
      <c r="S277" s="110"/>
      <c r="T277" s="112"/>
      <c r="U277" s="112"/>
      <c r="V277" s="110"/>
      <c r="W277" s="382"/>
      <c r="X277" s="382"/>
      <c r="Y277" s="383"/>
      <c r="Z277" s="2"/>
    </row>
    <row r="278" ht="14.25" customHeight="1">
      <c r="A278" s="102"/>
      <c r="B278" s="117"/>
      <c r="C278" s="110"/>
      <c r="D278" s="110"/>
      <c r="E278" s="115"/>
      <c r="F278" s="110"/>
      <c r="G278" s="110"/>
      <c r="H278" s="110"/>
      <c r="I278" s="110"/>
      <c r="J278" s="110"/>
      <c r="K278" s="112"/>
      <c r="L278" s="112"/>
      <c r="M278" s="112"/>
      <c r="N278" s="112"/>
      <c r="O278" s="112"/>
      <c r="P278" s="112"/>
      <c r="Q278" s="112"/>
      <c r="R278" s="110"/>
      <c r="S278" s="110"/>
      <c r="T278" s="112"/>
      <c r="U278" s="112"/>
      <c r="V278" s="110"/>
      <c r="W278" s="382"/>
      <c r="X278" s="382"/>
      <c r="Y278" s="383"/>
      <c r="Z278" s="2"/>
    </row>
    <row r="279" ht="14.25" customHeight="1">
      <c r="A279" s="102"/>
      <c r="B279" s="117"/>
      <c r="C279" s="110"/>
      <c r="D279" s="110"/>
      <c r="E279" s="115"/>
      <c r="F279" s="110"/>
      <c r="G279" s="110"/>
      <c r="H279" s="110"/>
      <c r="I279" s="110"/>
      <c r="J279" s="110"/>
      <c r="K279" s="112"/>
      <c r="L279" s="112"/>
      <c r="M279" s="112"/>
      <c r="N279" s="112"/>
      <c r="O279" s="112"/>
      <c r="P279" s="112"/>
      <c r="Q279" s="112"/>
      <c r="R279" s="110"/>
      <c r="S279" s="110"/>
      <c r="T279" s="112"/>
      <c r="U279" s="112"/>
      <c r="V279" s="110"/>
      <c r="W279" s="382"/>
      <c r="X279" s="382"/>
      <c r="Y279" s="383"/>
      <c r="Z279" s="2"/>
    </row>
    <row r="280" ht="14.25" customHeight="1">
      <c r="A280" s="102"/>
      <c r="B280" s="117"/>
      <c r="C280" s="110"/>
      <c r="D280" s="110"/>
      <c r="E280" s="115"/>
      <c r="F280" s="110"/>
      <c r="G280" s="110"/>
      <c r="H280" s="110"/>
      <c r="I280" s="110"/>
      <c r="J280" s="110"/>
      <c r="K280" s="112"/>
      <c r="L280" s="112"/>
      <c r="M280" s="112"/>
      <c r="N280" s="112"/>
      <c r="O280" s="112"/>
      <c r="P280" s="112"/>
      <c r="Q280" s="112"/>
      <c r="R280" s="110"/>
      <c r="S280" s="110"/>
      <c r="T280" s="112"/>
      <c r="U280" s="112"/>
      <c r="V280" s="110"/>
      <c r="W280" s="382"/>
      <c r="X280" s="382"/>
      <c r="Y280" s="383"/>
      <c r="Z280" s="2"/>
    </row>
    <row r="281" ht="14.25" customHeight="1">
      <c r="A281" s="102"/>
      <c r="B281" s="117"/>
      <c r="C281" s="110"/>
      <c r="D281" s="110"/>
      <c r="E281" s="115"/>
      <c r="F281" s="110"/>
      <c r="G281" s="110"/>
      <c r="H281" s="110"/>
      <c r="I281" s="110"/>
      <c r="J281" s="110"/>
      <c r="K281" s="112"/>
      <c r="L281" s="112"/>
      <c r="M281" s="112"/>
      <c r="N281" s="112"/>
      <c r="O281" s="112"/>
      <c r="P281" s="112"/>
      <c r="Q281" s="112"/>
      <c r="R281" s="110"/>
      <c r="S281" s="110"/>
      <c r="T281" s="112"/>
      <c r="U281" s="112"/>
      <c r="V281" s="110"/>
      <c r="W281" s="382"/>
      <c r="X281" s="382"/>
      <c r="Y281" s="383"/>
      <c r="Z281" s="2"/>
    </row>
    <row r="282" ht="14.25" customHeight="1">
      <c r="A282" s="102"/>
      <c r="B282" s="117"/>
      <c r="C282" s="110"/>
      <c r="D282" s="110"/>
      <c r="E282" s="115"/>
      <c r="F282" s="110"/>
      <c r="G282" s="110"/>
      <c r="H282" s="110"/>
      <c r="I282" s="110"/>
      <c r="J282" s="110"/>
      <c r="K282" s="112"/>
      <c r="L282" s="112"/>
      <c r="M282" s="112"/>
      <c r="N282" s="112"/>
      <c r="O282" s="112"/>
      <c r="P282" s="112"/>
      <c r="Q282" s="112"/>
      <c r="R282" s="110"/>
      <c r="S282" s="110"/>
      <c r="T282" s="112"/>
      <c r="U282" s="112"/>
      <c r="V282" s="110"/>
      <c r="W282" s="382"/>
      <c r="X282" s="382"/>
      <c r="Y282" s="383"/>
      <c r="Z282" s="2"/>
    </row>
    <row r="283" ht="14.25" customHeight="1">
      <c r="A283" s="102"/>
      <c r="B283" s="117"/>
      <c r="C283" s="110"/>
      <c r="D283" s="110"/>
      <c r="E283" s="115"/>
      <c r="F283" s="110"/>
      <c r="G283" s="110"/>
      <c r="H283" s="110"/>
      <c r="I283" s="110"/>
      <c r="J283" s="110"/>
      <c r="K283" s="112"/>
      <c r="L283" s="112"/>
      <c r="M283" s="112"/>
      <c r="N283" s="112"/>
      <c r="O283" s="112"/>
      <c r="P283" s="112"/>
      <c r="Q283" s="112"/>
      <c r="R283" s="110"/>
      <c r="S283" s="110"/>
      <c r="T283" s="112"/>
      <c r="U283" s="112"/>
      <c r="V283" s="110"/>
      <c r="W283" s="382"/>
      <c r="X283" s="382"/>
      <c r="Y283" s="383"/>
      <c r="Z283" s="2"/>
    </row>
    <row r="284" ht="14.25" customHeight="1">
      <c r="A284" s="102"/>
      <c r="B284" s="117"/>
      <c r="C284" s="110"/>
      <c r="D284" s="110"/>
      <c r="E284" s="115"/>
      <c r="F284" s="110"/>
      <c r="G284" s="110"/>
      <c r="H284" s="110"/>
      <c r="I284" s="110"/>
      <c r="J284" s="110"/>
      <c r="K284" s="112"/>
      <c r="L284" s="112"/>
      <c r="M284" s="112"/>
      <c r="N284" s="112"/>
      <c r="O284" s="112"/>
      <c r="P284" s="112"/>
      <c r="Q284" s="112"/>
      <c r="R284" s="110"/>
      <c r="S284" s="110"/>
      <c r="T284" s="112"/>
      <c r="U284" s="112"/>
      <c r="V284" s="110"/>
      <c r="W284" s="382"/>
      <c r="X284" s="382"/>
      <c r="Y284" s="383"/>
      <c r="Z284" s="2"/>
    </row>
    <row r="285" ht="14.25" customHeight="1">
      <c r="A285" s="102"/>
      <c r="B285" s="117"/>
      <c r="C285" s="110"/>
      <c r="D285" s="110"/>
      <c r="E285" s="115"/>
      <c r="F285" s="110"/>
      <c r="G285" s="110"/>
      <c r="H285" s="110"/>
      <c r="I285" s="110"/>
      <c r="J285" s="110"/>
      <c r="K285" s="112"/>
      <c r="L285" s="112"/>
      <c r="M285" s="112"/>
      <c r="N285" s="112"/>
      <c r="O285" s="112"/>
      <c r="P285" s="112"/>
      <c r="Q285" s="112"/>
      <c r="R285" s="110"/>
      <c r="S285" s="110"/>
      <c r="T285" s="112"/>
      <c r="U285" s="112"/>
      <c r="V285" s="110"/>
      <c r="W285" s="382"/>
      <c r="X285" s="382"/>
      <c r="Y285" s="383"/>
      <c r="Z285" s="2"/>
    </row>
    <row r="286" ht="14.25" customHeight="1">
      <c r="A286" s="102"/>
      <c r="B286" s="117"/>
      <c r="C286" s="110"/>
      <c r="D286" s="110"/>
      <c r="E286" s="115"/>
      <c r="F286" s="110"/>
      <c r="G286" s="110"/>
      <c r="H286" s="110"/>
      <c r="I286" s="110"/>
      <c r="J286" s="110"/>
      <c r="K286" s="112"/>
      <c r="L286" s="112"/>
      <c r="M286" s="112"/>
      <c r="N286" s="112"/>
      <c r="O286" s="112"/>
      <c r="P286" s="112"/>
      <c r="Q286" s="112"/>
      <c r="R286" s="110"/>
      <c r="S286" s="110"/>
      <c r="T286" s="112"/>
      <c r="U286" s="112"/>
      <c r="V286" s="110"/>
      <c r="W286" s="382"/>
      <c r="X286" s="382"/>
      <c r="Y286" s="383"/>
      <c r="Z286" s="2"/>
    </row>
    <row r="287" ht="14.25" customHeight="1">
      <c r="A287" s="102"/>
      <c r="B287" s="117"/>
      <c r="C287" s="110"/>
      <c r="D287" s="110"/>
      <c r="E287" s="115"/>
      <c r="F287" s="110"/>
      <c r="G287" s="110"/>
      <c r="H287" s="110"/>
      <c r="I287" s="110"/>
      <c r="J287" s="110"/>
      <c r="K287" s="112"/>
      <c r="L287" s="112"/>
      <c r="M287" s="112"/>
      <c r="N287" s="112"/>
      <c r="O287" s="112"/>
      <c r="P287" s="112"/>
      <c r="Q287" s="112"/>
      <c r="R287" s="110"/>
      <c r="S287" s="110"/>
      <c r="T287" s="112"/>
      <c r="U287" s="112"/>
      <c r="V287" s="110"/>
      <c r="W287" s="382"/>
      <c r="X287" s="382"/>
      <c r="Y287" s="383"/>
      <c r="Z287" s="2"/>
    </row>
    <row r="288" ht="14.25" customHeight="1">
      <c r="A288" s="102"/>
      <c r="B288" s="117"/>
      <c r="C288" s="110"/>
      <c r="D288" s="110"/>
      <c r="E288" s="115"/>
      <c r="F288" s="110"/>
      <c r="G288" s="110"/>
      <c r="H288" s="110"/>
      <c r="I288" s="110"/>
      <c r="J288" s="110"/>
      <c r="K288" s="112"/>
      <c r="L288" s="112"/>
      <c r="M288" s="112"/>
      <c r="N288" s="112"/>
      <c r="O288" s="112"/>
      <c r="P288" s="112"/>
      <c r="Q288" s="112"/>
      <c r="R288" s="110"/>
      <c r="S288" s="110"/>
      <c r="T288" s="112"/>
      <c r="U288" s="112"/>
      <c r="V288" s="110"/>
      <c r="W288" s="382"/>
      <c r="X288" s="382"/>
      <c r="Y288" s="383"/>
      <c r="Z288" s="2"/>
    </row>
    <row r="289" ht="14.25" customHeight="1">
      <c r="A289" s="102"/>
      <c r="B289" s="117"/>
      <c r="C289" s="110"/>
      <c r="D289" s="110"/>
      <c r="E289" s="115"/>
      <c r="F289" s="110"/>
      <c r="G289" s="110"/>
      <c r="H289" s="110"/>
      <c r="I289" s="110"/>
      <c r="J289" s="110"/>
      <c r="K289" s="112"/>
      <c r="L289" s="112"/>
      <c r="M289" s="112"/>
      <c r="N289" s="112"/>
      <c r="O289" s="112"/>
      <c r="P289" s="112"/>
      <c r="Q289" s="112"/>
      <c r="R289" s="110"/>
      <c r="S289" s="110"/>
      <c r="T289" s="112"/>
      <c r="U289" s="112"/>
      <c r="V289" s="110"/>
      <c r="W289" s="382"/>
      <c r="X289" s="382"/>
      <c r="Y289" s="383"/>
      <c r="Z289" s="2"/>
    </row>
    <row r="290" ht="14.25" customHeight="1">
      <c r="A290" s="102"/>
      <c r="B290" s="117"/>
      <c r="C290" s="110"/>
      <c r="D290" s="110"/>
      <c r="E290" s="115"/>
      <c r="F290" s="110"/>
      <c r="G290" s="110"/>
      <c r="H290" s="110"/>
      <c r="I290" s="110"/>
      <c r="J290" s="110"/>
      <c r="K290" s="112"/>
      <c r="L290" s="112"/>
      <c r="M290" s="112"/>
      <c r="N290" s="112"/>
      <c r="O290" s="112"/>
      <c r="P290" s="112"/>
      <c r="Q290" s="112"/>
      <c r="R290" s="110"/>
      <c r="S290" s="110"/>
      <c r="T290" s="112"/>
      <c r="U290" s="112"/>
      <c r="V290" s="110"/>
      <c r="W290" s="382"/>
      <c r="X290" s="382"/>
      <c r="Y290" s="383"/>
      <c r="Z290" s="2"/>
    </row>
    <row r="291" ht="14.25" customHeight="1">
      <c r="A291" s="102"/>
      <c r="B291" s="117"/>
      <c r="C291" s="110"/>
      <c r="D291" s="110"/>
      <c r="E291" s="115"/>
      <c r="F291" s="110"/>
      <c r="G291" s="110"/>
      <c r="H291" s="110"/>
      <c r="I291" s="110"/>
      <c r="J291" s="110"/>
      <c r="K291" s="112"/>
      <c r="L291" s="112"/>
      <c r="M291" s="112"/>
      <c r="N291" s="112"/>
      <c r="O291" s="112"/>
      <c r="P291" s="112"/>
      <c r="Q291" s="112"/>
      <c r="R291" s="110"/>
      <c r="S291" s="110"/>
      <c r="T291" s="112"/>
      <c r="U291" s="112"/>
      <c r="V291" s="110"/>
      <c r="W291" s="382"/>
      <c r="X291" s="382"/>
      <c r="Y291" s="383"/>
      <c r="Z291" s="2"/>
    </row>
    <row r="292" ht="14.25" customHeight="1">
      <c r="A292" s="102"/>
      <c r="B292" s="117"/>
      <c r="C292" s="110"/>
      <c r="D292" s="110"/>
      <c r="E292" s="115"/>
      <c r="F292" s="110"/>
      <c r="G292" s="110"/>
      <c r="H292" s="110"/>
      <c r="I292" s="110"/>
      <c r="J292" s="110"/>
      <c r="K292" s="112"/>
      <c r="L292" s="112"/>
      <c r="M292" s="112"/>
      <c r="N292" s="112"/>
      <c r="O292" s="112"/>
      <c r="P292" s="112"/>
      <c r="Q292" s="112"/>
      <c r="R292" s="110"/>
      <c r="S292" s="110"/>
      <c r="T292" s="112"/>
      <c r="U292" s="112"/>
      <c r="V292" s="110"/>
      <c r="W292" s="382"/>
      <c r="X292" s="382"/>
      <c r="Y292" s="383"/>
      <c r="Z292" s="2"/>
    </row>
    <row r="293" ht="14.25" customHeight="1">
      <c r="A293" s="102"/>
      <c r="B293" s="117"/>
      <c r="C293" s="110"/>
      <c r="D293" s="110"/>
      <c r="E293" s="115"/>
      <c r="F293" s="110"/>
      <c r="G293" s="110"/>
      <c r="H293" s="110"/>
      <c r="I293" s="110"/>
      <c r="J293" s="110"/>
      <c r="K293" s="112"/>
      <c r="L293" s="112"/>
      <c r="M293" s="112"/>
      <c r="N293" s="112"/>
      <c r="O293" s="112"/>
      <c r="P293" s="112"/>
      <c r="Q293" s="112"/>
      <c r="R293" s="110"/>
      <c r="S293" s="110"/>
      <c r="T293" s="112"/>
      <c r="U293" s="112"/>
      <c r="V293" s="110"/>
      <c r="W293" s="382"/>
      <c r="X293" s="382"/>
      <c r="Y293" s="383"/>
      <c r="Z293" s="2"/>
    </row>
    <row r="294" ht="14.25" customHeight="1">
      <c r="A294" s="102"/>
      <c r="B294" s="117"/>
      <c r="C294" s="110"/>
      <c r="D294" s="110"/>
      <c r="E294" s="115"/>
      <c r="F294" s="110"/>
      <c r="G294" s="110"/>
      <c r="H294" s="110"/>
      <c r="I294" s="110"/>
      <c r="J294" s="110"/>
      <c r="K294" s="112"/>
      <c r="L294" s="112"/>
      <c r="M294" s="112"/>
      <c r="N294" s="112"/>
      <c r="O294" s="112"/>
      <c r="P294" s="112"/>
      <c r="Q294" s="112"/>
      <c r="R294" s="110"/>
      <c r="S294" s="110"/>
      <c r="T294" s="112"/>
      <c r="U294" s="112"/>
      <c r="V294" s="110"/>
      <c r="W294" s="382"/>
      <c r="X294" s="382"/>
      <c r="Y294" s="383"/>
      <c r="Z294" s="2"/>
    </row>
    <row r="295" ht="14.25" customHeight="1">
      <c r="A295" s="102"/>
      <c r="B295" s="117"/>
      <c r="C295" s="110"/>
      <c r="D295" s="110"/>
      <c r="E295" s="115"/>
      <c r="F295" s="110"/>
      <c r="G295" s="110"/>
      <c r="H295" s="110"/>
      <c r="I295" s="110"/>
      <c r="J295" s="110"/>
      <c r="K295" s="112"/>
      <c r="L295" s="112"/>
      <c r="M295" s="112"/>
      <c r="N295" s="112"/>
      <c r="O295" s="112"/>
      <c r="P295" s="112"/>
      <c r="Q295" s="112"/>
      <c r="R295" s="110"/>
      <c r="S295" s="110"/>
      <c r="T295" s="112"/>
      <c r="U295" s="112"/>
      <c r="V295" s="110"/>
      <c r="W295" s="382"/>
      <c r="X295" s="382"/>
      <c r="Y295" s="383"/>
      <c r="Z295" s="2"/>
    </row>
    <row r="296" ht="14.25" customHeight="1">
      <c r="A296" s="102"/>
      <c r="B296" s="117"/>
      <c r="C296" s="110"/>
      <c r="D296" s="110"/>
      <c r="E296" s="115"/>
      <c r="F296" s="110"/>
      <c r="G296" s="110"/>
      <c r="H296" s="110"/>
      <c r="I296" s="110"/>
      <c r="J296" s="110"/>
      <c r="K296" s="112"/>
      <c r="L296" s="112"/>
      <c r="M296" s="112"/>
      <c r="N296" s="112"/>
      <c r="O296" s="112"/>
      <c r="P296" s="112"/>
      <c r="Q296" s="112"/>
      <c r="R296" s="110"/>
      <c r="S296" s="110"/>
      <c r="T296" s="112"/>
      <c r="U296" s="112"/>
      <c r="V296" s="110"/>
      <c r="W296" s="382"/>
      <c r="X296" s="382"/>
      <c r="Y296" s="383"/>
      <c r="Z296" s="2"/>
    </row>
    <row r="297" ht="14.25" customHeight="1">
      <c r="A297" s="102"/>
      <c r="B297" s="117"/>
      <c r="C297" s="110"/>
      <c r="D297" s="110"/>
      <c r="E297" s="115"/>
      <c r="F297" s="110"/>
      <c r="G297" s="110"/>
      <c r="H297" s="110"/>
      <c r="I297" s="110"/>
      <c r="J297" s="110"/>
      <c r="K297" s="112"/>
      <c r="L297" s="112"/>
      <c r="M297" s="112"/>
      <c r="N297" s="112"/>
      <c r="O297" s="112"/>
      <c r="P297" s="112"/>
      <c r="Q297" s="112"/>
      <c r="R297" s="110"/>
      <c r="S297" s="110"/>
      <c r="T297" s="112"/>
      <c r="U297" s="112"/>
      <c r="V297" s="110"/>
      <c r="W297" s="382"/>
      <c r="X297" s="382"/>
      <c r="Y297" s="383"/>
      <c r="Z297" s="2"/>
    </row>
    <row r="298" ht="14.25" customHeight="1">
      <c r="A298" s="102"/>
      <c r="B298" s="117"/>
      <c r="C298" s="110"/>
      <c r="D298" s="110"/>
      <c r="E298" s="115"/>
      <c r="F298" s="110"/>
      <c r="G298" s="110"/>
      <c r="H298" s="110"/>
      <c r="I298" s="110"/>
      <c r="J298" s="110"/>
      <c r="K298" s="112"/>
      <c r="L298" s="112"/>
      <c r="M298" s="112"/>
      <c r="N298" s="112"/>
      <c r="O298" s="112"/>
      <c r="P298" s="112"/>
      <c r="Q298" s="112"/>
      <c r="R298" s="110"/>
      <c r="S298" s="110"/>
      <c r="T298" s="112"/>
      <c r="U298" s="112"/>
      <c r="V298" s="110"/>
      <c r="W298" s="382"/>
      <c r="X298" s="382"/>
      <c r="Y298" s="383"/>
      <c r="Z298" s="2"/>
    </row>
    <row r="299" ht="14.25" customHeight="1">
      <c r="A299" s="102"/>
      <c r="B299" s="117"/>
      <c r="C299" s="110"/>
      <c r="D299" s="110"/>
      <c r="E299" s="115"/>
      <c r="F299" s="110"/>
      <c r="G299" s="110"/>
      <c r="H299" s="110"/>
      <c r="I299" s="110"/>
      <c r="J299" s="110"/>
      <c r="K299" s="112"/>
      <c r="L299" s="112"/>
      <c r="M299" s="112"/>
      <c r="N299" s="112"/>
      <c r="O299" s="112"/>
      <c r="P299" s="112"/>
      <c r="Q299" s="112"/>
      <c r="R299" s="110"/>
      <c r="S299" s="110"/>
      <c r="T299" s="112"/>
      <c r="U299" s="112"/>
      <c r="V299" s="110"/>
      <c r="W299" s="382"/>
      <c r="X299" s="382"/>
      <c r="Y299" s="383"/>
      <c r="Z299" s="2"/>
    </row>
    <row r="300" ht="14.25" customHeight="1">
      <c r="A300" s="102"/>
      <c r="B300" s="117"/>
      <c r="C300" s="110"/>
      <c r="D300" s="110"/>
      <c r="E300" s="115"/>
      <c r="F300" s="110"/>
      <c r="G300" s="110"/>
      <c r="H300" s="110"/>
      <c r="I300" s="110"/>
      <c r="J300" s="110"/>
      <c r="K300" s="112"/>
      <c r="L300" s="112"/>
      <c r="M300" s="112"/>
      <c r="N300" s="112"/>
      <c r="O300" s="112"/>
      <c r="P300" s="112"/>
      <c r="Q300" s="112"/>
      <c r="R300" s="110"/>
      <c r="S300" s="110"/>
      <c r="T300" s="112"/>
      <c r="U300" s="112"/>
      <c r="V300" s="110"/>
      <c r="W300" s="382"/>
      <c r="X300" s="382"/>
      <c r="Y300" s="383"/>
      <c r="Z300" s="2"/>
    </row>
    <row r="301" ht="14.25" customHeight="1">
      <c r="A301" s="102"/>
      <c r="B301" s="117"/>
      <c r="C301" s="110"/>
      <c r="D301" s="110"/>
      <c r="E301" s="115"/>
      <c r="F301" s="110"/>
      <c r="G301" s="110"/>
      <c r="H301" s="110"/>
      <c r="I301" s="110"/>
      <c r="J301" s="110"/>
      <c r="K301" s="112"/>
      <c r="L301" s="112"/>
      <c r="M301" s="112"/>
      <c r="N301" s="112"/>
      <c r="O301" s="112"/>
      <c r="P301" s="112"/>
      <c r="Q301" s="112"/>
      <c r="R301" s="110"/>
      <c r="S301" s="110"/>
      <c r="T301" s="112"/>
      <c r="U301" s="112"/>
      <c r="V301" s="110"/>
      <c r="W301" s="382"/>
      <c r="X301" s="382"/>
      <c r="Y301" s="383"/>
      <c r="Z301" s="2"/>
    </row>
    <row r="302" ht="14.25" customHeight="1">
      <c r="A302" s="102"/>
      <c r="B302" s="117"/>
      <c r="C302" s="110"/>
      <c r="D302" s="110"/>
      <c r="E302" s="115"/>
      <c r="F302" s="110"/>
      <c r="G302" s="110"/>
      <c r="H302" s="110"/>
      <c r="I302" s="110"/>
      <c r="J302" s="110"/>
      <c r="K302" s="112"/>
      <c r="L302" s="112"/>
      <c r="M302" s="112"/>
      <c r="N302" s="112"/>
      <c r="O302" s="112"/>
      <c r="P302" s="112"/>
      <c r="Q302" s="112"/>
      <c r="R302" s="110"/>
      <c r="S302" s="110"/>
      <c r="T302" s="112"/>
      <c r="U302" s="112"/>
      <c r="V302" s="110"/>
      <c r="W302" s="382"/>
      <c r="X302" s="382"/>
      <c r="Y302" s="383"/>
      <c r="Z302" s="2"/>
    </row>
    <row r="303" ht="14.25" customHeight="1">
      <c r="A303" s="102"/>
      <c r="B303" s="117"/>
      <c r="C303" s="110"/>
      <c r="D303" s="110"/>
      <c r="E303" s="115"/>
      <c r="F303" s="110"/>
      <c r="G303" s="110"/>
      <c r="H303" s="110"/>
      <c r="I303" s="110"/>
      <c r="J303" s="110"/>
      <c r="K303" s="112"/>
      <c r="L303" s="112"/>
      <c r="M303" s="112"/>
      <c r="N303" s="112"/>
      <c r="O303" s="112"/>
      <c r="P303" s="112"/>
      <c r="Q303" s="112"/>
      <c r="R303" s="110"/>
      <c r="S303" s="110"/>
      <c r="T303" s="112"/>
      <c r="U303" s="112"/>
      <c r="V303" s="110"/>
      <c r="W303" s="382"/>
      <c r="X303" s="382"/>
      <c r="Y303" s="383"/>
      <c r="Z303" s="2"/>
    </row>
    <row r="304" ht="14.25" customHeight="1">
      <c r="A304" s="102"/>
      <c r="B304" s="117"/>
      <c r="C304" s="110"/>
      <c r="D304" s="110"/>
      <c r="E304" s="115"/>
      <c r="F304" s="110"/>
      <c r="G304" s="110"/>
      <c r="H304" s="110"/>
      <c r="I304" s="110"/>
      <c r="J304" s="110"/>
      <c r="K304" s="112"/>
      <c r="L304" s="112"/>
      <c r="M304" s="112"/>
      <c r="N304" s="112"/>
      <c r="O304" s="112"/>
      <c r="P304" s="112"/>
      <c r="Q304" s="112"/>
      <c r="R304" s="110"/>
      <c r="S304" s="110"/>
      <c r="T304" s="112"/>
      <c r="U304" s="112"/>
      <c r="V304" s="110"/>
      <c r="W304" s="382"/>
      <c r="X304" s="382"/>
      <c r="Y304" s="383"/>
      <c r="Z304" s="2"/>
    </row>
    <row r="305" ht="14.25" customHeight="1">
      <c r="A305" s="102"/>
      <c r="B305" s="117"/>
      <c r="C305" s="110"/>
      <c r="D305" s="110"/>
      <c r="E305" s="115"/>
      <c r="F305" s="110"/>
      <c r="G305" s="110"/>
      <c r="H305" s="110"/>
      <c r="I305" s="110"/>
      <c r="J305" s="110"/>
      <c r="K305" s="112"/>
      <c r="L305" s="112"/>
      <c r="M305" s="112"/>
      <c r="N305" s="112"/>
      <c r="O305" s="112"/>
      <c r="P305" s="112"/>
      <c r="Q305" s="112"/>
      <c r="R305" s="110"/>
      <c r="S305" s="110"/>
      <c r="T305" s="112"/>
      <c r="U305" s="112"/>
      <c r="V305" s="110"/>
      <c r="W305" s="382"/>
      <c r="X305" s="382"/>
      <c r="Y305" s="383"/>
      <c r="Z305" s="2"/>
    </row>
    <row r="306" ht="14.25" customHeight="1">
      <c r="A306" s="102"/>
      <c r="B306" s="117"/>
      <c r="C306" s="110"/>
      <c r="D306" s="110"/>
      <c r="E306" s="115"/>
      <c r="F306" s="110"/>
      <c r="G306" s="110"/>
      <c r="H306" s="110"/>
      <c r="I306" s="110"/>
      <c r="J306" s="110"/>
      <c r="K306" s="112"/>
      <c r="L306" s="112"/>
      <c r="M306" s="112"/>
      <c r="N306" s="112"/>
      <c r="O306" s="112"/>
      <c r="P306" s="112"/>
      <c r="Q306" s="112"/>
      <c r="R306" s="110"/>
      <c r="S306" s="110"/>
      <c r="T306" s="112"/>
      <c r="U306" s="112"/>
      <c r="V306" s="110"/>
      <c r="W306" s="382"/>
      <c r="X306" s="382"/>
      <c r="Y306" s="383"/>
      <c r="Z306" s="2"/>
    </row>
    <row r="307" ht="14.25" customHeight="1">
      <c r="A307" s="102"/>
      <c r="B307" s="117"/>
      <c r="C307" s="110"/>
      <c r="D307" s="110"/>
      <c r="E307" s="115"/>
      <c r="F307" s="110"/>
      <c r="G307" s="110"/>
      <c r="H307" s="110"/>
      <c r="I307" s="110"/>
      <c r="J307" s="110"/>
      <c r="K307" s="112"/>
      <c r="L307" s="112"/>
      <c r="M307" s="112"/>
      <c r="N307" s="112"/>
      <c r="O307" s="112"/>
      <c r="P307" s="112"/>
      <c r="Q307" s="112"/>
      <c r="R307" s="110"/>
      <c r="S307" s="110"/>
      <c r="T307" s="112"/>
      <c r="U307" s="112"/>
      <c r="V307" s="110"/>
      <c r="W307" s="382"/>
      <c r="X307" s="382"/>
      <c r="Y307" s="383"/>
      <c r="Z307" s="2"/>
    </row>
    <row r="308" ht="14.25" customHeight="1">
      <c r="A308" s="102"/>
      <c r="B308" s="117"/>
      <c r="C308" s="110"/>
      <c r="D308" s="110"/>
      <c r="E308" s="115"/>
      <c r="F308" s="110"/>
      <c r="G308" s="110"/>
      <c r="H308" s="110"/>
      <c r="I308" s="110"/>
      <c r="J308" s="110"/>
      <c r="K308" s="112"/>
      <c r="L308" s="112"/>
      <c r="M308" s="112"/>
      <c r="N308" s="112"/>
      <c r="O308" s="112"/>
      <c r="P308" s="112"/>
      <c r="Q308" s="112"/>
      <c r="R308" s="110"/>
      <c r="S308" s="110"/>
      <c r="T308" s="112"/>
      <c r="U308" s="112"/>
      <c r="V308" s="110"/>
      <c r="W308" s="382"/>
      <c r="X308" s="382"/>
      <c r="Y308" s="383"/>
      <c r="Z308" s="2"/>
    </row>
    <row r="309" ht="14.25" customHeight="1">
      <c r="A309" s="102"/>
      <c r="B309" s="117"/>
      <c r="C309" s="110"/>
      <c r="D309" s="110"/>
      <c r="E309" s="115"/>
      <c r="F309" s="110"/>
      <c r="G309" s="110"/>
      <c r="H309" s="110"/>
      <c r="I309" s="110"/>
      <c r="J309" s="110"/>
      <c r="K309" s="112"/>
      <c r="L309" s="112"/>
      <c r="M309" s="112"/>
      <c r="N309" s="112"/>
      <c r="O309" s="112"/>
      <c r="P309" s="112"/>
      <c r="Q309" s="112"/>
      <c r="R309" s="110"/>
      <c r="S309" s="110"/>
      <c r="T309" s="112"/>
      <c r="U309" s="112"/>
      <c r="V309" s="110"/>
      <c r="W309" s="382"/>
      <c r="X309" s="382"/>
      <c r="Y309" s="383"/>
      <c r="Z309" s="2"/>
    </row>
    <row r="310" ht="14.25" customHeight="1">
      <c r="A310" s="102"/>
      <c r="B310" s="117"/>
      <c r="C310" s="110"/>
      <c r="D310" s="110"/>
      <c r="E310" s="115"/>
      <c r="F310" s="110"/>
      <c r="G310" s="110"/>
      <c r="H310" s="110"/>
      <c r="I310" s="110"/>
      <c r="J310" s="110"/>
      <c r="K310" s="112"/>
      <c r="L310" s="112"/>
      <c r="M310" s="112"/>
      <c r="N310" s="112"/>
      <c r="O310" s="112"/>
      <c r="P310" s="112"/>
      <c r="Q310" s="112"/>
      <c r="R310" s="110"/>
      <c r="S310" s="110"/>
      <c r="T310" s="112"/>
      <c r="U310" s="112"/>
      <c r="V310" s="110"/>
      <c r="W310" s="382"/>
      <c r="X310" s="382"/>
      <c r="Y310" s="383"/>
      <c r="Z310" s="2"/>
    </row>
    <row r="311" ht="14.25" customHeight="1">
      <c r="A311" s="102"/>
      <c r="B311" s="117"/>
      <c r="C311" s="110"/>
      <c r="D311" s="110"/>
      <c r="E311" s="115"/>
      <c r="F311" s="110"/>
      <c r="G311" s="110"/>
      <c r="H311" s="110"/>
      <c r="I311" s="110"/>
      <c r="J311" s="110"/>
      <c r="K311" s="112"/>
      <c r="L311" s="112"/>
      <c r="M311" s="112"/>
      <c r="N311" s="112"/>
      <c r="O311" s="112"/>
      <c r="P311" s="112"/>
      <c r="Q311" s="112"/>
      <c r="R311" s="110"/>
      <c r="S311" s="110"/>
      <c r="T311" s="112"/>
      <c r="U311" s="112"/>
      <c r="V311" s="110"/>
      <c r="W311" s="382"/>
      <c r="X311" s="382"/>
      <c r="Y311" s="383"/>
      <c r="Z311" s="2"/>
    </row>
    <row r="312" ht="14.25" customHeight="1">
      <c r="A312" s="102"/>
      <c r="B312" s="117"/>
      <c r="C312" s="110"/>
      <c r="D312" s="110"/>
      <c r="E312" s="115"/>
      <c r="F312" s="110"/>
      <c r="G312" s="110"/>
      <c r="H312" s="110"/>
      <c r="I312" s="110"/>
      <c r="J312" s="110"/>
      <c r="K312" s="112"/>
      <c r="L312" s="112"/>
      <c r="M312" s="112"/>
      <c r="N312" s="112"/>
      <c r="O312" s="112"/>
      <c r="P312" s="112"/>
      <c r="Q312" s="112"/>
      <c r="R312" s="110"/>
      <c r="S312" s="110"/>
      <c r="T312" s="112"/>
      <c r="U312" s="112"/>
      <c r="V312" s="110"/>
      <c r="W312" s="382"/>
      <c r="X312" s="382"/>
      <c r="Y312" s="383"/>
      <c r="Z312" s="2"/>
    </row>
    <row r="313" ht="14.25" customHeight="1">
      <c r="A313" s="102"/>
      <c r="B313" s="117"/>
      <c r="C313" s="110"/>
      <c r="D313" s="110"/>
      <c r="E313" s="115"/>
      <c r="F313" s="110"/>
      <c r="G313" s="110"/>
      <c r="H313" s="110"/>
      <c r="I313" s="110"/>
      <c r="J313" s="110"/>
      <c r="K313" s="112"/>
      <c r="L313" s="112"/>
      <c r="M313" s="112"/>
      <c r="N313" s="112"/>
      <c r="O313" s="112"/>
      <c r="P313" s="112"/>
      <c r="Q313" s="112"/>
      <c r="R313" s="110"/>
      <c r="S313" s="110"/>
      <c r="T313" s="112"/>
      <c r="U313" s="112"/>
      <c r="V313" s="110"/>
      <c r="W313" s="382"/>
      <c r="X313" s="382"/>
      <c r="Y313" s="383"/>
      <c r="Z313" s="2"/>
    </row>
    <row r="314" ht="14.25" customHeight="1">
      <c r="A314" s="102"/>
      <c r="B314" s="117"/>
      <c r="C314" s="110"/>
      <c r="D314" s="110"/>
      <c r="E314" s="115"/>
      <c r="F314" s="110"/>
      <c r="G314" s="110"/>
      <c r="H314" s="110"/>
      <c r="I314" s="110"/>
      <c r="J314" s="110"/>
      <c r="K314" s="112"/>
      <c r="L314" s="112"/>
      <c r="M314" s="112"/>
      <c r="N314" s="112"/>
      <c r="O314" s="112"/>
      <c r="P314" s="112"/>
      <c r="Q314" s="112"/>
      <c r="R314" s="110"/>
      <c r="S314" s="110"/>
      <c r="T314" s="112"/>
      <c r="U314" s="112"/>
      <c r="V314" s="110"/>
      <c r="W314" s="382"/>
      <c r="X314" s="382"/>
      <c r="Y314" s="383"/>
      <c r="Z314" s="2"/>
    </row>
    <row r="315" ht="14.25" customHeight="1">
      <c r="A315" s="102"/>
      <c r="B315" s="117"/>
      <c r="C315" s="110"/>
      <c r="D315" s="110"/>
      <c r="E315" s="115"/>
      <c r="F315" s="110"/>
      <c r="G315" s="110"/>
      <c r="H315" s="110"/>
      <c r="I315" s="110"/>
      <c r="J315" s="110"/>
      <c r="K315" s="112"/>
      <c r="L315" s="112"/>
      <c r="M315" s="112"/>
      <c r="N315" s="112"/>
      <c r="O315" s="112"/>
      <c r="P315" s="112"/>
      <c r="Q315" s="112"/>
      <c r="R315" s="110"/>
      <c r="S315" s="110"/>
      <c r="T315" s="112"/>
      <c r="U315" s="112"/>
      <c r="V315" s="110"/>
      <c r="W315" s="382"/>
      <c r="X315" s="382"/>
      <c r="Y315" s="383"/>
      <c r="Z315" s="2"/>
    </row>
    <row r="316" ht="14.25" customHeight="1">
      <c r="A316" s="102"/>
      <c r="B316" s="117"/>
      <c r="C316" s="110"/>
      <c r="D316" s="110"/>
      <c r="E316" s="115"/>
      <c r="F316" s="110"/>
      <c r="G316" s="110"/>
      <c r="H316" s="110"/>
      <c r="I316" s="110"/>
      <c r="J316" s="110"/>
      <c r="K316" s="112"/>
      <c r="L316" s="112"/>
      <c r="M316" s="112"/>
      <c r="N316" s="112"/>
      <c r="O316" s="112"/>
      <c r="P316" s="112"/>
      <c r="Q316" s="112"/>
      <c r="R316" s="110"/>
      <c r="S316" s="110"/>
      <c r="T316" s="112"/>
      <c r="U316" s="112"/>
      <c r="V316" s="110"/>
      <c r="W316" s="382"/>
      <c r="X316" s="382"/>
      <c r="Y316" s="383"/>
      <c r="Z316" s="2"/>
    </row>
    <row r="317" ht="14.25" customHeight="1">
      <c r="A317" s="102"/>
      <c r="B317" s="117"/>
      <c r="C317" s="110"/>
      <c r="D317" s="110"/>
      <c r="E317" s="115"/>
      <c r="F317" s="110"/>
      <c r="G317" s="110"/>
      <c r="H317" s="110"/>
      <c r="I317" s="110"/>
      <c r="J317" s="110"/>
      <c r="K317" s="112"/>
      <c r="L317" s="112"/>
      <c r="M317" s="112"/>
      <c r="N317" s="112"/>
      <c r="O317" s="112"/>
      <c r="P317" s="112"/>
      <c r="Q317" s="112"/>
      <c r="R317" s="110"/>
      <c r="S317" s="110"/>
      <c r="T317" s="112"/>
      <c r="U317" s="112"/>
      <c r="V317" s="110"/>
      <c r="W317" s="382"/>
      <c r="X317" s="382"/>
      <c r="Y317" s="383"/>
      <c r="Z317" s="2"/>
    </row>
    <row r="318" ht="14.25" customHeight="1">
      <c r="A318" s="102"/>
      <c r="B318" s="117"/>
      <c r="C318" s="110"/>
      <c r="D318" s="110"/>
      <c r="E318" s="115"/>
      <c r="F318" s="110"/>
      <c r="G318" s="110"/>
      <c r="H318" s="110"/>
      <c r="I318" s="110"/>
      <c r="J318" s="110"/>
      <c r="K318" s="112"/>
      <c r="L318" s="112"/>
      <c r="M318" s="112"/>
      <c r="N318" s="112"/>
      <c r="O318" s="112"/>
      <c r="P318" s="112"/>
      <c r="Q318" s="112"/>
      <c r="R318" s="110"/>
      <c r="S318" s="110"/>
      <c r="T318" s="112"/>
      <c r="U318" s="112"/>
      <c r="V318" s="110"/>
      <c r="W318" s="382"/>
      <c r="X318" s="382"/>
      <c r="Y318" s="383"/>
      <c r="Z318" s="2"/>
    </row>
    <row r="319" ht="14.25" customHeight="1">
      <c r="A319" s="102"/>
      <c r="B319" s="117"/>
      <c r="C319" s="110"/>
      <c r="D319" s="110"/>
      <c r="E319" s="115"/>
      <c r="F319" s="110"/>
      <c r="G319" s="110"/>
      <c r="H319" s="110"/>
      <c r="I319" s="110"/>
      <c r="J319" s="110"/>
      <c r="K319" s="112"/>
      <c r="L319" s="112"/>
      <c r="M319" s="112"/>
      <c r="N319" s="112"/>
      <c r="O319" s="112"/>
      <c r="P319" s="112"/>
      <c r="Q319" s="112"/>
      <c r="R319" s="110"/>
      <c r="S319" s="110"/>
      <c r="T319" s="112"/>
      <c r="U319" s="112"/>
      <c r="V319" s="110"/>
      <c r="W319" s="382"/>
      <c r="X319" s="382"/>
      <c r="Y319" s="383"/>
      <c r="Z319" s="2"/>
    </row>
    <row r="320" ht="14.25" customHeight="1">
      <c r="A320" s="102"/>
      <c r="B320" s="117"/>
      <c r="C320" s="110"/>
      <c r="D320" s="110"/>
      <c r="E320" s="115"/>
      <c r="F320" s="110"/>
      <c r="G320" s="110"/>
      <c r="H320" s="110"/>
      <c r="I320" s="110"/>
      <c r="J320" s="110"/>
      <c r="K320" s="112"/>
      <c r="L320" s="112"/>
      <c r="M320" s="112"/>
      <c r="N320" s="112"/>
      <c r="O320" s="112"/>
      <c r="P320" s="112"/>
      <c r="Q320" s="112"/>
      <c r="R320" s="110"/>
      <c r="S320" s="110"/>
      <c r="T320" s="112"/>
      <c r="U320" s="112"/>
      <c r="V320" s="110"/>
      <c r="W320" s="382"/>
      <c r="X320" s="382"/>
      <c r="Y320" s="383"/>
      <c r="Z320" s="2"/>
    </row>
    <row r="321" ht="14.25" customHeight="1">
      <c r="A321" s="102"/>
      <c r="B321" s="117"/>
      <c r="C321" s="110"/>
      <c r="D321" s="110"/>
      <c r="E321" s="115"/>
      <c r="F321" s="110"/>
      <c r="G321" s="110"/>
      <c r="H321" s="110"/>
      <c r="I321" s="110"/>
      <c r="J321" s="110"/>
      <c r="K321" s="112"/>
      <c r="L321" s="112"/>
      <c r="M321" s="112"/>
      <c r="N321" s="112"/>
      <c r="O321" s="112"/>
      <c r="P321" s="112"/>
      <c r="Q321" s="112"/>
      <c r="R321" s="110"/>
      <c r="S321" s="110"/>
      <c r="T321" s="112"/>
      <c r="U321" s="112"/>
      <c r="V321" s="110"/>
      <c r="W321" s="382"/>
      <c r="X321" s="382"/>
      <c r="Y321" s="383"/>
      <c r="Z321" s="2"/>
    </row>
    <row r="322" ht="14.25" customHeight="1">
      <c r="A322" s="102"/>
      <c r="B322" s="117"/>
      <c r="C322" s="110"/>
      <c r="D322" s="110"/>
      <c r="E322" s="115"/>
      <c r="F322" s="110"/>
      <c r="G322" s="110"/>
      <c r="H322" s="110"/>
      <c r="I322" s="110"/>
      <c r="J322" s="110"/>
      <c r="K322" s="112"/>
      <c r="L322" s="112"/>
      <c r="M322" s="112"/>
      <c r="N322" s="112"/>
      <c r="O322" s="112"/>
      <c r="P322" s="112"/>
      <c r="Q322" s="112"/>
      <c r="R322" s="110"/>
      <c r="S322" s="110"/>
      <c r="T322" s="112"/>
      <c r="U322" s="112"/>
      <c r="V322" s="110"/>
      <c r="W322" s="382"/>
      <c r="X322" s="382"/>
      <c r="Y322" s="383"/>
      <c r="Z322" s="2"/>
    </row>
    <row r="323" ht="14.25" customHeight="1">
      <c r="A323" s="102"/>
      <c r="B323" s="117"/>
      <c r="C323" s="110"/>
      <c r="D323" s="110"/>
      <c r="E323" s="115"/>
      <c r="F323" s="110"/>
      <c r="G323" s="110"/>
      <c r="H323" s="110"/>
      <c r="I323" s="110"/>
      <c r="J323" s="110"/>
      <c r="K323" s="112"/>
      <c r="L323" s="112"/>
      <c r="M323" s="112"/>
      <c r="N323" s="112"/>
      <c r="O323" s="112"/>
      <c r="P323" s="112"/>
      <c r="Q323" s="112"/>
      <c r="R323" s="110"/>
      <c r="S323" s="110"/>
      <c r="T323" s="112"/>
      <c r="U323" s="112"/>
      <c r="V323" s="110"/>
      <c r="W323" s="382"/>
      <c r="X323" s="382"/>
      <c r="Y323" s="383"/>
      <c r="Z323" s="2"/>
    </row>
    <row r="324" ht="14.25" customHeight="1">
      <c r="A324" s="102"/>
      <c r="B324" s="117"/>
      <c r="C324" s="110"/>
      <c r="D324" s="110"/>
      <c r="E324" s="115"/>
      <c r="F324" s="110"/>
      <c r="G324" s="110"/>
      <c r="H324" s="110"/>
      <c r="I324" s="110"/>
      <c r="J324" s="110"/>
      <c r="K324" s="112"/>
      <c r="L324" s="112"/>
      <c r="M324" s="112"/>
      <c r="N324" s="112"/>
      <c r="O324" s="112"/>
      <c r="P324" s="112"/>
      <c r="Q324" s="112"/>
      <c r="R324" s="110"/>
      <c r="S324" s="110"/>
      <c r="T324" s="112"/>
      <c r="U324" s="112"/>
      <c r="V324" s="110"/>
      <c r="W324" s="382"/>
      <c r="X324" s="382"/>
      <c r="Y324" s="383"/>
      <c r="Z324" s="2"/>
    </row>
    <row r="325" ht="14.25" customHeight="1">
      <c r="A325" s="102"/>
      <c r="B325" s="117"/>
      <c r="C325" s="110"/>
      <c r="D325" s="110"/>
      <c r="E325" s="115"/>
      <c r="F325" s="110"/>
      <c r="G325" s="110"/>
      <c r="H325" s="110"/>
      <c r="I325" s="110"/>
      <c r="J325" s="110"/>
      <c r="K325" s="112"/>
      <c r="L325" s="112"/>
      <c r="M325" s="112"/>
      <c r="N325" s="112"/>
      <c r="O325" s="112"/>
      <c r="P325" s="112"/>
      <c r="Q325" s="112"/>
      <c r="R325" s="110"/>
      <c r="S325" s="110"/>
      <c r="T325" s="112"/>
      <c r="U325" s="112"/>
      <c r="V325" s="110"/>
      <c r="W325" s="382"/>
      <c r="X325" s="382"/>
      <c r="Y325" s="383"/>
      <c r="Z325" s="2"/>
    </row>
    <row r="326" ht="14.25" customHeight="1">
      <c r="A326" s="102"/>
      <c r="B326" s="117"/>
      <c r="C326" s="110"/>
      <c r="D326" s="110"/>
      <c r="E326" s="115"/>
      <c r="F326" s="110"/>
      <c r="G326" s="110"/>
      <c r="H326" s="110"/>
      <c r="I326" s="110"/>
      <c r="J326" s="110"/>
      <c r="K326" s="112"/>
      <c r="L326" s="112"/>
      <c r="M326" s="112"/>
      <c r="N326" s="112"/>
      <c r="O326" s="112"/>
      <c r="P326" s="112"/>
      <c r="Q326" s="112"/>
      <c r="R326" s="110"/>
      <c r="S326" s="110"/>
      <c r="T326" s="112"/>
      <c r="U326" s="112"/>
      <c r="V326" s="110"/>
      <c r="W326" s="382"/>
      <c r="X326" s="382"/>
      <c r="Y326" s="383"/>
      <c r="Z326" s="2"/>
    </row>
    <row r="327" ht="14.25" customHeight="1">
      <c r="A327" s="102"/>
      <c r="B327" s="117"/>
      <c r="C327" s="110"/>
      <c r="D327" s="110"/>
      <c r="E327" s="115"/>
      <c r="F327" s="110"/>
      <c r="G327" s="110"/>
      <c r="H327" s="110"/>
      <c r="I327" s="110"/>
      <c r="J327" s="110"/>
      <c r="K327" s="112"/>
      <c r="L327" s="112"/>
      <c r="M327" s="112"/>
      <c r="N327" s="112"/>
      <c r="O327" s="112"/>
      <c r="P327" s="112"/>
      <c r="Q327" s="112"/>
      <c r="R327" s="110"/>
      <c r="S327" s="110"/>
      <c r="T327" s="112"/>
      <c r="U327" s="112"/>
      <c r="V327" s="110"/>
      <c r="W327" s="382"/>
      <c r="X327" s="382"/>
      <c r="Y327" s="383"/>
      <c r="Z327" s="2"/>
    </row>
    <row r="328" ht="14.25" customHeight="1">
      <c r="A328" s="102"/>
      <c r="B328" s="117"/>
      <c r="C328" s="110"/>
      <c r="D328" s="110"/>
      <c r="E328" s="115"/>
      <c r="F328" s="110"/>
      <c r="G328" s="110"/>
      <c r="H328" s="110"/>
      <c r="I328" s="110"/>
      <c r="J328" s="110"/>
      <c r="K328" s="112"/>
      <c r="L328" s="112"/>
      <c r="M328" s="112"/>
      <c r="N328" s="112"/>
      <c r="O328" s="112"/>
      <c r="P328" s="112"/>
      <c r="Q328" s="112"/>
      <c r="R328" s="110"/>
      <c r="S328" s="110"/>
      <c r="T328" s="112"/>
      <c r="U328" s="112"/>
      <c r="V328" s="110"/>
      <c r="W328" s="382"/>
      <c r="X328" s="382"/>
      <c r="Y328" s="383"/>
      <c r="Z328" s="2"/>
    </row>
    <row r="329" ht="14.25" customHeight="1">
      <c r="A329" s="102"/>
      <c r="B329" s="117"/>
      <c r="C329" s="110"/>
      <c r="D329" s="110"/>
      <c r="E329" s="115"/>
      <c r="F329" s="110"/>
      <c r="G329" s="110"/>
      <c r="H329" s="110"/>
      <c r="I329" s="110"/>
      <c r="J329" s="110"/>
      <c r="K329" s="112"/>
      <c r="L329" s="112"/>
      <c r="M329" s="112"/>
      <c r="N329" s="112"/>
      <c r="O329" s="112"/>
      <c r="P329" s="112"/>
      <c r="Q329" s="112"/>
      <c r="R329" s="110"/>
      <c r="S329" s="110"/>
      <c r="T329" s="112"/>
      <c r="U329" s="112"/>
      <c r="V329" s="110"/>
      <c r="W329" s="382"/>
      <c r="X329" s="382"/>
      <c r="Y329" s="383"/>
      <c r="Z329" s="2"/>
    </row>
    <row r="330" ht="14.25" customHeight="1">
      <c r="A330" s="102"/>
      <c r="B330" s="117"/>
      <c r="C330" s="110"/>
      <c r="D330" s="110"/>
      <c r="E330" s="115"/>
      <c r="F330" s="110"/>
      <c r="G330" s="110"/>
      <c r="H330" s="110"/>
      <c r="I330" s="110"/>
      <c r="J330" s="110"/>
      <c r="K330" s="112"/>
      <c r="L330" s="112"/>
      <c r="M330" s="112"/>
      <c r="N330" s="112"/>
      <c r="O330" s="112"/>
      <c r="P330" s="112"/>
      <c r="Q330" s="112"/>
      <c r="R330" s="110"/>
      <c r="S330" s="110"/>
      <c r="T330" s="112"/>
      <c r="U330" s="112"/>
      <c r="V330" s="110"/>
      <c r="W330" s="382"/>
      <c r="X330" s="382"/>
      <c r="Y330" s="383"/>
      <c r="Z330" s="2"/>
    </row>
    <row r="331" ht="14.25" customHeight="1">
      <c r="A331" s="102"/>
      <c r="B331" s="117"/>
      <c r="C331" s="110"/>
      <c r="D331" s="110"/>
      <c r="E331" s="115"/>
      <c r="F331" s="110"/>
      <c r="G331" s="110"/>
      <c r="H331" s="110"/>
      <c r="I331" s="110"/>
      <c r="J331" s="110"/>
      <c r="K331" s="112"/>
      <c r="L331" s="112"/>
      <c r="M331" s="112"/>
      <c r="N331" s="112"/>
      <c r="O331" s="112"/>
      <c r="P331" s="112"/>
      <c r="Q331" s="112"/>
      <c r="R331" s="110"/>
      <c r="S331" s="110"/>
      <c r="T331" s="112"/>
      <c r="U331" s="112"/>
      <c r="V331" s="110"/>
      <c r="W331" s="382"/>
      <c r="X331" s="382"/>
      <c r="Y331" s="383"/>
      <c r="Z331" s="2"/>
    </row>
    <row r="332" ht="14.25" customHeight="1">
      <c r="A332" s="102"/>
      <c r="B332" s="117"/>
      <c r="C332" s="110"/>
      <c r="D332" s="110"/>
      <c r="E332" s="115"/>
      <c r="F332" s="110"/>
      <c r="G332" s="110"/>
      <c r="H332" s="110"/>
      <c r="I332" s="110"/>
      <c r="J332" s="110"/>
      <c r="K332" s="112"/>
      <c r="L332" s="112"/>
      <c r="M332" s="112"/>
      <c r="N332" s="112"/>
      <c r="O332" s="112"/>
      <c r="P332" s="112"/>
      <c r="Q332" s="112"/>
      <c r="R332" s="110"/>
      <c r="S332" s="110"/>
      <c r="T332" s="112"/>
      <c r="U332" s="112"/>
      <c r="V332" s="110"/>
      <c r="W332" s="382"/>
      <c r="X332" s="382"/>
      <c r="Y332" s="383"/>
      <c r="Z332" s="2"/>
    </row>
    <row r="333" ht="14.25" customHeight="1">
      <c r="A333" s="102"/>
      <c r="B333" s="117"/>
      <c r="C333" s="110"/>
      <c r="D333" s="110"/>
      <c r="E333" s="115"/>
      <c r="F333" s="110"/>
      <c r="G333" s="110"/>
      <c r="H333" s="110"/>
      <c r="I333" s="110"/>
      <c r="J333" s="110"/>
      <c r="K333" s="112"/>
      <c r="L333" s="112"/>
      <c r="M333" s="112"/>
      <c r="N333" s="112"/>
      <c r="O333" s="112"/>
      <c r="P333" s="112"/>
      <c r="Q333" s="112"/>
      <c r="R333" s="110"/>
      <c r="S333" s="110"/>
      <c r="T333" s="112"/>
      <c r="U333" s="112"/>
      <c r="V333" s="110"/>
      <c r="W333" s="382"/>
      <c r="X333" s="382"/>
      <c r="Y333" s="383"/>
      <c r="Z333" s="2"/>
    </row>
    <row r="334" ht="14.25" customHeight="1">
      <c r="A334" s="102"/>
      <c r="B334" s="117"/>
      <c r="C334" s="110"/>
      <c r="D334" s="110"/>
      <c r="E334" s="115"/>
      <c r="F334" s="110"/>
      <c r="G334" s="110"/>
      <c r="H334" s="110"/>
      <c r="I334" s="110"/>
      <c r="J334" s="110"/>
      <c r="K334" s="112"/>
      <c r="L334" s="112"/>
      <c r="M334" s="112"/>
      <c r="N334" s="112"/>
      <c r="O334" s="112"/>
      <c r="P334" s="112"/>
      <c r="Q334" s="112"/>
      <c r="R334" s="110"/>
      <c r="S334" s="110"/>
      <c r="T334" s="112"/>
      <c r="U334" s="112"/>
      <c r="V334" s="110"/>
      <c r="W334" s="382"/>
      <c r="X334" s="382"/>
      <c r="Y334" s="383"/>
      <c r="Z334" s="2"/>
    </row>
    <row r="335" ht="14.25" customHeight="1">
      <c r="A335" s="102"/>
      <c r="B335" s="117"/>
      <c r="C335" s="110"/>
      <c r="D335" s="110"/>
      <c r="E335" s="115"/>
      <c r="F335" s="110"/>
      <c r="G335" s="110"/>
      <c r="H335" s="110"/>
      <c r="I335" s="110"/>
      <c r="J335" s="110"/>
      <c r="K335" s="112"/>
      <c r="L335" s="112"/>
      <c r="M335" s="112"/>
      <c r="N335" s="112"/>
      <c r="O335" s="112"/>
      <c r="P335" s="112"/>
      <c r="Q335" s="112"/>
      <c r="R335" s="110"/>
      <c r="S335" s="110"/>
      <c r="T335" s="112"/>
      <c r="U335" s="112"/>
      <c r="V335" s="110"/>
      <c r="W335" s="382"/>
      <c r="X335" s="382"/>
      <c r="Y335" s="383"/>
      <c r="Z335" s="2"/>
    </row>
    <row r="336" ht="14.25" customHeight="1">
      <c r="A336" s="102"/>
      <c r="B336" s="117"/>
      <c r="C336" s="110"/>
      <c r="D336" s="110"/>
      <c r="E336" s="115"/>
      <c r="F336" s="110"/>
      <c r="G336" s="110"/>
      <c r="H336" s="110"/>
      <c r="I336" s="110"/>
      <c r="J336" s="110"/>
      <c r="K336" s="112"/>
      <c r="L336" s="112"/>
      <c r="M336" s="112"/>
      <c r="N336" s="112"/>
      <c r="O336" s="112"/>
      <c r="P336" s="112"/>
      <c r="Q336" s="112"/>
      <c r="R336" s="110"/>
      <c r="S336" s="110"/>
      <c r="T336" s="112"/>
      <c r="U336" s="112"/>
      <c r="V336" s="110"/>
      <c r="W336" s="382"/>
      <c r="X336" s="382"/>
      <c r="Y336" s="383"/>
      <c r="Z336" s="2"/>
    </row>
    <row r="337" ht="14.25" customHeight="1">
      <c r="A337" s="102"/>
      <c r="B337" s="117"/>
      <c r="C337" s="110"/>
      <c r="D337" s="110"/>
      <c r="E337" s="115"/>
      <c r="F337" s="110"/>
      <c r="G337" s="110"/>
      <c r="H337" s="110"/>
      <c r="I337" s="110"/>
      <c r="J337" s="110"/>
      <c r="K337" s="112"/>
      <c r="L337" s="112"/>
      <c r="M337" s="112"/>
      <c r="N337" s="112"/>
      <c r="O337" s="112"/>
      <c r="P337" s="112"/>
      <c r="Q337" s="112"/>
      <c r="R337" s="110"/>
      <c r="S337" s="110"/>
      <c r="T337" s="112"/>
      <c r="U337" s="112"/>
      <c r="V337" s="110"/>
      <c r="W337" s="382"/>
      <c r="X337" s="382"/>
      <c r="Y337" s="383"/>
      <c r="Z337" s="2"/>
    </row>
    <row r="338" ht="14.25" customHeight="1">
      <c r="A338" s="102"/>
      <c r="B338" s="117"/>
      <c r="C338" s="110"/>
      <c r="D338" s="110"/>
      <c r="E338" s="115"/>
      <c r="F338" s="110"/>
      <c r="G338" s="110"/>
      <c r="H338" s="110"/>
      <c r="I338" s="110"/>
      <c r="J338" s="110"/>
      <c r="K338" s="112"/>
      <c r="L338" s="112"/>
      <c r="M338" s="112"/>
      <c r="N338" s="112"/>
      <c r="O338" s="112"/>
      <c r="P338" s="112"/>
      <c r="Q338" s="112"/>
      <c r="R338" s="110"/>
      <c r="S338" s="110"/>
      <c r="T338" s="112"/>
      <c r="U338" s="112"/>
      <c r="V338" s="110"/>
      <c r="W338" s="382"/>
      <c r="X338" s="382"/>
      <c r="Y338" s="383"/>
      <c r="Z338" s="2"/>
    </row>
    <row r="339" ht="14.25" customHeight="1">
      <c r="A339" s="102"/>
      <c r="B339" s="117"/>
      <c r="C339" s="110"/>
      <c r="D339" s="110"/>
      <c r="E339" s="115"/>
      <c r="F339" s="110"/>
      <c r="G339" s="110"/>
      <c r="H339" s="110"/>
      <c r="I339" s="110"/>
      <c r="J339" s="110"/>
      <c r="K339" s="112"/>
      <c r="L339" s="112"/>
      <c r="M339" s="112"/>
      <c r="N339" s="112"/>
      <c r="O339" s="112"/>
      <c r="P339" s="112"/>
      <c r="Q339" s="112"/>
      <c r="R339" s="110"/>
      <c r="S339" s="110"/>
      <c r="T339" s="112"/>
      <c r="U339" s="112"/>
      <c r="V339" s="110"/>
      <c r="W339" s="382"/>
      <c r="X339" s="382"/>
      <c r="Y339" s="383"/>
      <c r="Z339" s="2"/>
    </row>
    <row r="340" ht="14.25" customHeight="1">
      <c r="A340" s="102"/>
      <c r="B340" s="117"/>
      <c r="C340" s="110"/>
      <c r="D340" s="110"/>
      <c r="E340" s="115"/>
      <c r="F340" s="110"/>
      <c r="G340" s="110"/>
      <c r="H340" s="110"/>
      <c r="I340" s="110"/>
      <c r="J340" s="110"/>
      <c r="K340" s="112"/>
      <c r="L340" s="112"/>
      <c r="M340" s="112"/>
      <c r="N340" s="112"/>
      <c r="O340" s="112"/>
      <c r="P340" s="112"/>
      <c r="Q340" s="112"/>
      <c r="R340" s="110"/>
      <c r="S340" s="110"/>
      <c r="T340" s="112"/>
      <c r="U340" s="112"/>
      <c r="V340" s="110"/>
      <c r="W340" s="382"/>
      <c r="X340" s="382"/>
      <c r="Y340" s="383"/>
      <c r="Z340" s="2"/>
    </row>
    <row r="341" ht="14.25" customHeight="1">
      <c r="A341" s="102"/>
      <c r="B341" s="117"/>
      <c r="C341" s="110"/>
      <c r="D341" s="110"/>
      <c r="E341" s="115"/>
      <c r="F341" s="110"/>
      <c r="G341" s="110"/>
      <c r="H341" s="110"/>
      <c r="I341" s="110"/>
      <c r="J341" s="110"/>
      <c r="K341" s="112"/>
      <c r="L341" s="112"/>
      <c r="M341" s="112"/>
      <c r="N341" s="112"/>
      <c r="O341" s="112"/>
      <c r="P341" s="112"/>
      <c r="Q341" s="112"/>
      <c r="R341" s="110"/>
      <c r="S341" s="110"/>
      <c r="T341" s="112"/>
      <c r="U341" s="112"/>
      <c r="V341" s="110"/>
      <c r="W341" s="382"/>
      <c r="X341" s="382"/>
      <c r="Y341" s="383"/>
      <c r="Z341" s="2"/>
    </row>
    <row r="342" ht="14.25" customHeight="1">
      <c r="A342" s="102"/>
      <c r="B342" s="117"/>
      <c r="C342" s="110"/>
      <c r="D342" s="110"/>
      <c r="E342" s="115"/>
      <c r="F342" s="110"/>
      <c r="G342" s="110"/>
      <c r="H342" s="110"/>
      <c r="I342" s="110"/>
      <c r="J342" s="110"/>
      <c r="K342" s="112"/>
      <c r="L342" s="112"/>
      <c r="M342" s="112"/>
      <c r="N342" s="112"/>
      <c r="O342" s="112"/>
      <c r="P342" s="112"/>
      <c r="Q342" s="112"/>
      <c r="R342" s="110"/>
      <c r="S342" s="110"/>
      <c r="T342" s="112"/>
      <c r="U342" s="112"/>
      <c r="V342" s="110"/>
      <c r="W342" s="382"/>
      <c r="X342" s="382"/>
      <c r="Y342" s="383"/>
      <c r="Z342" s="2"/>
    </row>
    <row r="343" ht="14.25" customHeight="1">
      <c r="A343" s="102"/>
      <c r="B343" s="117"/>
      <c r="C343" s="110"/>
      <c r="D343" s="110"/>
      <c r="E343" s="115"/>
      <c r="F343" s="110"/>
      <c r="G343" s="110"/>
      <c r="H343" s="110"/>
      <c r="I343" s="110"/>
      <c r="J343" s="110"/>
      <c r="K343" s="112"/>
      <c r="L343" s="112"/>
      <c r="M343" s="112"/>
      <c r="N343" s="112"/>
      <c r="O343" s="112"/>
      <c r="P343" s="112"/>
      <c r="Q343" s="112"/>
      <c r="R343" s="110"/>
      <c r="S343" s="110"/>
      <c r="T343" s="112"/>
      <c r="U343" s="112"/>
      <c r="V343" s="110"/>
      <c r="W343" s="382"/>
      <c r="X343" s="382"/>
      <c r="Y343" s="383"/>
      <c r="Z343" s="2"/>
    </row>
    <row r="344" ht="14.25" customHeight="1">
      <c r="A344" s="102"/>
      <c r="B344" s="117"/>
      <c r="C344" s="110"/>
      <c r="D344" s="110"/>
      <c r="E344" s="115"/>
      <c r="F344" s="110"/>
      <c r="G344" s="110"/>
      <c r="H344" s="110"/>
      <c r="I344" s="110"/>
      <c r="J344" s="110"/>
      <c r="K344" s="112"/>
      <c r="L344" s="112"/>
      <c r="M344" s="112"/>
      <c r="N344" s="112"/>
      <c r="O344" s="112"/>
      <c r="P344" s="112"/>
      <c r="Q344" s="112"/>
      <c r="R344" s="110"/>
      <c r="S344" s="110"/>
      <c r="T344" s="112"/>
      <c r="U344" s="112"/>
      <c r="V344" s="110"/>
      <c r="W344" s="382"/>
      <c r="X344" s="382"/>
      <c r="Y344" s="383"/>
      <c r="Z344" s="2"/>
    </row>
    <row r="345" ht="14.25" customHeight="1">
      <c r="A345" s="102"/>
      <c r="B345" s="117"/>
      <c r="C345" s="110"/>
      <c r="D345" s="110"/>
      <c r="E345" s="115"/>
      <c r="F345" s="110"/>
      <c r="G345" s="110"/>
      <c r="H345" s="110"/>
      <c r="I345" s="110"/>
      <c r="J345" s="110"/>
      <c r="K345" s="112"/>
      <c r="L345" s="112"/>
      <c r="M345" s="112"/>
      <c r="N345" s="112"/>
      <c r="O345" s="112"/>
      <c r="P345" s="112"/>
      <c r="Q345" s="112"/>
      <c r="R345" s="110"/>
      <c r="S345" s="110"/>
      <c r="T345" s="112"/>
      <c r="U345" s="112"/>
      <c r="V345" s="110"/>
      <c r="W345" s="382"/>
      <c r="X345" s="382"/>
      <c r="Y345" s="383"/>
      <c r="Z345" s="2"/>
    </row>
    <row r="346" ht="14.25" customHeight="1">
      <c r="A346" s="102"/>
      <c r="B346" s="117"/>
      <c r="C346" s="110"/>
      <c r="D346" s="110"/>
      <c r="E346" s="115"/>
      <c r="F346" s="110"/>
      <c r="G346" s="110"/>
      <c r="H346" s="110"/>
      <c r="I346" s="110"/>
      <c r="J346" s="110"/>
      <c r="K346" s="112"/>
      <c r="L346" s="112"/>
      <c r="M346" s="112"/>
      <c r="N346" s="112"/>
      <c r="O346" s="112"/>
      <c r="P346" s="112"/>
      <c r="Q346" s="112"/>
      <c r="R346" s="110"/>
      <c r="S346" s="110"/>
      <c r="T346" s="112"/>
      <c r="U346" s="112"/>
      <c r="V346" s="110"/>
      <c r="W346" s="382"/>
      <c r="X346" s="382"/>
      <c r="Y346" s="383"/>
      <c r="Z346" s="2"/>
    </row>
    <row r="347" ht="14.25" customHeight="1">
      <c r="A347" s="102"/>
      <c r="B347" s="117"/>
      <c r="C347" s="110"/>
      <c r="D347" s="110"/>
      <c r="E347" s="115"/>
      <c r="F347" s="110"/>
      <c r="G347" s="110"/>
      <c r="H347" s="110"/>
      <c r="I347" s="110"/>
      <c r="J347" s="110"/>
      <c r="K347" s="112"/>
      <c r="L347" s="112"/>
      <c r="M347" s="112"/>
      <c r="N347" s="112"/>
      <c r="O347" s="112"/>
      <c r="P347" s="112"/>
      <c r="Q347" s="112"/>
      <c r="R347" s="110"/>
      <c r="S347" s="110"/>
      <c r="T347" s="112"/>
      <c r="U347" s="112"/>
      <c r="V347" s="110"/>
      <c r="W347" s="382"/>
      <c r="X347" s="382"/>
      <c r="Y347" s="383"/>
      <c r="Z347" s="2"/>
    </row>
    <row r="348" ht="14.25" customHeight="1">
      <c r="A348" s="102"/>
      <c r="B348" s="117"/>
      <c r="C348" s="110"/>
      <c r="D348" s="110"/>
      <c r="E348" s="115"/>
      <c r="F348" s="110"/>
      <c r="G348" s="110"/>
      <c r="H348" s="110"/>
      <c r="I348" s="110"/>
      <c r="J348" s="110"/>
      <c r="K348" s="112"/>
      <c r="L348" s="112"/>
      <c r="M348" s="112"/>
      <c r="N348" s="112"/>
      <c r="O348" s="112"/>
      <c r="P348" s="112"/>
      <c r="Q348" s="112"/>
      <c r="R348" s="110"/>
      <c r="S348" s="110"/>
      <c r="T348" s="112"/>
      <c r="U348" s="112"/>
      <c r="V348" s="110"/>
      <c r="W348" s="382"/>
      <c r="X348" s="382"/>
      <c r="Y348" s="383"/>
      <c r="Z348" s="2"/>
    </row>
    <row r="349" ht="14.25" customHeight="1">
      <c r="A349" s="102"/>
      <c r="B349" s="117"/>
      <c r="C349" s="110"/>
      <c r="D349" s="110"/>
      <c r="E349" s="115"/>
      <c r="F349" s="110"/>
      <c r="G349" s="110"/>
      <c r="H349" s="110"/>
      <c r="I349" s="110"/>
      <c r="J349" s="110"/>
      <c r="K349" s="112"/>
      <c r="L349" s="112"/>
      <c r="M349" s="112"/>
      <c r="N349" s="112"/>
      <c r="O349" s="112"/>
      <c r="P349" s="112"/>
      <c r="Q349" s="112"/>
      <c r="R349" s="110"/>
      <c r="S349" s="110"/>
      <c r="T349" s="112"/>
      <c r="U349" s="112"/>
      <c r="V349" s="110"/>
      <c r="W349" s="382"/>
      <c r="X349" s="382"/>
      <c r="Y349" s="383"/>
      <c r="Z349" s="2"/>
    </row>
    <row r="350" ht="14.25" customHeight="1">
      <c r="A350" s="102"/>
      <c r="B350" s="117"/>
      <c r="C350" s="110"/>
      <c r="D350" s="110"/>
      <c r="E350" s="115"/>
      <c r="F350" s="110"/>
      <c r="G350" s="110"/>
      <c r="H350" s="110"/>
      <c r="I350" s="110"/>
      <c r="J350" s="110"/>
      <c r="K350" s="112"/>
      <c r="L350" s="112"/>
      <c r="M350" s="112"/>
      <c r="N350" s="112"/>
      <c r="O350" s="112"/>
      <c r="P350" s="112"/>
      <c r="Q350" s="112"/>
      <c r="R350" s="110"/>
      <c r="S350" s="110"/>
      <c r="T350" s="112"/>
      <c r="U350" s="112"/>
      <c r="V350" s="110"/>
      <c r="W350" s="382"/>
      <c r="X350" s="382"/>
      <c r="Y350" s="383"/>
      <c r="Z350" s="2"/>
    </row>
    <row r="351" ht="14.25" customHeight="1">
      <c r="A351" s="102"/>
      <c r="B351" s="117"/>
      <c r="C351" s="110"/>
      <c r="D351" s="110"/>
      <c r="E351" s="115"/>
      <c r="F351" s="110"/>
      <c r="G351" s="110"/>
      <c r="H351" s="110"/>
      <c r="I351" s="110"/>
      <c r="J351" s="110"/>
      <c r="K351" s="112"/>
      <c r="L351" s="112"/>
      <c r="M351" s="112"/>
      <c r="N351" s="112"/>
      <c r="O351" s="112"/>
      <c r="P351" s="112"/>
      <c r="Q351" s="112"/>
      <c r="R351" s="110"/>
      <c r="S351" s="110"/>
      <c r="T351" s="112"/>
      <c r="U351" s="112"/>
      <c r="V351" s="110"/>
      <c r="W351" s="382"/>
      <c r="X351" s="382"/>
      <c r="Y351" s="383"/>
      <c r="Z351" s="2"/>
    </row>
    <row r="352" ht="14.25" customHeight="1">
      <c r="A352" s="102"/>
      <c r="B352" s="117"/>
      <c r="C352" s="110"/>
      <c r="D352" s="110"/>
      <c r="E352" s="115"/>
      <c r="F352" s="110"/>
      <c r="G352" s="110"/>
      <c r="H352" s="110"/>
      <c r="I352" s="110"/>
      <c r="J352" s="110"/>
      <c r="K352" s="112"/>
      <c r="L352" s="112"/>
      <c r="M352" s="112"/>
      <c r="N352" s="112"/>
      <c r="O352" s="112"/>
      <c r="P352" s="112"/>
      <c r="Q352" s="112"/>
      <c r="R352" s="110"/>
      <c r="S352" s="110"/>
      <c r="T352" s="112"/>
      <c r="U352" s="112"/>
      <c r="V352" s="110"/>
      <c r="W352" s="382"/>
      <c r="X352" s="382"/>
      <c r="Y352" s="383"/>
      <c r="Z352" s="2"/>
    </row>
    <row r="353" ht="14.25" customHeight="1">
      <c r="A353" s="102"/>
      <c r="B353" s="117"/>
      <c r="C353" s="110"/>
      <c r="D353" s="110"/>
      <c r="E353" s="115"/>
      <c r="F353" s="110"/>
      <c r="G353" s="110"/>
      <c r="H353" s="110"/>
      <c r="I353" s="110"/>
      <c r="J353" s="110"/>
      <c r="K353" s="112"/>
      <c r="L353" s="112"/>
      <c r="M353" s="112"/>
      <c r="N353" s="112"/>
      <c r="O353" s="112"/>
      <c r="P353" s="112"/>
      <c r="Q353" s="112"/>
      <c r="R353" s="110"/>
      <c r="S353" s="110"/>
      <c r="T353" s="112"/>
      <c r="U353" s="112"/>
      <c r="V353" s="110"/>
      <c r="W353" s="382"/>
      <c r="X353" s="382"/>
      <c r="Y353" s="383"/>
      <c r="Z353" s="2"/>
    </row>
    <row r="354" ht="14.25" customHeight="1">
      <c r="A354" s="102"/>
      <c r="B354" s="117"/>
      <c r="C354" s="110"/>
      <c r="D354" s="110"/>
      <c r="E354" s="115"/>
      <c r="F354" s="110"/>
      <c r="G354" s="110"/>
      <c r="H354" s="110"/>
      <c r="I354" s="110"/>
      <c r="J354" s="110"/>
      <c r="K354" s="112"/>
      <c r="L354" s="112"/>
      <c r="M354" s="112"/>
      <c r="N354" s="112"/>
      <c r="O354" s="112"/>
      <c r="P354" s="112"/>
      <c r="Q354" s="112"/>
      <c r="R354" s="110"/>
      <c r="S354" s="110"/>
      <c r="T354" s="112"/>
      <c r="U354" s="112"/>
      <c r="V354" s="110"/>
      <c r="W354" s="382"/>
      <c r="X354" s="382"/>
      <c r="Y354" s="383"/>
      <c r="Z354" s="2"/>
    </row>
    <row r="355" ht="14.25" customHeight="1">
      <c r="A355" s="102"/>
      <c r="B355" s="117"/>
      <c r="C355" s="110"/>
      <c r="D355" s="110"/>
      <c r="E355" s="115"/>
      <c r="F355" s="110"/>
      <c r="G355" s="110"/>
      <c r="H355" s="110"/>
      <c r="I355" s="110"/>
      <c r="J355" s="110"/>
      <c r="K355" s="112"/>
      <c r="L355" s="112"/>
      <c r="M355" s="112"/>
      <c r="N355" s="112"/>
      <c r="O355" s="112"/>
      <c r="P355" s="112"/>
      <c r="Q355" s="112"/>
      <c r="R355" s="110"/>
      <c r="S355" s="110"/>
      <c r="T355" s="112"/>
      <c r="U355" s="112"/>
      <c r="V355" s="110"/>
      <c r="W355" s="382"/>
      <c r="X355" s="382"/>
      <c r="Y355" s="383"/>
      <c r="Z355" s="2"/>
    </row>
    <row r="356" ht="14.25" customHeight="1">
      <c r="A356" s="102"/>
      <c r="B356" s="117"/>
      <c r="C356" s="110"/>
      <c r="D356" s="110"/>
      <c r="E356" s="115"/>
      <c r="F356" s="110"/>
      <c r="G356" s="110"/>
      <c r="H356" s="110"/>
      <c r="I356" s="110"/>
      <c r="J356" s="110"/>
      <c r="K356" s="112"/>
      <c r="L356" s="112"/>
      <c r="M356" s="112"/>
      <c r="N356" s="112"/>
      <c r="O356" s="112"/>
      <c r="P356" s="112"/>
      <c r="Q356" s="112"/>
      <c r="R356" s="110"/>
      <c r="S356" s="110"/>
      <c r="T356" s="112"/>
      <c r="U356" s="112"/>
      <c r="V356" s="110"/>
      <c r="W356" s="382"/>
      <c r="X356" s="382"/>
      <c r="Y356" s="383"/>
      <c r="Z356" s="2"/>
    </row>
    <row r="357" ht="14.25" customHeight="1">
      <c r="A357" s="102"/>
      <c r="B357" s="117"/>
      <c r="C357" s="110"/>
      <c r="D357" s="110"/>
      <c r="E357" s="115"/>
      <c r="F357" s="110"/>
      <c r="G357" s="110"/>
      <c r="H357" s="110"/>
      <c r="I357" s="110"/>
      <c r="J357" s="110"/>
      <c r="K357" s="112"/>
      <c r="L357" s="112"/>
      <c r="M357" s="112"/>
      <c r="N357" s="112"/>
      <c r="O357" s="112"/>
      <c r="P357" s="112"/>
      <c r="Q357" s="112"/>
      <c r="R357" s="110"/>
      <c r="S357" s="110"/>
      <c r="T357" s="112"/>
      <c r="U357" s="112"/>
      <c r="V357" s="110"/>
      <c r="W357" s="382"/>
      <c r="X357" s="382"/>
      <c r="Y357" s="383"/>
      <c r="Z357" s="2"/>
    </row>
    <row r="358" ht="14.25" customHeight="1">
      <c r="A358" s="102"/>
      <c r="B358" s="117"/>
      <c r="C358" s="110"/>
      <c r="D358" s="110"/>
      <c r="E358" s="115"/>
      <c r="F358" s="110"/>
      <c r="G358" s="110"/>
      <c r="H358" s="110"/>
      <c r="I358" s="110"/>
      <c r="J358" s="110"/>
      <c r="K358" s="112"/>
      <c r="L358" s="112"/>
      <c r="M358" s="112"/>
      <c r="N358" s="112"/>
      <c r="O358" s="112"/>
      <c r="P358" s="112"/>
      <c r="Q358" s="112"/>
      <c r="R358" s="110"/>
      <c r="S358" s="110"/>
      <c r="T358" s="112"/>
      <c r="U358" s="112"/>
      <c r="V358" s="110"/>
      <c r="W358" s="382"/>
      <c r="X358" s="382"/>
      <c r="Y358" s="383"/>
      <c r="Z358" s="2"/>
    </row>
    <row r="359" ht="14.25" customHeight="1">
      <c r="A359" s="102"/>
      <c r="B359" s="117"/>
      <c r="C359" s="110"/>
      <c r="D359" s="110"/>
      <c r="E359" s="115"/>
      <c r="F359" s="110"/>
      <c r="G359" s="110"/>
      <c r="H359" s="110"/>
      <c r="I359" s="110"/>
      <c r="J359" s="110"/>
      <c r="K359" s="112"/>
      <c r="L359" s="112"/>
      <c r="M359" s="112"/>
      <c r="N359" s="112"/>
      <c r="O359" s="112"/>
      <c r="P359" s="112"/>
      <c r="Q359" s="112"/>
      <c r="R359" s="110"/>
      <c r="S359" s="110"/>
      <c r="T359" s="112"/>
      <c r="U359" s="112"/>
      <c r="V359" s="110"/>
      <c r="W359" s="382"/>
      <c r="X359" s="382"/>
      <c r="Y359" s="383"/>
      <c r="Z359" s="2"/>
    </row>
    <row r="360" ht="14.25" customHeight="1">
      <c r="A360" s="102"/>
      <c r="B360" s="117"/>
      <c r="C360" s="110"/>
      <c r="D360" s="110"/>
      <c r="E360" s="115"/>
      <c r="F360" s="110"/>
      <c r="G360" s="110"/>
      <c r="H360" s="110"/>
      <c r="I360" s="110"/>
      <c r="J360" s="110"/>
      <c r="K360" s="112"/>
      <c r="L360" s="112"/>
      <c r="M360" s="112"/>
      <c r="N360" s="112"/>
      <c r="O360" s="112"/>
      <c r="P360" s="112"/>
      <c r="Q360" s="112"/>
      <c r="R360" s="110"/>
      <c r="S360" s="110"/>
      <c r="T360" s="112"/>
      <c r="U360" s="112"/>
      <c r="V360" s="110"/>
      <c r="W360" s="382"/>
      <c r="X360" s="382"/>
      <c r="Y360" s="383"/>
      <c r="Z360" s="2"/>
    </row>
    <row r="361" ht="14.25" customHeight="1">
      <c r="A361" s="102"/>
      <c r="B361" s="117"/>
      <c r="C361" s="110"/>
      <c r="D361" s="110"/>
      <c r="E361" s="115"/>
      <c r="F361" s="110"/>
      <c r="G361" s="110"/>
      <c r="H361" s="110"/>
      <c r="I361" s="110"/>
      <c r="J361" s="110"/>
      <c r="K361" s="112"/>
      <c r="L361" s="112"/>
      <c r="M361" s="112"/>
      <c r="N361" s="112"/>
      <c r="O361" s="112"/>
      <c r="P361" s="112"/>
      <c r="Q361" s="112"/>
      <c r="R361" s="110"/>
      <c r="S361" s="110"/>
      <c r="T361" s="112"/>
      <c r="U361" s="112"/>
      <c r="V361" s="110"/>
      <c r="W361" s="382"/>
      <c r="X361" s="382"/>
      <c r="Y361" s="383"/>
      <c r="Z361" s="2"/>
    </row>
    <row r="362" ht="14.25" customHeight="1">
      <c r="A362" s="102"/>
      <c r="B362" s="117"/>
      <c r="C362" s="110"/>
      <c r="D362" s="110"/>
      <c r="E362" s="115"/>
      <c r="F362" s="110"/>
      <c r="G362" s="110"/>
      <c r="H362" s="110"/>
      <c r="I362" s="110"/>
      <c r="J362" s="110"/>
      <c r="K362" s="112"/>
      <c r="L362" s="112"/>
      <c r="M362" s="112"/>
      <c r="N362" s="112"/>
      <c r="O362" s="112"/>
      <c r="P362" s="112"/>
      <c r="Q362" s="112"/>
      <c r="R362" s="110"/>
      <c r="S362" s="110"/>
      <c r="T362" s="112"/>
      <c r="U362" s="112"/>
      <c r="V362" s="110"/>
      <c r="W362" s="382"/>
      <c r="X362" s="382"/>
      <c r="Y362" s="383"/>
      <c r="Z362" s="2"/>
    </row>
    <row r="363" ht="14.25" customHeight="1">
      <c r="A363" s="102"/>
      <c r="B363" s="117"/>
      <c r="C363" s="110"/>
      <c r="D363" s="110"/>
      <c r="E363" s="115"/>
      <c r="F363" s="110"/>
      <c r="G363" s="110"/>
      <c r="H363" s="110"/>
      <c r="I363" s="110"/>
      <c r="J363" s="110"/>
      <c r="K363" s="112"/>
      <c r="L363" s="112"/>
      <c r="M363" s="112"/>
      <c r="N363" s="112"/>
      <c r="O363" s="112"/>
      <c r="P363" s="112"/>
      <c r="Q363" s="112"/>
      <c r="R363" s="110"/>
      <c r="S363" s="110"/>
      <c r="T363" s="112"/>
      <c r="U363" s="112"/>
      <c r="V363" s="110"/>
      <c r="W363" s="382"/>
      <c r="X363" s="382"/>
      <c r="Y363" s="383"/>
      <c r="Z363" s="2"/>
    </row>
    <row r="364" ht="14.25" customHeight="1">
      <c r="A364" s="102"/>
      <c r="B364" s="117"/>
      <c r="C364" s="110"/>
      <c r="D364" s="110"/>
      <c r="E364" s="115"/>
      <c r="F364" s="110"/>
      <c r="G364" s="110"/>
      <c r="H364" s="110"/>
      <c r="I364" s="110"/>
      <c r="J364" s="110"/>
      <c r="K364" s="112"/>
      <c r="L364" s="112"/>
      <c r="M364" s="112"/>
      <c r="N364" s="112"/>
      <c r="O364" s="112"/>
      <c r="P364" s="112"/>
      <c r="Q364" s="112"/>
      <c r="R364" s="110"/>
      <c r="S364" s="110"/>
      <c r="T364" s="112"/>
      <c r="U364" s="112"/>
      <c r="V364" s="110"/>
      <c r="W364" s="382"/>
      <c r="X364" s="382"/>
      <c r="Y364" s="383"/>
      <c r="Z364" s="2"/>
    </row>
    <row r="365" ht="14.25" customHeight="1">
      <c r="A365" s="102"/>
      <c r="B365" s="117"/>
      <c r="C365" s="110"/>
      <c r="D365" s="110"/>
      <c r="E365" s="115"/>
      <c r="F365" s="110"/>
      <c r="G365" s="110"/>
      <c r="H365" s="110"/>
      <c r="I365" s="110"/>
      <c r="J365" s="110"/>
      <c r="K365" s="112"/>
      <c r="L365" s="112"/>
      <c r="M365" s="112"/>
      <c r="N365" s="112"/>
      <c r="O365" s="112"/>
      <c r="P365" s="112"/>
      <c r="Q365" s="112"/>
      <c r="R365" s="110"/>
      <c r="S365" s="110"/>
      <c r="T365" s="112"/>
      <c r="U365" s="112"/>
      <c r="V365" s="110"/>
      <c r="W365" s="382"/>
      <c r="X365" s="382"/>
      <c r="Y365" s="383"/>
      <c r="Z365" s="2"/>
    </row>
    <row r="366" ht="14.25" customHeight="1">
      <c r="A366" s="102"/>
      <c r="B366" s="117"/>
      <c r="C366" s="110"/>
      <c r="D366" s="110"/>
      <c r="E366" s="115"/>
      <c r="F366" s="110"/>
      <c r="G366" s="110"/>
      <c r="H366" s="110"/>
      <c r="I366" s="110"/>
      <c r="J366" s="110"/>
      <c r="K366" s="112"/>
      <c r="L366" s="112"/>
      <c r="M366" s="112"/>
      <c r="N366" s="112"/>
      <c r="O366" s="112"/>
      <c r="P366" s="112"/>
      <c r="Q366" s="112"/>
      <c r="R366" s="110"/>
      <c r="S366" s="110"/>
      <c r="T366" s="112"/>
      <c r="U366" s="112"/>
      <c r="V366" s="110"/>
      <c r="W366" s="382"/>
      <c r="X366" s="382"/>
      <c r="Y366" s="383"/>
      <c r="Z366" s="2"/>
    </row>
    <row r="367" ht="14.25" customHeight="1">
      <c r="A367" s="102"/>
      <c r="B367" s="117"/>
      <c r="C367" s="110"/>
      <c r="D367" s="110"/>
      <c r="E367" s="115"/>
      <c r="F367" s="110"/>
      <c r="G367" s="110"/>
      <c r="H367" s="110"/>
      <c r="I367" s="110"/>
      <c r="J367" s="110"/>
      <c r="K367" s="112"/>
      <c r="L367" s="112"/>
      <c r="M367" s="112"/>
      <c r="N367" s="112"/>
      <c r="O367" s="112"/>
      <c r="P367" s="112"/>
      <c r="Q367" s="112"/>
      <c r="R367" s="110"/>
      <c r="S367" s="110"/>
      <c r="T367" s="112"/>
      <c r="U367" s="112"/>
      <c r="V367" s="110"/>
      <c r="W367" s="382"/>
      <c r="X367" s="382"/>
      <c r="Y367" s="383"/>
      <c r="Z367" s="2"/>
    </row>
    <row r="368" ht="14.25" customHeight="1">
      <c r="A368" s="102"/>
      <c r="B368" s="117"/>
      <c r="C368" s="110"/>
      <c r="D368" s="110"/>
      <c r="E368" s="115"/>
      <c r="F368" s="110"/>
      <c r="G368" s="110"/>
      <c r="H368" s="110"/>
      <c r="I368" s="110"/>
      <c r="J368" s="110"/>
      <c r="K368" s="112"/>
      <c r="L368" s="112"/>
      <c r="M368" s="112"/>
      <c r="N368" s="112"/>
      <c r="O368" s="112"/>
      <c r="P368" s="112"/>
      <c r="Q368" s="112"/>
      <c r="R368" s="110"/>
      <c r="S368" s="110"/>
      <c r="T368" s="112"/>
      <c r="U368" s="112"/>
      <c r="V368" s="110"/>
      <c r="W368" s="382"/>
      <c r="X368" s="382"/>
      <c r="Y368" s="383"/>
      <c r="Z368" s="2"/>
    </row>
    <row r="369" ht="14.25" customHeight="1">
      <c r="A369" s="102"/>
      <c r="B369" s="117"/>
      <c r="C369" s="110"/>
      <c r="D369" s="110"/>
      <c r="E369" s="115"/>
      <c r="F369" s="110"/>
      <c r="G369" s="110"/>
      <c r="H369" s="110"/>
      <c r="I369" s="110"/>
      <c r="J369" s="110"/>
      <c r="K369" s="112"/>
      <c r="L369" s="112"/>
      <c r="M369" s="112"/>
      <c r="N369" s="112"/>
      <c r="O369" s="112"/>
      <c r="P369" s="112"/>
      <c r="Q369" s="112"/>
      <c r="R369" s="110"/>
      <c r="S369" s="110"/>
      <c r="T369" s="112"/>
      <c r="U369" s="112"/>
      <c r="V369" s="110"/>
      <c r="W369" s="382"/>
      <c r="X369" s="382"/>
      <c r="Y369" s="383"/>
      <c r="Z369" s="2"/>
    </row>
    <row r="370" ht="14.25" customHeight="1">
      <c r="A370" s="102"/>
      <c r="B370" s="117"/>
      <c r="C370" s="110"/>
      <c r="D370" s="110"/>
      <c r="E370" s="115"/>
      <c r="F370" s="110"/>
      <c r="G370" s="110"/>
      <c r="H370" s="110"/>
      <c r="I370" s="110"/>
      <c r="J370" s="110"/>
      <c r="K370" s="112"/>
      <c r="L370" s="112"/>
      <c r="M370" s="112"/>
      <c r="N370" s="112"/>
      <c r="O370" s="112"/>
      <c r="P370" s="112"/>
      <c r="Q370" s="112"/>
      <c r="R370" s="110"/>
      <c r="S370" s="110"/>
      <c r="T370" s="112"/>
      <c r="U370" s="112"/>
      <c r="V370" s="110"/>
      <c r="W370" s="382"/>
      <c r="X370" s="382"/>
      <c r="Y370" s="383"/>
      <c r="Z370" s="2"/>
    </row>
    <row r="371" ht="14.25" customHeight="1">
      <c r="A371" s="102"/>
      <c r="B371" s="117"/>
      <c r="C371" s="110"/>
      <c r="D371" s="110"/>
      <c r="E371" s="115"/>
      <c r="F371" s="110"/>
      <c r="G371" s="110"/>
      <c r="H371" s="110"/>
      <c r="I371" s="110"/>
      <c r="J371" s="110"/>
      <c r="K371" s="112"/>
      <c r="L371" s="112"/>
      <c r="M371" s="112"/>
      <c r="N371" s="112"/>
      <c r="O371" s="112"/>
      <c r="P371" s="112"/>
      <c r="Q371" s="112"/>
      <c r="R371" s="110"/>
      <c r="S371" s="110"/>
      <c r="T371" s="112"/>
      <c r="U371" s="112"/>
      <c r="V371" s="110"/>
      <c r="W371" s="382"/>
      <c r="X371" s="382"/>
      <c r="Y371" s="383"/>
      <c r="Z371" s="2"/>
    </row>
    <row r="372" ht="14.25" customHeight="1">
      <c r="A372" s="102"/>
      <c r="B372" s="117"/>
      <c r="C372" s="110"/>
      <c r="D372" s="110"/>
      <c r="E372" s="115"/>
      <c r="F372" s="110"/>
      <c r="G372" s="110"/>
      <c r="H372" s="110"/>
      <c r="I372" s="110"/>
      <c r="J372" s="110"/>
      <c r="K372" s="112"/>
      <c r="L372" s="112"/>
      <c r="M372" s="112"/>
      <c r="N372" s="112"/>
      <c r="O372" s="112"/>
      <c r="P372" s="112"/>
      <c r="Q372" s="112"/>
      <c r="R372" s="110"/>
      <c r="S372" s="110"/>
      <c r="T372" s="112"/>
      <c r="U372" s="112"/>
      <c r="V372" s="110"/>
      <c r="W372" s="382"/>
      <c r="X372" s="382"/>
      <c r="Y372" s="383"/>
      <c r="Z372" s="2"/>
    </row>
    <row r="373" ht="14.25" customHeight="1">
      <c r="A373" s="102"/>
      <c r="B373" s="117"/>
      <c r="C373" s="110"/>
      <c r="D373" s="110"/>
      <c r="E373" s="115"/>
      <c r="F373" s="110"/>
      <c r="G373" s="110"/>
      <c r="H373" s="110"/>
      <c r="I373" s="110"/>
      <c r="J373" s="110"/>
      <c r="K373" s="112"/>
      <c r="L373" s="112"/>
      <c r="M373" s="112"/>
      <c r="N373" s="112"/>
      <c r="O373" s="112"/>
      <c r="P373" s="112"/>
      <c r="Q373" s="112"/>
      <c r="R373" s="110"/>
      <c r="S373" s="110"/>
      <c r="T373" s="112"/>
      <c r="U373" s="112"/>
      <c r="V373" s="110"/>
      <c r="W373" s="382"/>
      <c r="X373" s="382"/>
      <c r="Y373" s="383"/>
      <c r="Z373" s="2"/>
    </row>
    <row r="374" ht="14.25" customHeight="1">
      <c r="A374" s="102"/>
      <c r="B374" s="117"/>
      <c r="C374" s="110"/>
      <c r="D374" s="110"/>
      <c r="E374" s="115"/>
      <c r="F374" s="110"/>
      <c r="G374" s="110"/>
      <c r="H374" s="110"/>
      <c r="I374" s="110"/>
      <c r="J374" s="110"/>
      <c r="K374" s="112"/>
      <c r="L374" s="112"/>
      <c r="M374" s="112"/>
      <c r="N374" s="112"/>
      <c r="O374" s="112"/>
      <c r="P374" s="112"/>
      <c r="Q374" s="112"/>
      <c r="R374" s="110"/>
      <c r="S374" s="110"/>
      <c r="T374" s="112"/>
      <c r="U374" s="112"/>
      <c r="V374" s="110"/>
      <c r="W374" s="382"/>
      <c r="X374" s="382"/>
      <c r="Y374" s="383"/>
      <c r="Z374" s="2"/>
    </row>
    <row r="375" ht="14.25" customHeight="1">
      <c r="A375" s="102"/>
      <c r="B375" s="117"/>
      <c r="C375" s="110"/>
      <c r="D375" s="110"/>
      <c r="E375" s="115"/>
      <c r="F375" s="110"/>
      <c r="G375" s="110"/>
      <c r="H375" s="110"/>
      <c r="I375" s="110"/>
      <c r="J375" s="110"/>
      <c r="K375" s="112"/>
      <c r="L375" s="112"/>
      <c r="M375" s="112"/>
      <c r="N375" s="112"/>
      <c r="O375" s="112"/>
      <c r="P375" s="112"/>
      <c r="Q375" s="112"/>
      <c r="R375" s="110"/>
      <c r="S375" s="110"/>
      <c r="T375" s="112"/>
      <c r="U375" s="112"/>
      <c r="V375" s="110"/>
      <c r="W375" s="382"/>
      <c r="X375" s="382"/>
      <c r="Y375" s="383"/>
      <c r="Z375" s="2"/>
    </row>
    <row r="376" ht="14.25" customHeight="1">
      <c r="A376" s="102"/>
      <c r="B376" s="117"/>
      <c r="C376" s="110"/>
      <c r="D376" s="110"/>
      <c r="E376" s="115"/>
      <c r="F376" s="110"/>
      <c r="G376" s="110"/>
      <c r="H376" s="110"/>
      <c r="I376" s="110"/>
      <c r="J376" s="110"/>
      <c r="K376" s="112"/>
      <c r="L376" s="112"/>
      <c r="M376" s="112"/>
      <c r="N376" s="112"/>
      <c r="O376" s="112"/>
      <c r="P376" s="112"/>
      <c r="Q376" s="112"/>
      <c r="R376" s="110"/>
      <c r="S376" s="110"/>
      <c r="T376" s="112"/>
      <c r="U376" s="112"/>
      <c r="V376" s="110"/>
      <c r="W376" s="382"/>
      <c r="X376" s="382"/>
      <c r="Y376" s="383"/>
      <c r="Z376" s="2"/>
    </row>
    <row r="377" ht="14.25" customHeight="1">
      <c r="A377" s="102"/>
      <c r="B377" s="117"/>
      <c r="C377" s="110"/>
      <c r="D377" s="110"/>
      <c r="E377" s="115"/>
      <c r="F377" s="110"/>
      <c r="G377" s="110"/>
      <c r="H377" s="110"/>
      <c r="I377" s="110"/>
      <c r="J377" s="110"/>
      <c r="K377" s="112"/>
      <c r="L377" s="112"/>
      <c r="M377" s="112"/>
      <c r="N377" s="112"/>
      <c r="O377" s="112"/>
      <c r="P377" s="112"/>
      <c r="Q377" s="112"/>
      <c r="R377" s="110"/>
      <c r="S377" s="110"/>
      <c r="T377" s="112"/>
      <c r="U377" s="112"/>
      <c r="V377" s="110"/>
      <c r="W377" s="382"/>
      <c r="X377" s="382"/>
      <c r="Y377" s="383"/>
      <c r="Z377" s="2"/>
    </row>
    <row r="378" ht="14.25" customHeight="1">
      <c r="A378" s="102"/>
      <c r="B378" s="117"/>
      <c r="C378" s="110"/>
      <c r="D378" s="110"/>
      <c r="E378" s="115"/>
      <c r="F378" s="110"/>
      <c r="G378" s="110"/>
      <c r="H378" s="110"/>
      <c r="I378" s="110"/>
      <c r="J378" s="110"/>
      <c r="K378" s="112"/>
      <c r="L378" s="112"/>
      <c r="M378" s="112"/>
      <c r="N378" s="112"/>
      <c r="O378" s="112"/>
      <c r="P378" s="112"/>
      <c r="Q378" s="112"/>
      <c r="R378" s="110"/>
      <c r="S378" s="110"/>
      <c r="T378" s="112"/>
      <c r="U378" s="112"/>
      <c r="V378" s="110"/>
      <c r="W378" s="382"/>
      <c r="X378" s="382"/>
      <c r="Y378" s="383"/>
      <c r="Z378" s="2"/>
    </row>
    <row r="379" ht="14.25" customHeight="1">
      <c r="A379" s="102"/>
      <c r="B379" s="117"/>
      <c r="C379" s="110"/>
      <c r="D379" s="110"/>
      <c r="E379" s="115"/>
      <c r="F379" s="110"/>
      <c r="G379" s="110"/>
      <c r="H379" s="110"/>
      <c r="I379" s="110"/>
      <c r="J379" s="110"/>
      <c r="K379" s="112"/>
      <c r="L379" s="112"/>
      <c r="M379" s="112"/>
      <c r="N379" s="112"/>
      <c r="O379" s="112"/>
      <c r="P379" s="112"/>
      <c r="Q379" s="112"/>
      <c r="R379" s="110"/>
      <c r="S379" s="110"/>
      <c r="T379" s="112"/>
      <c r="U379" s="112"/>
      <c r="V379" s="110"/>
      <c r="W379" s="382"/>
      <c r="X379" s="382"/>
      <c r="Y379" s="383"/>
      <c r="Z379" s="2"/>
    </row>
    <row r="380" ht="14.25" customHeight="1">
      <c r="A380" s="102"/>
      <c r="B380" s="117"/>
      <c r="C380" s="110"/>
      <c r="D380" s="110"/>
      <c r="E380" s="115"/>
      <c r="F380" s="110"/>
      <c r="G380" s="110"/>
      <c r="H380" s="110"/>
      <c r="I380" s="110"/>
      <c r="J380" s="110"/>
      <c r="K380" s="112"/>
      <c r="L380" s="112"/>
      <c r="M380" s="112"/>
      <c r="N380" s="112"/>
      <c r="O380" s="112"/>
      <c r="P380" s="112"/>
      <c r="Q380" s="112"/>
      <c r="R380" s="110"/>
      <c r="S380" s="110"/>
      <c r="T380" s="112"/>
      <c r="U380" s="112"/>
      <c r="V380" s="110"/>
      <c r="W380" s="382"/>
      <c r="X380" s="382"/>
      <c r="Y380" s="383"/>
      <c r="Z380" s="2"/>
    </row>
    <row r="381" ht="14.25" customHeight="1">
      <c r="A381" s="102"/>
      <c r="B381" s="117"/>
      <c r="C381" s="110"/>
      <c r="D381" s="110"/>
      <c r="E381" s="115"/>
      <c r="F381" s="110"/>
      <c r="G381" s="110"/>
      <c r="H381" s="110"/>
      <c r="I381" s="110"/>
      <c r="J381" s="110"/>
      <c r="K381" s="112"/>
      <c r="L381" s="112"/>
      <c r="M381" s="112"/>
      <c r="N381" s="112"/>
      <c r="O381" s="112"/>
      <c r="P381" s="112"/>
      <c r="Q381" s="112"/>
      <c r="R381" s="110"/>
      <c r="S381" s="110"/>
      <c r="T381" s="112"/>
      <c r="U381" s="112"/>
      <c r="V381" s="110"/>
      <c r="W381" s="382"/>
      <c r="X381" s="382"/>
      <c r="Y381" s="383"/>
      <c r="Z381" s="2"/>
    </row>
    <row r="382" ht="14.25" customHeight="1">
      <c r="A382" s="102"/>
      <c r="B382" s="117"/>
      <c r="C382" s="110"/>
      <c r="D382" s="110"/>
      <c r="E382" s="115"/>
      <c r="F382" s="110"/>
      <c r="G382" s="110"/>
      <c r="H382" s="110"/>
      <c r="I382" s="110"/>
      <c r="J382" s="110"/>
      <c r="K382" s="112"/>
      <c r="L382" s="112"/>
      <c r="M382" s="112"/>
      <c r="N382" s="112"/>
      <c r="O382" s="112"/>
      <c r="P382" s="112"/>
      <c r="Q382" s="112"/>
      <c r="R382" s="110"/>
      <c r="S382" s="110"/>
      <c r="T382" s="112"/>
      <c r="U382" s="112"/>
      <c r="V382" s="110"/>
      <c r="W382" s="382"/>
      <c r="X382" s="382"/>
      <c r="Y382" s="383"/>
      <c r="Z382" s="2"/>
    </row>
    <row r="383" ht="14.25" customHeight="1">
      <c r="A383" s="102"/>
      <c r="B383" s="117"/>
      <c r="C383" s="110"/>
      <c r="D383" s="110"/>
      <c r="E383" s="115"/>
      <c r="F383" s="110"/>
      <c r="G383" s="110"/>
      <c r="H383" s="110"/>
      <c r="I383" s="110"/>
      <c r="J383" s="110"/>
      <c r="K383" s="112"/>
      <c r="L383" s="112"/>
      <c r="M383" s="112"/>
      <c r="N383" s="112"/>
      <c r="O383" s="112"/>
      <c r="P383" s="112"/>
      <c r="Q383" s="112"/>
      <c r="R383" s="110"/>
      <c r="S383" s="110"/>
      <c r="T383" s="112"/>
      <c r="U383" s="112"/>
      <c r="V383" s="110"/>
      <c r="W383" s="382"/>
      <c r="X383" s="382"/>
      <c r="Y383" s="383"/>
      <c r="Z383" s="2"/>
    </row>
    <row r="384" ht="14.25" customHeight="1">
      <c r="A384" s="102"/>
      <c r="B384" s="117"/>
      <c r="C384" s="110"/>
      <c r="D384" s="110"/>
      <c r="E384" s="115"/>
      <c r="F384" s="110"/>
      <c r="G384" s="110"/>
      <c r="H384" s="110"/>
      <c r="I384" s="110"/>
      <c r="J384" s="110"/>
      <c r="K384" s="112"/>
      <c r="L384" s="112"/>
      <c r="M384" s="112"/>
      <c r="N384" s="112"/>
      <c r="O384" s="112"/>
      <c r="P384" s="112"/>
      <c r="Q384" s="112"/>
      <c r="R384" s="110"/>
      <c r="S384" s="110"/>
      <c r="T384" s="112"/>
      <c r="U384" s="112"/>
      <c r="V384" s="110"/>
      <c r="W384" s="382"/>
      <c r="X384" s="382"/>
      <c r="Y384" s="383"/>
      <c r="Z384" s="2"/>
    </row>
    <row r="385" ht="14.25" customHeight="1">
      <c r="A385" s="102"/>
      <c r="B385" s="117"/>
      <c r="C385" s="110"/>
      <c r="D385" s="110"/>
      <c r="E385" s="115"/>
      <c r="F385" s="110"/>
      <c r="G385" s="110"/>
      <c r="H385" s="110"/>
      <c r="I385" s="110"/>
      <c r="J385" s="110"/>
      <c r="K385" s="112"/>
      <c r="L385" s="112"/>
      <c r="M385" s="112"/>
      <c r="N385" s="112"/>
      <c r="O385" s="112"/>
      <c r="P385" s="112"/>
      <c r="Q385" s="112"/>
      <c r="R385" s="110"/>
      <c r="S385" s="110"/>
      <c r="T385" s="112"/>
      <c r="U385" s="112"/>
      <c r="V385" s="110"/>
      <c r="W385" s="382"/>
      <c r="X385" s="382"/>
      <c r="Y385" s="383"/>
      <c r="Z385" s="2"/>
    </row>
    <row r="386" ht="14.25" customHeight="1">
      <c r="A386" s="102"/>
      <c r="B386" s="117"/>
      <c r="C386" s="110"/>
      <c r="D386" s="110"/>
      <c r="E386" s="115"/>
      <c r="F386" s="110"/>
      <c r="G386" s="110"/>
      <c r="H386" s="110"/>
      <c r="I386" s="110"/>
      <c r="J386" s="110"/>
      <c r="K386" s="112"/>
      <c r="L386" s="112"/>
      <c r="M386" s="112"/>
      <c r="N386" s="112"/>
      <c r="O386" s="112"/>
      <c r="P386" s="112"/>
      <c r="Q386" s="112"/>
      <c r="R386" s="110"/>
      <c r="S386" s="110"/>
      <c r="T386" s="112"/>
      <c r="U386" s="112"/>
      <c r="V386" s="110"/>
      <c r="W386" s="382"/>
      <c r="X386" s="382"/>
      <c r="Y386" s="383"/>
      <c r="Z386" s="2"/>
    </row>
    <row r="387" ht="14.25" customHeight="1">
      <c r="A387" s="102"/>
      <c r="B387" s="117"/>
      <c r="C387" s="110"/>
      <c r="D387" s="110"/>
      <c r="E387" s="115"/>
      <c r="F387" s="110"/>
      <c r="G387" s="110"/>
      <c r="H387" s="110"/>
      <c r="I387" s="110"/>
      <c r="J387" s="110"/>
      <c r="K387" s="112"/>
      <c r="L387" s="112"/>
      <c r="M387" s="112"/>
      <c r="N387" s="112"/>
      <c r="O387" s="112"/>
      <c r="P387" s="112"/>
      <c r="Q387" s="112"/>
      <c r="R387" s="110"/>
      <c r="S387" s="110"/>
      <c r="T387" s="112"/>
      <c r="U387" s="112"/>
      <c r="V387" s="110"/>
      <c r="W387" s="382"/>
      <c r="X387" s="382"/>
      <c r="Y387" s="383"/>
      <c r="Z387" s="2"/>
    </row>
    <row r="388" ht="14.25" customHeight="1">
      <c r="A388" s="102"/>
      <c r="B388" s="117"/>
      <c r="C388" s="110"/>
      <c r="D388" s="110"/>
      <c r="E388" s="115"/>
      <c r="F388" s="110"/>
      <c r="G388" s="110"/>
      <c r="H388" s="110"/>
      <c r="I388" s="110"/>
      <c r="J388" s="110"/>
      <c r="K388" s="112"/>
      <c r="L388" s="112"/>
      <c r="M388" s="112"/>
      <c r="N388" s="112"/>
      <c r="O388" s="112"/>
      <c r="P388" s="112"/>
      <c r="Q388" s="112"/>
      <c r="R388" s="110"/>
      <c r="S388" s="110"/>
      <c r="T388" s="112"/>
      <c r="U388" s="112"/>
      <c r="V388" s="110"/>
      <c r="W388" s="382"/>
      <c r="X388" s="382"/>
      <c r="Y388" s="383"/>
      <c r="Z388" s="2"/>
    </row>
    <row r="389" ht="14.25" customHeight="1">
      <c r="A389" s="102"/>
      <c r="B389" s="117"/>
      <c r="C389" s="110"/>
      <c r="D389" s="110"/>
      <c r="E389" s="115"/>
      <c r="F389" s="110"/>
      <c r="G389" s="110"/>
      <c r="H389" s="110"/>
      <c r="I389" s="110"/>
      <c r="J389" s="110"/>
      <c r="K389" s="112"/>
      <c r="L389" s="112"/>
      <c r="M389" s="112"/>
      <c r="N389" s="112"/>
      <c r="O389" s="112"/>
      <c r="P389" s="112"/>
      <c r="Q389" s="112"/>
      <c r="R389" s="110"/>
      <c r="S389" s="110"/>
      <c r="T389" s="112"/>
      <c r="U389" s="112"/>
      <c r="V389" s="110"/>
      <c r="W389" s="382"/>
      <c r="X389" s="382"/>
      <c r="Y389" s="383"/>
      <c r="Z389" s="2"/>
    </row>
    <row r="390" ht="14.25" customHeight="1">
      <c r="A390" s="102"/>
      <c r="B390" s="117"/>
      <c r="C390" s="110"/>
      <c r="D390" s="110"/>
      <c r="E390" s="115"/>
      <c r="F390" s="110"/>
      <c r="G390" s="110"/>
      <c r="H390" s="110"/>
      <c r="I390" s="110"/>
      <c r="J390" s="110"/>
      <c r="K390" s="112"/>
      <c r="L390" s="112"/>
      <c r="M390" s="112"/>
      <c r="N390" s="112"/>
      <c r="O390" s="112"/>
      <c r="P390" s="112"/>
      <c r="Q390" s="112"/>
      <c r="R390" s="110"/>
      <c r="S390" s="110"/>
      <c r="T390" s="112"/>
      <c r="U390" s="112"/>
      <c r="V390" s="110"/>
      <c r="W390" s="382"/>
      <c r="X390" s="382"/>
      <c r="Y390" s="383"/>
      <c r="Z390" s="2"/>
    </row>
    <row r="391" ht="14.25" customHeight="1">
      <c r="A391" s="102"/>
      <c r="B391" s="117"/>
      <c r="C391" s="110"/>
      <c r="D391" s="110"/>
      <c r="E391" s="115"/>
      <c r="F391" s="110"/>
      <c r="G391" s="110"/>
      <c r="H391" s="110"/>
      <c r="I391" s="110"/>
      <c r="J391" s="110"/>
      <c r="K391" s="112"/>
      <c r="L391" s="112"/>
      <c r="M391" s="112"/>
      <c r="N391" s="112"/>
      <c r="O391" s="112"/>
      <c r="P391" s="112"/>
      <c r="Q391" s="112"/>
      <c r="R391" s="110"/>
      <c r="S391" s="110"/>
      <c r="T391" s="112"/>
      <c r="U391" s="112"/>
      <c r="V391" s="110"/>
      <c r="W391" s="382"/>
      <c r="X391" s="382"/>
      <c r="Y391" s="383"/>
      <c r="Z391" s="2"/>
    </row>
    <row r="392" ht="14.25" customHeight="1">
      <c r="A392" s="102"/>
      <c r="B392" s="117"/>
      <c r="C392" s="110"/>
      <c r="D392" s="110"/>
      <c r="E392" s="115"/>
      <c r="F392" s="110"/>
      <c r="G392" s="110"/>
      <c r="H392" s="110"/>
      <c r="I392" s="110"/>
      <c r="J392" s="110"/>
      <c r="K392" s="112"/>
      <c r="L392" s="112"/>
      <c r="M392" s="112"/>
      <c r="N392" s="112"/>
      <c r="O392" s="112"/>
      <c r="P392" s="112"/>
      <c r="Q392" s="112"/>
      <c r="R392" s="110"/>
      <c r="S392" s="110"/>
      <c r="T392" s="112"/>
      <c r="U392" s="112"/>
      <c r="V392" s="110"/>
      <c r="W392" s="382"/>
      <c r="X392" s="382"/>
      <c r="Y392" s="383"/>
      <c r="Z392" s="2"/>
    </row>
    <row r="393" ht="14.25" customHeight="1">
      <c r="A393" s="102"/>
      <c r="B393" s="117"/>
      <c r="C393" s="110"/>
      <c r="D393" s="110"/>
      <c r="E393" s="115"/>
      <c r="F393" s="110"/>
      <c r="G393" s="110"/>
      <c r="H393" s="110"/>
      <c r="I393" s="110"/>
      <c r="J393" s="110"/>
      <c r="K393" s="112"/>
      <c r="L393" s="112"/>
      <c r="M393" s="112"/>
      <c r="N393" s="112"/>
      <c r="O393" s="112"/>
      <c r="P393" s="112"/>
      <c r="Q393" s="112"/>
      <c r="R393" s="110"/>
      <c r="S393" s="110"/>
      <c r="T393" s="112"/>
      <c r="U393" s="112"/>
      <c r="V393" s="110"/>
      <c r="W393" s="382"/>
      <c r="X393" s="382"/>
      <c r="Y393" s="383"/>
      <c r="Z393" s="2"/>
    </row>
    <row r="394" ht="14.25" customHeight="1">
      <c r="A394" s="102"/>
      <c r="B394" s="117"/>
      <c r="C394" s="110"/>
      <c r="D394" s="110"/>
      <c r="E394" s="115"/>
      <c r="F394" s="110"/>
      <c r="G394" s="110"/>
      <c r="H394" s="110"/>
      <c r="I394" s="110"/>
      <c r="J394" s="110"/>
      <c r="K394" s="112"/>
      <c r="L394" s="112"/>
      <c r="M394" s="112"/>
      <c r="N394" s="112"/>
      <c r="O394" s="112"/>
      <c r="P394" s="112"/>
      <c r="Q394" s="112"/>
      <c r="R394" s="110"/>
      <c r="S394" s="110"/>
      <c r="T394" s="112"/>
      <c r="U394" s="112"/>
      <c r="V394" s="110"/>
      <c r="W394" s="382"/>
      <c r="X394" s="382"/>
      <c r="Y394" s="383"/>
      <c r="Z394" s="2"/>
    </row>
    <row r="395" ht="14.25" customHeight="1">
      <c r="A395" s="102"/>
      <c r="B395" s="117"/>
      <c r="C395" s="110"/>
      <c r="D395" s="110"/>
      <c r="E395" s="115"/>
      <c r="F395" s="110"/>
      <c r="G395" s="110"/>
      <c r="H395" s="110"/>
      <c r="I395" s="110"/>
      <c r="J395" s="110"/>
      <c r="K395" s="112"/>
      <c r="L395" s="112"/>
      <c r="M395" s="112"/>
      <c r="N395" s="112"/>
      <c r="O395" s="112"/>
      <c r="P395" s="112"/>
      <c r="Q395" s="112"/>
      <c r="R395" s="110"/>
      <c r="S395" s="110"/>
      <c r="T395" s="112"/>
      <c r="U395" s="112"/>
      <c r="V395" s="110"/>
      <c r="W395" s="382"/>
      <c r="X395" s="382"/>
      <c r="Y395" s="383"/>
      <c r="Z395" s="2"/>
    </row>
    <row r="396" ht="14.25" customHeight="1">
      <c r="A396" s="102"/>
      <c r="B396" s="117"/>
      <c r="C396" s="110"/>
      <c r="D396" s="110"/>
      <c r="E396" s="115"/>
      <c r="F396" s="110"/>
      <c r="G396" s="110"/>
      <c r="H396" s="110"/>
      <c r="I396" s="110"/>
      <c r="J396" s="110"/>
      <c r="K396" s="112"/>
      <c r="L396" s="112"/>
      <c r="M396" s="112"/>
      <c r="N396" s="112"/>
      <c r="O396" s="112"/>
      <c r="P396" s="112"/>
      <c r="Q396" s="112"/>
      <c r="R396" s="110"/>
      <c r="S396" s="110"/>
      <c r="T396" s="112"/>
      <c r="U396" s="112"/>
      <c r="V396" s="110"/>
      <c r="W396" s="382"/>
      <c r="X396" s="382"/>
      <c r="Y396" s="383"/>
      <c r="Z396" s="2"/>
    </row>
    <row r="397" ht="14.25" customHeight="1">
      <c r="A397" s="102"/>
      <c r="B397" s="117"/>
      <c r="C397" s="110"/>
      <c r="D397" s="110"/>
      <c r="E397" s="115"/>
      <c r="F397" s="110"/>
      <c r="G397" s="110"/>
      <c r="H397" s="110"/>
      <c r="I397" s="110"/>
      <c r="J397" s="110"/>
      <c r="K397" s="112"/>
      <c r="L397" s="112"/>
      <c r="M397" s="112"/>
      <c r="N397" s="112"/>
      <c r="O397" s="112"/>
      <c r="P397" s="112"/>
      <c r="Q397" s="112"/>
      <c r="R397" s="110"/>
      <c r="S397" s="110"/>
      <c r="T397" s="112"/>
      <c r="U397" s="112"/>
      <c r="V397" s="110"/>
      <c r="W397" s="382"/>
      <c r="X397" s="382"/>
      <c r="Y397" s="383"/>
      <c r="Z397" s="2"/>
    </row>
    <row r="398" ht="14.25" customHeight="1">
      <c r="A398" s="102"/>
      <c r="B398" s="117"/>
      <c r="C398" s="110"/>
      <c r="D398" s="110"/>
      <c r="E398" s="115"/>
      <c r="F398" s="110"/>
      <c r="G398" s="110"/>
      <c r="H398" s="110"/>
      <c r="I398" s="110"/>
      <c r="J398" s="110"/>
      <c r="K398" s="112"/>
      <c r="L398" s="112"/>
      <c r="M398" s="112"/>
      <c r="N398" s="112"/>
      <c r="O398" s="112"/>
      <c r="P398" s="112"/>
      <c r="Q398" s="112"/>
      <c r="R398" s="110"/>
      <c r="S398" s="110"/>
      <c r="T398" s="112"/>
      <c r="U398" s="112"/>
      <c r="V398" s="110"/>
      <c r="W398" s="382"/>
      <c r="X398" s="382"/>
      <c r="Y398" s="383"/>
      <c r="Z398" s="2"/>
    </row>
    <row r="399" ht="14.25" customHeight="1">
      <c r="A399" s="102"/>
      <c r="B399" s="117"/>
      <c r="C399" s="110"/>
      <c r="D399" s="110"/>
      <c r="E399" s="115"/>
      <c r="F399" s="110"/>
      <c r="G399" s="110"/>
      <c r="H399" s="110"/>
      <c r="I399" s="110"/>
      <c r="J399" s="110"/>
      <c r="K399" s="112"/>
      <c r="L399" s="112"/>
      <c r="M399" s="112"/>
      <c r="N399" s="112"/>
      <c r="O399" s="112"/>
      <c r="P399" s="112"/>
      <c r="Q399" s="112"/>
      <c r="R399" s="110"/>
      <c r="S399" s="110"/>
      <c r="T399" s="112"/>
      <c r="U399" s="112"/>
      <c r="V399" s="110"/>
      <c r="W399" s="382"/>
      <c r="X399" s="382"/>
      <c r="Y399" s="383"/>
      <c r="Z399" s="2"/>
    </row>
    <row r="400" ht="14.25" customHeight="1">
      <c r="A400" s="102"/>
      <c r="B400" s="117"/>
      <c r="C400" s="110"/>
      <c r="D400" s="110"/>
      <c r="E400" s="115"/>
      <c r="F400" s="110"/>
      <c r="G400" s="110"/>
      <c r="H400" s="110"/>
      <c r="I400" s="110"/>
      <c r="J400" s="110"/>
      <c r="K400" s="112"/>
      <c r="L400" s="112"/>
      <c r="M400" s="112"/>
      <c r="N400" s="112"/>
      <c r="O400" s="112"/>
      <c r="P400" s="112"/>
      <c r="Q400" s="112"/>
      <c r="R400" s="110"/>
      <c r="S400" s="110"/>
      <c r="T400" s="112"/>
      <c r="U400" s="112"/>
      <c r="V400" s="110"/>
      <c r="W400" s="382"/>
      <c r="X400" s="382"/>
      <c r="Y400" s="383"/>
      <c r="Z400" s="2"/>
    </row>
    <row r="401" ht="14.25" customHeight="1">
      <c r="A401" s="102"/>
      <c r="B401" s="117"/>
      <c r="C401" s="110"/>
      <c r="D401" s="110"/>
      <c r="E401" s="115"/>
      <c r="F401" s="110"/>
      <c r="G401" s="110"/>
      <c r="H401" s="110"/>
      <c r="I401" s="110"/>
      <c r="J401" s="110"/>
      <c r="K401" s="112"/>
      <c r="L401" s="112"/>
      <c r="M401" s="112"/>
      <c r="N401" s="112"/>
      <c r="O401" s="112"/>
      <c r="P401" s="112"/>
      <c r="Q401" s="112"/>
      <c r="R401" s="110"/>
      <c r="S401" s="110"/>
      <c r="T401" s="112"/>
      <c r="U401" s="112"/>
      <c r="V401" s="110"/>
      <c r="W401" s="382"/>
      <c r="X401" s="382"/>
      <c r="Y401" s="383"/>
      <c r="Z401" s="2"/>
    </row>
    <row r="402" ht="14.25" customHeight="1">
      <c r="A402" s="102"/>
      <c r="B402" s="117"/>
      <c r="C402" s="110"/>
      <c r="D402" s="110"/>
      <c r="E402" s="115"/>
      <c r="F402" s="110"/>
      <c r="G402" s="110"/>
      <c r="H402" s="110"/>
      <c r="I402" s="110"/>
      <c r="J402" s="110"/>
      <c r="K402" s="112"/>
      <c r="L402" s="112"/>
      <c r="M402" s="112"/>
      <c r="N402" s="112"/>
      <c r="O402" s="112"/>
      <c r="P402" s="112"/>
      <c r="Q402" s="112"/>
      <c r="R402" s="110"/>
      <c r="S402" s="110"/>
      <c r="T402" s="112"/>
      <c r="U402" s="112"/>
      <c r="V402" s="110"/>
      <c r="W402" s="382"/>
      <c r="X402" s="382"/>
      <c r="Y402" s="383"/>
      <c r="Z402" s="2"/>
    </row>
    <row r="403" ht="14.25" customHeight="1">
      <c r="A403" s="102"/>
      <c r="B403" s="117"/>
      <c r="C403" s="110"/>
      <c r="D403" s="110"/>
      <c r="E403" s="115"/>
      <c r="F403" s="110"/>
      <c r="G403" s="110"/>
      <c r="H403" s="110"/>
      <c r="I403" s="110"/>
      <c r="J403" s="110"/>
      <c r="K403" s="112"/>
      <c r="L403" s="112"/>
      <c r="M403" s="112"/>
      <c r="N403" s="112"/>
      <c r="O403" s="112"/>
      <c r="P403" s="112"/>
      <c r="Q403" s="112"/>
      <c r="R403" s="110"/>
      <c r="S403" s="110"/>
      <c r="T403" s="112"/>
      <c r="U403" s="112"/>
      <c r="V403" s="110"/>
      <c r="W403" s="382"/>
      <c r="X403" s="382"/>
      <c r="Y403" s="383"/>
      <c r="Z403" s="2"/>
    </row>
    <row r="404" ht="14.25" customHeight="1">
      <c r="A404" s="102"/>
      <c r="B404" s="117"/>
      <c r="C404" s="110"/>
      <c r="D404" s="110"/>
      <c r="E404" s="115"/>
      <c r="F404" s="110"/>
      <c r="G404" s="110"/>
      <c r="H404" s="110"/>
      <c r="I404" s="110"/>
      <c r="J404" s="110"/>
      <c r="K404" s="112"/>
      <c r="L404" s="112"/>
      <c r="M404" s="112"/>
      <c r="N404" s="112"/>
      <c r="O404" s="112"/>
      <c r="P404" s="112"/>
      <c r="Q404" s="112"/>
      <c r="R404" s="110"/>
      <c r="S404" s="110"/>
      <c r="T404" s="112"/>
      <c r="U404" s="112"/>
      <c r="V404" s="110"/>
      <c r="W404" s="382"/>
      <c r="X404" s="382"/>
      <c r="Y404" s="383"/>
      <c r="Z404" s="2"/>
    </row>
    <row r="405" ht="14.25" customHeight="1">
      <c r="A405" s="102"/>
      <c r="B405" s="117"/>
      <c r="C405" s="110"/>
      <c r="D405" s="110"/>
      <c r="E405" s="115"/>
      <c r="F405" s="110"/>
      <c r="G405" s="110"/>
      <c r="H405" s="110"/>
      <c r="I405" s="110"/>
      <c r="J405" s="110"/>
      <c r="K405" s="112"/>
      <c r="L405" s="112"/>
      <c r="M405" s="112"/>
      <c r="N405" s="112"/>
      <c r="O405" s="112"/>
      <c r="P405" s="112"/>
      <c r="Q405" s="112"/>
      <c r="R405" s="110"/>
      <c r="S405" s="110"/>
      <c r="T405" s="112"/>
      <c r="U405" s="112"/>
      <c r="V405" s="110"/>
      <c r="W405" s="382"/>
      <c r="X405" s="382"/>
      <c r="Y405" s="383"/>
      <c r="Z405" s="2"/>
    </row>
    <row r="406" ht="14.25" customHeight="1">
      <c r="A406" s="102"/>
      <c r="B406" s="117"/>
      <c r="C406" s="110"/>
      <c r="D406" s="110"/>
      <c r="E406" s="115"/>
      <c r="F406" s="110"/>
      <c r="G406" s="110"/>
      <c r="H406" s="110"/>
      <c r="I406" s="110"/>
      <c r="J406" s="110"/>
      <c r="K406" s="112"/>
      <c r="L406" s="112"/>
      <c r="M406" s="112"/>
      <c r="N406" s="112"/>
      <c r="O406" s="112"/>
      <c r="P406" s="112"/>
      <c r="Q406" s="112"/>
      <c r="R406" s="110"/>
      <c r="S406" s="110"/>
      <c r="T406" s="112"/>
      <c r="U406" s="112"/>
      <c r="V406" s="110"/>
      <c r="W406" s="382"/>
      <c r="X406" s="382"/>
      <c r="Y406" s="383"/>
      <c r="Z406" s="2"/>
    </row>
    <row r="407" ht="14.25" customHeight="1">
      <c r="A407" s="102"/>
      <c r="B407" s="117"/>
      <c r="C407" s="110"/>
      <c r="D407" s="110"/>
      <c r="E407" s="115"/>
      <c r="F407" s="110"/>
      <c r="G407" s="110"/>
      <c r="H407" s="110"/>
      <c r="I407" s="110"/>
      <c r="J407" s="110"/>
      <c r="K407" s="112"/>
      <c r="L407" s="112"/>
      <c r="M407" s="112"/>
      <c r="N407" s="112"/>
      <c r="O407" s="112"/>
      <c r="P407" s="112"/>
      <c r="Q407" s="112"/>
      <c r="R407" s="110"/>
      <c r="S407" s="110"/>
      <c r="T407" s="112"/>
      <c r="U407" s="112"/>
      <c r="V407" s="110"/>
      <c r="W407" s="382"/>
      <c r="X407" s="382"/>
      <c r="Y407" s="383"/>
      <c r="Z407" s="2"/>
    </row>
    <row r="408" ht="14.25" customHeight="1">
      <c r="A408" s="102"/>
      <c r="B408" s="117"/>
      <c r="C408" s="110"/>
      <c r="D408" s="110"/>
      <c r="E408" s="115"/>
      <c r="F408" s="110"/>
      <c r="G408" s="110"/>
      <c r="H408" s="110"/>
      <c r="I408" s="110"/>
      <c r="J408" s="110"/>
      <c r="K408" s="112"/>
      <c r="L408" s="112"/>
      <c r="M408" s="112"/>
      <c r="N408" s="112"/>
      <c r="O408" s="112"/>
      <c r="P408" s="112"/>
      <c r="Q408" s="112"/>
      <c r="R408" s="110"/>
      <c r="S408" s="110"/>
      <c r="T408" s="112"/>
      <c r="U408" s="112"/>
      <c r="V408" s="110"/>
      <c r="W408" s="382"/>
      <c r="X408" s="382"/>
      <c r="Y408" s="383"/>
      <c r="Z408" s="2"/>
    </row>
    <row r="409" ht="14.25" customHeight="1">
      <c r="A409" s="102"/>
      <c r="B409" s="117"/>
      <c r="C409" s="110"/>
      <c r="D409" s="110"/>
      <c r="E409" s="115"/>
      <c r="F409" s="110"/>
      <c r="G409" s="110"/>
      <c r="H409" s="110"/>
      <c r="I409" s="110"/>
      <c r="J409" s="110"/>
      <c r="K409" s="112"/>
      <c r="L409" s="112"/>
      <c r="M409" s="112"/>
      <c r="N409" s="112"/>
      <c r="O409" s="112"/>
      <c r="P409" s="112"/>
      <c r="Q409" s="112"/>
      <c r="R409" s="110"/>
      <c r="S409" s="110"/>
      <c r="T409" s="112"/>
      <c r="U409" s="112"/>
      <c r="V409" s="110"/>
      <c r="W409" s="382"/>
      <c r="X409" s="382"/>
      <c r="Y409" s="383"/>
      <c r="Z409" s="2"/>
    </row>
    <row r="410" ht="14.25" customHeight="1">
      <c r="A410" s="102"/>
      <c r="B410" s="117"/>
      <c r="C410" s="110"/>
      <c r="D410" s="110"/>
      <c r="E410" s="115"/>
      <c r="F410" s="110"/>
      <c r="G410" s="110"/>
      <c r="H410" s="110"/>
      <c r="I410" s="110"/>
      <c r="J410" s="110"/>
      <c r="K410" s="112"/>
      <c r="L410" s="112"/>
      <c r="M410" s="112"/>
      <c r="N410" s="112"/>
      <c r="O410" s="112"/>
      <c r="P410" s="112"/>
      <c r="Q410" s="112"/>
      <c r="R410" s="110"/>
      <c r="S410" s="110"/>
      <c r="T410" s="112"/>
      <c r="U410" s="112"/>
      <c r="V410" s="110"/>
      <c r="W410" s="382"/>
      <c r="X410" s="382"/>
      <c r="Y410" s="383"/>
      <c r="Z410" s="2"/>
    </row>
    <row r="411" ht="14.25" customHeight="1">
      <c r="A411" s="102"/>
      <c r="B411" s="117"/>
      <c r="C411" s="110"/>
      <c r="D411" s="110"/>
      <c r="E411" s="115"/>
      <c r="F411" s="110"/>
      <c r="G411" s="110"/>
      <c r="H411" s="110"/>
      <c r="I411" s="110"/>
      <c r="J411" s="110"/>
      <c r="K411" s="112"/>
      <c r="L411" s="112"/>
      <c r="M411" s="112"/>
      <c r="N411" s="112"/>
      <c r="O411" s="112"/>
      <c r="P411" s="112"/>
      <c r="Q411" s="112"/>
      <c r="R411" s="110"/>
      <c r="S411" s="110"/>
      <c r="T411" s="112"/>
      <c r="U411" s="112"/>
      <c r="V411" s="110"/>
      <c r="W411" s="382"/>
      <c r="X411" s="382"/>
      <c r="Y411" s="383"/>
      <c r="Z411" s="2"/>
    </row>
    <row r="412" ht="14.25" customHeight="1">
      <c r="A412" s="102"/>
      <c r="B412" s="117"/>
      <c r="C412" s="110"/>
      <c r="D412" s="110"/>
      <c r="E412" s="115"/>
      <c r="F412" s="110"/>
      <c r="G412" s="110"/>
      <c r="H412" s="110"/>
      <c r="I412" s="110"/>
      <c r="J412" s="110"/>
      <c r="K412" s="112"/>
      <c r="L412" s="112"/>
      <c r="M412" s="112"/>
      <c r="N412" s="112"/>
      <c r="O412" s="112"/>
      <c r="P412" s="112"/>
      <c r="Q412" s="112"/>
      <c r="R412" s="110"/>
      <c r="S412" s="110"/>
      <c r="T412" s="112"/>
      <c r="U412" s="112"/>
      <c r="V412" s="110"/>
      <c r="W412" s="382"/>
      <c r="X412" s="382"/>
      <c r="Y412" s="383"/>
      <c r="Z412" s="2"/>
    </row>
    <row r="413" ht="14.25" customHeight="1">
      <c r="A413" s="102"/>
      <c r="B413" s="117"/>
      <c r="C413" s="110"/>
      <c r="D413" s="110"/>
      <c r="E413" s="115"/>
      <c r="F413" s="110"/>
      <c r="G413" s="110"/>
      <c r="H413" s="110"/>
      <c r="I413" s="110"/>
      <c r="J413" s="110"/>
      <c r="K413" s="112"/>
      <c r="L413" s="112"/>
      <c r="M413" s="112"/>
      <c r="N413" s="112"/>
      <c r="O413" s="112"/>
      <c r="P413" s="112"/>
      <c r="Q413" s="112"/>
      <c r="R413" s="110"/>
      <c r="S413" s="110"/>
      <c r="T413" s="112"/>
      <c r="U413" s="112"/>
      <c r="V413" s="110"/>
      <c r="W413" s="382"/>
      <c r="X413" s="382"/>
      <c r="Y413" s="383"/>
      <c r="Z413" s="2"/>
    </row>
    <row r="414" ht="14.25" customHeight="1">
      <c r="A414" s="102"/>
      <c r="B414" s="117"/>
      <c r="C414" s="110"/>
      <c r="D414" s="110"/>
      <c r="E414" s="115"/>
      <c r="F414" s="110"/>
      <c r="G414" s="110"/>
      <c r="H414" s="110"/>
      <c r="I414" s="110"/>
      <c r="J414" s="110"/>
      <c r="K414" s="112"/>
      <c r="L414" s="112"/>
      <c r="M414" s="112"/>
      <c r="N414" s="112"/>
      <c r="O414" s="112"/>
      <c r="P414" s="112"/>
      <c r="Q414" s="112"/>
      <c r="R414" s="110"/>
      <c r="S414" s="110"/>
      <c r="T414" s="112"/>
      <c r="U414" s="112"/>
      <c r="V414" s="110"/>
      <c r="W414" s="382"/>
      <c r="X414" s="382"/>
      <c r="Y414" s="383"/>
      <c r="Z414" s="2"/>
    </row>
    <row r="415" ht="14.25" customHeight="1">
      <c r="A415" s="102"/>
      <c r="B415" s="117"/>
      <c r="C415" s="110"/>
      <c r="D415" s="110"/>
      <c r="E415" s="115"/>
      <c r="F415" s="110"/>
      <c r="G415" s="110"/>
      <c r="H415" s="110"/>
      <c r="I415" s="110"/>
      <c r="J415" s="110"/>
      <c r="K415" s="112"/>
      <c r="L415" s="112"/>
      <c r="M415" s="112"/>
      <c r="N415" s="112"/>
      <c r="O415" s="112"/>
      <c r="P415" s="112"/>
      <c r="Q415" s="112"/>
      <c r="R415" s="110"/>
      <c r="S415" s="110"/>
      <c r="T415" s="112"/>
      <c r="U415" s="112"/>
      <c r="V415" s="110"/>
      <c r="W415" s="382"/>
      <c r="X415" s="382"/>
      <c r="Y415" s="383"/>
      <c r="Z415" s="2"/>
    </row>
    <row r="416" ht="14.25" customHeight="1">
      <c r="A416" s="102"/>
      <c r="B416" s="117"/>
      <c r="C416" s="110"/>
      <c r="D416" s="110"/>
      <c r="E416" s="115"/>
      <c r="F416" s="110"/>
      <c r="G416" s="110"/>
      <c r="H416" s="110"/>
      <c r="I416" s="110"/>
      <c r="J416" s="110"/>
      <c r="K416" s="112"/>
      <c r="L416" s="112"/>
      <c r="M416" s="112"/>
      <c r="N416" s="112"/>
      <c r="O416" s="112"/>
      <c r="P416" s="112"/>
      <c r="Q416" s="112"/>
      <c r="R416" s="110"/>
      <c r="S416" s="110"/>
      <c r="T416" s="112"/>
      <c r="U416" s="112"/>
      <c r="V416" s="110"/>
      <c r="W416" s="382"/>
      <c r="X416" s="382"/>
      <c r="Y416" s="383"/>
      <c r="Z416" s="2"/>
    </row>
    <row r="417" ht="14.25" customHeight="1">
      <c r="A417" s="102"/>
      <c r="B417" s="117"/>
      <c r="C417" s="110"/>
      <c r="D417" s="110"/>
      <c r="E417" s="115"/>
      <c r="F417" s="110"/>
      <c r="G417" s="110"/>
      <c r="H417" s="110"/>
      <c r="I417" s="110"/>
      <c r="J417" s="110"/>
      <c r="K417" s="112"/>
      <c r="L417" s="112"/>
      <c r="M417" s="112"/>
      <c r="N417" s="112"/>
      <c r="O417" s="112"/>
      <c r="P417" s="112"/>
      <c r="Q417" s="112"/>
      <c r="R417" s="110"/>
      <c r="S417" s="110"/>
      <c r="T417" s="112"/>
      <c r="U417" s="112"/>
      <c r="V417" s="110"/>
      <c r="W417" s="382"/>
      <c r="X417" s="382"/>
      <c r="Y417" s="383"/>
      <c r="Z417" s="2"/>
    </row>
    <row r="418" ht="14.25" customHeight="1">
      <c r="A418" s="102"/>
      <c r="B418" s="117"/>
      <c r="C418" s="110"/>
      <c r="D418" s="110"/>
      <c r="E418" s="115"/>
      <c r="F418" s="110"/>
      <c r="G418" s="110"/>
      <c r="H418" s="110"/>
      <c r="I418" s="110"/>
      <c r="J418" s="110"/>
      <c r="K418" s="112"/>
      <c r="L418" s="112"/>
      <c r="M418" s="112"/>
      <c r="N418" s="112"/>
      <c r="O418" s="112"/>
      <c r="P418" s="112"/>
      <c r="Q418" s="112"/>
      <c r="R418" s="110"/>
      <c r="S418" s="110"/>
      <c r="T418" s="112"/>
      <c r="U418" s="112"/>
      <c r="V418" s="110"/>
      <c r="W418" s="382"/>
      <c r="X418" s="382"/>
      <c r="Y418" s="383"/>
      <c r="Z418" s="2"/>
    </row>
    <row r="419" ht="14.25" customHeight="1">
      <c r="A419" s="102"/>
      <c r="B419" s="117"/>
      <c r="C419" s="110"/>
      <c r="D419" s="110"/>
      <c r="E419" s="115"/>
      <c r="F419" s="110"/>
      <c r="G419" s="110"/>
      <c r="H419" s="110"/>
      <c r="I419" s="110"/>
      <c r="J419" s="110"/>
      <c r="K419" s="112"/>
      <c r="L419" s="112"/>
      <c r="M419" s="112"/>
      <c r="N419" s="112"/>
      <c r="O419" s="112"/>
      <c r="P419" s="112"/>
      <c r="Q419" s="112"/>
      <c r="R419" s="110"/>
      <c r="S419" s="110"/>
      <c r="T419" s="112"/>
      <c r="U419" s="112"/>
      <c r="V419" s="110"/>
      <c r="W419" s="382"/>
      <c r="X419" s="382"/>
      <c r="Y419" s="383"/>
      <c r="Z419" s="2"/>
    </row>
    <row r="420" ht="14.25" customHeight="1">
      <c r="A420" s="102"/>
      <c r="B420" s="117"/>
      <c r="C420" s="110"/>
      <c r="D420" s="110"/>
      <c r="E420" s="115"/>
      <c r="F420" s="110"/>
      <c r="G420" s="110"/>
      <c r="H420" s="110"/>
      <c r="I420" s="110"/>
      <c r="J420" s="110"/>
      <c r="K420" s="112"/>
      <c r="L420" s="112"/>
      <c r="M420" s="112"/>
      <c r="N420" s="112"/>
      <c r="O420" s="112"/>
      <c r="P420" s="112"/>
      <c r="Q420" s="112"/>
      <c r="R420" s="110"/>
      <c r="S420" s="110"/>
      <c r="T420" s="112"/>
      <c r="U420" s="112"/>
      <c r="V420" s="110"/>
      <c r="W420" s="382"/>
      <c r="X420" s="382"/>
      <c r="Y420" s="383"/>
      <c r="Z420" s="2"/>
    </row>
    <row r="421" ht="14.25" customHeight="1">
      <c r="A421" s="102"/>
      <c r="B421" s="117"/>
      <c r="C421" s="110"/>
      <c r="D421" s="110"/>
      <c r="E421" s="115"/>
      <c r="F421" s="110"/>
      <c r="G421" s="110"/>
      <c r="H421" s="110"/>
      <c r="I421" s="110"/>
      <c r="J421" s="110"/>
      <c r="K421" s="112"/>
      <c r="L421" s="112"/>
      <c r="M421" s="112"/>
      <c r="N421" s="112"/>
      <c r="O421" s="112"/>
      <c r="P421" s="112"/>
      <c r="Q421" s="112"/>
      <c r="R421" s="110"/>
      <c r="S421" s="110"/>
      <c r="T421" s="112"/>
      <c r="U421" s="112"/>
      <c r="V421" s="110"/>
      <c r="W421" s="382"/>
      <c r="X421" s="382"/>
      <c r="Y421" s="383"/>
      <c r="Z421" s="2"/>
    </row>
    <row r="422" ht="14.25" customHeight="1">
      <c r="A422" s="102"/>
      <c r="B422" s="117"/>
      <c r="C422" s="110"/>
      <c r="D422" s="110"/>
      <c r="E422" s="115"/>
      <c r="F422" s="110"/>
      <c r="G422" s="110"/>
      <c r="H422" s="110"/>
      <c r="I422" s="110"/>
      <c r="J422" s="110"/>
      <c r="K422" s="112"/>
      <c r="L422" s="112"/>
      <c r="M422" s="112"/>
      <c r="N422" s="112"/>
      <c r="O422" s="112"/>
      <c r="P422" s="112"/>
      <c r="Q422" s="112"/>
      <c r="R422" s="110"/>
      <c r="S422" s="110"/>
      <c r="T422" s="112"/>
      <c r="U422" s="112"/>
      <c r="V422" s="110"/>
      <c r="W422" s="382"/>
      <c r="X422" s="382"/>
      <c r="Y422" s="383"/>
      <c r="Z422" s="2"/>
    </row>
    <row r="423" ht="14.25" customHeight="1">
      <c r="A423" s="102"/>
      <c r="B423" s="117"/>
      <c r="C423" s="110"/>
      <c r="D423" s="110"/>
      <c r="E423" s="115"/>
      <c r="F423" s="110"/>
      <c r="G423" s="110"/>
      <c r="H423" s="110"/>
      <c r="I423" s="110"/>
      <c r="J423" s="110"/>
      <c r="K423" s="112"/>
      <c r="L423" s="112"/>
      <c r="M423" s="112"/>
      <c r="N423" s="112"/>
      <c r="O423" s="112"/>
      <c r="P423" s="112"/>
      <c r="Q423" s="112"/>
      <c r="R423" s="110"/>
      <c r="S423" s="110"/>
      <c r="T423" s="112"/>
      <c r="U423" s="112"/>
      <c r="V423" s="110"/>
      <c r="W423" s="382"/>
      <c r="X423" s="382"/>
      <c r="Y423" s="383"/>
      <c r="Z423" s="2"/>
    </row>
    <row r="424" ht="14.25" customHeight="1">
      <c r="A424" s="102"/>
      <c r="B424" s="117"/>
      <c r="C424" s="110"/>
      <c r="D424" s="110"/>
      <c r="E424" s="115"/>
      <c r="F424" s="110"/>
      <c r="G424" s="110"/>
      <c r="H424" s="110"/>
      <c r="I424" s="110"/>
      <c r="J424" s="110"/>
      <c r="K424" s="112"/>
      <c r="L424" s="112"/>
      <c r="M424" s="112"/>
      <c r="N424" s="112"/>
      <c r="O424" s="112"/>
      <c r="P424" s="112"/>
      <c r="Q424" s="112"/>
      <c r="R424" s="110"/>
      <c r="S424" s="110"/>
      <c r="T424" s="112"/>
      <c r="U424" s="112"/>
      <c r="V424" s="110"/>
      <c r="W424" s="382"/>
      <c r="X424" s="382"/>
      <c r="Y424" s="383"/>
      <c r="Z424" s="2"/>
    </row>
    <row r="425" ht="14.25" customHeight="1">
      <c r="A425" s="102"/>
      <c r="B425" s="117"/>
      <c r="C425" s="110"/>
      <c r="D425" s="110"/>
      <c r="E425" s="115"/>
      <c r="F425" s="110"/>
      <c r="G425" s="110"/>
      <c r="H425" s="110"/>
      <c r="I425" s="110"/>
      <c r="J425" s="110"/>
      <c r="K425" s="112"/>
      <c r="L425" s="112"/>
      <c r="M425" s="112"/>
      <c r="N425" s="112"/>
      <c r="O425" s="112"/>
      <c r="P425" s="112"/>
      <c r="Q425" s="112"/>
      <c r="R425" s="110"/>
      <c r="S425" s="110"/>
      <c r="T425" s="112"/>
      <c r="U425" s="112"/>
      <c r="V425" s="110"/>
      <c r="W425" s="382"/>
      <c r="X425" s="382"/>
      <c r="Y425" s="383"/>
      <c r="Z425" s="2"/>
    </row>
    <row r="426" ht="14.25" customHeight="1">
      <c r="A426" s="102"/>
      <c r="B426" s="117"/>
      <c r="C426" s="110"/>
      <c r="D426" s="110"/>
      <c r="E426" s="115"/>
      <c r="F426" s="110"/>
      <c r="G426" s="110"/>
      <c r="H426" s="110"/>
      <c r="I426" s="110"/>
      <c r="J426" s="110"/>
      <c r="K426" s="112"/>
      <c r="L426" s="112"/>
      <c r="M426" s="112"/>
      <c r="N426" s="112"/>
      <c r="O426" s="112"/>
      <c r="P426" s="112"/>
      <c r="Q426" s="112"/>
      <c r="R426" s="110"/>
      <c r="S426" s="110"/>
      <c r="T426" s="112"/>
      <c r="U426" s="112"/>
      <c r="V426" s="110"/>
      <c r="W426" s="382"/>
      <c r="X426" s="382"/>
      <c r="Y426" s="383"/>
      <c r="Z426" s="2"/>
    </row>
    <row r="427" ht="14.25" customHeight="1">
      <c r="A427" s="102"/>
      <c r="B427" s="117"/>
      <c r="C427" s="110"/>
      <c r="D427" s="110"/>
      <c r="E427" s="115"/>
      <c r="F427" s="110"/>
      <c r="G427" s="110"/>
      <c r="H427" s="110"/>
      <c r="I427" s="110"/>
      <c r="J427" s="110"/>
      <c r="K427" s="112"/>
      <c r="L427" s="112"/>
      <c r="M427" s="112"/>
      <c r="N427" s="112"/>
      <c r="O427" s="112"/>
      <c r="P427" s="112"/>
      <c r="Q427" s="112"/>
      <c r="R427" s="110"/>
      <c r="S427" s="110"/>
      <c r="T427" s="112"/>
      <c r="U427" s="112"/>
      <c r="V427" s="110"/>
      <c r="W427" s="382"/>
      <c r="X427" s="382"/>
      <c r="Y427" s="383"/>
      <c r="Z427" s="2"/>
    </row>
    <row r="428" ht="14.25" customHeight="1">
      <c r="A428" s="102"/>
      <c r="B428" s="117"/>
      <c r="C428" s="110"/>
      <c r="D428" s="110"/>
      <c r="E428" s="115"/>
      <c r="F428" s="110"/>
      <c r="G428" s="110"/>
      <c r="H428" s="110"/>
      <c r="I428" s="110"/>
      <c r="J428" s="110"/>
      <c r="K428" s="112"/>
      <c r="L428" s="112"/>
      <c r="M428" s="112"/>
      <c r="N428" s="112"/>
      <c r="O428" s="112"/>
      <c r="P428" s="112"/>
      <c r="Q428" s="112"/>
      <c r="R428" s="110"/>
      <c r="S428" s="110"/>
      <c r="T428" s="112"/>
      <c r="U428" s="112"/>
      <c r="V428" s="110"/>
      <c r="W428" s="382"/>
      <c r="X428" s="382"/>
      <c r="Y428" s="383"/>
      <c r="Z428" s="2"/>
    </row>
    <row r="429" ht="14.25" customHeight="1">
      <c r="A429" s="102"/>
      <c r="B429" s="117"/>
      <c r="C429" s="110"/>
      <c r="D429" s="110"/>
      <c r="E429" s="115"/>
      <c r="F429" s="110"/>
      <c r="G429" s="110"/>
      <c r="H429" s="110"/>
      <c r="I429" s="110"/>
      <c r="J429" s="110"/>
      <c r="K429" s="112"/>
      <c r="L429" s="112"/>
      <c r="M429" s="112"/>
      <c r="N429" s="112"/>
      <c r="O429" s="112"/>
      <c r="P429" s="112"/>
      <c r="Q429" s="112"/>
      <c r="R429" s="110"/>
      <c r="S429" s="110"/>
      <c r="T429" s="112"/>
      <c r="U429" s="112"/>
      <c r="V429" s="110"/>
      <c r="W429" s="382"/>
      <c r="X429" s="382"/>
      <c r="Y429" s="383"/>
      <c r="Z429" s="2"/>
    </row>
    <row r="430" ht="14.25" customHeight="1">
      <c r="A430" s="102"/>
      <c r="B430" s="117"/>
      <c r="C430" s="110"/>
      <c r="D430" s="110"/>
      <c r="E430" s="115"/>
      <c r="F430" s="110"/>
      <c r="G430" s="110"/>
      <c r="H430" s="110"/>
      <c r="I430" s="110"/>
      <c r="J430" s="110"/>
      <c r="K430" s="112"/>
      <c r="L430" s="112"/>
      <c r="M430" s="112"/>
      <c r="N430" s="112"/>
      <c r="O430" s="112"/>
      <c r="P430" s="112"/>
      <c r="Q430" s="112"/>
      <c r="R430" s="110"/>
      <c r="S430" s="110"/>
      <c r="T430" s="112"/>
      <c r="U430" s="112"/>
      <c r="V430" s="110"/>
      <c r="W430" s="382"/>
      <c r="X430" s="382"/>
      <c r="Y430" s="383"/>
      <c r="Z430" s="2"/>
    </row>
    <row r="431" ht="14.25" customHeight="1">
      <c r="A431" s="102"/>
      <c r="B431" s="117"/>
      <c r="C431" s="110"/>
      <c r="D431" s="110"/>
      <c r="E431" s="115"/>
      <c r="F431" s="110"/>
      <c r="G431" s="110"/>
      <c r="H431" s="110"/>
      <c r="I431" s="110"/>
      <c r="J431" s="110"/>
      <c r="K431" s="112"/>
      <c r="L431" s="112"/>
      <c r="M431" s="112"/>
      <c r="N431" s="112"/>
      <c r="O431" s="112"/>
      <c r="P431" s="112"/>
      <c r="Q431" s="112"/>
      <c r="R431" s="110"/>
      <c r="S431" s="110"/>
      <c r="T431" s="112"/>
      <c r="U431" s="112"/>
      <c r="V431" s="110"/>
      <c r="W431" s="382"/>
      <c r="X431" s="382"/>
      <c r="Y431" s="383"/>
      <c r="Z431" s="2"/>
    </row>
    <row r="432" ht="14.25" customHeight="1">
      <c r="A432" s="102"/>
      <c r="B432" s="117"/>
      <c r="C432" s="110"/>
      <c r="D432" s="110"/>
      <c r="E432" s="115"/>
      <c r="F432" s="110"/>
      <c r="G432" s="110"/>
      <c r="H432" s="110"/>
      <c r="I432" s="110"/>
      <c r="J432" s="110"/>
      <c r="K432" s="112"/>
      <c r="L432" s="112"/>
      <c r="M432" s="112"/>
      <c r="N432" s="112"/>
      <c r="O432" s="112"/>
      <c r="P432" s="112"/>
      <c r="Q432" s="112"/>
      <c r="R432" s="110"/>
      <c r="S432" s="110"/>
      <c r="T432" s="112"/>
      <c r="U432" s="112"/>
      <c r="V432" s="110"/>
      <c r="W432" s="382"/>
      <c r="X432" s="382"/>
      <c r="Y432" s="383"/>
      <c r="Z432" s="2"/>
    </row>
    <row r="433" ht="14.25" customHeight="1">
      <c r="A433" s="102"/>
      <c r="B433" s="117"/>
      <c r="C433" s="110"/>
      <c r="D433" s="110"/>
      <c r="E433" s="115"/>
      <c r="F433" s="110"/>
      <c r="G433" s="110"/>
      <c r="H433" s="110"/>
      <c r="I433" s="110"/>
      <c r="J433" s="110"/>
      <c r="K433" s="112"/>
      <c r="L433" s="112"/>
      <c r="M433" s="112"/>
      <c r="N433" s="112"/>
      <c r="O433" s="112"/>
      <c r="P433" s="112"/>
      <c r="Q433" s="112"/>
      <c r="R433" s="110"/>
      <c r="S433" s="110"/>
      <c r="T433" s="112"/>
      <c r="U433" s="112"/>
      <c r="V433" s="110"/>
      <c r="W433" s="382"/>
      <c r="X433" s="382"/>
      <c r="Y433" s="383"/>
      <c r="Z433" s="2"/>
    </row>
    <row r="434" ht="14.25" customHeight="1">
      <c r="A434" s="102"/>
      <c r="B434" s="117"/>
      <c r="C434" s="110"/>
      <c r="D434" s="110"/>
      <c r="E434" s="115"/>
      <c r="F434" s="110"/>
      <c r="G434" s="110"/>
      <c r="H434" s="110"/>
      <c r="I434" s="110"/>
      <c r="J434" s="110"/>
      <c r="K434" s="112"/>
      <c r="L434" s="112"/>
      <c r="M434" s="112"/>
      <c r="N434" s="112"/>
      <c r="O434" s="112"/>
      <c r="P434" s="112"/>
      <c r="Q434" s="112"/>
      <c r="R434" s="110"/>
      <c r="S434" s="110"/>
      <c r="T434" s="112"/>
      <c r="U434" s="112"/>
      <c r="V434" s="110"/>
      <c r="W434" s="382"/>
      <c r="X434" s="382"/>
      <c r="Y434" s="383"/>
      <c r="Z434" s="2"/>
    </row>
    <row r="435" ht="14.25" customHeight="1">
      <c r="A435" s="102"/>
      <c r="B435" s="117"/>
      <c r="C435" s="110"/>
      <c r="D435" s="110"/>
      <c r="E435" s="115"/>
      <c r="F435" s="110"/>
      <c r="G435" s="110"/>
      <c r="H435" s="110"/>
      <c r="I435" s="110"/>
      <c r="J435" s="110"/>
      <c r="K435" s="112"/>
      <c r="L435" s="112"/>
      <c r="M435" s="112"/>
      <c r="N435" s="112"/>
      <c r="O435" s="112"/>
      <c r="P435" s="112"/>
      <c r="Q435" s="112"/>
      <c r="R435" s="110"/>
      <c r="S435" s="110"/>
      <c r="T435" s="112"/>
      <c r="U435" s="112"/>
      <c r="V435" s="110"/>
      <c r="W435" s="382"/>
      <c r="X435" s="382"/>
      <c r="Y435" s="383"/>
      <c r="Z435" s="2"/>
    </row>
    <row r="436" ht="14.25" customHeight="1">
      <c r="A436" s="102"/>
      <c r="B436" s="117"/>
      <c r="C436" s="110"/>
      <c r="D436" s="110"/>
      <c r="E436" s="115"/>
      <c r="F436" s="110"/>
      <c r="G436" s="110"/>
      <c r="H436" s="110"/>
      <c r="I436" s="110"/>
      <c r="J436" s="110"/>
      <c r="K436" s="112"/>
      <c r="L436" s="112"/>
      <c r="M436" s="112"/>
      <c r="N436" s="112"/>
      <c r="O436" s="112"/>
      <c r="P436" s="112"/>
      <c r="Q436" s="112"/>
      <c r="R436" s="110"/>
      <c r="S436" s="110"/>
      <c r="T436" s="112"/>
      <c r="U436" s="112"/>
      <c r="V436" s="110"/>
      <c r="W436" s="382"/>
      <c r="X436" s="382"/>
      <c r="Y436" s="383"/>
      <c r="Z436" s="2"/>
    </row>
    <row r="437" ht="14.25" customHeight="1">
      <c r="A437" s="102"/>
      <c r="B437" s="117"/>
      <c r="C437" s="110"/>
      <c r="D437" s="110"/>
      <c r="E437" s="115"/>
      <c r="F437" s="110"/>
      <c r="G437" s="110"/>
      <c r="H437" s="110"/>
      <c r="I437" s="110"/>
      <c r="J437" s="110"/>
      <c r="K437" s="112"/>
      <c r="L437" s="112"/>
      <c r="M437" s="112"/>
      <c r="N437" s="112"/>
      <c r="O437" s="112"/>
      <c r="P437" s="112"/>
      <c r="Q437" s="112"/>
      <c r="R437" s="110"/>
      <c r="S437" s="110"/>
      <c r="T437" s="112"/>
      <c r="U437" s="112"/>
      <c r="V437" s="110"/>
      <c r="W437" s="382"/>
      <c r="X437" s="382"/>
      <c r="Y437" s="383"/>
      <c r="Z437" s="2"/>
    </row>
    <row r="438" ht="14.25" customHeight="1">
      <c r="A438" s="102"/>
      <c r="B438" s="117"/>
      <c r="C438" s="110"/>
      <c r="D438" s="110"/>
      <c r="E438" s="115"/>
      <c r="F438" s="110"/>
      <c r="G438" s="110"/>
      <c r="H438" s="110"/>
      <c r="I438" s="110"/>
      <c r="J438" s="110"/>
      <c r="K438" s="112"/>
      <c r="L438" s="112"/>
      <c r="M438" s="112"/>
      <c r="N438" s="112"/>
      <c r="O438" s="112"/>
      <c r="P438" s="112"/>
      <c r="Q438" s="112"/>
      <c r="R438" s="110"/>
      <c r="S438" s="110"/>
      <c r="T438" s="112"/>
      <c r="U438" s="112"/>
      <c r="V438" s="110"/>
      <c r="W438" s="382"/>
      <c r="X438" s="382"/>
      <c r="Y438" s="383"/>
      <c r="Z438" s="2"/>
    </row>
    <row r="439" ht="14.25" customHeight="1">
      <c r="A439" s="102"/>
      <c r="B439" s="117"/>
      <c r="C439" s="110"/>
      <c r="D439" s="110"/>
      <c r="E439" s="115"/>
      <c r="F439" s="110"/>
      <c r="G439" s="110"/>
      <c r="H439" s="110"/>
      <c r="I439" s="110"/>
      <c r="J439" s="110"/>
      <c r="K439" s="112"/>
      <c r="L439" s="112"/>
      <c r="M439" s="112"/>
      <c r="N439" s="112"/>
      <c r="O439" s="112"/>
      <c r="P439" s="112"/>
      <c r="Q439" s="112"/>
      <c r="R439" s="110"/>
      <c r="S439" s="110"/>
      <c r="T439" s="112"/>
      <c r="U439" s="112"/>
      <c r="V439" s="110"/>
      <c r="W439" s="382"/>
      <c r="X439" s="382"/>
      <c r="Y439" s="383"/>
      <c r="Z439" s="2"/>
    </row>
    <row r="440" ht="14.25" customHeight="1">
      <c r="A440" s="102"/>
      <c r="B440" s="117"/>
      <c r="C440" s="110"/>
      <c r="D440" s="110"/>
      <c r="E440" s="115"/>
      <c r="F440" s="110"/>
      <c r="G440" s="110"/>
      <c r="H440" s="110"/>
      <c r="I440" s="110"/>
      <c r="J440" s="110"/>
      <c r="K440" s="112"/>
      <c r="L440" s="112"/>
      <c r="M440" s="112"/>
      <c r="N440" s="112"/>
      <c r="O440" s="112"/>
      <c r="P440" s="112"/>
      <c r="Q440" s="112"/>
      <c r="R440" s="110"/>
      <c r="S440" s="110"/>
      <c r="T440" s="112"/>
      <c r="U440" s="112"/>
      <c r="V440" s="110"/>
      <c r="W440" s="382"/>
      <c r="X440" s="382"/>
      <c r="Y440" s="383"/>
      <c r="Z440" s="2"/>
    </row>
    <row r="441" ht="14.25" customHeight="1">
      <c r="A441" s="102"/>
      <c r="B441" s="117"/>
      <c r="C441" s="110"/>
      <c r="D441" s="110"/>
      <c r="E441" s="115"/>
      <c r="F441" s="110"/>
      <c r="G441" s="110"/>
      <c r="H441" s="110"/>
      <c r="I441" s="110"/>
      <c r="J441" s="110"/>
      <c r="K441" s="112"/>
      <c r="L441" s="112"/>
      <c r="M441" s="112"/>
      <c r="N441" s="112"/>
      <c r="O441" s="112"/>
      <c r="P441" s="112"/>
      <c r="Q441" s="112"/>
      <c r="R441" s="110"/>
      <c r="S441" s="110"/>
      <c r="T441" s="112"/>
      <c r="U441" s="112"/>
      <c r="V441" s="110"/>
      <c r="W441" s="382"/>
      <c r="X441" s="382"/>
      <c r="Y441" s="383"/>
      <c r="Z441" s="2"/>
    </row>
    <row r="442" ht="14.25" customHeight="1">
      <c r="A442" s="102"/>
      <c r="B442" s="117"/>
      <c r="C442" s="110"/>
      <c r="D442" s="110"/>
      <c r="E442" s="115"/>
      <c r="F442" s="110"/>
      <c r="G442" s="110"/>
      <c r="H442" s="110"/>
      <c r="I442" s="110"/>
      <c r="J442" s="110"/>
      <c r="K442" s="112"/>
      <c r="L442" s="112"/>
      <c r="M442" s="112"/>
      <c r="N442" s="112"/>
      <c r="O442" s="112"/>
      <c r="P442" s="112"/>
      <c r="Q442" s="112"/>
      <c r="R442" s="110"/>
      <c r="S442" s="110"/>
      <c r="T442" s="112"/>
      <c r="U442" s="112"/>
      <c r="V442" s="110"/>
      <c r="W442" s="382"/>
      <c r="X442" s="382"/>
      <c r="Y442" s="383"/>
      <c r="Z442" s="2"/>
    </row>
    <row r="443" ht="14.25" customHeight="1">
      <c r="A443" s="102"/>
      <c r="B443" s="117"/>
      <c r="C443" s="110"/>
      <c r="D443" s="110"/>
      <c r="E443" s="115"/>
      <c r="F443" s="110"/>
      <c r="G443" s="110"/>
      <c r="H443" s="110"/>
      <c r="I443" s="110"/>
      <c r="J443" s="110"/>
      <c r="K443" s="112"/>
      <c r="L443" s="112"/>
      <c r="M443" s="112"/>
      <c r="N443" s="112"/>
      <c r="O443" s="112"/>
      <c r="P443" s="112"/>
      <c r="Q443" s="112"/>
      <c r="R443" s="110"/>
      <c r="S443" s="110"/>
      <c r="T443" s="112"/>
      <c r="U443" s="112"/>
      <c r="V443" s="110"/>
      <c r="W443" s="382"/>
      <c r="X443" s="382"/>
      <c r="Y443" s="383"/>
      <c r="Z443" s="2"/>
    </row>
    <row r="444" ht="14.25" customHeight="1">
      <c r="A444" s="102"/>
      <c r="B444" s="117"/>
      <c r="C444" s="110"/>
      <c r="D444" s="110"/>
      <c r="E444" s="115"/>
      <c r="F444" s="110"/>
      <c r="G444" s="110"/>
      <c r="H444" s="110"/>
      <c r="I444" s="110"/>
      <c r="J444" s="110"/>
      <c r="K444" s="112"/>
      <c r="L444" s="112"/>
      <c r="M444" s="112"/>
      <c r="N444" s="112"/>
      <c r="O444" s="112"/>
      <c r="P444" s="112"/>
      <c r="Q444" s="112"/>
      <c r="R444" s="110"/>
      <c r="S444" s="110"/>
      <c r="T444" s="112"/>
      <c r="U444" s="112"/>
      <c r="V444" s="110"/>
      <c r="W444" s="382"/>
      <c r="X444" s="382"/>
      <c r="Y444" s="383"/>
      <c r="Z444" s="2"/>
    </row>
    <row r="445" ht="14.25" customHeight="1">
      <c r="A445" s="102"/>
      <c r="B445" s="117"/>
      <c r="C445" s="110"/>
      <c r="D445" s="110"/>
      <c r="E445" s="115"/>
      <c r="F445" s="110"/>
      <c r="G445" s="110"/>
      <c r="H445" s="110"/>
      <c r="I445" s="110"/>
      <c r="J445" s="110"/>
      <c r="K445" s="112"/>
      <c r="L445" s="112"/>
      <c r="M445" s="112"/>
      <c r="N445" s="112"/>
      <c r="O445" s="112"/>
      <c r="P445" s="112"/>
      <c r="Q445" s="112"/>
      <c r="R445" s="110"/>
      <c r="S445" s="110"/>
      <c r="T445" s="112"/>
      <c r="U445" s="112"/>
      <c r="V445" s="110"/>
      <c r="W445" s="382"/>
      <c r="X445" s="382"/>
      <c r="Y445" s="383"/>
      <c r="Z445" s="2"/>
    </row>
    <row r="446" ht="14.25" customHeight="1">
      <c r="A446" s="102"/>
      <c r="B446" s="117"/>
      <c r="C446" s="110"/>
      <c r="D446" s="110"/>
      <c r="E446" s="115"/>
      <c r="F446" s="110"/>
      <c r="G446" s="110"/>
      <c r="H446" s="110"/>
      <c r="I446" s="110"/>
      <c r="J446" s="110"/>
      <c r="K446" s="112"/>
      <c r="L446" s="112"/>
      <c r="M446" s="112"/>
      <c r="N446" s="112"/>
      <c r="O446" s="112"/>
      <c r="P446" s="112"/>
      <c r="Q446" s="112"/>
      <c r="R446" s="110"/>
      <c r="S446" s="110"/>
      <c r="T446" s="112"/>
      <c r="U446" s="112"/>
      <c r="V446" s="110"/>
      <c r="W446" s="382"/>
      <c r="X446" s="382"/>
      <c r="Y446" s="383"/>
      <c r="Z446" s="2"/>
    </row>
    <row r="447" ht="14.25" customHeight="1">
      <c r="A447" s="102"/>
      <c r="B447" s="117"/>
      <c r="C447" s="110"/>
      <c r="D447" s="110"/>
      <c r="E447" s="115"/>
      <c r="F447" s="110"/>
      <c r="G447" s="110"/>
      <c r="H447" s="110"/>
      <c r="I447" s="110"/>
      <c r="J447" s="110"/>
      <c r="K447" s="112"/>
      <c r="L447" s="112"/>
      <c r="M447" s="112"/>
      <c r="N447" s="112"/>
      <c r="O447" s="112"/>
      <c r="P447" s="112"/>
      <c r="Q447" s="112"/>
      <c r="R447" s="110"/>
      <c r="S447" s="110"/>
      <c r="T447" s="112"/>
      <c r="U447" s="112"/>
      <c r="V447" s="110"/>
      <c r="W447" s="382"/>
      <c r="X447" s="382"/>
      <c r="Y447" s="383"/>
      <c r="Z447" s="2"/>
    </row>
    <row r="448" ht="14.25" customHeight="1">
      <c r="A448" s="102"/>
      <c r="B448" s="117"/>
      <c r="C448" s="110"/>
      <c r="D448" s="110"/>
      <c r="E448" s="115"/>
      <c r="F448" s="110"/>
      <c r="G448" s="110"/>
      <c r="H448" s="110"/>
      <c r="I448" s="110"/>
      <c r="J448" s="110"/>
      <c r="K448" s="112"/>
      <c r="L448" s="112"/>
      <c r="M448" s="112"/>
      <c r="N448" s="112"/>
      <c r="O448" s="112"/>
      <c r="P448" s="112"/>
      <c r="Q448" s="112"/>
      <c r="R448" s="110"/>
      <c r="S448" s="110"/>
      <c r="T448" s="112"/>
      <c r="U448" s="112"/>
      <c r="V448" s="110"/>
      <c r="W448" s="382"/>
      <c r="X448" s="382"/>
      <c r="Y448" s="383"/>
      <c r="Z448" s="2"/>
    </row>
    <row r="449" ht="14.25" customHeight="1">
      <c r="A449" s="102"/>
      <c r="B449" s="117"/>
      <c r="C449" s="110"/>
      <c r="D449" s="110"/>
      <c r="E449" s="115"/>
      <c r="F449" s="110"/>
      <c r="G449" s="110"/>
      <c r="H449" s="110"/>
      <c r="I449" s="110"/>
      <c r="J449" s="110"/>
      <c r="K449" s="112"/>
      <c r="L449" s="112"/>
      <c r="M449" s="112"/>
      <c r="N449" s="112"/>
      <c r="O449" s="112"/>
      <c r="P449" s="112"/>
      <c r="Q449" s="112"/>
      <c r="R449" s="110"/>
      <c r="S449" s="110"/>
      <c r="T449" s="112"/>
      <c r="U449" s="112"/>
      <c r="V449" s="110"/>
      <c r="W449" s="382"/>
      <c r="X449" s="382"/>
      <c r="Y449" s="383"/>
      <c r="Z449" s="2"/>
    </row>
    <row r="450" ht="14.25" customHeight="1">
      <c r="A450" s="102"/>
      <c r="B450" s="117"/>
      <c r="C450" s="110"/>
      <c r="D450" s="110"/>
      <c r="E450" s="115"/>
      <c r="F450" s="110"/>
      <c r="G450" s="110"/>
      <c r="H450" s="110"/>
      <c r="I450" s="110"/>
      <c r="J450" s="110"/>
      <c r="K450" s="112"/>
      <c r="L450" s="112"/>
      <c r="M450" s="112"/>
      <c r="N450" s="112"/>
      <c r="O450" s="112"/>
      <c r="P450" s="112"/>
      <c r="Q450" s="112"/>
      <c r="R450" s="110"/>
      <c r="S450" s="110"/>
      <c r="T450" s="112"/>
      <c r="U450" s="112"/>
      <c r="V450" s="110"/>
      <c r="W450" s="382"/>
      <c r="X450" s="382"/>
      <c r="Y450" s="383"/>
      <c r="Z450" s="2"/>
    </row>
    <row r="451" ht="14.25" customHeight="1">
      <c r="A451" s="102"/>
      <c r="B451" s="117"/>
      <c r="C451" s="110"/>
      <c r="D451" s="110"/>
      <c r="E451" s="115"/>
      <c r="F451" s="110"/>
      <c r="G451" s="110"/>
      <c r="H451" s="110"/>
      <c r="I451" s="110"/>
      <c r="J451" s="110"/>
      <c r="K451" s="112"/>
      <c r="L451" s="112"/>
      <c r="M451" s="112"/>
      <c r="N451" s="112"/>
      <c r="O451" s="112"/>
      <c r="P451" s="112"/>
      <c r="Q451" s="112"/>
      <c r="R451" s="110"/>
      <c r="S451" s="110"/>
      <c r="T451" s="112"/>
      <c r="U451" s="112"/>
      <c r="V451" s="110"/>
      <c r="W451" s="382"/>
      <c r="X451" s="382"/>
      <c r="Y451" s="383"/>
      <c r="Z451" s="2"/>
    </row>
    <row r="452" ht="14.25" customHeight="1">
      <c r="A452" s="102"/>
      <c r="B452" s="117"/>
      <c r="C452" s="110"/>
      <c r="D452" s="110"/>
      <c r="E452" s="115"/>
      <c r="F452" s="110"/>
      <c r="G452" s="110"/>
      <c r="H452" s="110"/>
      <c r="I452" s="110"/>
      <c r="J452" s="110"/>
      <c r="K452" s="112"/>
      <c r="L452" s="112"/>
      <c r="M452" s="112"/>
      <c r="N452" s="112"/>
      <c r="O452" s="112"/>
      <c r="P452" s="112"/>
      <c r="Q452" s="112"/>
      <c r="R452" s="110"/>
      <c r="S452" s="110"/>
      <c r="T452" s="112"/>
      <c r="U452" s="112"/>
      <c r="V452" s="110"/>
      <c r="W452" s="382"/>
      <c r="X452" s="382"/>
      <c r="Y452" s="383"/>
      <c r="Z452" s="2"/>
    </row>
    <row r="453" ht="14.25" customHeight="1">
      <c r="A453" s="102"/>
      <c r="B453" s="117"/>
      <c r="C453" s="110"/>
      <c r="D453" s="110"/>
      <c r="E453" s="115"/>
      <c r="F453" s="110"/>
      <c r="G453" s="110"/>
      <c r="H453" s="110"/>
      <c r="I453" s="110"/>
      <c r="J453" s="110"/>
      <c r="K453" s="112"/>
      <c r="L453" s="112"/>
      <c r="M453" s="112"/>
      <c r="N453" s="112"/>
      <c r="O453" s="112"/>
      <c r="P453" s="112"/>
      <c r="Q453" s="112"/>
      <c r="R453" s="110"/>
      <c r="S453" s="110"/>
      <c r="T453" s="112"/>
      <c r="U453" s="112"/>
      <c r="V453" s="110"/>
      <c r="W453" s="382"/>
      <c r="X453" s="382"/>
      <c r="Y453" s="383"/>
      <c r="Z453" s="2"/>
    </row>
    <row r="454" ht="14.25" customHeight="1">
      <c r="A454" s="102"/>
      <c r="B454" s="117"/>
      <c r="C454" s="110"/>
      <c r="D454" s="110"/>
      <c r="E454" s="115"/>
      <c r="F454" s="110"/>
      <c r="G454" s="110"/>
      <c r="H454" s="110"/>
      <c r="I454" s="110"/>
      <c r="J454" s="110"/>
      <c r="K454" s="112"/>
      <c r="L454" s="112"/>
      <c r="M454" s="112"/>
      <c r="N454" s="112"/>
      <c r="O454" s="112"/>
      <c r="P454" s="112"/>
      <c r="Q454" s="112"/>
      <c r="R454" s="110"/>
      <c r="S454" s="110"/>
      <c r="T454" s="112"/>
      <c r="U454" s="112"/>
      <c r="V454" s="110"/>
      <c r="W454" s="382"/>
      <c r="X454" s="382"/>
      <c r="Y454" s="383"/>
      <c r="Z454" s="2"/>
    </row>
    <row r="455" ht="14.25" customHeight="1">
      <c r="A455" s="102"/>
      <c r="B455" s="117"/>
      <c r="C455" s="110"/>
      <c r="D455" s="110"/>
      <c r="E455" s="115"/>
      <c r="F455" s="110"/>
      <c r="G455" s="110"/>
      <c r="H455" s="110"/>
      <c r="I455" s="110"/>
      <c r="J455" s="110"/>
      <c r="K455" s="112"/>
      <c r="L455" s="112"/>
      <c r="M455" s="112"/>
      <c r="N455" s="112"/>
      <c r="O455" s="112"/>
      <c r="P455" s="112"/>
      <c r="Q455" s="112"/>
      <c r="R455" s="110"/>
      <c r="S455" s="110"/>
      <c r="T455" s="112"/>
      <c r="U455" s="112"/>
      <c r="V455" s="110"/>
      <c r="W455" s="382"/>
      <c r="X455" s="382"/>
      <c r="Y455" s="383"/>
      <c r="Z455" s="2"/>
    </row>
    <row r="456" ht="14.25" customHeight="1">
      <c r="A456" s="102"/>
      <c r="B456" s="117"/>
      <c r="C456" s="110"/>
      <c r="D456" s="110"/>
      <c r="E456" s="115"/>
      <c r="F456" s="110"/>
      <c r="G456" s="110"/>
      <c r="H456" s="110"/>
      <c r="I456" s="110"/>
      <c r="J456" s="110"/>
      <c r="K456" s="112"/>
      <c r="L456" s="112"/>
      <c r="M456" s="112"/>
      <c r="N456" s="112"/>
      <c r="O456" s="112"/>
      <c r="P456" s="112"/>
      <c r="Q456" s="112"/>
      <c r="R456" s="110"/>
      <c r="S456" s="110"/>
      <c r="T456" s="112"/>
      <c r="U456" s="112"/>
      <c r="V456" s="110"/>
      <c r="W456" s="382"/>
      <c r="X456" s="382"/>
      <c r="Y456" s="383"/>
      <c r="Z456" s="2"/>
    </row>
    <row r="457" ht="14.25" customHeight="1">
      <c r="A457" s="102"/>
      <c r="B457" s="117"/>
      <c r="C457" s="110"/>
      <c r="D457" s="110"/>
      <c r="E457" s="115"/>
      <c r="F457" s="110"/>
      <c r="G457" s="110"/>
      <c r="H457" s="110"/>
      <c r="I457" s="110"/>
      <c r="J457" s="110"/>
      <c r="K457" s="112"/>
      <c r="L457" s="112"/>
      <c r="M457" s="112"/>
      <c r="N457" s="112"/>
      <c r="O457" s="112"/>
      <c r="P457" s="112"/>
      <c r="Q457" s="112"/>
      <c r="R457" s="110"/>
      <c r="S457" s="110"/>
      <c r="T457" s="112"/>
      <c r="U457" s="112"/>
      <c r="V457" s="110"/>
      <c r="W457" s="382"/>
      <c r="X457" s="382"/>
      <c r="Y457" s="383"/>
      <c r="Z457" s="2"/>
    </row>
    <row r="458" ht="14.25" customHeight="1">
      <c r="A458" s="102"/>
      <c r="B458" s="117"/>
      <c r="C458" s="110"/>
      <c r="D458" s="110"/>
      <c r="E458" s="115"/>
      <c r="F458" s="110"/>
      <c r="G458" s="110"/>
      <c r="H458" s="110"/>
      <c r="I458" s="110"/>
      <c r="J458" s="110"/>
      <c r="K458" s="112"/>
      <c r="L458" s="112"/>
      <c r="M458" s="112"/>
      <c r="N458" s="112"/>
      <c r="O458" s="112"/>
      <c r="P458" s="112"/>
      <c r="Q458" s="112"/>
      <c r="R458" s="110"/>
      <c r="S458" s="110"/>
      <c r="T458" s="112"/>
      <c r="U458" s="112"/>
      <c r="V458" s="110"/>
      <c r="W458" s="382"/>
      <c r="X458" s="382"/>
      <c r="Y458" s="383"/>
      <c r="Z458" s="2"/>
    </row>
    <row r="459" ht="14.25" customHeight="1">
      <c r="A459" s="102"/>
      <c r="B459" s="117"/>
      <c r="C459" s="110"/>
      <c r="D459" s="110"/>
      <c r="E459" s="115"/>
      <c r="F459" s="110"/>
      <c r="G459" s="110"/>
      <c r="H459" s="110"/>
      <c r="I459" s="110"/>
      <c r="J459" s="110"/>
      <c r="K459" s="112"/>
      <c r="L459" s="112"/>
      <c r="M459" s="112"/>
      <c r="N459" s="112"/>
      <c r="O459" s="112"/>
      <c r="P459" s="112"/>
      <c r="Q459" s="112"/>
      <c r="R459" s="110"/>
      <c r="S459" s="110"/>
      <c r="T459" s="112"/>
      <c r="U459" s="112"/>
      <c r="V459" s="110"/>
      <c r="W459" s="382"/>
      <c r="X459" s="382"/>
      <c r="Y459" s="383"/>
      <c r="Z459" s="2"/>
    </row>
    <row r="460" ht="14.25" customHeight="1">
      <c r="A460" s="102"/>
      <c r="B460" s="117"/>
      <c r="C460" s="110"/>
      <c r="D460" s="110"/>
      <c r="E460" s="115"/>
      <c r="F460" s="110"/>
      <c r="G460" s="110"/>
      <c r="H460" s="110"/>
      <c r="I460" s="110"/>
      <c r="J460" s="110"/>
      <c r="K460" s="112"/>
      <c r="L460" s="112"/>
      <c r="M460" s="112"/>
      <c r="N460" s="112"/>
      <c r="O460" s="112"/>
      <c r="P460" s="112"/>
      <c r="Q460" s="112"/>
      <c r="R460" s="110"/>
      <c r="S460" s="110"/>
      <c r="T460" s="112"/>
      <c r="U460" s="112"/>
      <c r="V460" s="110"/>
      <c r="W460" s="382"/>
      <c r="X460" s="382"/>
      <c r="Y460" s="383"/>
      <c r="Z460" s="2"/>
    </row>
    <row r="461" ht="14.25" customHeight="1">
      <c r="A461" s="102"/>
      <c r="B461" s="117"/>
      <c r="C461" s="110"/>
      <c r="D461" s="110"/>
      <c r="E461" s="115"/>
      <c r="F461" s="110"/>
      <c r="G461" s="110"/>
      <c r="H461" s="110"/>
      <c r="I461" s="110"/>
      <c r="J461" s="110"/>
      <c r="K461" s="112"/>
      <c r="L461" s="112"/>
      <c r="M461" s="112"/>
      <c r="N461" s="112"/>
      <c r="O461" s="112"/>
      <c r="P461" s="112"/>
      <c r="Q461" s="112"/>
      <c r="R461" s="110"/>
      <c r="S461" s="110"/>
      <c r="T461" s="112"/>
      <c r="U461" s="112"/>
      <c r="V461" s="110"/>
      <c r="W461" s="382"/>
      <c r="X461" s="382"/>
      <c r="Y461" s="383"/>
      <c r="Z461" s="2"/>
    </row>
    <row r="462" ht="14.25" customHeight="1">
      <c r="A462" s="102"/>
      <c r="B462" s="117"/>
      <c r="C462" s="110"/>
      <c r="D462" s="110"/>
      <c r="E462" s="115"/>
      <c r="F462" s="110"/>
      <c r="G462" s="110"/>
      <c r="H462" s="110"/>
      <c r="I462" s="110"/>
      <c r="J462" s="110"/>
      <c r="K462" s="112"/>
      <c r="L462" s="112"/>
      <c r="M462" s="112"/>
      <c r="N462" s="112"/>
      <c r="O462" s="112"/>
      <c r="P462" s="112"/>
      <c r="Q462" s="112"/>
      <c r="R462" s="110"/>
      <c r="S462" s="110"/>
      <c r="T462" s="112"/>
      <c r="U462" s="112"/>
      <c r="V462" s="110"/>
      <c r="W462" s="382"/>
      <c r="X462" s="382"/>
      <c r="Y462" s="383"/>
      <c r="Z462" s="2"/>
    </row>
    <row r="463" ht="14.25" customHeight="1">
      <c r="A463" s="102"/>
      <c r="B463" s="117"/>
      <c r="C463" s="110"/>
      <c r="D463" s="110"/>
      <c r="E463" s="115"/>
      <c r="F463" s="110"/>
      <c r="G463" s="110"/>
      <c r="H463" s="110"/>
      <c r="I463" s="110"/>
      <c r="J463" s="110"/>
      <c r="K463" s="112"/>
      <c r="L463" s="112"/>
      <c r="M463" s="112"/>
      <c r="N463" s="112"/>
      <c r="O463" s="112"/>
      <c r="P463" s="112"/>
      <c r="Q463" s="112"/>
      <c r="R463" s="110"/>
      <c r="S463" s="110"/>
      <c r="T463" s="112"/>
      <c r="U463" s="112"/>
      <c r="V463" s="110"/>
      <c r="W463" s="382"/>
      <c r="X463" s="382"/>
      <c r="Y463" s="383"/>
      <c r="Z463" s="2"/>
    </row>
    <row r="464" ht="14.25" customHeight="1">
      <c r="A464" s="102"/>
      <c r="B464" s="117"/>
      <c r="C464" s="110"/>
      <c r="D464" s="110"/>
      <c r="E464" s="115"/>
      <c r="F464" s="110"/>
      <c r="G464" s="110"/>
      <c r="H464" s="110"/>
      <c r="I464" s="110"/>
      <c r="J464" s="110"/>
      <c r="K464" s="112"/>
      <c r="L464" s="112"/>
      <c r="M464" s="112"/>
      <c r="N464" s="112"/>
      <c r="O464" s="112"/>
      <c r="P464" s="112"/>
      <c r="Q464" s="112"/>
      <c r="R464" s="110"/>
      <c r="S464" s="110"/>
      <c r="T464" s="112"/>
      <c r="U464" s="112"/>
      <c r="V464" s="110"/>
      <c r="W464" s="382"/>
      <c r="X464" s="382"/>
      <c r="Y464" s="383"/>
      <c r="Z464" s="2"/>
    </row>
    <row r="465" ht="14.25" customHeight="1">
      <c r="A465" s="102"/>
      <c r="B465" s="117"/>
      <c r="C465" s="110"/>
      <c r="D465" s="110"/>
      <c r="E465" s="115"/>
      <c r="F465" s="110"/>
      <c r="G465" s="110"/>
      <c r="H465" s="110"/>
      <c r="I465" s="110"/>
      <c r="J465" s="110"/>
      <c r="K465" s="112"/>
      <c r="L465" s="112"/>
      <c r="M465" s="112"/>
      <c r="N465" s="112"/>
      <c r="O465" s="112"/>
      <c r="P465" s="112"/>
      <c r="Q465" s="112"/>
      <c r="R465" s="110"/>
      <c r="S465" s="110"/>
      <c r="T465" s="112"/>
      <c r="U465" s="112"/>
      <c r="V465" s="110"/>
      <c r="W465" s="382"/>
      <c r="X465" s="382"/>
      <c r="Y465" s="383"/>
      <c r="Z465" s="2"/>
    </row>
    <row r="466" ht="14.25" customHeight="1">
      <c r="A466" s="102"/>
      <c r="B466" s="117"/>
      <c r="C466" s="110"/>
      <c r="D466" s="110"/>
      <c r="E466" s="115"/>
      <c r="F466" s="110"/>
      <c r="G466" s="110"/>
      <c r="H466" s="110"/>
      <c r="I466" s="110"/>
      <c r="J466" s="110"/>
      <c r="K466" s="112"/>
      <c r="L466" s="112"/>
      <c r="M466" s="112"/>
      <c r="N466" s="112"/>
      <c r="O466" s="112"/>
      <c r="P466" s="112"/>
      <c r="Q466" s="112"/>
      <c r="R466" s="110"/>
      <c r="S466" s="110"/>
      <c r="T466" s="112"/>
      <c r="U466" s="112"/>
      <c r="V466" s="110"/>
      <c r="W466" s="382"/>
      <c r="X466" s="382"/>
      <c r="Y466" s="383"/>
      <c r="Z466" s="2"/>
    </row>
    <row r="467" ht="14.25" customHeight="1">
      <c r="A467" s="102"/>
      <c r="B467" s="117"/>
      <c r="C467" s="110"/>
      <c r="D467" s="110"/>
      <c r="E467" s="115"/>
      <c r="F467" s="110"/>
      <c r="G467" s="110"/>
      <c r="H467" s="110"/>
      <c r="I467" s="110"/>
      <c r="J467" s="110"/>
      <c r="K467" s="112"/>
      <c r="L467" s="112"/>
      <c r="M467" s="112"/>
      <c r="N467" s="112"/>
      <c r="O467" s="112"/>
      <c r="P467" s="112"/>
      <c r="Q467" s="112"/>
      <c r="R467" s="110"/>
      <c r="S467" s="110"/>
      <c r="T467" s="112"/>
      <c r="U467" s="112"/>
      <c r="V467" s="110"/>
      <c r="W467" s="382"/>
      <c r="X467" s="382"/>
      <c r="Y467" s="383"/>
      <c r="Z467" s="2"/>
    </row>
    <row r="468" ht="14.25" customHeight="1">
      <c r="A468" s="102"/>
      <c r="B468" s="117"/>
      <c r="C468" s="110"/>
      <c r="D468" s="110"/>
      <c r="E468" s="115"/>
      <c r="F468" s="110"/>
      <c r="G468" s="110"/>
      <c r="H468" s="110"/>
      <c r="I468" s="110"/>
      <c r="J468" s="110"/>
      <c r="K468" s="112"/>
      <c r="L468" s="112"/>
      <c r="M468" s="112"/>
      <c r="N468" s="112"/>
      <c r="O468" s="112"/>
      <c r="P468" s="112"/>
      <c r="Q468" s="112"/>
      <c r="R468" s="110"/>
      <c r="S468" s="110"/>
      <c r="T468" s="112"/>
      <c r="U468" s="112"/>
      <c r="V468" s="110"/>
      <c r="W468" s="382"/>
      <c r="X468" s="382"/>
      <c r="Y468" s="383"/>
      <c r="Z468" s="2"/>
    </row>
    <row r="469" ht="14.25" customHeight="1">
      <c r="A469" s="102"/>
      <c r="B469" s="117"/>
      <c r="C469" s="110"/>
      <c r="D469" s="110"/>
      <c r="E469" s="115"/>
      <c r="F469" s="110"/>
      <c r="G469" s="110"/>
      <c r="H469" s="110"/>
      <c r="I469" s="110"/>
      <c r="J469" s="110"/>
      <c r="K469" s="112"/>
      <c r="L469" s="112"/>
      <c r="M469" s="112"/>
      <c r="N469" s="112"/>
      <c r="O469" s="112"/>
      <c r="P469" s="112"/>
      <c r="Q469" s="112"/>
      <c r="R469" s="110"/>
      <c r="S469" s="110"/>
      <c r="T469" s="112"/>
      <c r="U469" s="112"/>
      <c r="V469" s="110"/>
      <c r="W469" s="382"/>
      <c r="X469" s="382"/>
      <c r="Y469" s="383"/>
      <c r="Z469" s="2"/>
    </row>
    <row r="470" ht="14.25" customHeight="1">
      <c r="A470" s="102"/>
      <c r="B470" s="117"/>
      <c r="C470" s="110"/>
      <c r="D470" s="110"/>
      <c r="E470" s="115"/>
      <c r="F470" s="110"/>
      <c r="G470" s="110"/>
      <c r="H470" s="110"/>
      <c r="I470" s="110"/>
      <c r="J470" s="110"/>
      <c r="K470" s="112"/>
      <c r="L470" s="112"/>
      <c r="M470" s="112"/>
      <c r="N470" s="112"/>
      <c r="O470" s="112"/>
      <c r="P470" s="112"/>
      <c r="Q470" s="112"/>
      <c r="R470" s="110"/>
      <c r="S470" s="110"/>
      <c r="T470" s="112"/>
      <c r="U470" s="112"/>
      <c r="V470" s="110"/>
      <c r="W470" s="382"/>
      <c r="X470" s="382"/>
      <c r="Y470" s="383"/>
      <c r="Z470" s="2"/>
    </row>
    <row r="471" ht="14.25" customHeight="1">
      <c r="A471" s="102"/>
      <c r="B471" s="117"/>
      <c r="C471" s="110"/>
      <c r="D471" s="110"/>
      <c r="E471" s="115"/>
      <c r="F471" s="110"/>
      <c r="G471" s="110"/>
      <c r="H471" s="110"/>
      <c r="I471" s="110"/>
      <c r="J471" s="110"/>
      <c r="K471" s="112"/>
      <c r="L471" s="112"/>
      <c r="M471" s="112"/>
      <c r="N471" s="112"/>
      <c r="O471" s="112"/>
      <c r="P471" s="112"/>
      <c r="Q471" s="112"/>
      <c r="R471" s="110"/>
      <c r="S471" s="110"/>
      <c r="T471" s="112"/>
      <c r="U471" s="112"/>
      <c r="V471" s="110"/>
      <c r="W471" s="382"/>
      <c r="X471" s="382"/>
      <c r="Y471" s="383"/>
      <c r="Z471" s="2"/>
    </row>
    <row r="472" ht="14.25" customHeight="1">
      <c r="A472" s="102"/>
      <c r="B472" s="117"/>
      <c r="C472" s="110"/>
      <c r="D472" s="110"/>
      <c r="E472" s="115"/>
      <c r="F472" s="110"/>
      <c r="G472" s="110"/>
      <c r="H472" s="110"/>
      <c r="I472" s="110"/>
      <c r="J472" s="110"/>
      <c r="K472" s="112"/>
      <c r="L472" s="112"/>
      <c r="M472" s="112"/>
      <c r="N472" s="112"/>
      <c r="O472" s="112"/>
      <c r="P472" s="112"/>
      <c r="Q472" s="112"/>
      <c r="R472" s="110"/>
      <c r="S472" s="110"/>
      <c r="T472" s="112"/>
      <c r="U472" s="112"/>
      <c r="V472" s="110"/>
      <c r="W472" s="382"/>
      <c r="X472" s="382"/>
      <c r="Y472" s="383"/>
      <c r="Z472" s="2"/>
    </row>
    <row r="473" ht="14.25" customHeight="1">
      <c r="A473" s="102"/>
      <c r="B473" s="117"/>
      <c r="C473" s="110"/>
      <c r="D473" s="110"/>
      <c r="E473" s="115"/>
      <c r="F473" s="110"/>
      <c r="G473" s="110"/>
      <c r="H473" s="110"/>
      <c r="I473" s="110"/>
      <c r="J473" s="110"/>
      <c r="K473" s="112"/>
      <c r="L473" s="112"/>
      <c r="M473" s="112"/>
      <c r="N473" s="112"/>
      <c r="O473" s="112"/>
      <c r="P473" s="112"/>
      <c r="Q473" s="112"/>
      <c r="R473" s="110"/>
      <c r="S473" s="110"/>
      <c r="T473" s="112"/>
      <c r="U473" s="112"/>
      <c r="V473" s="110"/>
      <c r="W473" s="382"/>
      <c r="X473" s="382"/>
      <c r="Y473" s="383"/>
      <c r="Z473" s="2"/>
    </row>
    <row r="474" ht="14.25" customHeight="1">
      <c r="A474" s="102"/>
      <c r="B474" s="117"/>
      <c r="C474" s="110"/>
      <c r="D474" s="110"/>
      <c r="E474" s="115"/>
      <c r="F474" s="110"/>
      <c r="G474" s="110"/>
      <c r="H474" s="110"/>
      <c r="I474" s="110"/>
      <c r="J474" s="110"/>
      <c r="K474" s="112"/>
      <c r="L474" s="112"/>
      <c r="M474" s="112"/>
      <c r="N474" s="112"/>
      <c r="O474" s="112"/>
      <c r="P474" s="112"/>
      <c r="Q474" s="112"/>
      <c r="R474" s="110"/>
      <c r="S474" s="110"/>
      <c r="T474" s="112"/>
      <c r="U474" s="112"/>
      <c r="V474" s="110"/>
      <c r="W474" s="382"/>
      <c r="X474" s="382"/>
      <c r="Y474" s="383"/>
      <c r="Z474" s="2"/>
    </row>
    <row r="475" ht="14.25" customHeight="1">
      <c r="A475" s="102"/>
      <c r="B475" s="117"/>
      <c r="C475" s="110"/>
      <c r="D475" s="110"/>
      <c r="E475" s="115"/>
      <c r="F475" s="110"/>
      <c r="G475" s="110"/>
      <c r="H475" s="110"/>
      <c r="I475" s="110"/>
      <c r="J475" s="110"/>
      <c r="K475" s="112"/>
      <c r="L475" s="112"/>
      <c r="M475" s="112"/>
      <c r="N475" s="112"/>
      <c r="O475" s="112"/>
      <c r="P475" s="112"/>
      <c r="Q475" s="112"/>
      <c r="R475" s="110"/>
      <c r="S475" s="110"/>
      <c r="T475" s="112"/>
      <c r="U475" s="112"/>
      <c r="V475" s="110"/>
      <c r="W475" s="382"/>
      <c r="X475" s="382"/>
      <c r="Y475" s="383"/>
      <c r="Z475" s="2"/>
    </row>
    <row r="476" ht="14.25" customHeight="1">
      <c r="A476" s="102"/>
      <c r="B476" s="117"/>
      <c r="C476" s="110"/>
      <c r="D476" s="110"/>
      <c r="E476" s="115"/>
      <c r="F476" s="110"/>
      <c r="G476" s="110"/>
      <c r="H476" s="110"/>
      <c r="I476" s="110"/>
      <c r="J476" s="110"/>
      <c r="K476" s="112"/>
      <c r="L476" s="112"/>
      <c r="M476" s="112"/>
      <c r="N476" s="112"/>
      <c r="O476" s="112"/>
      <c r="P476" s="112"/>
      <c r="Q476" s="112"/>
      <c r="R476" s="110"/>
      <c r="S476" s="110"/>
      <c r="T476" s="112"/>
      <c r="U476" s="112"/>
      <c r="V476" s="110"/>
      <c r="W476" s="382"/>
      <c r="X476" s="382"/>
      <c r="Y476" s="383"/>
      <c r="Z476" s="2"/>
    </row>
    <row r="477" ht="14.25" customHeight="1">
      <c r="A477" s="102"/>
      <c r="B477" s="117"/>
      <c r="C477" s="110"/>
      <c r="D477" s="110"/>
      <c r="E477" s="115"/>
      <c r="F477" s="110"/>
      <c r="G477" s="110"/>
      <c r="H477" s="110"/>
      <c r="I477" s="110"/>
      <c r="J477" s="110"/>
      <c r="K477" s="112"/>
      <c r="L477" s="112"/>
      <c r="M477" s="112"/>
      <c r="N477" s="112"/>
      <c r="O477" s="112"/>
      <c r="P477" s="112"/>
      <c r="Q477" s="112"/>
      <c r="R477" s="110"/>
      <c r="S477" s="110"/>
      <c r="T477" s="112"/>
      <c r="U477" s="112"/>
      <c r="V477" s="110"/>
      <c r="W477" s="382"/>
      <c r="X477" s="382"/>
      <c r="Y477" s="383"/>
      <c r="Z477" s="2"/>
    </row>
    <row r="478" ht="14.25" customHeight="1">
      <c r="A478" s="102"/>
      <c r="B478" s="117"/>
      <c r="C478" s="110"/>
      <c r="D478" s="110"/>
      <c r="E478" s="115"/>
      <c r="F478" s="110"/>
      <c r="G478" s="110"/>
      <c r="H478" s="110"/>
      <c r="I478" s="110"/>
      <c r="J478" s="110"/>
      <c r="K478" s="112"/>
      <c r="L478" s="112"/>
      <c r="M478" s="112"/>
      <c r="N478" s="112"/>
      <c r="O478" s="112"/>
      <c r="P478" s="112"/>
      <c r="Q478" s="112"/>
      <c r="R478" s="110"/>
      <c r="S478" s="110"/>
      <c r="T478" s="112"/>
      <c r="U478" s="112"/>
      <c r="V478" s="110"/>
      <c r="W478" s="382"/>
      <c r="X478" s="382"/>
      <c r="Y478" s="383"/>
      <c r="Z478" s="2"/>
    </row>
    <row r="479" ht="14.25" customHeight="1">
      <c r="A479" s="102"/>
      <c r="B479" s="117"/>
      <c r="C479" s="110"/>
      <c r="D479" s="110"/>
      <c r="E479" s="115"/>
      <c r="F479" s="110"/>
      <c r="G479" s="110"/>
      <c r="H479" s="110"/>
      <c r="I479" s="110"/>
      <c r="J479" s="110"/>
      <c r="K479" s="112"/>
      <c r="L479" s="112"/>
      <c r="M479" s="112"/>
      <c r="N479" s="112"/>
      <c r="O479" s="112"/>
      <c r="P479" s="112"/>
      <c r="Q479" s="112"/>
      <c r="R479" s="110"/>
      <c r="S479" s="110"/>
      <c r="T479" s="112"/>
      <c r="U479" s="112"/>
      <c r="V479" s="110"/>
      <c r="W479" s="382"/>
      <c r="X479" s="382"/>
      <c r="Y479" s="383"/>
      <c r="Z479" s="2"/>
    </row>
    <row r="480" ht="14.25" customHeight="1">
      <c r="A480" s="102"/>
      <c r="B480" s="117"/>
      <c r="C480" s="110"/>
      <c r="D480" s="110"/>
      <c r="E480" s="115"/>
      <c r="F480" s="110"/>
      <c r="G480" s="110"/>
      <c r="H480" s="110"/>
      <c r="I480" s="110"/>
      <c r="J480" s="110"/>
      <c r="K480" s="112"/>
      <c r="L480" s="112"/>
      <c r="M480" s="112"/>
      <c r="N480" s="112"/>
      <c r="O480" s="112"/>
      <c r="P480" s="112"/>
      <c r="Q480" s="112"/>
      <c r="R480" s="110"/>
      <c r="S480" s="110"/>
      <c r="T480" s="112"/>
      <c r="U480" s="112"/>
      <c r="V480" s="110"/>
      <c r="W480" s="382"/>
      <c r="X480" s="382"/>
      <c r="Y480" s="383"/>
      <c r="Z480" s="2"/>
    </row>
    <row r="481" ht="14.25" customHeight="1">
      <c r="A481" s="102"/>
      <c r="B481" s="117"/>
      <c r="C481" s="110"/>
      <c r="D481" s="110"/>
      <c r="E481" s="115"/>
      <c r="F481" s="110"/>
      <c r="G481" s="110"/>
      <c r="H481" s="110"/>
      <c r="I481" s="110"/>
      <c r="J481" s="110"/>
      <c r="K481" s="112"/>
      <c r="L481" s="112"/>
      <c r="M481" s="112"/>
      <c r="N481" s="112"/>
      <c r="O481" s="112"/>
      <c r="P481" s="112"/>
      <c r="Q481" s="112"/>
      <c r="R481" s="110"/>
      <c r="S481" s="110"/>
      <c r="T481" s="112"/>
      <c r="U481" s="112"/>
      <c r="V481" s="110"/>
      <c r="W481" s="382"/>
      <c r="X481" s="382"/>
      <c r="Y481" s="383"/>
      <c r="Z481" s="2"/>
    </row>
    <row r="482" ht="14.25" customHeight="1">
      <c r="A482" s="102"/>
      <c r="B482" s="117"/>
      <c r="C482" s="110"/>
      <c r="D482" s="110"/>
      <c r="E482" s="115"/>
      <c r="F482" s="110"/>
      <c r="G482" s="110"/>
      <c r="H482" s="110"/>
      <c r="I482" s="110"/>
      <c r="J482" s="110"/>
      <c r="K482" s="112"/>
      <c r="L482" s="112"/>
      <c r="M482" s="112"/>
      <c r="N482" s="112"/>
      <c r="O482" s="112"/>
      <c r="P482" s="112"/>
      <c r="Q482" s="112"/>
      <c r="R482" s="110"/>
      <c r="S482" s="110"/>
      <c r="T482" s="112"/>
      <c r="U482" s="112"/>
      <c r="V482" s="110"/>
      <c r="W482" s="382"/>
      <c r="X482" s="382"/>
      <c r="Y482" s="383"/>
      <c r="Z482" s="2"/>
    </row>
    <row r="483" ht="14.25" customHeight="1">
      <c r="A483" s="102"/>
      <c r="B483" s="117"/>
      <c r="C483" s="110"/>
      <c r="D483" s="110"/>
      <c r="E483" s="115"/>
      <c r="F483" s="110"/>
      <c r="G483" s="110"/>
      <c r="H483" s="110"/>
      <c r="I483" s="110"/>
      <c r="J483" s="110"/>
      <c r="K483" s="112"/>
      <c r="L483" s="112"/>
      <c r="M483" s="112"/>
      <c r="N483" s="112"/>
      <c r="O483" s="112"/>
      <c r="P483" s="112"/>
      <c r="Q483" s="112"/>
      <c r="R483" s="110"/>
      <c r="S483" s="110"/>
      <c r="T483" s="112"/>
      <c r="U483" s="112"/>
      <c r="V483" s="110"/>
      <c r="W483" s="382"/>
      <c r="X483" s="382"/>
      <c r="Y483" s="383"/>
      <c r="Z483" s="2"/>
    </row>
    <row r="484" ht="14.25" customHeight="1">
      <c r="A484" s="102"/>
      <c r="B484" s="117"/>
      <c r="C484" s="110"/>
      <c r="D484" s="110"/>
      <c r="E484" s="115"/>
      <c r="F484" s="110"/>
      <c r="G484" s="110"/>
      <c r="H484" s="110"/>
      <c r="I484" s="110"/>
      <c r="J484" s="110"/>
      <c r="K484" s="112"/>
      <c r="L484" s="112"/>
      <c r="M484" s="112"/>
      <c r="N484" s="112"/>
      <c r="O484" s="112"/>
      <c r="P484" s="112"/>
      <c r="Q484" s="112"/>
      <c r="R484" s="110"/>
      <c r="S484" s="110"/>
      <c r="T484" s="112"/>
      <c r="U484" s="112"/>
      <c r="V484" s="110"/>
      <c r="W484" s="382"/>
      <c r="X484" s="382"/>
      <c r="Y484" s="383"/>
      <c r="Z484" s="2"/>
    </row>
    <row r="485" ht="14.25" customHeight="1">
      <c r="A485" s="102"/>
      <c r="B485" s="117"/>
      <c r="C485" s="110"/>
      <c r="D485" s="110"/>
      <c r="E485" s="115"/>
      <c r="F485" s="110"/>
      <c r="G485" s="110"/>
      <c r="H485" s="110"/>
      <c r="I485" s="110"/>
      <c r="J485" s="110"/>
      <c r="K485" s="112"/>
      <c r="L485" s="112"/>
      <c r="M485" s="112"/>
      <c r="N485" s="112"/>
      <c r="O485" s="112"/>
      <c r="P485" s="112"/>
      <c r="Q485" s="112"/>
      <c r="R485" s="110"/>
      <c r="S485" s="110"/>
      <c r="T485" s="112"/>
      <c r="U485" s="112"/>
      <c r="V485" s="110"/>
      <c r="W485" s="382"/>
      <c r="X485" s="382"/>
      <c r="Y485" s="383"/>
      <c r="Z485" s="2"/>
    </row>
    <row r="486" ht="14.25" customHeight="1">
      <c r="A486" s="102"/>
      <c r="B486" s="117"/>
      <c r="C486" s="110"/>
      <c r="D486" s="110"/>
      <c r="E486" s="115"/>
      <c r="F486" s="110"/>
      <c r="G486" s="110"/>
      <c r="H486" s="110"/>
      <c r="I486" s="110"/>
      <c r="J486" s="110"/>
      <c r="K486" s="112"/>
      <c r="L486" s="112"/>
      <c r="M486" s="112"/>
      <c r="N486" s="112"/>
      <c r="O486" s="112"/>
      <c r="P486" s="112"/>
      <c r="Q486" s="112"/>
      <c r="R486" s="110"/>
      <c r="S486" s="110"/>
      <c r="T486" s="112"/>
      <c r="U486" s="112"/>
      <c r="V486" s="110"/>
      <c r="W486" s="382"/>
      <c r="X486" s="382"/>
      <c r="Y486" s="383"/>
      <c r="Z486" s="2"/>
    </row>
    <row r="487" ht="14.25" customHeight="1">
      <c r="A487" s="102"/>
      <c r="B487" s="117"/>
      <c r="C487" s="110"/>
      <c r="D487" s="110"/>
      <c r="E487" s="115"/>
      <c r="F487" s="110"/>
      <c r="G487" s="110"/>
      <c r="H487" s="110"/>
      <c r="I487" s="110"/>
      <c r="J487" s="110"/>
      <c r="K487" s="112"/>
      <c r="L487" s="112"/>
      <c r="M487" s="112"/>
      <c r="N487" s="112"/>
      <c r="O487" s="112"/>
      <c r="P487" s="112"/>
      <c r="Q487" s="112"/>
      <c r="R487" s="110"/>
      <c r="S487" s="110"/>
      <c r="T487" s="112"/>
      <c r="U487" s="112"/>
      <c r="V487" s="110"/>
      <c r="W487" s="382"/>
      <c r="X487" s="382"/>
      <c r="Y487" s="383"/>
      <c r="Z487" s="2"/>
    </row>
    <row r="488" ht="14.25" customHeight="1">
      <c r="A488" s="102"/>
      <c r="B488" s="117"/>
      <c r="C488" s="110"/>
      <c r="D488" s="110"/>
      <c r="E488" s="115"/>
      <c r="F488" s="110"/>
      <c r="G488" s="110"/>
      <c r="H488" s="110"/>
      <c r="I488" s="110"/>
      <c r="J488" s="110"/>
      <c r="K488" s="112"/>
      <c r="L488" s="112"/>
      <c r="M488" s="112"/>
      <c r="N488" s="112"/>
      <c r="O488" s="112"/>
      <c r="P488" s="112"/>
      <c r="Q488" s="112"/>
      <c r="R488" s="110"/>
      <c r="S488" s="110"/>
      <c r="T488" s="112"/>
      <c r="U488" s="112"/>
      <c r="V488" s="110"/>
      <c r="W488" s="382"/>
      <c r="X488" s="382"/>
      <c r="Y488" s="383"/>
      <c r="Z488" s="2"/>
    </row>
    <row r="489" ht="14.25" customHeight="1">
      <c r="A489" s="102"/>
      <c r="B489" s="117"/>
      <c r="C489" s="110"/>
      <c r="D489" s="110"/>
      <c r="E489" s="115"/>
      <c r="F489" s="110"/>
      <c r="G489" s="110"/>
      <c r="H489" s="110"/>
      <c r="I489" s="110"/>
      <c r="J489" s="110"/>
      <c r="K489" s="112"/>
      <c r="L489" s="112"/>
      <c r="M489" s="112"/>
      <c r="N489" s="112"/>
      <c r="O489" s="112"/>
      <c r="P489" s="112"/>
      <c r="Q489" s="112"/>
      <c r="R489" s="110"/>
      <c r="S489" s="110"/>
      <c r="T489" s="112"/>
      <c r="U489" s="112"/>
      <c r="V489" s="110"/>
      <c r="W489" s="382"/>
      <c r="X489" s="382"/>
      <c r="Y489" s="383"/>
      <c r="Z489" s="2"/>
    </row>
    <row r="490" ht="14.25" customHeight="1">
      <c r="A490" s="102"/>
      <c r="B490" s="117"/>
      <c r="C490" s="110"/>
      <c r="D490" s="110"/>
      <c r="E490" s="115"/>
      <c r="F490" s="110"/>
      <c r="G490" s="110"/>
      <c r="H490" s="110"/>
      <c r="I490" s="110"/>
      <c r="J490" s="110"/>
      <c r="K490" s="112"/>
      <c r="L490" s="112"/>
      <c r="M490" s="112"/>
      <c r="N490" s="112"/>
      <c r="O490" s="112"/>
      <c r="P490" s="112"/>
      <c r="Q490" s="112"/>
      <c r="R490" s="110"/>
      <c r="S490" s="110"/>
      <c r="T490" s="112"/>
      <c r="U490" s="112"/>
      <c r="V490" s="110"/>
      <c r="W490" s="382"/>
      <c r="X490" s="382"/>
      <c r="Y490" s="383"/>
      <c r="Z490" s="2"/>
    </row>
    <row r="491" ht="14.25" customHeight="1">
      <c r="A491" s="102"/>
      <c r="B491" s="117"/>
      <c r="C491" s="110"/>
      <c r="D491" s="110"/>
      <c r="E491" s="115"/>
      <c r="F491" s="110"/>
      <c r="G491" s="110"/>
      <c r="H491" s="110"/>
      <c r="I491" s="110"/>
      <c r="J491" s="110"/>
      <c r="K491" s="112"/>
      <c r="L491" s="112"/>
      <c r="M491" s="112"/>
      <c r="N491" s="112"/>
      <c r="O491" s="112"/>
      <c r="P491" s="112"/>
      <c r="Q491" s="112"/>
      <c r="R491" s="110"/>
      <c r="S491" s="110"/>
      <c r="T491" s="112"/>
      <c r="U491" s="112"/>
      <c r="V491" s="110"/>
      <c r="W491" s="382"/>
      <c r="X491" s="382"/>
      <c r="Y491" s="383"/>
      <c r="Z491" s="2"/>
    </row>
    <row r="492" ht="14.25" customHeight="1">
      <c r="A492" s="102"/>
      <c r="B492" s="117"/>
      <c r="C492" s="110"/>
      <c r="D492" s="110"/>
      <c r="E492" s="115"/>
      <c r="F492" s="110"/>
      <c r="G492" s="110"/>
      <c r="H492" s="110"/>
      <c r="I492" s="110"/>
      <c r="J492" s="110"/>
      <c r="K492" s="112"/>
      <c r="L492" s="112"/>
      <c r="M492" s="112"/>
      <c r="N492" s="112"/>
      <c r="O492" s="112"/>
      <c r="P492" s="112"/>
      <c r="Q492" s="112"/>
      <c r="R492" s="110"/>
      <c r="S492" s="110"/>
      <c r="T492" s="112"/>
      <c r="U492" s="112"/>
      <c r="V492" s="110"/>
      <c r="W492" s="382"/>
      <c r="X492" s="382"/>
      <c r="Y492" s="383"/>
      <c r="Z492" s="2"/>
    </row>
    <row r="493" ht="14.25" customHeight="1">
      <c r="A493" s="102"/>
      <c r="B493" s="117"/>
      <c r="C493" s="110"/>
      <c r="D493" s="110"/>
      <c r="E493" s="115"/>
      <c r="F493" s="110"/>
      <c r="G493" s="110"/>
      <c r="H493" s="110"/>
      <c r="I493" s="110"/>
      <c r="J493" s="110"/>
      <c r="K493" s="112"/>
      <c r="L493" s="112"/>
      <c r="M493" s="112"/>
      <c r="N493" s="112"/>
      <c r="O493" s="112"/>
      <c r="P493" s="112"/>
      <c r="Q493" s="112"/>
      <c r="R493" s="110"/>
      <c r="S493" s="110"/>
      <c r="T493" s="112"/>
      <c r="U493" s="112"/>
      <c r="V493" s="110"/>
      <c r="W493" s="382"/>
      <c r="X493" s="382"/>
      <c r="Y493" s="383"/>
      <c r="Z493" s="2"/>
    </row>
    <row r="494" ht="14.25" customHeight="1">
      <c r="A494" s="102"/>
      <c r="B494" s="117"/>
      <c r="C494" s="110"/>
      <c r="D494" s="110"/>
      <c r="E494" s="115"/>
      <c r="F494" s="110"/>
      <c r="G494" s="110"/>
      <c r="H494" s="110"/>
      <c r="I494" s="110"/>
      <c r="J494" s="110"/>
      <c r="K494" s="112"/>
      <c r="L494" s="112"/>
      <c r="M494" s="112"/>
      <c r="N494" s="112"/>
      <c r="O494" s="112"/>
      <c r="P494" s="112"/>
      <c r="Q494" s="112"/>
      <c r="R494" s="110"/>
      <c r="S494" s="110"/>
      <c r="T494" s="112"/>
      <c r="U494" s="112"/>
      <c r="V494" s="110"/>
      <c r="W494" s="382"/>
      <c r="X494" s="382"/>
      <c r="Y494" s="383"/>
      <c r="Z494" s="2"/>
    </row>
    <row r="495" ht="14.25" customHeight="1">
      <c r="A495" s="102"/>
      <c r="B495" s="117"/>
      <c r="C495" s="110"/>
      <c r="D495" s="110"/>
      <c r="E495" s="115"/>
      <c r="F495" s="110"/>
      <c r="G495" s="110"/>
      <c r="H495" s="110"/>
      <c r="I495" s="110"/>
      <c r="J495" s="110"/>
      <c r="K495" s="112"/>
      <c r="L495" s="112"/>
      <c r="M495" s="112"/>
      <c r="N495" s="112"/>
      <c r="O495" s="112"/>
      <c r="P495" s="112"/>
      <c r="Q495" s="112"/>
      <c r="R495" s="110"/>
      <c r="S495" s="110"/>
      <c r="T495" s="112"/>
      <c r="U495" s="112"/>
      <c r="V495" s="110"/>
      <c r="W495" s="382"/>
      <c r="X495" s="382"/>
      <c r="Y495" s="383"/>
      <c r="Z495" s="2"/>
    </row>
    <row r="496" ht="14.25" customHeight="1">
      <c r="A496" s="102"/>
      <c r="B496" s="117"/>
      <c r="C496" s="110"/>
      <c r="D496" s="110"/>
      <c r="E496" s="115"/>
      <c r="F496" s="110"/>
      <c r="G496" s="110"/>
      <c r="H496" s="110"/>
      <c r="I496" s="110"/>
      <c r="J496" s="110"/>
      <c r="K496" s="112"/>
      <c r="L496" s="112"/>
      <c r="M496" s="112"/>
      <c r="N496" s="112"/>
      <c r="O496" s="112"/>
      <c r="P496" s="112"/>
      <c r="Q496" s="112"/>
      <c r="R496" s="110"/>
      <c r="S496" s="110"/>
      <c r="T496" s="112"/>
      <c r="U496" s="112"/>
      <c r="V496" s="110"/>
      <c r="W496" s="382"/>
      <c r="X496" s="382"/>
      <c r="Y496" s="383"/>
      <c r="Z496" s="2"/>
    </row>
    <row r="497" ht="14.25" customHeight="1">
      <c r="A497" s="102"/>
      <c r="B497" s="117"/>
      <c r="C497" s="110"/>
      <c r="D497" s="110"/>
      <c r="E497" s="115"/>
      <c r="F497" s="110"/>
      <c r="G497" s="110"/>
      <c r="H497" s="110"/>
      <c r="I497" s="110"/>
      <c r="J497" s="110"/>
      <c r="K497" s="112"/>
      <c r="L497" s="112"/>
      <c r="M497" s="112"/>
      <c r="N497" s="112"/>
      <c r="O497" s="112"/>
      <c r="P497" s="112"/>
      <c r="Q497" s="112"/>
      <c r="R497" s="110"/>
      <c r="S497" s="110"/>
      <c r="T497" s="112"/>
      <c r="U497" s="112"/>
      <c r="V497" s="110"/>
      <c r="W497" s="382"/>
      <c r="X497" s="382"/>
      <c r="Y497" s="383"/>
      <c r="Z497" s="2"/>
    </row>
    <row r="498" ht="14.25" customHeight="1">
      <c r="A498" s="102"/>
      <c r="B498" s="117"/>
      <c r="C498" s="110"/>
      <c r="D498" s="110"/>
      <c r="E498" s="115"/>
      <c r="F498" s="110"/>
      <c r="G498" s="110"/>
      <c r="H498" s="110"/>
      <c r="I498" s="110"/>
      <c r="J498" s="110"/>
      <c r="K498" s="112"/>
      <c r="L498" s="112"/>
      <c r="M498" s="112"/>
      <c r="N498" s="112"/>
      <c r="O498" s="112"/>
      <c r="P498" s="112"/>
      <c r="Q498" s="112"/>
      <c r="R498" s="110"/>
      <c r="S498" s="110"/>
      <c r="T498" s="112"/>
      <c r="U498" s="112"/>
      <c r="V498" s="110"/>
      <c r="W498" s="382"/>
      <c r="X498" s="382"/>
      <c r="Y498" s="383"/>
      <c r="Z498" s="2"/>
    </row>
    <row r="499" ht="14.25" customHeight="1">
      <c r="A499" s="102"/>
      <c r="B499" s="117"/>
      <c r="C499" s="110"/>
      <c r="D499" s="110"/>
      <c r="E499" s="115"/>
      <c r="F499" s="110"/>
      <c r="G499" s="110"/>
      <c r="H499" s="110"/>
      <c r="I499" s="110"/>
      <c r="J499" s="110"/>
      <c r="K499" s="112"/>
      <c r="L499" s="112"/>
      <c r="M499" s="112"/>
      <c r="N499" s="112"/>
      <c r="O499" s="112"/>
      <c r="P499" s="112"/>
      <c r="Q499" s="112"/>
      <c r="R499" s="110"/>
      <c r="S499" s="110"/>
      <c r="T499" s="112"/>
      <c r="U499" s="112"/>
      <c r="V499" s="110"/>
      <c r="W499" s="382"/>
      <c r="X499" s="382"/>
      <c r="Y499" s="383"/>
      <c r="Z499" s="2"/>
    </row>
    <row r="500" ht="14.25" customHeight="1">
      <c r="A500" s="102"/>
      <c r="B500" s="117"/>
      <c r="C500" s="110"/>
      <c r="D500" s="110"/>
      <c r="E500" s="115"/>
      <c r="F500" s="110"/>
      <c r="G500" s="110"/>
      <c r="H500" s="110"/>
      <c r="I500" s="110"/>
      <c r="J500" s="110"/>
      <c r="K500" s="112"/>
      <c r="L500" s="112"/>
      <c r="M500" s="112"/>
      <c r="N500" s="112"/>
      <c r="O500" s="112"/>
      <c r="P500" s="112"/>
      <c r="Q500" s="112"/>
      <c r="R500" s="110"/>
      <c r="S500" s="110"/>
      <c r="T500" s="112"/>
      <c r="U500" s="112"/>
      <c r="V500" s="110"/>
      <c r="W500" s="382"/>
      <c r="X500" s="382"/>
      <c r="Y500" s="383"/>
      <c r="Z500" s="2"/>
    </row>
    <row r="501" ht="14.25" customHeight="1">
      <c r="A501" s="102"/>
      <c r="B501" s="117"/>
      <c r="C501" s="110"/>
      <c r="D501" s="110"/>
      <c r="E501" s="115"/>
      <c r="F501" s="110"/>
      <c r="G501" s="110"/>
      <c r="H501" s="110"/>
      <c r="I501" s="110"/>
      <c r="J501" s="110"/>
      <c r="K501" s="112"/>
      <c r="L501" s="112"/>
      <c r="M501" s="112"/>
      <c r="N501" s="112"/>
      <c r="O501" s="112"/>
      <c r="P501" s="112"/>
      <c r="Q501" s="112"/>
      <c r="R501" s="110"/>
      <c r="S501" s="110"/>
      <c r="T501" s="112"/>
      <c r="U501" s="112"/>
      <c r="V501" s="110"/>
      <c r="W501" s="382"/>
      <c r="X501" s="382"/>
      <c r="Y501" s="383"/>
      <c r="Z501" s="2"/>
    </row>
    <row r="502" ht="14.25" customHeight="1">
      <c r="A502" s="102"/>
      <c r="B502" s="117"/>
      <c r="C502" s="110"/>
      <c r="D502" s="110"/>
      <c r="E502" s="115"/>
      <c r="F502" s="110"/>
      <c r="G502" s="110"/>
      <c r="H502" s="110"/>
      <c r="I502" s="110"/>
      <c r="J502" s="110"/>
      <c r="K502" s="112"/>
      <c r="L502" s="112"/>
      <c r="M502" s="112"/>
      <c r="N502" s="112"/>
      <c r="O502" s="112"/>
      <c r="P502" s="112"/>
      <c r="Q502" s="112"/>
      <c r="R502" s="110"/>
      <c r="S502" s="110"/>
      <c r="T502" s="112"/>
      <c r="U502" s="112"/>
      <c r="V502" s="110"/>
      <c r="W502" s="382"/>
      <c r="X502" s="382"/>
      <c r="Y502" s="383"/>
      <c r="Z502" s="2"/>
    </row>
    <row r="503" ht="14.25" customHeight="1">
      <c r="A503" s="102"/>
      <c r="B503" s="117"/>
      <c r="C503" s="110"/>
      <c r="D503" s="110"/>
      <c r="E503" s="115"/>
      <c r="F503" s="110"/>
      <c r="G503" s="110"/>
      <c r="H503" s="110"/>
      <c r="I503" s="110"/>
      <c r="J503" s="110"/>
      <c r="K503" s="112"/>
      <c r="L503" s="112"/>
      <c r="M503" s="112"/>
      <c r="N503" s="112"/>
      <c r="O503" s="112"/>
      <c r="P503" s="112"/>
      <c r="Q503" s="112"/>
      <c r="R503" s="110"/>
      <c r="S503" s="110"/>
      <c r="T503" s="112"/>
      <c r="U503" s="112"/>
      <c r="V503" s="110"/>
      <c r="W503" s="382"/>
      <c r="X503" s="382"/>
      <c r="Y503" s="383"/>
      <c r="Z503" s="2"/>
    </row>
    <row r="504" ht="14.25" customHeight="1">
      <c r="A504" s="102"/>
      <c r="B504" s="117"/>
      <c r="C504" s="110"/>
      <c r="D504" s="110"/>
      <c r="E504" s="115"/>
      <c r="F504" s="110"/>
      <c r="G504" s="110"/>
      <c r="H504" s="110"/>
      <c r="I504" s="110"/>
      <c r="J504" s="110"/>
      <c r="K504" s="112"/>
      <c r="L504" s="112"/>
      <c r="M504" s="112"/>
      <c r="N504" s="112"/>
      <c r="O504" s="112"/>
      <c r="P504" s="112"/>
      <c r="Q504" s="112"/>
      <c r="R504" s="110"/>
      <c r="S504" s="110"/>
      <c r="T504" s="112"/>
      <c r="U504" s="112"/>
      <c r="V504" s="110"/>
      <c r="W504" s="382"/>
      <c r="X504" s="382"/>
      <c r="Y504" s="383"/>
      <c r="Z504" s="2"/>
    </row>
    <row r="505" ht="14.25" customHeight="1">
      <c r="A505" s="102"/>
      <c r="B505" s="117"/>
      <c r="C505" s="110"/>
      <c r="D505" s="110"/>
      <c r="E505" s="115"/>
      <c r="F505" s="110"/>
      <c r="G505" s="110"/>
      <c r="H505" s="110"/>
      <c r="I505" s="110"/>
      <c r="J505" s="110"/>
      <c r="K505" s="112"/>
      <c r="L505" s="112"/>
      <c r="M505" s="112"/>
      <c r="N505" s="112"/>
      <c r="O505" s="112"/>
      <c r="P505" s="112"/>
      <c r="Q505" s="112"/>
      <c r="R505" s="110"/>
      <c r="S505" s="110"/>
      <c r="T505" s="112"/>
      <c r="U505" s="112"/>
      <c r="V505" s="110"/>
      <c r="W505" s="382"/>
      <c r="X505" s="382"/>
      <c r="Y505" s="383"/>
      <c r="Z505" s="2"/>
    </row>
    <row r="506" ht="14.25" customHeight="1">
      <c r="A506" s="102"/>
      <c r="B506" s="117"/>
      <c r="C506" s="110"/>
      <c r="D506" s="110"/>
      <c r="E506" s="115"/>
      <c r="F506" s="110"/>
      <c r="G506" s="110"/>
      <c r="H506" s="110"/>
      <c r="I506" s="110"/>
      <c r="J506" s="110"/>
      <c r="K506" s="112"/>
      <c r="L506" s="112"/>
      <c r="M506" s="112"/>
      <c r="N506" s="112"/>
      <c r="O506" s="112"/>
      <c r="P506" s="112"/>
      <c r="Q506" s="112"/>
      <c r="R506" s="110"/>
      <c r="S506" s="110"/>
      <c r="T506" s="112"/>
      <c r="U506" s="112"/>
      <c r="V506" s="110"/>
      <c r="W506" s="382"/>
      <c r="X506" s="382"/>
      <c r="Y506" s="383"/>
      <c r="Z506" s="2"/>
    </row>
    <row r="507" ht="14.25" customHeight="1">
      <c r="A507" s="102"/>
      <c r="B507" s="117"/>
      <c r="C507" s="110"/>
      <c r="D507" s="110"/>
      <c r="E507" s="115"/>
      <c r="F507" s="110"/>
      <c r="G507" s="110"/>
      <c r="H507" s="110"/>
      <c r="I507" s="110"/>
      <c r="J507" s="110"/>
      <c r="K507" s="112"/>
      <c r="L507" s="112"/>
      <c r="M507" s="112"/>
      <c r="N507" s="112"/>
      <c r="O507" s="112"/>
      <c r="P507" s="112"/>
      <c r="Q507" s="112"/>
      <c r="R507" s="110"/>
      <c r="S507" s="110"/>
      <c r="T507" s="112"/>
      <c r="U507" s="112"/>
      <c r="V507" s="110"/>
      <c r="W507" s="382"/>
      <c r="X507" s="382"/>
      <c r="Y507" s="383"/>
      <c r="Z507" s="2"/>
    </row>
    <row r="508" ht="14.25" customHeight="1">
      <c r="A508" s="102"/>
      <c r="B508" s="117"/>
      <c r="C508" s="110"/>
      <c r="D508" s="110"/>
      <c r="E508" s="115"/>
      <c r="F508" s="110"/>
      <c r="G508" s="110"/>
      <c r="H508" s="110"/>
      <c r="I508" s="110"/>
      <c r="J508" s="110"/>
      <c r="K508" s="112"/>
      <c r="L508" s="112"/>
      <c r="M508" s="112"/>
      <c r="N508" s="112"/>
      <c r="O508" s="112"/>
      <c r="P508" s="112"/>
      <c r="Q508" s="112"/>
      <c r="R508" s="110"/>
      <c r="S508" s="110"/>
      <c r="T508" s="112"/>
      <c r="U508" s="112"/>
      <c r="V508" s="110"/>
      <c r="W508" s="382"/>
      <c r="X508" s="382"/>
      <c r="Y508" s="383"/>
      <c r="Z508" s="2"/>
    </row>
    <row r="509" ht="14.25" customHeight="1">
      <c r="A509" s="102"/>
      <c r="B509" s="117"/>
      <c r="C509" s="110"/>
      <c r="D509" s="110"/>
      <c r="E509" s="115"/>
      <c r="F509" s="110"/>
      <c r="G509" s="110"/>
      <c r="H509" s="110"/>
      <c r="I509" s="110"/>
      <c r="J509" s="110"/>
      <c r="K509" s="112"/>
      <c r="L509" s="112"/>
      <c r="M509" s="112"/>
      <c r="N509" s="112"/>
      <c r="O509" s="112"/>
      <c r="P509" s="112"/>
      <c r="Q509" s="112"/>
      <c r="R509" s="110"/>
      <c r="S509" s="110"/>
      <c r="T509" s="112"/>
      <c r="U509" s="112"/>
      <c r="V509" s="110"/>
      <c r="W509" s="382"/>
      <c r="X509" s="382"/>
      <c r="Y509" s="383"/>
      <c r="Z509" s="2"/>
    </row>
    <row r="510" ht="14.25" customHeight="1">
      <c r="A510" s="102"/>
      <c r="B510" s="117"/>
      <c r="C510" s="110"/>
      <c r="D510" s="110"/>
      <c r="E510" s="115"/>
      <c r="F510" s="110"/>
      <c r="G510" s="110"/>
      <c r="H510" s="110"/>
      <c r="I510" s="110"/>
      <c r="J510" s="110"/>
      <c r="K510" s="112"/>
      <c r="L510" s="112"/>
      <c r="M510" s="112"/>
      <c r="N510" s="112"/>
      <c r="O510" s="112"/>
      <c r="P510" s="112"/>
      <c r="Q510" s="112"/>
      <c r="R510" s="110"/>
      <c r="S510" s="110"/>
      <c r="T510" s="112"/>
      <c r="U510" s="112"/>
      <c r="V510" s="110"/>
      <c r="W510" s="382"/>
      <c r="X510" s="382"/>
      <c r="Y510" s="383"/>
      <c r="Z510" s="2"/>
    </row>
    <row r="511" ht="14.25" customHeight="1">
      <c r="A511" s="102"/>
      <c r="B511" s="117"/>
      <c r="C511" s="110"/>
      <c r="D511" s="110"/>
      <c r="E511" s="115"/>
      <c r="F511" s="110"/>
      <c r="G511" s="110"/>
      <c r="H511" s="110"/>
      <c r="I511" s="110"/>
      <c r="J511" s="110"/>
      <c r="K511" s="112"/>
      <c r="L511" s="112"/>
      <c r="M511" s="112"/>
      <c r="N511" s="112"/>
      <c r="O511" s="112"/>
      <c r="P511" s="112"/>
      <c r="Q511" s="112"/>
      <c r="R511" s="110"/>
      <c r="S511" s="110"/>
      <c r="T511" s="112"/>
      <c r="U511" s="112"/>
      <c r="V511" s="110"/>
      <c r="W511" s="382"/>
      <c r="X511" s="382"/>
      <c r="Y511" s="383"/>
      <c r="Z511" s="2"/>
    </row>
    <row r="512" ht="14.25" customHeight="1">
      <c r="A512" s="102"/>
      <c r="B512" s="117"/>
      <c r="C512" s="110"/>
      <c r="D512" s="110"/>
      <c r="E512" s="115"/>
      <c r="F512" s="110"/>
      <c r="G512" s="110"/>
      <c r="H512" s="110"/>
      <c r="I512" s="110"/>
      <c r="J512" s="110"/>
      <c r="K512" s="112"/>
      <c r="L512" s="112"/>
      <c r="M512" s="112"/>
      <c r="N512" s="112"/>
      <c r="O512" s="112"/>
      <c r="P512" s="112"/>
      <c r="Q512" s="112"/>
      <c r="R512" s="110"/>
      <c r="S512" s="110"/>
      <c r="T512" s="112"/>
      <c r="U512" s="112"/>
      <c r="V512" s="110"/>
      <c r="W512" s="382"/>
      <c r="X512" s="382"/>
      <c r="Y512" s="383"/>
      <c r="Z512" s="2"/>
    </row>
    <row r="513" ht="14.25" customHeight="1">
      <c r="A513" s="102"/>
      <c r="B513" s="117"/>
      <c r="C513" s="110"/>
      <c r="D513" s="110"/>
      <c r="E513" s="115"/>
      <c r="F513" s="110"/>
      <c r="G513" s="110"/>
      <c r="H513" s="110"/>
      <c r="I513" s="110"/>
      <c r="J513" s="110"/>
      <c r="K513" s="112"/>
      <c r="L513" s="112"/>
      <c r="M513" s="112"/>
      <c r="N513" s="112"/>
      <c r="O513" s="112"/>
      <c r="P513" s="112"/>
      <c r="Q513" s="112"/>
      <c r="R513" s="110"/>
      <c r="S513" s="110"/>
      <c r="T513" s="112"/>
      <c r="U513" s="112"/>
      <c r="V513" s="110"/>
      <c r="W513" s="382"/>
      <c r="X513" s="382"/>
      <c r="Y513" s="383"/>
      <c r="Z513" s="2"/>
    </row>
    <row r="514" ht="14.25" customHeight="1">
      <c r="A514" s="102"/>
      <c r="B514" s="117"/>
      <c r="C514" s="110"/>
      <c r="D514" s="110"/>
      <c r="E514" s="115"/>
      <c r="F514" s="110"/>
      <c r="G514" s="110"/>
      <c r="H514" s="110"/>
      <c r="I514" s="110"/>
      <c r="J514" s="110"/>
      <c r="K514" s="112"/>
      <c r="L514" s="112"/>
      <c r="M514" s="112"/>
      <c r="N514" s="112"/>
      <c r="O514" s="112"/>
      <c r="P514" s="112"/>
      <c r="Q514" s="112"/>
      <c r="R514" s="110"/>
      <c r="S514" s="110"/>
      <c r="T514" s="112"/>
      <c r="U514" s="112"/>
      <c r="V514" s="110"/>
      <c r="W514" s="382"/>
      <c r="X514" s="382"/>
      <c r="Y514" s="383"/>
      <c r="Z514" s="2"/>
    </row>
    <row r="515" ht="14.25" customHeight="1">
      <c r="A515" s="102"/>
      <c r="B515" s="117"/>
      <c r="C515" s="110"/>
      <c r="D515" s="110"/>
      <c r="E515" s="115"/>
      <c r="F515" s="110"/>
      <c r="G515" s="110"/>
      <c r="H515" s="110"/>
      <c r="I515" s="110"/>
      <c r="J515" s="110"/>
      <c r="K515" s="112"/>
      <c r="L515" s="112"/>
      <c r="M515" s="112"/>
      <c r="N515" s="112"/>
      <c r="O515" s="112"/>
      <c r="P515" s="112"/>
      <c r="Q515" s="112"/>
      <c r="R515" s="110"/>
      <c r="S515" s="110"/>
      <c r="T515" s="112"/>
      <c r="U515" s="112"/>
      <c r="V515" s="110"/>
      <c r="W515" s="382"/>
      <c r="X515" s="382"/>
      <c r="Y515" s="383"/>
      <c r="Z515" s="2"/>
    </row>
    <row r="516" ht="14.25" customHeight="1">
      <c r="A516" s="102"/>
      <c r="B516" s="117"/>
      <c r="C516" s="110"/>
      <c r="D516" s="110"/>
      <c r="E516" s="115"/>
      <c r="F516" s="110"/>
      <c r="G516" s="110"/>
      <c r="H516" s="110"/>
      <c r="I516" s="110"/>
      <c r="J516" s="110"/>
      <c r="K516" s="112"/>
      <c r="L516" s="112"/>
      <c r="M516" s="112"/>
      <c r="N516" s="112"/>
      <c r="O516" s="112"/>
      <c r="P516" s="112"/>
      <c r="Q516" s="112"/>
      <c r="R516" s="110"/>
      <c r="S516" s="110"/>
      <c r="T516" s="112"/>
      <c r="U516" s="112"/>
      <c r="V516" s="110"/>
      <c r="W516" s="382"/>
      <c r="X516" s="382"/>
      <c r="Y516" s="383"/>
      <c r="Z516" s="2"/>
    </row>
    <row r="517" ht="14.25" customHeight="1">
      <c r="A517" s="102"/>
      <c r="B517" s="117"/>
      <c r="C517" s="110"/>
      <c r="D517" s="110"/>
      <c r="E517" s="115"/>
      <c r="F517" s="110"/>
      <c r="G517" s="110"/>
      <c r="H517" s="110"/>
      <c r="I517" s="110"/>
      <c r="J517" s="110"/>
      <c r="K517" s="112"/>
      <c r="L517" s="112"/>
      <c r="M517" s="112"/>
      <c r="N517" s="112"/>
      <c r="O517" s="112"/>
      <c r="P517" s="112"/>
      <c r="Q517" s="112"/>
      <c r="R517" s="110"/>
      <c r="S517" s="110"/>
      <c r="T517" s="112"/>
      <c r="U517" s="112"/>
      <c r="V517" s="110"/>
      <c r="W517" s="382"/>
      <c r="X517" s="382"/>
      <c r="Y517" s="383"/>
      <c r="Z517" s="2"/>
    </row>
    <row r="518" ht="14.25" customHeight="1">
      <c r="A518" s="102"/>
      <c r="B518" s="117"/>
      <c r="C518" s="110"/>
      <c r="D518" s="110"/>
      <c r="E518" s="115"/>
      <c r="F518" s="110"/>
      <c r="G518" s="110"/>
      <c r="H518" s="110"/>
      <c r="I518" s="110"/>
      <c r="J518" s="110"/>
      <c r="K518" s="112"/>
      <c r="L518" s="112"/>
      <c r="M518" s="112"/>
      <c r="N518" s="112"/>
      <c r="O518" s="112"/>
      <c r="P518" s="112"/>
      <c r="Q518" s="112"/>
      <c r="R518" s="110"/>
      <c r="S518" s="110"/>
      <c r="T518" s="112"/>
      <c r="U518" s="112"/>
      <c r="V518" s="110"/>
      <c r="W518" s="382"/>
      <c r="X518" s="382"/>
      <c r="Y518" s="383"/>
      <c r="Z518" s="2"/>
    </row>
    <row r="519" ht="14.25" customHeight="1">
      <c r="A519" s="102"/>
      <c r="B519" s="117"/>
      <c r="C519" s="110"/>
      <c r="D519" s="110"/>
      <c r="E519" s="115"/>
      <c r="F519" s="110"/>
      <c r="G519" s="110"/>
      <c r="H519" s="110"/>
      <c r="I519" s="110"/>
      <c r="J519" s="110"/>
      <c r="K519" s="112"/>
      <c r="L519" s="112"/>
      <c r="M519" s="112"/>
      <c r="N519" s="112"/>
      <c r="O519" s="112"/>
      <c r="P519" s="112"/>
      <c r="Q519" s="112"/>
      <c r="R519" s="110"/>
      <c r="S519" s="110"/>
      <c r="T519" s="112"/>
      <c r="U519" s="112"/>
      <c r="V519" s="110"/>
      <c r="W519" s="382"/>
      <c r="X519" s="382"/>
      <c r="Y519" s="383"/>
      <c r="Z519" s="2"/>
    </row>
    <row r="520" ht="14.25" customHeight="1">
      <c r="A520" s="102"/>
      <c r="B520" s="117"/>
      <c r="C520" s="110"/>
      <c r="D520" s="110"/>
      <c r="E520" s="115"/>
      <c r="F520" s="110"/>
      <c r="G520" s="110"/>
      <c r="H520" s="110"/>
      <c r="I520" s="110"/>
      <c r="J520" s="110"/>
      <c r="K520" s="112"/>
      <c r="L520" s="112"/>
      <c r="M520" s="112"/>
      <c r="N520" s="112"/>
      <c r="O520" s="112"/>
      <c r="P520" s="112"/>
      <c r="Q520" s="112"/>
      <c r="R520" s="110"/>
      <c r="S520" s="110"/>
      <c r="T520" s="112"/>
      <c r="U520" s="112"/>
      <c r="V520" s="110"/>
      <c r="W520" s="382"/>
      <c r="X520" s="382"/>
      <c r="Y520" s="383"/>
      <c r="Z520" s="2"/>
    </row>
    <row r="521" ht="14.25" customHeight="1">
      <c r="A521" s="102"/>
      <c r="B521" s="117"/>
      <c r="C521" s="110"/>
      <c r="D521" s="110"/>
      <c r="E521" s="115"/>
      <c r="F521" s="110"/>
      <c r="G521" s="110"/>
      <c r="H521" s="110"/>
      <c r="I521" s="110"/>
      <c r="J521" s="110"/>
      <c r="K521" s="112"/>
      <c r="L521" s="112"/>
      <c r="M521" s="112"/>
      <c r="N521" s="112"/>
      <c r="O521" s="112"/>
      <c r="P521" s="112"/>
      <c r="Q521" s="112"/>
      <c r="R521" s="110"/>
      <c r="S521" s="110"/>
      <c r="T521" s="112"/>
      <c r="U521" s="112"/>
      <c r="V521" s="110"/>
      <c r="W521" s="382"/>
      <c r="X521" s="382"/>
      <c r="Y521" s="383"/>
      <c r="Z521" s="2"/>
    </row>
    <row r="522" ht="14.25" customHeight="1">
      <c r="A522" s="102"/>
      <c r="B522" s="117"/>
      <c r="C522" s="110"/>
      <c r="D522" s="110"/>
      <c r="E522" s="115"/>
      <c r="F522" s="110"/>
      <c r="G522" s="110"/>
      <c r="H522" s="110"/>
      <c r="I522" s="110"/>
      <c r="J522" s="110"/>
      <c r="K522" s="112"/>
      <c r="L522" s="112"/>
      <c r="M522" s="112"/>
      <c r="N522" s="112"/>
      <c r="O522" s="112"/>
      <c r="P522" s="112"/>
      <c r="Q522" s="112"/>
      <c r="R522" s="110"/>
      <c r="S522" s="110"/>
      <c r="T522" s="112"/>
      <c r="U522" s="112"/>
      <c r="V522" s="110"/>
      <c r="W522" s="382"/>
      <c r="X522" s="382"/>
      <c r="Y522" s="383"/>
      <c r="Z522" s="2"/>
    </row>
    <row r="523" ht="14.25" customHeight="1">
      <c r="A523" s="102"/>
      <c r="B523" s="117"/>
      <c r="C523" s="110"/>
      <c r="D523" s="110"/>
      <c r="E523" s="115"/>
      <c r="F523" s="110"/>
      <c r="G523" s="110"/>
      <c r="H523" s="110"/>
      <c r="I523" s="110"/>
      <c r="J523" s="110"/>
      <c r="K523" s="112"/>
      <c r="L523" s="112"/>
      <c r="M523" s="112"/>
      <c r="N523" s="112"/>
      <c r="O523" s="112"/>
      <c r="P523" s="112"/>
      <c r="Q523" s="112"/>
      <c r="R523" s="110"/>
      <c r="S523" s="110"/>
      <c r="T523" s="112"/>
      <c r="U523" s="112"/>
      <c r="V523" s="110"/>
      <c r="W523" s="382"/>
      <c r="X523" s="382"/>
      <c r="Y523" s="383"/>
      <c r="Z523" s="2"/>
    </row>
    <row r="524" ht="14.25" customHeight="1">
      <c r="A524" s="102"/>
      <c r="B524" s="117"/>
      <c r="C524" s="110"/>
      <c r="D524" s="110"/>
      <c r="E524" s="115"/>
      <c r="F524" s="110"/>
      <c r="G524" s="110"/>
      <c r="H524" s="110"/>
      <c r="I524" s="110"/>
      <c r="J524" s="110"/>
      <c r="K524" s="112"/>
      <c r="L524" s="112"/>
      <c r="M524" s="112"/>
      <c r="N524" s="112"/>
      <c r="O524" s="112"/>
      <c r="P524" s="112"/>
      <c r="Q524" s="112"/>
      <c r="R524" s="110"/>
      <c r="S524" s="110"/>
      <c r="T524" s="112"/>
      <c r="U524" s="112"/>
      <c r="V524" s="110"/>
      <c r="W524" s="382"/>
      <c r="X524" s="382"/>
      <c r="Y524" s="383"/>
      <c r="Z524" s="2"/>
    </row>
    <row r="525" ht="14.25" customHeight="1">
      <c r="A525" s="102"/>
      <c r="B525" s="117"/>
      <c r="C525" s="110"/>
      <c r="D525" s="110"/>
      <c r="E525" s="115"/>
      <c r="F525" s="110"/>
      <c r="G525" s="110"/>
      <c r="H525" s="110"/>
      <c r="I525" s="110"/>
      <c r="J525" s="110"/>
      <c r="K525" s="112"/>
      <c r="L525" s="112"/>
      <c r="M525" s="112"/>
      <c r="N525" s="112"/>
      <c r="O525" s="112"/>
      <c r="P525" s="112"/>
      <c r="Q525" s="112"/>
      <c r="R525" s="110"/>
      <c r="S525" s="110"/>
      <c r="T525" s="112"/>
      <c r="U525" s="112"/>
      <c r="V525" s="110"/>
      <c r="W525" s="382"/>
      <c r="X525" s="382"/>
      <c r="Y525" s="383"/>
      <c r="Z525" s="2"/>
    </row>
    <row r="526" ht="14.25" customHeight="1">
      <c r="A526" s="102"/>
      <c r="B526" s="117"/>
      <c r="C526" s="110"/>
      <c r="D526" s="110"/>
      <c r="E526" s="115"/>
      <c r="F526" s="110"/>
      <c r="G526" s="110"/>
      <c r="H526" s="110"/>
      <c r="I526" s="110"/>
      <c r="J526" s="110"/>
      <c r="K526" s="112"/>
      <c r="L526" s="112"/>
      <c r="M526" s="112"/>
      <c r="N526" s="112"/>
      <c r="O526" s="112"/>
      <c r="P526" s="112"/>
      <c r="Q526" s="112"/>
      <c r="R526" s="110"/>
      <c r="S526" s="110"/>
      <c r="T526" s="112"/>
      <c r="U526" s="112"/>
      <c r="V526" s="110"/>
      <c r="W526" s="382"/>
      <c r="X526" s="382"/>
      <c r="Y526" s="383"/>
      <c r="Z526" s="2"/>
    </row>
    <row r="527" ht="14.25" customHeight="1">
      <c r="A527" s="102"/>
      <c r="B527" s="117"/>
      <c r="C527" s="110"/>
      <c r="D527" s="110"/>
      <c r="E527" s="115"/>
      <c r="F527" s="110"/>
      <c r="G527" s="110"/>
      <c r="H527" s="110"/>
      <c r="I527" s="110"/>
      <c r="J527" s="110"/>
      <c r="K527" s="112"/>
      <c r="L527" s="112"/>
      <c r="M527" s="112"/>
      <c r="N527" s="112"/>
      <c r="O527" s="112"/>
      <c r="P527" s="112"/>
      <c r="Q527" s="112"/>
      <c r="R527" s="110"/>
      <c r="S527" s="110"/>
      <c r="T527" s="112"/>
      <c r="U527" s="112"/>
      <c r="V527" s="110"/>
      <c r="W527" s="382"/>
      <c r="X527" s="382"/>
      <c r="Y527" s="383"/>
      <c r="Z527" s="2"/>
    </row>
    <row r="528" ht="14.25" customHeight="1">
      <c r="A528" s="102"/>
      <c r="B528" s="117"/>
      <c r="C528" s="110"/>
      <c r="D528" s="110"/>
      <c r="E528" s="115"/>
      <c r="F528" s="110"/>
      <c r="G528" s="110"/>
      <c r="H528" s="110"/>
      <c r="I528" s="110"/>
      <c r="J528" s="110"/>
      <c r="K528" s="112"/>
      <c r="L528" s="112"/>
      <c r="M528" s="112"/>
      <c r="N528" s="112"/>
      <c r="O528" s="112"/>
      <c r="P528" s="112"/>
      <c r="Q528" s="112"/>
      <c r="R528" s="110"/>
      <c r="S528" s="110"/>
      <c r="T528" s="112"/>
      <c r="U528" s="112"/>
      <c r="V528" s="110"/>
      <c r="W528" s="382"/>
      <c r="X528" s="382"/>
      <c r="Y528" s="383"/>
      <c r="Z528" s="2"/>
    </row>
    <row r="529" ht="14.25" customHeight="1">
      <c r="A529" s="102"/>
      <c r="B529" s="117"/>
      <c r="C529" s="110"/>
      <c r="D529" s="110"/>
      <c r="E529" s="115"/>
      <c r="F529" s="110"/>
      <c r="G529" s="110"/>
      <c r="H529" s="110"/>
      <c r="I529" s="110"/>
      <c r="J529" s="110"/>
      <c r="K529" s="112"/>
      <c r="L529" s="112"/>
      <c r="M529" s="112"/>
      <c r="N529" s="112"/>
      <c r="O529" s="112"/>
      <c r="P529" s="112"/>
      <c r="Q529" s="112"/>
      <c r="R529" s="110"/>
      <c r="S529" s="110"/>
      <c r="T529" s="112"/>
      <c r="U529" s="112"/>
      <c r="V529" s="110"/>
      <c r="W529" s="382"/>
      <c r="X529" s="382"/>
      <c r="Y529" s="383"/>
      <c r="Z529" s="2"/>
    </row>
    <row r="530" ht="14.25" customHeight="1">
      <c r="A530" s="102"/>
      <c r="B530" s="117"/>
      <c r="C530" s="110"/>
      <c r="D530" s="110"/>
      <c r="E530" s="115"/>
      <c r="F530" s="110"/>
      <c r="G530" s="110"/>
      <c r="H530" s="110"/>
      <c r="I530" s="110"/>
      <c r="J530" s="110"/>
      <c r="K530" s="112"/>
      <c r="L530" s="112"/>
      <c r="M530" s="112"/>
      <c r="N530" s="112"/>
      <c r="O530" s="112"/>
      <c r="P530" s="112"/>
      <c r="Q530" s="112"/>
      <c r="R530" s="110"/>
      <c r="S530" s="110"/>
      <c r="T530" s="112"/>
      <c r="U530" s="112"/>
      <c r="V530" s="110"/>
      <c r="W530" s="382"/>
      <c r="X530" s="382"/>
      <c r="Y530" s="383"/>
      <c r="Z530" s="2"/>
    </row>
    <row r="531" ht="14.25" customHeight="1">
      <c r="A531" s="102"/>
      <c r="B531" s="117"/>
      <c r="C531" s="110"/>
      <c r="D531" s="110"/>
      <c r="E531" s="115"/>
      <c r="F531" s="110"/>
      <c r="G531" s="110"/>
      <c r="H531" s="110"/>
      <c r="I531" s="110"/>
      <c r="J531" s="110"/>
      <c r="K531" s="112"/>
      <c r="L531" s="112"/>
      <c r="M531" s="112"/>
      <c r="N531" s="112"/>
      <c r="O531" s="112"/>
      <c r="P531" s="112"/>
      <c r="Q531" s="112"/>
      <c r="R531" s="110"/>
      <c r="S531" s="110"/>
      <c r="T531" s="112"/>
      <c r="U531" s="112"/>
      <c r="V531" s="110"/>
      <c r="W531" s="382"/>
      <c r="X531" s="382"/>
      <c r="Y531" s="383"/>
      <c r="Z531" s="2"/>
    </row>
    <row r="532" ht="14.25" customHeight="1">
      <c r="A532" s="102"/>
      <c r="B532" s="117"/>
      <c r="C532" s="110"/>
      <c r="D532" s="110"/>
      <c r="E532" s="115"/>
      <c r="F532" s="110"/>
      <c r="G532" s="110"/>
      <c r="H532" s="110"/>
      <c r="I532" s="110"/>
      <c r="J532" s="110"/>
      <c r="K532" s="112"/>
      <c r="L532" s="112"/>
      <c r="M532" s="112"/>
      <c r="N532" s="112"/>
      <c r="O532" s="112"/>
      <c r="P532" s="112"/>
      <c r="Q532" s="112"/>
      <c r="R532" s="110"/>
      <c r="S532" s="110"/>
      <c r="T532" s="112"/>
      <c r="U532" s="112"/>
      <c r="V532" s="110"/>
      <c r="W532" s="382"/>
      <c r="X532" s="382"/>
      <c r="Y532" s="383"/>
      <c r="Z532" s="2"/>
    </row>
    <row r="533" ht="14.25" customHeight="1">
      <c r="A533" s="102"/>
      <c r="B533" s="117"/>
      <c r="C533" s="110"/>
      <c r="D533" s="110"/>
      <c r="E533" s="115"/>
      <c r="F533" s="110"/>
      <c r="G533" s="110"/>
      <c r="H533" s="110"/>
      <c r="I533" s="110"/>
      <c r="J533" s="110"/>
      <c r="K533" s="112"/>
      <c r="L533" s="112"/>
      <c r="M533" s="112"/>
      <c r="N533" s="112"/>
      <c r="O533" s="112"/>
      <c r="P533" s="112"/>
      <c r="Q533" s="112"/>
      <c r="R533" s="110"/>
      <c r="S533" s="110"/>
      <c r="T533" s="112"/>
      <c r="U533" s="112"/>
      <c r="V533" s="110"/>
      <c r="W533" s="382"/>
      <c r="X533" s="382"/>
      <c r="Y533" s="383"/>
      <c r="Z533" s="2"/>
    </row>
    <row r="534" ht="14.25" customHeight="1">
      <c r="A534" s="102"/>
      <c r="B534" s="117"/>
      <c r="C534" s="110"/>
      <c r="D534" s="110"/>
      <c r="E534" s="115"/>
      <c r="F534" s="110"/>
      <c r="G534" s="110"/>
      <c r="H534" s="110"/>
      <c r="I534" s="110"/>
      <c r="J534" s="110"/>
      <c r="K534" s="112"/>
      <c r="L534" s="112"/>
      <c r="M534" s="112"/>
      <c r="N534" s="112"/>
      <c r="O534" s="112"/>
      <c r="P534" s="112"/>
      <c r="Q534" s="112"/>
      <c r="R534" s="110"/>
      <c r="S534" s="110"/>
      <c r="T534" s="112"/>
      <c r="U534" s="112"/>
      <c r="V534" s="110"/>
      <c r="W534" s="382"/>
      <c r="X534" s="382"/>
      <c r="Y534" s="383"/>
      <c r="Z534" s="2"/>
    </row>
    <row r="535" ht="14.25" customHeight="1">
      <c r="A535" s="102"/>
      <c r="B535" s="117"/>
      <c r="C535" s="110"/>
      <c r="D535" s="110"/>
      <c r="E535" s="115"/>
      <c r="F535" s="110"/>
      <c r="G535" s="110"/>
      <c r="H535" s="110"/>
      <c r="I535" s="110"/>
      <c r="J535" s="110"/>
      <c r="K535" s="112"/>
      <c r="L535" s="112"/>
      <c r="M535" s="112"/>
      <c r="N535" s="112"/>
      <c r="O535" s="112"/>
      <c r="P535" s="112"/>
      <c r="Q535" s="112"/>
      <c r="R535" s="110"/>
      <c r="S535" s="110"/>
      <c r="T535" s="112"/>
      <c r="U535" s="112"/>
      <c r="V535" s="110"/>
      <c r="W535" s="382"/>
      <c r="X535" s="382"/>
      <c r="Y535" s="383"/>
      <c r="Z535" s="2"/>
    </row>
    <row r="536" ht="14.25" customHeight="1">
      <c r="A536" s="102"/>
      <c r="B536" s="117"/>
      <c r="C536" s="110"/>
      <c r="D536" s="110"/>
      <c r="E536" s="115"/>
      <c r="F536" s="110"/>
      <c r="G536" s="110"/>
      <c r="H536" s="110"/>
      <c r="I536" s="110"/>
      <c r="J536" s="110"/>
      <c r="K536" s="112"/>
      <c r="L536" s="112"/>
      <c r="M536" s="112"/>
      <c r="N536" s="112"/>
      <c r="O536" s="112"/>
      <c r="P536" s="112"/>
      <c r="Q536" s="112"/>
      <c r="R536" s="110"/>
      <c r="S536" s="110"/>
      <c r="T536" s="112"/>
      <c r="U536" s="112"/>
      <c r="V536" s="110"/>
      <c r="W536" s="382"/>
      <c r="X536" s="382"/>
      <c r="Y536" s="383"/>
      <c r="Z536" s="2"/>
    </row>
    <row r="537" ht="14.25" customHeight="1">
      <c r="A537" s="102"/>
      <c r="B537" s="117"/>
      <c r="C537" s="110"/>
      <c r="D537" s="110"/>
      <c r="E537" s="115"/>
      <c r="F537" s="110"/>
      <c r="G537" s="110"/>
      <c r="H537" s="110"/>
      <c r="I537" s="110"/>
      <c r="J537" s="110"/>
      <c r="K537" s="112"/>
      <c r="L537" s="112"/>
      <c r="M537" s="112"/>
      <c r="N537" s="112"/>
      <c r="O537" s="112"/>
      <c r="P537" s="112"/>
      <c r="Q537" s="112"/>
      <c r="R537" s="110"/>
      <c r="S537" s="110"/>
      <c r="T537" s="112"/>
      <c r="U537" s="112"/>
      <c r="V537" s="110"/>
      <c r="W537" s="382"/>
      <c r="X537" s="382"/>
      <c r="Y537" s="383"/>
      <c r="Z537" s="2"/>
    </row>
    <row r="538" ht="14.25" customHeight="1">
      <c r="A538" s="102"/>
      <c r="B538" s="117"/>
      <c r="C538" s="110"/>
      <c r="D538" s="110"/>
      <c r="E538" s="115"/>
      <c r="F538" s="110"/>
      <c r="G538" s="110"/>
      <c r="H538" s="110"/>
      <c r="I538" s="110"/>
      <c r="J538" s="110"/>
      <c r="K538" s="112"/>
      <c r="L538" s="112"/>
      <c r="M538" s="112"/>
      <c r="N538" s="112"/>
      <c r="O538" s="112"/>
      <c r="P538" s="112"/>
      <c r="Q538" s="112"/>
      <c r="R538" s="110"/>
      <c r="S538" s="110"/>
      <c r="T538" s="112"/>
      <c r="U538" s="112"/>
      <c r="V538" s="110"/>
      <c r="W538" s="382"/>
      <c r="X538" s="382"/>
      <c r="Y538" s="383"/>
      <c r="Z538" s="2"/>
    </row>
    <row r="539" ht="14.25" customHeight="1">
      <c r="A539" s="102"/>
      <c r="B539" s="117"/>
      <c r="C539" s="110"/>
      <c r="D539" s="110"/>
      <c r="E539" s="115"/>
      <c r="F539" s="110"/>
      <c r="G539" s="110"/>
      <c r="H539" s="110"/>
      <c r="I539" s="110"/>
      <c r="J539" s="110"/>
      <c r="K539" s="112"/>
      <c r="L539" s="112"/>
      <c r="M539" s="112"/>
      <c r="N539" s="112"/>
      <c r="O539" s="112"/>
      <c r="P539" s="112"/>
      <c r="Q539" s="112"/>
      <c r="R539" s="110"/>
      <c r="S539" s="110"/>
      <c r="T539" s="112"/>
      <c r="U539" s="112"/>
      <c r="V539" s="110"/>
      <c r="W539" s="382"/>
      <c r="X539" s="382"/>
      <c r="Y539" s="383"/>
      <c r="Z539" s="2"/>
    </row>
    <row r="540" ht="14.25" customHeight="1">
      <c r="A540" s="102"/>
      <c r="B540" s="117"/>
      <c r="C540" s="110"/>
      <c r="D540" s="110"/>
      <c r="E540" s="115"/>
      <c r="F540" s="110"/>
      <c r="G540" s="110"/>
      <c r="H540" s="110"/>
      <c r="I540" s="110"/>
      <c r="J540" s="110"/>
      <c r="K540" s="112"/>
      <c r="L540" s="112"/>
      <c r="M540" s="112"/>
      <c r="N540" s="112"/>
      <c r="O540" s="112"/>
      <c r="P540" s="112"/>
      <c r="Q540" s="112"/>
      <c r="R540" s="110"/>
      <c r="S540" s="110"/>
      <c r="T540" s="112"/>
      <c r="U540" s="112"/>
      <c r="V540" s="110"/>
      <c r="W540" s="382"/>
      <c r="X540" s="382"/>
      <c r="Y540" s="383"/>
      <c r="Z540" s="2"/>
    </row>
    <row r="541" ht="14.25" customHeight="1">
      <c r="A541" s="102"/>
      <c r="B541" s="117"/>
      <c r="C541" s="110"/>
      <c r="D541" s="110"/>
      <c r="E541" s="115"/>
      <c r="F541" s="110"/>
      <c r="G541" s="110"/>
      <c r="H541" s="110"/>
      <c r="I541" s="110"/>
      <c r="J541" s="110"/>
      <c r="K541" s="112"/>
      <c r="L541" s="112"/>
      <c r="M541" s="112"/>
      <c r="N541" s="112"/>
      <c r="O541" s="112"/>
      <c r="P541" s="112"/>
      <c r="Q541" s="112"/>
      <c r="R541" s="110"/>
      <c r="S541" s="110"/>
      <c r="T541" s="112"/>
      <c r="U541" s="112"/>
      <c r="V541" s="110"/>
      <c r="W541" s="382"/>
      <c r="X541" s="382"/>
      <c r="Y541" s="383"/>
      <c r="Z541" s="2"/>
    </row>
    <row r="542" ht="14.25" customHeight="1">
      <c r="A542" s="102"/>
      <c r="B542" s="117"/>
      <c r="C542" s="110"/>
      <c r="D542" s="110"/>
      <c r="E542" s="115"/>
      <c r="F542" s="110"/>
      <c r="G542" s="110"/>
      <c r="H542" s="110"/>
      <c r="I542" s="110"/>
      <c r="J542" s="110"/>
      <c r="K542" s="112"/>
      <c r="L542" s="112"/>
      <c r="M542" s="112"/>
      <c r="N542" s="112"/>
      <c r="O542" s="112"/>
      <c r="P542" s="112"/>
      <c r="Q542" s="112"/>
      <c r="R542" s="110"/>
      <c r="S542" s="110"/>
      <c r="T542" s="112"/>
      <c r="U542" s="112"/>
      <c r="V542" s="110"/>
      <c r="W542" s="382"/>
      <c r="X542" s="382"/>
      <c r="Y542" s="383"/>
      <c r="Z542" s="2"/>
    </row>
    <row r="543" ht="14.25" customHeight="1">
      <c r="A543" s="102"/>
      <c r="B543" s="117"/>
      <c r="C543" s="110"/>
      <c r="D543" s="110"/>
      <c r="E543" s="115"/>
      <c r="F543" s="110"/>
      <c r="G543" s="110"/>
      <c r="H543" s="110"/>
      <c r="I543" s="110"/>
      <c r="J543" s="110"/>
      <c r="K543" s="112"/>
      <c r="L543" s="112"/>
      <c r="M543" s="112"/>
      <c r="N543" s="112"/>
      <c r="O543" s="112"/>
      <c r="P543" s="112"/>
      <c r="Q543" s="112"/>
      <c r="R543" s="110"/>
      <c r="S543" s="110"/>
      <c r="T543" s="112"/>
      <c r="U543" s="112"/>
      <c r="V543" s="110"/>
      <c r="W543" s="382"/>
      <c r="X543" s="382"/>
      <c r="Y543" s="383"/>
      <c r="Z543" s="2"/>
    </row>
    <row r="544" ht="14.25" customHeight="1">
      <c r="A544" s="102"/>
      <c r="B544" s="117"/>
      <c r="C544" s="110"/>
      <c r="D544" s="110"/>
      <c r="E544" s="115"/>
      <c r="F544" s="110"/>
      <c r="G544" s="110"/>
      <c r="H544" s="110"/>
      <c r="I544" s="110"/>
      <c r="J544" s="110"/>
      <c r="K544" s="112"/>
      <c r="L544" s="112"/>
      <c r="M544" s="112"/>
      <c r="N544" s="112"/>
      <c r="O544" s="112"/>
      <c r="P544" s="112"/>
      <c r="Q544" s="112"/>
      <c r="R544" s="110"/>
      <c r="S544" s="110"/>
      <c r="T544" s="112"/>
      <c r="U544" s="112"/>
      <c r="V544" s="110"/>
      <c r="W544" s="382"/>
      <c r="X544" s="382"/>
      <c r="Y544" s="383"/>
      <c r="Z544" s="2"/>
    </row>
    <row r="545" ht="14.25" customHeight="1">
      <c r="A545" s="102"/>
      <c r="B545" s="117"/>
      <c r="C545" s="110"/>
      <c r="D545" s="110"/>
      <c r="E545" s="115"/>
      <c r="F545" s="110"/>
      <c r="G545" s="110"/>
      <c r="H545" s="110"/>
      <c r="I545" s="110"/>
      <c r="J545" s="110"/>
      <c r="K545" s="112"/>
      <c r="L545" s="112"/>
      <c r="M545" s="112"/>
      <c r="N545" s="112"/>
      <c r="O545" s="112"/>
      <c r="P545" s="112"/>
      <c r="Q545" s="112"/>
      <c r="R545" s="110"/>
      <c r="S545" s="110"/>
      <c r="T545" s="112"/>
      <c r="U545" s="112"/>
      <c r="V545" s="110"/>
      <c r="W545" s="382"/>
      <c r="X545" s="382"/>
      <c r="Y545" s="383"/>
      <c r="Z545" s="2"/>
    </row>
    <row r="546" ht="14.25" customHeight="1">
      <c r="A546" s="102"/>
      <c r="B546" s="117"/>
      <c r="C546" s="110"/>
      <c r="D546" s="110"/>
      <c r="E546" s="115"/>
      <c r="F546" s="110"/>
      <c r="G546" s="110"/>
      <c r="H546" s="110"/>
      <c r="I546" s="110"/>
      <c r="J546" s="110"/>
      <c r="K546" s="112"/>
      <c r="L546" s="112"/>
      <c r="M546" s="112"/>
      <c r="N546" s="112"/>
      <c r="O546" s="112"/>
      <c r="P546" s="112"/>
      <c r="Q546" s="112"/>
      <c r="R546" s="110"/>
      <c r="S546" s="110"/>
      <c r="T546" s="112"/>
      <c r="U546" s="112"/>
      <c r="V546" s="110"/>
      <c r="W546" s="382"/>
      <c r="X546" s="382"/>
      <c r="Y546" s="383"/>
      <c r="Z546" s="2"/>
    </row>
    <row r="547" ht="14.25" customHeight="1">
      <c r="A547" s="102"/>
      <c r="B547" s="117"/>
      <c r="C547" s="110"/>
      <c r="D547" s="110"/>
      <c r="E547" s="115"/>
      <c r="F547" s="110"/>
      <c r="G547" s="110"/>
      <c r="H547" s="110"/>
      <c r="I547" s="110"/>
      <c r="J547" s="110"/>
      <c r="K547" s="112"/>
      <c r="L547" s="112"/>
      <c r="M547" s="112"/>
      <c r="N547" s="112"/>
      <c r="O547" s="112"/>
      <c r="P547" s="112"/>
      <c r="Q547" s="112"/>
      <c r="R547" s="110"/>
      <c r="S547" s="110"/>
      <c r="T547" s="112"/>
      <c r="U547" s="112"/>
      <c r="V547" s="110"/>
      <c r="W547" s="382"/>
      <c r="X547" s="382"/>
      <c r="Y547" s="383"/>
      <c r="Z547" s="2"/>
    </row>
    <row r="548" ht="14.25" customHeight="1">
      <c r="A548" s="102"/>
      <c r="B548" s="117"/>
      <c r="C548" s="110"/>
      <c r="D548" s="110"/>
      <c r="E548" s="115"/>
      <c r="F548" s="110"/>
      <c r="G548" s="110"/>
      <c r="H548" s="110"/>
      <c r="I548" s="110"/>
      <c r="J548" s="110"/>
      <c r="K548" s="112"/>
      <c r="L548" s="112"/>
      <c r="M548" s="112"/>
      <c r="N548" s="112"/>
      <c r="O548" s="112"/>
      <c r="P548" s="112"/>
      <c r="Q548" s="112"/>
      <c r="R548" s="110"/>
      <c r="S548" s="110"/>
      <c r="T548" s="112"/>
      <c r="U548" s="112"/>
      <c r="V548" s="110"/>
      <c r="W548" s="382"/>
      <c r="X548" s="382"/>
      <c r="Y548" s="383"/>
      <c r="Z548" s="2"/>
    </row>
    <row r="549" ht="14.25" customHeight="1">
      <c r="A549" s="102"/>
      <c r="B549" s="117"/>
      <c r="C549" s="110"/>
      <c r="D549" s="110"/>
      <c r="E549" s="115"/>
      <c r="F549" s="110"/>
      <c r="G549" s="110"/>
      <c r="H549" s="110"/>
      <c r="I549" s="110"/>
      <c r="J549" s="110"/>
      <c r="K549" s="112"/>
      <c r="L549" s="112"/>
      <c r="M549" s="112"/>
      <c r="N549" s="112"/>
      <c r="O549" s="112"/>
      <c r="P549" s="112"/>
      <c r="Q549" s="112"/>
      <c r="R549" s="110"/>
      <c r="S549" s="110"/>
      <c r="T549" s="112"/>
      <c r="U549" s="112"/>
      <c r="V549" s="110"/>
      <c r="W549" s="382"/>
      <c r="X549" s="382"/>
      <c r="Y549" s="383"/>
      <c r="Z549" s="2"/>
    </row>
    <row r="550" ht="14.25" customHeight="1">
      <c r="A550" s="102"/>
      <c r="B550" s="117"/>
      <c r="C550" s="110"/>
      <c r="D550" s="110"/>
      <c r="E550" s="115"/>
      <c r="F550" s="110"/>
      <c r="G550" s="110"/>
      <c r="H550" s="110"/>
      <c r="I550" s="110"/>
      <c r="J550" s="110"/>
      <c r="K550" s="112"/>
      <c r="L550" s="112"/>
      <c r="M550" s="112"/>
      <c r="N550" s="112"/>
      <c r="O550" s="112"/>
      <c r="P550" s="112"/>
      <c r="Q550" s="112"/>
      <c r="R550" s="110"/>
      <c r="S550" s="110"/>
      <c r="T550" s="112"/>
      <c r="U550" s="112"/>
      <c r="V550" s="110"/>
      <c r="W550" s="382"/>
      <c r="X550" s="382"/>
      <c r="Y550" s="383"/>
      <c r="Z550" s="2"/>
    </row>
    <row r="551" ht="14.25" customHeight="1">
      <c r="A551" s="102"/>
      <c r="B551" s="117"/>
      <c r="C551" s="110"/>
      <c r="D551" s="110"/>
      <c r="E551" s="115"/>
      <c r="F551" s="110"/>
      <c r="G551" s="110"/>
      <c r="H551" s="110"/>
      <c r="I551" s="110"/>
      <c r="J551" s="110"/>
      <c r="K551" s="112"/>
      <c r="L551" s="112"/>
      <c r="M551" s="112"/>
      <c r="N551" s="112"/>
      <c r="O551" s="112"/>
      <c r="P551" s="112"/>
      <c r="Q551" s="112"/>
      <c r="R551" s="110"/>
      <c r="S551" s="110"/>
      <c r="T551" s="112"/>
      <c r="U551" s="112"/>
      <c r="V551" s="110"/>
      <c r="W551" s="382"/>
      <c r="X551" s="382"/>
      <c r="Y551" s="383"/>
      <c r="Z551" s="2"/>
    </row>
    <row r="552" ht="14.25" customHeight="1">
      <c r="A552" s="102"/>
      <c r="B552" s="117"/>
      <c r="C552" s="110"/>
      <c r="D552" s="110"/>
      <c r="E552" s="115"/>
      <c r="F552" s="110"/>
      <c r="G552" s="110"/>
      <c r="H552" s="110"/>
      <c r="I552" s="110"/>
      <c r="J552" s="110"/>
      <c r="K552" s="112"/>
      <c r="L552" s="112"/>
      <c r="M552" s="112"/>
      <c r="N552" s="112"/>
      <c r="O552" s="112"/>
      <c r="P552" s="112"/>
      <c r="Q552" s="112"/>
      <c r="R552" s="110"/>
      <c r="S552" s="110"/>
      <c r="T552" s="112"/>
      <c r="U552" s="112"/>
      <c r="V552" s="110"/>
      <c r="W552" s="382"/>
      <c r="X552" s="382"/>
      <c r="Y552" s="383"/>
      <c r="Z552" s="2"/>
    </row>
    <row r="553" ht="14.25" customHeight="1">
      <c r="A553" s="102"/>
      <c r="B553" s="117"/>
      <c r="C553" s="110"/>
      <c r="D553" s="110"/>
      <c r="E553" s="115"/>
      <c r="F553" s="110"/>
      <c r="G553" s="110"/>
      <c r="H553" s="110"/>
      <c r="I553" s="110"/>
      <c r="J553" s="110"/>
      <c r="K553" s="112"/>
      <c r="L553" s="112"/>
      <c r="M553" s="112"/>
      <c r="N553" s="112"/>
      <c r="O553" s="112"/>
      <c r="P553" s="112"/>
      <c r="Q553" s="112"/>
      <c r="R553" s="110"/>
      <c r="S553" s="110"/>
      <c r="T553" s="112"/>
      <c r="U553" s="112"/>
      <c r="V553" s="110"/>
      <c r="W553" s="382"/>
      <c r="X553" s="382"/>
      <c r="Y553" s="383"/>
      <c r="Z553" s="2"/>
    </row>
    <row r="554" ht="14.25" customHeight="1">
      <c r="A554" s="102"/>
      <c r="B554" s="117"/>
      <c r="C554" s="110"/>
      <c r="D554" s="110"/>
      <c r="E554" s="115"/>
      <c r="F554" s="110"/>
      <c r="G554" s="110"/>
      <c r="H554" s="110"/>
      <c r="I554" s="110"/>
      <c r="J554" s="110"/>
      <c r="K554" s="112"/>
      <c r="L554" s="112"/>
      <c r="M554" s="112"/>
      <c r="N554" s="112"/>
      <c r="O554" s="112"/>
      <c r="P554" s="112"/>
      <c r="Q554" s="112"/>
      <c r="R554" s="110"/>
      <c r="S554" s="110"/>
      <c r="T554" s="112"/>
      <c r="U554" s="112"/>
      <c r="V554" s="110"/>
      <c r="W554" s="382"/>
      <c r="X554" s="382"/>
      <c r="Y554" s="383"/>
      <c r="Z554" s="2"/>
    </row>
    <row r="555" ht="14.25" customHeight="1">
      <c r="A555" s="102"/>
      <c r="B555" s="117"/>
      <c r="C555" s="110"/>
      <c r="D555" s="110"/>
      <c r="E555" s="115"/>
      <c r="F555" s="110"/>
      <c r="G555" s="110"/>
      <c r="H555" s="110"/>
      <c r="I555" s="110"/>
      <c r="J555" s="110"/>
      <c r="K555" s="112"/>
      <c r="L555" s="112"/>
      <c r="M555" s="112"/>
      <c r="N555" s="112"/>
      <c r="O555" s="112"/>
      <c r="P555" s="112"/>
      <c r="Q555" s="112"/>
      <c r="R555" s="110"/>
      <c r="S555" s="110"/>
      <c r="T555" s="112"/>
      <c r="U555" s="112"/>
      <c r="V555" s="110"/>
      <c r="W555" s="382"/>
      <c r="X555" s="382"/>
      <c r="Y555" s="383"/>
      <c r="Z555" s="2"/>
    </row>
    <row r="556" ht="14.25" customHeight="1">
      <c r="A556" s="102"/>
      <c r="B556" s="117"/>
      <c r="C556" s="110"/>
      <c r="D556" s="110"/>
      <c r="E556" s="115"/>
      <c r="F556" s="110"/>
      <c r="G556" s="110"/>
      <c r="H556" s="110"/>
      <c r="I556" s="110"/>
      <c r="J556" s="110"/>
      <c r="K556" s="112"/>
      <c r="L556" s="112"/>
      <c r="M556" s="112"/>
      <c r="N556" s="112"/>
      <c r="O556" s="112"/>
      <c r="P556" s="112"/>
      <c r="Q556" s="112"/>
      <c r="R556" s="110"/>
      <c r="S556" s="110"/>
      <c r="T556" s="112"/>
      <c r="U556" s="112"/>
      <c r="V556" s="110"/>
      <c r="W556" s="382"/>
      <c r="X556" s="382"/>
      <c r="Y556" s="383"/>
      <c r="Z556" s="2"/>
    </row>
    <row r="557" ht="14.25" customHeight="1">
      <c r="A557" s="102"/>
      <c r="B557" s="117"/>
      <c r="C557" s="110"/>
      <c r="D557" s="110"/>
      <c r="E557" s="115"/>
      <c r="F557" s="110"/>
      <c r="G557" s="110"/>
      <c r="H557" s="110"/>
      <c r="I557" s="110"/>
      <c r="J557" s="110"/>
      <c r="K557" s="112"/>
      <c r="L557" s="112"/>
      <c r="M557" s="112"/>
      <c r="N557" s="112"/>
      <c r="O557" s="112"/>
      <c r="P557" s="112"/>
      <c r="Q557" s="112"/>
      <c r="R557" s="110"/>
      <c r="S557" s="110"/>
      <c r="T557" s="112"/>
      <c r="U557" s="112"/>
      <c r="V557" s="110"/>
      <c r="W557" s="382"/>
      <c r="X557" s="382"/>
      <c r="Y557" s="383"/>
      <c r="Z557" s="2"/>
    </row>
    <row r="558" ht="14.25" customHeight="1">
      <c r="A558" s="102"/>
      <c r="B558" s="117"/>
      <c r="C558" s="110"/>
      <c r="D558" s="110"/>
      <c r="E558" s="115"/>
      <c r="F558" s="110"/>
      <c r="G558" s="110"/>
      <c r="H558" s="110"/>
      <c r="I558" s="110"/>
      <c r="J558" s="110"/>
      <c r="K558" s="112"/>
      <c r="L558" s="112"/>
      <c r="M558" s="112"/>
      <c r="N558" s="112"/>
      <c r="O558" s="112"/>
      <c r="P558" s="112"/>
      <c r="Q558" s="112"/>
      <c r="R558" s="110"/>
      <c r="S558" s="110"/>
      <c r="T558" s="112"/>
      <c r="U558" s="112"/>
      <c r="V558" s="110"/>
      <c r="W558" s="382"/>
      <c r="X558" s="382"/>
      <c r="Y558" s="383"/>
      <c r="Z558" s="2"/>
    </row>
    <row r="559" ht="14.25" customHeight="1">
      <c r="A559" s="102"/>
      <c r="B559" s="117"/>
      <c r="C559" s="110"/>
      <c r="D559" s="110"/>
      <c r="E559" s="115"/>
      <c r="F559" s="110"/>
      <c r="G559" s="110"/>
      <c r="H559" s="110"/>
      <c r="I559" s="110"/>
      <c r="J559" s="110"/>
      <c r="K559" s="112"/>
      <c r="L559" s="112"/>
      <c r="M559" s="112"/>
      <c r="N559" s="112"/>
      <c r="O559" s="112"/>
      <c r="P559" s="112"/>
      <c r="Q559" s="112"/>
      <c r="R559" s="110"/>
      <c r="S559" s="110"/>
      <c r="T559" s="112"/>
      <c r="U559" s="112"/>
      <c r="V559" s="110"/>
      <c r="W559" s="382"/>
      <c r="X559" s="382"/>
      <c r="Y559" s="383"/>
      <c r="Z559" s="2"/>
    </row>
    <row r="560" ht="14.25" customHeight="1">
      <c r="A560" s="102"/>
      <c r="B560" s="117"/>
      <c r="C560" s="110"/>
      <c r="D560" s="110"/>
      <c r="E560" s="115"/>
      <c r="F560" s="110"/>
      <c r="G560" s="110"/>
      <c r="H560" s="110"/>
      <c r="I560" s="110"/>
      <c r="J560" s="110"/>
      <c r="K560" s="112"/>
      <c r="L560" s="112"/>
      <c r="M560" s="112"/>
      <c r="N560" s="112"/>
      <c r="O560" s="112"/>
      <c r="P560" s="112"/>
      <c r="Q560" s="112"/>
      <c r="R560" s="110"/>
      <c r="S560" s="110"/>
      <c r="T560" s="112"/>
      <c r="U560" s="112"/>
      <c r="V560" s="110"/>
      <c r="W560" s="382"/>
      <c r="X560" s="382"/>
      <c r="Y560" s="383"/>
      <c r="Z560" s="2"/>
    </row>
    <row r="561" ht="14.25" customHeight="1">
      <c r="A561" s="102"/>
      <c r="B561" s="117"/>
      <c r="C561" s="110"/>
      <c r="D561" s="110"/>
      <c r="E561" s="115"/>
      <c r="F561" s="110"/>
      <c r="G561" s="110"/>
      <c r="H561" s="110"/>
      <c r="I561" s="110"/>
      <c r="J561" s="110"/>
      <c r="K561" s="112"/>
      <c r="L561" s="112"/>
      <c r="M561" s="112"/>
      <c r="N561" s="112"/>
      <c r="O561" s="112"/>
      <c r="P561" s="112"/>
      <c r="Q561" s="112"/>
      <c r="R561" s="110"/>
      <c r="S561" s="110"/>
      <c r="T561" s="112"/>
      <c r="U561" s="112"/>
      <c r="V561" s="110"/>
      <c r="W561" s="382"/>
      <c r="X561" s="382"/>
      <c r="Y561" s="383"/>
      <c r="Z561" s="2"/>
    </row>
    <row r="562" ht="14.25" customHeight="1">
      <c r="A562" s="102"/>
      <c r="B562" s="117"/>
      <c r="C562" s="110"/>
      <c r="D562" s="110"/>
      <c r="E562" s="115"/>
      <c r="F562" s="110"/>
      <c r="G562" s="110"/>
      <c r="H562" s="110"/>
      <c r="I562" s="110"/>
      <c r="J562" s="110"/>
      <c r="K562" s="112"/>
      <c r="L562" s="112"/>
      <c r="M562" s="112"/>
      <c r="N562" s="112"/>
      <c r="O562" s="112"/>
      <c r="P562" s="112"/>
      <c r="Q562" s="112"/>
      <c r="R562" s="110"/>
      <c r="S562" s="110"/>
      <c r="T562" s="112"/>
      <c r="U562" s="112"/>
      <c r="V562" s="110"/>
      <c r="W562" s="382"/>
      <c r="X562" s="382"/>
      <c r="Y562" s="383"/>
      <c r="Z562" s="2"/>
    </row>
    <row r="563" ht="14.25" customHeight="1">
      <c r="A563" s="102"/>
      <c r="B563" s="117"/>
      <c r="C563" s="110"/>
      <c r="D563" s="110"/>
      <c r="E563" s="115"/>
      <c r="F563" s="110"/>
      <c r="G563" s="110"/>
      <c r="H563" s="110"/>
      <c r="I563" s="110"/>
      <c r="J563" s="110"/>
      <c r="K563" s="112"/>
      <c r="L563" s="112"/>
      <c r="M563" s="112"/>
      <c r="N563" s="112"/>
      <c r="O563" s="112"/>
      <c r="P563" s="112"/>
      <c r="Q563" s="112"/>
      <c r="R563" s="110"/>
      <c r="S563" s="110"/>
      <c r="T563" s="112"/>
      <c r="U563" s="112"/>
      <c r="V563" s="110"/>
      <c r="W563" s="382"/>
      <c r="X563" s="382"/>
      <c r="Y563" s="383"/>
      <c r="Z563" s="2"/>
    </row>
    <row r="564" ht="14.25" customHeight="1">
      <c r="A564" s="102"/>
      <c r="B564" s="117"/>
      <c r="C564" s="110"/>
      <c r="D564" s="110"/>
      <c r="E564" s="115"/>
      <c r="F564" s="110"/>
      <c r="G564" s="110"/>
      <c r="H564" s="110"/>
      <c r="I564" s="110"/>
      <c r="J564" s="110"/>
      <c r="K564" s="112"/>
      <c r="L564" s="112"/>
      <c r="M564" s="112"/>
      <c r="N564" s="112"/>
      <c r="O564" s="112"/>
      <c r="P564" s="112"/>
      <c r="Q564" s="112"/>
      <c r="R564" s="110"/>
      <c r="S564" s="110"/>
      <c r="T564" s="112"/>
      <c r="U564" s="112"/>
      <c r="V564" s="110"/>
      <c r="W564" s="382"/>
      <c r="X564" s="382"/>
      <c r="Y564" s="383"/>
      <c r="Z564" s="2"/>
    </row>
    <row r="565" ht="14.25" customHeight="1">
      <c r="A565" s="102"/>
      <c r="B565" s="117"/>
      <c r="C565" s="110"/>
      <c r="D565" s="110"/>
      <c r="E565" s="115"/>
      <c r="F565" s="110"/>
      <c r="G565" s="110"/>
      <c r="H565" s="110"/>
      <c r="I565" s="110"/>
      <c r="J565" s="110"/>
      <c r="K565" s="112"/>
      <c r="L565" s="112"/>
      <c r="M565" s="112"/>
      <c r="N565" s="112"/>
      <c r="O565" s="112"/>
      <c r="P565" s="112"/>
      <c r="Q565" s="112"/>
      <c r="R565" s="110"/>
      <c r="S565" s="110"/>
      <c r="T565" s="112"/>
      <c r="U565" s="112"/>
      <c r="V565" s="110"/>
      <c r="W565" s="382"/>
      <c r="X565" s="382"/>
      <c r="Y565" s="383"/>
      <c r="Z565" s="2"/>
    </row>
    <row r="566" ht="14.25" customHeight="1">
      <c r="A566" s="102"/>
      <c r="B566" s="117"/>
      <c r="C566" s="110"/>
      <c r="D566" s="110"/>
      <c r="E566" s="115"/>
      <c r="F566" s="110"/>
      <c r="G566" s="110"/>
      <c r="H566" s="110"/>
      <c r="I566" s="110"/>
      <c r="J566" s="110"/>
      <c r="K566" s="112"/>
      <c r="L566" s="112"/>
      <c r="M566" s="112"/>
      <c r="N566" s="112"/>
      <c r="O566" s="112"/>
      <c r="P566" s="112"/>
      <c r="Q566" s="112"/>
      <c r="R566" s="110"/>
      <c r="S566" s="110"/>
      <c r="T566" s="112"/>
      <c r="U566" s="112"/>
      <c r="V566" s="110"/>
      <c r="W566" s="382"/>
      <c r="X566" s="382"/>
      <c r="Y566" s="383"/>
      <c r="Z566" s="2"/>
    </row>
    <row r="567" ht="14.25" customHeight="1">
      <c r="A567" s="102"/>
      <c r="B567" s="117"/>
      <c r="C567" s="110"/>
      <c r="D567" s="110"/>
      <c r="E567" s="115"/>
      <c r="F567" s="110"/>
      <c r="G567" s="110"/>
      <c r="H567" s="110"/>
      <c r="I567" s="110"/>
      <c r="J567" s="110"/>
      <c r="K567" s="112"/>
      <c r="L567" s="112"/>
      <c r="M567" s="112"/>
      <c r="N567" s="112"/>
      <c r="O567" s="112"/>
      <c r="P567" s="112"/>
      <c r="Q567" s="112"/>
      <c r="R567" s="110"/>
      <c r="S567" s="110"/>
      <c r="T567" s="112"/>
      <c r="U567" s="112"/>
      <c r="V567" s="110"/>
      <c r="W567" s="382"/>
      <c r="X567" s="382"/>
      <c r="Y567" s="383"/>
      <c r="Z567" s="2"/>
    </row>
    <row r="568" ht="14.25" customHeight="1">
      <c r="A568" s="102"/>
      <c r="B568" s="117"/>
      <c r="C568" s="110"/>
      <c r="D568" s="110"/>
      <c r="E568" s="115"/>
      <c r="F568" s="110"/>
      <c r="G568" s="110"/>
      <c r="H568" s="110"/>
      <c r="I568" s="110"/>
      <c r="J568" s="110"/>
      <c r="K568" s="112"/>
      <c r="L568" s="112"/>
      <c r="M568" s="112"/>
      <c r="N568" s="112"/>
      <c r="O568" s="112"/>
      <c r="P568" s="112"/>
      <c r="Q568" s="112"/>
      <c r="R568" s="110"/>
      <c r="S568" s="110"/>
      <c r="T568" s="112"/>
      <c r="U568" s="112"/>
      <c r="V568" s="110"/>
      <c r="W568" s="382"/>
      <c r="X568" s="382"/>
      <c r="Y568" s="383"/>
      <c r="Z568" s="2"/>
    </row>
    <row r="569" ht="14.25" customHeight="1">
      <c r="A569" s="102"/>
      <c r="B569" s="117"/>
      <c r="C569" s="110"/>
      <c r="D569" s="110"/>
      <c r="E569" s="115"/>
      <c r="F569" s="110"/>
      <c r="G569" s="110"/>
      <c r="H569" s="110"/>
      <c r="I569" s="110"/>
      <c r="J569" s="110"/>
      <c r="K569" s="112"/>
      <c r="L569" s="112"/>
      <c r="M569" s="112"/>
      <c r="N569" s="112"/>
      <c r="O569" s="112"/>
      <c r="P569" s="112"/>
      <c r="Q569" s="112"/>
      <c r="R569" s="110"/>
      <c r="S569" s="110"/>
      <c r="T569" s="112"/>
      <c r="U569" s="112"/>
      <c r="V569" s="110"/>
      <c r="W569" s="382"/>
      <c r="X569" s="382"/>
      <c r="Y569" s="383"/>
      <c r="Z569" s="2"/>
    </row>
    <row r="570" ht="14.25" customHeight="1">
      <c r="A570" s="102"/>
      <c r="B570" s="117"/>
      <c r="C570" s="110"/>
      <c r="D570" s="110"/>
      <c r="E570" s="115"/>
      <c r="F570" s="110"/>
      <c r="G570" s="110"/>
      <c r="H570" s="110"/>
      <c r="I570" s="110"/>
      <c r="J570" s="110"/>
      <c r="K570" s="112"/>
      <c r="L570" s="112"/>
      <c r="M570" s="112"/>
      <c r="N570" s="112"/>
      <c r="O570" s="112"/>
      <c r="P570" s="112"/>
      <c r="Q570" s="112"/>
      <c r="R570" s="110"/>
      <c r="S570" s="110"/>
      <c r="T570" s="112"/>
      <c r="U570" s="112"/>
      <c r="V570" s="110"/>
      <c r="W570" s="382"/>
      <c r="X570" s="382"/>
      <c r="Y570" s="383"/>
      <c r="Z570" s="2"/>
    </row>
    <row r="571" ht="14.25" customHeight="1">
      <c r="A571" s="102"/>
      <c r="B571" s="117"/>
      <c r="C571" s="110"/>
      <c r="D571" s="110"/>
      <c r="E571" s="115"/>
      <c r="F571" s="110"/>
      <c r="G571" s="110"/>
      <c r="H571" s="110"/>
      <c r="I571" s="110"/>
      <c r="J571" s="110"/>
      <c r="K571" s="112"/>
      <c r="L571" s="112"/>
      <c r="M571" s="112"/>
      <c r="N571" s="112"/>
      <c r="O571" s="112"/>
      <c r="P571" s="112"/>
      <c r="Q571" s="112"/>
      <c r="R571" s="110"/>
      <c r="S571" s="110"/>
      <c r="T571" s="112"/>
      <c r="U571" s="112"/>
      <c r="V571" s="110"/>
      <c r="W571" s="382"/>
      <c r="X571" s="382"/>
      <c r="Y571" s="383"/>
      <c r="Z571" s="2"/>
    </row>
    <row r="572" ht="14.25" customHeight="1">
      <c r="A572" s="102"/>
      <c r="B572" s="117"/>
      <c r="C572" s="110"/>
      <c r="D572" s="110"/>
      <c r="E572" s="115"/>
      <c r="F572" s="110"/>
      <c r="G572" s="110"/>
      <c r="H572" s="110"/>
      <c r="I572" s="110"/>
      <c r="J572" s="110"/>
      <c r="K572" s="112"/>
      <c r="L572" s="112"/>
      <c r="M572" s="112"/>
      <c r="N572" s="112"/>
      <c r="O572" s="112"/>
      <c r="P572" s="112"/>
      <c r="Q572" s="112"/>
      <c r="R572" s="110"/>
      <c r="S572" s="110"/>
      <c r="T572" s="112"/>
      <c r="U572" s="112"/>
      <c r="V572" s="110"/>
      <c r="W572" s="382"/>
      <c r="X572" s="382"/>
      <c r="Y572" s="383"/>
      <c r="Z572" s="2"/>
    </row>
    <row r="573" ht="14.25" customHeight="1">
      <c r="A573" s="102"/>
      <c r="B573" s="117"/>
      <c r="C573" s="110"/>
      <c r="D573" s="110"/>
      <c r="E573" s="115"/>
      <c r="F573" s="110"/>
      <c r="G573" s="110"/>
      <c r="H573" s="110"/>
      <c r="I573" s="110"/>
      <c r="J573" s="110"/>
      <c r="K573" s="112"/>
      <c r="L573" s="112"/>
      <c r="M573" s="112"/>
      <c r="N573" s="112"/>
      <c r="O573" s="112"/>
      <c r="P573" s="112"/>
      <c r="Q573" s="112"/>
      <c r="R573" s="110"/>
      <c r="S573" s="110"/>
      <c r="T573" s="112"/>
      <c r="U573" s="112"/>
      <c r="V573" s="110"/>
      <c r="W573" s="382"/>
      <c r="X573" s="382"/>
      <c r="Y573" s="383"/>
      <c r="Z573" s="2"/>
    </row>
    <row r="574" ht="14.25" customHeight="1">
      <c r="A574" s="102"/>
      <c r="B574" s="117"/>
      <c r="C574" s="110"/>
      <c r="D574" s="110"/>
      <c r="E574" s="115"/>
      <c r="F574" s="110"/>
      <c r="G574" s="110"/>
      <c r="H574" s="110"/>
      <c r="I574" s="110"/>
      <c r="J574" s="110"/>
      <c r="K574" s="112"/>
      <c r="L574" s="112"/>
      <c r="M574" s="112"/>
      <c r="N574" s="112"/>
      <c r="O574" s="112"/>
      <c r="P574" s="112"/>
      <c r="Q574" s="112"/>
      <c r="R574" s="110"/>
      <c r="S574" s="110"/>
      <c r="T574" s="112"/>
      <c r="U574" s="112"/>
      <c r="V574" s="110"/>
      <c r="W574" s="382"/>
      <c r="X574" s="382"/>
      <c r="Y574" s="383"/>
      <c r="Z574" s="2"/>
    </row>
    <row r="575" ht="14.25" customHeight="1">
      <c r="A575" s="102"/>
      <c r="B575" s="117"/>
      <c r="C575" s="110"/>
      <c r="D575" s="110"/>
      <c r="E575" s="115"/>
      <c r="F575" s="110"/>
      <c r="G575" s="110"/>
      <c r="H575" s="110"/>
      <c r="I575" s="110"/>
      <c r="J575" s="110"/>
      <c r="K575" s="112"/>
      <c r="L575" s="112"/>
      <c r="M575" s="112"/>
      <c r="N575" s="112"/>
      <c r="O575" s="112"/>
      <c r="P575" s="112"/>
      <c r="Q575" s="112"/>
      <c r="R575" s="110"/>
      <c r="S575" s="110"/>
      <c r="T575" s="112"/>
      <c r="U575" s="112"/>
      <c r="V575" s="110"/>
      <c r="W575" s="382"/>
      <c r="X575" s="382"/>
      <c r="Y575" s="383"/>
      <c r="Z575" s="2"/>
    </row>
    <row r="576" ht="14.25" customHeight="1">
      <c r="A576" s="102"/>
      <c r="B576" s="117"/>
      <c r="C576" s="110"/>
      <c r="D576" s="110"/>
      <c r="E576" s="115"/>
      <c r="F576" s="110"/>
      <c r="G576" s="110"/>
      <c r="H576" s="110"/>
      <c r="I576" s="110"/>
      <c r="J576" s="110"/>
      <c r="K576" s="112"/>
      <c r="L576" s="112"/>
      <c r="M576" s="112"/>
      <c r="N576" s="112"/>
      <c r="O576" s="112"/>
      <c r="P576" s="112"/>
      <c r="Q576" s="112"/>
      <c r="R576" s="110"/>
      <c r="S576" s="110"/>
      <c r="T576" s="112"/>
      <c r="U576" s="112"/>
      <c r="V576" s="110"/>
      <c r="W576" s="382"/>
      <c r="X576" s="382"/>
      <c r="Y576" s="383"/>
      <c r="Z576" s="2"/>
    </row>
    <row r="577" ht="14.25" customHeight="1">
      <c r="A577" s="102"/>
      <c r="B577" s="117"/>
      <c r="C577" s="110"/>
      <c r="D577" s="110"/>
      <c r="E577" s="115"/>
      <c r="F577" s="110"/>
      <c r="G577" s="110"/>
      <c r="H577" s="110"/>
      <c r="I577" s="110"/>
      <c r="J577" s="110"/>
      <c r="K577" s="112"/>
      <c r="L577" s="112"/>
      <c r="M577" s="112"/>
      <c r="N577" s="112"/>
      <c r="O577" s="112"/>
      <c r="P577" s="112"/>
      <c r="Q577" s="112"/>
      <c r="R577" s="110"/>
      <c r="S577" s="110"/>
      <c r="T577" s="112"/>
      <c r="U577" s="112"/>
      <c r="V577" s="110"/>
      <c r="W577" s="382"/>
      <c r="X577" s="382"/>
      <c r="Y577" s="383"/>
      <c r="Z577" s="2"/>
    </row>
    <row r="578" ht="14.25" customHeight="1">
      <c r="A578" s="102"/>
      <c r="B578" s="117"/>
      <c r="C578" s="110"/>
      <c r="D578" s="110"/>
      <c r="E578" s="115"/>
      <c r="F578" s="110"/>
      <c r="G578" s="110"/>
      <c r="H578" s="110"/>
      <c r="I578" s="110"/>
      <c r="J578" s="110"/>
      <c r="K578" s="112"/>
      <c r="L578" s="112"/>
      <c r="M578" s="112"/>
      <c r="N578" s="112"/>
      <c r="O578" s="112"/>
      <c r="P578" s="112"/>
      <c r="Q578" s="112"/>
      <c r="R578" s="110"/>
      <c r="S578" s="110"/>
      <c r="T578" s="112"/>
      <c r="U578" s="112"/>
      <c r="V578" s="110"/>
      <c r="W578" s="382"/>
      <c r="X578" s="382"/>
      <c r="Y578" s="383"/>
      <c r="Z578" s="2"/>
    </row>
    <row r="579" ht="14.25" customHeight="1">
      <c r="A579" s="102"/>
      <c r="B579" s="117"/>
      <c r="C579" s="110"/>
      <c r="D579" s="110"/>
      <c r="E579" s="115"/>
      <c r="F579" s="110"/>
      <c r="G579" s="110"/>
      <c r="H579" s="110"/>
      <c r="I579" s="110"/>
      <c r="J579" s="110"/>
      <c r="K579" s="112"/>
      <c r="L579" s="112"/>
      <c r="M579" s="112"/>
      <c r="N579" s="112"/>
      <c r="O579" s="112"/>
      <c r="P579" s="112"/>
      <c r="Q579" s="112"/>
      <c r="R579" s="110"/>
      <c r="S579" s="110"/>
      <c r="T579" s="112"/>
      <c r="U579" s="112"/>
      <c r="V579" s="110"/>
      <c r="W579" s="382"/>
      <c r="X579" s="382"/>
      <c r="Y579" s="383"/>
      <c r="Z579" s="2"/>
    </row>
    <row r="580" ht="14.25" customHeight="1">
      <c r="A580" s="102"/>
      <c r="B580" s="117"/>
      <c r="C580" s="110"/>
      <c r="D580" s="110"/>
      <c r="E580" s="115"/>
      <c r="F580" s="110"/>
      <c r="G580" s="110"/>
      <c r="H580" s="110"/>
      <c r="I580" s="110"/>
      <c r="J580" s="110"/>
      <c r="K580" s="112"/>
      <c r="L580" s="112"/>
      <c r="M580" s="112"/>
      <c r="N580" s="112"/>
      <c r="O580" s="112"/>
      <c r="P580" s="112"/>
      <c r="Q580" s="112"/>
      <c r="R580" s="110"/>
      <c r="S580" s="110"/>
      <c r="T580" s="112"/>
      <c r="U580" s="112"/>
      <c r="V580" s="110"/>
      <c r="W580" s="382"/>
      <c r="X580" s="382"/>
      <c r="Y580" s="383"/>
      <c r="Z580" s="2"/>
    </row>
    <row r="581" ht="14.25" customHeight="1">
      <c r="A581" s="102"/>
      <c r="B581" s="117"/>
      <c r="C581" s="110"/>
      <c r="D581" s="110"/>
      <c r="E581" s="115"/>
      <c r="F581" s="110"/>
      <c r="G581" s="110"/>
      <c r="H581" s="110"/>
      <c r="I581" s="110"/>
      <c r="J581" s="110"/>
      <c r="K581" s="112"/>
      <c r="L581" s="112"/>
      <c r="M581" s="112"/>
      <c r="N581" s="112"/>
      <c r="O581" s="112"/>
      <c r="P581" s="112"/>
      <c r="Q581" s="112"/>
      <c r="R581" s="110"/>
      <c r="S581" s="110"/>
      <c r="T581" s="112"/>
      <c r="U581" s="112"/>
      <c r="V581" s="110"/>
      <c r="W581" s="382"/>
      <c r="X581" s="382"/>
      <c r="Y581" s="383"/>
      <c r="Z581" s="2"/>
    </row>
    <row r="582" ht="14.25" customHeight="1">
      <c r="A582" s="102"/>
      <c r="B582" s="117"/>
      <c r="C582" s="110"/>
      <c r="D582" s="110"/>
      <c r="E582" s="115"/>
      <c r="F582" s="110"/>
      <c r="G582" s="110"/>
      <c r="H582" s="110"/>
      <c r="I582" s="110"/>
      <c r="J582" s="110"/>
      <c r="K582" s="112"/>
      <c r="L582" s="112"/>
      <c r="M582" s="112"/>
      <c r="N582" s="112"/>
      <c r="O582" s="112"/>
      <c r="P582" s="112"/>
      <c r="Q582" s="112"/>
      <c r="R582" s="110"/>
      <c r="S582" s="110"/>
      <c r="T582" s="112"/>
      <c r="U582" s="112"/>
      <c r="V582" s="110"/>
      <c r="W582" s="382"/>
      <c r="X582" s="382"/>
      <c r="Y582" s="383"/>
      <c r="Z582" s="2"/>
    </row>
    <row r="583" ht="14.25" customHeight="1">
      <c r="A583" s="102"/>
      <c r="B583" s="117"/>
      <c r="C583" s="110"/>
      <c r="D583" s="110"/>
      <c r="E583" s="115"/>
      <c r="F583" s="110"/>
      <c r="G583" s="110"/>
      <c r="H583" s="110"/>
      <c r="I583" s="110"/>
      <c r="J583" s="110"/>
      <c r="K583" s="112"/>
      <c r="L583" s="112"/>
      <c r="M583" s="112"/>
      <c r="N583" s="112"/>
      <c r="O583" s="112"/>
      <c r="P583" s="112"/>
      <c r="Q583" s="112"/>
      <c r="R583" s="110"/>
      <c r="S583" s="110"/>
      <c r="T583" s="112"/>
      <c r="U583" s="112"/>
      <c r="V583" s="110"/>
      <c r="W583" s="382"/>
      <c r="X583" s="382"/>
      <c r="Y583" s="383"/>
      <c r="Z583" s="2"/>
    </row>
    <row r="584" ht="14.25" customHeight="1">
      <c r="A584" s="102"/>
      <c r="B584" s="117"/>
      <c r="C584" s="110"/>
      <c r="D584" s="110"/>
      <c r="E584" s="115"/>
      <c r="F584" s="110"/>
      <c r="G584" s="110"/>
      <c r="H584" s="110"/>
      <c r="I584" s="110"/>
      <c r="J584" s="110"/>
      <c r="K584" s="112"/>
      <c r="L584" s="112"/>
      <c r="M584" s="112"/>
      <c r="N584" s="112"/>
      <c r="O584" s="112"/>
      <c r="P584" s="112"/>
      <c r="Q584" s="112"/>
      <c r="R584" s="110"/>
      <c r="S584" s="110"/>
      <c r="T584" s="112"/>
      <c r="U584" s="112"/>
      <c r="V584" s="110"/>
      <c r="W584" s="382"/>
      <c r="X584" s="382"/>
      <c r="Y584" s="383"/>
      <c r="Z584" s="2"/>
    </row>
    <row r="585" ht="14.25" customHeight="1">
      <c r="A585" s="102"/>
      <c r="B585" s="117"/>
      <c r="C585" s="110"/>
      <c r="D585" s="110"/>
      <c r="E585" s="115"/>
      <c r="F585" s="110"/>
      <c r="G585" s="110"/>
      <c r="H585" s="110"/>
      <c r="I585" s="110"/>
      <c r="J585" s="110"/>
      <c r="K585" s="112"/>
      <c r="L585" s="112"/>
      <c r="M585" s="112"/>
      <c r="N585" s="112"/>
      <c r="O585" s="112"/>
      <c r="P585" s="112"/>
      <c r="Q585" s="112"/>
      <c r="R585" s="110"/>
      <c r="S585" s="110"/>
      <c r="T585" s="112"/>
      <c r="U585" s="112"/>
      <c r="V585" s="110"/>
      <c r="W585" s="382"/>
      <c r="X585" s="382"/>
      <c r="Y585" s="383"/>
      <c r="Z585" s="2"/>
    </row>
    <row r="586" ht="14.25" customHeight="1">
      <c r="A586" s="102"/>
      <c r="B586" s="117"/>
      <c r="C586" s="110"/>
      <c r="D586" s="110"/>
      <c r="E586" s="115"/>
      <c r="F586" s="110"/>
      <c r="G586" s="110"/>
      <c r="H586" s="110"/>
      <c r="I586" s="110"/>
      <c r="J586" s="110"/>
      <c r="K586" s="112"/>
      <c r="L586" s="112"/>
      <c r="M586" s="112"/>
      <c r="N586" s="112"/>
      <c r="O586" s="112"/>
      <c r="P586" s="112"/>
      <c r="Q586" s="112"/>
      <c r="R586" s="110"/>
      <c r="S586" s="110"/>
      <c r="T586" s="112"/>
      <c r="U586" s="112"/>
      <c r="V586" s="110"/>
      <c r="W586" s="382"/>
      <c r="X586" s="382"/>
      <c r="Y586" s="383"/>
      <c r="Z586" s="2"/>
    </row>
    <row r="587" ht="14.25" customHeight="1">
      <c r="A587" s="102"/>
      <c r="B587" s="117"/>
      <c r="C587" s="110"/>
      <c r="D587" s="110"/>
      <c r="E587" s="115"/>
      <c r="F587" s="110"/>
      <c r="G587" s="110"/>
      <c r="H587" s="110"/>
      <c r="I587" s="110"/>
      <c r="J587" s="110"/>
      <c r="K587" s="112"/>
      <c r="L587" s="112"/>
      <c r="M587" s="112"/>
      <c r="N587" s="112"/>
      <c r="O587" s="112"/>
      <c r="P587" s="112"/>
      <c r="Q587" s="112"/>
      <c r="R587" s="110"/>
      <c r="S587" s="110"/>
      <c r="T587" s="112"/>
      <c r="U587" s="112"/>
      <c r="V587" s="110"/>
      <c r="W587" s="382"/>
      <c r="X587" s="382"/>
      <c r="Y587" s="383"/>
      <c r="Z587" s="2"/>
    </row>
    <row r="588" ht="14.25" customHeight="1">
      <c r="A588" s="102"/>
      <c r="B588" s="117"/>
      <c r="C588" s="110"/>
      <c r="D588" s="110"/>
      <c r="E588" s="115"/>
      <c r="F588" s="110"/>
      <c r="G588" s="110"/>
      <c r="H588" s="110"/>
      <c r="I588" s="110"/>
      <c r="J588" s="110"/>
      <c r="K588" s="112"/>
      <c r="L588" s="112"/>
      <c r="M588" s="112"/>
      <c r="N588" s="112"/>
      <c r="O588" s="112"/>
      <c r="P588" s="112"/>
      <c r="Q588" s="112"/>
      <c r="R588" s="110"/>
      <c r="S588" s="110"/>
      <c r="T588" s="112"/>
      <c r="U588" s="112"/>
      <c r="V588" s="110"/>
      <c r="W588" s="382"/>
      <c r="X588" s="382"/>
      <c r="Y588" s="383"/>
      <c r="Z588" s="2"/>
    </row>
    <row r="589" ht="14.25" customHeight="1">
      <c r="A589" s="102"/>
      <c r="B589" s="117"/>
      <c r="C589" s="110"/>
      <c r="D589" s="110"/>
      <c r="E589" s="115"/>
      <c r="F589" s="110"/>
      <c r="G589" s="110"/>
      <c r="H589" s="110"/>
      <c r="I589" s="110"/>
      <c r="J589" s="110"/>
      <c r="K589" s="112"/>
      <c r="L589" s="112"/>
      <c r="M589" s="112"/>
      <c r="N589" s="112"/>
      <c r="O589" s="112"/>
      <c r="P589" s="112"/>
      <c r="Q589" s="112"/>
      <c r="R589" s="110"/>
      <c r="S589" s="110"/>
      <c r="T589" s="112"/>
      <c r="U589" s="112"/>
      <c r="V589" s="110"/>
      <c r="W589" s="382"/>
      <c r="X589" s="382"/>
      <c r="Y589" s="383"/>
      <c r="Z589" s="2"/>
    </row>
    <row r="590" ht="14.25" customHeight="1">
      <c r="A590" s="102"/>
      <c r="B590" s="117"/>
      <c r="C590" s="110"/>
      <c r="D590" s="110"/>
      <c r="E590" s="115"/>
      <c r="F590" s="110"/>
      <c r="G590" s="110"/>
      <c r="H590" s="110"/>
      <c r="I590" s="110"/>
      <c r="J590" s="110"/>
      <c r="K590" s="112"/>
      <c r="L590" s="112"/>
      <c r="M590" s="112"/>
      <c r="N590" s="112"/>
      <c r="O590" s="112"/>
      <c r="P590" s="112"/>
      <c r="Q590" s="112"/>
      <c r="R590" s="110"/>
      <c r="S590" s="110"/>
      <c r="T590" s="112"/>
      <c r="U590" s="112"/>
      <c r="V590" s="110"/>
      <c r="W590" s="382"/>
      <c r="X590" s="382"/>
      <c r="Y590" s="383"/>
      <c r="Z590" s="2"/>
    </row>
    <row r="591" ht="14.25" customHeight="1">
      <c r="A591" s="102"/>
      <c r="B591" s="117"/>
      <c r="C591" s="110"/>
      <c r="D591" s="110"/>
      <c r="E591" s="115"/>
      <c r="F591" s="110"/>
      <c r="G591" s="110"/>
      <c r="H591" s="110"/>
      <c r="I591" s="110"/>
      <c r="J591" s="110"/>
      <c r="K591" s="112"/>
      <c r="L591" s="112"/>
      <c r="M591" s="112"/>
      <c r="N591" s="112"/>
      <c r="O591" s="112"/>
      <c r="P591" s="112"/>
      <c r="Q591" s="112"/>
      <c r="R591" s="110"/>
      <c r="S591" s="110"/>
      <c r="T591" s="112"/>
      <c r="U591" s="112"/>
      <c r="V591" s="110"/>
      <c r="W591" s="382"/>
      <c r="X591" s="382"/>
      <c r="Y591" s="383"/>
      <c r="Z591" s="2"/>
    </row>
    <row r="592" ht="14.25" customHeight="1">
      <c r="A592" s="102"/>
      <c r="B592" s="117"/>
      <c r="C592" s="110"/>
      <c r="D592" s="110"/>
      <c r="E592" s="115"/>
      <c r="F592" s="110"/>
      <c r="G592" s="110"/>
      <c r="H592" s="110"/>
      <c r="I592" s="110"/>
      <c r="J592" s="110"/>
      <c r="K592" s="112"/>
      <c r="L592" s="112"/>
      <c r="M592" s="112"/>
      <c r="N592" s="112"/>
      <c r="O592" s="112"/>
      <c r="P592" s="112"/>
      <c r="Q592" s="112"/>
      <c r="R592" s="110"/>
      <c r="S592" s="110"/>
      <c r="T592" s="112"/>
      <c r="U592" s="112"/>
      <c r="V592" s="110"/>
      <c r="W592" s="382"/>
      <c r="X592" s="382"/>
      <c r="Y592" s="383"/>
      <c r="Z592" s="2"/>
    </row>
    <row r="593" ht="14.25" customHeight="1">
      <c r="A593" s="102"/>
      <c r="B593" s="117"/>
      <c r="C593" s="110"/>
      <c r="D593" s="110"/>
      <c r="E593" s="115"/>
      <c r="F593" s="110"/>
      <c r="G593" s="110"/>
      <c r="H593" s="110"/>
      <c r="I593" s="110"/>
      <c r="J593" s="110"/>
      <c r="K593" s="112"/>
      <c r="L593" s="112"/>
      <c r="M593" s="112"/>
      <c r="N593" s="112"/>
      <c r="O593" s="112"/>
      <c r="P593" s="112"/>
      <c r="Q593" s="112"/>
      <c r="R593" s="110"/>
      <c r="S593" s="110"/>
      <c r="T593" s="112"/>
      <c r="U593" s="112"/>
      <c r="V593" s="110"/>
      <c r="W593" s="382"/>
      <c r="X593" s="382"/>
      <c r="Y593" s="383"/>
      <c r="Z593" s="2"/>
    </row>
    <row r="594" ht="14.25" customHeight="1">
      <c r="A594" s="102"/>
      <c r="B594" s="117"/>
      <c r="C594" s="110"/>
      <c r="D594" s="110"/>
      <c r="E594" s="115"/>
      <c r="F594" s="110"/>
      <c r="G594" s="110"/>
      <c r="H594" s="110"/>
      <c r="I594" s="110"/>
      <c r="J594" s="110"/>
      <c r="K594" s="112"/>
      <c r="L594" s="112"/>
      <c r="M594" s="112"/>
      <c r="N594" s="112"/>
      <c r="O594" s="112"/>
      <c r="P594" s="112"/>
      <c r="Q594" s="112"/>
      <c r="R594" s="110"/>
      <c r="S594" s="110"/>
      <c r="T594" s="112"/>
      <c r="U594" s="112"/>
      <c r="V594" s="110"/>
      <c r="W594" s="382"/>
      <c r="X594" s="382"/>
      <c r="Y594" s="383"/>
      <c r="Z594" s="2"/>
    </row>
    <row r="595" ht="14.25" customHeight="1">
      <c r="A595" s="102"/>
      <c r="B595" s="117"/>
      <c r="C595" s="110"/>
      <c r="D595" s="110"/>
      <c r="E595" s="115"/>
      <c r="F595" s="110"/>
      <c r="G595" s="110"/>
      <c r="H595" s="110"/>
      <c r="I595" s="110"/>
      <c r="J595" s="110"/>
      <c r="K595" s="112"/>
      <c r="L595" s="112"/>
      <c r="M595" s="112"/>
      <c r="N595" s="112"/>
      <c r="O595" s="112"/>
      <c r="P595" s="112"/>
      <c r="Q595" s="112"/>
      <c r="R595" s="110"/>
      <c r="S595" s="110"/>
      <c r="T595" s="112"/>
      <c r="U595" s="112"/>
      <c r="V595" s="110"/>
      <c r="W595" s="382"/>
      <c r="X595" s="382"/>
      <c r="Y595" s="383"/>
      <c r="Z595" s="2"/>
    </row>
    <row r="596" ht="14.25" customHeight="1">
      <c r="A596" s="102"/>
      <c r="B596" s="117"/>
      <c r="C596" s="110"/>
      <c r="D596" s="110"/>
      <c r="E596" s="115"/>
      <c r="F596" s="110"/>
      <c r="G596" s="110"/>
      <c r="H596" s="110"/>
      <c r="I596" s="110"/>
      <c r="J596" s="110"/>
      <c r="K596" s="112"/>
      <c r="L596" s="112"/>
      <c r="M596" s="112"/>
      <c r="N596" s="112"/>
      <c r="O596" s="112"/>
      <c r="P596" s="112"/>
      <c r="Q596" s="112"/>
      <c r="R596" s="110"/>
      <c r="S596" s="110"/>
      <c r="T596" s="112"/>
      <c r="U596" s="112"/>
      <c r="V596" s="110"/>
      <c r="W596" s="382"/>
      <c r="X596" s="382"/>
      <c r="Y596" s="383"/>
      <c r="Z596" s="2"/>
    </row>
    <row r="597" ht="14.25" customHeight="1">
      <c r="A597" s="102"/>
      <c r="B597" s="117"/>
      <c r="C597" s="110"/>
      <c r="D597" s="110"/>
      <c r="E597" s="115"/>
      <c r="F597" s="110"/>
      <c r="G597" s="110"/>
      <c r="H597" s="110"/>
      <c r="I597" s="110"/>
      <c r="J597" s="110"/>
      <c r="K597" s="112"/>
      <c r="L597" s="112"/>
      <c r="M597" s="112"/>
      <c r="N597" s="112"/>
      <c r="O597" s="112"/>
      <c r="P597" s="112"/>
      <c r="Q597" s="112"/>
      <c r="R597" s="110"/>
      <c r="S597" s="110"/>
      <c r="T597" s="112"/>
      <c r="U597" s="112"/>
      <c r="V597" s="110"/>
      <c r="W597" s="382"/>
      <c r="X597" s="382"/>
      <c r="Y597" s="383"/>
      <c r="Z597" s="2"/>
    </row>
    <row r="598" ht="14.25" customHeight="1">
      <c r="A598" s="102"/>
      <c r="B598" s="117"/>
      <c r="C598" s="110"/>
      <c r="D598" s="110"/>
      <c r="E598" s="115"/>
      <c r="F598" s="110"/>
      <c r="G598" s="110"/>
      <c r="H598" s="110"/>
      <c r="I598" s="110"/>
      <c r="J598" s="110"/>
      <c r="K598" s="112"/>
      <c r="L598" s="112"/>
      <c r="M598" s="112"/>
      <c r="N598" s="112"/>
      <c r="O598" s="112"/>
      <c r="P598" s="112"/>
      <c r="Q598" s="112"/>
      <c r="R598" s="110"/>
      <c r="S598" s="110"/>
      <c r="T598" s="112"/>
      <c r="U598" s="112"/>
      <c r="V598" s="110"/>
      <c r="W598" s="382"/>
      <c r="X598" s="382"/>
      <c r="Y598" s="383"/>
      <c r="Z598" s="2"/>
    </row>
    <row r="599" ht="14.25" customHeight="1">
      <c r="A599" s="102"/>
      <c r="B599" s="117"/>
      <c r="C599" s="110"/>
      <c r="D599" s="110"/>
      <c r="E599" s="115"/>
      <c r="F599" s="110"/>
      <c r="G599" s="110"/>
      <c r="H599" s="110"/>
      <c r="I599" s="110"/>
      <c r="J599" s="110"/>
      <c r="K599" s="112"/>
      <c r="L599" s="112"/>
      <c r="M599" s="112"/>
      <c r="N599" s="112"/>
      <c r="O599" s="112"/>
      <c r="P599" s="112"/>
      <c r="Q599" s="112"/>
      <c r="R599" s="110"/>
      <c r="S599" s="110"/>
      <c r="T599" s="112"/>
      <c r="U599" s="112"/>
      <c r="V599" s="110"/>
      <c r="W599" s="382"/>
      <c r="X599" s="382"/>
      <c r="Y599" s="383"/>
      <c r="Z599" s="2"/>
    </row>
    <row r="600" ht="14.25" customHeight="1">
      <c r="A600" s="102"/>
      <c r="B600" s="117"/>
      <c r="C600" s="110"/>
      <c r="D600" s="110"/>
      <c r="E600" s="115"/>
      <c r="F600" s="110"/>
      <c r="G600" s="110"/>
      <c r="H600" s="110"/>
      <c r="I600" s="110"/>
      <c r="J600" s="110"/>
      <c r="K600" s="112"/>
      <c r="L600" s="112"/>
      <c r="M600" s="112"/>
      <c r="N600" s="112"/>
      <c r="O600" s="112"/>
      <c r="P600" s="112"/>
      <c r="Q600" s="112"/>
      <c r="R600" s="110"/>
      <c r="S600" s="110"/>
      <c r="T600" s="112"/>
      <c r="U600" s="112"/>
      <c r="V600" s="110"/>
      <c r="W600" s="382"/>
      <c r="X600" s="382"/>
      <c r="Y600" s="383"/>
      <c r="Z600" s="2"/>
    </row>
    <row r="601" ht="14.25" customHeight="1">
      <c r="A601" s="102"/>
      <c r="B601" s="117"/>
      <c r="C601" s="110"/>
      <c r="D601" s="110"/>
      <c r="E601" s="115"/>
      <c r="F601" s="110"/>
      <c r="G601" s="110"/>
      <c r="H601" s="110"/>
      <c r="I601" s="110"/>
      <c r="J601" s="110"/>
      <c r="K601" s="112"/>
      <c r="L601" s="112"/>
      <c r="M601" s="112"/>
      <c r="N601" s="112"/>
      <c r="O601" s="112"/>
      <c r="P601" s="112"/>
      <c r="Q601" s="112"/>
      <c r="R601" s="110"/>
      <c r="S601" s="110"/>
      <c r="T601" s="112"/>
      <c r="U601" s="112"/>
      <c r="V601" s="110"/>
      <c r="W601" s="382"/>
      <c r="X601" s="382"/>
      <c r="Y601" s="383"/>
      <c r="Z601" s="2"/>
    </row>
    <row r="602" ht="14.25" customHeight="1">
      <c r="A602" s="102"/>
      <c r="B602" s="117"/>
      <c r="C602" s="110"/>
      <c r="D602" s="110"/>
      <c r="E602" s="115"/>
      <c r="F602" s="110"/>
      <c r="G602" s="110"/>
      <c r="H602" s="110"/>
      <c r="I602" s="110"/>
      <c r="J602" s="110"/>
      <c r="K602" s="112"/>
      <c r="L602" s="112"/>
      <c r="M602" s="112"/>
      <c r="N602" s="112"/>
      <c r="O602" s="112"/>
      <c r="P602" s="112"/>
      <c r="Q602" s="112"/>
      <c r="R602" s="110"/>
      <c r="S602" s="110"/>
      <c r="T602" s="112"/>
      <c r="U602" s="112"/>
      <c r="V602" s="110"/>
      <c r="W602" s="382"/>
      <c r="X602" s="382"/>
      <c r="Y602" s="383"/>
      <c r="Z602" s="2"/>
    </row>
    <row r="603" ht="14.25" customHeight="1">
      <c r="A603" s="102"/>
      <c r="B603" s="117"/>
      <c r="C603" s="110"/>
      <c r="D603" s="110"/>
      <c r="E603" s="115"/>
      <c r="F603" s="110"/>
      <c r="G603" s="110"/>
      <c r="H603" s="110"/>
      <c r="I603" s="110"/>
      <c r="J603" s="110"/>
      <c r="K603" s="112"/>
      <c r="L603" s="112"/>
      <c r="M603" s="112"/>
      <c r="N603" s="112"/>
      <c r="O603" s="112"/>
      <c r="P603" s="112"/>
      <c r="Q603" s="112"/>
      <c r="R603" s="110"/>
      <c r="S603" s="110"/>
      <c r="T603" s="112"/>
      <c r="U603" s="112"/>
      <c r="V603" s="110"/>
      <c r="W603" s="382"/>
      <c r="X603" s="382"/>
      <c r="Y603" s="383"/>
      <c r="Z603" s="2"/>
    </row>
    <row r="604" ht="14.25" customHeight="1">
      <c r="A604" s="102"/>
      <c r="B604" s="117"/>
      <c r="C604" s="110"/>
      <c r="D604" s="110"/>
      <c r="E604" s="115"/>
      <c r="F604" s="110"/>
      <c r="G604" s="110"/>
      <c r="H604" s="110"/>
      <c r="I604" s="110"/>
      <c r="J604" s="110"/>
      <c r="K604" s="112"/>
      <c r="L604" s="112"/>
      <c r="M604" s="112"/>
      <c r="N604" s="112"/>
      <c r="O604" s="112"/>
      <c r="P604" s="112"/>
      <c r="Q604" s="112"/>
      <c r="R604" s="110"/>
      <c r="S604" s="110"/>
      <c r="T604" s="112"/>
      <c r="U604" s="112"/>
      <c r="V604" s="110"/>
      <c r="W604" s="382"/>
      <c r="X604" s="382"/>
      <c r="Y604" s="383"/>
      <c r="Z604" s="2"/>
    </row>
    <row r="605" ht="14.25" customHeight="1">
      <c r="A605" s="102"/>
      <c r="B605" s="117"/>
      <c r="C605" s="110"/>
      <c r="D605" s="110"/>
      <c r="E605" s="115"/>
      <c r="F605" s="110"/>
      <c r="G605" s="110"/>
      <c r="H605" s="110"/>
      <c r="I605" s="110"/>
      <c r="J605" s="110"/>
      <c r="K605" s="112"/>
      <c r="L605" s="112"/>
      <c r="M605" s="112"/>
      <c r="N605" s="112"/>
      <c r="O605" s="112"/>
      <c r="P605" s="112"/>
      <c r="Q605" s="112"/>
      <c r="R605" s="110"/>
      <c r="S605" s="110"/>
      <c r="T605" s="112"/>
      <c r="U605" s="112"/>
      <c r="V605" s="110"/>
      <c r="W605" s="382"/>
      <c r="X605" s="382"/>
      <c r="Y605" s="383"/>
      <c r="Z605" s="2"/>
    </row>
    <row r="606" ht="14.25" customHeight="1">
      <c r="A606" s="102"/>
      <c r="B606" s="117"/>
      <c r="C606" s="110"/>
      <c r="D606" s="110"/>
      <c r="E606" s="115"/>
      <c r="F606" s="110"/>
      <c r="G606" s="110"/>
      <c r="H606" s="110"/>
      <c r="I606" s="110"/>
      <c r="J606" s="110"/>
      <c r="K606" s="112"/>
      <c r="L606" s="112"/>
      <c r="M606" s="112"/>
      <c r="N606" s="112"/>
      <c r="O606" s="112"/>
      <c r="P606" s="112"/>
      <c r="Q606" s="112"/>
      <c r="R606" s="110"/>
      <c r="S606" s="110"/>
      <c r="T606" s="112"/>
      <c r="U606" s="112"/>
      <c r="V606" s="110"/>
      <c r="W606" s="382"/>
      <c r="X606" s="382"/>
      <c r="Y606" s="383"/>
      <c r="Z606" s="2"/>
    </row>
    <row r="607" ht="14.25" customHeight="1">
      <c r="A607" s="102"/>
      <c r="B607" s="117"/>
      <c r="C607" s="110"/>
      <c r="D607" s="110"/>
      <c r="E607" s="115"/>
      <c r="F607" s="110"/>
      <c r="G607" s="110"/>
      <c r="H607" s="110"/>
      <c r="I607" s="110"/>
      <c r="J607" s="110"/>
      <c r="K607" s="112"/>
      <c r="L607" s="112"/>
      <c r="M607" s="112"/>
      <c r="N607" s="112"/>
      <c r="O607" s="112"/>
      <c r="P607" s="112"/>
      <c r="Q607" s="112"/>
      <c r="R607" s="110"/>
      <c r="S607" s="110"/>
      <c r="T607" s="112"/>
      <c r="U607" s="112"/>
      <c r="V607" s="110"/>
      <c r="W607" s="382"/>
      <c r="X607" s="382"/>
      <c r="Y607" s="383"/>
      <c r="Z607" s="2"/>
    </row>
    <row r="608" ht="14.25" customHeight="1">
      <c r="A608" s="102"/>
      <c r="B608" s="117"/>
      <c r="C608" s="110"/>
      <c r="D608" s="110"/>
      <c r="E608" s="115"/>
      <c r="F608" s="110"/>
      <c r="G608" s="110"/>
      <c r="H608" s="110"/>
      <c r="I608" s="110"/>
      <c r="J608" s="110"/>
      <c r="K608" s="112"/>
      <c r="L608" s="112"/>
      <c r="M608" s="112"/>
      <c r="N608" s="112"/>
      <c r="O608" s="112"/>
      <c r="P608" s="112"/>
      <c r="Q608" s="112"/>
      <c r="R608" s="110"/>
      <c r="S608" s="110"/>
      <c r="T608" s="112"/>
      <c r="U608" s="112"/>
      <c r="V608" s="110"/>
      <c r="W608" s="382"/>
      <c r="X608" s="382"/>
      <c r="Y608" s="383"/>
      <c r="Z608" s="2"/>
    </row>
    <row r="609" ht="14.25" customHeight="1">
      <c r="A609" s="102"/>
      <c r="B609" s="117"/>
      <c r="C609" s="110"/>
      <c r="D609" s="110"/>
      <c r="E609" s="115"/>
      <c r="F609" s="110"/>
      <c r="G609" s="110"/>
      <c r="H609" s="110"/>
      <c r="I609" s="110"/>
      <c r="J609" s="110"/>
      <c r="K609" s="112"/>
      <c r="L609" s="112"/>
      <c r="M609" s="112"/>
      <c r="N609" s="112"/>
      <c r="O609" s="112"/>
      <c r="P609" s="112"/>
      <c r="Q609" s="112"/>
      <c r="R609" s="110"/>
      <c r="S609" s="110"/>
      <c r="T609" s="112"/>
      <c r="U609" s="112"/>
      <c r="V609" s="110"/>
      <c r="W609" s="382"/>
      <c r="X609" s="382"/>
      <c r="Y609" s="383"/>
      <c r="Z609" s="2"/>
    </row>
    <row r="610" ht="14.25" customHeight="1">
      <c r="A610" s="102"/>
      <c r="B610" s="117"/>
      <c r="C610" s="110"/>
      <c r="D610" s="110"/>
      <c r="E610" s="115"/>
      <c r="F610" s="110"/>
      <c r="G610" s="110"/>
      <c r="H610" s="110"/>
      <c r="I610" s="110"/>
      <c r="J610" s="110"/>
      <c r="K610" s="112"/>
      <c r="L610" s="112"/>
      <c r="M610" s="112"/>
      <c r="N610" s="112"/>
      <c r="O610" s="112"/>
      <c r="P610" s="112"/>
      <c r="Q610" s="112"/>
      <c r="R610" s="110"/>
      <c r="S610" s="110"/>
      <c r="T610" s="112"/>
      <c r="U610" s="112"/>
      <c r="V610" s="110"/>
      <c r="W610" s="382"/>
      <c r="X610" s="382"/>
      <c r="Y610" s="383"/>
      <c r="Z610" s="2"/>
    </row>
    <row r="611" ht="14.25" customHeight="1">
      <c r="A611" s="102"/>
      <c r="B611" s="117"/>
      <c r="C611" s="110"/>
      <c r="D611" s="110"/>
      <c r="E611" s="115"/>
      <c r="F611" s="110"/>
      <c r="G611" s="110"/>
      <c r="H611" s="110"/>
      <c r="I611" s="110"/>
      <c r="J611" s="110"/>
      <c r="K611" s="112"/>
      <c r="L611" s="112"/>
      <c r="M611" s="112"/>
      <c r="N611" s="112"/>
      <c r="O611" s="112"/>
      <c r="P611" s="112"/>
      <c r="Q611" s="112"/>
      <c r="R611" s="110"/>
      <c r="S611" s="110"/>
      <c r="T611" s="112"/>
      <c r="U611" s="112"/>
      <c r="V611" s="110"/>
      <c r="W611" s="382"/>
      <c r="X611" s="382"/>
      <c r="Y611" s="383"/>
      <c r="Z611" s="2"/>
    </row>
    <row r="612" ht="14.25" customHeight="1">
      <c r="A612" s="102"/>
      <c r="B612" s="117"/>
      <c r="C612" s="110"/>
      <c r="D612" s="110"/>
      <c r="E612" s="115"/>
      <c r="F612" s="110"/>
      <c r="G612" s="110"/>
      <c r="H612" s="110"/>
      <c r="I612" s="110"/>
      <c r="J612" s="110"/>
      <c r="K612" s="112"/>
      <c r="L612" s="112"/>
      <c r="M612" s="112"/>
      <c r="N612" s="112"/>
      <c r="O612" s="112"/>
      <c r="P612" s="112"/>
      <c r="Q612" s="112"/>
      <c r="R612" s="110"/>
      <c r="S612" s="110"/>
      <c r="T612" s="112"/>
      <c r="U612" s="112"/>
      <c r="V612" s="110"/>
      <c r="W612" s="382"/>
      <c r="X612" s="382"/>
      <c r="Y612" s="383"/>
      <c r="Z612" s="2"/>
    </row>
    <row r="613" ht="14.25" customHeight="1">
      <c r="A613" s="102"/>
      <c r="B613" s="117"/>
      <c r="C613" s="110"/>
      <c r="D613" s="110"/>
      <c r="E613" s="115"/>
      <c r="F613" s="110"/>
      <c r="G613" s="110"/>
      <c r="H613" s="110"/>
      <c r="I613" s="110"/>
      <c r="J613" s="110"/>
      <c r="K613" s="112"/>
      <c r="L613" s="112"/>
      <c r="M613" s="112"/>
      <c r="N613" s="112"/>
      <c r="O613" s="112"/>
      <c r="P613" s="112"/>
      <c r="Q613" s="112"/>
      <c r="R613" s="110"/>
      <c r="S613" s="110"/>
      <c r="T613" s="112"/>
      <c r="U613" s="112"/>
      <c r="V613" s="110"/>
      <c r="W613" s="382"/>
      <c r="X613" s="382"/>
      <c r="Y613" s="383"/>
      <c r="Z613" s="2"/>
    </row>
    <row r="614" ht="14.25" customHeight="1">
      <c r="A614" s="102"/>
      <c r="B614" s="117"/>
      <c r="C614" s="110"/>
      <c r="D614" s="110"/>
      <c r="E614" s="115"/>
      <c r="F614" s="110"/>
      <c r="G614" s="110"/>
      <c r="H614" s="110"/>
      <c r="I614" s="110"/>
      <c r="J614" s="110"/>
      <c r="K614" s="112"/>
      <c r="L614" s="112"/>
      <c r="M614" s="112"/>
      <c r="N614" s="112"/>
      <c r="O614" s="112"/>
      <c r="P614" s="112"/>
      <c r="Q614" s="112"/>
      <c r="R614" s="110"/>
      <c r="S614" s="110"/>
      <c r="T614" s="112"/>
      <c r="U614" s="112"/>
      <c r="V614" s="110"/>
      <c r="W614" s="382"/>
      <c r="X614" s="382"/>
      <c r="Y614" s="383"/>
      <c r="Z614" s="2"/>
    </row>
    <row r="615" ht="14.25" customHeight="1">
      <c r="A615" s="102"/>
      <c r="B615" s="117"/>
      <c r="C615" s="110"/>
      <c r="D615" s="110"/>
      <c r="E615" s="115"/>
      <c r="F615" s="110"/>
      <c r="G615" s="110"/>
      <c r="H615" s="110"/>
      <c r="I615" s="110"/>
      <c r="J615" s="110"/>
      <c r="K615" s="112"/>
      <c r="L615" s="112"/>
      <c r="M615" s="112"/>
      <c r="N615" s="112"/>
      <c r="O615" s="112"/>
      <c r="P615" s="112"/>
      <c r="Q615" s="112"/>
      <c r="R615" s="110"/>
      <c r="S615" s="110"/>
      <c r="T615" s="112"/>
      <c r="U615" s="112"/>
      <c r="V615" s="110"/>
      <c r="W615" s="382"/>
      <c r="X615" s="382"/>
      <c r="Y615" s="383"/>
      <c r="Z615" s="2"/>
    </row>
    <row r="616" ht="14.25" customHeight="1">
      <c r="A616" s="102"/>
      <c r="B616" s="117"/>
      <c r="C616" s="110"/>
      <c r="D616" s="110"/>
      <c r="E616" s="115"/>
      <c r="F616" s="110"/>
      <c r="G616" s="110"/>
      <c r="H616" s="110"/>
      <c r="I616" s="110"/>
      <c r="J616" s="110"/>
      <c r="K616" s="112"/>
      <c r="L616" s="112"/>
      <c r="M616" s="112"/>
      <c r="N616" s="112"/>
      <c r="O616" s="112"/>
      <c r="P616" s="112"/>
      <c r="Q616" s="112"/>
      <c r="R616" s="110"/>
      <c r="S616" s="110"/>
      <c r="T616" s="112"/>
      <c r="U616" s="112"/>
      <c r="V616" s="110"/>
      <c r="W616" s="382"/>
      <c r="X616" s="382"/>
      <c r="Y616" s="383"/>
      <c r="Z616" s="2"/>
    </row>
    <row r="617" ht="14.25" customHeight="1">
      <c r="A617" s="102"/>
      <c r="B617" s="117"/>
      <c r="C617" s="110"/>
      <c r="D617" s="110"/>
      <c r="E617" s="115"/>
      <c r="F617" s="110"/>
      <c r="G617" s="110"/>
      <c r="H617" s="110"/>
      <c r="I617" s="110"/>
      <c r="J617" s="110"/>
      <c r="K617" s="112"/>
      <c r="L617" s="112"/>
      <c r="M617" s="112"/>
      <c r="N617" s="112"/>
      <c r="O617" s="112"/>
      <c r="P617" s="112"/>
      <c r="Q617" s="112"/>
      <c r="R617" s="110"/>
      <c r="S617" s="110"/>
      <c r="T617" s="112"/>
      <c r="U617" s="112"/>
      <c r="V617" s="110"/>
      <c r="W617" s="382"/>
      <c r="X617" s="382"/>
      <c r="Y617" s="383"/>
      <c r="Z617" s="2"/>
    </row>
    <row r="618" ht="14.25" customHeight="1">
      <c r="A618" s="102"/>
      <c r="B618" s="117"/>
      <c r="C618" s="110"/>
      <c r="D618" s="110"/>
      <c r="E618" s="115"/>
      <c r="F618" s="110"/>
      <c r="G618" s="110"/>
      <c r="H618" s="110"/>
      <c r="I618" s="110"/>
      <c r="J618" s="110"/>
      <c r="K618" s="112"/>
      <c r="L618" s="112"/>
      <c r="M618" s="112"/>
      <c r="N618" s="112"/>
      <c r="O618" s="112"/>
      <c r="P618" s="112"/>
      <c r="Q618" s="112"/>
      <c r="R618" s="110"/>
      <c r="S618" s="110"/>
      <c r="T618" s="112"/>
      <c r="U618" s="112"/>
      <c r="V618" s="110"/>
      <c r="W618" s="382"/>
      <c r="X618" s="382"/>
      <c r="Y618" s="383"/>
      <c r="Z618" s="2"/>
    </row>
    <row r="619" ht="14.25" customHeight="1">
      <c r="A619" s="102"/>
      <c r="B619" s="117"/>
      <c r="C619" s="110"/>
      <c r="D619" s="110"/>
      <c r="E619" s="115"/>
      <c r="F619" s="110"/>
      <c r="G619" s="110"/>
      <c r="H619" s="110"/>
      <c r="I619" s="110"/>
      <c r="J619" s="110"/>
      <c r="K619" s="112"/>
      <c r="L619" s="112"/>
      <c r="M619" s="112"/>
      <c r="N619" s="112"/>
      <c r="O619" s="112"/>
      <c r="P619" s="112"/>
      <c r="Q619" s="112"/>
      <c r="R619" s="110"/>
      <c r="S619" s="110"/>
      <c r="T619" s="112"/>
      <c r="U619" s="112"/>
      <c r="V619" s="110"/>
      <c r="W619" s="382"/>
      <c r="X619" s="382"/>
      <c r="Y619" s="383"/>
      <c r="Z619" s="2"/>
    </row>
    <row r="620" ht="14.25" customHeight="1">
      <c r="A620" s="102"/>
      <c r="B620" s="117"/>
      <c r="C620" s="110"/>
      <c r="D620" s="110"/>
      <c r="E620" s="115"/>
      <c r="F620" s="110"/>
      <c r="G620" s="110"/>
      <c r="H620" s="110"/>
      <c r="I620" s="110"/>
      <c r="J620" s="110"/>
      <c r="K620" s="112"/>
      <c r="L620" s="112"/>
      <c r="M620" s="112"/>
      <c r="N620" s="112"/>
      <c r="O620" s="112"/>
      <c r="P620" s="112"/>
      <c r="Q620" s="112"/>
      <c r="R620" s="110"/>
      <c r="S620" s="110"/>
      <c r="T620" s="112"/>
      <c r="U620" s="112"/>
      <c r="V620" s="110"/>
      <c r="W620" s="382"/>
      <c r="X620" s="382"/>
      <c r="Y620" s="383"/>
      <c r="Z620" s="2"/>
    </row>
    <row r="621" ht="14.25" customHeight="1">
      <c r="A621" s="102"/>
      <c r="B621" s="117"/>
      <c r="C621" s="110"/>
      <c r="D621" s="110"/>
      <c r="E621" s="115"/>
      <c r="F621" s="110"/>
      <c r="G621" s="110"/>
      <c r="H621" s="110"/>
      <c r="I621" s="110"/>
      <c r="J621" s="110"/>
      <c r="K621" s="112"/>
      <c r="L621" s="112"/>
      <c r="M621" s="112"/>
      <c r="N621" s="112"/>
      <c r="O621" s="112"/>
      <c r="P621" s="112"/>
      <c r="Q621" s="112"/>
      <c r="R621" s="110"/>
      <c r="S621" s="110"/>
      <c r="T621" s="112"/>
      <c r="U621" s="112"/>
      <c r="V621" s="110"/>
      <c r="W621" s="382"/>
      <c r="X621" s="382"/>
      <c r="Y621" s="383"/>
      <c r="Z621" s="2"/>
    </row>
    <row r="622" ht="14.25" customHeight="1">
      <c r="A622" s="102"/>
      <c r="B622" s="117"/>
      <c r="C622" s="110"/>
      <c r="D622" s="110"/>
      <c r="E622" s="115"/>
      <c r="F622" s="110"/>
      <c r="G622" s="110"/>
      <c r="H622" s="110"/>
      <c r="I622" s="110"/>
      <c r="J622" s="110"/>
      <c r="K622" s="112"/>
      <c r="L622" s="112"/>
      <c r="M622" s="112"/>
      <c r="N622" s="112"/>
      <c r="O622" s="112"/>
      <c r="P622" s="112"/>
      <c r="Q622" s="112"/>
      <c r="R622" s="110"/>
      <c r="S622" s="110"/>
      <c r="T622" s="112"/>
      <c r="U622" s="112"/>
      <c r="V622" s="110"/>
      <c r="W622" s="382"/>
      <c r="X622" s="382"/>
      <c r="Y622" s="383"/>
      <c r="Z622" s="2"/>
    </row>
    <row r="623" ht="14.25" customHeight="1">
      <c r="A623" s="102"/>
      <c r="B623" s="117"/>
      <c r="C623" s="110"/>
      <c r="D623" s="110"/>
      <c r="E623" s="115"/>
      <c r="F623" s="110"/>
      <c r="G623" s="110"/>
      <c r="H623" s="110"/>
      <c r="I623" s="110"/>
      <c r="J623" s="110"/>
      <c r="K623" s="112"/>
      <c r="L623" s="112"/>
      <c r="M623" s="112"/>
      <c r="N623" s="112"/>
      <c r="O623" s="112"/>
      <c r="P623" s="112"/>
      <c r="Q623" s="112"/>
      <c r="R623" s="110"/>
      <c r="S623" s="110"/>
      <c r="T623" s="112"/>
      <c r="U623" s="112"/>
      <c r="V623" s="110"/>
      <c r="W623" s="382"/>
      <c r="X623" s="382"/>
      <c r="Y623" s="383"/>
      <c r="Z623" s="2"/>
    </row>
    <row r="624" ht="14.25" customHeight="1">
      <c r="A624" s="102"/>
      <c r="B624" s="117"/>
      <c r="C624" s="110"/>
      <c r="D624" s="110"/>
      <c r="E624" s="115"/>
      <c r="F624" s="110"/>
      <c r="G624" s="110"/>
      <c r="H624" s="110"/>
      <c r="I624" s="110"/>
      <c r="J624" s="110"/>
      <c r="K624" s="112"/>
      <c r="L624" s="112"/>
      <c r="M624" s="112"/>
      <c r="N624" s="112"/>
      <c r="O624" s="112"/>
      <c r="P624" s="112"/>
      <c r="Q624" s="112"/>
      <c r="R624" s="110"/>
      <c r="S624" s="110"/>
      <c r="T624" s="112"/>
      <c r="U624" s="112"/>
      <c r="V624" s="110"/>
      <c r="W624" s="382"/>
      <c r="X624" s="382"/>
      <c r="Y624" s="383"/>
      <c r="Z624" s="2"/>
    </row>
    <row r="625" ht="14.25" customHeight="1">
      <c r="A625" s="102"/>
      <c r="B625" s="117"/>
      <c r="C625" s="110"/>
      <c r="D625" s="110"/>
      <c r="E625" s="115"/>
      <c r="F625" s="110"/>
      <c r="G625" s="110"/>
      <c r="H625" s="110"/>
      <c r="I625" s="110"/>
      <c r="J625" s="110"/>
      <c r="K625" s="112"/>
      <c r="L625" s="112"/>
      <c r="M625" s="112"/>
      <c r="N625" s="112"/>
      <c r="O625" s="112"/>
      <c r="P625" s="112"/>
      <c r="Q625" s="112"/>
      <c r="R625" s="110"/>
      <c r="S625" s="110"/>
      <c r="T625" s="112"/>
      <c r="U625" s="112"/>
      <c r="V625" s="110"/>
      <c r="W625" s="382"/>
      <c r="X625" s="382"/>
      <c r="Y625" s="383"/>
      <c r="Z625" s="2"/>
    </row>
    <row r="626" ht="14.25" customHeight="1">
      <c r="A626" s="102"/>
      <c r="B626" s="117"/>
      <c r="C626" s="110"/>
      <c r="D626" s="110"/>
      <c r="E626" s="115"/>
      <c r="F626" s="110"/>
      <c r="G626" s="110"/>
      <c r="H626" s="110"/>
      <c r="I626" s="110"/>
      <c r="J626" s="110"/>
      <c r="K626" s="112"/>
      <c r="L626" s="112"/>
      <c r="M626" s="112"/>
      <c r="N626" s="112"/>
      <c r="O626" s="112"/>
      <c r="P626" s="112"/>
      <c r="Q626" s="112"/>
      <c r="R626" s="110"/>
      <c r="S626" s="110"/>
      <c r="T626" s="112"/>
      <c r="U626" s="112"/>
      <c r="V626" s="110"/>
      <c r="W626" s="382"/>
      <c r="X626" s="382"/>
      <c r="Y626" s="383"/>
      <c r="Z626" s="2"/>
    </row>
    <row r="627" ht="14.25" customHeight="1">
      <c r="A627" s="102"/>
      <c r="B627" s="117"/>
      <c r="C627" s="110"/>
      <c r="D627" s="110"/>
      <c r="E627" s="115"/>
      <c r="F627" s="110"/>
      <c r="G627" s="110"/>
      <c r="H627" s="110"/>
      <c r="I627" s="110"/>
      <c r="J627" s="110"/>
      <c r="K627" s="112"/>
      <c r="L627" s="112"/>
      <c r="M627" s="112"/>
      <c r="N627" s="112"/>
      <c r="O627" s="112"/>
      <c r="P627" s="112"/>
      <c r="Q627" s="112"/>
      <c r="R627" s="110"/>
      <c r="S627" s="110"/>
      <c r="T627" s="112"/>
      <c r="U627" s="112"/>
      <c r="V627" s="110"/>
      <c r="W627" s="382"/>
      <c r="X627" s="382"/>
      <c r="Y627" s="383"/>
      <c r="Z627" s="2"/>
    </row>
    <row r="628" ht="14.25" customHeight="1">
      <c r="A628" s="102"/>
      <c r="B628" s="117"/>
      <c r="C628" s="110"/>
      <c r="D628" s="110"/>
      <c r="E628" s="115"/>
      <c r="F628" s="110"/>
      <c r="G628" s="110"/>
      <c r="H628" s="110"/>
      <c r="I628" s="110"/>
      <c r="J628" s="110"/>
      <c r="K628" s="112"/>
      <c r="L628" s="112"/>
      <c r="M628" s="112"/>
      <c r="N628" s="112"/>
      <c r="O628" s="112"/>
      <c r="P628" s="112"/>
      <c r="Q628" s="112"/>
      <c r="R628" s="110"/>
      <c r="S628" s="110"/>
      <c r="T628" s="112"/>
      <c r="U628" s="112"/>
      <c r="V628" s="110"/>
      <c r="W628" s="382"/>
      <c r="X628" s="382"/>
      <c r="Y628" s="383"/>
      <c r="Z628" s="2"/>
    </row>
    <row r="629" ht="14.25" customHeight="1">
      <c r="A629" s="102"/>
      <c r="B629" s="117"/>
      <c r="C629" s="110"/>
      <c r="D629" s="110"/>
      <c r="E629" s="115"/>
      <c r="F629" s="110"/>
      <c r="G629" s="110"/>
      <c r="H629" s="110"/>
      <c r="I629" s="110"/>
      <c r="J629" s="110"/>
      <c r="K629" s="112"/>
      <c r="L629" s="112"/>
      <c r="M629" s="112"/>
      <c r="N629" s="112"/>
      <c r="O629" s="112"/>
      <c r="P629" s="112"/>
      <c r="Q629" s="112"/>
      <c r="R629" s="110"/>
      <c r="S629" s="110"/>
      <c r="T629" s="112"/>
      <c r="U629" s="112"/>
      <c r="V629" s="110"/>
      <c r="W629" s="382"/>
      <c r="X629" s="382"/>
      <c r="Y629" s="383"/>
      <c r="Z629" s="2"/>
    </row>
    <row r="630" ht="14.25" customHeight="1">
      <c r="A630" s="102"/>
      <c r="B630" s="117"/>
      <c r="C630" s="110"/>
      <c r="D630" s="110"/>
      <c r="E630" s="115"/>
      <c r="F630" s="110"/>
      <c r="G630" s="110"/>
      <c r="H630" s="110"/>
      <c r="I630" s="110"/>
      <c r="J630" s="110"/>
      <c r="K630" s="112"/>
      <c r="L630" s="112"/>
      <c r="M630" s="112"/>
      <c r="N630" s="112"/>
      <c r="O630" s="112"/>
      <c r="P630" s="112"/>
      <c r="Q630" s="112"/>
      <c r="R630" s="110"/>
      <c r="S630" s="110"/>
      <c r="T630" s="112"/>
      <c r="U630" s="112"/>
      <c r="V630" s="110"/>
      <c r="W630" s="382"/>
      <c r="X630" s="382"/>
      <c r="Y630" s="383"/>
      <c r="Z630" s="2"/>
    </row>
    <row r="631" ht="14.25" customHeight="1">
      <c r="A631" s="102"/>
      <c r="B631" s="117"/>
      <c r="C631" s="110"/>
      <c r="D631" s="110"/>
      <c r="E631" s="115"/>
      <c r="F631" s="110"/>
      <c r="G631" s="110"/>
      <c r="H631" s="110"/>
      <c r="I631" s="110"/>
      <c r="J631" s="110"/>
      <c r="K631" s="112"/>
      <c r="L631" s="112"/>
      <c r="M631" s="112"/>
      <c r="N631" s="112"/>
      <c r="O631" s="112"/>
      <c r="P631" s="112"/>
      <c r="Q631" s="112"/>
      <c r="R631" s="110"/>
      <c r="S631" s="110"/>
      <c r="T631" s="112"/>
      <c r="U631" s="112"/>
      <c r="V631" s="110"/>
      <c r="W631" s="382"/>
      <c r="X631" s="382"/>
      <c r="Y631" s="383"/>
      <c r="Z631" s="2"/>
    </row>
    <row r="632" ht="14.25" customHeight="1">
      <c r="A632" s="102"/>
      <c r="B632" s="117"/>
      <c r="C632" s="110"/>
      <c r="D632" s="110"/>
      <c r="E632" s="115"/>
      <c r="F632" s="110"/>
      <c r="G632" s="110"/>
      <c r="H632" s="110"/>
      <c r="I632" s="110"/>
      <c r="J632" s="110"/>
      <c r="K632" s="112"/>
      <c r="L632" s="112"/>
      <c r="M632" s="112"/>
      <c r="N632" s="112"/>
      <c r="O632" s="112"/>
      <c r="P632" s="112"/>
      <c r="Q632" s="112"/>
      <c r="R632" s="110"/>
      <c r="S632" s="110"/>
      <c r="T632" s="112"/>
      <c r="U632" s="112"/>
      <c r="V632" s="110"/>
      <c r="W632" s="382"/>
      <c r="X632" s="382"/>
      <c r="Y632" s="383"/>
      <c r="Z632" s="2"/>
    </row>
    <row r="633" ht="14.25" customHeight="1">
      <c r="A633" s="102"/>
      <c r="B633" s="117"/>
      <c r="C633" s="110"/>
      <c r="D633" s="110"/>
      <c r="E633" s="115"/>
      <c r="F633" s="110"/>
      <c r="G633" s="110"/>
      <c r="H633" s="110"/>
      <c r="I633" s="110"/>
      <c r="J633" s="110"/>
      <c r="K633" s="112"/>
      <c r="L633" s="112"/>
      <c r="M633" s="112"/>
      <c r="N633" s="112"/>
      <c r="O633" s="112"/>
      <c r="P633" s="112"/>
      <c r="Q633" s="112"/>
      <c r="R633" s="110"/>
      <c r="S633" s="110"/>
      <c r="T633" s="112"/>
      <c r="U633" s="112"/>
      <c r="V633" s="110"/>
      <c r="W633" s="382"/>
      <c r="X633" s="382"/>
      <c r="Y633" s="383"/>
      <c r="Z633" s="2"/>
    </row>
    <row r="634" ht="14.25" customHeight="1">
      <c r="A634" s="102"/>
      <c r="B634" s="117"/>
      <c r="C634" s="110"/>
      <c r="D634" s="110"/>
      <c r="E634" s="115"/>
      <c r="F634" s="110"/>
      <c r="G634" s="110"/>
      <c r="H634" s="110"/>
      <c r="I634" s="110"/>
      <c r="J634" s="110"/>
      <c r="K634" s="112"/>
      <c r="L634" s="112"/>
      <c r="M634" s="112"/>
      <c r="N634" s="112"/>
      <c r="O634" s="112"/>
      <c r="P634" s="112"/>
      <c r="Q634" s="112"/>
      <c r="R634" s="110"/>
      <c r="S634" s="110"/>
      <c r="T634" s="112"/>
      <c r="U634" s="112"/>
      <c r="V634" s="110"/>
      <c r="W634" s="382"/>
      <c r="X634" s="382"/>
      <c r="Y634" s="383"/>
      <c r="Z634" s="2"/>
    </row>
    <row r="635" ht="14.25" customHeight="1">
      <c r="A635" s="102"/>
      <c r="B635" s="117"/>
      <c r="C635" s="110"/>
      <c r="D635" s="110"/>
      <c r="E635" s="115"/>
      <c r="F635" s="110"/>
      <c r="G635" s="110"/>
      <c r="H635" s="110"/>
      <c r="I635" s="110"/>
      <c r="J635" s="110"/>
      <c r="K635" s="112"/>
      <c r="L635" s="112"/>
      <c r="M635" s="112"/>
      <c r="N635" s="112"/>
      <c r="O635" s="112"/>
      <c r="P635" s="112"/>
      <c r="Q635" s="112"/>
      <c r="R635" s="110"/>
      <c r="S635" s="110"/>
      <c r="T635" s="112"/>
      <c r="U635" s="112"/>
      <c r="V635" s="110"/>
      <c r="W635" s="382"/>
      <c r="X635" s="382"/>
      <c r="Y635" s="383"/>
      <c r="Z635" s="2"/>
    </row>
    <row r="636" ht="14.25" customHeight="1">
      <c r="A636" s="102"/>
      <c r="B636" s="117"/>
      <c r="C636" s="110"/>
      <c r="D636" s="110"/>
      <c r="E636" s="115"/>
      <c r="F636" s="110"/>
      <c r="G636" s="110"/>
      <c r="H636" s="110"/>
      <c r="I636" s="110"/>
      <c r="J636" s="110"/>
      <c r="K636" s="112"/>
      <c r="L636" s="112"/>
      <c r="M636" s="112"/>
      <c r="N636" s="112"/>
      <c r="O636" s="112"/>
      <c r="P636" s="112"/>
      <c r="Q636" s="112"/>
      <c r="R636" s="110"/>
      <c r="S636" s="110"/>
      <c r="T636" s="112"/>
      <c r="U636" s="112"/>
      <c r="V636" s="110"/>
      <c r="W636" s="382"/>
      <c r="X636" s="382"/>
      <c r="Y636" s="383"/>
      <c r="Z636" s="2"/>
    </row>
    <row r="637" ht="14.25" customHeight="1">
      <c r="A637" s="102"/>
      <c r="B637" s="117"/>
      <c r="C637" s="110"/>
      <c r="D637" s="110"/>
      <c r="E637" s="115"/>
      <c r="F637" s="110"/>
      <c r="G637" s="110"/>
      <c r="H637" s="110"/>
      <c r="I637" s="110"/>
      <c r="J637" s="110"/>
      <c r="K637" s="112"/>
      <c r="L637" s="112"/>
      <c r="M637" s="112"/>
      <c r="N637" s="112"/>
      <c r="O637" s="112"/>
      <c r="P637" s="112"/>
      <c r="Q637" s="112"/>
      <c r="R637" s="110"/>
      <c r="S637" s="110"/>
      <c r="T637" s="112"/>
      <c r="U637" s="112"/>
      <c r="V637" s="110"/>
      <c r="W637" s="382"/>
      <c r="X637" s="382"/>
      <c r="Y637" s="383"/>
      <c r="Z637" s="2"/>
    </row>
    <row r="638" ht="14.25" customHeight="1">
      <c r="A638" s="102"/>
      <c r="B638" s="117"/>
      <c r="C638" s="110"/>
      <c r="D638" s="110"/>
      <c r="E638" s="115"/>
      <c r="F638" s="110"/>
      <c r="G638" s="110"/>
      <c r="H638" s="110"/>
      <c r="I638" s="110"/>
      <c r="J638" s="110"/>
      <c r="K638" s="112"/>
      <c r="L638" s="112"/>
      <c r="M638" s="112"/>
      <c r="N638" s="112"/>
      <c r="O638" s="112"/>
      <c r="P638" s="112"/>
      <c r="Q638" s="112"/>
      <c r="R638" s="110"/>
      <c r="S638" s="110"/>
      <c r="T638" s="112"/>
      <c r="U638" s="112"/>
      <c r="V638" s="110"/>
      <c r="W638" s="382"/>
      <c r="X638" s="382"/>
      <c r="Y638" s="383"/>
      <c r="Z638" s="2"/>
    </row>
    <row r="639" ht="14.25" customHeight="1">
      <c r="A639" s="102"/>
      <c r="B639" s="117"/>
      <c r="C639" s="110"/>
      <c r="D639" s="110"/>
      <c r="E639" s="115"/>
      <c r="F639" s="110"/>
      <c r="G639" s="110"/>
      <c r="H639" s="110"/>
      <c r="I639" s="110"/>
      <c r="J639" s="110"/>
      <c r="K639" s="112"/>
      <c r="L639" s="112"/>
      <c r="M639" s="112"/>
      <c r="N639" s="112"/>
      <c r="O639" s="112"/>
      <c r="P639" s="112"/>
      <c r="Q639" s="112"/>
      <c r="R639" s="110"/>
      <c r="S639" s="110"/>
      <c r="T639" s="112"/>
      <c r="U639" s="112"/>
      <c r="V639" s="110"/>
      <c r="W639" s="382"/>
      <c r="X639" s="382"/>
      <c r="Y639" s="383"/>
      <c r="Z639" s="2"/>
    </row>
    <row r="640" ht="14.25" customHeight="1">
      <c r="A640" s="102"/>
      <c r="B640" s="117"/>
      <c r="C640" s="110"/>
      <c r="D640" s="110"/>
      <c r="E640" s="115"/>
      <c r="F640" s="110"/>
      <c r="G640" s="110"/>
      <c r="H640" s="110"/>
      <c r="I640" s="110"/>
      <c r="J640" s="110"/>
      <c r="K640" s="112"/>
      <c r="L640" s="112"/>
      <c r="M640" s="112"/>
      <c r="N640" s="112"/>
      <c r="O640" s="112"/>
      <c r="P640" s="112"/>
      <c r="Q640" s="112"/>
      <c r="R640" s="110"/>
      <c r="S640" s="110"/>
      <c r="T640" s="112"/>
      <c r="U640" s="112"/>
      <c r="V640" s="110"/>
      <c r="W640" s="382"/>
      <c r="X640" s="382"/>
      <c r="Y640" s="383"/>
      <c r="Z640" s="2"/>
    </row>
    <row r="641" ht="14.25" customHeight="1">
      <c r="A641" s="102"/>
      <c r="B641" s="117"/>
      <c r="C641" s="110"/>
      <c r="D641" s="110"/>
      <c r="E641" s="115"/>
      <c r="F641" s="110"/>
      <c r="G641" s="110"/>
      <c r="H641" s="110"/>
      <c r="I641" s="110"/>
      <c r="J641" s="110"/>
      <c r="K641" s="112"/>
      <c r="L641" s="112"/>
      <c r="M641" s="112"/>
      <c r="N641" s="112"/>
      <c r="O641" s="112"/>
      <c r="P641" s="112"/>
      <c r="Q641" s="112"/>
      <c r="R641" s="110"/>
      <c r="S641" s="110"/>
      <c r="T641" s="112"/>
      <c r="U641" s="112"/>
      <c r="V641" s="110"/>
      <c r="W641" s="382"/>
      <c r="X641" s="382"/>
      <c r="Y641" s="383"/>
      <c r="Z641" s="2"/>
    </row>
    <row r="642" ht="14.25" customHeight="1">
      <c r="A642" s="102"/>
      <c r="B642" s="117"/>
      <c r="C642" s="110"/>
      <c r="D642" s="110"/>
      <c r="E642" s="115"/>
      <c r="F642" s="110"/>
      <c r="G642" s="110"/>
      <c r="H642" s="110"/>
      <c r="I642" s="110"/>
      <c r="J642" s="110"/>
      <c r="K642" s="112"/>
      <c r="L642" s="112"/>
      <c r="M642" s="112"/>
      <c r="N642" s="112"/>
      <c r="O642" s="112"/>
      <c r="P642" s="112"/>
      <c r="Q642" s="112"/>
      <c r="R642" s="110"/>
      <c r="S642" s="110"/>
      <c r="T642" s="112"/>
      <c r="U642" s="112"/>
      <c r="V642" s="110"/>
      <c r="W642" s="382"/>
      <c r="X642" s="382"/>
      <c r="Y642" s="383"/>
      <c r="Z642" s="2"/>
    </row>
    <row r="643" ht="14.25" customHeight="1">
      <c r="A643" s="102"/>
      <c r="B643" s="117"/>
      <c r="C643" s="110"/>
      <c r="D643" s="110"/>
      <c r="E643" s="115"/>
      <c r="F643" s="110"/>
      <c r="G643" s="110"/>
      <c r="H643" s="110"/>
      <c r="I643" s="110"/>
      <c r="J643" s="110"/>
      <c r="K643" s="112"/>
      <c r="L643" s="112"/>
      <c r="M643" s="112"/>
      <c r="N643" s="112"/>
      <c r="O643" s="112"/>
      <c r="P643" s="112"/>
      <c r="Q643" s="112"/>
      <c r="R643" s="110"/>
      <c r="S643" s="110"/>
      <c r="T643" s="112"/>
      <c r="U643" s="112"/>
      <c r="V643" s="110"/>
      <c r="W643" s="382"/>
      <c r="X643" s="382"/>
      <c r="Y643" s="383"/>
      <c r="Z643" s="2"/>
    </row>
    <row r="644" ht="14.25" customHeight="1">
      <c r="A644" s="102"/>
      <c r="B644" s="117"/>
      <c r="C644" s="110"/>
      <c r="D644" s="110"/>
      <c r="E644" s="115"/>
      <c r="F644" s="110"/>
      <c r="G644" s="110"/>
      <c r="H644" s="110"/>
      <c r="I644" s="110"/>
      <c r="J644" s="110"/>
      <c r="K644" s="112"/>
      <c r="L644" s="112"/>
      <c r="M644" s="112"/>
      <c r="N644" s="112"/>
      <c r="O644" s="112"/>
      <c r="P644" s="112"/>
      <c r="Q644" s="112"/>
      <c r="R644" s="110"/>
      <c r="S644" s="110"/>
      <c r="T644" s="112"/>
      <c r="U644" s="112"/>
      <c r="V644" s="110"/>
      <c r="W644" s="382"/>
      <c r="X644" s="382"/>
      <c r="Y644" s="383"/>
      <c r="Z644" s="2"/>
    </row>
    <row r="645" ht="14.25" customHeight="1">
      <c r="A645" s="102"/>
      <c r="B645" s="117"/>
      <c r="C645" s="110"/>
      <c r="D645" s="110"/>
      <c r="E645" s="115"/>
      <c r="F645" s="110"/>
      <c r="G645" s="110"/>
      <c r="H645" s="110"/>
      <c r="I645" s="110"/>
      <c r="J645" s="110"/>
      <c r="K645" s="112"/>
      <c r="L645" s="112"/>
      <c r="M645" s="112"/>
      <c r="N645" s="112"/>
      <c r="O645" s="112"/>
      <c r="P645" s="112"/>
      <c r="Q645" s="112"/>
      <c r="R645" s="110"/>
      <c r="S645" s="110"/>
      <c r="T645" s="112"/>
      <c r="U645" s="112"/>
      <c r="V645" s="110"/>
      <c r="W645" s="382"/>
      <c r="X645" s="382"/>
      <c r="Y645" s="383"/>
      <c r="Z645" s="2"/>
    </row>
    <row r="646" ht="14.25" customHeight="1">
      <c r="A646" s="102"/>
      <c r="B646" s="117"/>
      <c r="C646" s="110"/>
      <c r="D646" s="110"/>
      <c r="E646" s="115"/>
      <c r="F646" s="110"/>
      <c r="G646" s="110"/>
      <c r="H646" s="110"/>
      <c r="I646" s="110"/>
      <c r="J646" s="110"/>
      <c r="K646" s="112"/>
      <c r="L646" s="112"/>
      <c r="M646" s="112"/>
      <c r="N646" s="112"/>
      <c r="O646" s="112"/>
      <c r="P646" s="112"/>
      <c r="Q646" s="112"/>
      <c r="R646" s="110"/>
      <c r="S646" s="110"/>
      <c r="T646" s="112"/>
      <c r="U646" s="112"/>
      <c r="V646" s="110"/>
      <c r="W646" s="382"/>
      <c r="X646" s="382"/>
      <c r="Y646" s="383"/>
      <c r="Z646" s="2"/>
    </row>
    <row r="647" ht="14.25" customHeight="1">
      <c r="A647" s="102"/>
      <c r="B647" s="117"/>
      <c r="C647" s="110"/>
      <c r="D647" s="110"/>
      <c r="E647" s="115"/>
      <c r="F647" s="110"/>
      <c r="G647" s="110"/>
      <c r="H647" s="110"/>
      <c r="I647" s="110"/>
      <c r="J647" s="110"/>
      <c r="K647" s="112"/>
      <c r="L647" s="112"/>
      <c r="M647" s="112"/>
      <c r="N647" s="112"/>
      <c r="O647" s="112"/>
      <c r="P647" s="112"/>
      <c r="Q647" s="112"/>
      <c r="R647" s="110"/>
      <c r="S647" s="110"/>
      <c r="T647" s="112"/>
      <c r="U647" s="112"/>
      <c r="V647" s="110"/>
      <c r="W647" s="382"/>
      <c r="X647" s="382"/>
      <c r="Y647" s="383"/>
      <c r="Z647" s="2"/>
    </row>
    <row r="648" ht="14.25" customHeight="1">
      <c r="A648" s="102"/>
      <c r="B648" s="117"/>
      <c r="C648" s="110"/>
      <c r="D648" s="110"/>
      <c r="E648" s="115"/>
      <c r="F648" s="110"/>
      <c r="G648" s="110"/>
      <c r="H648" s="110"/>
      <c r="I648" s="110"/>
      <c r="J648" s="110"/>
      <c r="K648" s="112"/>
      <c r="L648" s="112"/>
      <c r="M648" s="112"/>
      <c r="N648" s="112"/>
      <c r="O648" s="112"/>
      <c r="P648" s="112"/>
      <c r="Q648" s="112"/>
      <c r="R648" s="110"/>
      <c r="S648" s="110"/>
      <c r="T648" s="112"/>
      <c r="U648" s="112"/>
      <c r="V648" s="110"/>
      <c r="W648" s="382"/>
      <c r="X648" s="382"/>
      <c r="Y648" s="383"/>
      <c r="Z648" s="2"/>
    </row>
    <row r="649" ht="14.25" customHeight="1">
      <c r="A649" s="102"/>
      <c r="B649" s="117"/>
      <c r="C649" s="110"/>
      <c r="D649" s="110"/>
      <c r="E649" s="115"/>
      <c r="F649" s="110"/>
      <c r="G649" s="110"/>
      <c r="H649" s="110"/>
      <c r="I649" s="110"/>
      <c r="J649" s="110"/>
      <c r="K649" s="112"/>
      <c r="L649" s="112"/>
      <c r="M649" s="112"/>
      <c r="N649" s="112"/>
      <c r="O649" s="112"/>
      <c r="P649" s="112"/>
      <c r="Q649" s="112"/>
      <c r="R649" s="110"/>
      <c r="S649" s="110"/>
      <c r="T649" s="112"/>
      <c r="U649" s="112"/>
      <c r="V649" s="110"/>
      <c r="W649" s="382"/>
      <c r="X649" s="382"/>
      <c r="Y649" s="383"/>
      <c r="Z649" s="2"/>
    </row>
    <row r="650" ht="14.25" customHeight="1">
      <c r="A650" s="102"/>
      <c r="B650" s="117"/>
      <c r="C650" s="110"/>
      <c r="D650" s="110"/>
      <c r="E650" s="115"/>
      <c r="F650" s="110"/>
      <c r="G650" s="110"/>
      <c r="H650" s="110"/>
      <c r="I650" s="110"/>
      <c r="J650" s="110"/>
      <c r="K650" s="112"/>
      <c r="L650" s="112"/>
      <c r="M650" s="112"/>
      <c r="N650" s="112"/>
      <c r="O650" s="112"/>
      <c r="P650" s="112"/>
      <c r="Q650" s="112"/>
      <c r="R650" s="110"/>
      <c r="S650" s="110"/>
      <c r="T650" s="112"/>
      <c r="U650" s="112"/>
      <c r="V650" s="110"/>
      <c r="W650" s="382"/>
      <c r="X650" s="382"/>
      <c r="Y650" s="383"/>
      <c r="Z650" s="2"/>
    </row>
    <row r="651" ht="14.25" customHeight="1">
      <c r="A651" s="102"/>
      <c r="B651" s="117"/>
      <c r="C651" s="110"/>
      <c r="D651" s="110"/>
      <c r="E651" s="115"/>
      <c r="F651" s="110"/>
      <c r="G651" s="110"/>
      <c r="H651" s="110"/>
      <c r="I651" s="110"/>
      <c r="J651" s="110"/>
      <c r="K651" s="112"/>
      <c r="L651" s="112"/>
      <c r="M651" s="112"/>
      <c r="N651" s="112"/>
      <c r="O651" s="112"/>
      <c r="P651" s="112"/>
      <c r="Q651" s="112"/>
      <c r="R651" s="110"/>
      <c r="S651" s="110"/>
      <c r="T651" s="112"/>
      <c r="U651" s="112"/>
      <c r="V651" s="110"/>
      <c r="W651" s="382"/>
      <c r="X651" s="382"/>
      <c r="Y651" s="383"/>
      <c r="Z651" s="2"/>
    </row>
    <row r="652" ht="14.25" customHeight="1">
      <c r="A652" s="102"/>
      <c r="B652" s="117"/>
      <c r="C652" s="110"/>
      <c r="D652" s="110"/>
      <c r="E652" s="115"/>
      <c r="F652" s="110"/>
      <c r="G652" s="110"/>
      <c r="H652" s="110"/>
      <c r="I652" s="110"/>
      <c r="J652" s="110"/>
      <c r="K652" s="112"/>
      <c r="L652" s="112"/>
      <c r="M652" s="112"/>
      <c r="N652" s="112"/>
      <c r="O652" s="112"/>
      <c r="P652" s="112"/>
      <c r="Q652" s="112"/>
      <c r="R652" s="110"/>
      <c r="S652" s="110"/>
      <c r="T652" s="112"/>
      <c r="U652" s="112"/>
      <c r="V652" s="110"/>
      <c r="W652" s="382"/>
      <c r="X652" s="382"/>
      <c r="Y652" s="383"/>
      <c r="Z652" s="2"/>
    </row>
    <row r="653" ht="14.25" customHeight="1">
      <c r="A653" s="102"/>
      <c r="B653" s="117"/>
      <c r="C653" s="110"/>
      <c r="D653" s="110"/>
      <c r="E653" s="115"/>
      <c r="F653" s="110"/>
      <c r="G653" s="110"/>
      <c r="H653" s="110"/>
      <c r="I653" s="110"/>
      <c r="J653" s="110"/>
      <c r="K653" s="112"/>
      <c r="L653" s="112"/>
      <c r="M653" s="112"/>
      <c r="N653" s="112"/>
      <c r="O653" s="112"/>
      <c r="P653" s="112"/>
      <c r="Q653" s="112"/>
      <c r="R653" s="110"/>
      <c r="S653" s="110"/>
      <c r="T653" s="112"/>
      <c r="U653" s="112"/>
      <c r="V653" s="110"/>
      <c r="W653" s="382"/>
      <c r="X653" s="382"/>
      <c r="Y653" s="383"/>
      <c r="Z653" s="2"/>
    </row>
    <row r="654" ht="14.25" customHeight="1">
      <c r="A654" s="102"/>
      <c r="B654" s="117"/>
      <c r="C654" s="110"/>
      <c r="D654" s="110"/>
      <c r="E654" s="115"/>
      <c r="F654" s="110"/>
      <c r="G654" s="110"/>
      <c r="H654" s="110"/>
      <c r="I654" s="110"/>
      <c r="J654" s="110"/>
      <c r="K654" s="112"/>
      <c r="L654" s="112"/>
      <c r="M654" s="112"/>
      <c r="N654" s="112"/>
      <c r="O654" s="112"/>
      <c r="P654" s="112"/>
      <c r="Q654" s="112"/>
      <c r="R654" s="110"/>
      <c r="S654" s="110"/>
      <c r="T654" s="112"/>
      <c r="U654" s="112"/>
      <c r="V654" s="110"/>
      <c r="W654" s="382"/>
      <c r="X654" s="382"/>
      <c r="Y654" s="383"/>
      <c r="Z654" s="2"/>
    </row>
    <row r="655" ht="14.25" customHeight="1">
      <c r="A655" s="102"/>
      <c r="B655" s="117"/>
      <c r="C655" s="110"/>
      <c r="D655" s="110"/>
      <c r="E655" s="115"/>
      <c r="F655" s="110"/>
      <c r="G655" s="110"/>
      <c r="H655" s="110"/>
      <c r="I655" s="110"/>
      <c r="J655" s="110"/>
      <c r="K655" s="112"/>
      <c r="L655" s="112"/>
      <c r="M655" s="112"/>
      <c r="N655" s="112"/>
      <c r="O655" s="112"/>
      <c r="P655" s="112"/>
      <c r="Q655" s="112"/>
      <c r="R655" s="110"/>
      <c r="S655" s="110"/>
      <c r="T655" s="112"/>
      <c r="U655" s="112"/>
      <c r="V655" s="110"/>
      <c r="W655" s="382"/>
      <c r="X655" s="382"/>
      <c r="Y655" s="383"/>
      <c r="Z655" s="2"/>
    </row>
    <row r="656" ht="14.25" customHeight="1">
      <c r="A656" s="102"/>
      <c r="B656" s="117"/>
      <c r="C656" s="110"/>
      <c r="D656" s="110"/>
      <c r="E656" s="115"/>
      <c r="F656" s="110"/>
      <c r="G656" s="110"/>
      <c r="H656" s="110"/>
      <c r="I656" s="110"/>
      <c r="J656" s="110"/>
      <c r="K656" s="112"/>
      <c r="L656" s="112"/>
      <c r="M656" s="112"/>
      <c r="N656" s="112"/>
      <c r="O656" s="112"/>
      <c r="P656" s="112"/>
      <c r="Q656" s="112"/>
      <c r="R656" s="110"/>
      <c r="S656" s="110"/>
      <c r="T656" s="112"/>
      <c r="U656" s="112"/>
      <c r="V656" s="110"/>
      <c r="W656" s="382"/>
      <c r="X656" s="382"/>
      <c r="Y656" s="383"/>
      <c r="Z656" s="2"/>
    </row>
    <row r="657" ht="14.25" customHeight="1">
      <c r="A657" s="102"/>
      <c r="B657" s="117"/>
      <c r="C657" s="110"/>
      <c r="D657" s="110"/>
      <c r="E657" s="115"/>
      <c r="F657" s="110"/>
      <c r="G657" s="110"/>
      <c r="H657" s="110"/>
      <c r="I657" s="110"/>
      <c r="J657" s="110"/>
      <c r="K657" s="112"/>
      <c r="L657" s="112"/>
      <c r="M657" s="112"/>
      <c r="N657" s="112"/>
      <c r="O657" s="112"/>
      <c r="P657" s="112"/>
      <c r="Q657" s="112"/>
      <c r="R657" s="110"/>
      <c r="S657" s="110"/>
      <c r="T657" s="112"/>
      <c r="U657" s="112"/>
      <c r="V657" s="110"/>
      <c r="W657" s="382"/>
      <c r="X657" s="382"/>
      <c r="Y657" s="383"/>
      <c r="Z657" s="2"/>
    </row>
    <row r="658" ht="14.25" customHeight="1">
      <c r="A658" s="102"/>
      <c r="B658" s="117"/>
      <c r="C658" s="110"/>
      <c r="D658" s="110"/>
      <c r="E658" s="115"/>
      <c r="F658" s="110"/>
      <c r="G658" s="110"/>
      <c r="H658" s="110"/>
      <c r="I658" s="110"/>
      <c r="J658" s="110"/>
      <c r="K658" s="112"/>
      <c r="L658" s="112"/>
      <c r="M658" s="112"/>
      <c r="N658" s="112"/>
      <c r="O658" s="112"/>
      <c r="P658" s="112"/>
      <c r="Q658" s="112"/>
      <c r="R658" s="110"/>
      <c r="S658" s="110"/>
      <c r="T658" s="112"/>
      <c r="U658" s="112"/>
      <c r="V658" s="110"/>
      <c r="W658" s="382"/>
      <c r="X658" s="382"/>
      <c r="Y658" s="383"/>
      <c r="Z658" s="2"/>
    </row>
    <row r="659" ht="14.25" customHeight="1">
      <c r="A659" s="102"/>
      <c r="B659" s="117"/>
      <c r="C659" s="110"/>
      <c r="D659" s="110"/>
      <c r="E659" s="115"/>
      <c r="F659" s="110"/>
      <c r="G659" s="110"/>
      <c r="H659" s="110"/>
      <c r="I659" s="110"/>
      <c r="J659" s="110"/>
      <c r="K659" s="112"/>
      <c r="L659" s="112"/>
      <c r="M659" s="112"/>
      <c r="N659" s="112"/>
      <c r="O659" s="112"/>
      <c r="P659" s="112"/>
      <c r="Q659" s="112"/>
      <c r="R659" s="110"/>
      <c r="S659" s="110"/>
      <c r="T659" s="112"/>
      <c r="U659" s="112"/>
      <c r="V659" s="110"/>
      <c r="W659" s="382"/>
      <c r="X659" s="382"/>
      <c r="Y659" s="383"/>
      <c r="Z659" s="2"/>
    </row>
    <row r="660" ht="14.25" customHeight="1">
      <c r="A660" s="102"/>
      <c r="B660" s="117"/>
      <c r="C660" s="110"/>
      <c r="D660" s="110"/>
      <c r="E660" s="115"/>
      <c r="F660" s="110"/>
      <c r="G660" s="110"/>
      <c r="H660" s="110"/>
      <c r="I660" s="110"/>
      <c r="J660" s="110"/>
      <c r="K660" s="112"/>
      <c r="L660" s="112"/>
      <c r="M660" s="112"/>
      <c r="N660" s="112"/>
      <c r="O660" s="112"/>
      <c r="P660" s="112"/>
      <c r="Q660" s="112"/>
      <c r="R660" s="110"/>
      <c r="S660" s="110"/>
      <c r="T660" s="112"/>
      <c r="U660" s="112"/>
      <c r="V660" s="110"/>
      <c r="W660" s="382"/>
      <c r="X660" s="382"/>
      <c r="Y660" s="383"/>
      <c r="Z660" s="2"/>
    </row>
    <row r="661" ht="14.25" customHeight="1">
      <c r="A661" s="102"/>
      <c r="B661" s="117"/>
      <c r="C661" s="110"/>
      <c r="D661" s="110"/>
      <c r="E661" s="115"/>
      <c r="F661" s="110"/>
      <c r="G661" s="110"/>
      <c r="H661" s="110"/>
      <c r="I661" s="110"/>
      <c r="J661" s="110"/>
      <c r="K661" s="112"/>
      <c r="L661" s="112"/>
      <c r="M661" s="112"/>
      <c r="N661" s="112"/>
      <c r="O661" s="112"/>
      <c r="P661" s="112"/>
      <c r="Q661" s="112"/>
      <c r="R661" s="110"/>
      <c r="S661" s="110"/>
      <c r="T661" s="112"/>
      <c r="U661" s="112"/>
      <c r="V661" s="110"/>
      <c r="W661" s="382"/>
      <c r="X661" s="382"/>
      <c r="Y661" s="383"/>
      <c r="Z661" s="2"/>
    </row>
    <row r="662" ht="14.25" customHeight="1">
      <c r="A662" s="102"/>
      <c r="B662" s="117"/>
      <c r="C662" s="110"/>
      <c r="D662" s="110"/>
      <c r="E662" s="115"/>
      <c r="F662" s="110"/>
      <c r="G662" s="110"/>
      <c r="H662" s="110"/>
      <c r="I662" s="110"/>
      <c r="J662" s="110"/>
      <c r="K662" s="112"/>
      <c r="L662" s="112"/>
      <c r="M662" s="112"/>
      <c r="N662" s="112"/>
      <c r="O662" s="112"/>
      <c r="P662" s="112"/>
      <c r="Q662" s="112"/>
      <c r="R662" s="110"/>
      <c r="S662" s="110"/>
      <c r="T662" s="112"/>
      <c r="U662" s="112"/>
      <c r="V662" s="110"/>
      <c r="W662" s="382"/>
      <c r="X662" s="382"/>
      <c r="Y662" s="383"/>
      <c r="Z662" s="2"/>
    </row>
    <row r="663" ht="14.25" customHeight="1">
      <c r="A663" s="102"/>
      <c r="B663" s="117"/>
      <c r="C663" s="110"/>
      <c r="D663" s="110"/>
      <c r="E663" s="115"/>
      <c r="F663" s="110"/>
      <c r="G663" s="110"/>
      <c r="H663" s="110"/>
      <c r="I663" s="110"/>
      <c r="J663" s="110"/>
      <c r="K663" s="112"/>
      <c r="L663" s="112"/>
      <c r="M663" s="112"/>
      <c r="N663" s="112"/>
      <c r="O663" s="112"/>
      <c r="P663" s="112"/>
      <c r="Q663" s="112"/>
      <c r="R663" s="110"/>
      <c r="S663" s="110"/>
      <c r="T663" s="112"/>
      <c r="U663" s="112"/>
      <c r="V663" s="110"/>
      <c r="W663" s="382"/>
      <c r="X663" s="382"/>
      <c r="Y663" s="383"/>
      <c r="Z663" s="2"/>
    </row>
    <row r="664" ht="14.25" customHeight="1">
      <c r="A664" s="102"/>
      <c r="B664" s="117"/>
      <c r="C664" s="110"/>
      <c r="D664" s="110"/>
      <c r="E664" s="115"/>
      <c r="F664" s="110"/>
      <c r="G664" s="110"/>
      <c r="H664" s="110"/>
      <c r="I664" s="110"/>
      <c r="J664" s="110"/>
      <c r="K664" s="112"/>
      <c r="L664" s="112"/>
      <c r="M664" s="112"/>
      <c r="N664" s="112"/>
      <c r="O664" s="112"/>
      <c r="P664" s="112"/>
      <c r="Q664" s="112"/>
      <c r="R664" s="110"/>
      <c r="S664" s="110"/>
      <c r="T664" s="112"/>
      <c r="U664" s="112"/>
      <c r="V664" s="110"/>
      <c r="W664" s="382"/>
      <c r="X664" s="382"/>
      <c r="Y664" s="383"/>
      <c r="Z664" s="2"/>
    </row>
    <row r="665" ht="14.25" customHeight="1">
      <c r="A665" s="102"/>
      <c r="B665" s="117"/>
      <c r="C665" s="110"/>
      <c r="D665" s="110"/>
      <c r="E665" s="115"/>
      <c r="F665" s="110"/>
      <c r="G665" s="110"/>
      <c r="H665" s="110"/>
      <c r="I665" s="110"/>
      <c r="J665" s="110"/>
      <c r="K665" s="112"/>
      <c r="L665" s="112"/>
      <c r="M665" s="112"/>
      <c r="N665" s="112"/>
      <c r="O665" s="112"/>
      <c r="P665" s="112"/>
      <c r="Q665" s="112"/>
      <c r="R665" s="110"/>
      <c r="S665" s="110"/>
      <c r="T665" s="112"/>
      <c r="U665" s="112"/>
      <c r="V665" s="110"/>
      <c r="W665" s="382"/>
      <c r="X665" s="382"/>
      <c r="Y665" s="383"/>
      <c r="Z665" s="2"/>
    </row>
    <row r="666" ht="14.25" customHeight="1">
      <c r="A666" s="102"/>
      <c r="B666" s="117"/>
      <c r="C666" s="110"/>
      <c r="D666" s="110"/>
      <c r="E666" s="115"/>
      <c r="F666" s="110"/>
      <c r="G666" s="110"/>
      <c r="H666" s="110"/>
      <c r="I666" s="110"/>
      <c r="J666" s="110"/>
      <c r="K666" s="112"/>
      <c r="L666" s="112"/>
      <c r="M666" s="112"/>
      <c r="N666" s="112"/>
      <c r="O666" s="112"/>
      <c r="P666" s="112"/>
      <c r="Q666" s="112"/>
      <c r="R666" s="110"/>
      <c r="S666" s="110"/>
      <c r="T666" s="112"/>
      <c r="U666" s="112"/>
      <c r="V666" s="110"/>
      <c r="W666" s="382"/>
      <c r="X666" s="382"/>
      <c r="Y666" s="383"/>
      <c r="Z666" s="2"/>
    </row>
    <row r="667" ht="14.25" customHeight="1">
      <c r="A667" s="102"/>
      <c r="B667" s="117"/>
      <c r="C667" s="110"/>
      <c r="D667" s="110"/>
      <c r="E667" s="115"/>
      <c r="F667" s="110"/>
      <c r="G667" s="110"/>
      <c r="H667" s="110"/>
      <c r="I667" s="110"/>
      <c r="J667" s="110"/>
      <c r="K667" s="112"/>
      <c r="L667" s="112"/>
      <c r="M667" s="112"/>
      <c r="N667" s="112"/>
      <c r="O667" s="112"/>
      <c r="P667" s="112"/>
      <c r="Q667" s="112"/>
      <c r="R667" s="110"/>
      <c r="S667" s="110"/>
      <c r="T667" s="112"/>
      <c r="U667" s="112"/>
      <c r="V667" s="110"/>
      <c r="W667" s="382"/>
      <c r="X667" s="382"/>
      <c r="Y667" s="383"/>
      <c r="Z667" s="2"/>
    </row>
    <row r="668" ht="14.25" customHeight="1">
      <c r="A668" s="102"/>
      <c r="B668" s="117"/>
      <c r="C668" s="110"/>
      <c r="D668" s="110"/>
      <c r="E668" s="115"/>
      <c r="F668" s="110"/>
      <c r="G668" s="110"/>
      <c r="H668" s="110"/>
      <c r="I668" s="110"/>
      <c r="J668" s="110"/>
      <c r="K668" s="112"/>
      <c r="L668" s="112"/>
      <c r="M668" s="112"/>
      <c r="N668" s="112"/>
      <c r="O668" s="112"/>
      <c r="P668" s="112"/>
      <c r="Q668" s="112"/>
      <c r="R668" s="110"/>
      <c r="S668" s="110"/>
      <c r="T668" s="112"/>
      <c r="U668" s="112"/>
      <c r="V668" s="110"/>
      <c r="W668" s="382"/>
      <c r="X668" s="382"/>
      <c r="Y668" s="383"/>
      <c r="Z668" s="2"/>
    </row>
    <row r="669" ht="14.25" customHeight="1">
      <c r="A669" s="102"/>
      <c r="B669" s="117"/>
      <c r="C669" s="110"/>
      <c r="D669" s="110"/>
      <c r="E669" s="115"/>
      <c r="F669" s="110"/>
      <c r="G669" s="110"/>
      <c r="H669" s="110"/>
      <c r="I669" s="110"/>
      <c r="J669" s="110"/>
      <c r="K669" s="112"/>
      <c r="L669" s="112"/>
      <c r="M669" s="112"/>
      <c r="N669" s="112"/>
      <c r="O669" s="112"/>
      <c r="P669" s="112"/>
      <c r="Q669" s="112"/>
      <c r="R669" s="110"/>
      <c r="S669" s="110"/>
      <c r="T669" s="112"/>
      <c r="U669" s="112"/>
      <c r="V669" s="110"/>
      <c r="W669" s="382"/>
      <c r="X669" s="382"/>
      <c r="Y669" s="383"/>
      <c r="Z669" s="2"/>
    </row>
    <row r="670" ht="14.25" customHeight="1">
      <c r="A670" s="102"/>
      <c r="B670" s="117"/>
      <c r="C670" s="110"/>
      <c r="D670" s="110"/>
      <c r="E670" s="115"/>
      <c r="F670" s="110"/>
      <c r="G670" s="110"/>
      <c r="H670" s="110"/>
      <c r="I670" s="110"/>
      <c r="J670" s="110"/>
      <c r="K670" s="112"/>
      <c r="L670" s="112"/>
      <c r="M670" s="112"/>
      <c r="N670" s="112"/>
      <c r="O670" s="112"/>
      <c r="P670" s="112"/>
      <c r="Q670" s="112"/>
      <c r="R670" s="110"/>
      <c r="S670" s="110"/>
      <c r="T670" s="112"/>
      <c r="U670" s="112"/>
      <c r="V670" s="110"/>
      <c r="W670" s="382"/>
      <c r="X670" s="382"/>
      <c r="Y670" s="383"/>
      <c r="Z670" s="2"/>
    </row>
    <row r="671" ht="14.25" customHeight="1">
      <c r="A671" s="102"/>
      <c r="B671" s="117"/>
      <c r="C671" s="110"/>
      <c r="D671" s="110"/>
      <c r="E671" s="115"/>
      <c r="F671" s="110"/>
      <c r="G671" s="110"/>
      <c r="H671" s="110"/>
      <c r="I671" s="110"/>
      <c r="J671" s="110"/>
      <c r="K671" s="112"/>
      <c r="L671" s="112"/>
      <c r="M671" s="112"/>
      <c r="N671" s="112"/>
      <c r="O671" s="112"/>
      <c r="P671" s="112"/>
      <c r="Q671" s="112"/>
      <c r="R671" s="110"/>
      <c r="S671" s="110"/>
      <c r="T671" s="112"/>
      <c r="U671" s="112"/>
      <c r="V671" s="110"/>
      <c r="W671" s="382"/>
      <c r="X671" s="382"/>
      <c r="Y671" s="383"/>
      <c r="Z671" s="2"/>
    </row>
    <row r="672" ht="14.25" customHeight="1">
      <c r="A672" s="102"/>
      <c r="B672" s="117"/>
      <c r="C672" s="110"/>
      <c r="D672" s="110"/>
      <c r="E672" s="115"/>
      <c r="F672" s="110"/>
      <c r="G672" s="110"/>
      <c r="H672" s="110"/>
      <c r="I672" s="110"/>
      <c r="J672" s="110"/>
      <c r="K672" s="112"/>
      <c r="L672" s="112"/>
      <c r="M672" s="112"/>
      <c r="N672" s="112"/>
      <c r="O672" s="112"/>
      <c r="P672" s="112"/>
      <c r="Q672" s="112"/>
      <c r="R672" s="110"/>
      <c r="S672" s="110"/>
      <c r="T672" s="112"/>
      <c r="U672" s="112"/>
      <c r="V672" s="110"/>
      <c r="W672" s="382"/>
      <c r="X672" s="382"/>
      <c r="Y672" s="383"/>
      <c r="Z672" s="2"/>
    </row>
    <row r="673" ht="14.25" customHeight="1">
      <c r="A673" s="102"/>
      <c r="B673" s="117"/>
      <c r="C673" s="110"/>
      <c r="D673" s="110"/>
      <c r="E673" s="115"/>
      <c r="F673" s="110"/>
      <c r="G673" s="110"/>
      <c r="H673" s="110"/>
      <c r="I673" s="110"/>
      <c r="J673" s="110"/>
      <c r="K673" s="112"/>
      <c r="L673" s="112"/>
      <c r="M673" s="112"/>
      <c r="N673" s="112"/>
      <c r="O673" s="112"/>
      <c r="P673" s="112"/>
      <c r="Q673" s="112"/>
      <c r="R673" s="110"/>
      <c r="S673" s="110"/>
      <c r="T673" s="112"/>
      <c r="U673" s="112"/>
      <c r="V673" s="110"/>
      <c r="W673" s="382"/>
      <c r="X673" s="382"/>
      <c r="Y673" s="383"/>
      <c r="Z673" s="2"/>
    </row>
    <row r="674" ht="14.25" customHeight="1">
      <c r="A674" s="102"/>
      <c r="B674" s="117"/>
      <c r="C674" s="110"/>
      <c r="D674" s="110"/>
      <c r="E674" s="115"/>
      <c r="F674" s="110"/>
      <c r="G674" s="110"/>
      <c r="H674" s="110"/>
      <c r="I674" s="110"/>
      <c r="J674" s="110"/>
      <c r="K674" s="112"/>
      <c r="L674" s="112"/>
      <c r="M674" s="112"/>
      <c r="N674" s="112"/>
      <c r="O674" s="112"/>
      <c r="P674" s="112"/>
      <c r="Q674" s="112"/>
      <c r="R674" s="110"/>
      <c r="S674" s="110"/>
      <c r="T674" s="112"/>
      <c r="U674" s="112"/>
      <c r="V674" s="110"/>
      <c r="W674" s="382"/>
      <c r="X674" s="382"/>
      <c r="Y674" s="383"/>
      <c r="Z674" s="2"/>
    </row>
    <row r="675" ht="14.25" customHeight="1">
      <c r="A675" s="102"/>
      <c r="B675" s="117"/>
      <c r="C675" s="110"/>
      <c r="D675" s="110"/>
      <c r="E675" s="115"/>
      <c r="F675" s="110"/>
      <c r="G675" s="110"/>
      <c r="H675" s="110"/>
      <c r="I675" s="110"/>
      <c r="J675" s="110"/>
      <c r="K675" s="112"/>
      <c r="L675" s="112"/>
      <c r="M675" s="112"/>
      <c r="N675" s="112"/>
      <c r="O675" s="112"/>
      <c r="P675" s="112"/>
      <c r="Q675" s="112"/>
      <c r="R675" s="110"/>
      <c r="S675" s="110"/>
      <c r="T675" s="112"/>
      <c r="U675" s="112"/>
      <c r="V675" s="110"/>
      <c r="W675" s="382"/>
      <c r="X675" s="382"/>
      <c r="Y675" s="383"/>
      <c r="Z675" s="2"/>
    </row>
    <row r="676" ht="14.25" customHeight="1">
      <c r="A676" s="102"/>
      <c r="B676" s="117"/>
      <c r="C676" s="110"/>
      <c r="D676" s="110"/>
      <c r="E676" s="115"/>
      <c r="F676" s="110"/>
      <c r="G676" s="110"/>
      <c r="H676" s="110"/>
      <c r="I676" s="110"/>
      <c r="J676" s="110"/>
      <c r="K676" s="112"/>
      <c r="L676" s="112"/>
      <c r="M676" s="112"/>
      <c r="N676" s="112"/>
      <c r="O676" s="112"/>
      <c r="P676" s="112"/>
      <c r="Q676" s="112"/>
      <c r="R676" s="110"/>
      <c r="S676" s="110"/>
      <c r="T676" s="112"/>
      <c r="U676" s="112"/>
      <c r="V676" s="110"/>
      <c r="W676" s="382"/>
      <c r="X676" s="382"/>
      <c r="Y676" s="383"/>
      <c r="Z676" s="2"/>
    </row>
    <row r="677" ht="14.25" customHeight="1">
      <c r="A677" s="102"/>
      <c r="B677" s="117"/>
      <c r="C677" s="110"/>
      <c r="D677" s="110"/>
      <c r="E677" s="115"/>
      <c r="F677" s="110"/>
      <c r="G677" s="110"/>
      <c r="H677" s="110"/>
      <c r="I677" s="110"/>
      <c r="J677" s="110"/>
      <c r="K677" s="112"/>
      <c r="L677" s="112"/>
      <c r="M677" s="112"/>
      <c r="N677" s="112"/>
      <c r="O677" s="112"/>
      <c r="P677" s="112"/>
      <c r="Q677" s="112"/>
      <c r="R677" s="110"/>
      <c r="S677" s="110"/>
      <c r="T677" s="112"/>
      <c r="U677" s="112"/>
      <c r="V677" s="110"/>
      <c r="W677" s="382"/>
      <c r="X677" s="382"/>
      <c r="Y677" s="383"/>
      <c r="Z677" s="2"/>
    </row>
    <row r="678" ht="14.25" customHeight="1">
      <c r="A678" s="102"/>
      <c r="B678" s="117"/>
      <c r="C678" s="110"/>
      <c r="D678" s="110"/>
      <c r="E678" s="115"/>
      <c r="F678" s="110"/>
      <c r="G678" s="110"/>
      <c r="H678" s="110"/>
      <c r="I678" s="110"/>
      <c r="J678" s="110"/>
      <c r="K678" s="112"/>
      <c r="L678" s="112"/>
      <c r="M678" s="112"/>
      <c r="N678" s="112"/>
      <c r="O678" s="112"/>
      <c r="P678" s="112"/>
      <c r="Q678" s="112"/>
      <c r="R678" s="110"/>
      <c r="S678" s="110"/>
      <c r="T678" s="112"/>
      <c r="U678" s="112"/>
      <c r="V678" s="110"/>
      <c r="W678" s="382"/>
      <c r="X678" s="382"/>
      <c r="Y678" s="383"/>
      <c r="Z678" s="2"/>
    </row>
    <row r="679" ht="14.25" customHeight="1">
      <c r="A679" s="102"/>
      <c r="B679" s="117"/>
      <c r="C679" s="110"/>
      <c r="D679" s="110"/>
      <c r="E679" s="115"/>
      <c r="F679" s="110"/>
      <c r="G679" s="110"/>
      <c r="H679" s="110"/>
      <c r="I679" s="110"/>
      <c r="J679" s="110"/>
      <c r="K679" s="112"/>
      <c r="L679" s="112"/>
      <c r="M679" s="112"/>
      <c r="N679" s="112"/>
      <c r="O679" s="112"/>
      <c r="P679" s="112"/>
      <c r="Q679" s="112"/>
      <c r="R679" s="110"/>
      <c r="S679" s="110"/>
      <c r="T679" s="112"/>
      <c r="U679" s="112"/>
      <c r="V679" s="110"/>
      <c r="W679" s="382"/>
      <c r="X679" s="382"/>
      <c r="Y679" s="383"/>
      <c r="Z679" s="2"/>
    </row>
    <row r="680" ht="14.25" customHeight="1">
      <c r="A680" s="102"/>
      <c r="B680" s="117"/>
      <c r="C680" s="110"/>
      <c r="D680" s="110"/>
      <c r="E680" s="115"/>
      <c r="F680" s="110"/>
      <c r="G680" s="110"/>
      <c r="H680" s="110"/>
      <c r="I680" s="110"/>
      <c r="J680" s="110"/>
      <c r="K680" s="112"/>
      <c r="L680" s="112"/>
      <c r="M680" s="112"/>
      <c r="N680" s="112"/>
      <c r="O680" s="112"/>
      <c r="P680" s="112"/>
      <c r="Q680" s="112"/>
      <c r="R680" s="110"/>
      <c r="S680" s="110"/>
      <c r="T680" s="112"/>
      <c r="U680" s="112"/>
      <c r="V680" s="110"/>
      <c r="W680" s="382"/>
      <c r="X680" s="382"/>
      <c r="Y680" s="383"/>
      <c r="Z680" s="2"/>
    </row>
    <row r="681" ht="14.25" customHeight="1">
      <c r="A681" s="102"/>
      <c r="B681" s="117"/>
      <c r="C681" s="110"/>
      <c r="D681" s="110"/>
      <c r="E681" s="115"/>
      <c r="F681" s="110"/>
      <c r="G681" s="110"/>
      <c r="H681" s="110"/>
      <c r="I681" s="110"/>
      <c r="J681" s="110"/>
      <c r="K681" s="112"/>
      <c r="L681" s="112"/>
      <c r="M681" s="112"/>
      <c r="N681" s="112"/>
      <c r="O681" s="112"/>
      <c r="P681" s="112"/>
      <c r="Q681" s="112"/>
      <c r="R681" s="110"/>
      <c r="S681" s="110"/>
      <c r="T681" s="112"/>
      <c r="U681" s="112"/>
      <c r="V681" s="110"/>
      <c r="W681" s="382"/>
      <c r="X681" s="382"/>
      <c r="Y681" s="383"/>
      <c r="Z681" s="2"/>
    </row>
    <row r="682" ht="14.25" customHeight="1">
      <c r="A682" s="102"/>
      <c r="B682" s="117"/>
      <c r="C682" s="110"/>
      <c r="D682" s="110"/>
      <c r="E682" s="115"/>
      <c r="F682" s="110"/>
      <c r="G682" s="110"/>
      <c r="H682" s="110"/>
      <c r="I682" s="110"/>
      <c r="J682" s="110"/>
      <c r="K682" s="112"/>
      <c r="L682" s="112"/>
      <c r="M682" s="112"/>
      <c r="N682" s="112"/>
      <c r="O682" s="112"/>
      <c r="P682" s="112"/>
      <c r="Q682" s="112"/>
      <c r="R682" s="110"/>
      <c r="S682" s="110"/>
      <c r="T682" s="112"/>
      <c r="U682" s="112"/>
      <c r="V682" s="110"/>
      <c r="W682" s="382"/>
      <c r="X682" s="382"/>
      <c r="Y682" s="383"/>
      <c r="Z682" s="2"/>
    </row>
    <row r="683" ht="14.25" customHeight="1">
      <c r="A683" s="102"/>
      <c r="B683" s="117"/>
      <c r="C683" s="110"/>
      <c r="D683" s="110"/>
      <c r="E683" s="115"/>
      <c r="F683" s="110"/>
      <c r="G683" s="110"/>
      <c r="H683" s="110"/>
      <c r="I683" s="110"/>
      <c r="J683" s="110"/>
      <c r="K683" s="112"/>
      <c r="L683" s="112"/>
      <c r="M683" s="112"/>
      <c r="N683" s="112"/>
      <c r="O683" s="112"/>
      <c r="P683" s="112"/>
      <c r="Q683" s="112"/>
      <c r="R683" s="110"/>
      <c r="S683" s="110"/>
      <c r="T683" s="112"/>
      <c r="U683" s="112"/>
      <c r="V683" s="110"/>
      <c r="W683" s="382"/>
      <c r="X683" s="382"/>
      <c r="Y683" s="383"/>
      <c r="Z683" s="2"/>
    </row>
    <row r="684" ht="14.25" customHeight="1">
      <c r="A684" s="102"/>
      <c r="B684" s="117"/>
      <c r="C684" s="110"/>
      <c r="D684" s="110"/>
      <c r="E684" s="115"/>
      <c r="F684" s="110"/>
      <c r="G684" s="110"/>
      <c r="H684" s="110"/>
      <c r="I684" s="110"/>
      <c r="J684" s="110"/>
      <c r="K684" s="112"/>
      <c r="L684" s="112"/>
      <c r="M684" s="112"/>
      <c r="N684" s="112"/>
      <c r="O684" s="112"/>
      <c r="P684" s="112"/>
      <c r="Q684" s="112"/>
      <c r="R684" s="110"/>
      <c r="S684" s="110"/>
      <c r="T684" s="112"/>
      <c r="U684" s="112"/>
      <c r="V684" s="110"/>
      <c r="W684" s="382"/>
      <c r="X684" s="382"/>
      <c r="Y684" s="383"/>
      <c r="Z684" s="2"/>
    </row>
    <row r="685" ht="14.25" customHeight="1">
      <c r="A685" s="102"/>
      <c r="B685" s="117"/>
      <c r="C685" s="156"/>
      <c r="D685" s="2"/>
      <c r="E685" s="301" t="s">
        <v>4399</v>
      </c>
      <c r="F685" s="302"/>
      <c r="G685" s="110"/>
      <c r="H685" s="303" t="s">
        <v>4400</v>
      </c>
      <c r="I685" s="304"/>
      <c r="J685" s="304"/>
      <c r="K685" s="305"/>
      <c r="L685" s="112"/>
      <c r="M685" s="112"/>
      <c r="N685" s="110"/>
      <c r="O685" s="110"/>
      <c r="P685" s="110"/>
      <c r="Q685" s="110"/>
      <c r="R685" s="110"/>
      <c r="S685" s="110"/>
      <c r="T685" s="112"/>
      <c r="U685" s="112"/>
      <c r="V685" s="110"/>
      <c r="W685" s="382"/>
      <c r="X685" s="382"/>
      <c r="Y685" s="383"/>
      <c r="Z685" s="2"/>
    </row>
    <row r="686" ht="15.75" customHeight="1">
      <c r="A686" s="102"/>
      <c r="B686" s="117"/>
      <c r="C686" s="156"/>
      <c r="D686" s="2"/>
      <c r="E686" s="156" t="s">
        <v>4401</v>
      </c>
      <c r="F686" s="306" t="s">
        <v>100</v>
      </c>
      <c r="G686" s="102" t="s">
        <v>4402</v>
      </c>
      <c r="H686" s="102" t="s">
        <v>4403</v>
      </c>
      <c r="I686" s="102" t="s">
        <v>109</v>
      </c>
      <c r="J686" s="102" t="s">
        <v>4404</v>
      </c>
      <c r="K686" s="307" t="s">
        <v>4405</v>
      </c>
      <c r="L686" s="112"/>
      <c r="M686" s="112"/>
      <c r="N686" s="112"/>
      <c r="O686" s="110"/>
      <c r="P686" s="110"/>
      <c r="Q686" s="110"/>
      <c r="R686" s="110"/>
      <c r="S686" s="110"/>
      <c r="T686" s="112"/>
      <c r="U686" s="112"/>
      <c r="V686" s="110"/>
      <c r="W686" s="382"/>
      <c r="X686" s="382"/>
      <c r="Y686" s="383"/>
      <c r="Z686" s="2"/>
    </row>
    <row r="687" ht="14.25" customHeight="1">
      <c r="A687" s="102"/>
      <c r="B687" s="117"/>
      <c r="C687" s="110"/>
      <c r="D687" s="2"/>
      <c r="E687" s="308" t="s">
        <v>57</v>
      </c>
      <c r="F687" s="115" t="str">
        <f t="shared" ref="F687:F689" si="36">SUM(#REF!)</f>
        <v>#REF!</v>
      </c>
      <c r="G687" s="112"/>
      <c r="H687" s="112" t="str">
        <f>SUM(#REF!)</f>
        <v>#REF!</v>
      </c>
      <c r="I687" s="309" t="str">
        <f t="shared" ref="I687:I693" si="37">H687/1.12</f>
        <v>#REF!</v>
      </c>
      <c r="J687" s="309" t="str">
        <f t="shared" ref="J687:J693" si="38">I687*0.12</f>
        <v>#REF!</v>
      </c>
      <c r="K687" s="112" t="str">
        <f t="shared" ref="K687:K689" si="39">G687+I687</f>
        <v>#REF!</v>
      </c>
      <c r="L687" s="112"/>
      <c r="M687" s="112"/>
      <c r="N687" s="112"/>
      <c r="O687" s="112"/>
      <c r="P687" s="110"/>
      <c r="Q687" s="110"/>
      <c r="R687" s="110"/>
      <c r="S687" s="110"/>
      <c r="T687" s="112"/>
      <c r="U687" s="112"/>
      <c r="V687" s="110"/>
      <c r="W687" s="382"/>
      <c r="X687" s="382"/>
      <c r="Y687" s="383"/>
      <c r="Z687" s="2"/>
    </row>
    <row r="688" ht="14.25" customHeight="1">
      <c r="A688" s="102"/>
      <c r="B688" s="117"/>
      <c r="C688" s="110"/>
      <c r="D688" s="2"/>
      <c r="E688" s="110" t="s">
        <v>58</v>
      </c>
      <c r="F688" s="115" t="str">
        <f t="shared" si="36"/>
        <v>#REF!</v>
      </c>
      <c r="G688" s="112">
        <v>1518195.38</v>
      </c>
      <c r="H688" s="112" t="str">
        <f>SUM(#REF!,#REF!,#REF!,#REF!)+187264+1666.99</f>
        <v>#REF!</v>
      </c>
      <c r="I688" s="309" t="str">
        <f t="shared" si="37"/>
        <v>#REF!</v>
      </c>
      <c r="J688" s="309" t="str">
        <f t="shared" si="38"/>
        <v>#REF!</v>
      </c>
      <c r="K688" s="112" t="str">
        <f t="shared" si="39"/>
        <v>#REF!</v>
      </c>
      <c r="L688" s="112"/>
      <c r="M688" s="112"/>
      <c r="N688" s="112"/>
      <c r="O688" s="110"/>
      <c r="P688" s="110"/>
      <c r="Q688" s="110"/>
      <c r="R688" s="110"/>
      <c r="S688" s="110"/>
      <c r="T688" s="112"/>
      <c r="U688" s="112"/>
      <c r="V688" s="110"/>
      <c r="W688" s="382"/>
      <c r="X688" s="382"/>
      <c r="Y688" s="383"/>
      <c r="Z688" s="2"/>
    </row>
    <row r="689" ht="14.25" customHeight="1">
      <c r="A689" s="102"/>
      <c r="B689" s="117"/>
      <c r="C689" s="110"/>
      <c r="D689" s="2"/>
      <c r="E689" s="110" t="s">
        <v>59</v>
      </c>
      <c r="F689" s="115" t="str">
        <f t="shared" si="36"/>
        <v>#REF!</v>
      </c>
      <c r="G689" s="112">
        <v>1530547.88</v>
      </c>
      <c r="H689" s="112" t="str">
        <f>SUM(#REF!,#REF!,#REF!,#REF!,#REF!,#REF!,#REF!,#REF!,#REF!)+1666.99+187264+1537.2</f>
        <v>#REF!</v>
      </c>
      <c r="I689" s="309" t="str">
        <f t="shared" si="37"/>
        <v>#REF!</v>
      </c>
      <c r="J689" s="309" t="str">
        <f t="shared" si="38"/>
        <v>#REF!</v>
      </c>
      <c r="K689" s="112" t="str">
        <f t="shared" si="39"/>
        <v>#REF!</v>
      </c>
      <c r="L689" s="112"/>
      <c r="M689" s="112"/>
      <c r="N689" s="112"/>
      <c r="O689" s="110"/>
      <c r="P689" s="110"/>
      <c r="Q689" s="110"/>
      <c r="R689" s="110"/>
      <c r="S689" s="110"/>
      <c r="T689" s="112"/>
      <c r="U689" s="112"/>
      <c r="V689" s="110"/>
      <c r="W689" s="382"/>
      <c r="X689" s="382"/>
      <c r="Y689" s="383"/>
      <c r="Z689" s="2"/>
    </row>
    <row r="690" ht="14.25" customHeight="1">
      <c r="A690" s="102"/>
      <c r="B690" s="117"/>
      <c r="C690" s="156"/>
      <c r="D690" s="2"/>
      <c r="E690" s="310" t="s">
        <v>4406</v>
      </c>
      <c r="F690" s="311" t="str">
        <f t="shared" ref="F690:H690" si="40">SUM(F687:F689)</f>
        <v>#REF!</v>
      </c>
      <c r="G690" s="312">
        <f t="shared" si="40"/>
        <v>3048743.26</v>
      </c>
      <c r="H690" s="312" t="str">
        <f t="shared" si="40"/>
        <v>#REF!</v>
      </c>
      <c r="I690" s="116" t="str">
        <f t="shared" si="37"/>
        <v>#REF!</v>
      </c>
      <c r="J690" s="116" t="str">
        <f t="shared" si="38"/>
        <v>#REF!</v>
      </c>
      <c r="K690" s="116" t="str">
        <f>J690*0.12</f>
        <v>#REF!</v>
      </c>
      <c r="L690" s="112"/>
      <c r="M690" s="112"/>
      <c r="N690" s="112"/>
      <c r="O690" s="110"/>
      <c r="P690" s="110"/>
      <c r="Q690" s="110"/>
      <c r="R690" s="110"/>
      <c r="S690" s="110"/>
      <c r="T690" s="112"/>
      <c r="U690" s="112"/>
      <c r="V690" s="110"/>
      <c r="W690" s="382"/>
      <c r="X690" s="382"/>
      <c r="Y690" s="383"/>
      <c r="Z690" s="2"/>
    </row>
    <row r="691" ht="14.25" customHeight="1">
      <c r="A691" s="102"/>
      <c r="B691" s="117"/>
      <c r="C691" s="110"/>
      <c r="D691" s="2"/>
      <c r="E691" s="110" t="s">
        <v>48</v>
      </c>
      <c r="F691" s="115" t="str">
        <f>SUM(#REF!,#REF!)+#REF!</f>
        <v>#REF!</v>
      </c>
      <c r="G691" s="112">
        <f>1518195.37+1520715.37</f>
        <v>3038910.74</v>
      </c>
      <c r="H691" s="112" t="str">
        <f>SUM(#REF!,#REF!,#REF!,#REF!,#REF!,#REF!,#REF!,#REF!,#REF!,#REF!,#REF!)+#REF!+187264+1666.99+187264+1666.99+313.6</f>
        <v>#REF!</v>
      </c>
      <c r="I691" s="112" t="str">
        <f t="shared" si="37"/>
        <v>#REF!</v>
      </c>
      <c r="J691" s="309" t="str">
        <f t="shared" si="38"/>
        <v>#REF!</v>
      </c>
      <c r="K691" s="112" t="str">
        <f t="shared" ref="K691:K693" si="41">G691+I691</f>
        <v>#REF!</v>
      </c>
      <c r="L691" s="112"/>
      <c r="M691" s="112"/>
      <c r="N691" s="112"/>
      <c r="O691" s="110"/>
      <c r="P691" s="110"/>
      <c r="Q691" s="110"/>
      <c r="R691" s="110"/>
      <c r="S691" s="110"/>
      <c r="T691" s="112"/>
      <c r="U691" s="112"/>
      <c r="V691" s="110"/>
      <c r="W691" s="382"/>
      <c r="X691" s="382"/>
      <c r="Y691" s="383"/>
      <c r="Z691" s="2"/>
    </row>
    <row r="692" ht="14.25" customHeight="1">
      <c r="A692" s="102"/>
      <c r="B692" s="117"/>
      <c r="C692" s="110"/>
      <c r="D692" s="2"/>
      <c r="E692" s="308" t="s">
        <v>49</v>
      </c>
      <c r="F692" s="115" t="str">
        <f>SUM(#REF!,#REF!)</f>
        <v>#REF!</v>
      </c>
      <c r="G692" s="112">
        <v>0.0</v>
      </c>
      <c r="H692" s="112" t="str">
        <f>SUM(#REF!,#REF!,#REF!,#REF!,#REF!,#REF!,#REF!,#REF!)</f>
        <v>#REF!</v>
      </c>
      <c r="I692" s="112" t="str">
        <f t="shared" si="37"/>
        <v>#REF!</v>
      </c>
      <c r="J692" s="309" t="str">
        <f t="shared" si="38"/>
        <v>#REF!</v>
      </c>
      <c r="K692" s="112" t="str">
        <f t="shared" si="41"/>
        <v>#REF!</v>
      </c>
      <c r="L692" s="112"/>
      <c r="M692" s="112"/>
      <c r="N692" s="112"/>
      <c r="O692" s="110"/>
      <c r="P692" s="110"/>
      <c r="Q692" s="110"/>
      <c r="R692" s="110"/>
      <c r="S692" s="110"/>
      <c r="T692" s="112"/>
      <c r="U692" s="112"/>
      <c r="V692" s="110"/>
      <c r="W692" s="382"/>
      <c r="X692" s="382"/>
      <c r="Y692" s="383"/>
      <c r="Z692" s="2"/>
    </row>
    <row r="693" ht="14.25" customHeight="1">
      <c r="A693" s="102"/>
      <c r="B693" s="117"/>
      <c r="C693" s="110"/>
      <c r="D693" s="2"/>
      <c r="E693" s="308" t="s">
        <v>50</v>
      </c>
      <c r="F693" s="115" t="str">
        <f>SUM(#REF!)</f>
        <v>#REF!</v>
      </c>
      <c r="G693" s="112">
        <v>1594105.14</v>
      </c>
      <c r="H693" s="112" t="str">
        <f>SUM(#REF!,#REF!,#REF!,#REF!,#REF!,#REF!,#REF!)+198377.52</f>
        <v>#REF!</v>
      </c>
      <c r="I693" s="112" t="str">
        <f t="shared" si="37"/>
        <v>#REF!</v>
      </c>
      <c r="J693" s="309" t="str">
        <f t="shared" si="38"/>
        <v>#REF!</v>
      </c>
      <c r="K693" s="112" t="str">
        <f t="shared" si="41"/>
        <v>#REF!</v>
      </c>
      <c r="L693" s="112"/>
      <c r="M693" s="112"/>
      <c r="N693" s="112"/>
      <c r="O693" s="110"/>
      <c r="P693" s="110"/>
      <c r="Q693" s="110"/>
      <c r="R693" s="110"/>
      <c r="S693" s="110"/>
      <c r="T693" s="112"/>
      <c r="U693" s="112"/>
      <c r="V693" s="110"/>
      <c r="W693" s="382"/>
      <c r="X693" s="382"/>
      <c r="Y693" s="383"/>
      <c r="Z693" s="2"/>
    </row>
    <row r="694" ht="14.25" customHeight="1">
      <c r="A694" s="102"/>
      <c r="B694" s="117"/>
      <c r="C694" s="156"/>
      <c r="D694" s="2"/>
      <c r="E694" s="313" t="s">
        <v>4407</v>
      </c>
      <c r="F694" s="311" t="str">
        <f t="shared" ref="F694:J694" si="42">SUM(F691:F693)</f>
        <v>#REF!</v>
      </c>
      <c r="G694" s="312">
        <f t="shared" si="42"/>
        <v>4633015.88</v>
      </c>
      <c r="H694" s="312" t="str">
        <f t="shared" si="42"/>
        <v>#REF!</v>
      </c>
      <c r="I694" s="116" t="str">
        <f t="shared" si="42"/>
        <v>#REF!</v>
      </c>
      <c r="J694" s="116" t="str">
        <f t="shared" si="42"/>
        <v>#REF!</v>
      </c>
      <c r="K694" s="116" t="str">
        <f>I694/1.12</f>
        <v>#REF!</v>
      </c>
      <c r="L694" s="112"/>
      <c r="M694" s="112"/>
      <c r="N694" s="112"/>
      <c r="O694" s="110"/>
      <c r="P694" s="110"/>
      <c r="Q694" s="110"/>
      <c r="R694" s="110"/>
      <c r="S694" s="110"/>
      <c r="T694" s="112"/>
      <c r="U694" s="112"/>
      <c r="V694" s="110"/>
      <c r="W694" s="382"/>
      <c r="X694" s="382"/>
      <c r="Y694" s="383"/>
      <c r="Z694" s="2"/>
    </row>
    <row r="695" ht="14.25" customHeight="1">
      <c r="A695" s="102"/>
      <c r="B695" s="117"/>
      <c r="C695" s="110"/>
      <c r="D695" s="2"/>
      <c r="E695" s="308" t="s">
        <v>51</v>
      </c>
      <c r="F695" s="115" t="str">
        <f t="shared" ref="F695:F697" si="43">SUM(#REF!)</f>
        <v>#REF!</v>
      </c>
      <c r="G695" s="112">
        <v>1598425.14</v>
      </c>
      <c r="H695" s="112" t="str">
        <f>SUM(#REF!,#REF!,#REF!,#REF!,#REF!,#REF!)+196627.2+1750.32+537.6</f>
        <v>#REF!</v>
      </c>
      <c r="I695" s="112" t="str">
        <f t="shared" ref="I695:I697" si="44">H695/1.12</f>
        <v>#REF!</v>
      </c>
      <c r="J695" s="309" t="str">
        <f t="shared" ref="J695:J697" si="45">I695*0.12</f>
        <v>#REF!</v>
      </c>
      <c r="K695" s="112" t="str">
        <f t="shared" ref="K695:K697" si="46">G695+I695</f>
        <v>#REF!</v>
      </c>
      <c r="L695" s="112"/>
      <c r="M695" s="112"/>
      <c r="N695" s="112"/>
      <c r="O695" s="110"/>
      <c r="P695" s="110"/>
      <c r="Q695" s="110"/>
      <c r="R695" s="110"/>
      <c r="S695" s="110"/>
      <c r="T695" s="112"/>
      <c r="U695" s="112"/>
      <c r="V695" s="110"/>
      <c r="W695" s="382"/>
      <c r="X695" s="382"/>
      <c r="Y695" s="383"/>
      <c r="Z695" s="2"/>
    </row>
    <row r="696" ht="14.25" customHeight="1">
      <c r="A696" s="102"/>
      <c r="B696" s="117"/>
      <c r="C696" s="110"/>
      <c r="D696" s="2"/>
      <c r="E696" s="308" t="s">
        <v>52</v>
      </c>
      <c r="F696" s="115" t="str">
        <f t="shared" si="43"/>
        <v>#REF!</v>
      </c>
      <c r="G696" s="112">
        <v>3188210.28</v>
      </c>
      <c r="H696" s="112" t="str">
        <f>SUM(#REF!,#REF!,#REF!,#REF!,#REF!,#REF!,#REF!,#REF!)+196627.2+1750.32+196627.2+1750.32</f>
        <v>#REF!</v>
      </c>
      <c r="I696" s="112" t="str">
        <f t="shared" si="44"/>
        <v>#REF!</v>
      </c>
      <c r="J696" s="309" t="str">
        <f t="shared" si="45"/>
        <v>#REF!</v>
      </c>
      <c r="K696" s="112" t="str">
        <f t="shared" si="46"/>
        <v>#REF!</v>
      </c>
      <c r="L696" s="112"/>
      <c r="M696" s="112"/>
      <c r="N696" s="112"/>
      <c r="O696" s="110"/>
      <c r="P696" s="110"/>
      <c r="Q696" s="110"/>
      <c r="R696" s="110"/>
      <c r="S696" s="110"/>
      <c r="T696" s="112"/>
      <c r="U696" s="112"/>
      <c r="V696" s="110"/>
      <c r="W696" s="382"/>
      <c r="X696" s="382"/>
      <c r="Y696" s="383"/>
      <c r="Z696" s="2"/>
    </row>
    <row r="697" ht="14.25" customHeight="1">
      <c r="A697" s="102"/>
      <c r="B697" s="117"/>
      <c r="C697" s="110"/>
      <c r="D697" s="2"/>
      <c r="E697" s="308" t="s">
        <v>53</v>
      </c>
      <c r="F697" s="115" t="str">
        <f t="shared" si="43"/>
        <v>#REF!</v>
      </c>
      <c r="G697" s="112">
        <v>0.0</v>
      </c>
      <c r="H697" s="112" t="str">
        <f>SUM(#REF!,#REF!,#REF!,#REF!,#REF!,#REF!,#REF!,#REF!,#REF!,#REF!,#REF!)</f>
        <v>#REF!</v>
      </c>
      <c r="I697" s="112" t="str">
        <f t="shared" si="44"/>
        <v>#REF!</v>
      </c>
      <c r="J697" s="309" t="str">
        <f t="shared" si="45"/>
        <v>#REF!</v>
      </c>
      <c r="K697" s="112" t="str">
        <f t="shared" si="46"/>
        <v>#REF!</v>
      </c>
      <c r="L697" s="314"/>
      <c r="M697" s="112"/>
      <c r="N697" s="112"/>
      <c r="O697" s="110"/>
      <c r="P697" s="110"/>
      <c r="Q697" s="110"/>
      <c r="R697" s="110"/>
      <c r="S697" s="110"/>
      <c r="T697" s="112"/>
      <c r="U697" s="112"/>
      <c r="V697" s="110"/>
      <c r="W697" s="382"/>
      <c r="X697" s="382"/>
      <c r="Y697" s="383"/>
      <c r="Z697" s="2"/>
    </row>
    <row r="698" ht="14.25" customHeight="1">
      <c r="A698" s="102"/>
      <c r="B698" s="117"/>
      <c r="C698" s="156"/>
      <c r="D698" s="2"/>
      <c r="E698" s="313" t="s">
        <v>4408</v>
      </c>
      <c r="F698" s="311" t="str">
        <f t="shared" ref="F698:J698" si="47">SUM(F695:F697)</f>
        <v>#REF!</v>
      </c>
      <c r="G698" s="312">
        <f t="shared" si="47"/>
        <v>4786635.42</v>
      </c>
      <c r="H698" s="312" t="str">
        <f t="shared" si="47"/>
        <v>#REF!</v>
      </c>
      <c r="I698" s="116" t="str">
        <f t="shared" si="47"/>
        <v>#REF!</v>
      </c>
      <c r="J698" s="116" t="str">
        <f t="shared" si="47"/>
        <v>#REF!</v>
      </c>
      <c r="K698" s="116" t="str">
        <f>I698/1.12</f>
        <v>#REF!</v>
      </c>
      <c r="L698" s="112"/>
      <c r="M698" s="112"/>
      <c r="N698" s="112"/>
      <c r="O698" s="110"/>
      <c r="P698" s="110"/>
      <c r="Q698" s="110"/>
      <c r="R698" s="110"/>
      <c r="S698" s="110"/>
      <c r="T698" s="112"/>
      <c r="U698" s="112"/>
      <c r="V698" s="110"/>
      <c r="W698" s="382"/>
      <c r="X698" s="382"/>
      <c r="Y698" s="383"/>
      <c r="Z698" s="2"/>
    </row>
    <row r="699" ht="14.25" customHeight="1">
      <c r="A699" s="102"/>
      <c r="B699" s="117"/>
      <c r="C699" s="110"/>
      <c r="D699" s="2"/>
      <c r="E699" s="308" t="s">
        <v>54</v>
      </c>
      <c r="F699" s="115" t="str">
        <f t="shared" ref="F699:F701" si="48">SUM(#REF!)</f>
        <v>#REF!</v>
      </c>
      <c r="G699" s="112" t="str">
        <f>#REF!</f>
        <v>#REF!</v>
      </c>
      <c r="H699" s="112" t="str">
        <f>SUM(#REF!,#REF!)</f>
        <v>#REF!</v>
      </c>
      <c r="I699" s="112" t="str">
        <f t="shared" ref="I699:I701" si="49">H699/1.12</f>
        <v>#REF!</v>
      </c>
      <c r="J699" s="309" t="str">
        <f t="shared" ref="J699:J701" si="50">I699*0.12</f>
        <v>#REF!</v>
      </c>
      <c r="K699" s="112" t="str">
        <f t="shared" ref="K699:K701" si="51">G699+I699</f>
        <v>#REF!</v>
      </c>
      <c r="L699" s="112"/>
      <c r="M699" s="112"/>
      <c r="N699" s="112"/>
      <c r="O699" s="110"/>
      <c r="P699" s="110"/>
      <c r="Q699" s="110"/>
      <c r="R699" s="110"/>
      <c r="S699" s="110"/>
      <c r="T699" s="112"/>
      <c r="U699" s="112"/>
      <c r="V699" s="110"/>
      <c r="W699" s="382"/>
      <c r="X699" s="382"/>
      <c r="Y699" s="383"/>
      <c r="Z699" s="2"/>
    </row>
    <row r="700" ht="14.25" customHeight="1">
      <c r="A700" s="102"/>
      <c r="B700" s="117"/>
      <c r="C700" s="110"/>
      <c r="D700" s="2"/>
      <c r="E700" s="308" t="s">
        <v>55</v>
      </c>
      <c r="F700" s="115" t="str">
        <f t="shared" si="48"/>
        <v>#REF!</v>
      </c>
      <c r="G700" s="112" t="str">
        <f>#REF!+#REF!+#REF!</f>
        <v>#REF!</v>
      </c>
      <c r="H700" s="4" t="str">
        <f>SUM(#REF!,#REF!,#REF!)</f>
        <v>#REF!</v>
      </c>
      <c r="I700" s="112" t="str">
        <f t="shared" si="49"/>
        <v>#REF!</v>
      </c>
      <c r="J700" s="309" t="str">
        <f t="shared" si="50"/>
        <v>#REF!</v>
      </c>
      <c r="K700" s="112" t="str">
        <f t="shared" si="51"/>
        <v>#REF!</v>
      </c>
      <c r="L700" s="112"/>
      <c r="M700" s="112"/>
      <c r="N700" s="112"/>
      <c r="O700" s="110"/>
      <c r="P700" s="110"/>
      <c r="Q700" s="110"/>
      <c r="R700" s="110"/>
      <c r="S700" s="110"/>
      <c r="T700" s="112"/>
      <c r="U700" s="112"/>
      <c r="V700" s="110"/>
      <c r="W700" s="382"/>
      <c r="X700" s="382"/>
      <c r="Y700" s="383"/>
      <c r="Z700" s="2"/>
    </row>
    <row r="701" ht="14.25" customHeight="1">
      <c r="A701" s="102"/>
      <c r="B701" s="117"/>
      <c r="C701" s="110"/>
      <c r="D701" s="2"/>
      <c r="E701" s="308" t="s">
        <v>56</v>
      </c>
      <c r="F701" s="115" t="str">
        <f t="shared" si="48"/>
        <v>#REF!</v>
      </c>
      <c r="G701" s="112">
        <v>0.0</v>
      </c>
      <c r="H701" s="112" t="str">
        <f>SUM(#REF!)</f>
        <v>#REF!</v>
      </c>
      <c r="I701" s="112" t="str">
        <f t="shared" si="49"/>
        <v>#REF!</v>
      </c>
      <c r="J701" s="309" t="str">
        <f t="shared" si="50"/>
        <v>#REF!</v>
      </c>
      <c r="K701" s="112" t="str">
        <f t="shared" si="51"/>
        <v>#REF!</v>
      </c>
      <c r="L701" s="112"/>
      <c r="M701" s="112"/>
      <c r="N701" s="112"/>
      <c r="O701" s="110"/>
      <c r="P701" s="110"/>
      <c r="Q701" s="110"/>
      <c r="R701" s="110"/>
      <c r="S701" s="110"/>
      <c r="T701" s="112"/>
      <c r="U701" s="112"/>
      <c r="V701" s="110"/>
      <c r="W701" s="382"/>
      <c r="X701" s="382"/>
      <c r="Y701" s="383"/>
      <c r="Z701" s="2"/>
    </row>
    <row r="702" ht="14.25" customHeight="1">
      <c r="A702" s="102"/>
      <c r="B702" s="117"/>
      <c r="C702" s="156"/>
      <c r="D702" s="2"/>
      <c r="E702" s="313" t="s">
        <v>4409</v>
      </c>
      <c r="F702" s="311" t="str">
        <f t="shared" ref="F702:K702" si="52">SUM(F699:F701)</f>
        <v>#REF!</v>
      </c>
      <c r="G702" s="312" t="str">
        <f t="shared" si="52"/>
        <v>#REF!</v>
      </c>
      <c r="H702" s="312" t="str">
        <f t="shared" si="52"/>
        <v>#REF!</v>
      </c>
      <c r="I702" s="116" t="str">
        <f t="shared" si="52"/>
        <v>#REF!</v>
      </c>
      <c r="J702" s="116" t="str">
        <f t="shared" si="52"/>
        <v>#REF!</v>
      </c>
      <c r="K702" s="116" t="str">
        <f t="shared" si="52"/>
        <v>#REF!</v>
      </c>
      <c r="L702" s="112"/>
      <c r="M702" s="112"/>
      <c r="N702" s="112"/>
      <c r="O702" s="110"/>
      <c r="P702" s="110"/>
      <c r="Q702" s="110"/>
      <c r="R702" s="110"/>
      <c r="S702" s="110"/>
      <c r="T702" s="112"/>
      <c r="U702" s="112"/>
      <c r="V702" s="110"/>
      <c r="W702" s="382"/>
      <c r="X702" s="382"/>
      <c r="Y702" s="383"/>
      <c r="Z702" s="2"/>
    </row>
    <row r="703" ht="18.0" customHeight="1">
      <c r="A703" s="102"/>
      <c r="B703" s="117"/>
      <c r="C703" s="156"/>
      <c r="D703" s="2"/>
      <c r="E703" s="315" t="s">
        <v>4410</v>
      </c>
      <c r="F703" s="316" t="str">
        <f t="shared" ref="F703:K703" si="53">SUM(F690,F694,F698,F702)</f>
        <v>#REF!</v>
      </c>
      <c r="G703" s="317" t="str">
        <f t="shared" si="53"/>
        <v>#REF!</v>
      </c>
      <c r="H703" s="317" t="str">
        <f t="shared" si="53"/>
        <v>#REF!</v>
      </c>
      <c r="I703" s="317" t="str">
        <f t="shared" si="53"/>
        <v>#REF!</v>
      </c>
      <c r="J703" s="317" t="str">
        <f t="shared" si="53"/>
        <v>#REF!</v>
      </c>
      <c r="K703" s="317" t="str">
        <f t="shared" si="53"/>
        <v>#REF!</v>
      </c>
      <c r="L703" s="112"/>
      <c r="M703" s="112"/>
      <c r="N703" s="112"/>
      <c r="O703" s="110"/>
      <c r="P703" s="110"/>
      <c r="Q703" s="110"/>
      <c r="R703" s="110"/>
      <c r="S703" s="110"/>
      <c r="T703" s="112"/>
      <c r="U703" s="112"/>
      <c r="V703" s="110"/>
      <c r="W703" s="382"/>
      <c r="X703" s="382"/>
      <c r="Y703" s="383"/>
      <c r="Z703" s="2"/>
    </row>
    <row r="704" ht="14.25" customHeight="1">
      <c r="A704" s="102"/>
      <c r="B704" s="117"/>
      <c r="C704" s="110"/>
      <c r="D704" s="110"/>
      <c r="E704" s="115"/>
      <c r="F704" s="110"/>
      <c r="G704" s="110"/>
      <c r="H704" s="110"/>
      <c r="I704" s="110"/>
      <c r="J704" s="110"/>
      <c r="K704" s="112"/>
      <c r="L704" s="112"/>
      <c r="M704" s="112"/>
      <c r="N704" s="110"/>
      <c r="O704" s="110"/>
      <c r="P704" s="110"/>
      <c r="Q704" s="110"/>
      <c r="R704" s="110"/>
      <c r="S704" s="110"/>
      <c r="T704" s="112"/>
      <c r="U704" s="112"/>
      <c r="V704" s="110"/>
      <c r="W704" s="382"/>
      <c r="X704" s="382"/>
      <c r="Y704" s="383"/>
      <c r="Z704" s="2"/>
    </row>
    <row r="705" ht="14.25" customHeight="1">
      <c r="A705" s="102"/>
      <c r="B705" s="117"/>
      <c r="C705" s="110"/>
      <c r="D705" s="110"/>
      <c r="E705" s="115"/>
      <c r="F705" s="115" t="str">
        <f>SUM(#REF!)</f>
        <v>#REF!</v>
      </c>
      <c r="G705" s="112" t="str">
        <f>G702+H702</f>
        <v>#REF!</v>
      </c>
      <c r="H705" s="110"/>
      <c r="I705" s="318"/>
      <c r="J705" s="319"/>
      <c r="K705" s="112"/>
      <c r="L705" s="112"/>
      <c r="M705" s="112"/>
      <c r="N705" s="110"/>
      <c r="O705" s="110"/>
      <c r="P705" s="110"/>
      <c r="Q705" s="110"/>
      <c r="R705" s="110"/>
      <c r="S705" s="110"/>
      <c r="T705" s="112"/>
      <c r="U705" s="112"/>
      <c r="V705" s="110"/>
      <c r="W705" s="382"/>
      <c r="X705" s="382"/>
      <c r="Y705" s="383"/>
      <c r="Z705" s="2"/>
    </row>
    <row r="706" ht="14.25" hidden="1" customHeight="1">
      <c r="A706" s="102"/>
      <c r="B706" s="117"/>
      <c r="C706" s="320"/>
      <c r="D706" s="320" t="s">
        <v>4411</v>
      </c>
      <c r="E706" s="115"/>
      <c r="F706" s="110"/>
      <c r="G706" s="110"/>
      <c r="H706" s="110"/>
      <c r="I706" s="321"/>
      <c r="J706" s="110"/>
      <c r="K706" s="112"/>
      <c r="L706" s="112"/>
      <c r="M706" s="112"/>
      <c r="N706" s="110"/>
      <c r="O706" s="110"/>
      <c r="P706" s="110"/>
      <c r="Q706" s="110"/>
      <c r="R706" s="110"/>
      <c r="S706" s="110"/>
      <c r="T706" s="112"/>
      <c r="U706" s="112"/>
      <c r="V706" s="110"/>
      <c r="W706" s="110"/>
      <c r="X706" s="110"/>
      <c r="Y706" s="2"/>
      <c r="Z706" s="2"/>
    </row>
    <row r="707" ht="14.25" hidden="1" customHeight="1">
      <c r="A707" s="102"/>
      <c r="B707" s="117"/>
      <c r="C707" s="322"/>
      <c r="D707" s="322" t="s">
        <v>4412</v>
      </c>
      <c r="E707" s="323" t="s">
        <v>4413</v>
      </c>
      <c r="F707" s="322" t="s">
        <v>4414</v>
      </c>
      <c r="G707" s="156" t="s">
        <v>104</v>
      </c>
      <c r="H707" s="110"/>
      <c r="I707" s="115"/>
      <c r="J707" s="110"/>
      <c r="K707" s="112"/>
      <c r="L707" s="112"/>
      <c r="M707" s="112"/>
      <c r="N707" s="110"/>
      <c r="O707" s="110"/>
      <c r="P707" s="110"/>
      <c r="Q707" s="110"/>
      <c r="R707" s="110"/>
      <c r="S707" s="110"/>
      <c r="T707" s="112"/>
      <c r="U707" s="112"/>
      <c r="V707" s="110"/>
      <c r="W707" s="110"/>
      <c r="X707" s="110"/>
      <c r="Y707" s="2"/>
      <c r="Z707" s="2"/>
    </row>
    <row r="708" ht="14.25" hidden="1" customHeight="1">
      <c r="A708" s="102"/>
      <c r="B708" s="117"/>
      <c r="C708" s="320"/>
      <c r="D708" s="320" t="s">
        <v>4415</v>
      </c>
      <c r="E708" s="323"/>
      <c r="F708" s="322"/>
      <c r="G708" s="156"/>
      <c r="H708" s="110"/>
      <c r="I708" s="115"/>
      <c r="J708" s="110"/>
      <c r="K708" s="112"/>
      <c r="L708" s="112"/>
      <c r="M708" s="112"/>
      <c r="N708" s="110"/>
      <c r="O708" s="110"/>
      <c r="P708" s="110"/>
      <c r="Q708" s="110"/>
      <c r="R708" s="110"/>
      <c r="S708" s="110"/>
      <c r="T708" s="112"/>
      <c r="U708" s="112"/>
      <c r="V708" s="110"/>
      <c r="W708" s="110"/>
      <c r="X708" s="110"/>
      <c r="Y708" s="2"/>
      <c r="Z708" s="2"/>
    </row>
    <row r="709" ht="14.25" hidden="1" customHeight="1">
      <c r="A709" s="102"/>
      <c r="B709" s="117"/>
      <c r="C709" s="110"/>
      <c r="D709" s="110" t="s">
        <v>4416</v>
      </c>
      <c r="E709" s="115">
        <v>36000.0</v>
      </c>
      <c r="F709" s="324" t="s">
        <v>4417</v>
      </c>
      <c r="G709" s="325" t="s">
        <v>4418</v>
      </c>
      <c r="H709" s="110"/>
      <c r="I709" s="115"/>
      <c r="J709" s="110"/>
      <c r="K709" s="112"/>
      <c r="L709" s="112" t="s">
        <v>4419</v>
      </c>
      <c r="M709" s="112"/>
      <c r="N709" s="110"/>
      <c r="O709" s="110"/>
      <c r="P709" s="110"/>
      <c r="Q709" s="110"/>
      <c r="R709" s="110"/>
      <c r="S709" s="110"/>
      <c r="T709" s="112"/>
      <c r="U709" s="112"/>
      <c r="V709" s="110"/>
      <c r="W709" s="110"/>
      <c r="X709" s="110"/>
      <c r="Y709" s="2"/>
      <c r="Z709" s="2"/>
    </row>
    <row r="710" ht="14.25" hidden="1" customHeight="1">
      <c r="A710" s="102"/>
      <c r="B710" s="117"/>
      <c r="C710" s="110"/>
      <c r="D710" s="110" t="s">
        <v>4420</v>
      </c>
      <c r="E710" s="115">
        <v>6500.0</v>
      </c>
      <c r="F710" s="324" t="s">
        <v>4421</v>
      </c>
      <c r="G710" s="325" t="s">
        <v>4418</v>
      </c>
      <c r="H710" s="110"/>
      <c r="I710" s="115"/>
      <c r="J710" s="110"/>
      <c r="K710" s="112"/>
      <c r="L710" s="112" t="s">
        <v>4419</v>
      </c>
      <c r="M710" s="112"/>
      <c r="N710" s="110"/>
      <c r="O710" s="110"/>
      <c r="P710" s="110"/>
      <c r="Q710" s="110"/>
      <c r="R710" s="110"/>
      <c r="S710" s="110"/>
      <c r="T710" s="112"/>
      <c r="U710" s="112"/>
      <c r="V710" s="110"/>
      <c r="W710" s="110"/>
      <c r="X710" s="110"/>
      <c r="Y710" s="2"/>
      <c r="Z710" s="2"/>
    </row>
    <row r="711" ht="14.25" hidden="1" customHeight="1">
      <c r="A711" s="102"/>
      <c r="B711" s="117"/>
      <c r="C711" s="110"/>
      <c r="D711" s="110"/>
      <c r="E711" s="115"/>
      <c r="F711" s="324"/>
      <c r="G711" s="325"/>
      <c r="H711" s="110"/>
      <c r="I711" s="115"/>
      <c r="J711" s="110"/>
      <c r="K711" s="112"/>
      <c r="L711" s="112"/>
      <c r="M711" s="112"/>
      <c r="N711" s="110"/>
      <c r="O711" s="110"/>
      <c r="P711" s="110"/>
      <c r="Q711" s="110"/>
      <c r="R711" s="110"/>
      <c r="S711" s="110"/>
      <c r="T711" s="112"/>
      <c r="U711" s="112"/>
      <c r="V711" s="110"/>
      <c r="W711" s="110"/>
      <c r="X711" s="110"/>
      <c r="Y711" s="2"/>
      <c r="Z711" s="2"/>
    </row>
    <row r="712" ht="14.25" hidden="1" customHeight="1">
      <c r="A712" s="102" t="s">
        <v>4422</v>
      </c>
      <c r="B712" s="117"/>
      <c r="C712" s="320"/>
      <c r="D712" s="320" t="s">
        <v>4423</v>
      </c>
      <c r="E712" s="115"/>
      <c r="F712" s="324"/>
      <c r="G712" s="325"/>
      <c r="H712" s="110"/>
      <c r="I712" s="115"/>
      <c r="J712" s="110"/>
      <c r="K712" s="112"/>
      <c r="L712" s="112"/>
      <c r="M712" s="112"/>
      <c r="N712" s="110"/>
      <c r="O712" s="110"/>
      <c r="P712" s="110"/>
      <c r="Q712" s="110"/>
      <c r="R712" s="110"/>
      <c r="S712" s="110"/>
      <c r="T712" s="112"/>
      <c r="U712" s="112"/>
      <c r="V712" s="110"/>
      <c r="W712" s="110"/>
      <c r="X712" s="110"/>
      <c r="Y712" s="2"/>
      <c r="Z712" s="2"/>
    </row>
    <row r="713" ht="14.25" hidden="1" customHeight="1">
      <c r="A713" s="102" t="s">
        <v>4424</v>
      </c>
      <c r="B713" s="117">
        <v>1.0</v>
      </c>
      <c r="C713" s="110"/>
      <c r="D713" s="110" t="s">
        <v>4425</v>
      </c>
      <c r="E713" s="115">
        <v>18000.0</v>
      </c>
      <c r="F713" s="324" t="s">
        <v>4426</v>
      </c>
      <c r="G713" s="325" t="s">
        <v>4418</v>
      </c>
      <c r="H713" s="110"/>
      <c r="I713" s="115"/>
      <c r="J713" s="110"/>
      <c r="K713" s="326"/>
      <c r="L713" s="112" t="s">
        <v>4427</v>
      </c>
      <c r="M713" s="112"/>
      <c r="N713" s="110"/>
      <c r="O713" s="110"/>
      <c r="P713" s="110"/>
      <c r="Q713" s="110"/>
      <c r="R713" s="110"/>
      <c r="S713" s="110"/>
      <c r="T713" s="112"/>
      <c r="U713" s="112"/>
      <c r="V713" s="110"/>
      <c r="W713" s="110"/>
      <c r="X713" s="110"/>
      <c r="Y713" s="2"/>
      <c r="Z713" s="2"/>
    </row>
    <row r="714" ht="14.25" hidden="1" customHeight="1">
      <c r="A714" s="327"/>
      <c r="B714" s="328"/>
      <c r="C714" s="329"/>
      <c r="D714" s="329"/>
      <c r="E714" s="330"/>
      <c r="F714" s="331"/>
      <c r="G714" s="332"/>
      <c r="H714" s="329"/>
      <c r="I714" s="330"/>
      <c r="J714" s="329"/>
      <c r="K714" s="333"/>
      <c r="L714" s="333"/>
      <c r="M714" s="333"/>
      <c r="N714" s="329"/>
      <c r="O714" s="329"/>
      <c r="P714" s="329"/>
      <c r="Q714" s="329"/>
      <c r="R714" s="329"/>
      <c r="S714" s="329"/>
      <c r="T714" s="333"/>
      <c r="U714" s="333"/>
      <c r="V714" s="329"/>
      <c r="W714" s="329"/>
      <c r="X714" s="329"/>
      <c r="Y714" s="2"/>
      <c r="Z714" s="2"/>
    </row>
    <row r="715" ht="14.25" hidden="1" customHeight="1">
      <c r="A715" s="102"/>
      <c r="B715" s="117"/>
      <c r="C715" s="320"/>
      <c r="D715" s="320" t="s">
        <v>4423</v>
      </c>
      <c r="E715" s="115"/>
      <c r="F715" s="324"/>
      <c r="G715" s="325"/>
      <c r="H715" s="110"/>
      <c r="I715" s="115"/>
      <c r="J715" s="110"/>
      <c r="K715" s="112"/>
      <c r="L715" s="112"/>
      <c r="M715" s="112"/>
      <c r="N715" s="110"/>
      <c r="O715" s="110"/>
      <c r="P715" s="110"/>
      <c r="Q715" s="110"/>
      <c r="R715" s="110"/>
      <c r="S715" s="110"/>
      <c r="T715" s="112"/>
      <c r="U715" s="112"/>
      <c r="V715" s="110"/>
      <c r="W715" s="110"/>
      <c r="X715" s="110"/>
      <c r="Y715" s="2"/>
      <c r="Z715" s="2"/>
    </row>
    <row r="716" ht="14.25" hidden="1" customHeight="1">
      <c r="A716" s="102"/>
      <c r="B716" s="334">
        <v>1.0</v>
      </c>
      <c r="C716" s="110"/>
      <c r="D716" s="110" t="s">
        <v>4428</v>
      </c>
      <c r="E716" s="115">
        <v>7125.0</v>
      </c>
      <c r="F716" s="324" t="s">
        <v>4429</v>
      </c>
      <c r="G716" s="325" t="s">
        <v>4418</v>
      </c>
      <c r="H716" s="110"/>
      <c r="I716" s="115"/>
      <c r="J716" s="110"/>
      <c r="K716" s="112"/>
      <c r="L716" s="112"/>
      <c r="M716" s="112"/>
      <c r="N716" s="110"/>
      <c r="O716" s="110"/>
      <c r="P716" s="110"/>
      <c r="Q716" s="110"/>
      <c r="R716" s="110"/>
      <c r="S716" s="110"/>
      <c r="T716" s="112"/>
      <c r="U716" s="112"/>
      <c r="V716" s="110"/>
      <c r="W716" s="110"/>
      <c r="X716" s="110"/>
      <c r="Y716" s="2"/>
      <c r="Z716" s="2"/>
    </row>
    <row r="717" ht="14.25" hidden="1" customHeight="1">
      <c r="A717" s="102"/>
      <c r="C717" s="110"/>
      <c r="D717" s="110" t="s">
        <v>4430</v>
      </c>
      <c r="E717" s="115">
        <v>7125.0</v>
      </c>
      <c r="F717" s="112">
        <f>SUM(E716:E717)</f>
        <v>14250</v>
      </c>
      <c r="G717" s="325" t="s">
        <v>4418</v>
      </c>
      <c r="H717" s="110"/>
      <c r="I717" s="115"/>
      <c r="J717" s="110"/>
      <c r="K717" s="112"/>
      <c r="L717" s="112"/>
      <c r="M717" s="112"/>
      <c r="N717" s="110"/>
      <c r="O717" s="110"/>
      <c r="P717" s="110"/>
      <c r="Q717" s="110"/>
      <c r="R717" s="110"/>
      <c r="S717" s="110"/>
      <c r="T717" s="112"/>
      <c r="U717" s="112"/>
      <c r="V717" s="110"/>
      <c r="W717" s="110"/>
      <c r="X717" s="110"/>
      <c r="Y717" s="2"/>
      <c r="Z717" s="2"/>
    </row>
    <row r="718" ht="14.25" hidden="1" customHeight="1">
      <c r="A718" s="102"/>
      <c r="B718" s="117"/>
      <c r="C718" s="110"/>
      <c r="D718" s="110"/>
      <c r="E718" s="115"/>
      <c r="F718" s="110"/>
      <c r="G718" s="110"/>
      <c r="H718" s="110"/>
      <c r="I718" s="115"/>
      <c r="J718" s="110"/>
      <c r="K718" s="112"/>
      <c r="L718" s="112"/>
      <c r="M718" s="112"/>
      <c r="N718" s="110"/>
      <c r="O718" s="110"/>
      <c r="P718" s="110"/>
      <c r="Q718" s="110"/>
      <c r="R718" s="110"/>
      <c r="S718" s="110"/>
      <c r="T718" s="112"/>
      <c r="U718" s="112"/>
      <c r="V718" s="110"/>
      <c r="W718" s="110"/>
      <c r="X718" s="110"/>
      <c r="Y718" s="2"/>
      <c r="Z718" s="2"/>
    </row>
    <row r="719" ht="14.25" hidden="1" customHeight="1">
      <c r="A719" s="335"/>
      <c r="B719" s="132">
        <v>2.0</v>
      </c>
      <c r="C719" s="133"/>
      <c r="D719" s="133" t="s">
        <v>4431</v>
      </c>
      <c r="E719" s="134">
        <v>15000.0</v>
      </c>
      <c r="F719" s="336" t="s">
        <v>4432</v>
      </c>
      <c r="G719" s="337" t="s">
        <v>4418</v>
      </c>
      <c r="H719" s="133"/>
      <c r="I719" s="134"/>
      <c r="J719" s="133"/>
      <c r="K719" s="135"/>
      <c r="L719" s="135"/>
      <c r="M719" s="135"/>
      <c r="N719" s="133"/>
      <c r="O719" s="133"/>
      <c r="P719" s="133"/>
      <c r="Q719" s="133"/>
      <c r="R719" s="133"/>
      <c r="S719" s="133"/>
      <c r="T719" s="135"/>
      <c r="U719" s="135"/>
      <c r="V719" s="133"/>
      <c r="W719" s="133"/>
      <c r="X719" s="133"/>
      <c r="Y719" s="2"/>
      <c r="Z719" s="2"/>
    </row>
    <row r="720" ht="14.25" hidden="1" customHeight="1">
      <c r="A720" s="102"/>
      <c r="B720" s="117"/>
      <c r="C720" s="110"/>
      <c r="D720" s="110"/>
      <c r="E720" s="115"/>
      <c r="F720" s="324"/>
      <c r="G720" s="110"/>
      <c r="H720" s="110"/>
      <c r="I720" s="115"/>
      <c r="J720" s="110"/>
      <c r="K720" s="112"/>
      <c r="L720" s="112"/>
      <c r="M720" s="112"/>
      <c r="N720" s="112"/>
      <c r="O720" s="112"/>
      <c r="P720" s="112"/>
      <c r="Q720" s="112"/>
      <c r="R720" s="110"/>
      <c r="S720" s="110"/>
      <c r="T720" s="112"/>
      <c r="U720" s="112"/>
      <c r="V720" s="110"/>
      <c r="W720" s="110"/>
      <c r="X720" s="110"/>
      <c r="Y720" s="2"/>
      <c r="Z720" s="2"/>
    </row>
    <row r="721" ht="14.25" hidden="1" customHeight="1">
      <c r="A721" s="102"/>
      <c r="B721" s="117"/>
      <c r="C721" s="156"/>
      <c r="D721" s="156" t="s">
        <v>4433</v>
      </c>
      <c r="E721" s="115"/>
      <c r="F721" s="324"/>
      <c r="G721" s="110"/>
      <c r="H721" s="110"/>
      <c r="I721" s="115"/>
      <c r="J721" s="110"/>
      <c r="K721" s="112"/>
      <c r="L721" s="112"/>
      <c r="M721" s="112"/>
      <c r="N721" s="112"/>
      <c r="O721" s="112"/>
      <c r="P721" s="112"/>
      <c r="Q721" s="112"/>
      <c r="R721" s="110"/>
      <c r="S721" s="110"/>
      <c r="T721" s="112"/>
      <c r="U721" s="112"/>
      <c r="V721" s="110"/>
      <c r="W721" s="110"/>
      <c r="X721" s="110"/>
      <c r="Y721" s="2"/>
      <c r="Z721" s="2"/>
    </row>
    <row r="722" ht="14.25" hidden="1" customHeight="1">
      <c r="A722" s="102"/>
      <c r="B722" s="117">
        <v>1.0</v>
      </c>
      <c r="C722" s="110"/>
      <c r="D722" s="110" t="s">
        <v>4434</v>
      </c>
      <c r="E722" s="115" t="str">
        <f>[1]AR!Q17</f>
        <v>#ERROR!</v>
      </c>
      <c r="F722" s="324" t="s">
        <v>4435</v>
      </c>
      <c r="G722" s="325" t="s">
        <v>4436</v>
      </c>
      <c r="H722" s="110"/>
      <c r="I722" s="115"/>
      <c r="J722" s="110"/>
      <c r="K722" s="112"/>
      <c r="L722" s="112"/>
      <c r="M722" s="112"/>
      <c r="N722" s="112"/>
      <c r="O722" s="112"/>
      <c r="P722" s="112"/>
      <c r="Q722" s="112"/>
      <c r="R722" s="110"/>
      <c r="S722" s="110"/>
      <c r="T722" s="112"/>
      <c r="U722" s="112"/>
      <c r="V722" s="110"/>
      <c r="W722" s="110"/>
      <c r="X722" s="110"/>
      <c r="Y722" s="2"/>
      <c r="Z722" s="2"/>
    </row>
    <row r="723" ht="14.25" hidden="1" customHeight="1">
      <c r="A723" s="102"/>
      <c r="B723" s="117"/>
      <c r="C723" s="110"/>
      <c r="D723" s="110"/>
      <c r="E723" s="115"/>
      <c r="F723" s="324"/>
      <c r="G723" s="110"/>
      <c r="H723" s="110"/>
      <c r="I723" s="115"/>
      <c r="J723" s="110"/>
      <c r="K723" s="112"/>
      <c r="L723" s="112"/>
      <c r="M723" s="112"/>
      <c r="N723" s="112"/>
      <c r="O723" s="112"/>
      <c r="P723" s="112"/>
      <c r="Q723" s="112"/>
      <c r="R723" s="110"/>
      <c r="S723" s="110"/>
      <c r="T723" s="112"/>
      <c r="U723" s="112"/>
      <c r="V723" s="110"/>
      <c r="W723" s="110"/>
      <c r="X723" s="110"/>
      <c r="Y723" s="2"/>
      <c r="Z723" s="2"/>
    </row>
    <row r="724" ht="14.25" hidden="1" customHeight="1">
      <c r="A724" s="102" t="s">
        <v>4437</v>
      </c>
      <c r="B724" s="117"/>
      <c r="C724" s="110"/>
      <c r="D724" s="110" t="s">
        <v>4438</v>
      </c>
      <c r="E724" s="115">
        <v>14330.36</v>
      </c>
      <c r="F724" s="324" t="s">
        <v>4439</v>
      </c>
      <c r="G724" s="325" t="s">
        <v>4418</v>
      </c>
      <c r="H724" s="110"/>
      <c r="I724" s="115"/>
      <c r="J724" s="110"/>
      <c r="K724" s="112"/>
      <c r="L724" s="112"/>
      <c r="M724" s="112"/>
      <c r="N724" s="112"/>
      <c r="O724" s="112"/>
      <c r="P724" s="112"/>
      <c r="Q724" s="112"/>
      <c r="R724" s="110"/>
      <c r="S724" s="110"/>
      <c r="T724" s="112"/>
      <c r="U724" s="112"/>
      <c r="V724" s="110"/>
      <c r="W724" s="110"/>
      <c r="X724" s="110"/>
      <c r="Y724" s="2"/>
      <c r="Z724" s="2"/>
    </row>
    <row r="725" ht="14.25" hidden="1" customHeight="1">
      <c r="A725" s="102"/>
      <c r="B725" s="117"/>
      <c r="C725" s="110"/>
      <c r="D725" s="110"/>
      <c r="E725" s="115"/>
      <c r="F725" s="324"/>
      <c r="G725" s="110"/>
      <c r="H725" s="110"/>
      <c r="I725" s="115"/>
      <c r="J725" s="110"/>
      <c r="K725" s="112"/>
      <c r="L725" s="112"/>
      <c r="M725" s="112"/>
      <c r="N725" s="112"/>
      <c r="O725" s="112"/>
      <c r="P725" s="112"/>
      <c r="Q725" s="112"/>
      <c r="R725" s="110"/>
      <c r="S725" s="110"/>
      <c r="T725" s="112"/>
      <c r="U725" s="112"/>
      <c r="V725" s="110"/>
      <c r="W725" s="110"/>
      <c r="X725" s="110"/>
      <c r="Y725" s="2"/>
      <c r="Z725" s="2"/>
    </row>
    <row r="726" ht="14.25" hidden="1" customHeight="1">
      <c r="A726" s="102"/>
      <c r="B726" s="117"/>
      <c r="C726" s="110"/>
      <c r="D726" s="110"/>
      <c r="E726" s="115">
        <v>1750.0</v>
      </c>
      <c r="F726" s="324" t="s">
        <v>4440</v>
      </c>
      <c r="G726" s="110"/>
      <c r="H726" s="110"/>
      <c r="I726" s="115"/>
      <c r="J726" s="110"/>
      <c r="K726" s="112"/>
      <c r="L726" s="112"/>
      <c r="M726" s="112"/>
      <c r="N726" s="112"/>
      <c r="O726" s="112"/>
      <c r="P726" s="112"/>
      <c r="Q726" s="112"/>
      <c r="R726" s="110"/>
      <c r="S726" s="110"/>
      <c r="T726" s="112"/>
      <c r="U726" s="112"/>
      <c r="V726" s="110"/>
      <c r="W726" s="110"/>
      <c r="X726" s="110"/>
      <c r="Y726" s="2"/>
      <c r="Z726" s="2"/>
    </row>
    <row r="727" ht="14.25" hidden="1" customHeight="1">
      <c r="A727" s="102"/>
      <c r="B727" s="117"/>
      <c r="C727" s="110"/>
      <c r="D727" s="110"/>
      <c r="E727" s="115"/>
      <c r="F727" s="324"/>
      <c r="G727" s="110"/>
      <c r="H727" s="110"/>
      <c r="I727" s="115"/>
      <c r="J727" s="110"/>
      <c r="K727" s="112"/>
      <c r="L727" s="112"/>
      <c r="M727" s="112"/>
      <c r="N727" s="112"/>
      <c r="O727" s="112"/>
      <c r="P727" s="112"/>
      <c r="Q727" s="112"/>
      <c r="R727" s="110"/>
      <c r="S727" s="110"/>
      <c r="T727" s="112"/>
      <c r="U727" s="112"/>
      <c r="V727" s="110"/>
      <c r="W727" s="110"/>
      <c r="X727" s="110"/>
      <c r="Y727" s="2"/>
      <c r="Z727" s="2"/>
    </row>
    <row r="728" ht="14.25" hidden="1" customHeight="1">
      <c r="A728" s="102"/>
      <c r="B728" s="117"/>
      <c r="C728" s="110"/>
      <c r="D728" s="110" t="s">
        <v>4441</v>
      </c>
      <c r="E728" s="115">
        <v>2250.0</v>
      </c>
      <c r="F728" s="324" t="s">
        <v>4440</v>
      </c>
      <c r="G728" s="110"/>
      <c r="H728" s="110"/>
      <c r="I728" s="115"/>
      <c r="J728" s="110"/>
      <c r="K728" s="112"/>
      <c r="L728" s="112"/>
      <c r="M728" s="112"/>
      <c r="N728" s="112"/>
      <c r="O728" s="112"/>
      <c r="P728" s="112"/>
      <c r="Q728" s="112"/>
      <c r="R728" s="110"/>
      <c r="S728" s="110"/>
      <c r="T728" s="112"/>
      <c r="U728" s="112"/>
      <c r="V728" s="110"/>
      <c r="W728" s="110"/>
      <c r="X728" s="110"/>
      <c r="Y728" s="2"/>
      <c r="Z728" s="2"/>
    </row>
    <row r="729" ht="14.25" hidden="1" customHeight="1">
      <c r="A729" s="102"/>
      <c r="B729" s="117"/>
      <c r="C729" s="110"/>
      <c r="D729" s="110"/>
      <c r="E729" s="115"/>
      <c r="F729" s="324"/>
      <c r="G729" s="110"/>
      <c r="H729" s="110"/>
      <c r="I729" s="115"/>
      <c r="J729" s="110"/>
      <c r="K729" s="112"/>
      <c r="L729" s="112"/>
      <c r="M729" s="112"/>
      <c r="N729" s="112"/>
      <c r="O729" s="112"/>
      <c r="P729" s="112"/>
      <c r="Q729" s="112"/>
      <c r="R729" s="110"/>
      <c r="S729" s="110"/>
      <c r="T729" s="112"/>
      <c r="U729" s="112"/>
      <c r="V729" s="110"/>
      <c r="W729" s="110"/>
      <c r="X729" s="110"/>
      <c r="Y729" s="2"/>
      <c r="Z729" s="2"/>
    </row>
    <row r="730" ht="14.25" hidden="1" customHeight="1">
      <c r="A730" s="102"/>
      <c r="B730" s="117"/>
      <c r="C730" s="110"/>
      <c r="D730" s="110"/>
      <c r="E730" s="115">
        <v>1750.0</v>
      </c>
      <c r="F730" s="324" t="s">
        <v>4442</v>
      </c>
      <c r="G730" s="110"/>
      <c r="H730" s="110"/>
      <c r="I730" s="115"/>
      <c r="J730" s="110"/>
      <c r="K730" s="112"/>
      <c r="L730" s="112"/>
      <c r="M730" s="112"/>
      <c r="N730" s="112"/>
      <c r="O730" s="112"/>
      <c r="P730" s="112"/>
      <c r="Q730" s="112"/>
      <c r="R730" s="110"/>
      <c r="S730" s="110"/>
      <c r="T730" s="112"/>
      <c r="U730" s="112"/>
      <c r="V730" s="110"/>
      <c r="W730" s="110"/>
      <c r="X730" s="110"/>
      <c r="Y730" s="2"/>
      <c r="Z730" s="2"/>
    </row>
    <row r="731" ht="14.25" hidden="1" customHeight="1">
      <c r="A731" s="102"/>
      <c r="B731" s="117"/>
      <c r="C731" s="110"/>
      <c r="D731" s="110"/>
      <c r="E731" s="115"/>
      <c r="F731" s="324"/>
      <c r="G731" s="110"/>
      <c r="H731" s="110"/>
      <c r="I731" s="115"/>
      <c r="J731" s="110"/>
      <c r="K731" s="112"/>
      <c r="L731" s="112"/>
      <c r="M731" s="112"/>
      <c r="N731" s="112"/>
      <c r="O731" s="112"/>
      <c r="P731" s="112"/>
      <c r="Q731" s="112"/>
      <c r="R731" s="110"/>
      <c r="S731" s="110"/>
      <c r="T731" s="112"/>
      <c r="U731" s="112"/>
      <c r="V731" s="110"/>
      <c r="W731" s="110"/>
      <c r="X731" s="110"/>
      <c r="Y731" s="2"/>
      <c r="Z731" s="2"/>
    </row>
    <row r="732" ht="14.25" hidden="1" customHeight="1">
      <c r="A732" s="102"/>
      <c r="B732" s="117"/>
      <c r="C732" s="110"/>
      <c r="D732" s="110" t="s">
        <v>4443</v>
      </c>
      <c r="E732" s="115">
        <v>2940.0</v>
      </c>
      <c r="F732" s="324" t="s">
        <v>4444</v>
      </c>
      <c r="G732" s="110" t="s">
        <v>4445</v>
      </c>
      <c r="H732" s="110"/>
      <c r="I732" s="115"/>
      <c r="J732" s="110"/>
      <c r="K732" s="112"/>
      <c r="L732" s="112"/>
      <c r="M732" s="112"/>
      <c r="N732" s="112"/>
      <c r="O732" s="112"/>
      <c r="P732" s="112"/>
      <c r="Q732" s="112"/>
      <c r="R732" s="110"/>
      <c r="S732" s="110"/>
      <c r="T732" s="112"/>
      <c r="U732" s="112"/>
      <c r="V732" s="110"/>
      <c r="W732" s="110"/>
      <c r="X732" s="110"/>
      <c r="Y732" s="2"/>
      <c r="Z732" s="2"/>
    </row>
    <row r="733" ht="14.25" hidden="1" customHeight="1">
      <c r="A733" s="102"/>
      <c r="B733" s="117"/>
      <c r="C733" s="110"/>
      <c r="D733" s="110"/>
      <c r="E733" s="115"/>
      <c r="F733" s="324"/>
      <c r="G733" s="110"/>
      <c r="H733" s="110"/>
      <c r="I733" s="115"/>
      <c r="J733" s="110"/>
      <c r="K733" s="112"/>
      <c r="L733" s="112"/>
      <c r="M733" s="112"/>
      <c r="N733" s="112"/>
      <c r="O733" s="112"/>
      <c r="P733" s="112"/>
      <c r="Q733" s="112"/>
      <c r="R733" s="110"/>
      <c r="S733" s="110"/>
      <c r="T733" s="112"/>
      <c r="U733" s="112"/>
      <c r="V733" s="110"/>
      <c r="W733" s="110"/>
      <c r="X733" s="110"/>
      <c r="Y733" s="2"/>
      <c r="Z733" s="2"/>
    </row>
    <row r="734" ht="14.25" customHeight="1">
      <c r="A734" s="102"/>
      <c r="B734" s="117"/>
      <c r="C734" s="110"/>
      <c r="D734" s="110"/>
      <c r="E734" s="115"/>
      <c r="F734" s="111" t="str">
        <f t="shared" ref="F734:G734" si="54">SUM(#REF!)</f>
        <v>#REF!</v>
      </c>
      <c r="G734" s="112" t="str">
        <f t="shared" si="54"/>
        <v>#REF!</v>
      </c>
      <c r="H734" s="110"/>
      <c r="I734" s="338"/>
      <c r="J734" s="110"/>
      <c r="K734" s="112"/>
      <c r="L734" s="112"/>
      <c r="M734" s="112"/>
      <c r="N734" s="112"/>
      <c r="O734" s="112"/>
      <c r="P734" s="112"/>
      <c r="Q734" s="112"/>
      <c r="R734" s="110"/>
      <c r="S734" s="110"/>
      <c r="T734" s="112"/>
      <c r="U734" s="112"/>
      <c r="V734" s="110"/>
      <c r="W734" s="382"/>
      <c r="X734" s="382"/>
      <c r="Y734" s="383"/>
      <c r="Z734" s="2"/>
    </row>
    <row r="735" ht="14.25" customHeight="1">
      <c r="A735" s="102"/>
      <c r="B735" s="117"/>
      <c r="C735" s="110"/>
      <c r="D735" s="110"/>
      <c r="E735" s="115"/>
      <c r="F735" s="324"/>
      <c r="G735" s="339"/>
      <c r="H735" s="110"/>
      <c r="I735" s="115"/>
      <c r="J735" s="110"/>
      <c r="K735" s="112"/>
      <c r="L735" s="112"/>
      <c r="M735" s="112"/>
      <c r="N735" s="112"/>
      <c r="O735" s="112"/>
      <c r="P735" s="112"/>
      <c r="Q735" s="112"/>
      <c r="R735" s="110"/>
      <c r="S735" s="110"/>
      <c r="T735" s="112"/>
      <c r="U735" s="112"/>
      <c r="V735" s="110"/>
      <c r="W735" s="382"/>
      <c r="X735" s="382"/>
      <c r="Y735" s="383"/>
      <c r="Z735" s="2"/>
    </row>
    <row r="736" ht="14.25" customHeight="1">
      <c r="A736" s="102"/>
      <c r="B736" s="117"/>
      <c r="C736" s="110"/>
      <c r="D736" s="110"/>
      <c r="E736" s="115"/>
      <c r="F736" s="324" t="s">
        <v>107</v>
      </c>
      <c r="G736" s="112" t="str">
        <f>SUM(#REF!)</f>
        <v>#REF!</v>
      </c>
      <c r="H736" s="110"/>
      <c r="I736" s="115"/>
      <c r="J736" s="110"/>
      <c r="K736" s="112"/>
      <c r="L736" s="112"/>
      <c r="M736" s="112"/>
      <c r="N736" s="112"/>
      <c r="O736" s="112"/>
      <c r="P736" s="112"/>
      <c r="Q736" s="112"/>
      <c r="R736" s="110"/>
      <c r="S736" s="110"/>
      <c r="T736" s="112"/>
      <c r="U736" s="112"/>
      <c r="V736" s="110"/>
      <c r="W736" s="382"/>
      <c r="X736" s="382"/>
      <c r="Y736" s="383"/>
      <c r="Z736" s="2"/>
    </row>
    <row r="737" ht="14.25" customHeight="1">
      <c r="A737" s="102"/>
      <c r="B737" s="117"/>
      <c r="C737" s="110"/>
      <c r="D737" s="110"/>
      <c r="E737" s="115"/>
      <c r="F737" s="324"/>
      <c r="G737" s="110"/>
      <c r="H737" s="110"/>
      <c r="I737" s="110"/>
      <c r="J737" s="110"/>
      <c r="K737" s="112"/>
      <c r="L737" s="112"/>
      <c r="M737" s="112"/>
      <c r="N737" s="112"/>
      <c r="O737" s="112"/>
      <c r="P737" s="112"/>
      <c r="Q737" s="112"/>
      <c r="R737" s="110"/>
      <c r="S737" s="110"/>
      <c r="T737" s="112"/>
      <c r="U737" s="112"/>
      <c r="V737" s="110"/>
      <c r="W737" s="382"/>
      <c r="X737" s="382"/>
      <c r="Y737" s="383"/>
      <c r="Z737" s="2"/>
    </row>
    <row r="738" ht="14.25" customHeight="1">
      <c r="A738" s="102"/>
      <c r="B738" s="117"/>
      <c r="C738" s="110"/>
      <c r="D738" s="110"/>
      <c r="E738" s="115"/>
      <c r="F738" s="324" t="s">
        <v>4446</v>
      </c>
      <c r="G738" s="4" t="str">
        <f>G734-G736</f>
        <v>#REF!</v>
      </c>
      <c r="H738" s="110"/>
      <c r="I738" s="110"/>
      <c r="J738" s="110"/>
      <c r="K738" s="112"/>
      <c r="L738" s="112"/>
      <c r="M738" s="112"/>
      <c r="N738" s="112"/>
      <c r="O738" s="112"/>
      <c r="P738" s="112"/>
      <c r="Q738" s="112"/>
      <c r="R738" s="110"/>
      <c r="S738" s="110"/>
      <c r="T738" s="112"/>
      <c r="U738" s="112"/>
      <c r="V738" s="110"/>
      <c r="W738" s="382"/>
      <c r="X738" s="382"/>
      <c r="Y738" s="383"/>
      <c r="Z738" s="2"/>
    </row>
    <row r="739" ht="14.25" customHeight="1">
      <c r="A739" s="102"/>
      <c r="B739" s="117"/>
      <c r="C739" s="110"/>
      <c r="D739" s="110"/>
      <c r="E739" s="115"/>
      <c r="F739" s="324"/>
      <c r="G739" s="115" t="str">
        <f>F702-G738</f>
        <v>#REF!</v>
      </c>
      <c r="H739" s="110"/>
      <c r="I739" s="110"/>
      <c r="J739" s="110"/>
      <c r="K739" s="112"/>
      <c r="L739" s="112"/>
      <c r="M739" s="112"/>
      <c r="N739" s="112"/>
      <c r="O739" s="112"/>
      <c r="P739" s="112"/>
      <c r="Q739" s="112"/>
      <c r="R739" s="110"/>
      <c r="S739" s="110"/>
      <c r="T739" s="112"/>
      <c r="U739" s="112"/>
      <c r="V739" s="110"/>
      <c r="W739" s="382"/>
      <c r="X739" s="382"/>
      <c r="Y739" s="383"/>
      <c r="Z739" s="2"/>
    </row>
    <row r="740" ht="14.25" customHeight="1">
      <c r="A740" s="102"/>
      <c r="B740" s="117"/>
      <c r="C740" s="110"/>
      <c r="D740" s="110"/>
      <c r="E740" s="115"/>
      <c r="F740" s="324"/>
      <c r="G740" s="110"/>
      <c r="H740" s="110"/>
      <c r="I740" s="110"/>
      <c r="J740" s="110"/>
      <c r="K740" s="112"/>
      <c r="L740" s="112"/>
      <c r="M740" s="112"/>
      <c r="N740" s="112"/>
      <c r="O740" s="112"/>
      <c r="P740" s="112"/>
      <c r="Q740" s="112"/>
      <c r="R740" s="110"/>
      <c r="S740" s="110"/>
      <c r="T740" s="112"/>
      <c r="U740" s="112"/>
      <c r="V740" s="110"/>
      <c r="W740" s="382"/>
      <c r="X740" s="382"/>
      <c r="Y740" s="383"/>
      <c r="Z740" s="2"/>
    </row>
    <row r="741" ht="14.25" customHeight="1">
      <c r="A741" s="102"/>
      <c r="B741" s="117"/>
      <c r="C741" s="110"/>
      <c r="D741" s="110"/>
      <c r="E741" s="115"/>
      <c r="F741" s="324"/>
      <c r="G741" s="110"/>
      <c r="H741" s="110"/>
      <c r="I741" s="110"/>
      <c r="J741" s="110"/>
      <c r="K741" s="112"/>
      <c r="L741" s="112"/>
      <c r="M741" s="112"/>
      <c r="N741" s="112"/>
      <c r="O741" s="112"/>
      <c r="P741" s="112"/>
      <c r="Q741" s="112"/>
      <c r="R741" s="110"/>
      <c r="S741" s="110"/>
      <c r="T741" s="112"/>
      <c r="U741" s="112"/>
      <c r="V741" s="110"/>
      <c r="W741" s="382"/>
      <c r="X741" s="382"/>
      <c r="Y741" s="383"/>
      <c r="Z741" s="2"/>
    </row>
    <row r="742" ht="14.25" customHeight="1">
      <c r="A742" s="102"/>
      <c r="B742" s="117"/>
      <c r="C742" s="110"/>
      <c r="D742" s="110"/>
      <c r="E742" s="115"/>
      <c r="F742" s="324"/>
      <c r="G742" s="110"/>
      <c r="H742" s="110"/>
      <c r="I742" s="110"/>
      <c r="J742" s="110"/>
      <c r="K742" s="112"/>
      <c r="L742" s="112"/>
      <c r="M742" s="112"/>
      <c r="N742" s="112"/>
      <c r="O742" s="112"/>
      <c r="P742" s="112"/>
      <c r="Q742" s="112"/>
      <c r="R742" s="110"/>
      <c r="S742" s="110"/>
      <c r="T742" s="112"/>
      <c r="U742" s="112"/>
      <c r="V742" s="110"/>
      <c r="W742" s="382"/>
      <c r="X742" s="382"/>
      <c r="Y742" s="383"/>
      <c r="Z742" s="2"/>
    </row>
    <row r="743" ht="14.25" customHeight="1">
      <c r="A743" s="102"/>
      <c r="B743" s="117"/>
      <c r="C743" s="110"/>
      <c r="D743" s="110"/>
      <c r="E743" s="115"/>
      <c r="F743" s="324"/>
      <c r="G743" s="110"/>
      <c r="H743" s="110"/>
      <c r="I743" s="110"/>
      <c r="J743" s="110"/>
      <c r="K743" s="112"/>
      <c r="L743" s="112"/>
      <c r="M743" s="112"/>
      <c r="N743" s="112"/>
      <c r="O743" s="112"/>
      <c r="P743" s="112"/>
      <c r="Q743" s="112"/>
      <c r="R743" s="110"/>
      <c r="S743" s="110"/>
      <c r="T743" s="112"/>
      <c r="U743" s="112"/>
      <c r="V743" s="110"/>
      <c r="W743" s="382"/>
      <c r="X743" s="382"/>
      <c r="Y743" s="383"/>
      <c r="Z743" s="2"/>
    </row>
    <row r="744" ht="14.25" customHeight="1">
      <c r="A744" s="102"/>
      <c r="B744" s="117"/>
      <c r="C744" s="110"/>
      <c r="D744" s="110"/>
      <c r="E744" s="115"/>
      <c r="F744" s="324"/>
      <c r="G744" s="110"/>
      <c r="H744" s="110"/>
      <c r="I744" s="110"/>
      <c r="J744" s="110"/>
      <c r="K744" s="112"/>
      <c r="L744" s="112"/>
      <c r="M744" s="112"/>
      <c r="N744" s="112"/>
      <c r="O744" s="112"/>
      <c r="P744" s="112"/>
      <c r="Q744" s="112"/>
      <c r="R744" s="110"/>
      <c r="S744" s="110"/>
      <c r="T744" s="112"/>
      <c r="U744" s="112"/>
      <c r="V744" s="110"/>
      <c r="W744" s="382"/>
      <c r="X744" s="382"/>
      <c r="Y744" s="383"/>
      <c r="Z744" s="2"/>
    </row>
    <row r="745" ht="14.25" customHeight="1">
      <c r="A745" s="102"/>
      <c r="B745" s="117"/>
      <c r="C745" s="110"/>
      <c r="D745" s="110"/>
      <c r="E745" s="115"/>
      <c r="F745" s="324"/>
      <c r="G745" s="110"/>
      <c r="H745" s="110"/>
      <c r="I745" s="110"/>
      <c r="J745" s="110"/>
      <c r="K745" s="112"/>
      <c r="L745" s="112"/>
      <c r="M745" s="112"/>
      <c r="N745" s="112"/>
      <c r="O745" s="112"/>
      <c r="P745" s="112"/>
      <c r="Q745" s="112"/>
      <c r="R745" s="110"/>
      <c r="S745" s="110"/>
      <c r="T745" s="112"/>
      <c r="U745" s="112"/>
      <c r="V745" s="110"/>
      <c r="W745" s="382"/>
      <c r="X745" s="382"/>
      <c r="Y745" s="383"/>
      <c r="Z745" s="2"/>
    </row>
    <row r="746" ht="14.25" customHeight="1">
      <c r="A746" s="102"/>
      <c r="B746" s="117"/>
      <c r="C746" s="110"/>
      <c r="D746" s="110"/>
      <c r="E746" s="115"/>
      <c r="F746" s="324"/>
      <c r="G746" s="110"/>
      <c r="H746" s="110"/>
      <c r="I746" s="110"/>
      <c r="J746" s="110"/>
      <c r="K746" s="112"/>
      <c r="L746" s="112"/>
      <c r="M746" s="112"/>
      <c r="N746" s="112"/>
      <c r="O746" s="112"/>
      <c r="P746" s="112"/>
      <c r="Q746" s="112"/>
      <c r="R746" s="110"/>
      <c r="S746" s="110"/>
      <c r="T746" s="112"/>
      <c r="U746" s="112"/>
      <c r="V746" s="110"/>
      <c r="W746" s="382"/>
      <c r="X746" s="382"/>
      <c r="Y746" s="383"/>
      <c r="Z746" s="2"/>
    </row>
    <row r="747" ht="14.25" customHeight="1">
      <c r="A747" s="102"/>
      <c r="B747" s="117"/>
      <c r="C747" s="110"/>
      <c r="D747" s="110"/>
      <c r="E747" s="115"/>
      <c r="F747" s="324"/>
      <c r="G747" s="110"/>
      <c r="H747" s="110"/>
      <c r="I747" s="110"/>
      <c r="J747" s="110"/>
      <c r="K747" s="112"/>
      <c r="L747" s="112"/>
      <c r="M747" s="112"/>
      <c r="N747" s="112"/>
      <c r="O747" s="112"/>
      <c r="P747" s="112"/>
      <c r="Q747" s="112"/>
      <c r="R747" s="110"/>
      <c r="S747" s="110"/>
      <c r="T747" s="112"/>
      <c r="U747" s="112"/>
      <c r="V747" s="110"/>
      <c r="W747" s="382"/>
      <c r="X747" s="382"/>
      <c r="Y747" s="383"/>
      <c r="Z747" s="2"/>
    </row>
    <row r="748" ht="14.25" customHeight="1">
      <c r="A748" s="102"/>
      <c r="B748" s="117"/>
      <c r="C748" s="110"/>
      <c r="D748" s="110"/>
      <c r="E748" s="115"/>
      <c r="F748" s="324"/>
      <c r="G748" s="110"/>
      <c r="H748" s="110"/>
      <c r="I748" s="110"/>
      <c r="J748" s="110"/>
      <c r="K748" s="112"/>
      <c r="L748" s="112"/>
      <c r="M748" s="112"/>
      <c r="N748" s="112"/>
      <c r="O748" s="112"/>
      <c r="P748" s="112"/>
      <c r="Q748" s="112"/>
      <c r="R748" s="110"/>
      <c r="S748" s="110"/>
      <c r="T748" s="112"/>
      <c r="U748" s="112"/>
      <c r="V748" s="110"/>
      <c r="W748" s="382"/>
      <c r="X748" s="382"/>
      <c r="Y748" s="383"/>
      <c r="Z748" s="2"/>
    </row>
    <row r="749" ht="14.25" customHeight="1">
      <c r="A749" s="102"/>
      <c r="B749" s="117"/>
      <c r="C749" s="110"/>
      <c r="D749" s="110"/>
      <c r="E749" s="115"/>
      <c r="F749" s="324"/>
      <c r="G749" s="110"/>
      <c r="H749" s="110"/>
      <c r="I749" s="110"/>
      <c r="J749" s="110"/>
      <c r="K749" s="112"/>
      <c r="L749" s="112"/>
      <c r="M749" s="112"/>
      <c r="N749" s="112"/>
      <c r="O749" s="112"/>
      <c r="P749" s="112"/>
      <c r="Q749" s="112"/>
      <c r="R749" s="110"/>
      <c r="S749" s="110"/>
      <c r="T749" s="112"/>
      <c r="U749" s="112"/>
      <c r="V749" s="110"/>
      <c r="W749" s="382"/>
      <c r="X749" s="382"/>
      <c r="Y749" s="383"/>
      <c r="Z749" s="2"/>
    </row>
    <row r="750" ht="14.25" customHeight="1">
      <c r="A750" s="102"/>
      <c r="B750" s="117"/>
      <c r="C750" s="110"/>
      <c r="D750" s="110"/>
      <c r="E750" s="115"/>
      <c r="F750" s="324"/>
      <c r="G750" s="110"/>
      <c r="H750" s="110"/>
      <c r="I750" s="110"/>
      <c r="J750" s="110"/>
      <c r="K750" s="112"/>
      <c r="L750" s="112"/>
      <c r="M750" s="112"/>
      <c r="N750" s="112"/>
      <c r="O750" s="112"/>
      <c r="P750" s="112"/>
      <c r="Q750" s="112"/>
      <c r="R750" s="110"/>
      <c r="S750" s="110"/>
      <c r="T750" s="112"/>
      <c r="U750" s="112"/>
      <c r="V750" s="110"/>
      <c r="W750" s="382"/>
      <c r="X750" s="382"/>
      <c r="Y750" s="383"/>
      <c r="Z750" s="2"/>
    </row>
    <row r="751" ht="14.25" customHeight="1">
      <c r="A751" s="102"/>
      <c r="B751" s="117"/>
      <c r="C751" s="110"/>
      <c r="D751" s="110"/>
      <c r="E751" s="115"/>
      <c r="F751" s="324"/>
      <c r="G751" s="110"/>
      <c r="H751" s="110"/>
      <c r="I751" s="110"/>
      <c r="J751" s="110"/>
      <c r="K751" s="112"/>
      <c r="L751" s="112"/>
      <c r="M751" s="112"/>
      <c r="N751" s="112"/>
      <c r="O751" s="112"/>
      <c r="P751" s="112"/>
      <c r="Q751" s="112"/>
      <c r="R751" s="110"/>
      <c r="S751" s="110"/>
      <c r="T751" s="112"/>
      <c r="U751" s="112"/>
      <c r="V751" s="110"/>
      <c r="W751" s="382"/>
      <c r="X751" s="382"/>
      <c r="Y751" s="383"/>
      <c r="Z751" s="2"/>
    </row>
    <row r="752" ht="14.25" customHeight="1">
      <c r="A752" s="102"/>
      <c r="B752" s="117"/>
      <c r="C752" s="110"/>
      <c r="D752" s="110"/>
      <c r="E752" s="115"/>
      <c r="F752" s="324"/>
      <c r="G752" s="110"/>
      <c r="H752" s="110"/>
      <c r="I752" s="110"/>
      <c r="J752" s="110"/>
      <c r="K752" s="112"/>
      <c r="L752" s="112"/>
      <c r="M752" s="112"/>
      <c r="N752" s="112"/>
      <c r="O752" s="112"/>
      <c r="P752" s="112"/>
      <c r="Q752" s="112"/>
      <c r="R752" s="110"/>
      <c r="S752" s="110"/>
      <c r="T752" s="112"/>
      <c r="U752" s="112"/>
      <c r="V752" s="110"/>
      <c r="W752" s="382"/>
      <c r="X752" s="382"/>
      <c r="Y752" s="383"/>
      <c r="Z752" s="2"/>
    </row>
    <row r="753" ht="14.25" customHeight="1">
      <c r="A753" s="102"/>
      <c r="B753" s="117"/>
      <c r="C753" s="110"/>
      <c r="D753" s="110"/>
      <c r="E753" s="115"/>
      <c r="F753" s="324"/>
      <c r="G753" s="110"/>
      <c r="H753" s="110"/>
      <c r="I753" s="110"/>
      <c r="J753" s="110"/>
      <c r="K753" s="112"/>
      <c r="L753" s="112"/>
      <c r="M753" s="112"/>
      <c r="N753" s="112"/>
      <c r="O753" s="112"/>
      <c r="P753" s="112"/>
      <c r="Q753" s="112"/>
      <c r="R753" s="110"/>
      <c r="S753" s="110"/>
      <c r="T753" s="112"/>
      <c r="U753" s="112"/>
      <c r="V753" s="110"/>
      <c r="W753" s="382"/>
      <c r="X753" s="382"/>
      <c r="Y753" s="383"/>
      <c r="Z753" s="2"/>
    </row>
    <row r="754" ht="14.25" customHeight="1">
      <c r="A754" s="102"/>
      <c r="B754" s="117"/>
      <c r="C754" s="110"/>
      <c r="D754" s="110"/>
      <c r="E754" s="115"/>
      <c r="F754" s="324"/>
      <c r="G754" s="110"/>
      <c r="H754" s="110"/>
      <c r="I754" s="110"/>
      <c r="J754" s="110"/>
      <c r="K754" s="112"/>
      <c r="L754" s="112"/>
      <c r="M754" s="112"/>
      <c r="N754" s="112"/>
      <c r="O754" s="112"/>
      <c r="P754" s="112"/>
      <c r="Q754" s="112"/>
      <c r="R754" s="110"/>
      <c r="S754" s="110"/>
      <c r="T754" s="112"/>
      <c r="U754" s="112"/>
      <c r="V754" s="110"/>
      <c r="W754" s="382"/>
      <c r="X754" s="382"/>
      <c r="Y754" s="383"/>
      <c r="Z754" s="2"/>
    </row>
    <row r="755" ht="14.25" customHeight="1">
      <c r="A755" s="102"/>
      <c r="B755" s="117"/>
      <c r="C755" s="110"/>
      <c r="D755" s="110"/>
      <c r="E755" s="115"/>
      <c r="F755" s="324"/>
      <c r="G755" s="110"/>
      <c r="H755" s="110"/>
      <c r="I755" s="110"/>
      <c r="J755" s="110"/>
      <c r="K755" s="112"/>
      <c r="L755" s="112"/>
      <c r="M755" s="112"/>
      <c r="N755" s="112"/>
      <c r="O755" s="112"/>
      <c r="P755" s="112"/>
      <c r="Q755" s="112"/>
      <c r="R755" s="110"/>
      <c r="S755" s="110"/>
      <c r="T755" s="112"/>
      <c r="U755" s="112"/>
      <c r="V755" s="110"/>
      <c r="W755" s="382"/>
      <c r="X755" s="382"/>
      <c r="Y755" s="383"/>
      <c r="Z755" s="2"/>
    </row>
    <row r="756" ht="14.25" customHeight="1">
      <c r="A756" s="102"/>
      <c r="B756" s="117"/>
      <c r="C756" s="110"/>
      <c r="D756" s="110"/>
      <c r="E756" s="115"/>
      <c r="F756" s="324"/>
      <c r="G756" s="110"/>
      <c r="H756" s="110"/>
      <c r="I756" s="110"/>
      <c r="J756" s="110"/>
      <c r="K756" s="112"/>
      <c r="L756" s="112"/>
      <c r="M756" s="112"/>
      <c r="N756" s="112"/>
      <c r="O756" s="112"/>
      <c r="P756" s="112"/>
      <c r="Q756" s="112"/>
      <c r="R756" s="110"/>
      <c r="S756" s="110"/>
      <c r="T756" s="112"/>
      <c r="U756" s="112"/>
      <c r="V756" s="110"/>
      <c r="W756" s="382"/>
      <c r="X756" s="382"/>
      <c r="Y756" s="383"/>
      <c r="Z756" s="2"/>
    </row>
    <row r="757" ht="14.25" customHeight="1">
      <c r="A757" s="102"/>
      <c r="B757" s="117"/>
      <c r="C757" s="110"/>
      <c r="D757" s="110"/>
      <c r="E757" s="115"/>
      <c r="F757" s="324"/>
      <c r="G757" s="110"/>
      <c r="H757" s="110"/>
      <c r="I757" s="110"/>
      <c r="J757" s="110"/>
      <c r="K757" s="112"/>
      <c r="L757" s="112"/>
      <c r="M757" s="112"/>
      <c r="N757" s="112"/>
      <c r="O757" s="112"/>
      <c r="P757" s="112"/>
      <c r="Q757" s="112"/>
      <c r="R757" s="110"/>
      <c r="S757" s="110"/>
      <c r="T757" s="112"/>
      <c r="U757" s="112"/>
      <c r="V757" s="110"/>
      <c r="W757" s="382"/>
      <c r="X757" s="382"/>
      <c r="Y757" s="383"/>
      <c r="Z757" s="2"/>
    </row>
    <row r="758" ht="14.25" customHeight="1">
      <c r="A758" s="102"/>
      <c r="B758" s="117"/>
      <c r="C758" s="110"/>
      <c r="D758" s="110"/>
      <c r="E758" s="115"/>
      <c r="F758" s="324"/>
      <c r="G758" s="110"/>
      <c r="H758" s="110"/>
      <c r="I758" s="110"/>
      <c r="J758" s="110"/>
      <c r="K758" s="112"/>
      <c r="L758" s="112"/>
      <c r="M758" s="112"/>
      <c r="N758" s="112"/>
      <c r="O758" s="112"/>
      <c r="P758" s="112"/>
      <c r="Q758" s="112"/>
      <c r="R758" s="110"/>
      <c r="S758" s="110"/>
      <c r="T758" s="112"/>
      <c r="U758" s="112"/>
      <c r="V758" s="110"/>
      <c r="W758" s="382"/>
      <c r="X758" s="382"/>
      <c r="Y758" s="383"/>
      <c r="Z758" s="2"/>
    </row>
    <row r="759" ht="14.25" customHeight="1">
      <c r="A759" s="102"/>
      <c r="B759" s="117"/>
      <c r="C759" s="110"/>
      <c r="D759" s="110"/>
      <c r="E759" s="115"/>
      <c r="F759" s="324"/>
      <c r="G759" s="110"/>
      <c r="H759" s="110"/>
      <c r="I759" s="110"/>
      <c r="J759" s="110"/>
      <c r="K759" s="112"/>
      <c r="L759" s="112"/>
      <c r="M759" s="112"/>
      <c r="N759" s="112"/>
      <c r="O759" s="112"/>
      <c r="P759" s="112"/>
      <c r="Q759" s="112"/>
      <c r="R759" s="110"/>
      <c r="S759" s="110"/>
      <c r="T759" s="112"/>
      <c r="U759" s="112"/>
      <c r="V759" s="110"/>
      <c r="W759" s="382"/>
      <c r="X759" s="382"/>
      <c r="Y759" s="383"/>
      <c r="Z759" s="2"/>
    </row>
    <row r="760" ht="14.25" customHeight="1">
      <c r="A760" s="102"/>
      <c r="B760" s="117"/>
      <c r="C760" s="110"/>
      <c r="D760" s="110"/>
      <c r="E760" s="115"/>
      <c r="F760" s="324"/>
      <c r="G760" s="110"/>
      <c r="H760" s="110"/>
      <c r="I760" s="110"/>
      <c r="J760" s="110"/>
      <c r="K760" s="112"/>
      <c r="L760" s="112"/>
      <c r="M760" s="112"/>
      <c r="N760" s="112"/>
      <c r="O760" s="112"/>
      <c r="P760" s="112"/>
      <c r="Q760" s="112"/>
      <c r="R760" s="110"/>
      <c r="S760" s="110"/>
      <c r="T760" s="112"/>
      <c r="U760" s="112"/>
      <c r="V760" s="110"/>
      <c r="W760" s="382"/>
      <c r="X760" s="382"/>
      <c r="Y760" s="383"/>
      <c r="Z760" s="2"/>
    </row>
    <row r="761" ht="14.25" customHeight="1">
      <c r="A761" s="102"/>
      <c r="B761" s="117"/>
      <c r="C761" s="110"/>
      <c r="D761" s="110"/>
      <c r="E761" s="115"/>
      <c r="F761" s="324"/>
      <c r="G761" s="110"/>
      <c r="H761" s="110"/>
      <c r="I761" s="110"/>
      <c r="J761" s="110"/>
      <c r="K761" s="112"/>
      <c r="L761" s="112"/>
      <c r="M761" s="112"/>
      <c r="N761" s="112"/>
      <c r="O761" s="112"/>
      <c r="P761" s="112"/>
      <c r="Q761" s="112"/>
      <c r="R761" s="110"/>
      <c r="S761" s="110"/>
      <c r="T761" s="112"/>
      <c r="U761" s="112"/>
      <c r="V761" s="110"/>
      <c r="W761" s="382"/>
      <c r="X761" s="382"/>
      <c r="Y761" s="383"/>
      <c r="Z761" s="2"/>
    </row>
    <row r="762" ht="14.25" customHeight="1">
      <c r="A762" s="102"/>
      <c r="B762" s="117"/>
      <c r="C762" s="110"/>
      <c r="D762" s="110"/>
      <c r="E762" s="115"/>
      <c r="F762" s="324"/>
      <c r="G762" s="110"/>
      <c r="H762" s="110"/>
      <c r="I762" s="110"/>
      <c r="J762" s="110"/>
      <c r="K762" s="112"/>
      <c r="L762" s="112"/>
      <c r="M762" s="112"/>
      <c r="N762" s="112"/>
      <c r="O762" s="112"/>
      <c r="P762" s="112"/>
      <c r="Q762" s="112"/>
      <c r="R762" s="110"/>
      <c r="S762" s="110"/>
      <c r="T762" s="112"/>
      <c r="U762" s="112"/>
      <c r="V762" s="110"/>
      <c r="W762" s="382"/>
      <c r="X762" s="382"/>
      <c r="Y762" s="383"/>
      <c r="Z762" s="2"/>
    </row>
    <row r="763" ht="14.25" customHeight="1">
      <c r="A763" s="102"/>
      <c r="B763" s="117"/>
      <c r="C763" s="110"/>
      <c r="D763" s="110"/>
      <c r="E763" s="115"/>
      <c r="F763" s="324"/>
      <c r="G763" s="110"/>
      <c r="H763" s="110"/>
      <c r="I763" s="110"/>
      <c r="J763" s="110"/>
      <c r="K763" s="112"/>
      <c r="L763" s="112"/>
      <c r="M763" s="112"/>
      <c r="N763" s="112"/>
      <c r="O763" s="112"/>
      <c r="P763" s="112"/>
      <c r="Q763" s="112"/>
      <c r="R763" s="110"/>
      <c r="S763" s="110"/>
      <c r="T763" s="112"/>
      <c r="U763" s="112"/>
      <c r="V763" s="110"/>
      <c r="W763" s="382"/>
      <c r="X763" s="382"/>
      <c r="Y763" s="383"/>
      <c r="Z763" s="2"/>
    </row>
    <row r="764" ht="14.25" customHeight="1">
      <c r="A764" s="102"/>
      <c r="B764" s="117"/>
      <c r="C764" s="110"/>
      <c r="D764" s="110"/>
      <c r="E764" s="115"/>
      <c r="F764" s="324"/>
      <c r="G764" s="110"/>
      <c r="H764" s="110"/>
      <c r="I764" s="110"/>
      <c r="J764" s="110"/>
      <c r="K764" s="112"/>
      <c r="L764" s="112"/>
      <c r="M764" s="112"/>
      <c r="N764" s="112"/>
      <c r="O764" s="112"/>
      <c r="P764" s="112"/>
      <c r="Q764" s="112"/>
      <c r="R764" s="110"/>
      <c r="S764" s="110"/>
      <c r="T764" s="112"/>
      <c r="U764" s="112"/>
      <c r="V764" s="110"/>
      <c r="W764" s="382"/>
      <c r="X764" s="382"/>
      <c r="Y764" s="383"/>
      <c r="Z764" s="2"/>
    </row>
    <row r="765" ht="14.25" customHeight="1">
      <c r="A765" s="102"/>
      <c r="B765" s="117"/>
      <c r="C765" s="110"/>
      <c r="D765" s="110"/>
      <c r="E765" s="115"/>
      <c r="F765" s="324"/>
      <c r="G765" s="110"/>
      <c r="H765" s="110"/>
      <c r="I765" s="110"/>
      <c r="J765" s="110"/>
      <c r="K765" s="112"/>
      <c r="L765" s="112"/>
      <c r="M765" s="112"/>
      <c r="N765" s="112"/>
      <c r="O765" s="112"/>
      <c r="P765" s="112"/>
      <c r="Q765" s="112"/>
      <c r="R765" s="110"/>
      <c r="S765" s="110"/>
      <c r="T765" s="112"/>
      <c r="U765" s="112"/>
      <c r="V765" s="110"/>
      <c r="W765" s="382"/>
      <c r="X765" s="382"/>
      <c r="Y765" s="383"/>
      <c r="Z765" s="2"/>
    </row>
    <row r="766" ht="14.25" customHeight="1">
      <c r="A766" s="102"/>
      <c r="B766" s="117"/>
      <c r="C766" s="110"/>
      <c r="D766" s="110"/>
      <c r="E766" s="115"/>
      <c r="F766" s="324"/>
      <c r="G766" s="110"/>
      <c r="H766" s="110"/>
      <c r="I766" s="110"/>
      <c r="J766" s="110"/>
      <c r="K766" s="112"/>
      <c r="L766" s="112"/>
      <c r="M766" s="112"/>
      <c r="N766" s="112"/>
      <c r="O766" s="112"/>
      <c r="P766" s="112"/>
      <c r="Q766" s="112"/>
      <c r="R766" s="110"/>
      <c r="S766" s="110"/>
      <c r="T766" s="112"/>
      <c r="U766" s="112"/>
      <c r="V766" s="110"/>
      <c r="W766" s="382"/>
      <c r="X766" s="382"/>
      <c r="Y766" s="383"/>
      <c r="Z766" s="2"/>
    </row>
    <row r="767" ht="14.25" customHeight="1">
      <c r="A767" s="102"/>
      <c r="B767" s="117"/>
      <c r="C767" s="110"/>
      <c r="D767" s="110"/>
      <c r="E767" s="115"/>
      <c r="F767" s="324"/>
      <c r="G767" s="110"/>
      <c r="H767" s="110"/>
      <c r="I767" s="110"/>
      <c r="J767" s="110"/>
      <c r="K767" s="112"/>
      <c r="L767" s="112"/>
      <c r="M767" s="112"/>
      <c r="N767" s="112"/>
      <c r="O767" s="112"/>
      <c r="P767" s="112"/>
      <c r="Q767" s="112"/>
      <c r="R767" s="110"/>
      <c r="S767" s="110"/>
      <c r="T767" s="112"/>
      <c r="U767" s="112"/>
      <c r="V767" s="110"/>
      <c r="W767" s="382"/>
      <c r="X767" s="382"/>
      <c r="Y767" s="383"/>
      <c r="Z767" s="2"/>
    </row>
    <row r="768" ht="14.25" customHeight="1">
      <c r="A768" s="102"/>
      <c r="B768" s="117"/>
      <c r="C768" s="110"/>
      <c r="D768" s="110"/>
      <c r="E768" s="115"/>
      <c r="F768" s="324"/>
      <c r="G768" s="110"/>
      <c r="H768" s="110"/>
      <c r="I768" s="110"/>
      <c r="J768" s="110"/>
      <c r="K768" s="112"/>
      <c r="L768" s="112"/>
      <c r="M768" s="112"/>
      <c r="N768" s="112"/>
      <c r="O768" s="112"/>
      <c r="P768" s="112"/>
      <c r="Q768" s="112"/>
      <c r="R768" s="110"/>
      <c r="S768" s="110"/>
      <c r="T768" s="112"/>
      <c r="U768" s="112"/>
      <c r="V768" s="110"/>
      <c r="W768" s="382"/>
      <c r="X768" s="382"/>
      <c r="Y768" s="383"/>
      <c r="Z768" s="2"/>
    </row>
    <row r="769" ht="14.25" customHeight="1">
      <c r="A769" s="102"/>
      <c r="B769" s="117"/>
      <c r="C769" s="110"/>
      <c r="D769" s="110"/>
      <c r="E769" s="115"/>
      <c r="F769" s="324"/>
      <c r="G769" s="110"/>
      <c r="H769" s="110"/>
      <c r="I769" s="110"/>
      <c r="J769" s="110"/>
      <c r="K769" s="112"/>
      <c r="L769" s="112"/>
      <c r="M769" s="112"/>
      <c r="N769" s="112"/>
      <c r="O769" s="112"/>
      <c r="P769" s="112"/>
      <c r="Q769" s="112"/>
      <c r="R769" s="110"/>
      <c r="S769" s="110"/>
      <c r="T769" s="112"/>
      <c r="U769" s="112"/>
      <c r="V769" s="110"/>
      <c r="W769" s="382"/>
      <c r="X769" s="382"/>
      <c r="Y769" s="383"/>
      <c r="Z769" s="2"/>
    </row>
    <row r="770" ht="14.25" customHeight="1">
      <c r="A770" s="102"/>
      <c r="B770" s="117"/>
      <c r="C770" s="110"/>
      <c r="D770" s="110"/>
      <c r="E770" s="115"/>
      <c r="F770" s="324"/>
      <c r="G770" s="110"/>
      <c r="H770" s="110"/>
      <c r="I770" s="110"/>
      <c r="J770" s="110"/>
      <c r="K770" s="112"/>
      <c r="L770" s="112"/>
      <c r="M770" s="112"/>
      <c r="N770" s="112"/>
      <c r="O770" s="112"/>
      <c r="P770" s="112"/>
      <c r="Q770" s="112"/>
      <c r="R770" s="110"/>
      <c r="S770" s="110"/>
      <c r="T770" s="112"/>
      <c r="U770" s="112"/>
      <c r="V770" s="110"/>
      <c r="W770" s="382"/>
      <c r="X770" s="382"/>
      <c r="Y770" s="383"/>
      <c r="Z770" s="2"/>
    </row>
    <row r="771" ht="14.25" customHeight="1">
      <c r="A771" s="102"/>
      <c r="B771" s="117"/>
      <c r="C771" s="110"/>
      <c r="D771" s="110"/>
      <c r="E771" s="115"/>
      <c r="F771" s="324"/>
      <c r="G771" s="110"/>
      <c r="H771" s="110"/>
      <c r="I771" s="110"/>
      <c r="J771" s="110"/>
      <c r="K771" s="112"/>
      <c r="L771" s="112"/>
      <c r="M771" s="112"/>
      <c r="N771" s="112"/>
      <c r="O771" s="112"/>
      <c r="P771" s="112"/>
      <c r="Q771" s="112"/>
      <c r="R771" s="110"/>
      <c r="S771" s="110"/>
      <c r="T771" s="112"/>
      <c r="U771" s="112"/>
      <c r="V771" s="110"/>
      <c r="W771" s="382"/>
      <c r="X771" s="382"/>
      <c r="Y771" s="383"/>
      <c r="Z771" s="2"/>
    </row>
    <row r="772" ht="14.25" customHeight="1">
      <c r="A772" s="102"/>
      <c r="B772" s="117"/>
      <c r="C772" s="110"/>
      <c r="D772" s="110"/>
      <c r="E772" s="115"/>
      <c r="F772" s="324"/>
      <c r="G772" s="110"/>
      <c r="H772" s="110"/>
      <c r="I772" s="110"/>
      <c r="J772" s="110"/>
      <c r="K772" s="112"/>
      <c r="L772" s="112"/>
      <c r="M772" s="112"/>
      <c r="N772" s="112"/>
      <c r="O772" s="112"/>
      <c r="P772" s="112"/>
      <c r="Q772" s="112"/>
      <c r="R772" s="110"/>
      <c r="S772" s="110"/>
      <c r="T772" s="112"/>
      <c r="U772" s="112"/>
      <c r="V772" s="110"/>
      <c r="W772" s="382"/>
      <c r="X772" s="382"/>
      <c r="Y772" s="383"/>
      <c r="Z772" s="2"/>
    </row>
    <row r="773" ht="14.25" customHeight="1">
      <c r="A773" s="102"/>
      <c r="B773" s="117"/>
      <c r="C773" s="110"/>
      <c r="D773" s="110"/>
      <c r="E773" s="115"/>
      <c r="F773" s="324"/>
      <c r="G773" s="110"/>
      <c r="H773" s="110"/>
      <c r="I773" s="110"/>
      <c r="J773" s="110"/>
      <c r="K773" s="112"/>
      <c r="L773" s="112"/>
      <c r="M773" s="112"/>
      <c r="N773" s="112"/>
      <c r="O773" s="112"/>
      <c r="P773" s="112"/>
      <c r="Q773" s="112"/>
      <c r="R773" s="110"/>
      <c r="S773" s="110"/>
      <c r="T773" s="112"/>
      <c r="U773" s="112"/>
      <c r="V773" s="110"/>
      <c r="W773" s="382"/>
      <c r="X773" s="382"/>
      <c r="Y773" s="383"/>
      <c r="Z773" s="2"/>
    </row>
    <row r="774" ht="14.25" customHeight="1">
      <c r="A774" s="102"/>
      <c r="B774" s="117"/>
      <c r="C774" s="110"/>
      <c r="D774" s="110"/>
      <c r="E774" s="115"/>
      <c r="F774" s="324"/>
      <c r="G774" s="110"/>
      <c r="H774" s="110"/>
      <c r="I774" s="110"/>
      <c r="J774" s="110"/>
      <c r="K774" s="112"/>
      <c r="L774" s="112"/>
      <c r="M774" s="112"/>
      <c r="N774" s="112"/>
      <c r="O774" s="112"/>
      <c r="P774" s="112"/>
      <c r="Q774" s="112"/>
      <c r="R774" s="110"/>
      <c r="S774" s="110"/>
      <c r="T774" s="112"/>
      <c r="U774" s="112"/>
      <c r="V774" s="110"/>
      <c r="W774" s="382"/>
      <c r="X774" s="382"/>
      <c r="Y774" s="383"/>
      <c r="Z774" s="2"/>
    </row>
    <row r="775" ht="14.25" customHeight="1">
      <c r="A775" s="102"/>
      <c r="B775" s="117"/>
      <c r="C775" s="110"/>
      <c r="D775" s="110"/>
      <c r="E775" s="115"/>
      <c r="F775" s="324"/>
      <c r="G775" s="110"/>
      <c r="H775" s="110"/>
      <c r="I775" s="110"/>
      <c r="J775" s="110"/>
      <c r="K775" s="112"/>
      <c r="L775" s="112"/>
      <c r="M775" s="112"/>
      <c r="N775" s="112"/>
      <c r="O775" s="112"/>
      <c r="P775" s="112"/>
      <c r="Q775" s="112"/>
      <c r="R775" s="110"/>
      <c r="S775" s="110"/>
      <c r="T775" s="112"/>
      <c r="U775" s="112"/>
      <c r="V775" s="110"/>
      <c r="W775" s="382"/>
      <c r="X775" s="382"/>
      <c r="Y775" s="383"/>
      <c r="Z775" s="2"/>
    </row>
    <row r="776" ht="14.25" customHeight="1">
      <c r="A776" s="102"/>
      <c r="B776" s="117"/>
      <c r="C776" s="110"/>
      <c r="D776" s="110"/>
      <c r="E776" s="115"/>
      <c r="F776" s="324"/>
      <c r="G776" s="110"/>
      <c r="H776" s="110"/>
      <c r="I776" s="110"/>
      <c r="J776" s="110"/>
      <c r="K776" s="112"/>
      <c r="L776" s="112"/>
      <c r="M776" s="112"/>
      <c r="N776" s="112"/>
      <c r="O776" s="112"/>
      <c r="P776" s="112"/>
      <c r="Q776" s="112"/>
      <c r="R776" s="110"/>
      <c r="S776" s="110"/>
      <c r="T776" s="112"/>
      <c r="U776" s="112"/>
      <c r="V776" s="110"/>
      <c r="W776" s="382"/>
      <c r="X776" s="382"/>
      <c r="Y776" s="383"/>
      <c r="Z776" s="2"/>
    </row>
    <row r="777" ht="14.25" customHeight="1">
      <c r="A777" s="102"/>
      <c r="B777" s="117"/>
      <c r="C777" s="110"/>
      <c r="D777" s="110"/>
      <c r="E777" s="115"/>
      <c r="F777" s="324"/>
      <c r="G777" s="110"/>
      <c r="H777" s="110"/>
      <c r="I777" s="110"/>
      <c r="J777" s="110"/>
      <c r="K777" s="112"/>
      <c r="L777" s="112"/>
      <c r="M777" s="112"/>
      <c r="N777" s="112"/>
      <c r="O777" s="112"/>
      <c r="P777" s="112"/>
      <c r="Q777" s="112"/>
      <c r="R777" s="110"/>
      <c r="S777" s="110"/>
      <c r="T777" s="112"/>
      <c r="U777" s="112"/>
      <c r="V777" s="110"/>
      <c r="W777" s="382"/>
      <c r="X777" s="382"/>
      <c r="Y777" s="383"/>
      <c r="Z777" s="2"/>
    </row>
    <row r="778" ht="14.25" customHeight="1">
      <c r="A778" s="102"/>
      <c r="B778" s="117"/>
      <c r="C778" s="110"/>
      <c r="D778" s="110"/>
      <c r="E778" s="115"/>
      <c r="F778" s="324"/>
      <c r="G778" s="110"/>
      <c r="H778" s="110"/>
      <c r="I778" s="110"/>
      <c r="J778" s="110"/>
      <c r="K778" s="112"/>
      <c r="L778" s="112"/>
      <c r="M778" s="112"/>
      <c r="N778" s="112"/>
      <c r="O778" s="112"/>
      <c r="P778" s="112"/>
      <c r="Q778" s="112"/>
      <c r="R778" s="110"/>
      <c r="S778" s="110"/>
      <c r="T778" s="112"/>
      <c r="U778" s="112"/>
      <c r="V778" s="110"/>
      <c r="W778" s="382"/>
      <c r="X778" s="382"/>
      <c r="Y778" s="383"/>
      <c r="Z778" s="2"/>
    </row>
    <row r="779" ht="14.25" customHeight="1">
      <c r="A779" s="102"/>
      <c r="B779" s="117"/>
      <c r="C779" s="110"/>
      <c r="D779" s="110"/>
      <c r="E779" s="115"/>
      <c r="F779" s="324"/>
      <c r="G779" s="110"/>
      <c r="H779" s="110"/>
      <c r="I779" s="110"/>
      <c r="J779" s="110"/>
      <c r="K779" s="112"/>
      <c r="L779" s="112"/>
      <c r="M779" s="112"/>
      <c r="N779" s="112"/>
      <c r="O779" s="112"/>
      <c r="P779" s="112"/>
      <c r="Q779" s="112"/>
      <c r="R779" s="110"/>
      <c r="S779" s="110"/>
      <c r="T779" s="112"/>
      <c r="U779" s="112"/>
      <c r="V779" s="110"/>
      <c r="W779" s="382"/>
      <c r="X779" s="382"/>
      <c r="Y779" s="383"/>
      <c r="Z779" s="2"/>
    </row>
    <row r="780" ht="14.25" customHeight="1">
      <c r="A780" s="102"/>
      <c r="B780" s="117"/>
      <c r="C780" s="110"/>
      <c r="D780" s="110"/>
      <c r="E780" s="115"/>
      <c r="F780" s="324"/>
      <c r="G780" s="110"/>
      <c r="H780" s="110"/>
      <c r="I780" s="110"/>
      <c r="J780" s="110"/>
      <c r="K780" s="112"/>
      <c r="L780" s="112"/>
      <c r="M780" s="112"/>
      <c r="N780" s="112"/>
      <c r="O780" s="112"/>
      <c r="P780" s="112"/>
      <c r="Q780" s="112"/>
      <c r="R780" s="110"/>
      <c r="S780" s="110"/>
      <c r="T780" s="112"/>
      <c r="U780" s="112"/>
      <c r="V780" s="110"/>
      <c r="W780" s="382"/>
      <c r="X780" s="382"/>
      <c r="Y780" s="383"/>
      <c r="Z780" s="2"/>
    </row>
    <row r="781" ht="14.25" customHeight="1">
      <c r="A781" s="102"/>
      <c r="B781" s="117"/>
      <c r="C781" s="110"/>
      <c r="D781" s="110"/>
      <c r="E781" s="115"/>
      <c r="F781" s="324"/>
      <c r="G781" s="110"/>
      <c r="H781" s="110"/>
      <c r="I781" s="110"/>
      <c r="J781" s="110"/>
      <c r="K781" s="112"/>
      <c r="L781" s="112"/>
      <c r="M781" s="112"/>
      <c r="N781" s="112"/>
      <c r="O781" s="112"/>
      <c r="P781" s="112"/>
      <c r="Q781" s="112"/>
      <c r="R781" s="110"/>
      <c r="S781" s="110"/>
      <c r="T781" s="112"/>
      <c r="U781" s="112"/>
      <c r="V781" s="110"/>
      <c r="W781" s="382"/>
      <c r="X781" s="382"/>
      <c r="Y781" s="383"/>
      <c r="Z781" s="2"/>
    </row>
    <row r="782" ht="14.25" customHeight="1">
      <c r="A782" s="102"/>
      <c r="B782" s="117"/>
      <c r="C782" s="110"/>
      <c r="D782" s="110"/>
      <c r="E782" s="115"/>
      <c r="F782" s="324"/>
      <c r="G782" s="110"/>
      <c r="H782" s="110"/>
      <c r="I782" s="110"/>
      <c r="J782" s="110"/>
      <c r="K782" s="112"/>
      <c r="L782" s="112"/>
      <c r="M782" s="112"/>
      <c r="N782" s="112"/>
      <c r="O782" s="112"/>
      <c r="P782" s="112"/>
      <c r="Q782" s="112"/>
      <c r="R782" s="110"/>
      <c r="S782" s="110"/>
      <c r="T782" s="112"/>
      <c r="U782" s="112"/>
      <c r="V782" s="110"/>
      <c r="W782" s="382"/>
      <c r="X782" s="382"/>
      <c r="Y782" s="383"/>
      <c r="Z782" s="2"/>
    </row>
    <row r="783" ht="14.25" customHeight="1">
      <c r="A783" s="102"/>
      <c r="B783" s="117"/>
      <c r="C783" s="110"/>
      <c r="D783" s="110"/>
      <c r="E783" s="115"/>
      <c r="F783" s="324"/>
      <c r="G783" s="110"/>
      <c r="H783" s="110"/>
      <c r="I783" s="110"/>
      <c r="J783" s="110"/>
      <c r="K783" s="112"/>
      <c r="L783" s="112"/>
      <c r="M783" s="112"/>
      <c r="N783" s="112"/>
      <c r="O783" s="112"/>
      <c r="P783" s="112"/>
      <c r="Q783" s="112"/>
      <c r="R783" s="110"/>
      <c r="S783" s="110"/>
      <c r="T783" s="112"/>
      <c r="U783" s="112"/>
      <c r="V783" s="110"/>
      <c r="W783" s="382"/>
      <c r="X783" s="382"/>
      <c r="Y783" s="383"/>
      <c r="Z783" s="2"/>
    </row>
    <row r="784" ht="14.25" customHeight="1">
      <c r="A784" s="102"/>
      <c r="B784" s="117"/>
      <c r="C784" s="110"/>
      <c r="D784" s="110"/>
      <c r="E784" s="115"/>
      <c r="F784" s="324"/>
      <c r="G784" s="110"/>
      <c r="H784" s="110"/>
      <c r="I784" s="110"/>
      <c r="J784" s="110"/>
      <c r="K784" s="112"/>
      <c r="L784" s="112"/>
      <c r="M784" s="112"/>
      <c r="N784" s="112"/>
      <c r="O784" s="112"/>
      <c r="P784" s="112"/>
      <c r="Q784" s="112"/>
      <c r="R784" s="110"/>
      <c r="S784" s="110"/>
      <c r="T784" s="112"/>
      <c r="U784" s="112"/>
      <c r="V784" s="110"/>
      <c r="W784" s="382"/>
      <c r="X784" s="382"/>
      <c r="Y784" s="383"/>
      <c r="Z784" s="2"/>
    </row>
    <row r="785" ht="14.25" customHeight="1">
      <c r="A785" s="102"/>
      <c r="B785" s="117"/>
      <c r="C785" s="110"/>
      <c r="D785" s="110"/>
      <c r="E785" s="115"/>
      <c r="F785" s="324"/>
      <c r="G785" s="110"/>
      <c r="H785" s="110"/>
      <c r="I785" s="110"/>
      <c r="J785" s="110"/>
      <c r="K785" s="112"/>
      <c r="L785" s="112"/>
      <c r="M785" s="112"/>
      <c r="N785" s="112"/>
      <c r="O785" s="112"/>
      <c r="P785" s="112"/>
      <c r="Q785" s="112"/>
      <c r="R785" s="110"/>
      <c r="S785" s="110"/>
      <c r="T785" s="112"/>
      <c r="U785" s="112"/>
      <c r="V785" s="110"/>
      <c r="W785" s="382"/>
      <c r="X785" s="382"/>
      <c r="Y785" s="383"/>
      <c r="Z785" s="2"/>
    </row>
    <row r="786" ht="14.25" customHeight="1">
      <c r="A786" s="102"/>
      <c r="B786" s="117"/>
      <c r="C786" s="110"/>
      <c r="D786" s="110"/>
      <c r="E786" s="115"/>
      <c r="F786" s="324"/>
      <c r="G786" s="110"/>
      <c r="H786" s="110"/>
      <c r="I786" s="110"/>
      <c r="J786" s="110"/>
      <c r="K786" s="112"/>
      <c r="L786" s="112"/>
      <c r="M786" s="112"/>
      <c r="N786" s="112"/>
      <c r="O786" s="112"/>
      <c r="P786" s="112"/>
      <c r="Q786" s="112"/>
      <c r="R786" s="110"/>
      <c r="S786" s="110"/>
      <c r="T786" s="112"/>
      <c r="U786" s="112"/>
      <c r="V786" s="110"/>
      <c r="W786" s="382"/>
      <c r="X786" s="382"/>
      <c r="Y786" s="383"/>
      <c r="Z786" s="2"/>
    </row>
    <row r="787" ht="14.25" customHeight="1">
      <c r="A787" s="102"/>
      <c r="B787" s="117"/>
      <c r="C787" s="110"/>
      <c r="D787" s="110"/>
      <c r="E787" s="115"/>
      <c r="F787" s="324"/>
      <c r="G787" s="110"/>
      <c r="H787" s="110"/>
      <c r="I787" s="110"/>
      <c r="J787" s="110"/>
      <c r="K787" s="112"/>
      <c r="L787" s="112"/>
      <c r="M787" s="112"/>
      <c r="N787" s="112"/>
      <c r="O787" s="112"/>
      <c r="P787" s="112"/>
      <c r="Q787" s="112"/>
      <c r="R787" s="110"/>
      <c r="S787" s="110"/>
      <c r="T787" s="112"/>
      <c r="U787" s="112"/>
      <c r="V787" s="110"/>
      <c r="W787" s="382"/>
      <c r="X787" s="382"/>
      <c r="Y787" s="383"/>
      <c r="Z787" s="2"/>
    </row>
    <row r="788" ht="14.25" customHeight="1">
      <c r="A788" s="102"/>
      <c r="B788" s="117"/>
      <c r="C788" s="110"/>
      <c r="D788" s="110"/>
      <c r="E788" s="115"/>
      <c r="F788" s="324"/>
      <c r="G788" s="110"/>
      <c r="H788" s="110"/>
      <c r="I788" s="110"/>
      <c r="J788" s="110"/>
      <c r="K788" s="112"/>
      <c r="L788" s="112"/>
      <c r="M788" s="112"/>
      <c r="N788" s="112"/>
      <c r="O788" s="112"/>
      <c r="P788" s="112"/>
      <c r="Q788" s="112"/>
      <c r="R788" s="110"/>
      <c r="S788" s="110"/>
      <c r="T788" s="112"/>
      <c r="U788" s="112"/>
      <c r="V788" s="110"/>
      <c r="W788" s="382"/>
      <c r="X788" s="382"/>
      <c r="Y788" s="383"/>
      <c r="Z788" s="2"/>
    </row>
    <row r="789" ht="14.25" customHeight="1">
      <c r="A789" s="102"/>
      <c r="B789" s="117"/>
      <c r="C789" s="110"/>
      <c r="D789" s="110"/>
      <c r="E789" s="115"/>
      <c r="F789" s="324"/>
      <c r="G789" s="110"/>
      <c r="H789" s="110"/>
      <c r="I789" s="110"/>
      <c r="J789" s="110"/>
      <c r="K789" s="112"/>
      <c r="L789" s="112"/>
      <c r="M789" s="112"/>
      <c r="N789" s="112"/>
      <c r="O789" s="112"/>
      <c r="P789" s="112"/>
      <c r="Q789" s="112"/>
      <c r="R789" s="110"/>
      <c r="S789" s="110"/>
      <c r="T789" s="112"/>
      <c r="U789" s="112"/>
      <c r="V789" s="110"/>
      <c r="W789" s="382"/>
      <c r="X789" s="382"/>
      <c r="Y789" s="383"/>
      <c r="Z789" s="2"/>
    </row>
    <row r="790" ht="14.25" customHeight="1">
      <c r="A790" s="102"/>
      <c r="B790" s="117"/>
      <c r="C790" s="110"/>
      <c r="D790" s="110"/>
      <c r="E790" s="115"/>
      <c r="F790" s="324"/>
      <c r="G790" s="110"/>
      <c r="H790" s="110"/>
      <c r="I790" s="110"/>
      <c r="J790" s="110"/>
      <c r="K790" s="112"/>
      <c r="L790" s="112"/>
      <c r="M790" s="112"/>
      <c r="N790" s="112"/>
      <c r="O790" s="112"/>
      <c r="P790" s="112"/>
      <c r="Q790" s="112"/>
      <c r="R790" s="110"/>
      <c r="S790" s="110"/>
      <c r="T790" s="112"/>
      <c r="U790" s="112"/>
      <c r="V790" s="110"/>
      <c r="W790" s="382"/>
      <c r="X790" s="382"/>
      <c r="Y790" s="383"/>
      <c r="Z790" s="2"/>
    </row>
    <row r="791" ht="14.25" customHeight="1">
      <c r="A791" s="102"/>
      <c r="B791" s="117"/>
      <c r="C791" s="110"/>
      <c r="D791" s="110"/>
      <c r="E791" s="115"/>
      <c r="F791" s="324"/>
      <c r="G791" s="110"/>
      <c r="H791" s="110"/>
      <c r="I791" s="110"/>
      <c r="J791" s="110"/>
      <c r="K791" s="112"/>
      <c r="L791" s="112"/>
      <c r="M791" s="112"/>
      <c r="N791" s="112"/>
      <c r="O791" s="112"/>
      <c r="P791" s="112"/>
      <c r="Q791" s="112"/>
      <c r="R791" s="110"/>
      <c r="S791" s="110"/>
      <c r="T791" s="112"/>
      <c r="U791" s="112"/>
      <c r="V791" s="110"/>
      <c r="W791" s="382"/>
      <c r="X791" s="382"/>
      <c r="Y791" s="383"/>
      <c r="Z791" s="2"/>
    </row>
    <row r="792" ht="14.25" customHeight="1">
      <c r="A792" s="102"/>
      <c r="B792" s="117"/>
      <c r="C792" s="110"/>
      <c r="D792" s="110"/>
      <c r="E792" s="115"/>
      <c r="F792" s="324"/>
      <c r="G792" s="110"/>
      <c r="H792" s="110"/>
      <c r="I792" s="110"/>
      <c r="J792" s="110"/>
      <c r="K792" s="112"/>
      <c r="L792" s="112"/>
      <c r="M792" s="112"/>
      <c r="N792" s="112"/>
      <c r="O792" s="112"/>
      <c r="P792" s="112"/>
      <c r="Q792" s="112"/>
      <c r="R792" s="110"/>
      <c r="S792" s="110"/>
      <c r="T792" s="112"/>
      <c r="U792" s="112"/>
      <c r="V792" s="110"/>
      <c r="W792" s="382"/>
      <c r="X792" s="382"/>
      <c r="Y792" s="383"/>
      <c r="Z792" s="2"/>
    </row>
    <row r="793" ht="14.25" customHeight="1">
      <c r="A793" s="102"/>
      <c r="B793" s="117"/>
      <c r="C793" s="110"/>
      <c r="D793" s="110"/>
      <c r="E793" s="115"/>
      <c r="F793" s="324"/>
      <c r="G793" s="110"/>
      <c r="H793" s="110"/>
      <c r="I793" s="110"/>
      <c r="J793" s="110"/>
      <c r="K793" s="112"/>
      <c r="L793" s="112"/>
      <c r="M793" s="112"/>
      <c r="N793" s="112"/>
      <c r="O793" s="112"/>
      <c r="P793" s="112"/>
      <c r="Q793" s="112"/>
      <c r="R793" s="110"/>
      <c r="S793" s="110"/>
      <c r="T793" s="112"/>
      <c r="U793" s="112"/>
      <c r="V793" s="110"/>
      <c r="W793" s="382"/>
      <c r="X793" s="382"/>
      <c r="Y793" s="383"/>
      <c r="Z793" s="2"/>
    </row>
    <row r="794" ht="14.25" customHeight="1">
      <c r="A794" s="102"/>
      <c r="B794" s="117"/>
      <c r="C794" s="110"/>
      <c r="D794" s="110"/>
      <c r="E794" s="115"/>
      <c r="F794" s="324"/>
      <c r="G794" s="110"/>
      <c r="H794" s="110"/>
      <c r="I794" s="110"/>
      <c r="J794" s="110"/>
      <c r="K794" s="112"/>
      <c r="L794" s="112"/>
      <c r="M794" s="112"/>
      <c r="N794" s="112"/>
      <c r="O794" s="112"/>
      <c r="P794" s="112"/>
      <c r="Q794" s="112"/>
      <c r="R794" s="110"/>
      <c r="S794" s="110"/>
      <c r="T794" s="112"/>
      <c r="U794" s="112"/>
      <c r="V794" s="110"/>
      <c r="W794" s="382"/>
      <c r="X794" s="382"/>
      <c r="Y794" s="383"/>
      <c r="Z794" s="2"/>
    </row>
    <row r="795" ht="14.25" customHeight="1">
      <c r="A795" s="102"/>
      <c r="B795" s="117"/>
      <c r="C795" s="110"/>
      <c r="D795" s="110"/>
      <c r="E795" s="115"/>
      <c r="F795" s="324"/>
      <c r="G795" s="110"/>
      <c r="H795" s="110"/>
      <c r="I795" s="110"/>
      <c r="J795" s="110"/>
      <c r="K795" s="112"/>
      <c r="L795" s="112"/>
      <c r="M795" s="112"/>
      <c r="N795" s="112"/>
      <c r="O795" s="112"/>
      <c r="P795" s="112"/>
      <c r="Q795" s="112"/>
      <c r="R795" s="110"/>
      <c r="S795" s="110"/>
      <c r="T795" s="112"/>
      <c r="U795" s="112"/>
      <c r="V795" s="110"/>
      <c r="W795" s="382"/>
      <c r="X795" s="382"/>
      <c r="Y795" s="383"/>
      <c r="Z795" s="2"/>
    </row>
    <row r="796" ht="14.25" customHeight="1">
      <c r="A796" s="102"/>
      <c r="B796" s="117"/>
      <c r="C796" s="110"/>
      <c r="D796" s="110"/>
      <c r="E796" s="115"/>
      <c r="F796" s="324"/>
      <c r="G796" s="110"/>
      <c r="H796" s="110"/>
      <c r="I796" s="110"/>
      <c r="J796" s="110"/>
      <c r="K796" s="112"/>
      <c r="L796" s="112"/>
      <c r="M796" s="112"/>
      <c r="N796" s="112"/>
      <c r="O796" s="112"/>
      <c r="P796" s="112"/>
      <c r="Q796" s="112"/>
      <c r="R796" s="110"/>
      <c r="S796" s="110"/>
      <c r="T796" s="112"/>
      <c r="U796" s="112"/>
      <c r="V796" s="110"/>
      <c r="W796" s="382"/>
      <c r="X796" s="382"/>
      <c r="Y796" s="383"/>
      <c r="Z796" s="2"/>
    </row>
    <row r="797" ht="14.25" customHeight="1">
      <c r="A797" s="102"/>
      <c r="B797" s="117"/>
      <c r="C797" s="110"/>
      <c r="D797" s="110"/>
      <c r="E797" s="115"/>
      <c r="F797" s="324"/>
      <c r="G797" s="110"/>
      <c r="H797" s="110"/>
      <c r="I797" s="110"/>
      <c r="J797" s="110"/>
      <c r="K797" s="112"/>
      <c r="L797" s="112"/>
      <c r="M797" s="112"/>
      <c r="N797" s="112"/>
      <c r="O797" s="112"/>
      <c r="P797" s="112"/>
      <c r="Q797" s="112"/>
      <c r="R797" s="110"/>
      <c r="S797" s="110"/>
      <c r="T797" s="112"/>
      <c r="U797" s="112"/>
      <c r="V797" s="110"/>
      <c r="W797" s="382"/>
      <c r="X797" s="382"/>
      <c r="Y797" s="383"/>
      <c r="Z797" s="2"/>
    </row>
    <row r="798" ht="14.25" customHeight="1">
      <c r="A798" s="102"/>
      <c r="B798" s="117"/>
      <c r="C798" s="110"/>
      <c r="D798" s="110"/>
      <c r="E798" s="115"/>
      <c r="F798" s="324"/>
      <c r="G798" s="110"/>
      <c r="H798" s="110"/>
      <c r="I798" s="110"/>
      <c r="J798" s="110"/>
      <c r="K798" s="112"/>
      <c r="L798" s="112"/>
      <c r="M798" s="112"/>
      <c r="N798" s="112"/>
      <c r="O798" s="112"/>
      <c r="P798" s="112"/>
      <c r="Q798" s="112"/>
      <c r="R798" s="110"/>
      <c r="S798" s="110"/>
      <c r="T798" s="112"/>
      <c r="U798" s="112"/>
      <c r="V798" s="110"/>
      <c r="W798" s="382"/>
      <c r="X798" s="382"/>
      <c r="Y798" s="383"/>
      <c r="Z798" s="2"/>
    </row>
    <row r="799" ht="14.25" customHeight="1">
      <c r="A799" s="102"/>
      <c r="B799" s="117"/>
      <c r="C799" s="110"/>
      <c r="D799" s="110"/>
      <c r="E799" s="115"/>
      <c r="F799" s="324"/>
      <c r="G799" s="110"/>
      <c r="H799" s="110"/>
      <c r="I799" s="110"/>
      <c r="J799" s="110"/>
      <c r="K799" s="112"/>
      <c r="L799" s="112"/>
      <c r="M799" s="112"/>
      <c r="N799" s="112"/>
      <c r="O799" s="112"/>
      <c r="P799" s="112"/>
      <c r="Q799" s="112"/>
      <c r="R799" s="110"/>
      <c r="S799" s="110"/>
      <c r="T799" s="112"/>
      <c r="U799" s="112"/>
      <c r="V799" s="110"/>
      <c r="W799" s="382"/>
      <c r="X799" s="382"/>
      <c r="Y799" s="383"/>
      <c r="Z799" s="2"/>
    </row>
    <row r="800" ht="14.25" customHeight="1">
      <c r="A800" s="102"/>
      <c r="B800" s="117"/>
      <c r="C800" s="110"/>
      <c r="D800" s="110"/>
      <c r="E800" s="115"/>
      <c r="F800" s="324"/>
      <c r="G800" s="110"/>
      <c r="H800" s="110"/>
      <c r="I800" s="110"/>
      <c r="J800" s="110"/>
      <c r="K800" s="112"/>
      <c r="L800" s="112"/>
      <c r="M800" s="112"/>
      <c r="N800" s="112"/>
      <c r="O800" s="112"/>
      <c r="P800" s="112"/>
      <c r="Q800" s="112"/>
      <c r="R800" s="110"/>
      <c r="S800" s="110"/>
      <c r="T800" s="112"/>
      <c r="U800" s="112"/>
      <c r="V800" s="110"/>
      <c r="W800" s="382"/>
      <c r="X800" s="382"/>
      <c r="Y800" s="383"/>
      <c r="Z800" s="2"/>
    </row>
    <row r="801" ht="14.25" customHeight="1">
      <c r="A801" s="102"/>
      <c r="B801" s="117"/>
      <c r="C801" s="110"/>
      <c r="D801" s="110"/>
      <c r="E801" s="115"/>
      <c r="F801" s="324"/>
      <c r="G801" s="110"/>
      <c r="H801" s="110"/>
      <c r="I801" s="110"/>
      <c r="J801" s="110"/>
      <c r="K801" s="112"/>
      <c r="L801" s="112"/>
      <c r="M801" s="112"/>
      <c r="N801" s="112"/>
      <c r="O801" s="112"/>
      <c r="P801" s="112"/>
      <c r="Q801" s="112"/>
      <c r="R801" s="110"/>
      <c r="S801" s="110"/>
      <c r="T801" s="112"/>
      <c r="U801" s="112"/>
      <c r="V801" s="110"/>
      <c r="W801" s="382"/>
      <c r="X801" s="382"/>
      <c r="Y801" s="383"/>
      <c r="Z801" s="2"/>
    </row>
    <row r="802" ht="14.25" customHeight="1">
      <c r="A802" s="102"/>
      <c r="B802" s="117"/>
      <c r="C802" s="110"/>
      <c r="D802" s="110"/>
      <c r="E802" s="115"/>
      <c r="F802" s="110"/>
      <c r="G802" s="110"/>
      <c r="H802" s="110"/>
      <c r="I802" s="110"/>
      <c r="J802" s="110"/>
      <c r="K802" s="112"/>
      <c r="L802" s="112"/>
      <c r="M802" s="112"/>
      <c r="N802" s="112"/>
      <c r="O802" s="112"/>
      <c r="P802" s="112"/>
      <c r="Q802" s="112"/>
      <c r="R802" s="110"/>
      <c r="S802" s="110"/>
      <c r="T802" s="112"/>
      <c r="U802" s="112"/>
      <c r="V802" s="110"/>
      <c r="W802" s="382"/>
      <c r="X802" s="382"/>
      <c r="Y802" s="383"/>
      <c r="Z802" s="2"/>
    </row>
    <row r="803" ht="14.25" customHeight="1">
      <c r="A803" s="102"/>
      <c r="B803" s="117"/>
      <c r="C803" s="110"/>
      <c r="D803" s="110"/>
      <c r="E803" s="115"/>
      <c r="F803" s="110"/>
      <c r="G803" s="110"/>
      <c r="H803" s="110"/>
      <c r="I803" s="110"/>
      <c r="J803" s="110"/>
      <c r="K803" s="112"/>
      <c r="L803" s="112"/>
      <c r="M803" s="112"/>
      <c r="N803" s="112"/>
      <c r="O803" s="112"/>
      <c r="P803" s="112"/>
      <c r="Q803" s="112"/>
      <c r="R803" s="110"/>
      <c r="S803" s="110"/>
      <c r="T803" s="112"/>
      <c r="U803" s="112"/>
      <c r="V803" s="110"/>
      <c r="W803" s="382"/>
      <c r="X803" s="382"/>
      <c r="Y803" s="383"/>
      <c r="Z803" s="2"/>
    </row>
    <row r="804" ht="14.25" customHeight="1">
      <c r="A804" s="102"/>
      <c r="B804" s="117"/>
      <c r="C804" s="110"/>
      <c r="D804" s="110"/>
      <c r="E804" s="115"/>
      <c r="F804" s="110"/>
      <c r="G804" s="110"/>
      <c r="H804" s="110"/>
      <c r="I804" s="110"/>
      <c r="J804" s="110"/>
      <c r="K804" s="112"/>
      <c r="L804" s="112"/>
      <c r="M804" s="112"/>
      <c r="N804" s="112"/>
      <c r="O804" s="112"/>
      <c r="P804" s="112"/>
      <c r="Q804" s="112"/>
      <c r="R804" s="110"/>
      <c r="S804" s="110"/>
      <c r="T804" s="112"/>
      <c r="U804" s="112"/>
      <c r="V804" s="110"/>
      <c r="W804" s="382"/>
      <c r="X804" s="382"/>
      <c r="Y804" s="383"/>
      <c r="Z804" s="2"/>
    </row>
    <row r="805" ht="14.25" customHeight="1">
      <c r="A805" s="102"/>
      <c r="B805" s="117"/>
      <c r="C805" s="110"/>
      <c r="D805" s="110"/>
      <c r="E805" s="115"/>
      <c r="F805" s="110"/>
      <c r="G805" s="110"/>
      <c r="H805" s="110"/>
      <c r="I805" s="110"/>
      <c r="J805" s="110"/>
      <c r="K805" s="112"/>
      <c r="L805" s="112"/>
      <c r="M805" s="112"/>
      <c r="N805" s="112"/>
      <c r="O805" s="112"/>
      <c r="P805" s="112"/>
      <c r="Q805" s="112"/>
      <c r="R805" s="110"/>
      <c r="S805" s="110"/>
      <c r="T805" s="112"/>
      <c r="U805" s="112"/>
      <c r="V805" s="110"/>
      <c r="W805" s="382"/>
      <c r="X805" s="382"/>
      <c r="Y805" s="383"/>
      <c r="Z805" s="2"/>
    </row>
    <row r="806" ht="14.25" customHeight="1">
      <c r="A806" s="102"/>
      <c r="B806" s="117"/>
      <c r="C806" s="110"/>
      <c r="D806" s="110"/>
      <c r="E806" s="115"/>
      <c r="F806" s="110"/>
      <c r="G806" s="110"/>
      <c r="H806" s="110"/>
      <c r="I806" s="110"/>
      <c r="J806" s="110"/>
      <c r="K806" s="112"/>
      <c r="L806" s="112"/>
      <c r="M806" s="112"/>
      <c r="N806" s="112"/>
      <c r="O806" s="112"/>
      <c r="P806" s="112"/>
      <c r="Q806" s="112"/>
      <c r="R806" s="110"/>
      <c r="S806" s="110"/>
      <c r="T806" s="112"/>
      <c r="U806" s="112"/>
      <c r="V806" s="110"/>
      <c r="W806" s="382"/>
      <c r="X806" s="382"/>
      <c r="Y806" s="383"/>
      <c r="Z806" s="2"/>
    </row>
    <row r="807" ht="14.25" customHeight="1">
      <c r="A807" s="102"/>
      <c r="B807" s="117"/>
      <c r="C807" s="110"/>
      <c r="D807" s="110"/>
      <c r="E807" s="115"/>
      <c r="F807" s="110"/>
      <c r="G807" s="110"/>
      <c r="H807" s="110"/>
      <c r="I807" s="110"/>
      <c r="J807" s="110"/>
      <c r="K807" s="112"/>
      <c r="L807" s="112"/>
      <c r="M807" s="112"/>
      <c r="N807" s="112"/>
      <c r="O807" s="112"/>
      <c r="P807" s="112"/>
      <c r="Q807" s="112"/>
      <c r="R807" s="110"/>
      <c r="S807" s="110"/>
      <c r="T807" s="112"/>
      <c r="U807" s="112"/>
      <c r="V807" s="110"/>
      <c r="W807" s="382"/>
      <c r="X807" s="382"/>
      <c r="Y807" s="383"/>
      <c r="Z807" s="2"/>
    </row>
    <row r="808" ht="14.25" customHeight="1">
      <c r="A808" s="102"/>
      <c r="B808" s="117"/>
      <c r="C808" s="110"/>
      <c r="D808" s="110"/>
      <c r="E808" s="115"/>
      <c r="F808" s="110"/>
      <c r="G808" s="110"/>
      <c r="H808" s="110"/>
      <c r="I808" s="110"/>
      <c r="J808" s="110"/>
      <c r="K808" s="112"/>
      <c r="L808" s="112"/>
      <c r="M808" s="112"/>
      <c r="N808" s="112"/>
      <c r="O808" s="112"/>
      <c r="P808" s="112"/>
      <c r="Q808" s="112"/>
      <c r="R808" s="110"/>
      <c r="S808" s="110"/>
      <c r="T808" s="112"/>
      <c r="U808" s="112"/>
      <c r="V808" s="110"/>
      <c r="W808" s="382"/>
      <c r="X808" s="382"/>
      <c r="Y808" s="383"/>
      <c r="Z808" s="2"/>
    </row>
    <row r="809" ht="14.25" customHeight="1">
      <c r="A809" s="102"/>
      <c r="B809" s="117"/>
      <c r="C809" s="110"/>
      <c r="D809" s="110"/>
      <c r="E809" s="115"/>
      <c r="F809" s="110"/>
      <c r="G809" s="110"/>
      <c r="H809" s="110"/>
      <c r="I809" s="110"/>
      <c r="J809" s="110"/>
      <c r="K809" s="112"/>
      <c r="L809" s="112"/>
      <c r="M809" s="112"/>
      <c r="N809" s="112"/>
      <c r="O809" s="112"/>
      <c r="P809" s="112"/>
      <c r="Q809" s="112"/>
      <c r="R809" s="110"/>
      <c r="S809" s="110"/>
      <c r="T809" s="112"/>
      <c r="U809" s="112"/>
      <c r="V809" s="110"/>
      <c r="W809" s="382"/>
      <c r="X809" s="382"/>
      <c r="Y809" s="383"/>
      <c r="Z809" s="2"/>
    </row>
    <row r="810" ht="14.25" customHeight="1">
      <c r="A810" s="102"/>
      <c r="B810" s="117"/>
      <c r="C810" s="110"/>
      <c r="D810" s="110"/>
      <c r="E810" s="115"/>
      <c r="F810" s="110"/>
      <c r="G810" s="110"/>
      <c r="H810" s="110"/>
      <c r="I810" s="110"/>
      <c r="J810" s="110"/>
      <c r="K810" s="112"/>
      <c r="L810" s="112"/>
      <c r="M810" s="112"/>
      <c r="N810" s="112"/>
      <c r="O810" s="112"/>
      <c r="P810" s="112"/>
      <c r="Q810" s="112"/>
      <c r="R810" s="110"/>
      <c r="S810" s="110"/>
      <c r="T810" s="112"/>
      <c r="U810" s="112"/>
      <c r="V810" s="110"/>
      <c r="W810" s="382"/>
      <c r="X810" s="382"/>
      <c r="Y810" s="383"/>
      <c r="Z810" s="2"/>
    </row>
    <row r="811" ht="14.25" customHeight="1">
      <c r="A811" s="102"/>
      <c r="B811" s="117"/>
      <c r="C811" s="110"/>
      <c r="D811" s="110"/>
      <c r="E811" s="115"/>
      <c r="F811" s="110"/>
      <c r="G811" s="110"/>
      <c r="H811" s="110"/>
      <c r="I811" s="110"/>
      <c r="J811" s="110"/>
      <c r="K811" s="112"/>
      <c r="L811" s="112"/>
      <c r="M811" s="112"/>
      <c r="N811" s="112"/>
      <c r="O811" s="112"/>
      <c r="P811" s="112"/>
      <c r="Q811" s="112"/>
      <c r="R811" s="110"/>
      <c r="S811" s="110"/>
      <c r="T811" s="112"/>
      <c r="U811" s="112"/>
      <c r="V811" s="110"/>
      <c r="W811" s="382"/>
      <c r="X811" s="382"/>
      <c r="Y811" s="383"/>
      <c r="Z811" s="2"/>
    </row>
    <row r="812" ht="14.25" customHeight="1">
      <c r="A812" s="102"/>
      <c r="B812" s="117"/>
      <c r="C812" s="110"/>
      <c r="D812" s="110"/>
      <c r="E812" s="115"/>
      <c r="F812" s="110"/>
      <c r="G812" s="110"/>
      <c r="H812" s="110"/>
      <c r="I812" s="110"/>
      <c r="J812" s="110"/>
      <c r="K812" s="112"/>
      <c r="L812" s="112"/>
      <c r="M812" s="112"/>
      <c r="N812" s="112"/>
      <c r="O812" s="112"/>
      <c r="P812" s="112"/>
      <c r="Q812" s="112"/>
      <c r="R812" s="110"/>
      <c r="S812" s="110"/>
      <c r="T812" s="112"/>
      <c r="U812" s="112"/>
      <c r="V812" s="110"/>
      <c r="W812" s="382"/>
      <c r="X812" s="382"/>
      <c r="Y812" s="383"/>
      <c r="Z812" s="2"/>
    </row>
    <row r="813" ht="14.25" customHeight="1">
      <c r="A813" s="102"/>
      <c r="B813" s="117"/>
      <c r="C813" s="110"/>
      <c r="D813" s="110"/>
      <c r="E813" s="115"/>
      <c r="F813" s="110"/>
      <c r="G813" s="110"/>
      <c r="H813" s="110"/>
      <c r="I813" s="110"/>
      <c r="J813" s="110"/>
      <c r="K813" s="112"/>
      <c r="L813" s="112"/>
      <c r="M813" s="112"/>
      <c r="N813" s="112"/>
      <c r="O813" s="112"/>
      <c r="P813" s="112"/>
      <c r="Q813" s="112"/>
      <c r="R813" s="110"/>
      <c r="S813" s="110"/>
      <c r="T813" s="112"/>
      <c r="U813" s="112"/>
      <c r="V813" s="110"/>
      <c r="W813" s="382"/>
      <c r="X813" s="382"/>
      <c r="Y813" s="383"/>
      <c r="Z813" s="2"/>
    </row>
    <row r="814" ht="14.25" customHeight="1">
      <c r="A814" s="102"/>
      <c r="B814" s="117"/>
      <c r="C814" s="110"/>
      <c r="D814" s="110"/>
      <c r="E814" s="115"/>
      <c r="F814" s="110"/>
      <c r="G814" s="110"/>
      <c r="H814" s="110"/>
      <c r="I814" s="110"/>
      <c r="J814" s="110"/>
      <c r="K814" s="112"/>
      <c r="L814" s="112"/>
      <c r="M814" s="112"/>
      <c r="N814" s="112"/>
      <c r="O814" s="112"/>
      <c r="P814" s="112"/>
      <c r="Q814" s="112"/>
      <c r="R814" s="110"/>
      <c r="S814" s="110"/>
      <c r="T814" s="112"/>
      <c r="U814" s="112"/>
      <c r="V814" s="110"/>
      <c r="W814" s="382"/>
      <c r="X814" s="382"/>
      <c r="Y814" s="383"/>
      <c r="Z814" s="2"/>
    </row>
    <row r="815" ht="14.25" customHeight="1">
      <c r="A815" s="102"/>
      <c r="B815" s="117"/>
      <c r="C815" s="110"/>
      <c r="D815" s="110"/>
      <c r="E815" s="115"/>
      <c r="F815" s="110"/>
      <c r="G815" s="110"/>
      <c r="H815" s="110"/>
      <c r="I815" s="110"/>
      <c r="J815" s="110"/>
      <c r="K815" s="112"/>
      <c r="L815" s="112"/>
      <c r="M815" s="112"/>
      <c r="N815" s="112"/>
      <c r="O815" s="112"/>
      <c r="P815" s="112"/>
      <c r="Q815" s="112"/>
      <c r="R815" s="110"/>
      <c r="S815" s="110"/>
      <c r="T815" s="112"/>
      <c r="U815" s="112"/>
      <c r="V815" s="110"/>
      <c r="W815" s="382"/>
      <c r="X815" s="382"/>
      <c r="Y815" s="383"/>
      <c r="Z815" s="2"/>
    </row>
    <row r="816" ht="14.25" customHeight="1">
      <c r="A816" s="102"/>
      <c r="B816" s="117"/>
      <c r="C816" s="110"/>
      <c r="D816" s="110"/>
      <c r="E816" s="115"/>
      <c r="F816" s="110"/>
      <c r="G816" s="110"/>
      <c r="H816" s="110"/>
      <c r="I816" s="110"/>
      <c r="J816" s="110"/>
      <c r="K816" s="112"/>
      <c r="L816" s="112"/>
      <c r="M816" s="112"/>
      <c r="N816" s="112"/>
      <c r="O816" s="112"/>
      <c r="P816" s="112"/>
      <c r="Q816" s="112"/>
      <c r="R816" s="110"/>
      <c r="S816" s="110"/>
      <c r="T816" s="112"/>
      <c r="U816" s="112"/>
      <c r="V816" s="110"/>
      <c r="W816" s="382"/>
      <c r="X816" s="382"/>
      <c r="Y816" s="383"/>
      <c r="Z816" s="2"/>
    </row>
    <row r="817" ht="14.25" customHeight="1">
      <c r="A817" s="102"/>
      <c r="B817" s="117"/>
      <c r="C817" s="110"/>
      <c r="D817" s="110"/>
      <c r="E817" s="115"/>
      <c r="F817" s="110"/>
      <c r="G817" s="110"/>
      <c r="H817" s="110"/>
      <c r="I817" s="110"/>
      <c r="J817" s="110"/>
      <c r="K817" s="112"/>
      <c r="L817" s="112"/>
      <c r="M817" s="112"/>
      <c r="N817" s="112"/>
      <c r="O817" s="112"/>
      <c r="P817" s="112"/>
      <c r="Q817" s="112"/>
      <c r="R817" s="110"/>
      <c r="S817" s="110"/>
      <c r="T817" s="112"/>
      <c r="U817" s="112"/>
      <c r="V817" s="110"/>
      <c r="W817" s="382"/>
      <c r="X817" s="382"/>
      <c r="Y817" s="383"/>
      <c r="Z817" s="2"/>
    </row>
    <row r="818" ht="14.25" customHeight="1">
      <c r="A818" s="102"/>
      <c r="B818" s="117"/>
      <c r="C818" s="110"/>
      <c r="D818" s="110"/>
      <c r="E818" s="115"/>
      <c r="F818" s="110"/>
      <c r="G818" s="110"/>
      <c r="H818" s="110"/>
      <c r="I818" s="110"/>
      <c r="J818" s="110"/>
      <c r="K818" s="112"/>
      <c r="L818" s="112"/>
      <c r="M818" s="112"/>
      <c r="N818" s="112"/>
      <c r="O818" s="112"/>
      <c r="P818" s="112"/>
      <c r="Q818" s="112"/>
      <c r="R818" s="110"/>
      <c r="S818" s="110"/>
      <c r="T818" s="112"/>
      <c r="U818" s="112"/>
      <c r="V818" s="110"/>
      <c r="W818" s="382"/>
      <c r="X818" s="382"/>
      <c r="Y818" s="383"/>
      <c r="Z818" s="2"/>
    </row>
    <row r="819" ht="14.25" customHeight="1">
      <c r="A819" s="102"/>
      <c r="B819" s="117"/>
      <c r="C819" s="110"/>
      <c r="D819" s="110"/>
      <c r="E819" s="115"/>
      <c r="F819" s="110"/>
      <c r="G819" s="110"/>
      <c r="H819" s="110"/>
      <c r="I819" s="110"/>
      <c r="J819" s="110"/>
      <c r="K819" s="112"/>
      <c r="L819" s="112"/>
      <c r="M819" s="112"/>
      <c r="N819" s="112"/>
      <c r="O819" s="112"/>
      <c r="P819" s="112"/>
      <c r="Q819" s="112"/>
      <c r="R819" s="110"/>
      <c r="S819" s="110"/>
      <c r="T819" s="112"/>
      <c r="U819" s="112"/>
      <c r="V819" s="110"/>
      <c r="W819" s="382"/>
      <c r="X819" s="382"/>
      <c r="Y819" s="383"/>
      <c r="Z819" s="2"/>
    </row>
    <row r="820" ht="14.25" customHeight="1">
      <c r="A820" s="102"/>
      <c r="B820" s="117"/>
      <c r="C820" s="110"/>
      <c r="D820" s="110"/>
      <c r="E820" s="115"/>
      <c r="F820" s="110"/>
      <c r="G820" s="110"/>
      <c r="H820" s="110"/>
      <c r="I820" s="110"/>
      <c r="J820" s="110"/>
      <c r="K820" s="112"/>
      <c r="L820" s="112"/>
      <c r="M820" s="112"/>
      <c r="N820" s="112"/>
      <c r="O820" s="112"/>
      <c r="P820" s="112"/>
      <c r="Q820" s="112"/>
      <c r="R820" s="110"/>
      <c r="S820" s="110"/>
      <c r="T820" s="112"/>
      <c r="U820" s="112"/>
      <c r="V820" s="110"/>
      <c r="W820" s="382"/>
      <c r="X820" s="382"/>
      <c r="Y820" s="383"/>
      <c r="Z820" s="2"/>
    </row>
    <row r="821" ht="14.25" customHeight="1">
      <c r="A821" s="102"/>
      <c r="B821" s="117"/>
      <c r="C821" s="110"/>
      <c r="D821" s="110"/>
      <c r="E821" s="115"/>
      <c r="F821" s="110"/>
      <c r="G821" s="110"/>
      <c r="H821" s="110"/>
      <c r="I821" s="110"/>
      <c r="J821" s="110"/>
      <c r="K821" s="112"/>
      <c r="L821" s="112"/>
      <c r="M821" s="112"/>
      <c r="N821" s="112"/>
      <c r="O821" s="112"/>
      <c r="P821" s="112"/>
      <c r="Q821" s="112"/>
      <c r="R821" s="110"/>
      <c r="S821" s="110"/>
      <c r="T821" s="112"/>
      <c r="U821" s="112"/>
      <c r="V821" s="110"/>
      <c r="W821" s="382"/>
      <c r="X821" s="382"/>
      <c r="Y821" s="383"/>
      <c r="Z821" s="2"/>
    </row>
    <row r="822" ht="14.25" customHeight="1">
      <c r="A822" s="102"/>
      <c r="B822" s="117"/>
      <c r="C822" s="110"/>
      <c r="D822" s="110"/>
      <c r="E822" s="115"/>
      <c r="F822" s="110"/>
      <c r="G822" s="110"/>
      <c r="H822" s="110"/>
      <c r="I822" s="110"/>
      <c r="J822" s="110"/>
      <c r="K822" s="112"/>
      <c r="L822" s="112"/>
      <c r="M822" s="112"/>
      <c r="N822" s="112"/>
      <c r="O822" s="112"/>
      <c r="P822" s="112"/>
      <c r="Q822" s="112"/>
      <c r="R822" s="110"/>
      <c r="S822" s="110"/>
      <c r="T822" s="112"/>
      <c r="U822" s="112"/>
      <c r="V822" s="110"/>
      <c r="W822" s="382"/>
      <c r="X822" s="382"/>
      <c r="Y822" s="383"/>
      <c r="Z822" s="2"/>
    </row>
    <row r="823" ht="14.25" customHeight="1">
      <c r="A823" s="102"/>
      <c r="B823" s="117"/>
      <c r="C823" s="110"/>
      <c r="D823" s="110"/>
      <c r="E823" s="115"/>
      <c r="F823" s="110"/>
      <c r="G823" s="110"/>
      <c r="H823" s="110"/>
      <c r="I823" s="110"/>
      <c r="J823" s="110"/>
      <c r="K823" s="112"/>
      <c r="L823" s="112"/>
      <c r="M823" s="112"/>
      <c r="N823" s="112"/>
      <c r="O823" s="112"/>
      <c r="P823" s="112"/>
      <c r="Q823" s="112"/>
      <c r="R823" s="110"/>
      <c r="S823" s="110"/>
      <c r="T823" s="112"/>
      <c r="U823" s="112"/>
      <c r="V823" s="110"/>
      <c r="W823" s="382"/>
      <c r="X823" s="382"/>
      <c r="Y823" s="383"/>
      <c r="Z823" s="2"/>
    </row>
    <row r="824" ht="14.25" customHeight="1">
      <c r="A824" s="102"/>
      <c r="B824" s="117"/>
      <c r="C824" s="110"/>
      <c r="D824" s="110"/>
      <c r="E824" s="115"/>
      <c r="F824" s="110"/>
      <c r="G824" s="110"/>
      <c r="H824" s="110"/>
      <c r="I824" s="110"/>
      <c r="J824" s="110"/>
      <c r="K824" s="112"/>
      <c r="L824" s="112"/>
      <c r="M824" s="112"/>
      <c r="N824" s="112"/>
      <c r="O824" s="112"/>
      <c r="P824" s="112"/>
      <c r="Q824" s="112"/>
      <c r="R824" s="110"/>
      <c r="S824" s="110"/>
      <c r="T824" s="112"/>
      <c r="U824" s="112"/>
      <c r="V824" s="110"/>
      <c r="W824" s="382"/>
      <c r="X824" s="382"/>
      <c r="Y824" s="383"/>
      <c r="Z824" s="2"/>
    </row>
    <row r="825" ht="14.25" customHeight="1">
      <c r="A825" s="102"/>
      <c r="B825" s="117"/>
      <c r="C825" s="110"/>
      <c r="D825" s="110"/>
      <c r="E825" s="115"/>
      <c r="F825" s="110"/>
      <c r="G825" s="110"/>
      <c r="H825" s="110"/>
      <c r="I825" s="110"/>
      <c r="J825" s="110"/>
      <c r="K825" s="112"/>
      <c r="L825" s="112"/>
      <c r="M825" s="112"/>
      <c r="N825" s="112"/>
      <c r="O825" s="112"/>
      <c r="P825" s="112"/>
      <c r="Q825" s="112"/>
      <c r="R825" s="110"/>
      <c r="S825" s="110"/>
      <c r="T825" s="112"/>
      <c r="U825" s="112"/>
      <c r="V825" s="110"/>
      <c r="W825" s="382"/>
      <c r="X825" s="382"/>
      <c r="Y825" s="383"/>
      <c r="Z825" s="2"/>
    </row>
    <row r="826" ht="14.25" customHeight="1">
      <c r="A826" s="102"/>
      <c r="B826" s="117"/>
      <c r="C826" s="110"/>
      <c r="D826" s="110"/>
      <c r="E826" s="115"/>
      <c r="F826" s="110"/>
      <c r="G826" s="110"/>
      <c r="H826" s="110"/>
      <c r="I826" s="110"/>
      <c r="J826" s="110"/>
      <c r="K826" s="112"/>
      <c r="L826" s="112"/>
      <c r="M826" s="112"/>
      <c r="N826" s="112"/>
      <c r="O826" s="112"/>
      <c r="P826" s="112"/>
      <c r="Q826" s="112"/>
      <c r="R826" s="110"/>
      <c r="S826" s="110"/>
      <c r="T826" s="112"/>
      <c r="U826" s="112"/>
      <c r="V826" s="110"/>
      <c r="W826" s="382"/>
      <c r="X826" s="382"/>
      <c r="Y826" s="383"/>
      <c r="Z826" s="2"/>
    </row>
    <row r="827" ht="14.25" customHeight="1">
      <c r="A827" s="102"/>
      <c r="B827" s="117"/>
      <c r="C827" s="110"/>
      <c r="D827" s="110"/>
      <c r="E827" s="115"/>
      <c r="F827" s="110"/>
      <c r="G827" s="110"/>
      <c r="H827" s="110"/>
      <c r="I827" s="110"/>
      <c r="J827" s="110"/>
      <c r="K827" s="112"/>
      <c r="L827" s="112"/>
      <c r="M827" s="112"/>
      <c r="N827" s="112"/>
      <c r="O827" s="112"/>
      <c r="P827" s="112"/>
      <c r="Q827" s="112"/>
      <c r="R827" s="110"/>
      <c r="S827" s="110"/>
      <c r="T827" s="112"/>
      <c r="U827" s="112"/>
      <c r="V827" s="110"/>
      <c r="W827" s="382"/>
      <c r="X827" s="382"/>
      <c r="Y827" s="383"/>
      <c r="Z827" s="2"/>
    </row>
    <row r="828" ht="14.25" customHeight="1">
      <c r="A828" s="102"/>
      <c r="B828" s="117"/>
      <c r="C828" s="110"/>
      <c r="D828" s="110"/>
      <c r="E828" s="115"/>
      <c r="F828" s="110"/>
      <c r="G828" s="110"/>
      <c r="H828" s="110"/>
      <c r="I828" s="110"/>
      <c r="J828" s="110"/>
      <c r="K828" s="112"/>
      <c r="L828" s="112"/>
      <c r="M828" s="112"/>
      <c r="N828" s="112"/>
      <c r="O828" s="112"/>
      <c r="P828" s="112"/>
      <c r="Q828" s="112"/>
      <c r="R828" s="110"/>
      <c r="S828" s="110"/>
      <c r="T828" s="112"/>
      <c r="U828" s="112"/>
      <c r="V828" s="110"/>
      <c r="W828" s="382"/>
      <c r="X828" s="382"/>
      <c r="Y828" s="383"/>
      <c r="Z828" s="2"/>
    </row>
    <row r="829" ht="14.25" customHeight="1">
      <c r="A829" s="102"/>
      <c r="B829" s="117"/>
      <c r="C829" s="110"/>
      <c r="D829" s="110"/>
      <c r="E829" s="115"/>
      <c r="F829" s="110"/>
      <c r="G829" s="110"/>
      <c r="H829" s="110"/>
      <c r="I829" s="110"/>
      <c r="J829" s="110"/>
      <c r="K829" s="112"/>
      <c r="L829" s="112"/>
      <c r="M829" s="112"/>
      <c r="N829" s="112"/>
      <c r="O829" s="112"/>
      <c r="P829" s="112"/>
      <c r="Q829" s="112"/>
      <c r="R829" s="110"/>
      <c r="S829" s="110"/>
      <c r="T829" s="112"/>
      <c r="U829" s="112"/>
      <c r="V829" s="110"/>
      <c r="W829" s="382"/>
      <c r="X829" s="382"/>
      <c r="Y829" s="383"/>
      <c r="Z829" s="2"/>
    </row>
    <row r="830" ht="14.25" customHeight="1">
      <c r="A830" s="102"/>
      <c r="B830" s="117"/>
      <c r="C830" s="110"/>
      <c r="D830" s="110"/>
      <c r="E830" s="115"/>
      <c r="F830" s="110"/>
      <c r="G830" s="110"/>
      <c r="H830" s="110"/>
      <c r="I830" s="110"/>
      <c r="J830" s="110"/>
      <c r="K830" s="112"/>
      <c r="L830" s="112"/>
      <c r="M830" s="112"/>
      <c r="N830" s="112"/>
      <c r="O830" s="112"/>
      <c r="P830" s="112"/>
      <c r="Q830" s="112"/>
      <c r="R830" s="110"/>
      <c r="S830" s="110"/>
      <c r="T830" s="112"/>
      <c r="U830" s="112"/>
      <c r="V830" s="110"/>
      <c r="W830" s="382"/>
      <c r="X830" s="382"/>
      <c r="Y830" s="383"/>
      <c r="Z830" s="2"/>
    </row>
    <row r="831" ht="14.25" customHeight="1">
      <c r="A831" s="102"/>
      <c r="B831" s="117"/>
      <c r="C831" s="110"/>
      <c r="D831" s="110"/>
      <c r="E831" s="115"/>
      <c r="F831" s="110"/>
      <c r="G831" s="110"/>
      <c r="H831" s="110"/>
      <c r="I831" s="110"/>
      <c r="J831" s="110"/>
      <c r="K831" s="112"/>
      <c r="L831" s="112"/>
      <c r="M831" s="112"/>
      <c r="N831" s="112"/>
      <c r="O831" s="112"/>
      <c r="P831" s="112"/>
      <c r="Q831" s="112"/>
      <c r="R831" s="110"/>
      <c r="S831" s="110"/>
      <c r="T831" s="112"/>
      <c r="U831" s="112"/>
      <c r="V831" s="110"/>
      <c r="W831" s="382"/>
      <c r="X831" s="382"/>
      <c r="Y831" s="383"/>
      <c r="Z831" s="2"/>
    </row>
    <row r="832" ht="14.25" customHeight="1">
      <c r="A832" s="102"/>
      <c r="B832" s="117"/>
      <c r="C832" s="110"/>
      <c r="D832" s="110"/>
      <c r="E832" s="115"/>
      <c r="F832" s="110"/>
      <c r="G832" s="110"/>
      <c r="H832" s="110"/>
      <c r="I832" s="110"/>
      <c r="J832" s="110"/>
      <c r="K832" s="112"/>
      <c r="L832" s="112"/>
      <c r="M832" s="112"/>
      <c r="N832" s="112"/>
      <c r="O832" s="112"/>
      <c r="P832" s="112"/>
      <c r="Q832" s="112"/>
      <c r="R832" s="110"/>
      <c r="S832" s="110"/>
      <c r="T832" s="112"/>
      <c r="U832" s="112"/>
      <c r="V832" s="110"/>
      <c r="W832" s="382"/>
      <c r="X832" s="382"/>
      <c r="Y832" s="383"/>
      <c r="Z832" s="2"/>
    </row>
    <row r="833" ht="14.25" customHeight="1">
      <c r="A833" s="102"/>
      <c r="B833" s="117"/>
      <c r="C833" s="110"/>
      <c r="D833" s="110"/>
      <c r="E833" s="115"/>
      <c r="F833" s="110"/>
      <c r="G833" s="110"/>
      <c r="H833" s="110"/>
      <c r="I833" s="110"/>
      <c r="J833" s="110"/>
      <c r="K833" s="112"/>
      <c r="L833" s="112"/>
      <c r="M833" s="112"/>
      <c r="N833" s="112"/>
      <c r="O833" s="112"/>
      <c r="P833" s="112"/>
      <c r="Q833" s="112"/>
      <c r="R833" s="110"/>
      <c r="S833" s="110"/>
      <c r="T833" s="112"/>
      <c r="U833" s="112"/>
      <c r="V833" s="110"/>
      <c r="W833" s="382"/>
      <c r="X833" s="382"/>
      <c r="Y833" s="383"/>
      <c r="Z833" s="2"/>
    </row>
    <row r="834" ht="14.25" customHeight="1">
      <c r="A834" s="102"/>
      <c r="B834" s="117"/>
      <c r="C834" s="110"/>
      <c r="D834" s="110"/>
      <c r="E834" s="115"/>
      <c r="F834" s="110"/>
      <c r="G834" s="110"/>
      <c r="H834" s="110"/>
      <c r="I834" s="110"/>
      <c r="J834" s="110"/>
      <c r="K834" s="112"/>
      <c r="L834" s="112"/>
      <c r="M834" s="112"/>
      <c r="N834" s="112"/>
      <c r="O834" s="112"/>
      <c r="P834" s="112"/>
      <c r="Q834" s="112"/>
      <c r="R834" s="110"/>
      <c r="S834" s="110"/>
      <c r="T834" s="112"/>
      <c r="U834" s="112"/>
      <c r="V834" s="110"/>
      <c r="W834" s="382"/>
      <c r="X834" s="382"/>
      <c r="Y834" s="383"/>
      <c r="Z834" s="2"/>
    </row>
    <row r="835" ht="14.25" customHeight="1">
      <c r="A835" s="102"/>
      <c r="B835" s="117"/>
      <c r="C835" s="110"/>
      <c r="D835" s="110"/>
      <c r="E835" s="115"/>
      <c r="F835" s="110"/>
      <c r="G835" s="110"/>
      <c r="H835" s="110"/>
      <c r="I835" s="110"/>
      <c r="J835" s="110"/>
      <c r="K835" s="112"/>
      <c r="L835" s="112"/>
      <c r="M835" s="112"/>
      <c r="N835" s="112"/>
      <c r="O835" s="112"/>
      <c r="P835" s="112"/>
      <c r="Q835" s="112"/>
      <c r="R835" s="110"/>
      <c r="S835" s="110"/>
      <c r="T835" s="112"/>
      <c r="U835" s="112"/>
      <c r="V835" s="110"/>
      <c r="W835" s="382"/>
      <c r="X835" s="382"/>
      <c r="Y835" s="383"/>
      <c r="Z835" s="2"/>
    </row>
    <row r="836" ht="14.25" customHeight="1">
      <c r="A836" s="102"/>
      <c r="B836" s="117"/>
      <c r="C836" s="110"/>
      <c r="D836" s="110"/>
      <c r="E836" s="115"/>
      <c r="F836" s="110"/>
      <c r="G836" s="110"/>
      <c r="H836" s="110"/>
      <c r="I836" s="110"/>
      <c r="J836" s="110"/>
      <c r="K836" s="112"/>
      <c r="L836" s="112"/>
      <c r="M836" s="112"/>
      <c r="N836" s="112"/>
      <c r="O836" s="112"/>
      <c r="P836" s="112"/>
      <c r="Q836" s="112"/>
      <c r="R836" s="110"/>
      <c r="S836" s="110"/>
      <c r="T836" s="112"/>
      <c r="U836" s="112"/>
      <c r="V836" s="110"/>
      <c r="W836" s="382"/>
      <c r="X836" s="382"/>
      <c r="Y836" s="383"/>
      <c r="Z836" s="2"/>
    </row>
    <row r="837" ht="14.25" customHeight="1">
      <c r="A837" s="102"/>
      <c r="B837" s="117"/>
      <c r="C837" s="110"/>
      <c r="D837" s="110"/>
      <c r="E837" s="115"/>
      <c r="F837" s="110"/>
      <c r="G837" s="110"/>
      <c r="H837" s="110"/>
      <c r="I837" s="110"/>
      <c r="J837" s="110"/>
      <c r="K837" s="112"/>
      <c r="L837" s="112"/>
      <c r="M837" s="112"/>
      <c r="N837" s="112"/>
      <c r="O837" s="112"/>
      <c r="P837" s="112"/>
      <c r="Q837" s="112"/>
      <c r="R837" s="110"/>
      <c r="S837" s="110"/>
      <c r="T837" s="112"/>
      <c r="U837" s="112"/>
      <c r="V837" s="110"/>
      <c r="W837" s="382"/>
      <c r="X837" s="382"/>
      <c r="Y837" s="383"/>
      <c r="Z837" s="2"/>
    </row>
    <row r="838" ht="14.25" customHeight="1">
      <c r="A838" s="102"/>
      <c r="B838" s="117"/>
      <c r="C838" s="110"/>
      <c r="D838" s="110"/>
      <c r="E838" s="115"/>
      <c r="F838" s="110"/>
      <c r="G838" s="110"/>
      <c r="H838" s="110"/>
      <c r="I838" s="110"/>
      <c r="J838" s="110"/>
      <c r="K838" s="112"/>
      <c r="L838" s="112"/>
      <c r="M838" s="112"/>
      <c r="N838" s="112"/>
      <c r="O838" s="112"/>
      <c r="P838" s="112"/>
      <c r="Q838" s="112"/>
      <c r="R838" s="110"/>
      <c r="S838" s="110"/>
      <c r="T838" s="112"/>
      <c r="U838" s="112"/>
      <c r="V838" s="110"/>
      <c r="W838" s="382"/>
      <c r="X838" s="382"/>
      <c r="Y838" s="383"/>
      <c r="Z838" s="2"/>
    </row>
    <row r="839" ht="14.25" customHeight="1">
      <c r="A839" s="102"/>
      <c r="B839" s="117"/>
      <c r="C839" s="110"/>
      <c r="D839" s="110"/>
      <c r="E839" s="115"/>
      <c r="F839" s="110"/>
      <c r="G839" s="110"/>
      <c r="H839" s="110"/>
      <c r="I839" s="110"/>
      <c r="J839" s="110"/>
      <c r="K839" s="112"/>
      <c r="L839" s="112"/>
      <c r="M839" s="112"/>
      <c r="N839" s="112"/>
      <c r="O839" s="112"/>
      <c r="P839" s="112"/>
      <c r="Q839" s="112"/>
      <c r="R839" s="110"/>
      <c r="S839" s="110"/>
      <c r="T839" s="112"/>
      <c r="U839" s="112"/>
      <c r="V839" s="110"/>
      <c r="W839" s="382"/>
      <c r="X839" s="382"/>
      <c r="Y839" s="383"/>
      <c r="Z839" s="2"/>
    </row>
    <row r="840" ht="14.25" customHeight="1">
      <c r="A840" s="102"/>
      <c r="B840" s="117"/>
      <c r="C840" s="110"/>
      <c r="D840" s="110"/>
      <c r="E840" s="115"/>
      <c r="F840" s="110"/>
      <c r="G840" s="110"/>
      <c r="H840" s="110"/>
      <c r="I840" s="110"/>
      <c r="J840" s="110"/>
      <c r="K840" s="112"/>
      <c r="L840" s="112"/>
      <c r="M840" s="112"/>
      <c r="N840" s="112"/>
      <c r="O840" s="112"/>
      <c r="P840" s="112"/>
      <c r="Q840" s="112"/>
      <c r="R840" s="110"/>
      <c r="S840" s="110"/>
      <c r="T840" s="112"/>
      <c r="U840" s="112"/>
      <c r="V840" s="110"/>
      <c r="W840" s="382"/>
      <c r="X840" s="382"/>
      <c r="Y840" s="383"/>
      <c r="Z840" s="2"/>
    </row>
    <row r="841" ht="14.25" customHeight="1">
      <c r="A841" s="102"/>
      <c r="B841" s="117"/>
      <c r="C841" s="110"/>
      <c r="D841" s="110"/>
      <c r="E841" s="115"/>
      <c r="F841" s="110"/>
      <c r="G841" s="110"/>
      <c r="H841" s="110"/>
      <c r="I841" s="110"/>
      <c r="J841" s="110"/>
      <c r="K841" s="112"/>
      <c r="L841" s="112"/>
      <c r="M841" s="112"/>
      <c r="N841" s="112"/>
      <c r="O841" s="112"/>
      <c r="P841" s="112"/>
      <c r="Q841" s="112"/>
      <c r="R841" s="110"/>
      <c r="S841" s="110"/>
      <c r="T841" s="112"/>
      <c r="U841" s="112"/>
      <c r="V841" s="110"/>
      <c r="W841" s="382"/>
      <c r="X841" s="382"/>
      <c r="Y841" s="383"/>
      <c r="Z841" s="2"/>
    </row>
    <row r="842" ht="14.25" customHeight="1">
      <c r="A842" s="102"/>
      <c r="B842" s="117"/>
      <c r="C842" s="110"/>
      <c r="D842" s="110"/>
      <c r="E842" s="115"/>
      <c r="F842" s="110"/>
      <c r="G842" s="110"/>
      <c r="H842" s="110"/>
      <c r="I842" s="110"/>
      <c r="J842" s="110"/>
      <c r="K842" s="112"/>
      <c r="L842" s="112"/>
      <c r="M842" s="112"/>
      <c r="N842" s="112"/>
      <c r="O842" s="112"/>
      <c r="P842" s="112"/>
      <c r="Q842" s="112"/>
      <c r="R842" s="110"/>
      <c r="S842" s="110"/>
      <c r="T842" s="112"/>
      <c r="U842" s="112"/>
      <c r="V842" s="110"/>
      <c r="W842" s="382"/>
      <c r="X842" s="382"/>
      <c r="Y842" s="383"/>
      <c r="Z842" s="2"/>
    </row>
    <row r="843" ht="14.25" customHeight="1">
      <c r="A843" s="102"/>
      <c r="B843" s="117"/>
      <c r="C843" s="110"/>
      <c r="D843" s="110"/>
      <c r="E843" s="115"/>
      <c r="F843" s="110"/>
      <c r="G843" s="110"/>
      <c r="H843" s="110"/>
      <c r="I843" s="110"/>
      <c r="J843" s="110"/>
      <c r="K843" s="112"/>
      <c r="L843" s="112"/>
      <c r="M843" s="112"/>
      <c r="N843" s="112"/>
      <c r="O843" s="112"/>
      <c r="P843" s="112"/>
      <c r="Q843" s="112"/>
      <c r="R843" s="110"/>
      <c r="S843" s="110"/>
      <c r="T843" s="112"/>
      <c r="U843" s="112"/>
      <c r="V843" s="110"/>
      <c r="W843" s="382"/>
      <c r="X843" s="382"/>
      <c r="Y843" s="383"/>
      <c r="Z843" s="2"/>
    </row>
    <row r="844" ht="14.25" customHeight="1">
      <c r="A844" s="102"/>
      <c r="B844" s="117"/>
      <c r="C844" s="110"/>
      <c r="D844" s="110"/>
      <c r="E844" s="115"/>
      <c r="F844" s="110"/>
      <c r="G844" s="110"/>
      <c r="H844" s="110"/>
      <c r="I844" s="110"/>
      <c r="J844" s="110"/>
      <c r="K844" s="112"/>
      <c r="L844" s="112"/>
      <c r="M844" s="112"/>
      <c r="N844" s="112"/>
      <c r="O844" s="112"/>
      <c r="P844" s="112"/>
      <c r="Q844" s="112"/>
      <c r="R844" s="110"/>
      <c r="S844" s="110"/>
      <c r="T844" s="112"/>
      <c r="U844" s="112"/>
      <c r="V844" s="110"/>
      <c r="W844" s="382"/>
      <c r="X844" s="382"/>
      <c r="Y844" s="383"/>
      <c r="Z844" s="2"/>
    </row>
    <row r="845" ht="14.25" customHeight="1">
      <c r="A845" s="102"/>
      <c r="B845" s="117"/>
      <c r="C845" s="110"/>
      <c r="D845" s="110"/>
      <c r="E845" s="115"/>
      <c r="F845" s="110"/>
      <c r="G845" s="110"/>
      <c r="H845" s="110"/>
      <c r="I845" s="110"/>
      <c r="J845" s="110"/>
      <c r="K845" s="112"/>
      <c r="L845" s="112"/>
      <c r="M845" s="112"/>
      <c r="N845" s="112"/>
      <c r="O845" s="112"/>
      <c r="P845" s="112"/>
      <c r="Q845" s="112"/>
      <c r="R845" s="110"/>
      <c r="S845" s="110"/>
      <c r="T845" s="112"/>
      <c r="U845" s="112"/>
      <c r="V845" s="110"/>
      <c r="W845" s="382"/>
      <c r="X845" s="382"/>
      <c r="Y845" s="383"/>
      <c r="Z845" s="2"/>
    </row>
    <row r="846" ht="14.25" customHeight="1">
      <c r="A846" s="102"/>
      <c r="B846" s="117"/>
      <c r="C846" s="110"/>
      <c r="D846" s="110"/>
      <c r="E846" s="115"/>
      <c r="F846" s="110"/>
      <c r="G846" s="110"/>
      <c r="H846" s="110"/>
      <c r="I846" s="110"/>
      <c r="J846" s="110"/>
      <c r="K846" s="112"/>
      <c r="L846" s="112"/>
      <c r="M846" s="112"/>
      <c r="N846" s="112"/>
      <c r="O846" s="112"/>
      <c r="P846" s="112"/>
      <c r="Q846" s="112"/>
      <c r="R846" s="110"/>
      <c r="S846" s="110"/>
      <c r="T846" s="112"/>
      <c r="U846" s="112"/>
      <c r="V846" s="110"/>
      <c r="W846" s="382"/>
      <c r="X846" s="382"/>
      <c r="Y846" s="383"/>
      <c r="Z846" s="2"/>
    </row>
    <row r="847" ht="14.25" customHeight="1">
      <c r="A847" s="102"/>
      <c r="B847" s="117"/>
      <c r="C847" s="110"/>
      <c r="D847" s="110"/>
      <c r="E847" s="115"/>
      <c r="F847" s="110"/>
      <c r="G847" s="110"/>
      <c r="H847" s="110"/>
      <c r="I847" s="110"/>
      <c r="J847" s="110"/>
      <c r="K847" s="112"/>
      <c r="L847" s="112"/>
      <c r="M847" s="112"/>
      <c r="N847" s="112"/>
      <c r="O847" s="112"/>
      <c r="P847" s="112"/>
      <c r="Q847" s="112"/>
      <c r="R847" s="110"/>
      <c r="S847" s="110"/>
      <c r="T847" s="112"/>
      <c r="U847" s="112"/>
      <c r="V847" s="110"/>
      <c r="W847" s="382"/>
      <c r="X847" s="382"/>
      <c r="Y847" s="383"/>
      <c r="Z847" s="2"/>
    </row>
    <row r="848" ht="14.25" customHeight="1">
      <c r="A848" s="102"/>
      <c r="B848" s="117"/>
      <c r="C848" s="110"/>
      <c r="D848" s="110"/>
      <c r="E848" s="115"/>
      <c r="F848" s="110"/>
      <c r="G848" s="110"/>
      <c r="H848" s="110"/>
      <c r="I848" s="110"/>
      <c r="J848" s="110"/>
      <c r="K848" s="112"/>
      <c r="L848" s="112"/>
      <c r="M848" s="112"/>
      <c r="N848" s="112"/>
      <c r="O848" s="112"/>
      <c r="P848" s="112"/>
      <c r="Q848" s="112"/>
      <c r="R848" s="110"/>
      <c r="S848" s="110"/>
      <c r="T848" s="112"/>
      <c r="U848" s="112"/>
      <c r="V848" s="110"/>
      <c r="W848" s="382"/>
      <c r="X848" s="382"/>
      <c r="Y848" s="383"/>
      <c r="Z848" s="2"/>
    </row>
    <row r="849" ht="14.25" customHeight="1">
      <c r="A849" s="102"/>
      <c r="B849" s="117"/>
      <c r="C849" s="110"/>
      <c r="D849" s="110"/>
      <c r="E849" s="115"/>
      <c r="F849" s="110"/>
      <c r="G849" s="110"/>
      <c r="H849" s="110"/>
      <c r="I849" s="110"/>
      <c r="J849" s="110"/>
      <c r="K849" s="112"/>
      <c r="L849" s="112"/>
      <c r="M849" s="112"/>
      <c r="N849" s="112"/>
      <c r="O849" s="112"/>
      <c r="P849" s="112"/>
      <c r="Q849" s="112"/>
      <c r="R849" s="110"/>
      <c r="S849" s="110"/>
      <c r="T849" s="112"/>
      <c r="U849" s="112"/>
      <c r="V849" s="110"/>
      <c r="W849" s="382"/>
      <c r="X849" s="382"/>
      <c r="Y849" s="383"/>
      <c r="Z849" s="2"/>
    </row>
    <row r="850" ht="14.25" customHeight="1">
      <c r="A850" s="102"/>
      <c r="B850" s="117"/>
      <c r="C850" s="110"/>
      <c r="D850" s="110"/>
      <c r="E850" s="115"/>
      <c r="F850" s="110"/>
      <c r="G850" s="110"/>
      <c r="H850" s="110"/>
      <c r="I850" s="110"/>
      <c r="J850" s="110"/>
      <c r="K850" s="112"/>
      <c r="L850" s="112"/>
      <c r="M850" s="112"/>
      <c r="N850" s="112"/>
      <c r="O850" s="112"/>
      <c r="P850" s="112"/>
      <c r="Q850" s="112"/>
      <c r="R850" s="110"/>
      <c r="S850" s="110"/>
      <c r="T850" s="112"/>
      <c r="U850" s="112"/>
      <c r="V850" s="110"/>
      <c r="W850" s="382"/>
      <c r="X850" s="382"/>
      <c r="Y850" s="383"/>
      <c r="Z850" s="2"/>
    </row>
    <row r="851" ht="14.25" customHeight="1">
      <c r="A851" s="102"/>
      <c r="B851" s="117"/>
      <c r="C851" s="110"/>
      <c r="D851" s="110"/>
      <c r="E851" s="115"/>
      <c r="F851" s="110"/>
      <c r="G851" s="110"/>
      <c r="H851" s="110"/>
      <c r="I851" s="110"/>
      <c r="J851" s="110"/>
      <c r="K851" s="112"/>
      <c r="L851" s="112"/>
      <c r="M851" s="112"/>
      <c r="N851" s="112"/>
      <c r="O851" s="112"/>
      <c r="P851" s="112"/>
      <c r="Q851" s="112"/>
      <c r="R851" s="110"/>
      <c r="S851" s="110"/>
      <c r="T851" s="112"/>
      <c r="U851" s="112"/>
      <c r="V851" s="110"/>
      <c r="W851" s="382"/>
      <c r="X851" s="382"/>
      <c r="Y851" s="383"/>
      <c r="Z851" s="2"/>
    </row>
    <row r="852" ht="14.25" customHeight="1">
      <c r="A852" s="102"/>
      <c r="B852" s="117"/>
      <c r="C852" s="110"/>
      <c r="D852" s="110"/>
      <c r="E852" s="115"/>
      <c r="F852" s="110"/>
      <c r="G852" s="110"/>
      <c r="H852" s="110"/>
      <c r="I852" s="110"/>
      <c r="J852" s="110"/>
      <c r="K852" s="112"/>
      <c r="L852" s="112"/>
      <c r="M852" s="112"/>
      <c r="N852" s="112"/>
      <c r="O852" s="112"/>
      <c r="P852" s="112"/>
      <c r="Q852" s="112"/>
      <c r="R852" s="110"/>
      <c r="S852" s="110"/>
      <c r="T852" s="112"/>
      <c r="U852" s="112"/>
      <c r="V852" s="110"/>
      <c r="W852" s="382"/>
      <c r="X852" s="382"/>
      <c r="Y852" s="383"/>
      <c r="Z852" s="2"/>
    </row>
    <row r="853" ht="14.25" customHeight="1">
      <c r="A853" s="102"/>
      <c r="B853" s="117"/>
      <c r="C853" s="110"/>
      <c r="D853" s="110"/>
      <c r="E853" s="115"/>
      <c r="F853" s="110"/>
      <c r="G853" s="110"/>
      <c r="H853" s="110"/>
      <c r="I853" s="110"/>
      <c r="J853" s="110"/>
      <c r="K853" s="112"/>
      <c r="L853" s="112"/>
      <c r="M853" s="112"/>
      <c r="N853" s="112"/>
      <c r="O853" s="112"/>
      <c r="P853" s="112"/>
      <c r="Q853" s="112"/>
      <c r="R853" s="110"/>
      <c r="S853" s="110"/>
      <c r="T853" s="112"/>
      <c r="U853" s="112"/>
      <c r="V853" s="110"/>
      <c r="W853" s="382"/>
      <c r="X853" s="382"/>
      <c r="Y853" s="383"/>
      <c r="Z853" s="2"/>
    </row>
    <row r="854" ht="14.25" customHeight="1">
      <c r="A854" s="102"/>
      <c r="B854" s="117"/>
      <c r="C854" s="110"/>
      <c r="D854" s="110"/>
      <c r="E854" s="115"/>
      <c r="F854" s="110"/>
      <c r="G854" s="110"/>
      <c r="H854" s="110"/>
      <c r="I854" s="110"/>
      <c r="J854" s="110"/>
      <c r="K854" s="112"/>
      <c r="L854" s="112"/>
      <c r="M854" s="112"/>
      <c r="N854" s="112"/>
      <c r="O854" s="112"/>
      <c r="P854" s="112"/>
      <c r="Q854" s="112"/>
      <c r="R854" s="110"/>
      <c r="S854" s="110"/>
      <c r="T854" s="112"/>
      <c r="U854" s="112"/>
      <c r="V854" s="110"/>
      <c r="W854" s="382"/>
      <c r="X854" s="382"/>
      <c r="Y854" s="383"/>
      <c r="Z854" s="2"/>
    </row>
    <row r="855" ht="14.25" customHeight="1">
      <c r="A855" s="102"/>
      <c r="B855" s="117"/>
      <c r="C855" s="110"/>
      <c r="D855" s="110"/>
      <c r="E855" s="115"/>
      <c r="F855" s="110"/>
      <c r="G855" s="110"/>
      <c r="H855" s="110"/>
      <c r="I855" s="110"/>
      <c r="J855" s="110"/>
      <c r="K855" s="112"/>
      <c r="L855" s="112"/>
      <c r="M855" s="112"/>
      <c r="N855" s="112"/>
      <c r="O855" s="112"/>
      <c r="P855" s="112"/>
      <c r="Q855" s="112"/>
      <c r="R855" s="110"/>
      <c r="S855" s="110"/>
      <c r="T855" s="112"/>
      <c r="U855" s="112"/>
      <c r="V855" s="110"/>
      <c r="W855" s="382"/>
      <c r="X855" s="382"/>
      <c r="Y855" s="383"/>
      <c r="Z855" s="2"/>
    </row>
    <row r="856" ht="14.25" customHeight="1">
      <c r="A856" s="102"/>
      <c r="B856" s="117"/>
      <c r="C856" s="110"/>
      <c r="D856" s="110"/>
      <c r="E856" s="115"/>
      <c r="F856" s="110"/>
      <c r="G856" s="110"/>
      <c r="H856" s="110"/>
      <c r="I856" s="110"/>
      <c r="J856" s="110"/>
      <c r="K856" s="112"/>
      <c r="L856" s="112"/>
      <c r="M856" s="112"/>
      <c r="N856" s="112"/>
      <c r="O856" s="112"/>
      <c r="P856" s="112"/>
      <c r="Q856" s="112"/>
      <c r="R856" s="110"/>
      <c r="S856" s="110"/>
      <c r="T856" s="112"/>
      <c r="U856" s="112"/>
      <c r="V856" s="110"/>
      <c r="W856" s="382"/>
      <c r="X856" s="382"/>
      <c r="Y856" s="383"/>
      <c r="Z856" s="2"/>
    </row>
    <row r="857" ht="14.25" customHeight="1">
      <c r="A857" s="102"/>
      <c r="B857" s="117"/>
      <c r="C857" s="110"/>
      <c r="D857" s="110"/>
      <c r="E857" s="115"/>
      <c r="F857" s="110"/>
      <c r="G857" s="110"/>
      <c r="H857" s="110"/>
      <c r="I857" s="110"/>
      <c r="J857" s="110"/>
      <c r="K857" s="112"/>
      <c r="L857" s="112"/>
      <c r="M857" s="112"/>
      <c r="N857" s="112"/>
      <c r="O857" s="112"/>
      <c r="P857" s="112"/>
      <c r="Q857" s="112"/>
      <c r="R857" s="110"/>
      <c r="S857" s="110"/>
      <c r="T857" s="112"/>
      <c r="U857" s="112"/>
      <c r="V857" s="110"/>
      <c r="W857" s="382"/>
      <c r="X857" s="382"/>
      <c r="Y857" s="383"/>
      <c r="Z857" s="2"/>
    </row>
    <row r="858" ht="14.25" customHeight="1">
      <c r="A858" s="102"/>
      <c r="B858" s="117"/>
      <c r="C858" s="110"/>
      <c r="D858" s="110"/>
      <c r="E858" s="115"/>
      <c r="F858" s="110"/>
      <c r="G858" s="110"/>
      <c r="H858" s="110"/>
      <c r="I858" s="110"/>
      <c r="J858" s="110"/>
      <c r="K858" s="112"/>
      <c r="L858" s="112"/>
      <c r="M858" s="112"/>
      <c r="N858" s="112"/>
      <c r="O858" s="112"/>
      <c r="P858" s="112"/>
      <c r="Q858" s="112"/>
      <c r="R858" s="110"/>
      <c r="S858" s="110"/>
      <c r="T858" s="112"/>
      <c r="U858" s="112"/>
      <c r="V858" s="110"/>
      <c r="W858" s="382"/>
      <c r="X858" s="382"/>
      <c r="Y858" s="383"/>
      <c r="Z858" s="2"/>
    </row>
    <row r="859" ht="14.25" customHeight="1">
      <c r="A859" s="102"/>
      <c r="B859" s="117"/>
      <c r="C859" s="110"/>
      <c r="D859" s="110"/>
      <c r="E859" s="115"/>
      <c r="F859" s="110"/>
      <c r="G859" s="110"/>
      <c r="H859" s="110"/>
      <c r="I859" s="110"/>
      <c r="J859" s="110"/>
      <c r="K859" s="112"/>
      <c r="L859" s="112"/>
      <c r="M859" s="112"/>
      <c r="N859" s="112"/>
      <c r="O859" s="112"/>
      <c r="P859" s="112"/>
      <c r="Q859" s="112"/>
      <c r="R859" s="110"/>
      <c r="S859" s="110"/>
      <c r="T859" s="112"/>
      <c r="U859" s="112"/>
      <c r="V859" s="110"/>
      <c r="W859" s="382"/>
      <c r="X859" s="382"/>
      <c r="Y859" s="383"/>
      <c r="Z859" s="2"/>
    </row>
    <row r="860" ht="14.25" customHeight="1">
      <c r="A860" s="102"/>
      <c r="B860" s="117"/>
      <c r="C860" s="110"/>
      <c r="D860" s="110"/>
      <c r="E860" s="115"/>
      <c r="F860" s="110"/>
      <c r="G860" s="110"/>
      <c r="H860" s="110"/>
      <c r="I860" s="110"/>
      <c r="J860" s="110"/>
      <c r="K860" s="112"/>
      <c r="L860" s="112"/>
      <c r="M860" s="112"/>
      <c r="N860" s="112"/>
      <c r="O860" s="112"/>
      <c r="P860" s="112"/>
      <c r="Q860" s="112"/>
      <c r="R860" s="110"/>
      <c r="S860" s="110"/>
      <c r="T860" s="112"/>
      <c r="U860" s="112"/>
      <c r="V860" s="110"/>
      <c r="W860" s="382"/>
      <c r="X860" s="382"/>
      <c r="Y860" s="383"/>
      <c r="Z860" s="2"/>
    </row>
    <row r="861" ht="14.25" customHeight="1">
      <c r="A861" s="102"/>
      <c r="B861" s="117"/>
      <c r="C861" s="110"/>
      <c r="D861" s="110"/>
      <c r="E861" s="115"/>
      <c r="F861" s="110"/>
      <c r="G861" s="110"/>
      <c r="H861" s="110"/>
      <c r="I861" s="110"/>
      <c r="J861" s="110"/>
      <c r="K861" s="112"/>
      <c r="L861" s="112"/>
      <c r="M861" s="112"/>
      <c r="N861" s="112"/>
      <c r="O861" s="112"/>
      <c r="P861" s="112"/>
      <c r="Q861" s="112"/>
      <c r="R861" s="110"/>
      <c r="S861" s="110"/>
      <c r="T861" s="112"/>
      <c r="U861" s="112"/>
      <c r="V861" s="110"/>
      <c r="W861" s="382"/>
      <c r="X861" s="382"/>
      <c r="Y861" s="383"/>
      <c r="Z861" s="2"/>
    </row>
    <row r="862" ht="14.25" customHeight="1">
      <c r="A862" s="102"/>
      <c r="B862" s="117"/>
      <c r="C862" s="110"/>
      <c r="D862" s="110"/>
      <c r="E862" s="115"/>
      <c r="F862" s="110"/>
      <c r="G862" s="110"/>
      <c r="H862" s="110"/>
      <c r="I862" s="110"/>
      <c r="J862" s="110"/>
      <c r="K862" s="112"/>
      <c r="L862" s="112"/>
      <c r="M862" s="112"/>
      <c r="N862" s="112"/>
      <c r="O862" s="112"/>
      <c r="P862" s="112"/>
      <c r="Q862" s="112"/>
      <c r="R862" s="110"/>
      <c r="S862" s="110"/>
      <c r="T862" s="112"/>
      <c r="U862" s="112"/>
      <c r="V862" s="110"/>
      <c r="W862" s="382"/>
      <c r="X862" s="382"/>
      <c r="Y862" s="383"/>
      <c r="Z862" s="2"/>
    </row>
    <row r="863" ht="14.25" customHeight="1">
      <c r="A863" s="102"/>
      <c r="B863" s="117"/>
      <c r="C863" s="110"/>
      <c r="D863" s="110"/>
      <c r="E863" s="115"/>
      <c r="F863" s="110"/>
      <c r="G863" s="110"/>
      <c r="H863" s="110"/>
      <c r="I863" s="110"/>
      <c r="J863" s="110"/>
      <c r="K863" s="112"/>
      <c r="L863" s="112"/>
      <c r="M863" s="112"/>
      <c r="N863" s="112"/>
      <c r="O863" s="112"/>
      <c r="P863" s="112"/>
      <c r="Q863" s="112"/>
      <c r="R863" s="110"/>
      <c r="S863" s="110"/>
      <c r="T863" s="112"/>
      <c r="U863" s="112"/>
      <c r="V863" s="110"/>
      <c r="W863" s="382"/>
      <c r="X863" s="382"/>
      <c r="Y863" s="383"/>
      <c r="Z863" s="2"/>
    </row>
    <row r="864" ht="14.25" customHeight="1">
      <c r="A864" s="102"/>
      <c r="B864" s="117"/>
      <c r="C864" s="110"/>
      <c r="D864" s="110"/>
      <c r="E864" s="115"/>
      <c r="F864" s="110"/>
      <c r="G864" s="110"/>
      <c r="H864" s="110"/>
      <c r="I864" s="110"/>
      <c r="J864" s="110"/>
      <c r="K864" s="112"/>
      <c r="L864" s="112"/>
      <c r="M864" s="112"/>
      <c r="N864" s="112"/>
      <c r="O864" s="112"/>
      <c r="P864" s="112"/>
      <c r="Q864" s="112"/>
      <c r="R864" s="110"/>
      <c r="S864" s="110"/>
      <c r="T864" s="112"/>
      <c r="U864" s="112"/>
      <c r="V864" s="110"/>
      <c r="W864" s="382"/>
      <c r="X864" s="382"/>
      <c r="Y864" s="383"/>
      <c r="Z864" s="2"/>
    </row>
    <row r="865" ht="14.25" customHeight="1">
      <c r="A865" s="102"/>
      <c r="B865" s="117"/>
      <c r="C865" s="110"/>
      <c r="D865" s="110"/>
      <c r="E865" s="115"/>
      <c r="F865" s="110"/>
      <c r="G865" s="110"/>
      <c r="H865" s="110"/>
      <c r="I865" s="110"/>
      <c r="J865" s="110"/>
      <c r="K865" s="112"/>
      <c r="L865" s="112"/>
      <c r="M865" s="112"/>
      <c r="N865" s="112"/>
      <c r="O865" s="112"/>
      <c r="P865" s="112"/>
      <c r="Q865" s="112"/>
      <c r="R865" s="110"/>
      <c r="S865" s="110"/>
      <c r="T865" s="112"/>
      <c r="U865" s="112"/>
      <c r="V865" s="110"/>
      <c r="W865" s="382"/>
      <c r="X865" s="382"/>
      <c r="Y865" s="383"/>
      <c r="Z865" s="2"/>
    </row>
    <row r="866" ht="14.25" customHeight="1">
      <c r="A866" s="102"/>
      <c r="B866" s="117"/>
      <c r="C866" s="110"/>
      <c r="D866" s="110"/>
      <c r="E866" s="115"/>
      <c r="F866" s="110"/>
      <c r="G866" s="110"/>
      <c r="H866" s="110"/>
      <c r="I866" s="110"/>
      <c r="J866" s="110"/>
      <c r="K866" s="112"/>
      <c r="L866" s="112"/>
      <c r="M866" s="112"/>
      <c r="N866" s="112"/>
      <c r="O866" s="112"/>
      <c r="P866" s="112"/>
      <c r="Q866" s="112"/>
      <c r="R866" s="110"/>
      <c r="S866" s="110"/>
      <c r="T866" s="112"/>
      <c r="U866" s="112"/>
      <c r="V866" s="110"/>
      <c r="W866" s="382"/>
      <c r="X866" s="382"/>
      <c r="Y866" s="383"/>
      <c r="Z866" s="2"/>
    </row>
    <row r="867" ht="14.25" customHeight="1">
      <c r="A867" s="102"/>
      <c r="B867" s="117"/>
      <c r="C867" s="110"/>
      <c r="D867" s="110"/>
      <c r="E867" s="115"/>
      <c r="F867" s="110"/>
      <c r="G867" s="110"/>
      <c r="H867" s="110"/>
      <c r="I867" s="110"/>
      <c r="J867" s="110"/>
      <c r="K867" s="112"/>
      <c r="L867" s="112"/>
      <c r="M867" s="112"/>
      <c r="N867" s="112"/>
      <c r="O867" s="112"/>
      <c r="P867" s="112"/>
      <c r="Q867" s="112"/>
      <c r="R867" s="110"/>
      <c r="S867" s="110"/>
      <c r="T867" s="112"/>
      <c r="U867" s="112"/>
      <c r="V867" s="110"/>
      <c r="W867" s="382"/>
      <c r="X867" s="382"/>
      <c r="Y867" s="383"/>
      <c r="Z867" s="2"/>
    </row>
    <row r="868" ht="14.25" customHeight="1">
      <c r="A868" s="102"/>
      <c r="B868" s="117"/>
      <c r="C868" s="110"/>
      <c r="D868" s="110"/>
      <c r="E868" s="115"/>
      <c r="F868" s="110"/>
      <c r="G868" s="110"/>
      <c r="H868" s="110"/>
      <c r="I868" s="110"/>
      <c r="J868" s="110"/>
      <c r="K868" s="112"/>
      <c r="L868" s="112"/>
      <c r="M868" s="112"/>
      <c r="N868" s="112"/>
      <c r="O868" s="112"/>
      <c r="P868" s="112"/>
      <c r="Q868" s="112"/>
      <c r="R868" s="110"/>
      <c r="S868" s="110"/>
      <c r="T868" s="112"/>
      <c r="U868" s="112"/>
      <c r="V868" s="110"/>
      <c r="W868" s="382"/>
      <c r="X868" s="382"/>
      <c r="Y868" s="383"/>
      <c r="Z868" s="2"/>
    </row>
    <row r="869" ht="14.25" customHeight="1">
      <c r="A869" s="102"/>
      <c r="B869" s="117"/>
      <c r="C869" s="110"/>
      <c r="D869" s="110"/>
      <c r="E869" s="115"/>
      <c r="F869" s="110"/>
      <c r="G869" s="110"/>
      <c r="H869" s="110"/>
      <c r="I869" s="110"/>
      <c r="J869" s="110"/>
      <c r="K869" s="112"/>
      <c r="L869" s="112"/>
      <c r="M869" s="112"/>
      <c r="N869" s="112"/>
      <c r="O869" s="112"/>
      <c r="P869" s="112"/>
      <c r="Q869" s="112"/>
      <c r="R869" s="110"/>
      <c r="S869" s="110"/>
      <c r="T869" s="112"/>
      <c r="U869" s="112"/>
      <c r="V869" s="110"/>
      <c r="W869" s="382"/>
      <c r="X869" s="382"/>
      <c r="Y869" s="383"/>
      <c r="Z869" s="2"/>
    </row>
    <row r="870" ht="14.25" customHeight="1">
      <c r="A870" s="102"/>
      <c r="B870" s="117"/>
      <c r="C870" s="110"/>
      <c r="D870" s="110"/>
      <c r="E870" s="115"/>
      <c r="F870" s="110"/>
      <c r="G870" s="110"/>
      <c r="H870" s="110"/>
      <c r="I870" s="110"/>
      <c r="J870" s="110"/>
      <c r="K870" s="112"/>
      <c r="L870" s="112"/>
      <c r="M870" s="112"/>
      <c r="N870" s="112"/>
      <c r="O870" s="112"/>
      <c r="P870" s="112"/>
      <c r="Q870" s="112"/>
      <c r="R870" s="110"/>
      <c r="S870" s="110"/>
      <c r="T870" s="112"/>
      <c r="U870" s="112"/>
      <c r="V870" s="110"/>
      <c r="W870" s="382"/>
      <c r="X870" s="382"/>
      <c r="Y870" s="383"/>
      <c r="Z870" s="2"/>
    </row>
    <row r="871" ht="14.25" customHeight="1">
      <c r="A871" s="102"/>
      <c r="B871" s="117"/>
      <c r="C871" s="110"/>
      <c r="D871" s="110"/>
      <c r="E871" s="115"/>
      <c r="F871" s="110"/>
      <c r="G871" s="110"/>
      <c r="H871" s="110"/>
      <c r="I871" s="110"/>
      <c r="J871" s="110"/>
      <c r="K871" s="112"/>
      <c r="L871" s="112"/>
      <c r="M871" s="112"/>
      <c r="N871" s="112"/>
      <c r="O871" s="112"/>
      <c r="P871" s="112"/>
      <c r="Q871" s="112"/>
      <c r="R871" s="110"/>
      <c r="S871" s="110"/>
      <c r="T871" s="112"/>
      <c r="U871" s="112"/>
      <c r="V871" s="110"/>
      <c r="W871" s="382"/>
      <c r="X871" s="382"/>
      <c r="Y871" s="383"/>
      <c r="Z871" s="2"/>
    </row>
    <row r="872" ht="14.25" customHeight="1">
      <c r="A872" s="102"/>
      <c r="B872" s="117"/>
      <c r="C872" s="110"/>
      <c r="D872" s="110"/>
      <c r="E872" s="115"/>
      <c r="F872" s="110"/>
      <c r="G872" s="110"/>
      <c r="H872" s="110"/>
      <c r="I872" s="110"/>
      <c r="J872" s="110"/>
      <c r="K872" s="112"/>
      <c r="L872" s="112"/>
      <c r="M872" s="112"/>
      <c r="N872" s="112"/>
      <c r="O872" s="112"/>
      <c r="P872" s="112"/>
      <c r="Q872" s="112"/>
      <c r="R872" s="110"/>
      <c r="S872" s="110"/>
      <c r="T872" s="112"/>
      <c r="U872" s="112"/>
      <c r="V872" s="110"/>
      <c r="W872" s="382"/>
      <c r="X872" s="382"/>
      <c r="Y872" s="383"/>
      <c r="Z872" s="2"/>
    </row>
    <row r="873" ht="14.25" customHeight="1">
      <c r="A873" s="102"/>
      <c r="B873" s="117"/>
      <c r="C873" s="110"/>
      <c r="D873" s="110"/>
      <c r="E873" s="115"/>
      <c r="F873" s="110"/>
      <c r="G873" s="110"/>
      <c r="H873" s="110"/>
      <c r="I873" s="110"/>
      <c r="J873" s="110"/>
      <c r="K873" s="112"/>
      <c r="L873" s="112"/>
      <c r="M873" s="112"/>
      <c r="N873" s="112"/>
      <c r="O873" s="112"/>
      <c r="P873" s="112"/>
      <c r="Q873" s="112"/>
      <c r="R873" s="110"/>
      <c r="S873" s="110"/>
      <c r="T873" s="112"/>
      <c r="U873" s="112"/>
      <c r="V873" s="110"/>
      <c r="W873" s="382"/>
      <c r="X873" s="382"/>
      <c r="Y873" s="383"/>
      <c r="Z873" s="2"/>
    </row>
    <row r="874" ht="14.25" customHeight="1">
      <c r="A874" s="102"/>
      <c r="B874" s="117"/>
      <c r="C874" s="110"/>
      <c r="D874" s="110"/>
      <c r="E874" s="115"/>
      <c r="F874" s="110"/>
      <c r="G874" s="110"/>
      <c r="H874" s="110"/>
      <c r="I874" s="110"/>
      <c r="J874" s="110"/>
      <c r="K874" s="112"/>
      <c r="L874" s="112"/>
      <c r="M874" s="112"/>
      <c r="N874" s="112"/>
      <c r="O874" s="112"/>
      <c r="P874" s="112"/>
      <c r="Q874" s="112"/>
      <c r="R874" s="110"/>
      <c r="S874" s="110"/>
      <c r="T874" s="112"/>
      <c r="U874" s="112"/>
      <c r="V874" s="110"/>
      <c r="W874" s="382"/>
      <c r="X874" s="382"/>
      <c r="Y874" s="383"/>
      <c r="Z874" s="2"/>
    </row>
    <row r="875" ht="14.25" customHeight="1">
      <c r="A875" s="102"/>
      <c r="B875" s="117"/>
      <c r="C875" s="110"/>
      <c r="D875" s="110"/>
      <c r="E875" s="115"/>
      <c r="F875" s="110"/>
      <c r="G875" s="110"/>
      <c r="H875" s="110"/>
      <c r="I875" s="110"/>
      <c r="J875" s="110"/>
      <c r="K875" s="112"/>
      <c r="L875" s="112"/>
      <c r="M875" s="112"/>
      <c r="N875" s="112"/>
      <c r="O875" s="112"/>
      <c r="P875" s="112"/>
      <c r="Q875" s="112"/>
      <c r="R875" s="110"/>
      <c r="S875" s="110"/>
      <c r="T875" s="112"/>
      <c r="U875" s="112"/>
      <c r="V875" s="110"/>
      <c r="W875" s="382"/>
      <c r="X875" s="382"/>
      <c r="Y875" s="383"/>
      <c r="Z875" s="2"/>
    </row>
    <row r="876" ht="14.25" customHeight="1">
      <c r="A876" s="102"/>
      <c r="B876" s="117"/>
      <c r="C876" s="110"/>
      <c r="D876" s="110"/>
      <c r="E876" s="115"/>
      <c r="F876" s="110"/>
      <c r="G876" s="110"/>
      <c r="H876" s="110"/>
      <c r="I876" s="110"/>
      <c r="J876" s="110"/>
      <c r="K876" s="112"/>
      <c r="L876" s="112"/>
      <c r="M876" s="112"/>
      <c r="N876" s="112"/>
      <c r="O876" s="112"/>
      <c r="P876" s="112"/>
      <c r="Q876" s="112"/>
      <c r="R876" s="110"/>
      <c r="S876" s="110"/>
      <c r="T876" s="112"/>
      <c r="U876" s="112"/>
      <c r="V876" s="110"/>
      <c r="W876" s="382"/>
      <c r="X876" s="382"/>
      <c r="Y876" s="383"/>
      <c r="Z876" s="2"/>
    </row>
    <row r="877" ht="14.25" customHeight="1">
      <c r="A877" s="102"/>
      <c r="B877" s="117"/>
      <c r="C877" s="110"/>
      <c r="D877" s="110"/>
      <c r="E877" s="115"/>
      <c r="F877" s="110"/>
      <c r="G877" s="110"/>
      <c r="H877" s="110"/>
      <c r="I877" s="110"/>
      <c r="J877" s="110"/>
      <c r="K877" s="112"/>
      <c r="L877" s="112"/>
      <c r="M877" s="112"/>
      <c r="N877" s="112"/>
      <c r="O877" s="112"/>
      <c r="P877" s="112"/>
      <c r="Q877" s="112"/>
      <c r="R877" s="110"/>
      <c r="S877" s="110"/>
      <c r="T877" s="112"/>
      <c r="U877" s="112"/>
      <c r="V877" s="110"/>
      <c r="W877" s="382"/>
      <c r="X877" s="382"/>
      <c r="Y877" s="383"/>
      <c r="Z877" s="2"/>
    </row>
    <row r="878" ht="14.25" customHeight="1">
      <c r="A878" s="102"/>
      <c r="B878" s="117"/>
      <c r="C878" s="110"/>
      <c r="D878" s="110"/>
      <c r="E878" s="115"/>
      <c r="F878" s="110"/>
      <c r="G878" s="110"/>
      <c r="H878" s="110"/>
      <c r="I878" s="110"/>
      <c r="J878" s="110"/>
      <c r="K878" s="112"/>
      <c r="L878" s="112"/>
      <c r="M878" s="112"/>
      <c r="N878" s="112"/>
      <c r="O878" s="112"/>
      <c r="P878" s="112"/>
      <c r="Q878" s="112"/>
      <c r="R878" s="110"/>
      <c r="S878" s="110"/>
      <c r="T878" s="112"/>
      <c r="U878" s="112"/>
      <c r="V878" s="110"/>
      <c r="W878" s="382"/>
      <c r="X878" s="382"/>
      <c r="Y878" s="383"/>
      <c r="Z878" s="2"/>
    </row>
    <row r="879" ht="14.25" customHeight="1">
      <c r="A879" s="102"/>
      <c r="B879" s="117"/>
      <c r="C879" s="110"/>
      <c r="D879" s="110"/>
      <c r="E879" s="115"/>
      <c r="F879" s="110"/>
      <c r="G879" s="110"/>
      <c r="H879" s="110"/>
      <c r="I879" s="110"/>
      <c r="J879" s="110"/>
      <c r="K879" s="112"/>
      <c r="L879" s="112"/>
      <c r="M879" s="112"/>
      <c r="N879" s="112"/>
      <c r="O879" s="112"/>
      <c r="P879" s="112"/>
      <c r="Q879" s="112"/>
      <c r="R879" s="110"/>
      <c r="S879" s="110"/>
      <c r="T879" s="112"/>
      <c r="U879" s="112"/>
      <c r="V879" s="110"/>
      <c r="W879" s="382"/>
      <c r="X879" s="382"/>
      <c r="Y879" s="383"/>
      <c r="Z879" s="2"/>
    </row>
    <row r="880" ht="14.25" customHeight="1">
      <c r="A880" s="102"/>
      <c r="B880" s="117"/>
      <c r="C880" s="110"/>
      <c r="D880" s="110"/>
      <c r="E880" s="115"/>
      <c r="F880" s="110"/>
      <c r="G880" s="110"/>
      <c r="H880" s="110"/>
      <c r="I880" s="110"/>
      <c r="J880" s="110"/>
      <c r="K880" s="112"/>
      <c r="L880" s="112"/>
      <c r="M880" s="112"/>
      <c r="N880" s="112"/>
      <c r="O880" s="112"/>
      <c r="P880" s="112"/>
      <c r="Q880" s="112"/>
      <c r="R880" s="110"/>
      <c r="S880" s="110"/>
      <c r="T880" s="112"/>
      <c r="U880" s="112"/>
      <c r="V880" s="110"/>
      <c r="W880" s="382"/>
      <c r="X880" s="382"/>
      <c r="Y880" s="383"/>
      <c r="Z880" s="2"/>
    </row>
    <row r="881" ht="14.25" customHeight="1">
      <c r="A881" s="102"/>
      <c r="B881" s="117"/>
      <c r="C881" s="110"/>
      <c r="D881" s="110"/>
      <c r="E881" s="115"/>
      <c r="F881" s="110"/>
      <c r="G881" s="110"/>
      <c r="H881" s="110"/>
      <c r="I881" s="110"/>
      <c r="J881" s="110"/>
      <c r="K881" s="112"/>
      <c r="L881" s="112"/>
      <c r="M881" s="112"/>
      <c r="N881" s="112"/>
      <c r="O881" s="112"/>
      <c r="P881" s="112"/>
      <c r="Q881" s="112"/>
      <c r="R881" s="110"/>
      <c r="S881" s="110"/>
      <c r="T881" s="112"/>
      <c r="U881" s="112"/>
      <c r="V881" s="110"/>
      <c r="W881" s="382"/>
      <c r="X881" s="382"/>
      <c r="Y881" s="383"/>
      <c r="Z881" s="2"/>
    </row>
    <row r="882" ht="14.25" customHeight="1">
      <c r="A882" s="102"/>
      <c r="B882" s="117"/>
      <c r="C882" s="110"/>
      <c r="D882" s="110"/>
      <c r="E882" s="115"/>
      <c r="F882" s="110"/>
      <c r="G882" s="110"/>
      <c r="H882" s="110"/>
      <c r="I882" s="110"/>
      <c r="J882" s="110"/>
      <c r="K882" s="112"/>
      <c r="L882" s="112"/>
      <c r="M882" s="112"/>
      <c r="N882" s="112"/>
      <c r="O882" s="112"/>
      <c r="P882" s="112"/>
      <c r="Q882" s="112"/>
      <c r="R882" s="110"/>
      <c r="S882" s="110"/>
      <c r="T882" s="112"/>
      <c r="U882" s="112"/>
      <c r="V882" s="110"/>
      <c r="W882" s="382"/>
      <c r="X882" s="382"/>
      <c r="Y882" s="383"/>
      <c r="Z882" s="2"/>
    </row>
    <row r="883" ht="14.25" customHeight="1">
      <c r="A883" s="102"/>
      <c r="B883" s="117"/>
      <c r="C883" s="110"/>
      <c r="D883" s="110"/>
      <c r="E883" s="115"/>
      <c r="F883" s="110"/>
      <c r="G883" s="110"/>
      <c r="H883" s="110"/>
      <c r="I883" s="110"/>
      <c r="J883" s="110"/>
      <c r="K883" s="112"/>
      <c r="L883" s="112"/>
      <c r="M883" s="112"/>
      <c r="N883" s="112"/>
      <c r="O883" s="112"/>
      <c r="P883" s="112"/>
      <c r="Q883" s="112"/>
      <c r="R883" s="110"/>
      <c r="S883" s="110"/>
      <c r="T883" s="112"/>
      <c r="U883" s="112"/>
      <c r="V883" s="110"/>
      <c r="W883" s="382"/>
      <c r="X883" s="382"/>
      <c r="Y883" s="383"/>
      <c r="Z883" s="2"/>
    </row>
    <row r="884" ht="14.25" customHeight="1">
      <c r="A884" s="102"/>
      <c r="B884" s="117"/>
      <c r="C884" s="110"/>
      <c r="D884" s="110"/>
      <c r="E884" s="115"/>
      <c r="F884" s="110"/>
      <c r="G884" s="110"/>
      <c r="H884" s="110"/>
      <c r="I884" s="110"/>
      <c r="J884" s="110"/>
      <c r="K884" s="112"/>
      <c r="L884" s="112"/>
      <c r="M884" s="112"/>
      <c r="N884" s="112"/>
      <c r="O884" s="112"/>
      <c r="P884" s="112"/>
      <c r="Q884" s="112"/>
      <c r="R884" s="110"/>
      <c r="S884" s="110"/>
      <c r="T884" s="112"/>
      <c r="U884" s="112"/>
      <c r="V884" s="110"/>
      <c r="W884" s="382"/>
      <c r="X884" s="382"/>
      <c r="Y884" s="383"/>
      <c r="Z884" s="2"/>
    </row>
    <row r="885" ht="14.25" customHeight="1">
      <c r="A885" s="102"/>
      <c r="B885" s="117"/>
      <c r="C885" s="110"/>
      <c r="D885" s="110"/>
      <c r="E885" s="115"/>
      <c r="F885" s="110"/>
      <c r="G885" s="110"/>
      <c r="H885" s="110"/>
      <c r="I885" s="110"/>
      <c r="J885" s="110"/>
      <c r="K885" s="112"/>
      <c r="L885" s="112"/>
      <c r="M885" s="112"/>
      <c r="N885" s="112"/>
      <c r="O885" s="112"/>
      <c r="P885" s="112"/>
      <c r="Q885" s="112"/>
      <c r="R885" s="110"/>
      <c r="S885" s="110"/>
      <c r="T885" s="112"/>
      <c r="U885" s="112"/>
      <c r="V885" s="110"/>
      <c r="W885" s="382"/>
      <c r="X885" s="382"/>
      <c r="Y885" s="383"/>
      <c r="Z885" s="2"/>
    </row>
    <row r="886" ht="14.25" customHeight="1">
      <c r="A886" s="102"/>
      <c r="B886" s="117"/>
      <c r="C886" s="110"/>
      <c r="D886" s="110"/>
      <c r="E886" s="115"/>
      <c r="F886" s="110"/>
      <c r="G886" s="110"/>
      <c r="H886" s="110"/>
      <c r="I886" s="110"/>
      <c r="J886" s="110"/>
      <c r="K886" s="112"/>
      <c r="L886" s="112"/>
      <c r="M886" s="112"/>
      <c r="N886" s="112"/>
      <c r="O886" s="112"/>
      <c r="P886" s="112"/>
      <c r="Q886" s="112"/>
      <c r="R886" s="110"/>
      <c r="S886" s="110"/>
      <c r="T886" s="112"/>
      <c r="U886" s="112"/>
      <c r="V886" s="110"/>
      <c r="W886" s="382"/>
      <c r="X886" s="382"/>
      <c r="Y886" s="383"/>
      <c r="Z886" s="2"/>
    </row>
    <row r="887" ht="14.25" customHeight="1">
      <c r="A887" s="102"/>
      <c r="B887" s="117"/>
      <c r="C887" s="110"/>
      <c r="D887" s="110"/>
      <c r="E887" s="115"/>
      <c r="F887" s="110"/>
      <c r="G887" s="110"/>
      <c r="H887" s="110"/>
      <c r="I887" s="110"/>
      <c r="J887" s="110"/>
      <c r="K887" s="112"/>
      <c r="L887" s="112"/>
      <c r="M887" s="112"/>
      <c r="N887" s="112"/>
      <c r="O887" s="112"/>
      <c r="P887" s="112"/>
      <c r="Q887" s="112"/>
      <c r="R887" s="110"/>
      <c r="S887" s="110"/>
      <c r="T887" s="112"/>
      <c r="U887" s="112"/>
      <c r="V887" s="110"/>
      <c r="W887" s="382"/>
      <c r="X887" s="382"/>
      <c r="Y887" s="383"/>
      <c r="Z887" s="2"/>
    </row>
    <row r="888" ht="14.25" customHeight="1">
      <c r="A888" s="102"/>
      <c r="B888" s="117"/>
      <c r="C888" s="110"/>
      <c r="D888" s="110"/>
      <c r="E888" s="115"/>
      <c r="F888" s="110"/>
      <c r="G888" s="110"/>
      <c r="H888" s="110"/>
      <c r="I888" s="110"/>
      <c r="J888" s="110"/>
      <c r="K888" s="112"/>
      <c r="L888" s="112"/>
      <c r="M888" s="112"/>
      <c r="N888" s="112"/>
      <c r="O888" s="112"/>
      <c r="P888" s="112"/>
      <c r="Q888" s="112"/>
      <c r="R888" s="110"/>
      <c r="S888" s="110"/>
      <c r="T888" s="112"/>
      <c r="U888" s="112"/>
      <c r="V888" s="110"/>
      <c r="W888" s="382"/>
      <c r="X888" s="382"/>
      <c r="Y888" s="383"/>
      <c r="Z888" s="2"/>
    </row>
    <row r="889" ht="14.25" customHeight="1">
      <c r="A889" s="102"/>
      <c r="B889" s="117"/>
      <c r="C889" s="110"/>
      <c r="D889" s="110"/>
      <c r="E889" s="115"/>
      <c r="F889" s="110"/>
      <c r="G889" s="110"/>
      <c r="H889" s="110"/>
      <c r="I889" s="110"/>
      <c r="J889" s="110"/>
      <c r="K889" s="112"/>
      <c r="L889" s="112"/>
      <c r="M889" s="112"/>
      <c r="N889" s="112"/>
      <c r="O889" s="112"/>
      <c r="P889" s="112"/>
      <c r="Q889" s="112"/>
      <c r="R889" s="110"/>
      <c r="S889" s="110"/>
      <c r="T889" s="112"/>
      <c r="U889" s="112"/>
      <c r="V889" s="110"/>
      <c r="W889" s="382"/>
      <c r="X889" s="382"/>
      <c r="Y889" s="383"/>
      <c r="Z889" s="2"/>
    </row>
    <row r="890" ht="14.25" customHeight="1">
      <c r="A890" s="102"/>
      <c r="B890" s="117"/>
      <c r="C890" s="110"/>
      <c r="D890" s="110"/>
      <c r="E890" s="115"/>
      <c r="F890" s="110"/>
      <c r="G890" s="110"/>
      <c r="H890" s="110"/>
      <c r="I890" s="110"/>
      <c r="J890" s="110"/>
      <c r="K890" s="112"/>
      <c r="L890" s="112"/>
      <c r="M890" s="112"/>
      <c r="N890" s="112"/>
      <c r="O890" s="112"/>
      <c r="P890" s="112"/>
      <c r="Q890" s="112"/>
      <c r="R890" s="110"/>
      <c r="S890" s="110"/>
      <c r="T890" s="112"/>
      <c r="U890" s="112"/>
      <c r="V890" s="110"/>
      <c r="W890" s="382"/>
      <c r="X890" s="382"/>
      <c r="Y890" s="383"/>
      <c r="Z890" s="2"/>
    </row>
    <row r="891" ht="14.25" customHeight="1">
      <c r="A891" s="102"/>
      <c r="B891" s="117"/>
      <c r="C891" s="110"/>
      <c r="D891" s="110"/>
      <c r="E891" s="115"/>
      <c r="F891" s="110"/>
      <c r="G891" s="110"/>
      <c r="H891" s="110"/>
      <c r="I891" s="110"/>
      <c r="J891" s="110"/>
      <c r="K891" s="112"/>
      <c r="L891" s="112"/>
      <c r="M891" s="112"/>
      <c r="N891" s="112"/>
      <c r="O891" s="112"/>
      <c r="P891" s="112"/>
      <c r="Q891" s="112"/>
      <c r="R891" s="110"/>
      <c r="S891" s="110"/>
      <c r="T891" s="112"/>
      <c r="U891" s="112"/>
      <c r="V891" s="110"/>
      <c r="W891" s="382"/>
      <c r="X891" s="382"/>
      <c r="Y891" s="383"/>
      <c r="Z891" s="2"/>
    </row>
    <row r="892" ht="14.25" customHeight="1">
      <c r="A892" s="102"/>
      <c r="B892" s="117"/>
      <c r="C892" s="110"/>
      <c r="D892" s="110"/>
      <c r="E892" s="115"/>
      <c r="F892" s="110"/>
      <c r="G892" s="110"/>
      <c r="H892" s="110"/>
      <c r="I892" s="110"/>
      <c r="J892" s="110"/>
      <c r="K892" s="112"/>
      <c r="L892" s="112"/>
      <c r="M892" s="112"/>
      <c r="N892" s="112"/>
      <c r="O892" s="112"/>
      <c r="P892" s="112"/>
      <c r="Q892" s="112"/>
      <c r="R892" s="110"/>
      <c r="S892" s="110"/>
      <c r="T892" s="112"/>
      <c r="U892" s="112"/>
      <c r="V892" s="110"/>
      <c r="W892" s="382"/>
      <c r="X892" s="382"/>
      <c r="Y892" s="383"/>
      <c r="Z892" s="2"/>
    </row>
    <row r="893" ht="14.25" customHeight="1">
      <c r="A893" s="102"/>
      <c r="B893" s="117"/>
      <c r="C893" s="110"/>
      <c r="D893" s="110"/>
      <c r="E893" s="115"/>
      <c r="F893" s="110"/>
      <c r="G893" s="110"/>
      <c r="H893" s="110"/>
      <c r="I893" s="110"/>
      <c r="J893" s="110"/>
      <c r="K893" s="112"/>
      <c r="L893" s="112"/>
      <c r="M893" s="112"/>
      <c r="N893" s="112"/>
      <c r="O893" s="112"/>
      <c r="P893" s="112"/>
      <c r="Q893" s="112"/>
      <c r="R893" s="110"/>
      <c r="S893" s="110"/>
      <c r="T893" s="112"/>
      <c r="U893" s="112"/>
      <c r="V893" s="110"/>
      <c r="W893" s="382"/>
      <c r="X893" s="382"/>
      <c r="Y893" s="383"/>
      <c r="Z893" s="2"/>
    </row>
    <row r="894" ht="14.25" customHeight="1">
      <c r="A894" s="102"/>
      <c r="B894" s="117"/>
      <c r="C894" s="110"/>
      <c r="D894" s="110"/>
      <c r="E894" s="115"/>
      <c r="F894" s="110"/>
      <c r="G894" s="110"/>
      <c r="H894" s="110"/>
      <c r="I894" s="110"/>
      <c r="J894" s="110"/>
      <c r="K894" s="112"/>
      <c r="L894" s="112"/>
      <c r="M894" s="112"/>
      <c r="N894" s="112"/>
      <c r="O894" s="112"/>
      <c r="P894" s="112"/>
      <c r="Q894" s="112"/>
      <c r="R894" s="110"/>
      <c r="S894" s="110"/>
      <c r="T894" s="112"/>
      <c r="U894" s="112"/>
      <c r="V894" s="110"/>
      <c r="W894" s="382"/>
      <c r="X894" s="382"/>
      <c r="Y894" s="383"/>
      <c r="Z894" s="2"/>
    </row>
    <row r="895" ht="14.25" customHeight="1">
      <c r="A895" s="102"/>
      <c r="B895" s="117"/>
      <c r="C895" s="110"/>
      <c r="D895" s="110"/>
      <c r="E895" s="115"/>
      <c r="F895" s="110"/>
      <c r="G895" s="110"/>
      <c r="H895" s="110"/>
      <c r="I895" s="110"/>
      <c r="J895" s="110"/>
      <c r="K895" s="112"/>
      <c r="L895" s="112"/>
      <c r="M895" s="112"/>
      <c r="N895" s="112"/>
      <c r="O895" s="112"/>
      <c r="P895" s="112"/>
      <c r="Q895" s="112"/>
      <c r="R895" s="110"/>
      <c r="S895" s="110"/>
      <c r="T895" s="112"/>
      <c r="U895" s="112"/>
      <c r="V895" s="110"/>
      <c r="W895" s="382"/>
      <c r="X895" s="382"/>
      <c r="Y895" s="383"/>
      <c r="Z895" s="2"/>
    </row>
    <row r="896" ht="14.25" customHeight="1">
      <c r="A896" s="102"/>
      <c r="B896" s="117"/>
      <c r="C896" s="110"/>
      <c r="D896" s="110"/>
      <c r="E896" s="115"/>
      <c r="F896" s="110"/>
      <c r="G896" s="110"/>
      <c r="H896" s="110"/>
      <c r="I896" s="110"/>
      <c r="J896" s="110"/>
      <c r="K896" s="112"/>
      <c r="L896" s="112"/>
      <c r="M896" s="112"/>
      <c r="N896" s="112"/>
      <c r="O896" s="112"/>
      <c r="P896" s="112"/>
      <c r="Q896" s="112"/>
      <c r="R896" s="110"/>
      <c r="S896" s="110"/>
      <c r="T896" s="112"/>
      <c r="U896" s="112"/>
      <c r="V896" s="110"/>
      <c r="W896" s="382"/>
      <c r="X896" s="382"/>
      <c r="Y896" s="383"/>
      <c r="Z896" s="2"/>
    </row>
    <row r="897" ht="14.25" customHeight="1">
      <c r="A897" s="102"/>
      <c r="B897" s="117"/>
      <c r="C897" s="110"/>
      <c r="D897" s="110"/>
      <c r="E897" s="115"/>
      <c r="F897" s="110"/>
      <c r="G897" s="110"/>
      <c r="H897" s="110"/>
      <c r="I897" s="110"/>
      <c r="J897" s="110"/>
      <c r="K897" s="112"/>
      <c r="L897" s="112"/>
      <c r="M897" s="112"/>
      <c r="N897" s="112"/>
      <c r="O897" s="112"/>
      <c r="P897" s="112"/>
      <c r="Q897" s="112"/>
      <c r="R897" s="110"/>
      <c r="S897" s="110"/>
      <c r="T897" s="112"/>
      <c r="U897" s="112"/>
      <c r="V897" s="110"/>
      <c r="W897" s="382"/>
      <c r="X897" s="382"/>
      <c r="Y897" s="383"/>
      <c r="Z897" s="2"/>
    </row>
    <row r="898" ht="14.25" customHeight="1">
      <c r="A898" s="102"/>
      <c r="B898" s="117"/>
      <c r="C898" s="110"/>
      <c r="D898" s="110"/>
      <c r="E898" s="115"/>
      <c r="F898" s="110"/>
      <c r="G898" s="110"/>
      <c r="H898" s="110"/>
      <c r="I898" s="110"/>
      <c r="J898" s="110"/>
      <c r="K898" s="112"/>
      <c r="L898" s="112"/>
      <c r="M898" s="112"/>
      <c r="N898" s="112"/>
      <c r="O898" s="112"/>
      <c r="P898" s="112"/>
      <c r="Q898" s="112"/>
      <c r="R898" s="110"/>
      <c r="S898" s="110"/>
      <c r="T898" s="112"/>
      <c r="U898" s="112"/>
      <c r="V898" s="110"/>
      <c r="W898" s="382"/>
      <c r="X898" s="382"/>
      <c r="Y898" s="383"/>
      <c r="Z898" s="2"/>
    </row>
    <row r="899" ht="14.25" customHeight="1">
      <c r="A899" s="102"/>
      <c r="B899" s="117"/>
      <c r="C899" s="110"/>
      <c r="D899" s="110"/>
      <c r="E899" s="115"/>
      <c r="F899" s="110"/>
      <c r="G899" s="110"/>
      <c r="H899" s="110"/>
      <c r="I899" s="110"/>
      <c r="J899" s="110"/>
      <c r="K899" s="112"/>
      <c r="L899" s="112"/>
      <c r="M899" s="112"/>
      <c r="N899" s="112"/>
      <c r="O899" s="112"/>
      <c r="P899" s="112"/>
      <c r="Q899" s="112"/>
      <c r="R899" s="110"/>
      <c r="S899" s="110"/>
      <c r="T899" s="112"/>
      <c r="U899" s="112"/>
      <c r="V899" s="110"/>
      <c r="W899" s="382"/>
      <c r="X899" s="382"/>
      <c r="Y899" s="383"/>
      <c r="Z899" s="2"/>
    </row>
    <row r="900" ht="14.25" customHeight="1">
      <c r="A900" s="102"/>
      <c r="B900" s="117"/>
      <c r="C900" s="110"/>
      <c r="D900" s="110"/>
      <c r="E900" s="115"/>
      <c r="F900" s="110"/>
      <c r="G900" s="110"/>
      <c r="H900" s="110"/>
      <c r="I900" s="110"/>
      <c r="J900" s="110"/>
      <c r="K900" s="112"/>
      <c r="L900" s="112"/>
      <c r="M900" s="112"/>
      <c r="N900" s="112"/>
      <c r="O900" s="112"/>
      <c r="P900" s="112"/>
      <c r="Q900" s="112"/>
      <c r="R900" s="110"/>
      <c r="S900" s="110"/>
      <c r="T900" s="112"/>
      <c r="U900" s="112"/>
      <c r="V900" s="110"/>
      <c r="W900" s="382"/>
      <c r="X900" s="382"/>
      <c r="Y900" s="383"/>
      <c r="Z900" s="2"/>
    </row>
    <row r="901" ht="14.25" customHeight="1">
      <c r="A901" s="102"/>
      <c r="B901" s="117"/>
      <c r="C901" s="110"/>
      <c r="D901" s="110"/>
      <c r="E901" s="115"/>
      <c r="F901" s="110"/>
      <c r="G901" s="110"/>
      <c r="H901" s="110"/>
      <c r="I901" s="110"/>
      <c r="J901" s="110"/>
      <c r="K901" s="112"/>
      <c r="L901" s="112"/>
      <c r="M901" s="112"/>
      <c r="N901" s="112"/>
      <c r="O901" s="112"/>
      <c r="P901" s="112"/>
      <c r="Q901" s="112"/>
      <c r="R901" s="110"/>
      <c r="S901" s="110"/>
      <c r="T901" s="112"/>
      <c r="U901" s="112"/>
      <c r="V901" s="110"/>
      <c r="W901" s="382"/>
      <c r="X901" s="382"/>
      <c r="Y901" s="383"/>
      <c r="Z901" s="2"/>
    </row>
    <row r="902" ht="14.25" customHeight="1">
      <c r="A902" s="102"/>
      <c r="B902" s="117"/>
      <c r="C902" s="110"/>
      <c r="D902" s="110"/>
      <c r="E902" s="115"/>
      <c r="F902" s="110"/>
      <c r="G902" s="110"/>
      <c r="H902" s="110"/>
      <c r="I902" s="110"/>
      <c r="J902" s="110"/>
      <c r="K902" s="112"/>
      <c r="L902" s="112"/>
      <c r="M902" s="112"/>
      <c r="N902" s="112"/>
      <c r="O902" s="112"/>
      <c r="P902" s="112"/>
      <c r="Q902" s="112"/>
      <c r="R902" s="110"/>
      <c r="S902" s="110"/>
      <c r="T902" s="112"/>
      <c r="U902" s="112"/>
      <c r="V902" s="110"/>
      <c r="W902" s="382"/>
      <c r="X902" s="382"/>
      <c r="Y902" s="383"/>
      <c r="Z902" s="2"/>
    </row>
    <row r="903" ht="14.25" customHeight="1">
      <c r="A903" s="102"/>
      <c r="B903" s="117"/>
      <c r="C903" s="110"/>
      <c r="D903" s="110"/>
      <c r="E903" s="115"/>
      <c r="F903" s="110"/>
      <c r="G903" s="110"/>
      <c r="H903" s="110"/>
      <c r="I903" s="110"/>
      <c r="J903" s="110"/>
      <c r="K903" s="112"/>
      <c r="L903" s="112"/>
      <c r="M903" s="112"/>
      <c r="N903" s="112"/>
      <c r="O903" s="112"/>
      <c r="P903" s="112"/>
      <c r="Q903" s="112"/>
      <c r="R903" s="110"/>
      <c r="S903" s="110"/>
      <c r="T903" s="112"/>
      <c r="U903" s="112"/>
      <c r="V903" s="110"/>
      <c r="W903" s="382"/>
      <c r="X903" s="382"/>
      <c r="Y903" s="383"/>
      <c r="Z903" s="2"/>
    </row>
    <row r="904" ht="14.25" customHeight="1">
      <c r="A904" s="102"/>
      <c r="B904" s="117"/>
      <c r="C904" s="110"/>
      <c r="D904" s="110"/>
      <c r="E904" s="115"/>
      <c r="F904" s="110"/>
      <c r="G904" s="110"/>
      <c r="H904" s="110"/>
      <c r="I904" s="110"/>
      <c r="J904" s="110"/>
      <c r="K904" s="112"/>
      <c r="L904" s="112"/>
      <c r="M904" s="112"/>
      <c r="N904" s="112"/>
      <c r="O904" s="112"/>
      <c r="P904" s="112"/>
      <c r="Q904" s="112"/>
      <c r="R904" s="110"/>
      <c r="S904" s="110"/>
      <c r="T904" s="112"/>
      <c r="U904" s="112"/>
      <c r="V904" s="110"/>
      <c r="W904" s="382"/>
      <c r="X904" s="382"/>
      <c r="Y904" s="383"/>
      <c r="Z904" s="2"/>
    </row>
    <row r="905" ht="14.25" customHeight="1">
      <c r="A905" s="102"/>
      <c r="B905" s="117"/>
      <c r="C905" s="110"/>
      <c r="D905" s="110"/>
      <c r="E905" s="115"/>
      <c r="F905" s="110"/>
      <c r="G905" s="110"/>
      <c r="H905" s="110"/>
      <c r="I905" s="110"/>
      <c r="J905" s="110"/>
      <c r="K905" s="112"/>
      <c r="L905" s="112"/>
      <c r="M905" s="112"/>
      <c r="N905" s="112"/>
      <c r="O905" s="112"/>
      <c r="P905" s="112"/>
      <c r="Q905" s="112"/>
      <c r="R905" s="110"/>
      <c r="S905" s="110"/>
      <c r="T905" s="112"/>
      <c r="U905" s="112"/>
      <c r="V905" s="110"/>
      <c r="W905" s="382"/>
      <c r="X905" s="382"/>
      <c r="Y905" s="383"/>
      <c r="Z905" s="2"/>
    </row>
    <row r="906" ht="14.25" customHeight="1">
      <c r="A906" s="102"/>
      <c r="B906" s="117"/>
      <c r="C906" s="110"/>
      <c r="D906" s="110"/>
      <c r="E906" s="115"/>
      <c r="F906" s="110"/>
      <c r="G906" s="110"/>
      <c r="H906" s="110"/>
      <c r="I906" s="110"/>
      <c r="J906" s="110"/>
      <c r="K906" s="112"/>
      <c r="L906" s="112"/>
      <c r="M906" s="112"/>
      <c r="N906" s="112"/>
      <c r="O906" s="112"/>
      <c r="P906" s="112"/>
      <c r="Q906" s="112"/>
      <c r="R906" s="110"/>
      <c r="S906" s="110"/>
      <c r="T906" s="112"/>
      <c r="U906" s="112"/>
      <c r="V906" s="110"/>
      <c r="W906" s="382"/>
      <c r="X906" s="382"/>
      <c r="Y906" s="383"/>
      <c r="Z906" s="2"/>
    </row>
    <row r="907" ht="14.25" customHeight="1">
      <c r="A907" s="102"/>
      <c r="B907" s="117"/>
      <c r="C907" s="110"/>
      <c r="D907" s="110"/>
      <c r="E907" s="115"/>
      <c r="F907" s="110"/>
      <c r="G907" s="110"/>
      <c r="H907" s="110"/>
      <c r="I907" s="110"/>
      <c r="J907" s="110"/>
      <c r="K907" s="112"/>
      <c r="L907" s="112"/>
      <c r="M907" s="112"/>
      <c r="N907" s="112"/>
      <c r="O907" s="112"/>
      <c r="P907" s="112"/>
      <c r="Q907" s="112"/>
      <c r="R907" s="110"/>
      <c r="S907" s="110"/>
      <c r="T907" s="112"/>
      <c r="U907" s="112"/>
      <c r="V907" s="110"/>
      <c r="W907" s="382"/>
      <c r="X907" s="382"/>
      <c r="Y907" s="383"/>
      <c r="Z907" s="2"/>
    </row>
    <row r="908" ht="14.25" customHeight="1">
      <c r="A908" s="102"/>
      <c r="B908" s="117"/>
      <c r="C908" s="110"/>
      <c r="D908" s="110"/>
      <c r="E908" s="115"/>
      <c r="F908" s="110"/>
      <c r="G908" s="110"/>
      <c r="H908" s="110"/>
      <c r="I908" s="110"/>
      <c r="J908" s="110"/>
      <c r="K908" s="112"/>
      <c r="L908" s="112"/>
      <c r="M908" s="112"/>
      <c r="N908" s="112"/>
      <c r="O908" s="112"/>
      <c r="P908" s="112"/>
      <c r="Q908" s="112"/>
      <c r="R908" s="110"/>
      <c r="S908" s="110"/>
      <c r="T908" s="112"/>
      <c r="U908" s="112"/>
      <c r="V908" s="110"/>
      <c r="W908" s="382"/>
      <c r="X908" s="382"/>
      <c r="Y908" s="383"/>
      <c r="Z908" s="2"/>
    </row>
    <row r="909" ht="14.25" customHeight="1">
      <c r="A909" s="102"/>
      <c r="B909" s="117"/>
      <c r="C909" s="110"/>
      <c r="D909" s="110"/>
      <c r="E909" s="115"/>
      <c r="F909" s="110"/>
      <c r="G909" s="110"/>
      <c r="H909" s="110"/>
      <c r="I909" s="110"/>
      <c r="J909" s="110"/>
      <c r="K909" s="112"/>
      <c r="L909" s="112"/>
      <c r="M909" s="112"/>
      <c r="N909" s="112"/>
      <c r="O909" s="112"/>
      <c r="P909" s="112"/>
      <c r="Q909" s="112"/>
      <c r="R909" s="110"/>
      <c r="S909" s="110"/>
      <c r="T909" s="112"/>
      <c r="U909" s="112"/>
      <c r="V909" s="110"/>
      <c r="W909" s="382"/>
      <c r="X909" s="382"/>
      <c r="Y909" s="383"/>
      <c r="Z909" s="2"/>
    </row>
    <row r="910" ht="14.25" customHeight="1">
      <c r="A910" s="102"/>
      <c r="B910" s="117"/>
      <c r="C910" s="110"/>
      <c r="D910" s="110"/>
      <c r="E910" s="115"/>
      <c r="F910" s="110"/>
      <c r="G910" s="110"/>
      <c r="H910" s="110"/>
      <c r="I910" s="110"/>
      <c r="J910" s="110"/>
      <c r="K910" s="112"/>
      <c r="L910" s="112"/>
      <c r="M910" s="112"/>
      <c r="N910" s="112"/>
      <c r="O910" s="112"/>
      <c r="P910" s="112"/>
      <c r="Q910" s="112"/>
      <c r="R910" s="110"/>
      <c r="S910" s="110"/>
      <c r="T910" s="112"/>
      <c r="U910" s="112"/>
      <c r="V910" s="110"/>
      <c r="W910" s="382"/>
      <c r="X910" s="382"/>
      <c r="Y910" s="383"/>
      <c r="Z910" s="2"/>
    </row>
    <row r="911" ht="14.25" customHeight="1">
      <c r="A911" s="102"/>
      <c r="B911" s="117"/>
      <c r="C911" s="110"/>
      <c r="D911" s="110"/>
      <c r="E911" s="115"/>
      <c r="F911" s="110"/>
      <c r="G911" s="110"/>
      <c r="H911" s="110"/>
      <c r="I911" s="110"/>
      <c r="J911" s="110"/>
      <c r="K911" s="112"/>
      <c r="L911" s="112"/>
      <c r="M911" s="112"/>
      <c r="N911" s="112"/>
      <c r="O911" s="112"/>
      <c r="P911" s="112"/>
      <c r="Q911" s="112"/>
      <c r="R911" s="110"/>
      <c r="S911" s="110"/>
      <c r="T911" s="112"/>
      <c r="U911" s="112"/>
      <c r="V911" s="110"/>
      <c r="W911" s="382"/>
      <c r="X911" s="382"/>
      <c r="Y911" s="383"/>
      <c r="Z911" s="2"/>
    </row>
    <row r="912" ht="14.25" customHeight="1">
      <c r="A912" s="102"/>
      <c r="B912" s="117"/>
      <c r="C912" s="110"/>
      <c r="D912" s="110"/>
      <c r="E912" s="115"/>
      <c r="F912" s="110"/>
      <c r="G912" s="110"/>
      <c r="H912" s="110"/>
      <c r="I912" s="110"/>
      <c r="J912" s="110"/>
      <c r="K912" s="112"/>
      <c r="L912" s="112"/>
      <c r="M912" s="112"/>
      <c r="N912" s="112"/>
      <c r="O912" s="112"/>
      <c r="P912" s="112"/>
      <c r="Q912" s="112"/>
      <c r="R912" s="110"/>
      <c r="S912" s="110"/>
      <c r="T912" s="112"/>
      <c r="U912" s="112"/>
      <c r="V912" s="110"/>
      <c r="W912" s="382"/>
      <c r="X912" s="382"/>
      <c r="Y912" s="383"/>
      <c r="Z912" s="2"/>
    </row>
    <row r="913" ht="14.25" customHeight="1">
      <c r="A913" s="102"/>
      <c r="B913" s="117"/>
      <c r="C913" s="110"/>
      <c r="D913" s="110"/>
      <c r="E913" s="115"/>
      <c r="F913" s="110"/>
      <c r="G913" s="110"/>
      <c r="H913" s="110"/>
      <c r="I913" s="110"/>
      <c r="J913" s="110"/>
      <c r="K913" s="112"/>
      <c r="L913" s="112"/>
      <c r="M913" s="112"/>
      <c r="N913" s="112"/>
      <c r="O913" s="112"/>
      <c r="P913" s="112"/>
      <c r="Q913" s="112"/>
      <c r="R913" s="110"/>
      <c r="S913" s="110"/>
      <c r="T913" s="112"/>
      <c r="U913" s="112"/>
      <c r="V913" s="110"/>
      <c r="W913" s="382"/>
      <c r="X913" s="382"/>
      <c r="Y913" s="383"/>
      <c r="Z913" s="2"/>
    </row>
    <row r="914" ht="14.25" customHeight="1">
      <c r="A914" s="102"/>
      <c r="B914" s="117"/>
      <c r="C914" s="110"/>
      <c r="D914" s="110"/>
      <c r="E914" s="115"/>
      <c r="F914" s="110"/>
      <c r="G914" s="110"/>
      <c r="H914" s="110"/>
      <c r="I914" s="110"/>
      <c r="J914" s="110"/>
      <c r="K914" s="112"/>
      <c r="L914" s="112"/>
      <c r="M914" s="112"/>
      <c r="N914" s="112"/>
      <c r="O914" s="112"/>
      <c r="P914" s="112"/>
      <c r="Q914" s="112"/>
      <c r="R914" s="110"/>
      <c r="S914" s="110"/>
      <c r="T914" s="112"/>
      <c r="U914" s="112"/>
      <c r="V914" s="110"/>
      <c r="W914" s="382"/>
      <c r="X914" s="382"/>
      <c r="Y914" s="383"/>
      <c r="Z914" s="2"/>
    </row>
    <row r="915" ht="14.25" customHeight="1">
      <c r="A915" s="102"/>
      <c r="B915" s="117"/>
      <c r="C915" s="110"/>
      <c r="D915" s="110"/>
      <c r="E915" s="115"/>
      <c r="F915" s="110"/>
      <c r="G915" s="110"/>
      <c r="H915" s="110"/>
      <c r="I915" s="110"/>
      <c r="J915" s="110"/>
      <c r="K915" s="112"/>
      <c r="L915" s="112"/>
      <c r="M915" s="112"/>
      <c r="N915" s="112"/>
      <c r="O915" s="112"/>
      <c r="P915" s="112"/>
      <c r="Q915" s="112"/>
      <c r="R915" s="110"/>
      <c r="S915" s="110"/>
      <c r="T915" s="112"/>
      <c r="U915" s="112"/>
      <c r="V915" s="110"/>
      <c r="W915" s="382"/>
      <c r="X915" s="382"/>
      <c r="Y915" s="383"/>
      <c r="Z915" s="2"/>
    </row>
    <row r="916" ht="14.25" customHeight="1">
      <c r="A916" s="102"/>
      <c r="B916" s="117"/>
      <c r="C916" s="110"/>
      <c r="D916" s="110"/>
      <c r="E916" s="115"/>
      <c r="F916" s="110"/>
      <c r="G916" s="110"/>
      <c r="H916" s="110"/>
      <c r="I916" s="110"/>
      <c r="J916" s="110"/>
      <c r="K916" s="112"/>
      <c r="L916" s="112"/>
      <c r="M916" s="112"/>
      <c r="N916" s="112"/>
      <c r="O916" s="112"/>
      <c r="P916" s="112"/>
      <c r="Q916" s="112"/>
      <c r="R916" s="110"/>
      <c r="S916" s="110"/>
      <c r="T916" s="112"/>
      <c r="U916" s="112"/>
      <c r="V916" s="110"/>
      <c r="W916" s="382"/>
      <c r="X916" s="382"/>
      <c r="Y916" s="383"/>
      <c r="Z916" s="2"/>
    </row>
    <row r="917" ht="14.25" customHeight="1">
      <c r="A917" s="102"/>
      <c r="B917" s="117"/>
      <c r="C917" s="110"/>
      <c r="D917" s="110"/>
      <c r="E917" s="115"/>
      <c r="F917" s="110"/>
      <c r="G917" s="110"/>
      <c r="H917" s="110"/>
      <c r="I917" s="110"/>
      <c r="J917" s="110"/>
      <c r="K917" s="112"/>
      <c r="L917" s="112"/>
      <c r="M917" s="112"/>
      <c r="N917" s="112"/>
      <c r="O917" s="112"/>
      <c r="P917" s="112"/>
      <c r="Q917" s="112"/>
      <c r="R917" s="110"/>
      <c r="S917" s="110"/>
      <c r="T917" s="112"/>
      <c r="U917" s="112"/>
      <c r="V917" s="110"/>
      <c r="W917" s="382"/>
      <c r="X917" s="382"/>
      <c r="Y917" s="383"/>
      <c r="Z917" s="2"/>
    </row>
    <row r="918" ht="14.25" customHeight="1">
      <c r="A918" s="102"/>
      <c r="B918" s="117"/>
      <c r="C918" s="110"/>
      <c r="D918" s="110"/>
      <c r="E918" s="115"/>
      <c r="F918" s="110"/>
      <c r="G918" s="110"/>
      <c r="H918" s="110"/>
      <c r="I918" s="110"/>
      <c r="J918" s="110"/>
      <c r="K918" s="112"/>
      <c r="L918" s="112"/>
      <c r="M918" s="112"/>
      <c r="N918" s="112"/>
      <c r="O918" s="112"/>
      <c r="P918" s="112"/>
      <c r="Q918" s="112"/>
      <c r="R918" s="110"/>
      <c r="S918" s="110"/>
      <c r="T918" s="112"/>
      <c r="U918" s="112"/>
      <c r="V918" s="110"/>
      <c r="W918" s="382"/>
      <c r="X918" s="382"/>
      <c r="Y918" s="383"/>
      <c r="Z918" s="2"/>
    </row>
    <row r="919" ht="14.25" customHeight="1">
      <c r="A919" s="102"/>
      <c r="B919" s="117"/>
      <c r="C919" s="110"/>
      <c r="D919" s="110"/>
      <c r="E919" s="115"/>
      <c r="F919" s="110"/>
      <c r="G919" s="110"/>
      <c r="H919" s="110"/>
      <c r="I919" s="110"/>
      <c r="J919" s="110"/>
      <c r="K919" s="112"/>
      <c r="L919" s="112"/>
      <c r="M919" s="112"/>
      <c r="N919" s="112"/>
      <c r="O919" s="112"/>
      <c r="P919" s="112"/>
      <c r="Q919" s="112"/>
      <c r="R919" s="110"/>
      <c r="S919" s="110"/>
      <c r="T919" s="112"/>
      <c r="U919" s="112"/>
      <c r="V919" s="110"/>
      <c r="W919" s="382"/>
      <c r="X919" s="382"/>
      <c r="Y919" s="383"/>
      <c r="Z919" s="2"/>
    </row>
    <row r="920" ht="14.25" customHeight="1">
      <c r="A920" s="102"/>
      <c r="B920" s="117"/>
      <c r="C920" s="110"/>
      <c r="D920" s="110"/>
      <c r="E920" s="115"/>
      <c r="F920" s="110"/>
      <c r="G920" s="110"/>
      <c r="H920" s="110"/>
      <c r="I920" s="110"/>
      <c r="J920" s="110"/>
      <c r="K920" s="112"/>
      <c r="L920" s="112"/>
      <c r="M920" s="112"/>
      <c r="N920" s="112"/>
      <c r="O920" s="112"/>
      <c r="P920" s="112"/>
      <c r="Q920" s="112"/>
      <c r="R920" s="110"/>
      <c r="S920" s="110"/>
      <c r="T920" s="112"/>
      <c r="U920" s="112"/>
      <c r="V920" s="110"/>
      <c r="W920" s="382"/>
      <c r="X920" s="382"/>
      <c r="Y920" s="383"/>
      <c r="Z920" s="2"/>
    </row>
    <row r="921" ht="14.25" customHeight="1">
      <c r="A921" s="102"/>
      <c r="B921" s="117"/>
      <c r="C921" s="110"/>
      <c r="D921" s="110"/>
      <c r="E921" s="115"/>
      <c r="F921" s="110"/>
      <c r="G921" s="110"/>
      <c r="H921" s="110"/>
      <c r="I921" s="110"/>
      <c r="J921" s="110"/>
      <c r="K921" s="112"/>
      <c r="L921" s="112"/>
      <c r="M921" s="112"/>
      <c r="N921" s="112"/>
      <c r="O921" s="112"/>
      <c r="P921" s="112"/>
      <c r="Q921" s="112"/>
      <c r="R921" s="110"/>
      <c r="S921" s="110"/>
      <c r="T921" s="112"/>
      <c r="U921" s="112"/>
      <c r="V921" s="110"/>
      <c r="W921" s="382"/>
      <c r="X921" s="382"/>
      <c r="Y921" s="383"/>
      <c r="Z921" s="2"/>
    </row>
    <row r="922" ht="14.25" customHeight="1">
      <c r="A922" s="102"/>
      <c r="B922" s="117"/>
      <c r="C922" s="110"/>
      <c r="D922" s="110"/>
      <c r="E922" s="115"/>
      <c r="F922" s="110"/>
      <c r="G922" s="110"/>
      <c r="H922" s="110"/>
      <c r="I922" s="110"/>
      <c r="J922" s="110"/>
      <c r="K922" s="112"/>
      <c r="L922" s="112"/>
      <c r="M922" s="112"/>
      <c r="N922" s="112"/>
      <c r="O922" s="112"/>
      <c r="P922" s="112"/>
      <c r="Q922" s="112"/>
      <c r="R922" s="110"/>
      <c r="S922" s="110"/>
      <c r="T922" s="112"/>
      <c r="U922" s="112"/>
      <c r="V922" s="110"/>
      <c r="W922" s="382"/>
      <c r="X922" s="382"/>
      <c r="Y922" s="383"/>
      <c r="Z922" s="2"/>
    </row>
    <row r="923" ht="14.25" customHeight="1">
      <c r="A923" s="102"/>
      <c r="B923" s="117"/>
      <c r="C923" s="110"/>
      <c r="D923" s="110"/>
      <c r="E923" s="115"/>
      <c r="F923" s="110"/>
      <c r="G923" s="110"/>
      <c r="H923" s="110"/>
      <c r="I923" s="110"/>
      <c r="J923" s="110"/>
      <c r="K923" s="112"/>
      <c r="L923" s="112"/>
      <c r="M923" s="112"/>
      <c r="N923" s="112"/>
      <c r="O923" s="112"/>
      <c r="P923" s="112"/>
      <c r="Q923" s="112"/>
      <c r="R923" s="110"/>
      <c r="S923" s="110"/>
      <c r="T923" s="112"/>
      <c r="U923" s="112"/>
      <c r="V923" s="110"/>
      <c r="W923" s="382"/>
      <c r="X923" s="382"/>
      <c r="Y923" s="383"/>
      <c r="Z923" s="2"/>
    </row>
    <row r="924" ht="14.25" customHeight="1">
      <c r="A924" s="102"/>
      <c r="B924" s="117"/>
      <c r="C924" s="110"/>
      <c r="D924" s="110"/>
      <c r="E924" s="115"/>
      <c r="F924" s="110"/>
      <c r="G924" s="110"/>
      <c r="H924" s="110"/>
      <c r="I924" s="110"/>
      <c r="J924" s="110"/>
      <c r="K924" s="112"/>
      <c r="L924" s="112"/>
      <c r="M924" s="112"/>
      <c r="N924" s="112"/>
      <c r="O924" s="112"/>
      <c r="P924" s="112"/>
      <c r="Q924" s="112"/>
      <c r="R924" s="110"/>
      <c r="S924" s="110"/>
      <c r="T924" s="112"/>
      <c r="U924" s="112"/>
      <c r="V924" s="110"/>
      <c r="W924" s="382"/>
      <c r="X924" s="382"/>
      <c r="Y924" s="383"/>
      <c r="Z924" s="2"/>
    </row>
    <row r="925" ht="14.25" customHeight="1">
      <c r="A925" s="102"/>
      <c r="B925" s="117"/>
      <c r="C925" s="110"/>
      <c r="D925" s="110"/>
      <c r="E925" s="115"/>
      <c r="F925" s="110"/>
      <c r="G925" s="110"/>
      <c r="H925" s="110"/>
      <c r="I925" s="110"/>
      <c r="J925" s="110"/>
      <c r="K925" s="112"/>
      <c r="L925" s="112"/>
      <c r="M925" s="112"/>
      <c r="N925" s="112"/>
      <c r="O925" s="112"/>
      <c r="P925" s="112"/>
      <c r="Q925" s="112"/>
      <c r="R925" s="110"/>
      <c r="S925" s="110"/>
      <c r="T925" s="112"/>
      <c r="U925" s="112"/>
      <c r="V925" s="110"/>
      <c r="W925" s="382"/>
      <c r="X925" s="382"/>
      <c r="Y925" s="383"/>
      <c r="Z925" s="2"/>
    </row>
    <row r="926" ht="14.25" customHeight="1">
      <c r="A926" s="102"/>
      <c r="B926" s="117"/>
      <c r="C926" s="110"/>
      <c r="D926" s="110"/>
      <c r="E926" s="115"/>
      <c r="F926" s="110"/>
      <c r="G926" s="110"/>
      <c r="H926" s="110"/>
      <c r="I926" s="110"/>
      <c r="J926" s="110"/>
      <c r="K926" s="112"/>
      <c r="L926" s="112"/>
      <c r="M926" s="112"/>
      <c r="N926" s="112"/>
      <c r="O926" s="112"/>
      <c r="P926" s="112"/>
      <c r="Q926" s="112"/>
      <c r="R926" s="110"/>
      <c r="S926" s="110"/>
      <c r="T926" s="112"/>
      <c r="U926" s="112"/>
      <c r="V926" s="110"/>
      <c r="W926" s="382"/>
      <c r="X926" s="382"/>
      <c r="Y926" s="383"/>
      <c r="Z926" s="2"/>
    </row>
    <row r="927" ht="14.25" customHeight="1">
      <c r="A927" s="102"/>
      <c r="B927" s="117"/>
      <c r="C927" s="110"/>
      <c r="D927" s="110"/>
      <c r="E927" s="115"/>
      <c r="F927" s="110"/>
      <c r="G927" s="110"/>
      <c r="H927" s="110"/>
      <c r="I927" s="110"/>
      <c r="J927" s="110"/>
      <c r="K927" s="112"/>
      <c r="L927" s="112"/>
      <c r="M927" s="112"/>
      <c r="N927" s="112"/>
      <c r="O927" s="112"/>
      <c r="P927" s="112"/>
      <c r="Q927" s="112"/>
      <c r="R927" s="110"/>
      <c r="S927" s="110"/>
      <c r="T927" s="112"/>
      <c r="U927" s="112"/>
      <c r="V927" s="110"/>
      <c r="W927" s="382"/>
      <c r="X927" s="382"/>
      <c r="Y927" s="383"/>
      <c r="Z927" s="2"/>
    </row>
    <row r="928" ht="14.25" customHeight="1">
      <c r="A928" s="102"/>
      <c r="B928" s="117"/>
      <c r="C928" s="110"/>
      <c r="D928" s="110"/>
      <c r="E928" s="115"/>
      <c r="F928" s="110"/>
      <c r="G928" s="110"/>
      <c r="H928" s="110"/>
      <c r="I928" s="110"/>
      <c r="J928" s="110"/>
      <c r="K928" s="112"/>
      <c r="L928" s="112"/>
      <c r="M928" s="112"/>
      <c r="N928" s="112"/>
      <c r="O928" s="112"/>
      <c r="P928" s="112"/>
      <c r="Q928" s="112"/>
      <c r="R928" s="110"/>
      <c r="S928" s="110"/>
      <c r="T928" s="112"/>
      <c r="U928" s="112"/>
      <c r="V928" s="110"/>
      <c r="W928" s="382"/>
      <c r="X928" s="382"/>
      <c r="Y928" s="383"/>
      <c r="Z928" s="2"/>
    </row>
    <row r="929" ht="14.25" customHeight="1">
      <c r="A929" s="102"/>
      <c r="B929" s="117"/>
      <c r="C929" s="110"/>
      <c r="D929" s="110"/>
      <c r="E929" s="115"/>
      <c r="F929" s="110"/>
      <c r="G929" s="110"/>
      <c r="H929" s="110"/>
      <c r="I929" s="110"/>
      <c r="J929" s="110"/>
      <c r="K929" s="112"/>
      <c r="L929" s="112"/>
      <c r="M929" s="112"/>
      <c r="N929" s="112"/>
      <c r="O929" s="112"/>
      <c r="P929" s="112"/>
      <c r="Q929" s="112"/>
      <c r="R929" s="110"/>
      <c r="S929" s="110"/>
      <c r="T929" s="112"/>
      <c r="U929" s="112"/>
      <c r="V929" s="110"/>
      <c r="W929" s="382"/>
      <c r="X929" s="382"/>
      <c r="Y929" s="383"/>
      <c r="Z929" s="2"/>
    </row>
    <row r="930" ht="14.25" customHeight="1">
      <c r="A930" s="102"/>
      <c r="B930" s="117"/>
      <c r="C930" s="110"/>
      <c r="D930" s="110"/>
      <c r="E930" s="115"/>
      <c r="F930" s="110"/>
      <c r="G930" s="110"/>
      <c r="H930" s="110"/>
      <c r="I930" s="110"/>
      <c r="J930" s="110"/>
      <c r="K930" s="112"/>
      <c r="L930" s="112"/>
      <c r="M930" s="112"/>
      <c r="N930" s="112"/>
      <c r="O930" s="112"/>
      <c r="P930" s="112"/>
      <c r="Q930" s="112"/>
      <c r="R930" s="110"/>
      <c r="S930" s="110"/>
      <c r="T930" s="112"/>
      <c r="U930" s="112"/>
      <c r="V930" s="110"/>
      <c r="W930" s="382"/>
      <c r="X930" s="382"/>
      <c r="Y930" s="383"/>
      <c r="Z930" s="2"/>
    </row>
    <row r="931" ht="14.25" customHeight="1">
      <c r="A931" s="102"/>
      <c r="B931" s="117"/>
      <c r="C931" s="110"/>
      <c r="D931" s="110"/>
      <c r="E931" s="115"/>
      <c r="F931" s="110"/>
      <c r="G931" s="110"/>
      <c r="H931" s="110"/>
      <c r="I931" s="110"/>
      <c r="J931" s="110"/>
      <c r="K931" s="112"/>
      <c r="L931" s="112"/>
      <c r="M931" s="112"/>
      <c r="N931" s="112"/>
      <c r="O931" s="112"/>
      <c r="P931" s="112"/>
      <c r="Q931" s="112"/>
      <c r="R931" s="110"/>
      <c r="S931" s="110"/>
      <c r="T931" s="112"/>
      <c r="U931" s="112"/>
      <c r="V931" s="110"/>
      <c r="W931" s="382"/>
      <c r="X931" s="382"/>
      <c r="Y931" s="383"/>
      <c r="Z931" s="2"/>
    </row>
    <row r="932" ht="14.25" customHeight="1">
      <c r="A932" s="102"/>
      <c r="B932" s="117"/>
      <c r="C932" s="110"/>
      <c r="D932" s="110"/>
      <c r="E932" s="115"/>
      <c r="F932" s="110"/>
      <c r="G932" s="110"/>
      <c r="H932" s="110"/>
      <c r="I932" s="110"/>
      <c r="J932" s="110"/>
      <c r="K932" s="112"/>
      <c r="L932" s="112"/>
      <c r="M932" s="112"/>
      <c r="N932" s="112"/>
      <c r="O932" s="112"/>
      <c r="P932" s="112"/>
      <c r="Q932" s="112"/>
      <c r="R932" s="110"/>
      <c r="S932" s="110"/>
      <c r="T932" s="112"/>
      <c r="U932" s="112"/>
      <c r="V932" s="110"/>
      <c r="W932" s="382"/>
      <c r="X932" s="382"/>
      <c r="Y932" s="383"/>
      <c r="Z932" s="2"/>
    </row>
    <row r="933" ht="14.25" customHeight="1">
      <c r="A933" s="102"/>
      <c r="B933" s="117"/>
      <c r="C933" s="110"/>
      <c r="D933" s="110"/>
      <c r="E933" s="115"/>
      <c r="F933" s="110"/>
      <c r="G933" s="110"/>
      <c r="H933" s="110"/>
      <c r="I933" s="110"/>
      <c r="J933" s="110"/>
      <c r="K933" s="112"/>
      <c r="L933" s="112"/>
      <c r="M933" s="112"/>
      <c r="N933" s="112"/>
      <c r="O933" s="112"/>
      <c r="P933" s="112"/>
      <c r="Q933" s="112"/>
      <c r="R933" s="110"/>
      <c r="S933" s="110"/>
      <c r="T933" s="112"/>
      <c r="U933" s="112"/>
      <c r="V933" s="110"/>
      <c r="W933" s="382"/>
      <c r="X933" s="382"/>
      <c r="Y933" s="383"/>
      <c r="Z933" s="2"/>
    </row>
    <row r="934" ht="14.25" customHeight="1">
      <c r="A934" s="102"/>
      <c r="B934" s="117"/>
      <c r="C934" s="110"/>
      <c r="D934" s="110"/>
      <c r="E934" s="115"/>
      <c r="F934" s="110"/>
      <c r="G934" s="110"/>
      <c r="H934" s="110"/>
      <c r="I934" s="110"/>
      <c r="J934" s="110"/>
      <c r="K934" s="112"/>
      <c r="L934" s="112"/>
      <c r="M934" s="112"/>
      <c r="N934" s="112"/>
      <c r="O934" s="112"/>
      <c r="P934" s="112"/>
      <c r="Q934" s="112"/>
      <c r="R934" s="110"/>
      <c r="S934" s="110"/>
      <c r="T934" s="112"/>
      <c r="U934" s="112"/>
      <c r="V934" s="110"/>
      <c r="W934" s="382"/>
      <c r="X934" s="382"/>
      <c r="Y934" s="383"/>
      <c r="Z934" s="2"/>
    </row>
    <row r="935" ht="14.25" customHeight="1">
      <c r="A935" s="102"/>
      <c r="B935" s="117"/>
      <c r="C935" s="110"/>
      <c r="D935" s="110"/>
      <c r="E935" s="115"/>
      <c r="F935" s="110"/>
      <c r="G935" s="110"/>
      <c r="H935" s="110"/>
      <c r="I935" s="110"/>
      <c r="J935" s="110"/>
      <c r="K935" s="112"/>
      <c r="L935" s="112"/>
      <c r="M935" s="112"/>
      <c r="N935" s="112"/>
      <c r="O935" s="112"/>
      <c r="P935" s="112"/>
      <c r="Q935" s="112"/>
      <c r="R935" s="110"/>
      <c r="S935" s="110"/>
      <c r="T935" s="112"/>
      <c r="U935" s="112"/>
      <c r="V935" s="110"/>
      <c r="W935" s="382"/>
      <c r="X935" s="382"/>
      <c r="Y935" s="383"/>
      <c r="Z935" s="2"/>
    </row>
    <row r="936" ht="14.25" customHeight="1">
      <c r="A936" s="102"/>
      <c r="B936" s="117"/>
      <c r="C936" s="110"/>
      <c r="D936" s="110"/>
      <c r="E936" s="115"/>
      <c r="F936" s="110"/>
      <c r="G936" s="110"/>
      <c r="H936" s="110"/>
      <c r="I936" s="110"/>
      <c r="J936" s="110"/>
      <c r="K936" s="112"/>
      <c r="L936" s="112"/>
      <c r="M936" s="112"/>
      <c r="N936" s="112"/>
      <c r="O936" s="112"/>
      <c r="P936" s="112"/>
      <c r="Q936" s="112"/>
      <c r="R936" s="110"/>
      <c r="S936" s="110"/>
      <c r="T936" s="112"/>
      <c r="U936" s="112"/>
      <c r="V936" s="110"/>
      <c r="W936" s="382"/>
      <c r="X936" s="382"/>
      <c r="Y936" s="383"/>
      <c r="Z936" s="2"/>
    </row>
    <row r="937" ht="14.25" customHeight="1">
      <c r="A937" s="102"/>
      <c r="B937" s="117"/>
      <c r="C937" s="110"/>
      <c r="D937" s="110"/>
      <c r="E937" s="115"/>
      <c r="F937" s="110"/>
      <c r="G937" s="110"/>
      <c r="H937" s="110"/>
      <c r="I937" s="110"/>
      <c r="J937" s="110"/>
      <c r="K937" s="112"/>
      <c r="L937" s="112"/>
      <c r="M937" s="112"/>
      <c r="N937" s="112"/>
      <c r="O937" s="112"/>
      <c r="P937" s="112"/>
      <c r="Q937" s="112"/>
      <c r="R937" s="110"/>
      <c r="S937" s="110"/>
      <c r="T937" s="112"/>
      <c r="U937" s="112"/>
      <c r="V937" s="110"/>
      <c r="W937" s="382"/>
      <c r="X937" s="382"/>
      <c r="Y937" s="383"/>
      <c r="Z937" s="2"/>
    </row>
    <row r="938" ht="14.25" customHeight="1">
      <c r="A938" s="102"/>
      <c r="B938" s="117"/>
      <c r="C938" s="110"/>
      <c r="D938" s="110"/>
      <c r="E938" s="115"/>
      <c r="F938" s="110"/>
      <c r="G938" s="110"/>
      <c r="H938" s="110"/>
      <c r="I938" s="110"/>
      <c r="J938" s="110"/>
      <c r="K938" s="112"/>
      <c r="L938" s="112"/>
      <c r="M938" s="112"/>
      <c r="N938" s="112"/>
      <c r="O938" s="112"/>
      <c r="P938" s="112"/>
      <c r="Q938" s="112"/>
      <c r="R938" s="110"/>
      <c r="S938" s="110"/>
      <c r="T938" s="112"/>
      <c r="U938" s="112"/>
      <c r="V938" s="110"/>
      <c r="W938" s="382"/>
      <c r="X938" s="382"/>
      <c r="Y938" s="383"/>
      <c r="Z938" s="2"/>
    </row>
    <row r="939" ht="14.25" customHeight="1">
      <c r="A939" s="102"/>
      <c r="B939" s="117"/>
      <c r="C939" s="110"/>
      <c r="D939" s="110"/>
      <c r="E939" s="115"/>
      <c r="F939" s="110"/>
      <c r="G939" s="110"/>
      <c r="H939" s="110"/>
      <c r="I939" s="110"/>
      <c r="J939" s="110"/>
      <c r="K939" s="112"/>
      <c r="L939" s="112"/>
      <c r="M939" s="112"/>
      <c r="N939" s="112"/>
      <c r="O939" s="112"/>
      <c r="P939" s="112"/>
      <c r="Q939" s="112"/>
      <c r="R939" s="110"/>
      <c r="S939" s="110"/>
      <c r="T939" s="112"/>
      <c r="U939" s="112"/>
      <c r="V939" s="110"/>
      <c r="W939" s="382"/>
      <c r="X939" s="382"/>
      <c r="Y939" s="383"/>
      <c r="Z939" s="2"/>
    </row>
    <row r="940" ht="15.75" customHeight="1">
      <c r="A940" s="2"/>
      <c r="B940" s="2"/>
      <c r="C940" s="2"/>
      <c r="D940" s="2"/>
      <c r="E940" s="2"/>
      <c r="F940" s="2"/>
      <c r="G940" s="2"/>
      <c r="H940" s="2"/>
      <c r="I940" s="2"/>
      <c r="J940" s="2"/>
      <c r="K940" s="2"/>
      <c r="L940" s="2"/>
      <c r="M940" s="2"/>
      <c r="N940" s="2"/>
      <c r="O940" s="2"/>
      <c r="P940" s="2"/>
      <c r="Q940" s="2"/>
      <c r="R940" s="2"/>
      <c r="S940" s="2"/>
      <c r="T940" s="4"/>
      <c r="U940" s="4"/>
      <c r="V940" s="2"/>
      <c r="W940" s="383"/>
      <c r="X940" s="383"/>
      <c r="Y940" s="383"/>
      <c r="Z940" s="2"/>
    </row>
    <row r="941" ht="15.75" customHeight="1">
      <c r="A941" s="2"/>
      <c r="B941" s="2"/>
      <c r="C941" s="2"/>
      <c r="D941" s="2"/>
      <c r="E941" s="2"/>
      <c r="F941" s="2"/>
      <c r="G941" s="2"/>
      <c r="H941" s="2"/>
      <c r="I941" s="2"/>
      <c r="J941" s="2"/>
      <c r="K941" s="2"/>
      <c r="L941" s="2"/>
      <c r="M941" s="2"/>
      <c r="N941" s="2"/>
      <c r="O941" s="2"/>
      <c r="P941" s="2"/>
      <c r="Q941" s="2"/>
      <c r="R941" s="2"/>
      <c r="S941" s="2"/>
      <c r="T941" s="4"/>
      <c r="U941" s="4"/>
      <c r="V941" s="2"/>
      <c r="W941" s="383"/>
      <c r="X941" s="383"/>
      <c r="Y941" s="383"/>
      <c r="Z941" s="2"/>
    </row>
    <row r="942" ht="15.75" customHeight="1">
      <c r="A942" s="2"/>
      <c r="B942" s="2"/>
      <c r="C942" s="2"/>
      <c r="D942" s="2"/>
      <c r="E942" s="2"/>
      <c r="F942" s="2"/>
      <c r="G942" s="2"/>
      <c r="H942" s="2"/>
      <c r="I942" s="2"/>
      <c r="J942" s="2"/>
      <c r="K942" s="2"/>
      <c r="L942" s="2"/>
      <c r="M942" s="2"/>
      <c r="N942" s="2"/>
      <c r="O942" s="2"/>
      <c r="P942" s="2"/>
      <c r="Q942" s="2"/>
      <c r="R942" s="2"/>
      <c r="S942" s="2"/>
      <c r="T942" s="4"/>
      <c r="U942" s="4"/>
      <c r="V942" s="2"/>
      <c r="W942" s="383"/>
      <c r="X942" s="383"/>
      <c r="Y942" s="383"/>
      <c r="Z942" s="2"/>
    </row>
    <row r="943" ht="15.75" customHeight="1">
      <c r="A943" s="2"/>
      <c r="B943" s="2"/>
      <c r="C943" s="2"/>
      <c r="D943" s="2"/>
      <c r="E943" s="2"/>
      <c r="F943" s="2"/>
      <c r="G943" s="2"/>
      <c r="H943" s="2"/>
      <c r="I943" s="2"/>
      <c r="J943" s="2"/>
      <c r="K943" s="2"/>
      <c r="L943" s="2"/>
      <c r="M943" s="2"/>
      <c r="N943" s="2"/>
      <c r="O943" s="2"/>
      <c r="P943" s="2"/>
      <c r="Q943" s="2"/>
      <c r="R943" s="2"/>
      <c r="S943" s="2"/>
      <c r="T943" s="4"/>
      <c r="U943" s="4"/>
      <c r="V943" s="2"/>
      <c r="W943" s="383"/>
      <c r="X943" s="383"/>
      <c r="Y943" s="383"/>
      <c r="Z943" s="2"/>
    </row>
    <row r="944" ht="15.75" customHeight="1">
      <c r="A944" s="2"/>
      <c r="B944" s="2"/>
      <c r="C944" s="2"/>
      <c r="D944" s="2"/>
      <c r="E944" s="2"/>
      <c r="F944" s="2"/>
      <c r="G944" s="2"/>
      <c r="H944" s="2"/>
      <c r="I944" s="2"/>
      <c r="J944" s="2"/>
      <c r="K944" s="2"/>
      <c r="L944" s="2"/>
      <c r="M944" s="2"/>
      <c r="N944" s="2"/>
      <c r="O944" s="2"/>
      <c r="P944" s="2"/>
      <c r="Q944" s="2"/>
      <c r="R944" s="2"/>
      <c r="S944" s="2"/>
      <c r="T944" s="4"/>
      <c r="U944" s="4"/>
      <c r="V944" s="2"/>
      <c r="W944" s="383"/>
      <c r="X944" s="383"/>
      <c r="Y944" s="383"/>
      <c r="Z944" s="2"/>
    </row>
    <row r="945" ht="15.75" customHeight="1">
      <c r="A945" s="2"/>
      <c r="B945" s="2"/>
      <c r="C945" s="2"/>
      <c r="D945" s="2"/>
      <c r="E945" s="2"/>
      <c r="F945" s="2"/>
      <c r="G945" s="2"/>
      <c r="H945" s="2"/>
      <c r="I945" s="2"/>
      <c r="J945" s="2"/>
      <c r="K945" s="2"/>
      <c r="L945" s="2"/>
      <c r="M945" s="2"/>
      <c r="N945" s="2"/>
      <c r="O945" s="2"/>
      <c r="P945" s="2"/>
      <c r="Q945" s="2"/>
      <c r="R945" s="2"/>
      <c r="S945" s="2"/>
      <c r="T945" s="4"/>
      <c r="U945" s="4"/>
      <c r="V945" s="2"/>
      <c r="W945" s="383"/>
      <c r="X945" s="383"/>
      <c r="Y945" s="383"/>
      <c r="Z945" s="2"/>
    </row>
    <row r="946" ht="15.75" customHeight="1">
      <c r="A946" s="2"/>
      <c r="B946" s="2"/>
      <c r="C946" s="2"/>
      <c r="D946" s="2"/>
      <c r="E946" s="2"/>
      <c r="F946" s="2"/>
      <c r="G946" s="2"/>
      <c r="H946" s="2"/>
      <c r="I946" s="2"/>
      <c r="J946" s="2"/>
      <c r="K946" s="2"/>
      <c r="L946" s="2"/>
      <c r="M946" s="2"/>
      <c r="N946" s="2"/>
      <c r="O946" s="2"/>
      <c r="P946" s="2"/>
      <c r="Q946" s="2"/>
      <c r="R946" s="2"/>
      <c r="S946" s="2"/>
      <c r="T946" s="4"/>
      <c r="U946" s="4"/>
      <c r="V946" s="2"/>
      <c r="W946" s="383"/>
      <c r="X946" s="383"/>
      <c r="Y946" s="383"/>
      <c r="Z946" s="2"/>
    </row>
    <row r="947" ht="15.75" customHeight="1">
      <c r="A947" s="2"/>
      <c r="B947" s="2"/>
      <c r="C947" s="2"/>
      <c r="D947" s="2"/>
      <c r="E947" s="2"/>
      <c r="F947" s="2"/>
      <c r="G947" s="2"/>
      <c r="H947" s="2"/>
      <c r="I947" s="2"/>
      <c r="J947" s="2"/>
      <c r="K947" s="2"/>
      <c r="L947" s="2"/>
      <c r="M947" s="2"/>
      <c r="N947" s="2"/>
      <c r="O947" s="2"/>
      <c r="P947" s="2"/>
      <c r="Q947" s="2"/>
      <c r="R947" s="2"/>
      <c r="S947" s="2"/>
      <c r="T947" s="4"/>
      <c r="U947" s="4"/>
      <c r="V947" s="2"/>
      <c r="W947" s="383"/>
      <c r="X947" s="383"/>
      <c r="Y947" s="383"/>
      <c r="Z947" s="2"/>
    </row>
    <row r="948" ht="15.75" customHeight="1">
      <c r="A948" s="2"/>
      <c r="B948" s="2"/>
      <c r="C948" s="2"/>
      <c r="D948" s="2"/>
      <c r="E948" s="2"/>
      <c r="F948" s="2"/>
      <c r="G948" s="2"/>
      <c r="H948" s="2"/>
      <c r="I948" s="2"/>
      <c r="J948" s="2"/>
      <c r="K948" s="2"/>
      <c r="L948" s="2"/>
      <c r="M948" s="2"/>
      <c r="N948" s="2"/>
      <c r="O948" s="2"/>
      <c r="P948" s="2"/>
      <c r="Q948" s="2"/>
      <c r="R948" s="2"/>
      <c r="S948" s="2"/>
      <c r="T948" s="4"/>
      <c r="U948" s="4"/>
      <c r="V948" s="2"/>
      <c r="W948" s="383"/>
      <c r="X948" s="383"/>
      <c r="Y948" s="383"/>
      <c r="Z948" s="2"/>
    </row>
    <row r="949" ht="15.75" customHeight="1">
      <c r="A949" s="2"/>
      <c r="B949" s="2"/>
      <c r="C949" s="2"/>
      <c r="D949" s="2"/>
      <c r="E949" s="2"/>
      <c r="F949" s="2"/>
      <c r="G949" s="2"/>
      <c r="H949" s="2"/>
      <c r="I949" s="2"/>
      <c r="J949" s="2"/>
      <c r="K949" s="2"/>
      <c r="L949" s="2"/>
      <c r="M949" s="2"/>
      <c r="N949" s="2"/>
      <c r="O949" s="2"/>
      <c r="P949" s="2"/>
      <c r="Q949" s="2"/>
      <c r="R949" s="2"/>
      <c r="S949" s="2"/>
      <c r="T949" s="4"/>
      <c r="U949" s="4"/>
      <c r="V949" s="2"/>
      <c r="W949" s="383"/>
      <c r="X949" s="383"/>
      <c r="Y949" s="383"/>
      <c r="Z949" s="2"/>
    </row>
    <row r="950" ht="15.75" customHeight="1">
      <c r="A950" s="2"/>
      <c r="B950" s="2"/>
      <c r="C950" s="2"/>
      <c r="D950" s="2"/>
      <c r="E950" s="2"/>
      <c r="F950" s="2"/>
      <c r="G950" s="2"/>
      <c r="H950" s="2"/>
      <c r="I950" s="2"/>
      <c r="J950" s="2"/>
      <c r="K950" s="2"/>
      <c r="L950" s="2"/>
      <c r="M950" s="2"/>
      <c r="N950" s="2"/>
      <c r="O950" s="2"/>
      <c r="P950" s="2"/>
      <c r="Q950" s="2"/>
      <c r="R950" s="2"/>
      <c r="S950" s="2"/>
      <c r="T950" s="4"/>
      <c r="U950" s="4"/>
      <c r="V950" s="2"/>
      <c r="W950" s="383"/>
      <c r="X950" s="383"/>
      <c r="Y950" s="383"/>
      <c r="Z950" s="2"/>
    </row>
    <row r="951" ht="15.75" customHeight="1">
      <c r="A951" s="2"/>
      <c r="B951" s="2"/>
      <c r="C951" s="2"/>
      <c r="D951" s="2"/>
      <c r="E951" s="2"/>
      <c r="F951" s="2"/>
      <c r="G951" s="2"/>
      <c r="H951" s="2"/>
      <c r="I951" s="2"/>
      <c r="J951" s="2"/>
      <c r="K951" s="2"/>
      <c r="L951" s="2"/>
      <c r="M951" s="2"/>
      <c r="N951" s="2"/>
      <c r="O951" s="2"/>
      <c r="P951" s="2"/>
      <c r="Q951" s="2"/>
      <c r="R951" s="2"/>
      <c r="S951" s="2"/>
      <c r="T951" s="4"/>
      <c r="U951" s="4"/>
      <c r="V951" s="2"/>
      <c r="W951" s="383"/>
      <c r="X951" s="383"/>
      <c r="Y951" s="383"/>
      <c r="Z951" s="2"/>
    </row>
    <row r="952" ht="15.75" customHeight="1">
      <c r="A952" s="2"/>
      <c r="B952" s="2"/>
      <c r="C952" s="2"/>
      <c r="D952" s="2"/>
      <c r="E952" s="2"/>
      <c r="F952" s="2"/>
      <c r="G952" s="2"/>
      <c r="H952" s="2"/>
      <c r="I952" s="2"/>
      <c r="J952" s="2"/>
      <c r="K952" s="2"/>
      <c r="L952" s="2"/>
      <c r="M952" s="2"/>
      <c r="N952" s="2"/>
      <c r="O952" s="2"/>
      <c r="P952" s="2"/>
      <c r="Q952" s="2"/>
      <c r="R952" s="2"/>
      <c r="S952" s="2"/>
      <c r="T952" s="4"/>
      <c r="U952" s="4"/>
      <c r="V952" s="2"/>
      <c r="W952" s="383"/>
      <c r="X952" s="383"/>
      <c r="Y952" s="383"/>
      <c r="Z952" s="2"/>
    </row>
    <row r="953" ht="15.75" customHeight="1">
      <c r="A953" s="2"/>
      <c r="B953" s="2"/>
      <c r="C953" s="2"/>
      <c r="D953" s="2"/>
      <c r="E953" s="2"/>
      <c r="F953" s="2"/>
      <c r="G953" s="2"/>
      <c r="H953" s="2"/>
      <c r="I953" s="2"/>
      <c r="J953" s="2"/>
      <c r="K953" s="2"/>
      <c r="L953" s="2"/>
      <c r="M953" s="2"/>
      <c r="N953" s="2"/>
      <c r="O953" s="2"/>
      <c r="P953" s="2"/>
      <c r="Q953" s="2"/>
      <c r="R953" s="2"/>
      <c r="S953" s="2"/>
      <c r="T953" s="4"/>
      <c r="U953" s="4"/>
      <c r="V953" s="2"/>
      <c r="W953" s="383"/>
      <c r="X953" s="383"/>
      <c r="Y953" s="383"/>
      <c r="Z953" s="2"/>
    </row>
    <row r="954" ht="15.75" customHeight="1">
      <c r="A954" s="2"/>
      <c r="B954" s="2"/>
      <c r="C954" s="2"/>
      <c r="D954" s="2"/>
      <c r="E954" s="2"/>
      <c r="F954" s="2"/>
      <c r="G954" s="2"/>
      <c r="H954" s="2"/>
      <c r="I954" s="2"/>
      <c r="J954" s="2"/>
      <c r="K954" s="2"/>
      <c r="L954" s="2"/>
      <c r="M954" s="2"/>
      <c r="N954" s="2"/>
      <c r="O954" s="2"/>
      <c r="P954" s="2"/>
      <c r="Q954" s="2"/>
      <c r="R954" s="2"/>
      <c r="S954" s="2"/>
      <c r="T954" s="4"/>
      <c r="U954" s="4"/>
      <c r="V954" s="2"/>
      <c r="W954" s="383"/>
      <c r="X954" s="383"/>
      <c r="Y954" s="383"/>
      <c r="Z954" s="2"/>
    </row>
    <row r="955" ht="15.75" customHeight="1">
      <c r="A955" s="2"/>
      <c r="B955" s="2"/>
      <c r="C955" s="2"/>
      <c r="D955" s="2"/>
      <c r="E955" s="2"/>
      <c r="F955" s="2"/>
      <c r="G955" s="2"/>
      <c r="H955" s="2"/>
      <c r="I955" s="2"/>
      <c r="J955" s="2"/>
      <c r="K955" s="2"/>
      <c r="L955" s="2"/>
      <c r="M955" s="2"/>
      <c r="N955" s="2"/>
      <c r="O955" s="2"/>
      <c r="P955" s="2"/>
      <c r="Q955" s="2"/>
      <c r="R955" s="2"/>
      <c r="S955" s="2"/>
      <c r="T955" s="4"/>
      <c r="U955" s="4"/>
      <c r="V955" s="2"/>
      <c r="W955" s="383"/>
      <c r="X955" s="383"/>
      <c r="Y955" s="383"/>
      <c r="Z955" s="2"/>
    </row>
    <row r="956" ht="15.75" customHeight="1">
      <c r="A956" s="2"/>
      <c r="B956" s="2"/>
      <c r="C956" s="2"/>
      <c r="D956" s="2"/>
      <c r="E956" s="2"/>
      <c r="F956" s="2"/>
      <c r="G956" s="2"/>
      <c r="H956" s="2"/>
      <c r="I956" s="2"/>
      <c r="J956" s="2"/>
      <c r="K956" s="2"/>
      <c r="L956" s="2"/>
      <c r="M956" s="2"/>
      <c r="N956" s="2"/>
      <c r="O956" s="2"/>
      <c r="P956" s="2"/>
      <c r="Q956" s="2"/>
      <c r="R956" s="2"/>
      <c r="S956" s="2"/>
      <c r="T956" s="4"/>
      <c r="U956" s="4"/>
      <c r="V956" s="2"/>
      <c r="W956" s="383"/>
      <c r="X956" s="383"/>
      <c r="Y956" s="383"/>
      <c r="Z956" s="2"/>
    </row>
    <row r="957" ht="15.75" customHeight="1">
      <c r="A957" s="2"/>
      <c r="B957" s="2"/>
      <c r="C957" s="2"/>
      <c r="D957" s="2"/>
      <c r="E957" s="2"/>
      <c r="F957" s="2"/>
      <c r="G957" s="2"/>
      <c r="H957" s="2"/>
      <c r="I957" s="2"/>
      <c r="J957" s="2"/>
      <c r="K957" s="2"/>
      <c r="L957" s="2"/>
      <c r="M957" s="2"/>
      <c r="N957" s="2"/>
      <c r="O957" s="2"/>
      <c r="P957" s="2"/>
      <c r="Q957" s="2"/>
      <c r="R957" s="2"/>
      <c r="S957" s="2"/>
      <c r="T957" s="4"/>
      <c r="U957" s="4"/>
      <c r="V957" s="2"/>
      <c r="W957" s="383"/>
      <c r="X957" s="383"/>
      <c r="Y957" s="383"/>
      <c r="Z957" s="2"/>
    </row>
    <row r="958" ht="15.75" customHeight="1">
      <c r="A958" s="2"/>
      <c r="B958" s="2"/>
      <c r="C958" s="2"/>
      <c r="D958" s="2"/>
      <c r="E958" s="2"/>
      <c r="F958" s="2"/>
      <c r="G958" s="2"/>
      <c r="H958" s="2"/>
      <c r="I958" s="2"/>
      <c r="J958" s="2"/>
      <c r="K958" s="2"/>
      <c r="L958" s="2"/>
      <c r="M958" s="2"/>
      <c r="N958" s="2"/>
      <c r="O958" s="2"/>
      <c r="P958" s="2"/>
      <c r="Q958" s="2"/>
      <c r="R958" s="2"/>
      <c r="S958" s="2"/>
      <c r="T958" s="4"/>
      <c r="U958" s="4"/>
      <c r="V958" s="2"/>
      <c r="W958" s="383"/>
      <c r="X958" s="383"/>
      <c r="Y958" s="383"/>
      <c r="Z958" s="2"/>
    </row>
    <row r="959" ht="15.75" customHeight="1">
      <c r="A959" s="2"/>
      <c r="B959" s="2"/>
      <c r="C959" s="2"/>
      <c r="D959" s="2"/>
      <c r="E959" s="2"/>
      <c r="F959" s="2"/>
      <c r="G959" s="2"/>
      <c r="H959" s="2"/>
      <c r="I959" s="2"/>
      <c r="J959" s="2"/>
      <c r="K959" s="2"/>
      <c r="L959" s="2"/>
      <c r="M959" s="2"/>
      <c r="N959" s="2"/>
      <c r="O959" s="2"/>
      <c r="P959" s="2"/>
      <c r="Q959" s="2"/>
      <c r="R959" s="2"/>
      <c r="S959" s="2"/>
      <c r="T959" s="4"/>
      <c r="U959" s="4"/>
      <c r="V959" s="2"/>
      <c r="W959" s="383"/>
      <c r="X959" s="383"/>
      <c r="Y959" s="383"/>
      <c r="Z959" s="2"/>
    </row>
    <row r="960" ht="15.75" customHeight="1">
      <c r="A960" s="2"/>
      <c r="B960" s="2"/>
      <c r="C960" s="2"/>
      <c r="D960" s="2"/>
      <c r="E960" s="2"/>
      <c r="F960" s="2"/>
      <c r="G960" s="2"/>
      <c r="H960" s="2"/>
      <c r="I960" s="2"/>
      <c r="J960" s="2"/>
      <c r="K960" s="2"/>
      <c r="L960" s="2"/>
      <c r="M960" s="2"/>
      <c r="N960" s="2"/>
      <c r="O960" s="2"/>
      <c r="P960" s="2"/>
      <c r="Q960" s="2"/>
      <c r="R960" s="2"/>
      <c r="S960" s="2"/>
      <c r="T960" s="4"/>
      <c r="U960" s="4"/>
      <c r="V960" s="2"/>
      <c r="W960" s="383"/>
      <c r="X960" s="383"/>
      <c r="Y960" s="383"/>
      <c r="Z960" s="2"/>
    </row>
    <row r="961" ht="15.75" customHeight="1">
      <c r="A961" s="2"/>
      <c r="B961" s="2"/>
      <c r="C961" s="2"/>
      <c r="D961" s="2"/>
      <c r="E961" s="2"/>
      <c r="F961" s="2"/>
      <c r="G961" s="2"/>
      <c r="H961" s="2"/>
      <c r="I961" s="2"/>
      <c r="J961" s="2"/>
      <c r="K961" s="2"/>
      <c r="L961" s="2"/>
      <c r="M961" s="2"/>
      <c r="N961" s="2"/>
      <c r="O961" s="2"/>
      <c r="P961" s="2"/>
      <c r="Q961" s="2"/>
      <c r="R961" s="2"/>
      <c r="S961" s="2"/>
      <c r="T961" s="4"/>
      <c r="U961" s="4"/>
      <c r="V961" s="2"/>
      <c r="W961" s="383"/>
      <c r="X961" s="383"/>
      <c r="Y961" s="383"/>
      <c r="Z961" s="2"/>
    </row>
    <row r="962" ht="15.75" customHeight="1">
      <c r="A962" s="2"/>
      <c r="B962" s="2"/>
      <c r="C962" s="2"/>
      <c r="D962" s="2"/>
      <c r="E962" s="2"/>
      <c r="F962" s="2"/>
      <c r="G962" s="2"/>
      <c r="H962" s="2"/>
      <c r="I962" s="2"/>
      <c r="J962" s="2"/>
      <c r="K962" s="2"/>
      <c r="L962" s="2"/>
      <c r="M962" s="2"/>
      <c r="N962" s="2"/>
      <c r="O962" s="2"/>
      <c r="P962" s="2"/>
      <c r="Q962" s="2"/>
      <c r="R962" s="2"/>
      <c r="S962" s="2"/>
      <c r="T962" s="4"/>
      <c r="U962" s="4"/>
      <c r="V962" s="2"/>
      <c r="W962" s="383"/>
      <c r="X962" s="383"/>
      <c r="Y962" s="383"/>
      <c r="Z962" s="2"/>
    </row>
    <row r="963" ht="15.75" customHeight="1">
      <c r="A963" s="2"/>
      <c r="B963" s="2"/>
      <c r="C963" s="2"/>
      <c r="D963" s="2"/>
      <c r="E963" s="2"/>
      <c r="F963" s="2"/>
      <c r="G963" s="2"/>
      <c r="H963" s="2"/>
      <c r="I963" s="2"/>
      <c r="J963" s="2"/>
      <c r="K963" s="2"/>
      <c r="L963" s="2"/>
      <c r="M963" s="2"/>
      <c r="N963" s="2"/>
      <c r="O963" s="2"/>
      <c r="P963" s="2"/>
      <c r="Q963" s="2"/>
      <c r="R963" s="2"/>
      <c r="S963" s="2"/>
      <c r="T963" s="4"/>
      <c r="U963" s="4"/>
      <c r="V963" s="2"/>
      <c r="W963" s="383"/>
      <c r="X963" s="383"/>
      <c r="Y963" s="383"/>
      <c r="Z963" s="2"/>
    </row>
    <row r="964" ht="15.75" customHeight="1">
      <c r="A964" s="2"/>
      <c r="B964" s="2"/>
      <c r="C964" s="2"/>
      <c r="D964" s="2"/>
      <c r="E964" s="2"/>
      <c r="F964" s="2"/>
      <c r="G964" s="2"/>
      <c r="H964" s="2"/>
      <c r="I964" s="2"/>
      <c r="J964" s="2"/>
      <c r="K964" s="2"/>
      <c r="L964" s="2"/>
      <c r="M964" s="2"/>
      <c r="N964" s="2"/>
      <c r="O964" s="2"/>
      <c r="P964" s="2"/>
      <c r="Q964" s="2"/>
      <c r="R964" s="2"/>
      <c r="S964" s="2"/>
      <c r="T964" s="4"/>
      <c r="U964" s="4"/>
      <c r="V964" s="2"/>
      <c r="W964" s="383"/>
      <c r="X964" s="383"/>
      <c r="Y964" s="383"/>
      <c r="Z964" s="2"/>
    </row>
    <row r="965" ht="15.75" customHeight="1">
      <c r="A965" s="2"/>
      <c r="B965" s="2"/>
      <c r="C965" s="2"/>
      <c r="D965" s="2"/>
      <c r="E965" s="2"/>
      <c r="F965" s="2"/>
      <c r="G965" s="2"/>
      <c r="H965" s="2"/>
      <c r="I965" s="2"/>
      <c r="J965" s="2"/>
      <c r="K965" s="2"/>
      <c r="L965" s="2"/>
      <c r="M965" s="2"/>
      <c r="N965" s="2"/>
      <c r="O965" s="2"/>
      <c r="P965" s="2"/>
      <c r="Q965" s="2"/>
      <c r="R965" s="2"/>
      <c r="S965" s="2"/>
      <c r="T965" s="4"/>
      <c r="U965" s="4"/>
      <c r="V965" s="2"/>
      <c r="W965" s="383"/>
      <c r="X965" s="383"/>
      <c r="Y965" s="383"/>
      <c r="Z965" s="2"/>
    </row>
    <row r="966" ht="15.75" customHeight="1">
      <c r="A966" s="2"/>
      <c r="B966" s="2"/>
      <c r="C966" s="2"/>
      <c r="D966" s="2"/>
      <c r="E966" s="2"/>
      <c r="F966" s="2"/>
      <c r="G966" s="2"/>
      <c r="H966" s="2"/>
      <c r="I966" s="2"/>
      <c r="J966" s="2"/>
      <c r="K966" s="2"/>
      <c r="L966" s="2"/>
      <c r="M966" s="2"/>
      <c r="N966" s="2"/>
      <c r="O966" s="2"/>
      <c r="P966" s="2"/>
      <c r="Q966" s="2"/>
      <c r="R966" s="2"/>
      <c r="S966" s="2"/>
      <c r="T966" s="4"/>
      <c r="U966" s="4"/>
      <c r="V966" s="2"/>
      <c r="W966" s="383"/>
      <c r="X966" s="383"/>
      <c r="Y966" s="383"/>
      <c r="Z966" s="2"/>
    </row>
    <row r="967" ht="15.75" customHeight="1">
      <c r="A967" s="2"/>
      <c r="B967" s="2"/>
      <c r="C967" s="2"/>
      <c r="D967" s="2"/>
      <c r="E967" s="2"/>
      <c r="F967" s="2"/>
      <c r="G967" s="2"/>
      <c r="H967" s="2"/>
      <c r="I967" s="2"/>
      <c r="J967" s="2"/>
      <c r="K967" s="2"/>
      <c r="L967" s="2"/>
      <c r="M967" s="2"/>
      <c r="N967" s="2"/>
      <c r="O967" s="2"/>
      <c r="P967" s="2"/>
      <c r="Q967" s="2"/>
      <c r="R967" s="2"/>
      <c r="S967" s="2"/>
      <c r="T967" s="4"/>
      <c r="U967" s="4"/>
      <c r="V967" s="2"/>
      <c r="W967" s="383"/>
      <c r="X967" s="383"/>
      <c r="Y967" s="383"/>
      <c r="Z967" s="2"/>
    </row>
    <row r="968" ht="15.75" customHeight="1">
      <c r="A968" s="2"/>
      <c r="B968" s="2"/>
      <c r="C968" s="2"/>
      <c r="D968" s="2"/>
      <c r="E968" s="2"/>
      <c r="F968" s="2"/>
      <c r="G968" s="2"/>
      <c r="H968" s="2"/>
      <c r="I968" s="2"/>
      <c r="J968" s="2"/>
      <c r="K968" s="2"/>
      <c r="L968" s="2"/>
      <c r="M968" s="2"/>
      <c r="N968" s="2"/>
      <c r="O968" s="2"/>
      <c r="P968" s="2"/>
      <c r="Q968" s="2"/>
      <c r="R968" s="2"/>
      <c r="S968" s="2"/>
      <c r="T968" s="4"/>
      <c r="U968" s="4"/>
      <c r="V968" s="2"/>
      <c r="W968" s="383"/>
      <c r="X968" s="383"/>
      <c r="Y968" s="383"/>
      <c r="Z968" s="2"/>
    </row>
    <row r="969" ht="15.75" customHeight="1">
      <c r="A969" s="2"/>
      <c r="B969" s="2"/>
      <c r="C969" s="2"/>
      <c r="D969" s="2"/>
      <c r="E969" s="2"/>
      <c r="F969" s="2"/>
      <c r="G969" s="2"/>
      <c r="H969" s="2"/>
      <c r="I969" s="2"/>
      <c r="J969" s="2"/>
      <c r="K969" s="2"/>
      <c r="L969" s="2"/>
      <c r="M969" s="2"/>
      <c r="N969" s="2"/>
      <c r="O969" s="2"/>
      <c r="P969" s="2"/>
      <c r="Q969" s="2"/>
      <c r="R969" s="2"/>
      <c r="S969" s="2"/>
      <c r="T969" s="4"/>
      <c r="U969" s="4"/>
      <c r="V969" s="2"/>
      <c r="W969" s="383"/>
      <c r="X969" s="383"/>
      <c r="Y969" s="383"/>
      <c r="Z969" s="2"/>
    </row>
    <row r="970" ht="15.75" customHeight="1">
      <c r="A970" s="2"/>
      <c r="B970" s="2"/>
      <c r="C970" s="2"/>
      <c r="D970" s="2"/>
      <c r="E970" s="2"/>
      <c r="F970" s="2"/>
      <c r="G970" s="2"/>
      <c r="H970" s="2"/>
      <c r="I970" s="2"/>
      <c r="J970" s="2"/>
      <c r="K970" s="2"/>
      <c r="L970" s="2"/>
      <c r="M970" s="2"/>
      <c r="N970" s="2"/>
      <c r="O970" s="2"/>
      <c r="P970" s="2"/>
      <c r="Q970" s="2"/>
      <c r="R970" s="2"/>
      <c r="S970" s="2"/>
      <c r="T970" s="4"/>
      <c r="U970" s="4"/>
      <c r="V970" s="2"/>
      <c r="W970" s="383"/>
      <c r="X970" s="383"/>
      <c r="Y970" s="383"/>
      <c r="Z970" s="2"/>
    </row>
    <row r="971" ht="15.75" customHeight="1">
      <c r="A971" s="2"/>
      <c r="B971" s="2"/>
      <c r="C971" s="2"/>
      <c r="D971" s="2"/>
      <c r="E971" s="2"/>
      <c r="F971" s="2"/>
      <c r="G971" s="2"/>
      <c r="H971" s="2"/>
      <c r="I971" s="2"/>
      <c r="J971" s="2"/>
      <c r="K971" s="2"/>
      <c r="L971" s="2"/>
      <c r="M971" s="2"/>
      <c r="N971" s="2"/>
      <c r="O971" s="2"/>
      <c r="P971" s="2"/>
      <c r="Q971" s="2"/>
      <c r="R971" s="2"/>
      <c r="S971" s="2"/>
      <c r="T971" s="4"/>
      <c r="U971" s="4"/>
      <c r="V971" s="2"/>
      <c r="W971" s="383"/>
      <c r="X971" s="383"/>
      <c r="Y971" s="383"/>
      <c r="Z971" s="2"/>
    </row>
    <row r="972" ht="15.75" customHeight="1">
      <c r="A972" s="2"/>
      <c r="B972" s="2"/>
      <c r="C972" s="2"/>
      <c r="D972" s="2"/>
      <c r="E972" s="2"/>
      <c r="F972" s="2"/>
      <c r="G972" s="2"/>
      <c r="H972" s="2"/>
      <c r="I972" s="2"/>
      <c r="J972" s="2"/>
      <c r="K972" s="2"/>
      <c r="L972" s="2"/>
      <c r="M972" s="2"/>
      <c r="N972" s="2"/>
      <c r="O972" s="2"/>
      <c r="P972" s="2"/>
      <c r="Q972" s="2"/>
      <c r="R972" s="2"/>
      <c r="S972" s="2"/>
      <c r="T972" s="4"/>
      <c r="U972" s="4"/>
      <c r="V972" s="2"/>
      <c r="W972" s="383"/>
      <c r="X972" s="383"/>
      <c r="Y972" s="383"/>
      <c r="Z972" s="2"/>
    </row>
    <row r="973" ht="15.75" customHeight="1">
      <c r="A973" s="2"/>
      <c r="B973" s="2"/>
      <c r="C973" s="2"/>
      <c r="D973" s="2"/>
      <c r="E973" s="2"/>
      <c r="F973" s="2"/>
      <c r="G973" s="2"/>
      <c r="H973" s="2"/>
      <c r="I973" s="2"/>
      <c r="J973" s="2"/>
      <c r="K973" s="2"/>
      <c r="L973" s="2"/>
      <c r="M973" s="2"/>
      <c r="N973" s="2"/>
      <c r="O973" s="2"/>
      <c r="P973" s="2"/>
      <c r="Q973" s="2"/>
      <c r="R973" s="2"/>
      <c r="S973" s="2"/>
      <c r="T973" s="4"/>
      <c r="U973" s="4"/>
      <c r="V973" s="2"/>
      <c r="W973" s="383"/>
      <c r="X973" s="383"/>
      <c r="Y973" s="383"/>
      <c r="Z973" s="2"/>
    </row>
    <row r="974" ht="15.75" customHeight="1">
      <c r="A974" s="2"/>
      <c r="B974" s="2"/>
      <c r="C974" s="2"/>
      <c r="D974" s="2"/>
      <c r="E974" s="2"/>
      <c r="F974" s="2"/>
      <c r="G974" s="2"/>
      <c r="H974" s="2"/>
      <c r="I974" s="2"/>
      <c r="J974" s="2"/>
      <c r="K974" s="2"/>
      <c r="L974" s="2"/>
      <c r="M974" s="2"/>
      <c r="N974" s="2"/>
      <c r="O974" s="2"/>
      <c r="P974" s="2"/>
      <c r="Q974" s="2"/>
      <c r="R974" s="2"/>
      <c r="S974" s="2"/>
      <c r="T974" s="4"/>
      <c r="U974" s="4"/>
      <c r="V974" s="2"/>
      <c r="W974" s="383"/>
      <c r="X974" s="383"/>
      <c r="Y974" s="383"/>
      <c r="Z974" s="2"/>
    </row>
    <row r="975" ht="15.75" customHeight="1">
      <c r="A975" s="2"/>
      <c r="B975" s="2"/>
      <c r="C975" s="2"/>
      <c r="D975" s="2"/>
      <c r="E975" s="2"/>
      <c r="F975" s="2"/>
      <c r="G975" s="2"/>
      <c r="H975" s="2"/>
      <c r="I975" s="2"/>
      <c r="J975" s="2"/>
      <c r="K975" s="2"/>
      <c r="L975" s="2"/>
      <c r="M975" s="2"/>
      <c r="N975" s="2"/>
      <c r="O975" s="2"/>
      <c r="P975" s="2"/>
      <c r="Q975" s="2"/>
      <c r="R975" s="2"/>
      <c r="S975" s="2"/>
      <c r="T975" s="4"/>
      <c r="U975" s="4"/>
      <c r="V975" s="2"/>
      <c r="W975" s="383"/>
      <c r="X975" s="383"/>
      <c r="Y975" s="383"/>
      <c r="Z975" s="2"/>
    </row>
    <row r="976" ht="15.75" customHeight="1">
      <c r="A976" s="2"/>
      <c r="B976" s="2"/>
      <c r="C976" s="2"/>
      <c r="D976" s="2"/>
      <c r="E976" s="2"/>
      <c r="F976" s="2"/>
      <c r="G976" s="2"/>
      <c r="H976" s="2"/>
      <c r="I976" s="2"/>
      <c r="J976" s="2"/>
      <c r="K976" s="2"/>
      <c r="L976" s="2"/>
      <c r="M976" s="2"/>
      <c r="N976" s="2"/>
      <c r="O976" s="2"/>
      <c r="P976" s="2"/>
      <c r="Q976" s="2"/>
      <c r="R976" s="2"/>
      <c r="S976" s="2"/>
      <c r="T976" s="4"/>
      <c r="U976" s="4"/>
      <c r="V976" s="2"/>
      <c r="W976" s="383"/>
      <c r="X976" s="383"/>
      <c r="Y976" s="383"/>
      <c r="Z976" s="2"/>
    </row>
    <row r="977" ht="15.75" customHeight="1">
      <c r="A977" s="2"/>
      <c r="B977" s="2"/>
      <c r="C977" s="2"/>
      <c r="D977" s="2"/>
      <c r="E977" s="2"/>
      <c r="F977" s="2"/>
      <c r="G977" s="2"/>
      <c r="H977" s="2"/>
      <c r="I977" s="2"/>
      <c r="J977" s="2"/>
      <c r="K977" s="2"/>
      <c r="L977" s="2"/>
      <c r="M977" s="2"/>
      <c r="N977" s="2"/>
      <c r="O977" s="2"/>
      <c r="P977" s="2"/>
      <c r="Q977" s="2"/>
      <c r="R977" s="2"/>
      <c r="S977" s="2"/>
      <c r="T977" s="4"/>
      <c r="U977" s="4"/>
      <c r="V977" s="2"/>
      <c r="W977" s="383"/>
      <c r="X977" s="383"/>
      <c r="Y977" s="383"/>
      <c r="Z977" s="2"/>
    </row>
    <row r="978" ht="15.75" customHeight="1">
      <c r="A978" s="2"/>
      <c r="B978" s="2"/>
      <c r="C978" s="2"/>
      <c r="D978" s="2"/>
      <c r="E978" s="2"/>
      <c r="F978" s="2"/>
      <c r="G978" s="2"/>
      <c r="H978" s="2"/>
      <c r="I978" s="2"/>
      <c r="J978" s="2"/>
      <c r="K978" s="2"/>
      <c r="L978" s="2"/>
      <c r="M978" s="2"/>
      <c r="N978" s="2"/>
      <c r="O978" s="2"/>
      <c r="P978" s="2"/>
      <c r="Q978" s="2"/>
      <c r="R978" s="2"/>
      <c r="S978" s="2"/>
      <c r="T978" s="4"/>
      <c r="U978" s="4"/>
      <c r="V978" s="2"/>
      <c r="W978" s="383"/>
      <c r="X978" s="383"/>
      <c r="Y978" s="383"/>
      <c r="Z978" s="2"/>
    </row>
    <row r="979" ht="15.75" customHeight="1">
      <c r="A979" s="2"/>
      <c r="B979" s="2"/>
      <c r="C979" s="2"/>
      <c r="D979" s="2"/>
      <c r="E979" s="2"/>
      <c r="F979" s="2"/>
      <c r="G979" s="2"/>
      <c r="H979" s="2"/>
      <c r="I979" s="2"/>
      <c r="J979" s="2"/>
      <c r="K979" s="2"/>
      <c r="L979" s="2"/>
      <c r="M979" s="2"/>
      <c r="N979" s="2"/>
      <c r="O979" s="2"/>
      <c r="P979" s="2"/>
      <c r="Q979" s="2"/>
      <c r="R979" s="2"/>
      <c r="S979" s="2"/>
      <c r="T979" s="4"/>
      <c r="U979" s="4"/>
      <c r="V979" s="2"/>
      <c r="W979" s="383"/>
      <c r="X979" s="383"/>
      <c r="Y979" s="383"/>
      <c r="Z979" s="2"/>
    </row>
    <row r="980" ht="15.75" customHeight="1">
      <c r="A980" s="2"/>
      <c r="B980" s="2"/>
      <c r="C980" s="2"/>
      <c r="D980" s="2"/>
      <c r="E980" s="2"/>
      <c r="F980" s="2"/>
      <c r="G980" s="2"/>
      <c r="H980" s="2"/>
      <c r="I980" s="2"/>
      <c r="J980" s="2"/>
      <c r="K980" s="2"/>
      <c r="L980" s="2"/>
      <c r="M980" s="2"/>
      <c r="N980" s="2"/>
      <c r="O980" s="2"/>
      <c r="P980" s="2"/>
      <c r="Q980" s="2"/>
      <c r="R980" s="2"/>
      <c r="S980" s="2"/>
      <c r="T980" s="4"/>
      <c r="U980" s="4"/>
      <c r="V980" s="2"/>
      <c r="W980" s="383"/>
      <c r="X980" s="383"/>
      <c r="Y980" s="383"/>
      <c r="Z980" s="2"/>
    </row>
    <row r="981" ht="15.75" customHeight="1">
      <c r="A981" s="2"/>
      <c r="B981" s="2"/>
      <c r="C981" s="2"/>
      <c r="D981" s="2"/>
      <c r="E981" s="2"/>
      <c r="F981" s="2"/>
      <c r="G981" s="2"/>
      <c r="H981" s="2"/>
      <c r="I981" s="2"/>
      <c r="J981" s="2"/>
      <c r="K981" s="2"/>
      <c r="L981" s="2"/>
      <c r="M981" s="2"/>
      <c r="N981" s="2"/>
      <c r="O981" s="2"/>
      <c r="P981" s="2"/>
      <c r="Q981" s="2"/>
      <c r="R981" s="2"/>
      <c r="S981" s="2"/>
      <c r="T981" s="4"/>
      <c r="U981" s="4"/>
      <c r="V981" s="2"/>
      <c r="W981" s="383"/>
      <c r="X981" s="383"/>
      <c r="Y981" s="383"/>
      <c r="Z981" s="2"/>
    </row>
    <row r="982" ht="15.75" customHeight="1">
      <c r="A982" s="2"/>
      <c r="B982" s="2"/>
      <c r="C982" s="2"/>
      <c r="D982" s="2"/>
      <c r="E982" s="2"/>
      <c r="F982" s="2"/>
      <c r="G982" s="2"/>
      <c r="H982" s="2"/>
      <c r="I982" s="2"/>
      <c r="J982" s="2"/>
      <c r="K982" s="2"/>
      <c r="L982" s="2"/>
      <c r="M982" s="2"/>
      <c r="N982" s="2"/>
      <c r="O982" s="2"/>
      <c r="P982" s="2"/>
      <c r="Q982" s="2"/>
      <c r="R982" s="2"/>
      <c r="S982" s="2"/>
      <c r="T982" s="4"/>
      <c r="U982" s="4"/>
      <c r="V982" s="2"/>
      <c r="W982" s="383"/>
      <c r="X982" s="383"/>
      <c r="Y982" s="383"/>
      <c r="Z982" s="2"/>
    </row>
    <row r="983" ht="15.75" customHeight="1">
      <c r="A983" s="2"/>
      <c r="B983" s="2"/>
      <c r="C983" s="2"/>
      <c r="D983" s="2"/>
      <c r="E983" s="2"/>
      <c r="F983" s="2"/>
      <c r="G983" s="2"/>
      <c r="H983" s="2"/>
      <c r="I983" s="2"/>
      <c r="J983" s="2"/>
      <c r="K983" s="2"/>
      <c r="L983" s="2"/>
      <c r="M983" s="2"/>
      <c r="N983" s="2"/>
      <c r="O983" s="2"/>
      <c r="P983" s="2"/>
      <c r="Q983" s="2"/>
      <c r="R983" s="2"/>
      <c r="S983" s="2"/>
      <c r="T983" s="4"/>
      <c r="U983" s="4"/>
      <c r="V983" s="2"/>
      <c r="W983" s="383"/>
      <c r="X983" s="383"/>
      <c r="Y983" s="383"/>
      <c r="Z983" s="2"/>
    </row>
    <row r="984" ht="15.75" customHeight="1">
      <c r="A984" s="2"/>
      <c r="B984" s="2"/>
      <c r="C984" s="2"/>
      <c r="D984" s="2"/>
      <c r="E984" s="2"/>
      <c r="F984" s="2"/>
      <c r="G984" s="2"/>
      <c r="H984" s="2"/>
      <c r="I984" s="2"/>
      <c r="J984" s="2"/>
      <c r="K984" s="2"/>
      <c r="L984" s="2"/>
      <c r="M984" s="2"/>
      <c r="N984" s="2"/>
      <c r="O984" s="2"/>
      <c r="P984" s="2"/>
      <c r="Q984" s="2"/>
      <c r="R984" s="2"/>
      <c r="S984" s="2"/>
      <c r="T984" s="4"/>
      <c r="U984" s="4"/>
      <c r="V984" s="2"/>
      <c r="W984" s="383"/>
      <c r="X984" s="383"/>
      <c r="Y984" s="383"/>
      <c r="Z984" s="2"/>
    </row>
    <row r="985" ht="15.75" customHeight="1">
      <c r="A985" s="2"/>
      <c r="B985" s="2"/>
      <c r="C985" s="2"/>
      <c r="D985" s="2"/>
      <c r="E985" s="2"/>
      <c r="F985" s="2"/>
      <c r="G985" s="2"/>
      <c r="H985" s="2"/>
      <c r="I985" s="2"/>
      <c r="J985" s="2"/>
      <c r="K985" s="2"/>
      <c r="L985" s="2"/>
      <c r="M985" s="2"/>
      <c r="N985" s="2"/>
      <c r="O985" s="2"/>
      <c r="P985" s="2"/>
      <c r="Q985" s="2"/>
      <c r="R985" s="2"/>
      <c r="S985" s="2"/>
      <c r="T985" s="4"/>
      <c r="U985" s="4"/>
      <c r="V985" s="2"/>
      <c r="W985" s="383"/>
      <c r="X985" s="383"/>
      <c r="Y985" s="383"/>
      <c r="Z985" s="2"/>
    </row>
    <row r="986" ht="15.75" customHeight="1">
      <c r="A986" s="2"/>
      <c r="B986" s="2"/>
      <c r="C986" s="2"/>
      <c r="D986" s="2"/>
      <c r="E986" s="2"/>
      <c r="F986" s="2"/>
      <c r="G986" s="2"/>
      <c r="H986" s="2"/>
      <c r="I986" s="2"/>
      <c r="J986" s="2"/>
      <c r="K986" s="2"/>
      <c r="L986" s="2"/>
      <c r="M986" s="2"/>
      <c r="N986" s="2"/>
      <c r="O986" s="2"/>
      <c r="P986" s="2"/>
      <c r="Q986" s="2"/>
      <c r="R986" s="2"/>
      <c r="S986" s="2"/>
      <c r="T986" s="4"/>
      <c r="U986" s="4"/>
      <c r="V986" s="2"/>
      <c r="W986" s="383"/>
      <c r="X986" s="383"/>
      <c r="Y986" s="383"/>
      <c r="Z986" s="2"/>
    </row>
    <row r="987" ht="15.75" customHeight="1">
      <c r="A987" s="2"/>
      <c r="B987" s="2"/>
      <c r="C987" s="2"/>
      <c r="D987" s="2"/>
      <c r="E987" s="2"/>
      <c r="F987" s="2"/>
      <c r="G987" s="2"/>
      <c r="H987" s="2"/>
      <c r="I987" s="2"/>
      <c r="J987" s="2"/>
      <c r="K987" s="2"/>
      <c r="L987" s="2"/>
      <c r="M987" s="2"/>
      <c r="N987" s="2"/>
      <c r="O987" s="2"/>
      <c r="P987" s="2"/>
      <c r="Q987" s="2"/>
      <c r="R987" s="2"/>
      <c r="S987" s="2"/>
      <c r="T987" s="4"/>
      <c r="U987" s="4"/>
      <c r="V987" s="2"/>
      <c r="W987" s="383"/>
      <c r="X987" s="383"/>
      <c r="Y987" s="383"/>
      <c r="Z987" s="2"/>
    </row>
    <row r="988" ht="15.75" customHeight="1">
      <c r="A988" s="2"/>
      <c r="B988" s="2"/>
      <c r="C988" s="2"/>
      <c r="D988" s="2"/>
      <c r="E988" s="2"/>
      <c r="F988" s="2"/>
      <c r="G988" s="2"/>
      <c r="H988" s="2"/>
      <c r="I988" s="2"/>
      <c r="J988" s="2"/>
      <c r="K988" s="2"/>
      <c r="L988" s="2"/>
      <c r="M988" s="2"/>
      <c r="N988" s="2"/>
      <c r="O988" s="2"/>
      <c r="P988" s="2"/>
      <c r="Q988" s="2"/>
      <c r="R988" s="2"/>
      <c r="S988" s="2"/>
      <c r="T988" s="4"/>
      <c r="U988" s="4"/>
      <c r="V988" s="2"/>
      <c r="W988" s="383"/>
      <c r="X988" s="383"/>
      <c r="Y988" s="383"/>
      <c r="Z988" s="2"/>
    </row>
    <row r="989" ht="15.75" customHeight="1">
      <c r="A989" s="2"/>
      <c r="B989" s="2"/>
      <c r="C989" s="2"/>
      <c r="D989" s="2"/>
      <c r="E989" s="2"/>
      <c r="F989" s="2"/>
      <c r="G989" s="2"/>
      <c r="H989" s="2"/>
      <c r="I989" s="2"/>
      <c r="J989" s="2"/>
      <c r="K989" s="2"/>
      <c r="L989" s="2"/>
      <c r="M989" s="2"/>
      <c r="N989" s="2"/>
      <c r="O989" s="2"/>
      <c r="P989" s="2"/>
      <c r="Q989" s="2"/>
      <c r="R989" s="2"/>
      <c r="S989" s="2"/>
      <c r="T989" s="4"/>
      <c r="U989" s="4"/>
      <c r="V989" s="2"/>
      <c r="W989" s="383"/>
      <c r="X989" s="383"/>
      <c r="Y989" s="383"/>
      <c r="Z989" s="2"/>
    </row>
    <row r="990" ht="15.75" customHeight="1">
      <c r="A990" s="2"/>
      <c r="B990" s="2"/>
      <c r="C990" s="2"/>
      <c r="D990" s="2"/>
      <c r="E990" s="2"/>
      <c r="F990" s="2"/>
      <c r="G990" s="2"/>
      <c r="H990" s="2"/>
      <c r="I990" s="2"/>
      <c r="J990" s="2"/>
      <c r="K990" s="2"/>
      <c r="L990" s="2"/>
      <c r="M990" s="2"/>
      <c r="N990" s="2"/>
      <c r="O990" s="2"/>
      <c r="P990" s="2"/>
      <c r="Q990" s="2"/>
      <c r="R990" s="2"/>
      <c r="S990" s="2"/>
      <c r="T990" s="4"/>
      <c r="U990" s="4"/>
      <c r="V990" s="2"/>
      <c r="W990" s="383"/>
      <c r="X990" s="383"/>
      <c r="Y990" s="383"/>
      <c r="Z990" s="2"/>
    </row>
    <row r="991" ht="15.75" customHeight="1">
      <c r="A991" s="2"/>
      <c r="B991" s="2"/>
      <c r="C991" s="2"/>
      <c r="D991" s="2"/>
      <c r="E991" s="2"/>
      <c r="F991" s="2"/>
      <c r="G991" s="2"/>
      <c r="H991" s="2"/>
      <c r="I991" s="2"/>
      <c r="J991" s="2"/>
      <c r="K991" s="2"/>
      <c r="L991" s="2"/>
      <c r="M991" s="2"/>
      <c r="N991" s="2"/>
      <c r="O991" s="2"/>
      <c r="P991" s="2"/>
      <c r="Q991" s="2"/>
      <c r="R991" s="2"/>
      <c r="S991" s="2"/>
      <c r="T991" s="4"/>
      <c r="U991" s="4"/>
      <c r="V991" s="2"/>
      <c r="W991" s="383"/>
      <c r="X991" s="383"/>
      <c r="Y991" s="383"/>
      <c r="Z991" s="2"/>
    </row>
    <row r="992" ht="15.75" customHeight="1">
      <c r="A992" s="2"/>
      <c r="B992" s="2"/>
      <c r="C992" s="2"/>
      <c r="D992" s="2"/>
      <c r="E992" s="2"/>
      <c r="F992" s="2"/>
      <c r="G992" s="2"/>
      <c r="H992" s="2"/>
      <c r="I992" s="2"/>
      <c r="J992" s="2"/>
      <c r="K992" s="2"/>
      <c r="L992" s="2"/>
      <c r="M992" s="2"/>
      <c r="N992" s="2"/>
      <c r="O992" s="2"/>
      <c r="P992" s="2"/>
      <c r="Q992" s="2"/>
      <c r="R992" s="2"/>
      <c r="S992" s="2"/>
      <c r="T992" s="4"/>
      <c r="U992" s="4"/>
      <c r="V992" s="2"/>
      <c r="W992" s="383"/>
      <c r="X992" s="383"/>
      <c r="Y992" s="383"/>
      <c r="Z992" s="2"/>
    </row>
    <row r="993" ht="15.75" customHeight="1">
      <c r="A993" s="2"/>
      <c r="B993" s="2"/>
      <c r="C993" s="2"/>
      <c r="D993" s="2"/>
      <c r="E993" s="2"/>
      <c r="F993" s="2"/>
      <c r="G993" s="2"/>
      <c r="H993" s="2"/>
      <c r="I993" s="2"/>
      <c r="J993" s="2"/>
      <c r="K993" s="2"/>
      <c r="L993" s="2"/>
      <c r="M993" s="2"/>
      <c r="N993" s="2"/>
      <c r="O993" s="2"/>
      <c r="P993" s="2"/>
      <c r="Q993" s="2"/>
      <c r="R993" s="2"/>
      <c r="S993" s="2"/>
      <c r="T993" s="4"/>
      <c r="U993" s="4"/>
      <c r="V993" s="2"/>
      <c r="W993" s="383"/>
      <c r="X993" s="383"/>
      <c r="Y993" s="383"/>
      <c r="Z993" s="2"/>
    </row>
    <row r="994" ht="15.75" customHeight="1">
      <c r="A994" s="2"/>
      <c r="B994" s="2"/>
      <c r="C994" s="2"/>
      <c r="D994" s="2"/>
      <c r="E994" s="2"/>
      <c r="F994" s="2"/>
      <c r="G994" s="2"/>
      <c r="H994" s="2"/>
      <c r="I994" s="2"/>
      <c r="J994" s="2"/>
      <c r="K994" s="2"/>
      <c r="L994" s="2"/>
      <c r="M994" s="2"/>
      <c r="N994" s="2"/>
      <c r="O994" s="2"/>
      <c r="P994" s="2"/>
      <c r="Q994" s="2"/>
      <c r="R994" s="2"/>
      <c r="S994" s="2"/>
      <c r="T994" s="4"/>
      <c r="U994" s="4"/>
      <c r="V994" s="2"/>
      <c r="W994" s="383"/>
      <c r="X994" s="383"/>
      <c r="Y994" s="383"/>
      <c r="Z994" s="2"/>
    </row>
    <row r="995" ht="15.75" customHeight="1">
      <c r="A995" s="2"/>
      <c r="B995" s="2"/>
      <c r="C995" s="2"/>
      <c r="D995" s="2"/>
      <c r="E995" s="2"/>
      <c r="F995" s="2"/>
      <c r="G995" s="2"/>
      <c r="H995" s="2"/>
      <c r="I995" s="2"/>
      <c r="J995" s="2"/>
      <c r="K995" s="2"/>
      <c r="L995" s="2"/>
      <c r="M995" s="2"/>
      <c r="N995" s="2"/>
      <c r="O995" s="2"/>
      <c r="P995" s="2"/>
      <c r="Q995" s="2"/>
      <c r="R995" s="2"/>
      <c r="S995" s="2"/>
      <c r="T995" s="4"/>
      <c r="U995" s="4"/>
      <c r="V995" s="2"/>
      <c r="W995" s="383"/>
      <c r="X995" s="383"/>
      <c r="Y995" s="383"/>
      <c r="Z995" s="2"/>
    </row>
    <row r="996" ht="15.75" customHeight="1">
      <c r="A996" s="2"/>
      <c r="B996" s="2"/>
      <c r="C996" s="2"/>
      <c r="D996" s="2"/>
      <c r="E996" s="2"/>
      <c r="F996" s="2"/>
      <c r="G996" s="2"/>
      <c r="H996" s="2"/>
      <c r="I996" s="2"/>
      <c r="J996" s="2"/>
      <c r="K996" s="2"/>
      <c r="L996" s="2"/>
      <c r="M996" s="2"/>
      <c r="N996" s="2"/>
      <c r="O996" s="2"/>
      <c r="P996" s="2"/>
      <c r="Q996" s="2"/>
      <c r="R996" s="2"/>
      <c r="S996" s="2"/>
      <c r="T996" s="4"/>
      <c r="U996" s="4"/>
      <c r="V996" s="2"/>
      <c r="W996" s="383"/>
      <c r="X996" s="383"/>
      <c r="Y996" s="383"/>
      <c r="Z996" s="2"/>
    </row>
    <row r="997" ht="15.75" customHeight="1">
      <c r="A997" s="2"/>
      <c r="B997" s="2"/>
      <c r="C997" s="2"/>
      <c r="D997" s="2"/>
      <c r="E997" s="2"/>
      <c r="F997" s="2"/>
      <c r="G997" s="2"/>
      <c r="H997" s="2"/>
      <c r="I997" s="2"/>
      <c r="J997" s="2"/>
      <c r="K997" s="2"/>
      <c r="L997" s="2"/>
      <c r="M997" s="2"/>
      <c r="N997" s="2"/>
      <c r="O997" s="2"/>
      <c r="P997" s="2"/>
      <c r="Q997" s="2"/>
      <c r="R997" s="2"/>
      <c r="S997" s="2"/>
      <c r="T997" s="4"/>
      <c r="U997" s="4"/>
      <c r="V997" s="2"/>
      <c r="W997" s="383"/>
      <c r="X997" s="383"/>
      <c r="Y997" s="383"/>
      <c r="Z997" s="2"/>
    </row>
    <row r="998" ht="15.75" customHeight="1">
      <c r="A998" s="2"/>
      <c r="B998" s="2"/>
      <c r="C998" s="2"/>
      <c r="D998" s="2"/>
      <c r="E998" s="2"/>
      <c r="F998" s="2"/>
      <c r="G998" s="2"/>
      <c r="H998" s="2"/>
      <c r="I998" s="2"/>
      <c r="J998" s="2"/>
      <c r="K998" s="2"/>
      <c r="L998" s="2"/>
      <c r="M998" s="2"/>
      <c r="N998" s="2"/>
      <c r="O998" s="2"/>
      <c r="P998" s="2"/>
      <c r="Q998" s="2"/>
      <c r="R998" s="2"/>
      <c r="S998" s="2"/>
      <c r="T998" s="4"/>
      <c r="U998" s="4"/>
      <c r="V998" s="2"/>
      <c r="W998" s="383"/>
      <c r="X998" s="383"/>
      <c r="Y998" s="383"/>
      <c r="Z998" s="2"/>
    </row>
    <row r="999" ht="15.75" customHeight="1">
      <c r="A999" s="2"/>
      <c r="B999" s="2"/>
      <c r="C999" s="2"/>
      <c r="D999" s="2"/>
      <c r="E999" s="2"/>
      <c r="F999" s="2"/>
      <c r="G999" s="2"/>
      <c r="H999" s="2"/>
      <c r="I999" s="2"/>
      <c r="J999" s="2"/>
      <c r="K999" s="2"/>
      <c r="L999" s="2"/>
      <c r="M999" s="2"/>
      <c r="N999" s="2"/>
      <c r="O999" s="2"/>
      <c r="P999" s="2"/>
      <c r="Q999" s="2"/>
      <c r="R999" s="2"/>
      <c r="S999" s="2"/>
      <c r="T999" s="4"/>
      <c r="U999" s="4"/>
      <c r="V999" s="2"/>
      <c r="W999" s="383"/>
      <c r="X999" s="383"/>
      <c r="Y999" s="383"/>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4"/>
      <c r="U1000" s="4"/>
      <c r="V1000" s="2"/>
      <c r="W1000" s="383"/>
      <c r="X1000" s="383"/>
      <c r="Y1000" s="383"/>
      <c r="Z1000" s="2"/>
    </row>
  </sheetData>
  <autoFilter ref="$A$1:$U$132"/>
  <mergeCells count="2">
    <mergeCell ref="H685:K685"/>
    <mergeCell ref="B716:B717"/>
  </mergeCells>
  <dataValidations>
    <dataValidation type="list" allowBlank="1" showDropDown="1" showErrorMessage="1" sqref="H134:H684 I686:I701 I702:K702 H704:H1000">
      <formula1>"MBTC,UBP"</formula1>
    </dataValidation>
    <dataValidation type="list" allowBlank="1" showErrorMessage="1" sqref="H2:H132">
      <formula1>"MBTC,UBP"</formula1>
    </dataValidation>
    <dataValidation type="list" allowBlank="1" showErrorMessage="1" sqref="J2:J132">
      <formula1>"Private Office,Walk-Ins,Monthly Membership,Virtual Office,Events,Meeting Rooms,Add-Ons"</formula1>
    </dataValidation>
  </dataValidations>
  <printOptions/>
  <pageMargins bottom="0.75" footer="0.0" header="0.0" left="0.7" right="0.7" top="0.75"/>
  <pageSetup orientation="portrait"/>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14.71"/>
    <col customWidth="1" min="3" max="3" width="31.29"/>
    <col customWidth="1" min="4" max="4" width="59.86"/>
    <col customWidth="1" min="5" max="5" width="14.29"/>
    <col customWidth="1" min="6" max="6" width="11.29"/>
    <col customWidth="1" min="7" max="7" width="6.86"/>
    <col customWidth="1" min="8" max="8" width="11.57"/>
    <col customWidth="1" min="9" max="9" width="11.29"/>
    <col customWidth="1" min="10" max="10" width="10.71"/>
    <col customWidth="1" min="11" max="11" width="42.86"/>
    <col customWidth="1" min="12" max="26" width="8.71"/>
  </cols>
  <sheetData>
    <row r="1">
      <c r="A1" s="402" t="s">
        <v>5128</v>
      </c>
      <c r="B1" s="403"/>
      <c r="C1" s="403"/>
      <c r="D1" s="403"/>
      <c r="E1" s="403"/>
      <c r="F1" s="403"/>
      <c r="G1" s="403"/>
      <c r="H1" s="403"/>
      <c r="I1" s="403"/>
      <c r="J1" s="403"/>
      <c r="K1" s="403"/>
      <c r="L1" s="404"/>
      <c r="M1" s="404"/>
      <c r="N1" s="404"/>
      <c r="O1" s="404"/>
      <c r="P1" s="404"/>
      <c r="Q1" s="404"/>
      <c r="R1" s="404"/>
      <c r="S1" s="404"/>
      <c r="T1" s="404"/>
      <c r="U1" s="404"/>
      <c r="V1" s="404"/>
      <c r="W1" s="404"/>
      <c r="X1" s="404"/>
      <c r="Y1" s="404"/>
      <c r="Z1" s="404"/>
    </row>
    <row r="2">
      <c r="A2" s="405" t="s">
        <v>5129</v>
      </c>
      <c r="B2" s="406"/>
      <c r="C2" s="406"/>
      <c r="D2" s="406"/>
      <c r="E2" s="406"/>
      <c r="F2" s="406"/>
      <c r="G2" s="406"/>
      <c r="H2" s="406"/>
      <c r="I2" s="406"/>
      <c r="J2" s="406"/>
      <c r="K2" s="406"/>
      <c r="L2" s="404"/>
      <c r="M2" s="404"/>
      <c r="N2" s="404"/>
      <c r="O2" s="404"/>
      <c r="P2" s="404"/>
      <c r="Q2" s="404"/>
      <c r="R2" s="404"/>
      <c r="S2" s="404"/>
      <c r="T2" s="404"/>
      <c r="U2" s="404"/>
      <c r="V2" s="404"/>
      <c r="W2" s="404"/>
      <c r="X2" s="404"/>
      <c r="Y2" s="404"/>
      <c r="Z2" s="404"/>
    </row>
    <row r="3">
      <c r="A3" s="405" t="s">
        <v>5130</v>
      </c>
      <c r="B3" s="406"/>
      <c r="C3" s="406"/>
      <c r="D3" s="406"/>
      <c r="E3" s="406"/>
      <c r="F3" s="406"/>
      <c r="G3" s="406"/>
      <c r="H3" s="406"/>
      <c r="I3" s="406"/>
      <c r="J3" s="406"/>
      <c r="K3" s="406"/>
      <c r="L3" s="404"/>
      <c r="M3" s="404"/>
      <c r="N3" s="404"/>
      <c r="O3" s="404"/>
      <c r="P3" s="404"/>
      <c r="Q3" s="404"/>
      <c r="R3" s="404"/>
      <c r="S3" s="404"/>
      <c r="T3" s="404"/>
      <c r="U3" s="404"/>
      <c r="V3" s="404"/>
      <c r="W3" s="404"/>
      <c r="X3" s="404"/>
      <c r="Y3" s="404"/>
      <c r="Z3" s="404"/>
    </row>
    <row r="4">
      <c r="A4" s="407"/>
      <c r="B4" s="407"/>
      <c r="C4" s="407"/>
      <c r="D4" s="407"/>
      <c r="E4" s="407"/>
      <c r="F4" s="407"/>
      <c r="G4" s="407"/>
      <c r="H4" s="407"/>
      <c r="I4" s="407"/>
      <c r="J4" s="407"/>
      <c r="K4" s="407"/>
      <c r="L4" s="404"/>
      <c r="M4" s="404"/>
      <c r="N4" s="404"/>
      <c r="O4" s="404"/>
      <c r="P4" s="404"/>
      <c r="Q4" s="404"/>
      <c r="R4" s="404"/>
      <c r="S4" s="404"/>
      <c r="T4" s="404"/>
      <c r="U4" s="404"/>
      <c r="V4" s="404"/>
      <c r="W4" s="404"/>
      <c r="X4" s="404"/>
      <c r="Y4" s="404"/>
      <c r="Z4" s="404"/>
    </row>
    <row r="5">
      <c r="A5" s="408" t="s">
        <v>5131</v>
      </c>
      <c r="D5" s="407"/>
      <c r="E5" s="407"/>
      <c r="F5" s="407"/>
      <c r="G5" s="407"/>
      <c r="H5" s="407"/>
      <c r="I5" s="407"/>
      <c r="J5" s="407"/>
      <c r="K5" s="407"/>
      <c r="L5" s="409"/>
      <c r="M5" s="409"/>
      <c r="N5" s="409"/>
      <c r="O5" s="409"/>
      <c r="P5" s="409"/>
      <c r="Q5" s="409"/>
      <c r="R5" s="409"/>
      <c r="S5" s="409"/>
      <c r="T5" s="409"/>
      <c r="U5" s="409"/>
      <c r="V5" s="409"/>
      <c r="W5" s="409"/>
      <c r="X5" s="409"/>
      <c r="Y5" s="409"/>
      <c r="Z5" s="409"/>
    </row>
    <row r="6">
      <c r="A6" s="407"/>
      <c r="B6" s="407"/>
      <c r="C6" s="407"/>
      <c r="D6" s="407"/>
      <c r="E6" s="407"/>
      <c r="F6" s="407"/>
      <c r="G6" s="407"/>
      <c r="H6" s="407"/>
      <c r="I6" s="407"/>
      <c r="J6" s="407"/>
      <c r="K6" s="407"/>
      <c r="L6" s="409"/>
      <c r="M6" s="409"/>
      <c r="N6" s="409"/>
      <c r="O6" s="409"/>
      <c r="P6" s="409"/>
      <c r="Q6" s="409"/>
      <c r="R6" s="409"/>
      <c r="S6" s="409"/>
      <c r="T6" s="409"/>
      <c r="U6" s="409"/>
      <c r="V6" s="409"/>
      <c r="W6" s="409"/>
      <c r="X6" s="409"/>
      <c r="Y6" s="409"/>
      <c r="Z6" s="409"/>
    </row>
    <row r="7">
      <c r="A7" s="410" t="s">
        <v>97</v>
      </c>
      <c r="B7" s="410" t="s">
        <v>5132</v>
      </c>
      <c r="C7" s="410" t="s">
        <v>5133</v>
      </c>
      <c r="D7" s="410" t="s">
        <v>101</v>
      </c>
      <c r="E7" s="410" t="s">
        <v>5134</v>
      </c>
      <c r="F7" s="411" t="s">
        <v>5135</v>
      </c>
      <c r="G7" s="411" t="s">
        <v>5136</v>
      </c>
      <c r="H7" s="411" t="s">
        <v>5137</v>
      </c>
      <c r="I7" s="411" t="s">
        <v>5138</v>
      </c>
      <c r="J7" s="411" t="s">
        <v>5139</v>
      </c>
      <c r="K7" s="410" t="s">
        <v>5140</v>
      </c>
      <c r="L7" s="409"/>
      <c r="M7" s="409"/>
      <c r="N7" s="409"/>
      <c r="O7" s="409"/>
      <c r="P7" s="409"/>
      <c r="Q7" s="409"/>
      <c r="R7" s="409"/>
      <c r="S7" s="409"/>
      <c r="T7" s="409"/>
      <c r="U7" s="409"/>
      <c r="V7" s="409"/>
      <c r="W7" s="409"/>
      <c r="X7" s="409"/>
      <c r="Y7" s="409"/>
      <c r="Z7" s="409"/>
    </row>
    <row r="8">
      <c r="A8" s="407"/>
      <c r="B8" s="407"/>
      <c r="C8" s="407"/>
      <c r="D8" s="407"/>
      <c r="E8" s="407"/>
      <c r="F8" s="407"/>
      <c r="G8" s="407"/>
      <c r="H8" s="407"/>
      <c r="I8" s="407"/>
      <c r="J8" s="407"/>
      <c r="K8" s="407"/>
      <c r="L8" s="404"/>
      <c r="M8" s="404"/>
      <c r="N8" s="404"/>
      <c r="O8" s="404"/>
      <c r="P8" s="404"/>
      <c r="Q8" s="404"/>
      <c r="R8" s="404"/>
      <c r="S8" s="404"/>
      <c r="T8" s="404"/>
      <c r="U8" s="404"/>
      <c r="V8" s="404"/>
      <c r="W8" s="404"/>
      <c r="X8" s="404"/>
      <c r="Y8" s="404"/>
      <c r="Z8" s="404"/>
    </row>
    <row r="9">
      <c r="A9" s="412" t="s">
        <v>67</v>
      </c>
      <c r="B9" s="413"/>
      <c r="C9" s="413"/>
      <c r="D9" s="413"/>
      <c r="E9" s="413"/>
      <c r="F9" s="413"/>
      <c r="G9" s="413"/>
      <c r="H9" s="413"/>
      <c r="I9" s="413"/>
      <c r="J9" s="413"/>
      <c r="K9" s="413"/>
      <c r="L9" s="409"/>
      <c r="M9" s="409"/>
      <c r="N9" s="409"/>
      <c r="O9" s="409"/>
      <c r="P9" s="409"/>
      <c r="Q9" s="409"/>
      <c r="R9" s="409"/>
      <c r="S9" s="409"/>
      <c r="T9" s="409"/>
      <c r="U9" s="409"/>
      <c r="V9" s="409"/>
      <c r="W9" s="409"/>
      <c r="X9" s="409"/>
      <c r="Y9" s="409"/>
      <c r="Z9" s="409"/>
    </row>
    <row r="10">
      <c r="A10" s="414">
        <v>45691.0</v>
      </c>
      <c r="B10" s="405" t="s">
        <v>5141</v>
      </c>
      <c r="C10" s="405" t="s">
        <v>5142</v>
      </c>
      <c r="D10" s="405" t="s">
        <v>5143</v>
      </c>
      <c r="E10" s="405" t="s">
        <v>5144</v>
      </c>
      <c r="F10" s="415">
        <v>168.0</v>
      </c>
      <c r="G10" s="415">
        <v>0.0</v>
      </c>
      <c r="H10" s="415">
        <v>168.0</v>
      </c>
      <c r="I10" s="415">
        <v>168.0</v>
      </c>
      <c r="J10" s="415">
        <v>0.0</v>
      </c>
      <c r="K10" s="405" t="s">
        <v>5145</v>
      </c>
      <c r="L10" s="404"/>
      <c r="M10" s="404"/>
      <c r="N10" s="404"/>
      <c r="O10" s="404"/>
      <c r="P10" s="404"/>
      <c r="Q10" s="404"/>
      <c r="R10" s="404"/>
      <c r="S10" s="404"/>
      <c r="T10" s="404"/>
      <c r="U10" s="404"/>
      <c r="V10" s="404"/>
      <c r="W10" s="404"/>
      <c r="X10" s="404"/>
      <c r="Y10" s="404"/>
      <c r="Z10" s="404"/>
    </row>
    <row r="11">
      <c r="A11" s="416">
        <v>45699.0</v>
      </c>
      <c r="B11" s="417" t="s">
        <v>5141</v>
      </c>
      <c r="C11" s="417" t="s">
        <v>5142</v>
      </c>
      <c r="D11" s="417" t="s">
        <v>5146</v>
      </c>
      <c r="E11" s="417" t="s">
        <v>5147</v>
      </c>
      <c r="F11" s="418">
        <v>168.0</v>
      </c>
      <c r="G11" s="418">
        <v>0.0</v>
      </c>
      <c r="H11" s="418">
        <v>168.0</v>
      </c>
      <c r="I11" s="418">
        <v>168.0</v>
      </c>
      <c r="J11" s="418">
        <v>0.0</v>
      </c>
      <c r="K11" s="417" t="s">
        <v>5145</v>
      </c>
      <c r="L11" s="409"/>
      <c r="M11" s="409"/>
      <c r="N11" s="409"/>
      <c r="O11" s="409"/>
      <c r="P11" s="409"/>
      <c r="Q11" s="409"/>
      <c r="R11" s="409"/>
      <c r="S11" s="409"/>
      <c r="T11" s="409"/>
      <c r="U11" s="409"/>
      <c r="V11" s="409"/>
      <c r="W11" s="409"/>
      <c r="X11" s="409"/>
      <c r="Y11" s="409"/>
      <c r="Z11" s="409"/>
    </row>
    <row r="12">
      <c r="A12" s="416">
        <v>45703.0</v>
      </c>
      <c r="B12" s="417" t="s">
        <v>5141</v>
      </c>
      <c r="C12" s="417" t="s">
        <v>5142</v>
      </c>
      <c r="D12" s="417" t="s">
        <v>5148</v>
      </c>
      <c r="E12" s="417" t="s">
        <v>5149</v>
      </c>
      <c r="F12" s="418">
        <v>168.0</v>
      </c>
      <c r="G12" s="418">
        <v>0.0</v>
      </c>
      <c r="H12" s="418">
        <v>168.0</v>
      </c>
      <c r="I12" s="418">
        <v>168.0</v>
      </c>
      <c r="J12" s="418">
        <v>0.0</v>
      </c>
      <c r="K12" s="417" t="s">
        <v>5145</v>
      </c>
      <c r="L12" s="409"/>
      <c r="M12" s="409"/>
      <c r="N12" s="409"/>
      <c r="O12" s="409"/>
      <c r="P12" s="409"/>
      <c r="Q12" s="409"/>
      <c r="R12" s="409"/>
      <c r="S12" s="409"/>
      <c r="T12" s="409"/>
      <c r="U12" s="409"/>
      <c r="V12" s="409"/>
      <c r="W12" s="409"/>
      <c r="X12" s="409"/>
      <c r="Y12" s="409"/>
      <c r="Z12" s="409"/>
    </row>
    <row r="13">
      <c r="A13" s="416"/>
      <c r="B13" s="417"/>
      <c r="C13" s="417"/>
      <c r="D13" s="417"/>
      <c r="E13" s="417"/>
      <c r="F13" s="418"/>
      <c r="G13" s="418"/>
      <c r="H13" s="418"/>
      <c r="I13" s="418"/>
      <c r="J13" s="418"/>
      <c r="K13" s="417"/>
      <c r="L13" s="409"/>
      <c r="M13" s="409"/>
      <c r="N13" s="409"/>
      <c r="O13" s="409"/>
      <c r="P13" s="409"/>
      <c r="Q13" s="409"/>
      <c r="R13" s="409"/>
      <c r="S13" s="409"/>
      <c r="T13" s="409"/>
      <c r="U13" s="409"/>
      <c r="V13" s="409"/>
      <c r="W13" s="409"/>
      <c r="X13" s="409"/>
      <c r="Y13" s="409"/>
      <c r="Z13" s="409"/>
    </row>
    <row r="14">
      <c r="A14" s="416">
        <v>45719.0</v>
      </c>
      <c r="B14" s="417" t="s">
        <v>5141</v>
      </c>
      <c r="C14" s="417" t="s">
        <v>5150</v>
      </c>
      <c r="D14" s="417" t="s">
        <v>5151</v>
      </c>
      <c r="E14" s="417" t="s">
        <v>5152</v>
      </c>
      <c r="F14" s="418">
        <v>120.0</v>
      </c>
      <c r="G14" s="418">
        <v>0.0</v>
      </c>
      <c r="H14" s="418">
        <v>120.0</v>
      </c>
      <c r="I14" s="418">
        <v>120.0</v>
      </c>
      <c r="J14" s="418">
        <v>0.0</v>
      </c>
      <c r="K14" s="417" t="s">
        <v>5145</v>
      </c>
      <c r="L14" s="409"/>
      <c r="M14" s="409"/>
      <c r="N14" s="409"/>
      <c r="O14" s="409"/>
      <c r="P14" s="409"/>
      <c r="Q14" s="409"/>
      <c r="R14" s="409"/>
      <c r="S14" s="409"/>
      <c r="T14" s="409"/>
      <c r="U14" s="409"/>
      <c r="V14" s="409"/>
      <c r="W14" s="409"/>
      <c r="X14" s="409"/>
      <c r="Y14" s="409"/>
      <c r="Z14" s="409"/>
    </row>
    <row r="15">
      <c r="A15" s="416">
        <v>45728.0</v>
      </c>
      <c r="B15" s="417" t="s">
        <v>5141</v>
      </c>
      <c r="C15" s="417" t="s">
        <v>5150</v>
      </c>
      <c r="D15" s="417" t="s">
        <v>5153</v>
      </c>
      <c r="E15" s="417" t="s">
        <v>5154</v>
      </c>
      <c r="F15" s="418">
        <v>360.0</v>
      </c>
      <c r="G15" s="418">
        <v>0.0</v>
      </c>
      <c r="H15" s="418">
        <v>360.0</v>
      </c>
      <c r="I15" s="418">
        <v>360.0</v>
      </c>
      <c r="J15" s="418">
        <v>0.0</v>
      </c>
      <c r="K15" s="417" t="s">
        <v>5145</v>
      </c>
      <c r="L15" s="409"/>
      <c r="M15" s="409"/>
      <c r="N15" s="409"/>
      <c r="O15" s="409"/>
      <c r="P15" s="409"/>
      <c r="Q15" s="409"/>
      <c r="R15" s="409"/>
      <c r="S15" s="409"/>
      <c r="T15" s="409"/>
      <c r="U15" s="409"/>
      <c r="V15" s="409"/>
      <c r="W15" s="409"/>
      <c r="X15" s="409"/>
      <c r="Y15" s="409"/>
      <c r="Z15" s="409"/>
    </row>
    <row r="16">
      <c r="A16" s="416">
        <v>45728.0</v>
      </c>
      <c r="B16" s="417" t="s">
        <v>5141</v>
      </c>
      <c r="C16" s="417" t="s">
        <v>5142</v>
      </c>
      <c r="D16" s="417" t="s">
        <v>5148</v>
      </c>
      <c r="E16" s="417" t="s">
        <v>5155</v>
      </c>
      <c r="F16" s="418">
        <v>84.0</v>
      </c>
      <c r="G16" s="418">
        <v>0.0</v>
      </c>
      <c r="H16" s="418">
        <v>84.0</v>
      </c>
      <c r="I16" s="418">
        <v>84.0</v>
      </c>
      <c r="J16" s="418">
        <v>0.0</v>
      </c>
      <c r="K16" s="417" t="s">
        <v>5145</v>
      </c>
      <c r="L16" s="409"/>
      <c r="M16" s="409"/>
      <c r="N16" s="409"/>
      <c r="O16" s="409"/>
      <c r="P16" s="409"/>
      <c r="Q16" s="409"/>
      <c r="R16" s="409"/>
      <c r="S16" s="409"/>
      <c r="T16" s="409"/>
      <c r="U16" s="409"/>
      <c r="V16" s="409"/>
      <c r="W16" s="409"/>
      <c r="X16" s="409"/>
      <c r="Y16" s="409"/>
      <c r="Z16" s="409"/>
    </row>
    <row r="17">
      <c r="A17" s="416">
        <v>45729.0</v>
      </c>
      <c r="B17" s="417" t="s">
        <v>5141</v>
      </c>
      <c r="C17" s="417" t="s">
        <v>5150</v>
      </c>
      <c r="D17" s="417" t="s">
        <v>5156</v>
      </c>
      <c r="E17" s="417" t="s">
        <v>5157</v>
      </c>
      <c r="F17" s="418">
        <v>270.0</v>
      </c>
      <c r="G17" s="418">
        <v>0.0</v>
      </c>
      <c r="H17" s="418">
        <v>270.0</v>
      </c>
      <c r="I17" s="418">
        <v>270.0</v>
      </c>
      <c r="J17" s="418">
        <v>0.0</v>
      </c>
      <c r="K17" s="417" t="s">
        <v>5145</v>
      </c>
      <c r="L17" s="409"/>
      <c r="M17" s="409"/>
      <c r="N17" s="409"/>
      <c r="O17" s="409"/>
      <c r="P17" s="409"/>
      <c r="Q17" s="409"/>
      <c r="R17" s="409"/>
      <c r="S17" s="409"/>
      <c r="T17" s="409"/>
      <c r="U17" s="409"/>
      <c r="V17" s="409"/>
      <c r="W17" s="409"/>
      <c r="X17" s="409"/>
      <c r="Y17" s="409"/>
      <c r="Z17" s="409"/>
    </row>
    <row r="18">
      <c r="A18" s="416">
        <v>45730.0</v>
      </c>
      <c r="B18" s="417" t="s">
        <v>5141</v>
      </c>
      <c r="C18" s="417" t="s">
        <v>5150</v>
      </c>
      <c r="D18" s="417" t="s">
        <v>5158</v>
      </c>
      <c r="E18" s="417" t="s">
        <v>5159</v>
      </c>
      <c r="F18" s="418">
        <v>240.0</v>
      </c>
      <c r="G18" s="418">
        <v>0.0</v>
      </c>
      <c r="H18" s="418">
        <v>240.0</v>
      </c>
      <c r="I18" s="418">
        <v>240.0</v>
      </c>
      <c r="J18" s="418">
        <v>0.0</v>
      </c>
      <c r="K18" s="417" t="s">
        <v>5145</v>
      </c>
      <c r="L18" s="409"/>
      <c r="M18" s="409"/>
      <c r="N18" s="409"/>
      <c r="O18" s="409"/>
      <c r="P18" s="409"/>
      <c r="Q18" s="409"/>
      <c r="R18" s="409"/>
      <c r="S18" s="409"/>
      <c r="T18" s="409"/>
      <c r="U18" s="409"/>
      <c r="V18" s="409"/>
      <c r="W18" s="409"/>
      <c r="X18" s="409"/>
      <c r="Y18" s="409"/>
      <c r="Z18" s="409"/>
    </row>
    <row r="19">
      <c r="A19" s="416">
        <v>45733.0</v>
      </c>
      <c r="B19" s="417" t="s">
        <v>5141</v>
      </c>
      <c r="C19" s="417" t="s">
        <v>5150</v>
      </c>
      <c r="D19" s="417" t="s">
        <v>5158</v>
      </c>
      <c r="E19" s="417" t="s">
        <v>5160</v>
      </c>
      <c r="F19" s="418">
        <v>180.0</v>
      </c>
      <c r="G19" s="418">
        <v>0.0</v>
      </c>
      <c r="H19" s="418">
        <v>180.0</v>
      </c>
      <c r="I19" s="418">
        <v>180.0</v>
      </c>
      <c r="J19" s="418">
        <v>0.0</v>
      </c>
      <c r="K19" s="417" t="s">
        <v>5145</v>
      </c>
      <c r="L19" s="409"/>
      <c r="M19" s="409"/>
      <c r="N19" s="409"/>
      <c r="O19" s="409"/>
      <c r="P19" s="409"/>
      <c r="Q19" s="409"/>
      <c r="R19" s="409"/>
      <c r="S19" s="409"/>
      <c r="T19" s="409"/>
      <c r="U19" s="409"/>
      <c r="V19" s="409"/>
      <c r="W19" s="409"/>
      <c r="X19" s="409"/>
      <c r="Y19" s="409"/>
      <c r="Z19" s="409"/>
    </row>
    <row r="20">
      <c r="A20" s="416">
        <v>45734.0</v>
      </c>
      <c r="B20" s="417" t="s">
        <v>5141</v>
      </c>
      <c r="C20" s="417" t="s">
        <v>5142</v>
      </c>
      <c r="D20" s="417" t="s">
        <v>5161</v>
      </c>
      <c r="E20" s="417" t="s">
        <v>5162</v>
      </c>
      <c r="F20" s="418">
        <v>168.0</v>
      </c>
      <c r="G20" s="418">
        <v>0.0</v>
      </c>
      <c r="H20" s="418">
        <v>168.0</v>
      </c>
      <c r="I20" s="418">
        <v>168.0</v>
      </c>
      <c r="J20" s="418">
        <v>0.0</v>
      </c>
      <c r="K20" s="417" t="s">
        <v>5145</v>
      </c>
      <c r="L20" s="409"/>
      <c r="M20" s="409"/>
      <c r="N20" s="409"/>
      <c r="O20" s="409"/>
      <c r="P20" s="409"/>
      <c r="Q20" s="409"/>
      <c r="R20" s="409"/>
      <c r="S20" s="409"/>
      <c r="T20" s="409"/>
      <c r="U20" s="409"/>
      <c r="V20" s="409"/>
      <c r="W20" s="409"/>
      <c r="X20" s="409"/>
      <c r="Y20" s="409"/>
      <c r="Z20" s="409"/>
    </row>
    <row r="21">
      <c r="A21" s="416">
        <v>45736.0</v>
      </c>
      <c r="B21" s="417" t="s">
        <v>5141</v>
      </c>
      <c r="C21" s="417" t="s">
        <v>5150</v>
      </c>
      <c r="D21" s="417" t="s">
        <v>5158</v>
      </c>
      <c r="E21" s="417" t="s">
        <v>5163</v>
      </c>
      <c r="F21" s="418">
        <v>390.0</v>
      </c>
      <c r="G21" s="418">
        <v>0.0</v>
      </c>
      <c r="H21" s="418">
        <v>390.0</v>
      </c>
      <c r="I21" s="418">
        <v>390.0</v>
      </c>
      <c r="J21" s="418">
        <v>0.0</v>
      </c>
      <c r="K21" s="417" t="s">
        <v>5145</v>
      </c>
      <c r="L21" s="409"/>
      <c r="M21" s="409"/>
      <c r="N21" s="409"/>
      <c r="O21" s="409"/>
      <c r="P21" s="409"/>
      <c r="Q21" s="409"/>
      <c r="R21" s="409"/>
      <c r="S21" s="409"/>
      <c r="T21" s="409"/>
      <c r="U21" s="409"/>
      <c r="V21" s="409"/>
      <c r="W21" s="409"/>
      <c r="X21" s="409"/>
      <c r="Y21" s="409"/>
      <c r="Z21" s="409"/>
    </row>
    <row r="22">
      <c r="A22" s="416">
        <v>45737.0</v>
      </c>
      <c r="B22" s="417" t="s">
        <v>5141</v>
      </c>
      <c r="C22" s="417" t="s">
        <v>5142</v>
      </c>
      <c r="D22" s="417" t="s">
        <v>5164</v>
      </c>
      <c r="E22" s="417" t="s">
        <v>5165</v>
      </c>
      <c r="F22" s="418">
        <v>84.0</v>
      </c>
      <c r="G22" s="418">
        <v>0.0</v>
      </c>
      <c r="H22" s="418">
        <v>84.0</v>
      </c>
      <c r="I22" s="418">
        <v>84.0</v>
      </c>
      <c r="J22" s="418">
        <v>0.0</v>
      </c>
      <c r="K22" s="417" t="s">
        <v>5145</v>
      </c>
      <c r="L22" s="409"/>
      <c r="M22" s="409"/>
      <c r="N22" s="409"/>
      <c r="O22" s="409"/>
      <c r="P22" s="409"/>
      <c r="Q22" s="409"/>
      <c r="R22" s="409"/>
      <c r="S22" s="409"/>
      <c r="T22" s="409"/>
      <c r="U22" s="409"/>
      <c r="V22" s="409"/>
      <c r="W22" s="409"/>
      <c r="X22" s="409"/>
      <c r="Y22" s="409"/>
      <c r="Z22" s="409"/>
    </row>
    <row r="23">
      <c r="A23" s="416">
        <v>45737.0</v>
      </c>
      <c r="B23" s="417" t="s">
        <v>5141</v>
      </c>
      <c r="C23" s="417" t="s">
        <v>5150</v>
      </c>
      <c r="D23" s="417" t="s">
        <v>5158</v>
      </c>
      <c r="E23" s="417" t="s">
        <v>5166</v>
      </c>
      <c r="F23" s="418">
        <v>270.0</v>
      </c>
      <c r="G23" s="418">
        <v>0.0</v>
      </c>
      <c r="H23" s="418">
        <v>270.0</v>
      </c>
      <c r="I23" s="418">
        <v>270.0</v>
      </c>
      <c r="J23" s="418">
        <v>0.0</v>
      </c>
      <c r="K23" s="417" t="s">
        <v>5145</v>
      </c>
      <c r="L23" s="409"/>
      <c r="M23" s="409"/>
      <c r="N23" s="409"/>
      <c r="O23" s="409"/>
      <c r="P23" s="409"/>
      <c r="Q23" s="409"/>
      <c r="R23" s="409"/>
      <c r="S23" s="409"/>
      <c r="T23" s="409"/>
      <c r="U23" s="409"/>
      <c r="V23" s="409"/>
      <c r="W23" s="409"/>
      <c r="X23" s="409"/>
      <c r="Y23" s="409"/>
      <c r="Z23" s="409"/>
    </row>
    <row r="24">
      <c r="A24" s="416">
        <v>45740.0</v>
      </c>
      <c r="B24" s="417" t="s">
        <v>5141</v>
      </c>
      <c r="C24" s="417" t="s">
        <v>5150</v>
      </c>
      <c r="D24" s="417" t="s">
        <v>5158</v>
      </c>
      <c r="E24" s="417" t="s">
        <v>5167</v>
      </c>
      <c r="F24" s="418">
        <v>300.0</v>
      </c>
      <c r="G24" s="418">
        <v>0.0</v>
      </c>
      <c r="H24" s="418">
        <v>300.0</v>
      </c>
      <c r="I24" s="418">
        <v>300.0</v>
      </c>
      <c r="J24" s="418">
        <v>0.0</v>
      </c>
      <c r="K24" s="417" t="s">
        <v>5145</v>
      </c>
      <c r="L24" s="409"/>
      <c r="M24" s="409"/>
      <c r="N24" s="409"/>
      <c r="O24" s="409"/>
      <c r="P24" s="409"/>
      <c r="Q24" s="409"/>
      <c r="R24" s="409"/>
      <c r="S24" s="409"/>
      <c r="T24" s="409"/>
      <c r="U24" s="409"/>
      <c r="V24" s="409"/>
      <c r="W24" s="409"/>
      <c r="X24" s="409"/>
      <c r="Y24" s="409"/>
      <c r="Z24" s="409"/>
    </row>
    <row r="25">
      <c r="A25" s="416">
        <v>45741.0</v>
      </c>
      <c r="B25" s="417" t="s">
        <v>5141</v>
      </c>
      <c r="C25" s="417" t="s">
        <v>5150</v>
      </c>
      <c r="D25" s="417" t="s">
        <v>5158</v>
      </c>
      <c r="E25" s="417" t="s">
        <v>5168</v>
      </c>
      <c r="F25" s="418">
        <v>120.0</v>
      </c>
      <c r="G25" s="418">
        <v>0.0</v>
      </c>
      <c r="H25" s="418">
        <v>120.0</v>
      </c>
      <c r="I25" s="418">
        <v>120.0</v>
      </c>
      <c r="J25" s="418">
        <v>0.0</v>
      </c>
      <c r="K25" s="417" t="s">
        <v>5145</v>
      </c>
      <c r="L25" s="409"/>
      <c r="M25" s="409"/>
      <c r="N25" s="409"/>
      <c r="O25" s="409"/>
      <c r="P25" s="409"/>
      <c r="Q25" s="409"/>
      <c r="R25" s="409"/>
      <c r="S25" s="409"/>
      <c r="T25" s="409"/>
      <c r="U25" s="409"/>
      <c r="V25" s="409"/>
      <c r="W25" s="409"/>
      <c r="X25" s="409"/>
      <c r="Y25" s="409"/>
      <c r="Z25" s="409"/>
    </row>
    <row r="26">
      <c r="A26" s="416">
        <v>45742.0</v>
      </c>
      <c r="B26" s="417" t="s">
        <v>5141</v>
      </c>
      <c r="C26" s="417" t="s">
        <v>5150</v>
      </c>
      <c r="D26" s="417" t="s">
        <v>5158</v>
      </c>
      <c r="E26" s="417" t="s">
        <v>5169</v>
      </c>
      <c r="F26" s="418">
        <v>210.0</v>
      </c>
      <c r="G26" s="418">
        <v>0.0</v>
      </c>
      <c r="H26" s="418">
        <v>210.0</v>
      </c>
      <c r="I26" s="418">
        <v>210.0</v>
      </c>
      <c r="J26" s="418">
        <v>0.0</v>
      </c>
      <c r="K26" s="417" t="s">
        <v>5145</v>
      </c>
      <c r="L26" s="409"/>
      <c r="M26" s="409"/>
      <c r="N26" s="409"/>
      <c r="O26" s="409"/>
      <c r="P26" s="409"/>
      <c r="Q26" s="409"/>
      <c r="R26" s="409"/>
      <c r="S26" s="409"/>
      <c r="T26" s="409"/>
      <c r="U26" s="409"/>
      <c r="V26" s="409"/>
      <c r="W26" s="409"/>
      <c r="X26" s="409"/>
      <c r="Y26" s="409"/>
      <c r="Z26" s="409"/>
    </row>
    <row r="27">
      <c r="A27" s="416">
        <v>45743.0</v>
      </c>
      <c r="B27" s="417" t="s">
        <v>5141</v>
      </c>
      <c r="C27" s="417" t="s">
        <v>5150</v>
      </c>
      <c r="D27" s="417" t="s">
        <v>5170</v>
      </c>
      <c r="E27" s="417" t="s">
        <v>5171</v>
      </c>
      <c r="F27" s="418">
        <v>120.0</v>
      </c>
      <c r="G27" s="418">
        <v>0.0</v>
      </c>
      <c r="H27" s="418">
        <v>120.0</v>
      </c>
      <c r="I27" s="418">
        <v>120.0</v>
      </c>
      <c r="J27" s="418">
        <v>0.0</v>
      </c>
      <c r="K27" s="417" t="s">
        <v>5145</v>
      </c>
      <c r="L27" s="409"/>
      <c r="M27" s="409"/>
      <c r="N27" s="409"/>
      <c r="O27" s="409"/>
      <c r="P27" s="409"/>
      <c r="Q27" s="409"/>
      <c r="R27" s="409"/>
      <c r="S27" s="409"/>
      <c r="T27" s="409"/>
      <c r="U27" s="409"/>
      <c r="V27" s="409"/>
      <c r="W27" s="409"/>
      <c r="X27" s="409"/>
      <c r="Y27" s="409"/>
      <c r="Z27" s="409"/>
    </row>
    <row r="28">
      <c r="A28" s="416">
        <v>45743.0</v>
      </c>
      <c r="B28" s="417" t="s">
        <v>5141</v>
      </c>
      <c r="C28" s="417" t="s">
        <v>5142</v>
      </c>
      <c r="D28" s="417" t="s">
        <v>5148</v>
      </c>
      <c r="E28" s="417" t="s">
        <v>5172</v>
      </c>
      <c r="F28" s="418">
        <v>84.0</v>
      </c>
      <c r="G28" s="418">
        <v>0.0</v>
      </c>
      <c r="H28" s="418">
        <v>84.0</v>
      </c>
      <c r="I28" s="418">
        <v>84.0</v>
      </c>
      <c r="J28" s="418">
        <v>0.0</v>
      </c>
      <c r="K28" s="417" t="s">
        <v>5145</v>
      </c>
      <c r="L28" s="409"/>
      <c r="M28" s="409"/>
      <c r="N28" s="409"/>
      <c r="O28" s="409"/>
      <c r="P28" s="409"/>
      <c r="Q28" s="409"/>
      <c r="R28" s="409"/>
      <c r="S28" s="409"/>
      <c r="T28" s="409"/>
      <c r="U28" s="409"/>
      <c r="V28" s="409"/>
      <c r="W28" s="409"/>
      <c r="X28" s="409"/>
      <c r="Y28" s="409"/>
      <c r="Z28" s="409"/>
    </row>
    <row r="29">
      <c r="A29" s="416">
        <v>45744.0</v>
      </c>
      <c r="B29" s="417" t="s">
        <v>5141</v>
      </c>
      <c r="C29" s="417" t="s">
        <v>5150</v>
      </c>
      <c r="D29" s="417" t="s">
        <v>5158</v>
      </c>
      <c r="E29" s="417" t="s">
        <v>5173</v>
      </c>
      <c r="F29" s="418">
        <v>150.0</v>
      </c>
      <c r="G29" s="418">
        <v>0.0</v>
      </c>
      <c r="H29" s="418">
        <v>150.0</v>
      </c>
      <c r="I29" s="418">
        <v>150.0</v>
      </c>
      <c r="J29" s="418">
        <v>0.0</v>
      </c>
      <c r="K29" s="417" t="s">
        <v>5145</v>
      </c>
      <c r="L29" s="409"/>
      <c r="M29" s="409"/>
      <c r="N29" s="409"/>
      <c r="O29" s="409"/>
      <c r="P29" s="409"/>
      <c r="Q29" s="409"/>
      <c r="R29" s="409"/>
      <c r="S29" s="409"/>
      <c r="T29" s="409"/>
      <c r="U29" s="409"/>
      <c r="V29" s="409"/>
      <c r="W29" s="409"/>
      <c r="X29" s="409"/>
      <c r="Y29" s="409"/>
      <c r="Z29" s="409"/>
    </row>
    <row r="30">
      <c r="A30" s="416">
        <v>45747.0</v>
      </c>
      <c r="B30" s="417" t="s">
        <v>5141</v>
      </c>
      <c r="C30" s="417" t="s">
        <v>5150</v>
      </c>
      <c r="D30" s="417" t="s">
        <v>5158</v>
      </c>
      <c r="E30" s="417" t="s">
        <v>5174</v>
      </c>
      <c r="F30" s="418">
        <v>120.0</v>
      </c>
      <c r="G30" s="418">
        <v>0.0</v>
      </c>
      <c r="H30" s="418">
        <v>120.0</v>
      </c>
      <c r="I30" s="418">
        <v>120.0</v>
      </c>
      <c r="J30" s="418">
        <v>0.0</v>
      </c>
      <c r="K30" s="417" t="s">
        <v>5145</v>
      </c>
      <c r="L30" s="409"/>
      <c r="M30" s="409"/>
      <c r="N30" s="409"/>
      <c r="O30" s="409"/>
      <c r="P30" s="409"/>
      <c r="Q30" s="409"/>
      <c r="R30" s="409"/>
      <c r="S30" s="409"/>
      <c r="T30" s="409"/>
      <c r="U30" s="409"/>
      <c r="V30" s="409"/>
      <c r="W30" s="409"/>
      <c r="X30" s="409"/>
      <c r="Y30" s="409"/>
      <c r="Z30" s="409"/>
    </row>
    <row r="31">
      <c r="A31" s="419" t="s">
        <v>5175</v>
      </c>
      <c r="B31" s="420"/>
      <c r="C31" s="420"/>
      <c r="D31" s="420"/>
      <c r="E31" s="420"/>
      <c r="F31" s="421">
        <v>3774.0</v>
      </c>
      <c r="G31" s="421">
        <v>0.0</v>
      </c>
      <c r="H31" s="421">
        <v>3774.0</v>
      </c>
      <c r="I31" s="421">
        <v>3774.0</v>
      </c>
      <c r="J31" s="421">
        <v>0.0</v>
      </c>
      <c r="K31" s="420"/>
      <c r="L31" s="409"/>
      <c r="M31" s="409"/>
      <c r="N31" s="409"/>
      <c r="O31" s="409"/>
      <c r="P31" s="409"/>
      <c r="Q31" s="409"/>
      <c r="R31" s="409"/>
      <c r="S31" s="409"/>
      <c r="T31" s="409"/>
      <c r="U31" s="409"/>
      <c r="V31" s="409"/>
      <c r="W31" s="409"/>
      <c r="X31" s="409"/>
      <c r="Y31" s="409"/>
      <c r="Z31" s="409"/>
    </row>
    <row r="32">
      <c r="A32" s="422"/>
      <c r="B32" s="407"/>
      <c r="C32" s="407"/>
      <c r="D32" s="407"/>
      <c r="E32" s="407"/>
      <c r="F32" s="423"/>
      <c r="G32" s="423"/>
      <c r="H32" s="423"/>
      <c r="I32" s="423"/>
      <c r="J32" s="423"/>
      <c r="K32" s="407"/>
      <c r="L32" s="409"/>
      <c r="M32" s="409"/>
      <c r="N32" s="409"/>
      <c r="O32" s="409"/>
      <c r="P32" s="409"/>
      <c r="Q32" s="409"/>
      <c r="R32" s="409"/>
      <c r="S32" s="409"/>
      <c r="T32" s="409"/>
      <c r="U32" s="409"/>
      <c r="V32" s="409"/>
      <c r="W32" s="409"/>
      <c r="X32" s="409"/>
      <c r="Y32" s="409"/>
      <c r="Z32" s="409"/>
    </row>
    <row r="33">
      <c r="A33" s="412" t="s">
        <v>5176</v>
      </c>
      <c r="B33" s="413"/>
      <c r="C33" s="413"/>
      <c r="D33" s="413"/>
      <c r="E33" s="413"/>
      <c r="F33" s="424"/>
      <c r="G33" s="424"/>
      <c r="H33" s="424"/>
      <c r="I33" s="424"/>
      <c r="J33" s="424"/>
      <c r="K33" s="413"/>
      <c r="L33" s="409"/>
      <c r="M33" s="409"/>
      <c r="N33" s="409"/>
      <c r="O33" s="409"/>
      <c r="P33" s="409"/>
      <c r="Q33" s="409"/>
      <c r="R33" s="409"/>
      <c r="S33" s="409"/>
      <c r="T33" s="409"/>
      <c r="U33" s="409"/>
      <c r="V33" s="409"/>
      <c r="W33" s="409"/>
      <c r="X33" s="409"/>
      <c r="Y33" s="409"/>
      <c r="Z33" s="409"/>
    </row>
    <row r="34">
      <c r="A34" s="414">
        <v>45663.0</v>
      </c>
      <c r="B34" s="405" t="s">
        <v>5141</v>
      </c>
      <c r="C34" s="405" t="s">
        <v>5142</v>
      </c>
      <c r="D34" s="405" t="s">
        <v>5177</v>
      </c>
      <c r="E34" s="405" t="s">
        <v>5178</v>
      </c>
      <c r="F34" s="425">
        <v>1903.53</v>
      </c>
      <c r="G34" s="415">
        <v>0.0</v>
      </c>
      <c r="H34" s="425">
        <v>2131.95</v>
      </c>
      <c r="I34" s="425">
        <v>1903.53</v>
      </c>
      <c r="J34" s="415">
        <v>228.42</v>
      </c>
      <c r="K34" s="405" t="s">
        <v>5145</v>
      </c>
      <c r="L34" s="409"/>
      <c r="M34" s="409"/>
      <c r="N34" s="409"/>
      <c r="O34" s="409"/>
      <c r="P34" s="409"/>
      <c r="Q34" s="409"/>
      <c r="R34" s="409"/>
      <c r="S34" s="409"/>
      <c r="T34" s="409"/>
      <c r="U34" s="409"/>
      <c r="V34" s="409"/>
      <c r="W34" s="409"/>
      <c r="X34" s="409"/>
      <c r="Y34" s="409"/>
      <c r="Z34" s="409"/>
    </row>
    <row r="35">
      <c r="A35" s="426">
        <v>45665.0</v>
      </c>
      <c r="B35" s="417" t="s">
        <v>5179</v>
      </c>
      <c r="C35" s="417" t="s">
        <v>5180</v>
      </c>
      <c r="D35" s="417" t="s">
        <v>5181</v>
      </c>
      <c r="E35" s="417" t="s">
        <v>5182</v>
      </c>
      <c r="F35" s="427">
        <v>7670.0</v>
      </c>
      <c r="G35" s="428">
        <v>0.0</v>
      </c>
      <c r="H35" s="427">
        <v>8590.4</v>
      </c>
      <c r="I35" s="427">
        <v>7670.0</v>
      </c>
      <c r="J35" s="428">
        <v>920.4</v>
      </c>
      <c r="K35" s="417" t="s">
        <v>5145</v>
      </c>
      <c r="L35" s="404"/>
      <c r="M35" s="404"/>
      <c r="N35" s="404"/>
      <c r="O35" s="404"/>
      <c r="P35" s="404"/>
      <c r="Q35" s="404"/>
      <c r="R35" s="404"/>
      <c r="S35" s="404"/>
      <c r="T35" s="404"/>
      <c r="U35" s="404"/>
      <c r="V35" s="404"/>
      <c r="W35" s="404"/>
      <c r="X35" s="404"/>
      <c r="Y35" s="404"/>
      <c r="Z35" s="404"/>
    </row>
    <row r="36">
      <c r="A36" s="416">
        <v>45665.0</v>
      </c>
      <c r="B36" s="417" t="s">
        <v>5141</v>
      </c>
      <c r="C36" s="417" t="s">
        <v>5142</v>
      </c>
      <c r="D36" s="417" t="s">
        <v>5177</v>
      </c>
      <c r="E36" s="417" t="s">
        <v>5183</v>
      </c>
      <c r="F36" s="418">
        <v>1710.89</v>
      </c>
      <c r="G36" s="418">
        <v>0.0</v>
      </c>
      <c r="H36" s="418">
        <v>1916.2</v>
      </c>
      <c r="I36" s="418">
        <v>1710.89</v>
      </c>
      <c r="J36" s="418">
        <v>205.31</v>
      </c>
      <c r="K36" s="417" t="s">
        <v>5145</v>
      </c>
      <c r="L36" s="409"/>
      <c r="M36" s="409"/>
      <c r="N36" s="409"/>
      <c r="O36" s="409"/>
      <c r="P36" s="409"/>
      <c r="Q36" s="409"/>
      <c r="R36" s="409"/>
      <c r="S36" s="409"/>
      <c r="T36" s="409"/>
      <c r="U36" s="409"/>
      <c r="V36" s="409"/>
      <c r="W36" s="409"/>
      <c r="X36" s="409"/>
      <c r="Y36" s="409"/>
      <c r="Z36" s="409"/>
    </row>
    <row r="37">
      <c r="A37" s="416">
        <v>45671.0</v>
      </c>
      <c r="B37" s="417" t="s">
        <v>5141</v>
      </c>
      <c r="C37" s="417" t="s">
        <v>5142</v>
      </c>
      <c r="D37" s="417" t="s">
        <v>5177</v>
      </c>
      <c r="E37" s="417" t="s">
        <v>5184</v>
      </c>
      <c r="F37" s="418">
        <v>1016.07</v>
      </c>
      <c r="G37" s="418">
        <v>0.0</v>
      </c>
      <c r="H37" s="418">
        <v>1138.0</v>
      </c>
      <c r="I37" s="418">
        <v>1016.07</v>
      </c>
      <c r="J37" s="418">
        <v>121.93</v>
      </c>
      <c r="K37" s="417" t="s">
        <v>5145</v>
      </c>
      <c r="L37" s="409"/>
      <c r="M37" s="409"/>
      <c r="N37" s="409"/>
      <c r="O37" s="409"/>
      <c r="P37" s="409"/>
      <c r="Q37" s="409"/>
      <c r="R37" s="409"/>
      <c r="S37" s="409"/>
      <c r="T37" s="409"/>
      <c r="U37" s="409"/>
      <c r="V37" s="409"/>
      <c r="W37" s="409"/>
      <c r="X37" s="409"/>
      <c r="Y37" s="409"/>
      <c r="Z37" s="409"/>
    </row>
    <row r="38">
      <c r="A38" s="416">
        <v>45672.0</v>
      </c>
      <c r="B38" s="417" t="s">
        <v>5141</v>
      </c>
      <c r="C38" s="417" t="s">
        <v>5142</v>
      </c>
      <c r="D38" s="417" t="s">
        <v>5177</v>
      </c>
      <c r="E38" s="417" t="s">
        <v>5185</v>
      </c>
      <c r="F38" s="418">
        <v>1206.21</v>
      </c>
      <c r="G38" s="418">
        <v>0.0</v>
      </c>
      <c r="H38" s="418">
        <v>1350.95</v>
      </c>
      <c r="I38" s="418">
        <v>1206.21</v>
      </c>
      <c r="J38" s="418">
        <v>144.74</v>
      </c>
      <c r="K38" s="417" t="s">
        <v>5145</v>
      </c>
      <c r="L38" s="409"/>
      <c r="M38" s="409"/>
      <c r="N38" s="409"/>
      <c r="O38" s="409"/>
      <c r="P38" s="409"/>
      <c r="Q38" s="409"/>
      <c r="R38" s="409"/>
      <c r="S38" s="409"/>
      <c r="T38" s="409"/>
      <c r="U38" s="409"/>
      <c r="V38" s="409"/>
      <c r="W38" s="409"/>
      <c r="X38" s="409"/>
      <c r="Y38" s="409"/>
      <c r="Z38" s="409"/>
    </row>
    <row r="39">
      <c r="A39" s="416">
        <v>45673.0</v>
      </c>
      <c r="B39" s="417" t="s">
        <v>5141</v>
      </c>
      <c r="C39" s="417" t="s">
        <v>5142</v>
      </c>
      <c r="D39" s="417" t="s">
        <v>5186</v>
      </c>
      <c r="E39" s="417" t="s">
        <v>5187</v>
      </c>
      <c r="F39" s="418">
        <v>964.73</v>
      </c>
      <c r="G39" s="418">
        <v>0.0</v>
      </c>
      <c r="H39" s="418">
        <v>1080.5</v>
      </c>
      <c r="I39" s="418">
        <v>964.73</v>
      </c>
      <c r="J39" s="418">
        <v>115.77</v>
      </c>
      <c r="K39" s="417" t="s">
        <v>5145</v>
      </c>
      <c r="L39" s="409"/>
      <c r="M39" s="409"/>
      <c r="N39" s="409"/>
      <c r="O39" s="409"/>
      <c r="P39" s="409"/>
      <c r="Q39" s="409"/>
      <c r="R39" s="409"/>
      <c r="S39" s="409"/>
      <c r="T39" s="409"/>
      <c r="U39" s="409"/>
      <c r="V39" s="409"/>
      <c r="W39" s="409"/>
      <c r="X39" s="409"/>
      <c r="Y39" s="409"/>
      <c r="Z39" s="409"/>
    </row>
    <row r="40">
      <c r="A40" s="416">
        <v>45673.0</v>
      </c>
      <c r="B40" s="417" t="s">
        <v>5141</v>
      </c>
      <c r="C40" s="417" t="s">
        <v>5142</v>
      </c>
      <c r="D40" s="417" t="s">
        <v>5188</v>
      </c>
      <c r="E40" s="417" t="s">
        <v>5189</v>
      </c>
      <c r="F40" s="418">
        <v>478.57</v>
      </c>
      <c r="G40" s="418">
        <v>0.0</v>
      </c>
      <c r="H40" s="418">
        <v>536.0</v>
      </c>
      <c r="I40" s="418">
        <v>478.57</v>
      </c>
      <c r="J40" s="418">
        <v>57.43</v>
      </c>
      <c r="K40" s="417" t="s">
        <v>5145</v>
      </c>
      <c r="L40" s="409"/>
      <c r="M40" s="409"/>
      <c r="N40" s="409"/>
      <c r="O40" s="409"/>
      <c r="P40" s="409"/>
      <c r="Q40" s="409"/>
      <c r="R40" s="409"/>
      <c r="S40" s="409"/>
      <c r="T40" s="409"/>
      <c r="U40" s="409"/>
      <c r="V40" s="409"/>
      <c r="W40" s="409"/>
      <c r="X40" s="409"/>
      <c r="Y40" s="409"/>
      <c r="Z40" s="409"/>
    </row>
    <row r="41">
      <c r="A41" s="416">
        <v>45673.0</v>
      </c>
      <c r="B41" s="417" t="s">
        <v>5141</v>
      </c>
      <c r="C41" s="417" t="s">
        <v>5190</v>
      </c>
      <c r="D41" s="417" t="s">
        <v>5191</v>
      </c>
      <c r="E41" s="417" t="s">
        <v>5192</v>
      </c>
      <c r="F41" s="418">
        <v>900.89</v>
      </c>
      <c r="G41" s="418">
        <v>0.0</v>
      </c>
      <c r="H41" s="418">
        <v>1009.0</v>
      </c>
      <c r="I41" s="418">
        <v>900.89</v>
      </c>
      <c r="J41" s="418">
        <v>108.11</v>
      </c>
      <c r="K41" s="417" t="s">
        <v>5193</v>
      </c>
      <c r="L41" s="409"/>
      <c r="M41" s="409"/>
      <c r="N41" s="409"/>
      <c r="O41" s="409"/>
      <c r="P41" s="409"/>
      <c r="Q41" s="409"/>
      <c r="R41" s="409"/>
      <c r="S41" s="409"/>
      <c r="T41" s="409"/>
      <c r="U41" s="409"/>
      <c r="V41" s="409"/>
      <c r="W41" s="409"/>
      <c r="X41" s="409"/>
      <c r="Y41" s="409"/>
      <c r="Z41" s="409"/>
    </row>
    <row r="42">
      <c r="A42" s="416">
        <v>45677.0</v>
      </c>
      <c r="B42" s="417" t="s">
        <v>5141</v>
      </c>
      <c r="C42" s="417" t="s">
        <v>5142</v>
      </c>
      <c r="D42" s="417" t="s">
        <v>5186</v>
      </c>
      <c r="E42" s="417" t="s">
        <v>5194</v>
      </c>
      <c r="F42" s="418">
        <v>2358.53</v>
      </c>
      <c r="G42" s="418">
        <v>0.0</v>
      </c>
      <c r="H42" s="418">
        <v>2641.55</v>
      </c>
      <c r="I42" s="418">
        <v>2358.53</v>
      </c>
      <c r="J42" s="418">
        <v>283.02</v>
      </c>
      <c r="K42" s="417" t="s">
        <v>5145</v>
      </c>
      <c r="L42" s="409"/>
      <c r="M42" s="409"/>
      <c r="N42" s="409"/>
      <c r="O42" s="409"/>
      <c r="P42" s="409"/>
      <c r="Q42" s="409"/>
      <c r="R42" s="409"/>
      <c r="S42" s="409"/>
      <c r="T42" s="409"/>
      <c r="U42" s="409"/>
      <c r="V42" s="409"/>
      <c r="W42" s="409"/>
      <c r="X42" s="409"/>
      <c r="Y42" s="409"/>
      <c r="Z42" s="409"/>
    </row>
    <row r="43">
      <c r="A43" s="416">
        <v>45679.0</v>
      </c>
      <c r="B43" s="417" t="s">
        <v>5141</v>
      </c>
      <c r="C43" s="417" t="s">
        <v>5142</v>
      </c>
      <c r="D43" s="417" t="s">
        <v>5177</v>
      </c>
      <c r="E43" s="417" t="s">
        <v>5195</v>
      </c>
      <c r="F43" s="418">
        <v>1573.13</v>
      </c>
      <c r="G43" s="418">
        <v>0.0</v>
      </c>
      <c r="H43" s="418">
        <v>1761.9</v>
      </c>
      <c r="I43" s="418">
        <v>1573.13</v>
      </c>
      <c r="J43" s="418">
        <v>188.77</v>
      </c>
      <c r="K43" s="417" t="s">
        <v>5145</v>
      </c>
      <c r="L43" s="409"/>
      <c r="M43" s="409"/>
      <c r="N43" s="409"/>
      <c r="O43" s="409"/>
      <c r="P43" s="409"/>
      <c r="Q43" s="409"/>
      <c r="R43" s="409"/>
      <c r="S43" s="409"/>
      <c r="T43" s="409"/>
      <c r="U43" s="409"/>
      <c r="V43" s="409"/>
      <c r="W43" s="409"/>
      <c r="X43" s="409"/>
      <c r="Y43" s="409"/>
      <c r="Z43" s="409"/>
    </row>
    <row r="44">
      <c r="A44" s="416">
        <v>45681.0</v>
      </c>
      <c r="B44" s="417" t="s">
        <v>5141</v>
      </c>
      <c r="C44" s="417" t="s">
        <v>5142</v>
      </c>
      <c r="D44" s="417" t="s">
        <v>5196</v>
      </c>
      <c r="E44" s="417" t="s">
        <v>5197</v>
      </c>
      <c r="F44" s="418">
        <v>89.29</v>
      </c>
      <c r="G44" s="418">
        <v>0.0</v>
      </c>
      <c r="H44" s="418">
        <v>100.0</v>
      </c>
      <c r="I44" s="418">
        <v>89.29</v>
      </c>
      <c r="J44" s="418">
        <v>10.71</v>
      </c>
      <c r="K44" s="417" t="s">
        <v>5145</v>
      </c>
      <c r="L44" s="409"/>
      <c r="M44" s="409"/>
      <c r="N44" s="409"/>
      <c r="O44" s="409"/>
      <c r="P44" s="409"/>
      <c r="Q44" s="409"/>
      <c r="R44" s="409"/>
      <c r="S44" s="409"/>
      <c r="T44" s="409"/>
      <c r="U44" s="409"/>
      <c r="V44" s="409"/>
      <c r="W44" s="409"/>
      <c r="X44" s="409"/>
      <c r="Y44" s="409"/>
      <c r="Z44" s="409"/>
    </row>
    <row r="45">
      <c r="A45" s="416">
        <v>45685.0</v>
      </c>
      <c r="B45" s="417" t="s">
        <v>5141</v>
      </c>
      <c r="C45" s="417" t="s">
        <v>5142</v>
      </c>
      <c r="D45" s="417" t="s">
        <v>5177</v>
      </c>
      <c r="E45" s="417" t="s">
        <v>5198</v>
      </c>
      <c r="F45" s="418">
        <v>1557.32</v>
      </c>
      <c r="G45" s="418">
        <v>0.0</v>
      </c>
      <c r="H45" s="418">
        <v>1744.2</v>
      </c>
      <c r="I45" s="418">
        <v>1557.32</v>
      </c>
      <c r="J45" s="418">
        <v>186.88</v>
      </c>
      <c r="K45" s="417" t="s">
        <v>5145</v>
      </c>
      <c r="L45" s="409"/>
      <c r="M45" s="409"/>
      <c r="N45" s="409"/>
      <c r="O45" s="409"/>
      <c r="P45" s="409"/>
      <c r="Q45" s="409"/>
      <c r="R45" s="409"/>
      <c r="S45" s="409"/>
      <c r="T45" s="409"/>
      <c r="U45" s="409"/>
      <c r="V45" s="409"/>
      <c r="W45" s="409"/>
      <c r="X45" s="409"/>
      <c r="Y45" s="409"/>
      <c r="Z45" s="409"/>
    </row>
    <row r="46">
      <c r="A46" s="416">
        <v>45688.0</v>
      </c>
      <c r="B46" s="417" t="s">
        <v>5179</v>
      </c>
      <c r="C46" s="417" t="s">
        <v>5199</v>
      </c>
      <c r="D46" s="429" t="s">
        <v>5200</v>
      </c>
      <c r="E46" s="417" t="s">
        <v>5201</v>
      </c>
      <c r="F46" s="418">
        <v>1704.46</v>
      </c>
      <c r="G46" s="418">
        <v>0.0</v>
      </c>
      <c r="H46" s="418">
        <v>1909.0</v>
      </c>
      <c r="I46" s="418">
        <v>1704.46</v>
      </c>
      <c r="J46" s="418">
        <v>204.54</v>
      </c>
      <c r="K46" s="417" t="s">
        <v>5202</v>
      </c>
      <c r="L46" s="409"/>
      <c r="M46" s="409"/>
      <c r="N46" s="409"/>
      <c r="O46" s="409"/>
      <c r="P46" s="409"/>
      <c r="Q46" s="409"/>
      <c r="R46" s="409"/>
      <c r="S46" s="409"/>
      <c r="T46" s="409"/>
      <c r="U46" s="409"/>
      <c r="V46" s="409"/>
      <c r="W46" s="409"/>
      <c r="X46" s="409"/>
      <c r="Y46" s="409"/>
      <c r="Z46" s="409"/>
    </row>
    <row r="47">
      <c r="A47" s="416">
        <v>45688.0</v>
      </c>
      <c r="B47" s="417" t="s">
        <v>5179</v>
      </c>
      <c r="C47" s="417" t="s">
        <v>5203</v>
      </c>
      <c r="D47" s="429" t="s">
        <v>5204</v>
      </c>
      <c r="E47" s="417" t="s">
        <v>5205</v>
      </c>
      <c r="F47" s="418">
        <v>1177.68</v>
      </c>
      <c r="G47" s="418">
        <v>0.0</v>
      </c>
      <c r="H47" s="418">
        <v>1319.0</v>
      </c>
      <c r="I47" s="418">
        <v>1177.68</v>
      </c>
      <c r="J47" s="418">
        <v>141.32</v>
      </c>
      <c r="K47" s="417" t="s">
        <v>5202</v>
      </c>
      <c r="L47" s="409"/>
      <c r="M47" s="409"/>
      <c r="N47" s="409"/>
      <c r="O47" s="409"/>
      <c r="P47" s="409"/>
      <c r="Q47" s="409"/>
      <c r="R47" s="409"/>
      <c r="S47" s="409"/>
      <c r="T47" s="409"/>
      <c r="U47" s="409"/>
      <c r="V47" s="409"/>
      <c r="W47" s="409"/>
      <c r="X47" s="409"/>
      <c r="Y47" s="409"/>
      <c r="Z47" s="409"/>
    </row>
    <row r="48">
      <c r="A48" s="416">
        <v>45688.0</v>
      </c>
      <c r="B48" s="417" t="s">
        <v>5179</v>
      </c>
      <c r="C48" s="417" t="s">
        <v>5206</v>
      </c>
      <c r="D48" s="429" t="s">
        <v>5207</v>
      </c>
      <c r="E48" s="417" t="s">
        <v>5208</v>
      </c>
      <c r="F48" s="418">
        <v>1231.25</v>
      </c>
      <c r="G48" s="418">
        <v>0.0</v>
      </c>
      <c r="H48" s="418">
        <v>1379.0</v>
      </c>
      <c r="I48" s="418">
        <v>1231.25</v>
      </c>
      <c r="J48" s="418">
        <v>147.75</v>
      </c>
      <c r="K48" s="417" t="s">
        <v>5202</v>
      </c>
      <c r="L48" s="409"/>
      <c r="M48" s="409"/>
      <c r="N48" s="409"/>
      <c r="O48" s="409"/>
      <c r="P48" s="409"/>
      <c r="Q48" s="409"/>
      <c r="R48" s="409"/>
      <c r="S48" s="409"/>
      <c r="T48" s="409"/>
      <c r="U48" s="409"/>
      <c r="V48" s="409"/>
      <c r="W48" s="409"/>
      <c r="X48" s="409"/>
      <c r="Y48" s="409"/>
      <c r="Z48" s="409"/>
    </row>
    <row r="49">
      <c r="A49" s="416">
        <v>45688.0</v>
      </c>
      <c r="B49" s="417" t="s">
        <v>5179</v>
      </c>
      <c r="C49" s="417" t="s">
        <v>5209</v>
      </c>
      <c r="D49" s="429" t="s">
        <v>5210</v>
      </c>
      <c r="E49" s="417" t="s">
        <v>5211</v>
      </c>
      <c r="F49" s="418">
        <v>350.89</v>
      </c>
      <c r="G49" s="418">
        <v>0.0</v>
      </c>
      <c r="H49" s="418">
        <v>393.0</v>
      </c>
      <c r="I49" s="418">
        <v>350.89</v>
      </c>
      <c r="J49" s="418">
        <v>42.11</v>
      </c>
      <c r="K49" s="417" t="s">
        <v>5202</v>
      </c>
      <c r="L49" s="409"/>
      <c r="M49" s="409"/>
      <c r="N49" s="409"/>
      <c r="O49" s="409"/>
      <c r="P49" s="409"/>
      <c r="Q49" s="409"/>
      <c r="R49" s="409"/>
      <c r="S49" s="409"/>
      <c r="T49" s="409"/>
      <c r="U49" s="409"/>
      <c r="V49" s="409"/>
      <c r="W49" s="409"/>
      <c r="X49" s="409"/>
      <c r="Y49" s="409"/>
      <c r="Z49" s="409"/>
    </row>
    <row r="50">
      <c r="A50" s="416"/>
      <c r="B50" s="417"/>
      <c r="C50" s="417"/>
      <c r="D50" s="417"/>
      <c r="E50" s="417"/>
      <c r="F50" s="418"/>
      <c r="G50" s="418"/>
      <c r="H50" s="418"/>
      <c r="I50" s="418"/>
      <c r="J50" s="418"/>
      <c r="K50" s="417"/>
      <c r="L50" s="409"/>
      <c r="M50" s="409"/>
      <c r="N50" s="409"/>
      <c r="O50" s="409"/>
      <c r="P50" s="409"/>
      <c r="Q50" s="409"/>
      <c r="R50" s="409"/>
      <c r="S50" s="409"/>
      <c r="T50" s="409"/>
      <c r="U50" s="409"/>
      <c r="V50" s="409"/>
      <c r="W50" s="409"/>
      <c r="X50" s="409"/>
      <c r="Y50" s="409"/>
      <c r="Z50" s="409"/>
    </row>
    <row r="51">
      <c r="A51" s="416">
        <v>45691.0</v>
      </c>
      <c r="B51" s="417" t="s">
        <v>5141</v>
      </c>
      <c r="C51" s="417" t="s">
        <v>5142</v>
      </c>
      <c r="D51" s="417" t="s">
        <v>5186</v>
      </c>
      <c r="E51" s="417" t="s">
        <v>5144</v>
      </c>
      <c r="F51" s="418">
        <v>2233.53</v>
      </c>
      <c r="G51" s="418">
        <v>0.0</v>
      </c>
      <c r="H51" s="418">
        <v>2501.55</v>
      </c>
      <c r="I51" s="418">
        <v>2233.53</v>
      </c>
      <c r="J51" s="418">
        <v>268.02</v>
      </c>
      <c r="K51" s="417" t="s">
        <v>5145</v>
      </c>
      <c r="L51" s="409"/>
      <c r="M51" s="409"/>
      <c r="N51" s="409"/>
      <c r="O51" s="409"/>
      <c r="P51" s="409"/>
      <c r="Q51" s="409"/>
      <c r="R51" s="409"/>
      <c r="S51" s="409"/>
      <c r="T51" s="409"/>
      <c r="U51" s="409"/>
      <c r="V51" s="409"/>
      <c r="W51" s="409"/>
      <c r="X51" s="409"/>
      <c r="Y51" s="409"/>
      <c r="Z51" s="409"/>
    </row>
    <row r="52">
      <c r="A52" s="416">
        <v>45693.0</v>
      </c>
      <c r="B52" s="417" t="s">
        <v>5141</v>
      </c>
      <c r="C52" s="417" t="s">
        <v>5142</v>
      </c>
      <c r="D52" s="417" t="s">
        <v>5212</v>
      </c>
      <c r="E52" s="417" t="s">
        <v>5213</v>
      </c>
      <c r="F52" s="418">
        <v>2055.8</v>
      </c>
      <c r="G52" s="418">
        <v>0.0</v>
      </c>
      <c r="H52" s="418">
        <v>2302.5</v>
      </c>
      <c r="I52" s="418">
        <v>2055.8</v>
      </c>
      <c r="J52" s="418">
        <v>246.7</v>
      </c>
      <c r="K52" s="417" t="s">
        <v>5145</v>
      </c>
      <c r="L52" s="409"/>
      <c r="M52" s="409"/>
      <c r="N52" s="409"/>
      <c r="O52" s="409"/>
      <c r="P52" s="409"/>
      <c r="Q52" s="409"/>
      <c r="R52" s="409"/>
      <c r="S52" s="409"/>
      <c r="T52" s="409"/>
      <c r="U52" s="409"/>
      <c r="V52" s="409"/>
      <c r="W52" s="409"/>
      <c r="X52" s="409"/>
      <c r="Y52" s="409"/>
      <c r="Z52" s="409"/>
    </row>
    <row r="53">
      <c r="A53" s="416">
        <v>45695.0</v>
      </c>
      <c r="B53" s="417" t="s">
        <v>5179</v>
      </c>
      <c r="C53" s="417" t="s">
        <v>5180</v>
      </c>
      <c r="D53" s="417" t="s">
        <v>5214</v>
      </c>
      <c r="E53" s="417" t="s">
        <v>5215</v>
      </c>
      <c r="F53" s="418">
        <v>7670.0</v>
      </c>
      <c r="G53" s="418">
        <v>0.0</v>
      </c>
      <c r="H53" s="418">
        <v>8590.4</v>
      </c>
      <c r="I53" s="418">
        <v>7670.0</v>
      </c>
      <c r="J53" s="418">
        <v>920.4</v>
      </c>
      <c r="K53" s="417" t="s">
        <v>5145</v>
      </c>
      <c r="L53" s="409"/>
      <c r="M53" s="409"/>
      <c r="N53" s="409"/>
      <c r="O53" s="409"/>
      <c r="P53" s="409"/>
      <c r="Q53" s="409"/>
      <c r="R53" s="409"/>
      <c r="S53" s="409"/>
      <c r="T53" s="409"/>
      <c r="U53" s="409"/>
      <c r="V53" s="409"/>
      <c r="W53" s="409"/>
      <c r="X53" s="409"/>
      <c r="Y53" s="409"/>
      <c r="Z53" s="409"/>
    </row>
    <row r="54">
      <c r="A54" s="416">
        <v>45695.0</v>
      </c>
      <c r="B54" s="417" t="s">
        <v>5141</v>
      </c>
      <c r="C54" s="417" t="s">
        <v>5142</v>
      </c>
      <c r="D54" s="417" t="s">
        <v>5177</v>
      </c>
      <c r="E54" s="417" t="s">
        <v>5216</v>
      </c>
      <c r="F54" s="418">
        <v>1017.63</v>
      </c>
      <c r="G54" s="418">
        <v>0.0</v>
      </c>
      <c r="H54" s="418">
        <v>1139.75</v>
      </c>
      <c r="I54" s="418">
        <v>1017.63</v>
      </c>
      <c r="J54" s="418">
        <v>122.12</v>
      </c>
      <c r="K54" s="417" t="s">
        <v>5145</v>
      </c>
      <c r="L54" s="409"/>
      <c r="M54" s="409"/>
      <c r="N54" s="409"/>
      <c r="O54" s="409"/>
      <c r="P54" s="409"/>
      <c r="Q54" s="409"/>
      <c r="R54" s="409"/>
      <c r="S54" s="409"/>
      <c r="T54" s="409"/>
      <c r="U54" s="409"/>
      <c r="V54" s="409"/>
      <c r="W54" s="409"/>
      <c r="X54" s="409"/>
      <c r="Y54" s="409"/>
      <c r="Z54" s="409"/>
    </row>
    <row r="55">
      <c r="A55" s="416">
        <v>45695.0</v>
      </c>
      <c r="B55" s="417" t="s">
        <v>5141</v>
      </c>
      <c r="C55" s="417" t="s">
        <v>5217</v>
      </c>
      <c r="D55" s="417" t="s">
        <v>5218</v>
      </c>
      <c r="E55" s="417" t="s">
        <v>5219</v>
      </c>
      <c r="F55" s="418">
        <v>750.0</v>
      </c>
      <c r="G55" s="418">
        <v>0.0</v>
      </c>
      <c r="H55" s="418">
        <v>840.0</v>
      </c>
      <c r="I55" s="418">
        <v>750.0</v>
      </c>
      <c r="J55" s="418">
        <v>90.0</v>
      </c>
      <c r="K55" s="417" t="s">
        <v>5145</v>
      </c>
      <c r="L55" s="409"/>
      <c r="M55" s="409"/>
      <c r="N55" s="409"/>
      <c r="O55" s="409"/>
      <c r="P55" s="409"/>
      <c r="Q55" s="409"/>
      <c r="R55" s="409"/>
      <c r="S55" s="409"/>
      <c r="T55" s="409"/>
      <c r="U55" s="409"/>
      <c r="V55" s="409"/>
      <c r="W55" s="409"/>
      <c r="X55" s="409"/>
      <c r="Y55" s="409"/>
      <c r="Z55" s="409"/>
    </row>
    <row r="56">
      <c r="A56" s="416">
        <v>45699.0</v>
      </c>
      <c r="B56" s="417" t="s">
        <v>5141</v>
      </c>
      <c r="C56" s="417" t="s">
        <v>5142</v>
      </c>
      <c r="D56" s="417" t="s">
        <v>5220</v>
      </c>
      <c r="E56" s="417" t="s">
        <v>5147</v>
      </c>
      <c r="F56" s="418">
        <v>1546.96</v>
      </c>
      <c r="G56" s="418">
        <v>0.0</v>
      </c>
      <c r="H56" s="418">
        <v>1732.6</v>
      </c>
      <c r="I56" s="418">
        <v>1546.96</v>
      </c>
      <c r="J56" s="418">
        <v>185.64</v>
      </c>
      <c r="K56" s="417" t="s">
        <v>5145</v>
      </c>
      <c r="L56" s="409"/>
      <c r="M56" s="409"/>
      <c r="N56" s="409"/>
      <c r="O56" s="409"/>
      <c r="P56" s="409"/>
      <c r="Q56" s="409"/>
      <c r="R56" s="409"/>
      <c r="S56" s="409"/>
      <c r="T56" s="409"/>
      <c r="U56" s="409"/>
      <c r="V56" s="409"/>
      <c r="W56" s="409"/>
      <c r="X56" s="409"/>
      <c r="Y56" s="409"/>
      <c r="Z56" s="409"/>
    </row>
    <row r="57">
      <c r="A57" s="416">
        <v>45700.0</v>
      </c>
      <c r="B57" s="417" t="s">
        <v>5179</v>
      </c>
      <c r="C57" s="417" t="s">
        <v>5221</v>
      </c>
      <c r="D57" s="417" t="s">
        <v>5222</v>
      </c>
      <c r="E57" s="417" t="s">
        <v>5223</v>
      </c>
      <c r="F57" s="418">
        <v>1249.78</v>
      </c>
      <c r="G57" s="418">
        <v>0.0</v>
      </c>
      <c r="H57" s="418">
        <v>1399.75</v>
      </c>
      <c r="I57" s="418">
        <v>1249.78</v>
      </c>
      <c r="J57" s="418">
        <v>149.97</v>
      </c>
      <c r="K57" s="417" t="s">
        <v>5224</v>
      </c>
      <c r="L57" s="409"/>
      <c r="M57" s="409"/>
      <c r="N57" s="409"/>
      <c r="O57" s="409"/>
      <c r="P57" s="409"/>
      <c r="Q57" s="409"/>
      <c r="R57" s="409"/>
      <c r="S57" s="409"/>
      <c r="T57" s="409"/>
      <c r="U57" s="409"/>
      <c r="V57" s="409"/>
      <c r="W57" s="409"/>
      <c r="X57" s="409"/>
      <c r="Y57" s="409"/>
      <c r="Z57" s="409"/>
    </row>
    <row r="58">
      <c r="A58" s="416">
        <v>45700.0</v>
      </c>
      <c r="B58" s="417" t="s">
        <v>5179</v>
      </c>
      <c r="C58" s="417" t="s">
        <v>5225</v>
      </c>
      <c r="D58" s="417" t="s">
        <v>5226</v>
      </c>
      <c r="E58" s="417" t="s">
        <v>5227</v>
      </c>
      <c r="F58" s="418">
        <v>53.57</v>
      </c>
      <c r="G58" s="418">
        <v>0.0</v>
      </c>
      <c r="H58" s="418">
        <v>60.0</v>
      </c>
      <c r="I58" s="418">
        <v>53.57</v>
      </c>
      <c r="J58" s="418">
        <v>6.43</v>
      </c>
      <c r="K58" s="417" t="s">
        <v>5228</v>
      </c>
      <c r="L58" s="409"/>
      <c r="M58" s="409"/>
      <c r="N58" s="409"/>
      <c r="O58" s="409"/>
      <c r="P58" s="409"/>
      <c r="Q58" s="409"/>
      <c r="R58" s="409"/>
      <c r="S58" s="409"/>
      <c r="T58" s="409"/>
      <c r="U58" s="409"/>
      <c r="V58" s="409"/>
      <c r="W58" s="409"/>
      <c r="X58" s="409"/>
      <c r="Y58" s="409"/>
      <c r="Z58" s="409"/>
    </row>
    <row r="59">
      <c r="A59" s="416">
        <v>45700.0</v>
      </c>
      <c r="B59" s="417" t="s">
        <v>5141</v>
      </c>
      <c r="C59" s="417" t="s">
        <v>5142</v>
      </c>
      <c r="D59" s="417" t="s">
        <v>5196</v>
      </c>
      <c r="E59" s="417" t="s">
        <v>5229</v>
      </c>
      <c r="F59" s="418">
        <v>16.07</v>
      </c>
      <c r="G59" s="418">
        <v>0.0</v>
      </c>
      <c r="H59" s="418">
        <v>18.0</v>
      </c>
      <c r="I59" s="418">
        <v>16.07</v>
      </c>
      <c r="J59" s="418">
        <v>1.93</v>
      </c>
      <c r="K59" s="417" t="s">
        <v>5145</v>
      </c>
      <c r="L59" s="409"/>
      <c r="M59" s="409"/>
      <c r="N59" s="409"/>
      <c r="O59" s="409"/>
      <c r="P59" s="409"/>
      <c r="Q59" s="409"/>
      <c r="R59" s="409"/>
      <c r="S59" s="409"/>
      <c r="T59" s="409"/>
      <c r="U59" s="409"/>
      <c r="V59" s="409"/>
      <c r="W59" s="409"/>
      <c r="X59" s="409"/>
      <c r="Y59" s="409"/>
      <c r="Z59" s="409"/>
    </row>
    <row r="60">
      <c r="A60" s="416">
        <v>45700.0</v>
      </c>
      <c r="B60" s="417" t="s">
        <v>5141</v>
      </c>
      <c r="C60" s="417" t="s">
        <v>5142</v>
      </c>
      <c r="D60" s="417" t="s">
        <v>5177</v>
      </c>
      <c r="E60" s="417" t="s">
        <v>5230</v>
      </c>
      <c r="F60" s="418">
        <v>1748.13</v>
      </c>
      <c r="G60" s="418">
        <v>0.0</v>
      </c>
      <c r="H60" s="418">
        <v>1957.9</v>
      </c>
      <c r="I60" s="418">
        <v>1748.13</v>
      </c>
      <c r="J60" s="418">
        <v>209.77</v>
      </c>
      <c r="K60" s="417" t="s">
        <v>5145</v>
      </c>
      <c r="L60" s="409"/>
      <c r="M60" s="409"/>
      <c r="N60" s="409"/>
      <c r="O60" s="409"/>
      <c r="P60" s="409"/>
      <c r="Q60" s="409"/>
      <c r="R60" s="409"/>
      <c r="S60" s="409"/>
      <c r="T60" s="409"/>
      <c r="U60" s="409"/>
      <c r="V60" s="409"/>
      <c r="W60" s="409"/>
      <c r="X60" s="409"/>
      <c r="Y60" s="409"/>
      <c r="Z60" s="409"/>
    </row>
    <row r="61">
      <c r="A61" s="416">
        <v>45702.0</v>
      </c>
      <c r="B61" s="417" t="s">
        <v>5179</v>
      </c>
      <c r="C61" s="417" t="s">
        <v>5231</v>
      </c>
      <c r="D61" s="429" t="s">
        <v>5232</v>
      </c>
      <c r="E61" s="417" t="s">
        <v>5233</v>
      </c>
      <c r="F61" s="418">
        <v>21428.57</v>
      </c>
      <c r="G61" s="418">
        <v>0.0</v>
      </c>
      <c r="H61" s="418">
        <v>24000.0</v>
      </c>
      <c r="I61" s="418">
        <v>21428.57</v>
      </c>
      <c r="J61" s="418">
        <v>2571.43</v>
      </c>
      <c r="K61" s="417" t="s">
        <v>5234</v>
      </c>
      <c r="L61" s="409"/>
      <c r="M61" s="409"/>
      <c r="N61" s="409"/>
      <c r="O61" s="409"/>
      <c r="P61" s="409"/>
      <c r="Q61" s="409"/>
      <c r="R61" s="409"/>
      <c r="S61" s="409"/>
      <c r="T61" s="409"/>
      <c r="U61" s="409"/>
      <c r="V61" s="409"/>
      <c r="W61" s="409"/>
      <c r="X61" s="409"/>
      <c r="Y61" s="409"/>
      <c r="Z61" s="409"/>
    </row>
    <row r="62">
      <c r="A62" s="416">
        <v>45702.0</v>
      </c>
      <c r="B62" s="417" t="s">
        <v>5141</v>
      </c>
      <c r="C62" s="417" t="s">
        <v>5142</v>
      </c>
      <c r="D62" s="417" t="s">
        <v>5235</v>
      </c>
      <c r="E62" s="417" t="s">
        <v>5236</v>
      </c>
      <c r="F62" s="418">
        <v>1321.25</v>
      </c>
      <c r="G62" s="418">
        <v>0.0</v>
      </c>
      <c r="H62" s="418">
        <v>1479.8</v>
      </c>
      <c r="I62" s="418">
        <v>1321.25</v>
      </c>
      <c r="J62" s="418">
        <v>158.55</v>
      </c>
      <c r="K62" s="417" t="s">
        <v>5145</v>
      </c>
      <c r="L62" s="409"/>
      <c r="M62" s="409"/>
      <c r="N62" s="409"/>
      <c r="O62" s="409"/>
      <c r="P62" s="409"/>
      <c r="Q62" s="409"/>
      <c r="R62" s="409"/>
      <c r="S62" s="409"/>
      <c r="T62" s="409"/>
      <c r="U62" s="409"/>
      <c r="V62" s="409"/>
      <c r="W62" s="409"/>
      <c r="X62" s="409"/>
      <c r="Y62" s="409"/>
      <c r="Z62" s="409"/>
    </row>
    <row r="63">
      <c r="A63" s="416">
        <v>45703.0</v>
      </c>
      <c r="B63" s="417" t="s">
        <v>5141</v>
      </c>
      <c r="C63" s="417" t="s">
        <v>5142</v>
      </c>
      <c r="D63" s="417" t="s">
        <v>5177</v>
      </c>
      <c r="E63" s="417" t="s">
        <v>5149</v>
      </c>
      <c r="F63" s="418">
        <v>1668.39</v>
      </c>
      <c r="G63" s="418">
        <v>0.0</v>
      </c>
      <c r="H63" s="418">
        <v>1868.6</v>
      </c>
      <c r="I63" s="418">
        <v>1668.39</v>
      </c>
      <c r="J63" s="418">
        <v>200.21</v>
      </c>
      <c r="K63" s="417" t="s">
        <v>5145</v>
      </c>
      <c r="L63" s="409"/>
      <c r="M63" s="409"/>
      <c r="N63" s="409"/>
      <c r="O63" s="409"/>
      <c r="P63" s="409"/>
      <c r="Q63" s="409"/>
      <c r="R63" s="409"/>
      <c r="S63" s="409"/>
      <c r="T63" s="409"/>
      <c r="U63" s="409"/>
      <c r="V63" s="409"/>
      <c r="W63" s="409"/>
      <c r="X63" s="409"/>
      <c r="Y63" s="409"/>
      <c r="Z63" s="409"/>
    </row>
    <row r="64">
      <c r="A64" s="416">
        <v>45709.0</v>
      </c>
      <c r="B64" s="417" t="s">
        <v>5141</v>
      </c>
      <c r="C64" s="417" t="s">
        <v>5142</v>
      </c>
      <c r="D64" s="417" t="s">
        <v>5177</v>
      </c>
      <c r="E64" s="417" t="s">
        <v>5237</v>
      </c>
      <c r="F64" s="418">
        <v>1595.58</v>
      </c>
      <c r="G64" s="418">
        <v>0.0</v>
      </c>
      <c r="H64" s="418">
        <v>1787.05</v>
      </c>
      <c r="I64" s="418">
        <v>1595.58</v>
      </c>
      <c r="J64" s="418">
        <v>191.47</v>
      </c>
      <c r="K64" s="417" t="s">
        <v>5145</v>
      </c>
      <c r="L64" s="409"/>
      <c r="M64" s="409"/>
      <c r="N64" s="409"/>
      <c r="O64" s="409"/>
      <c r="P64" s="409"/>
      <c r="Q64" s="409"/>
      <c r="R64" s="409"/>
      <c r="S64" s="409"/>
      <c r="T64" s="409"/>
      <c r="U64" s="409"/>
      <c r="V64" s="409"/>
      <c r="W64" s="409"/>
      <c r="X64" s="409"/>
      <c r="Y64" s="409"/>
      <c r="Z64" s="409"/>
    </row>
    <row r="65">
      <c r="A65" s="416">
        <v>45709.0</v>
      </c>
      <c r="B65" s="417" t="s">
        <v>5141</v>
      </c>
      <c r="C65" s="417" t="s">
        <v>5238</v>
      </c>
      <c r="D65" s="417" t="s">
        <v>5239</v>
      </c>
      <c r="E65" s="417" t="s">
        <v>5240</v>
      </c>
      <c r="F65" s="418">
        <v>223.21</v>
      </c>
      <c r="G65" s="418">
        <v>0.0</v>
      </c>
      <c r="H65" s="418">
        <v>250.0</v>
      </c>
      <c r="I65" s="418">
        <v>223.21</v>
      </c>
      <c r="J65" s="418">
        <v>26.79</v>
      </c>
      <c r="K65" s="417" t="s">
        <v>5228</v>
      </c>
      <c r="L65" s="409"/>
      <c r="M65" s="409"/>
      <c r="N65" s="409"/>
      <c r="O65" s="409"/>
      <c r="P65" s="409"/>
      <c r="Q65" s="409"/>
      <c r="R65" s="409"/>
      <c r="S65" s="409"/>
      <c r="T65" s="409"/>
      <c r="U65" s="409"/>
      <c r="V65" s="409"/>
      <c r="W65" s="409"/>
      <c r="X65" s="409"/>
      <c r="Y65" s="409"/>
      <c r="Z65" s="409"/>
    </row>
    <row r="66">
      <c r="A66" s="416">
        <v>45709.0</v>
      </c>
      <c r="B66" s="417" t="s">
        <v>5141</v>
      </c>
      <c r="C66" s="417" t="s">
        <v>5142</v>
      </c>
      <c r="D66" s="417" t="s">
        <v>5177</v>
      </c>
      <c r="E66" s="417" t="s">
        <v>5241</v>
      </c>
      <c r="F66" s="418">
        <v>1699.64</v>
      </c>
      <c r="G66" s="418">
        <v>0.0</v>
      </c>
      <c r="H66" s="418">
        <v>1903.6</v>
      </c>
      <c r="I66" s="418">
        <v>1699.64</v>
      </c>
      <c r="J66" s="418">
        <v>203.96</v>
      </c>
      <c r="K66" s="417" t="s">
        <v>5145</v>
      </c>
      <c r="L66" s="409"/>
      <c r="M66" s="409"/>
      <c r="N66" s="409"/>
      <c r="O66" s="409"/>
      <c r="P66" s="409"/>
      <c r="Q66" s="409"/>
      <c r="R66" s="409"/>
      <c r="S66" s="409"/>
      <c r="T66" s="409"/>
      <c r="U66" s="409"/>
      <c r="V66" s="409"/>
      <c r="W66" s="409"/>
      <c r="X66" s="409"/>
      <c r="Y66" s="409"/>
      <c r="Z66" s="409"/>
    </row>
    <row r="67">
      <c r="A67" s="416">
        <v>45716.0</v>
      </c>
      <c r="B67" s="417" t="s">
        <v>5179</v>
      </c>
      <c r="C67" s="417" t="s">
        <v>5242</v>
      </c>
      <c r="D67" s="429" t="s">
        <v>5243</v>
      </c>
      <c r="E67" s="417" t="s">
        <v>5244</v>
      </c>
      <c r="F67" s="418">
        <v>978.57</v>
      </c>
      <c r="G67" s="418">
        <v>0.0</v>
      </c>
      <c r="H67" s="418">
        <v>1096.0</v>
      </c>
      <c r="I67" s="418">
        <v>978.57</v>
      </c>
      <c r="J67" s="418">
        <v>117.43</v>
      </c>
      <c r="K67" s="417" t="s">
        <v>5202</v>
      </c>
      <c r="L67" s="409"/>
      <c r="M67" s="409"/>
      <c r="N67" s="409"/>
      <c r="O67" s="409"/>
      <c r="P67" s="409"/>
      <c r="Q67" s="409"/>
      <c r="R67" s="409"/>
      <c r="S67" s="409"/>
      <c r="T67" s="409"/>
      <c r="U67" s="409"/>
      <c r="V67" s="409"/>
      <c r="W67" s="409"/>
      <c r="X67" s="409"/>
      <c r="Y67" s="409"/>
      <c r="Z67" s="409"/>
    </row>
    <row r="68">
      <c r="A68" s="416">
        <v>45716.0</v>
      </c>
      <c r="B68" s="417" t="s">
        <v>5179</v>
      </c>
      <c r="C68" s="417" t="s">
        <v>5245</v>
      </c>
      <c r="D68" s="429" t="s">
        <v>5246</v>
      </c>
      <c r="E68" s="417" t="s">
        <v>5247</v>
      </c>
      <c r="F68" s="418">
        <v>683.93</v>
      </c>
      <c r="G68" s="418">
        <v>0.0</v>
      </c>
      <c r="H68" s="418">
        <v>766.0</v>
      </c>
      <c r="I68" s="418">
        <v>683.93</v>
      </c>
      <c r="J68" s="418">
        <v>82.07</v>
      </c>
      <c r="K68" s="417" t="s">
        <v>5202</v>
      </c>
      <c r="L68" s="409"/>
      <c r="M68" s="409"/>
      <c r="N68" s="409"/>
      <c r="O68" s="409"/>
      <c r="P68" s="409"/>
      <c r="Q68" s="409"/>
      <c r="R68" s="409"/>
      <c r="S68" s="409"/>
      <c r="T68" s="409"/>
      <c r="U68" s="409"/>
      <c r="V68" s="409"/>
      <c r="W68" s="409"/>
      <c r="X68" s="409"/>
      <c r="Y68" s="409"/>
      <c r="Z68" s="409"/>
    </row>
    <row r="69">
      <c r="A69" s="416">
        <v>45716.0</v>
      </c>
      <c r="B69" s="417" t="s">
        <v>5179</v>
      </c>
      <c r="C69" s="417" t="s">
        <v>5206</v>
      </c>
      <c r="D69" s="429" t="s">
        <v>5248</v>
      </c>
      <c r="E69" s="417" t="s">
        <v>5249</v>
      </c>
      <c r="F69" s="418">
        <v>1231.25</v>
      </c>
      <c r="G69" s="418">
        <v>0.0</v>
      </c>
      <c r="H69" s="418">
        <v>1379.0</v>
      </c>
      <c r="I69" s="418">
        <v>1231.25</v>
      </c>
      <c r="J69" s="418">
        <v>147.75</v>
      </c>
      <c r="K69" s="417" t="s">
        <v>5202</v>
      </c>
      <c r="L69" s="409"/>
      <c r="M69" s="409"/>
      <c r="N69" s="409"/>
      <c r="O69" s="409"/>
      <c r="P69" s="409"/>
      <c r="Q69" s="409"/>
      <c r="R69" s="409"/>
      <c r="S69" s="409"/>
      <c r="T69" s="409"/>
      <c r="U69" s="409"/>
      <c r="V69" s="409"/>
      <c r="W69" s="409"/>
      <c r="X69" s="409"/>
      <c r="Y69" s="409"/>
      <c r="Z69" s="409"/>
    </row>
    <row r="70">
      <c r="A70" s="416">
        <v>45716.0</v>
      </c>
      <c r="B70" s="417" t="s">
        <v>5179</v>
      </c>
      <c r="C70" s="417" t="s">
        <v>5250</v>
      </c>
      <c r="D70" s="429" t="s">
        <v>5251</v>
      </c>
      <c r="E70" s="417" t="s">
        <v>5252</v>
      </c>
      <c r="F70" s="418">
        <v>700.89</v>
      </c>
      <c r="G70" s="418">
        <v>0.0</v>
      </c>
      <c r="H70" s="418">
        <v>785.0</v>
      </c>
      <c r="I70" s="418">
        <v>700.89</v>
      </c>
      <c r="J70" s="418">
        <v>84.11</v>
      </c>
      <c r="K70" s="417" t="s">
        <v>5202</v>
      </c>
      <c r="L70" s="409"/>
      <c r="M70" s="409"/>
      <c r="N70" s="409"/>
      <c r="O70" s="409"/>
      <c r="P70" s="409"/>
      <c r="Q70" s="409"/>
      <c r="R70" s="409"/>
      <c r="S70" s="409"/>
      <c r="T70" s="409"/>
      <c r="U70" s="409"/>
      <c r="V70" s="409"/>
      <c r="W70" s="409"/>
      <c r="X70" s="409"/>
      <c r="Y70" s="409"/>
      <c r="Z70" s="409"/>
    </row>
    <row r="71">
      <c r="A71" s="416">
        <v>45716.0</v>
      </c>
      <c r="B71" s="417" t="s">
        <v>5179</v>
      </c>
      <c r="C71" s="417" t="s">
        <v>5199</v>
      </c>
      <c r="D71" s="429" t="s">
        <v>5253</v>
      </c>
      <c r="E71" s="417" t="s">
        <v>5254</v>
      </c>
      <c r="F71" s="418">
        <v>316.96</v>
      </c>
      <c r="G71" s="418">
        <v>0.0</v>
      </c>
      <c r="H71" s="418">
        <v>355.0</v>
      </c>
      <c r="I71" s="418">
        <v>316.96</v>
      </c>
      <c r="J71" s="418">
        <v>38.04</v>
      </c>
      <c r="K71" s="417" t="s">
        <v>5202</v>
      </c>
      <c r="L71" s="409"/>
      <c r="M71" s="409"/>
      <c r="N71" s="409"/>
      <c r="O71" s="409"/>
      <c r="P71" s="409"/>
      <c r="Q71" s="409"/>
      <c r="R71" s="409"/>
      <c r="S71" s="409"/>
      <c r="T71" s="409"/>
      <c r="U71" s="409"/>
      <c r="V71" s="409"/>
      <c r="W71" s="409"/>
      <c r="X71" s="409"/>
      <c r="Y71" s="409"/>
      <c r="Z71" s="409"/>
    </row>
    <row r="72">
      <c r="A72" s="416">
        <v>45716.0</v>
      </c>
      <c r="B72" s="417" t="s">
        <v>5179</v>
      </c>
      <c r="C72" s="417" t="s">
        <v>5199</v>
      </c>
      <c r="D72" s="429" t="s">
        <v>5255</v>
      </c>
      <c r="E72" s="417" t="s">
        <v>5256</v>
      </c>
      <c r="F72" s="418">
        <v>335.71</v>
      </c>
      <c r="G72" s="418">
        <v>0.0</v>
      </c>
      <c r="H72" s="418">
        <v>376.0</v>
      </c>
      <c r="I72" s="418">
        <v>335.71</v>
      </c>
      <c r="J72" s="418">
        <v>40.29</v>
      </c>
      <c r="K72" s="417" t="s">
        <v>5202</v>
      </c>
      <c r="L72" s="409"/>
      <c r="M72" s="409"/>
      <c r="N72" s="409"/>
      <c r="O72" s="409"/>
      <c r="P72" s="409"/>
      <c r="Q72" s="409"/>
      <c r="R72" s="409"/>
      <c r="S72" s="409"/>
      <c r="T72" s="409"/>
      <c r="U72" s="409"/>
      <c r="V72" s="409"/>
      <c r="W72" s="409"/>
      <c r="X72" s="409"/>
      <c r="Y72" s="409"/>
      <c r="Z72" s="409"/>
    </row>
    <row r="73">
      <c r="A73" s="416">
        <v>45716.0</v>
      </c>
      <c r="B73" s="417" t="s">
        <v>5179</v>
      </c>
      <c r="C73" s="417" t="s">
        <v>5257</v>
      </c>
      <c r="D73" s="429" t="s">
        <v>5258</v>
      </c>
      <c r="E73" s="417" t="s">
        <v>5259</v>
      </c>
      <c r="F73" s="418">
        <v>216.96</v>
      </c>
      <c r="G73" s="418">
        <v>0.0</v>
      </c>
      <c r="H73" s="418">
        <v>243.0</v>
      </c>
      <c r="I73" s="418">
        <v>216.96</v>
      </c>
      <c r="J73" s="418">
        <v>26.04</v>
      </c>
      <c r="K73" s="417" t="s">
        <v>5202</v>
      </c>
      <c r="L73" s="409"/>
      <c r="M73" s="409"/>
      <c r="N73" s="409"/>
      <c r="O73" s="409"/>
      <c r="P73" s="409"/>
      <c r="Q73" s="409"/>
      <c r="R73" s="409"/>
      <c r="S73" s="409"/>
      <c r="T73" s="409"/>
      <c r="U73" s="409"/>
      <c r="V73" s="409"/>
      <c r="W73" s="409"/>
      <c r="X73" s="409"/>
      <c r="Y73" s="409"/>
      <c r="Z73" s="409"/>
    </row>
    <row r="74">
      <c r="A74" s="416"/>
      <c r="B74" s="417"/>
      <c r="C74" s="417"/>
      <c r="D74" s="417"/>
      <c r="E74" s="417"/>
      <c r="F74" s="418"/>
      <c r="G74" s="418"/>
      <c r="H74" s="418"/>
      <c r="I74" s="418"/>
      <c r="J74" s="418"/>
      <c r="K74" s="417"/>
      <c r="L74" s="409"/>
      <c r="M74" s="409"/>
      <c r="N74" s="409"/>
      <c r="O74" s="409"/>
      <c r="P74" s="409"/>
      <c r="Q74" s="409"/>
      <c r="R74" s="409"/>
      <c r="S74" s="409"/>
      <c r="T74" s="409"/>
      <c r="U74" s="409"/>
      <c r="V74" s="409"/>
      <c r="W74" s="409"/>
      <c r="X74" s="409"/>
      <c r="Y74" s="409"/>
      <c r="Z74" s="409"/>
    </row>
    <row r="75">
      <c r="A75" s="416">
        <v>45717.0</v>
      </c>
      <c r="B75" s="417" t="s">
        <v>5179</v>
      </c>
      <c r="C75" s="417" t="s">
        <v>5260</v>
      </c>
      <c r="D75" s="417" t="s">
        <v>5261</v>
      </c>
      <c r="E75" s="417" t="s">
        <v>5262</v>
      </c>
      <c r="F75" s="418">
        <v>7857.14</v>
      </c>
      <c r="G75" s="418">
        <v>0.0</v>
      </c>
      <c r="H75" s="418">
        <v>8800.0</v>
      </c>
      <c r="I75" s="418">
        <v>7857.14</v>
      </c>
      <c r="J75" s="418">
        <v>942.86</v>
      </c>
      <c r="K75" s="417" t="s">
        <v>5263</v>
      </c>
      <c r="L75" s="409"/>
      <c r="M75" s="409"/>
      <c r="N75" s="409"/>
      <c r="O75" s="409"/>
      <c r="P75" s="409"/>
      <c r="Q75" s="409"/>
      <c r="R75" s="409"/>
      <c r="S75" s="409"/>
      <c r="T75" s="409"/>
      <c r="U75" s="409"/>
      <c r="V75" s="409"/>
      <c r="W75" s="409"/>
      <c r="X75" s="409"/>
      <c r="Y75" s="409"/>
      <c r="Z75" s="409"/>
    </row>
    <row r="76">
      <c r="A76" s="416">
        <v>45717.0</v>
      </c>
      <c r="B76" s="417" t="s">
        <v>5179</v>
      </c>
      <c r="C76" s="417" t="s">
        <v>5260</v>
      </c>
      <c r="D76" s="417" t="s">
        <v>5264</v>
      </c>
      <c r="E76" s="417" t="s">
        <v>5265</v>
      </c>
      <c r="F76" s="418">
        <v>714.29</v>
      </c>
      <c r="G76" s="418">
        <v>0.0</v>
      </c>
      <c r="H76" s="418">
        <v>800.0</v>
      </c>
      <c r="I76" s="418">
        <v>714.29</v>
      </c>
      <c r="J76" s="418">
        <v>85.71</v>
      </c>
      <c r="K76" s="417" t="s">
        <v>5263</v>
      </c>
      <c r="L76" s="409"/>
      <c r="M76" s="409"/>
      <c r="N76" s="409"/>
      <c r="O76" s="409"/>
      <c r="P76" s="409"/>
      <c r="Q76" s="409"/>
      <c r="R76" s="409"/>
      <c r="S76" s="409"/>
      <c r="T76" s="409"/>
      <c r="U76" s="409"/>
      <c r="V76" s="409"/>
      <c r="W76" s="409"/>
      <c r="X76" s="409"/>
      <c r="Y76" s="409"/>
      <c r="Z76" s="409"/>
    </row>
    <row r="77">
      <c r="A77" s="416">
        <v>45721.0</v>
      </c>
      <c r="B77" s="417" t="s">
        <v>5141</v>
      </c>
      <c r="C77" s="417" t="s">
        <v>5142</v>
      </c>
      <c r="D77" s="417" t="s">
        <v>5177</v>
      </c>
      <c r="E77" s="417" t="s">
        <v>5266</v>
      </c>
      <c r="F77" s="418">
        <v>1582.9</v>
      </c>
      <c r="G77" s="418">
        <v>0.0</v>
      </c>
      <c r="H77" s="418">
        <v>1772.85</v>
      </c>
      <c r="I77" s="418">
        <v>1582.9</v>
      </c>
      <c r="J77" s="418">
        <v>189.95</v>
      </c>
      <c r="K77" s="417" t="s">
        <v>5145</v>
      </c>
      <c r="L77" s="409"/>
      <c r="M77" s="409"/>
      <c r="N77" s="409"/>
      <c r="O77" s="409"/>
      <c r="P77" s="409"/>
      <c r="Q77" s="409"/>
      <c r="R77" s="409"/>
      <c r="S77" s="409"/>
      <c r="T77" s="409"/>
      <c r="U77" s="409"/>
      <c r="V77" s="409"/>
      <c r="W77" s="409"/>
      <c r="X77" s="409"/>
      <c r="Y77" s="409"/>
      <c r="Z77" s="409"/>
    </row>
    <row r="78">
      <c r="A78" s="416">
        <v>45722.0</v>
      </c>
      <c r="B78" s="417" t="s">
        <v>5141</v>
      </c>
      <c r="C78" s="417" t="s">
        <v>5142</v>
      </c>
      <c r="D78" s="417" t="s">
        <v>5177</v>
      </c>
      <c r="E78" s="417" t="s">
        <v>5267</v>
      </c>
      <c r="F78" s="418">
        <v>1855.45</v>
      </c>
      <c r="G78" s="418">
        <v>0.0</v>
      </c>
      <c r="H78" s="418">
        <v>2078.1</v>
      </c>
      <c r="I78" s="418">
        <v>1855.45</v>
      </c>
      <c r="J78" s="418">
        <v>222.65</v>
      </c>
      <c r="K78" s="417" t="s">
        <v>5145</v>
      </c>
      <c r="L78" s="409"/>
      <c r="M78" s="409"/>
      <c r="N78" s="409"/>
      <c r="O78" s="409"/>
      <c r="P78" s="409"/>
      <c r="Q78" s="409"/>
      <c r="R78" s="409"/>
      <c r="S78" s="409"/>
      <c r="T78" s="409"/>
      <c r="U78" s="409"/>
      <c r="V78" s="409"/>
      <c r="W78" s="409"/>
      <c r="X78" s="409"/>
      <c r="Y78" s="409"/>
      <c r="Z78" s="409"/>
    </row>
    <row r="79">
      <c r="A79" s="416">
        <v>45726.0</v>
      </c>
      <c r="B79" s="417" t="s">
        <v>5141</v>
      </c>
      <c r="C79" s="417" t="s">
        <v>5142</v>
      </c>
      <c r="D79" s="417" t="s">
        <v>5177</v>
      </c>
      <c r="E79" s="417" t="s">
        <v>5268</v>
      </c>
      <c r="F79" s="418">
        <v>1860.94</v>
      </c>
      <c r="G79" s="418">
        <v>0.0</v>
      </c>
      <c r="H79" s="418">
        <v>2084.25</v>
      </c>
      <c r="I79" s="418">
        <v>1860.94</v>
      </c>
      <c r="J79" s="418">
        <v>223.31</v>
      </c>
      <c r="K79" s="417" t="s">
        <v>5145</v>
      </c>
      <c r="L79" s="409"/>
      <c r="M79" s="409"/>
      <c r="N79" s="409"/>
      <c r="O79" s="409"/>
      <c r="P79" s="409"/>
      <c r="Q79" s="409"/>
      <c r="R79" s="409"/>
      <c r="S79" s="409"/>
      <c r="T79" s="409"/>
      <c r="U79" s="409"/>
      <c r="V79" s="409"/>
      <c r="W79" s="409"/>
      <c r="X79" s="409"/>
      <c r="Y79" s="409"/>
      <c r="Z79" s="409"/>
    </row>
    <row r="80">
      <c r="A80" s="416">
        <v>45728.0</v>
      </c>
      <c r="B80" s="417" t="s">
        <v>5141</v>
      </c>
      <c r="C80" s="417" t="s">
        <v>5142</v>
      </c>
      <c r="D80" s="417" t="s">
        <v>5177</v>
      </c>
      <c r="E80" s="417" t="s">
        <v>5155</v>
      </c>
      <c r="F80" s="418">
        <v>1663.93</v>
      </c>
      <c r="G80" s="418">
        <v>0.0</v>
      </c>
      <c r="H80" s="418">
        <v>1863.6</v>
      </c>
      <c r="I80" s="418">
        <v>1663.93</v>
      </c>
      <c r="J80" s="418">
        <v>199.67</v>
      </c>
      <c r="K80" s="417" t="s">
        <v>5145</v>
      </c>
      <c r="L80" s="409"/>
      <c r="M80" s="409"/>
      <c r="N80" s="409"/>
      <c r="O80" s="409"/>
      <c r="P80" s="409"/>
      <c r="Q80" s="409"/>
      <c r="R80" s="409"/>
      <c r="S80" s="409"/>
      <c r="T80" s="409"/>
      <c r="U80" s="409"/>
      <c r="V80" s="409"/>
      <c r="W80" s="409"/>
      <c r="X80" s="409"/>
      <c r="Y80" s="409"/>
      <c r="Z80" s="409"/>
    </row>
    <row r="81">
      <c r="A81" s="416">
        <v>45730.0</v>
      </c>
      <c r="B81" s="417" t="s">
        <v>5141</v>
      </c>
      <c r="C81" s="417" t="s">
        <v>5142</v>
      </c>
      <c r="D81" s="417" t="s">
        <v>5177</v>
      </c>
      <c r="E81" s="417" t="s">
        <v>5269</v>
      </c>
      <c r="F81" s="418">
        <v>1053.79</v>
      </c>
      <c r="G81" s="418">
        <v>0.0</v>
      </c>
      <c r="H81" s="418">
        <v>1180.25</v>
      </c>
      <c r="I81" s="418">
        <v>1053.79</v>
      </c>
      <c r="J81" s="418">
        <v>126.46</v>
      </c>
      <c r="K81" s="417" t="s">
        <v>5145</v>
      </c>
      <c r="L81" s="409"/>
      <c r="M81" s="409"/>
      <c r="N81" s="409"/>
      <c r="O81" s="409"/>
      <c r="P81" s="409"/>
      <c r="Q81" s="409"/>
      <c r="R81" s="409"/>
      <c r="S81" s="409"/>
      <c r="T81" s="409"/>
      <c r="U81" s="409"/>
      <c r="V81" s="409"/>
      <c r="W81" s="409"/>
      <c r="X81" s="409"/>
      <c r="Y81" s="409"/>
      <c r="Z81" s="409"/>
    </row>
    <row r="82">
      <c r="A82" s="416">
        <v>45734.0</v>
      </c>
      <c r="B82" s="417" t="s">
        <v>5141</v>
      </c>
      <c r="C82" s="417" t="s">
        <v>5142</v>
      </c>
      <c r="D82" s="417" t="s">
        <v>5177</v>
      </c>
      <c r="E82" s="417" t="s">
        <v>5162</v>
      </c>
      <c r="F82" s="418">
        <v>2397.5</v>
      </c>
      <c r="G82" s="418">
        <v>0.0</v>
      </c>
      <c r="H82" s="418">
        <v>2685.2</v>
      </c>
      <c r="I82" s="418">
        <v>2397.5</v>
      </c>
      <c r="J82" s="418">
        <v>287.7</v>
      </c>
      <c r="K82" s="417" t="s">
        <v>5145</v>
      </c>
      <c r="L82" s="409"/>
      <c r="M82" s="409"/>
      <c r="N82" s="409"/>
      <c r="O82" s="409"/>
      <c r="P82" s="409"/>
      <c r="Q82" s="409"/>
      <c r="R82" s="409"/>
      <c r="S82" s="409"/>
      <c r="T82" s="409"/>
      <c r="U82" s="409"/>
      <c r="V82" s="409"/>
      <c r="W82" s="409"/>
      <c r="X82" s="409"/>
      <c r="Y82" s="409"/>
      <c r="Z82" s="409"/>
    </row>
    <row r="83">
      <c r="A83" s="416">
        <v>45735.0</v>
      </c>
      <c r="B83" s="417" t="s">
        <v>5179</v>
      </c>
      <c r="C83" s="417" t="s">
        <v>5180</v>
      </c>
      <c r="D83" s="417" t="s">
        <v>5270</v>
      </c>
      <c r="E83" s="417" t="s">
        <v>5271</v>
      </c>
      <c r="F83" s="418">
        <v>7800.0</v>
      </c>
      <c r="G83" s="418">
        <v>0.0</v>
      </c>
      <c r="H83" s="418">
        <v>8736.0</v>
      </c>
      <c r="I83" s="418">
        <v>7800.0</v>
      </c>
      <c r="J83" s="418">
        <v>936.0</v>
      </c>
      <c r="K83" s="417" t="s">
        <v>5145</v>
      </c>
      <c r="L83" s="409"/>
      <c r="M83" s="409"/>
      <c r="N83" s="409"/>
      <c r="O83" s="409"/>
      <c r="P83" s="409"/>
      <c r="Q83" s="409"/>
      <c r="R83" s="409"/>
      <c r="S83" s="409"/>
      <c r="T83" s="409"/>
      <c r="U83" s="409"/>
      <c r="V83" s="409"/>
      <c r="W83" s="409"/>
      <c r="X83" s="409"/>
      <c r="Y83" s="409"/>
      <c r="Z83" s="409"/>
    </row>
    <row r="84">
      <c r="A84" s="416">
        <v>45735.0</v>
      </c>
      <c r="B84" s="417" t="s">
        <v>5141</v>
      </c>
      <c r="C84" s="417" t="s">
        <v>5272</v>
      </c>
      <c r="D84" s="417" t="s">
        <v>5273</v>
      </c>
      <c r="E84" s="417" t="s">
        <v>5274</v>
      </c>
      <c r="F84" s="418">
        <v>1044.64</v>
      </c>
      <c r="G84" s="418">
        <v>0.0</v>
      </c>
      <c r="H84" s="418">
        <v>1170.0</v>
      </c>
      <c r="I84" s="418">
        <v>1044.64</v>
      </c>
      <c r="J84" s="418">
        <v>125.36</v>
      </c>
      <c r="K84" s="417" t="s">
        <v>5224</v>
      </c>
      <c r="L84" s="409"/>
      <c r="M84" s="409"/>
      <c r="N84" s="409"/>
      <c r="O84" s="409"/>
      <c r="P84" s="409"/>
      <c r="Q84" s="409"/>
      <c r="R84" s="409"/>
      <c r="S84" s="409"/>
      <c r="T84" s="409"/>
      <c r="U84" s="409"/>
      <c r="V84" s="409"/>
      <c r="W84" s="409"/>
      <c r="X84" s="409"/>
      <c r="Y84" s="409"/>
      <c r="Z84" s="409"/>
    </row>
    <row r="85">
      <c r="A85" s="416">
        <v>45737.0</v>
      </c>
      <c r="B85" s="417" t="s">
        <v>5141</v>
      </c>
      <c r="C85" s="417" t="s">
        <v>5142</v>
      </c>
      <c r="D85" s="417" t="s">
        <v>5177</v>
      </c>
      <c r="E85" s="417" t="s">
        <v>5165</v>
      </c>
      <c r="F85" s="418">
        <v>1323.66</v>
      </c>
      <c r="G85" s="418">
        <v>0.0</v>
      </c>
      <c r="H85" s="418">
        <v>1482.5</v>
      </c>
      <c r="I85" s="418">
        <v>1323.66</v>
      </c>
      <c r="J85" s="418">
        <v>158.84</v>
      </c>
      <c r="K85" s="417" t="s">
        <v>5145</v>
      </c>
      <c r="L85" s="409"/>
      <c r="M85" s="409"/>
      <c r="N85" s="409"/>
      <c r="O85" s="409"/>
      <c r="P85" s="409"/>
      <c r="Q85" s="409"/>
      <c r="R85" s="409"/>
      <c r="S85" s="409"/>
      <c r="T85" s="409"/>
      <c r="U85" s="409"/>
      <c r="V85" s="409"/>
      <c r="W85" s="409"/>
      <c r="X85" s="409"/>
      <c r="Y85" s="409"/>
      <c r="Z85" s="409"/>
    </row>
    <row r="86">
      <c r="A86" s="416">
        <v>45743.0</v>
      </c>
      <c r="B86" s="417" t="s">
        <v>5141</v>
      </c>
      <c r="C86" s="417" t="s">
        <v>5142</v>
      </c>
      <c r="D86" s="417" t="s">
        <v>5177</v>
      </c>
      <c r="E86" s="417" t="s">
        <v>5172</v>
      </c>
      <c r="F86" s="418">
        <v>1336.83</v>
      </c>
      <c r="G86" s="418">
        <v>0.0</v>
      </c>
      <c r="H86" s="418">
        <v>1497.25</v>
      </c>
      <c r="I86" s="418">
        <v>1336.83</v>
      </c>
      <c r="J86" s="418">
        <v>160.42</v>
      </c>
      <c r="K86" s="417" t="s">
        <v>5145</v>
      </c>
      <c r="L86" s="409"/>
      <c r="M86" s="409"/>
      <c r="N86" s="409"/>
      <c r="O86" s="409"/>
      <c r="P86" s="409"/>
      <c r="Q86" s="409"/>
      <c r="R86" s="409"/>
      <c r="S86" s="409"/>
      <c r="T86" s="409"/>
      <c r="U86" s="409"/>
      <c r="V86" s="409"/>
      <c r="W86" s="409"/>
      <c r="X86" s="409"/>
      <c r="Y86" s="409"/>
      <c r="Z86" s="409"/>
    </row>
    <row r="87">
      <c r="A87" s="416">
        <v>45747.0</v>
      </c>
      <c r="B87" s="417" t="s">
        <v>5179</v>
      </c>
      <c r="C87" s="417" t="s">
        <v>5275</v>
      </c>
      <c r="D87" s="429" t="s">
        <v>5276</v>
      </c>
      <c r="E87" s="417" t="s">
        <v>5277</v>
      </c>
      <c r="F87" s="418">
        <v>1196.43</v>
      </c>
      <c r="G87" s="418">
        <v>0.0</v>
      </c>
      <c r="H87" s="418">
        <v>1340.0</v>
      </c>
      <c r="I87" s="418">
        <v>1196.43</v>
      </c>
      <c r="J87" s="418">
        <v>143.57</v>
      </c>
      <c r="K87" s="417" t="s">
        <v>5202</v>
      </c>
      <c r="L87" s="409"/>
      <c r="M87" s="409"/>
      <c r="N87" s="409"/>
      <c r="O87" s="409"/>
      <c r="P87" s="409"/>
      <c r="Q87" s="409"/>
      <c r="R87" s="409"/>
      <c r="S87" s="409"/>
      <c r="T87" s="409"/>
      <c r="U87" s="409"/>
      <c r="V87" s="409"/>
      <c r="W87" s="409"/>
      <c r="X87" s="409"/>
      <c r="Y87" s="409"/>
      <c r="Z87" s="409"/>
    </row>
    <row r="88">
      <c r="A88" s="416">
        <v>45747.0</v>
      </c>
      <c r="B88" s="417" t="s">
        <v>5179</v>
      </c>
      <c r="C88" s="417" t="s">
        <v>5206</v>
      </c>
      <c r="D88" s="429" t="s">
        <v>5278</v>
      </c>
      <c r="E88" s="417" t="s">
        <v>5279</v>
      </c>
      <c r="F88" s="418">
        <v>1231.25</v>
      </c>
      <c r="G88" s="418">
        <v>0.0</v>
      </c>
      <c r="H88" s="418">
        <v>1379.0</v>
      </c>
      <c r="I88" s="418">
        <v>1231.25</v>
      </c>
      <c r="J88" s="418">
        <v>147.75</v>
      </c>
      <c r="K88" s="417" t="s">
        <v>5202</v>
      </c>
      <c r="L88" s="409"/>
      <c r="M88" s="409"/>
      <c r="N88" s="409"/>
      <c r="O88" s="409"/>
      <c r="P88" s="409"/>
      <c r="Q88" s="409"/>
      <c r="R88" s="409"/>
      <c r="S88" s="409"/>
      <c r="T88" s="409"/>
      <c r="U88" s="409"/>
      <c r="V88" s="409"/>
      <c r="W88" s="409"/>
      <c r="X88" s="409"/>
      <c r="Y88" s="409"/>
      <c r="Z88" s="409"/>
    </row>
    <row r="89">
      <c r="A89" s="416">
        <v>45747.0</v>
      </c>
      <c r="B89" s="417" t="s">
        <v>5179</v>
      </c>
      <c r="C89" s="417" t="s">
        <v>5280</v>
      </c>
      <c r="D89" s="429" t="s">
        <v>5281</v>
      </c>
      <c r="E89" s="417" t="s">
        <v>5282</v>
      </c>
      <c r="F89" s="418">
        <v>2036.61</v>
      </c>
      <c r="G89" s="418">
        <v>0.0</v>
      </c>
      <c r="H89" s="418">
        <v>2281.0</v>
      </c>
      <c r="I89" s="418">
        <v>2036.61</v>
      </c>
      <c r="J89" s="418">
        <v>244.39</v>
      </c>
      <c r="K89" s="417" t="s">
        <v>5202</v>
      </c>
      <c r="L89" s="409"/>
      <c r="M89" s="409"/>
      <c r="N89" s="409"/>
      <c r="O89" s="409"/>
      <c r="P89" s="409"/>
      <c r="Q89" s="409"/>
      <c r="R89" s="409"/>
      <c r="S89" s="409"/>
      <c r="T89" s="409"/>
      <c r="U89" s="409"/>
      <c r="V89" s="409"/>
      <c r="W89" s="409"/>
      <c r="X89" s="409"/>
      <c r="Y89" s="409"/>
      <c r="Z89" s="409"/>
    </row>
    <row r="90">
      <c r="A90" s="419" t="s">
        <v>5283</v>
      </c>
      <c r="B90" s="420"/>
      <c r="C90" s="420"/>
      <c r="D90" s="420"/>
      <c r="E90" s="420"/>
      <c r="F90" s="421">
        <v>111591.18</v>
      </c>
      <c r="G90" s="421">
        <v>0.0</v>
      </c>
      <c r="H90" s="421">
        <v>124982.15</v>
      </c>
      <c r="I90" s="421">
        <v>111591.18</v>
      </c>
      <c r="J90" s="421">
        <v>13390.97</v>
      </c>
      <c r="K90" s="420"/>
      <c r="L90" s="409"/>
      <c r="M90" s="409"/>
      <c r="N90" s="409"/>
      <c r="O90" s="409"/>
      <c r="P90" s="409"/>
      <c r="Q90" s="409"/>
      <c r="R90" s="409"/>
      <c r="S90" s="409"/>
      <c r="T90" s="409"/>
      <c r="U90" s="409"/>
      <c r="V90" s="409"/>
      <c r="W90" s="409"/>
      <c r="X90" s="409"/>
      <c r="Y90" s="409"/>
      <c r="Z90" s="409"/>
    </row>
    <row r="91">
      <c r="A91" s="422"/>
      <c r="B91" s="407"/>
      <c r="C91" s="407"/>
      <c r="D91" s="407"/>
      <c r="E91" s="407"/>
      <c r="F91" s="430"/>
      <c r="G91" s="430"/>
      <c r="H91" s="430"/>
      <c r="I91" s="430"/>
      <c r="J91" s="430"/>
      <c r="K91" s="407"/>
      <c r="L91" s="409"/>
      <c r="M91" s="409"/>
      <c r="N91" s="409"/>
      <c r="O91" s="409"/>
      <c r="P91" s="409"/>
      <c r="Q91" s="409"/>
      <c r="R91" s="409"/>
      <c r="S91" s="409"/>
      <c r="T91" s="409"/>
      <c r="U91" s="409"/>
      <c r="V91" s="409"/>
      <c r="W91" s="409"/>
      <c r="X91" s="409"/>
      <c r="Y91" s="409"/>
      <c r="Z91" s="409"/>
    </row>
    <row r="92">
      <c r="A92" s="431" t="s">
        <v>5284</v>
      </c>
      <c r="B92" s="432"/>
      <c r="C92" s="432"/>
      <c r="D92" s="432"/>
      <c r="E92" s="432"/>
      <c r="F92" s="433">
        <v>115365.18</v>
      </c>
      <c r="G92" s="433">
        <v>0.0</v>
      </c>
      <c r="H92" s="433">
        <v>128756.15</v>
      </c>
      <c r="I92" s="433">
        <v>115365.18</v>
      </c>
      <c r="J92" s="433">
        <v>13390.97</v>
      </c>
      <c r="K92" s="432"/>
      <c r="L92" s="409"/>
      <c r="M92" s="409"/>
      <c r="N92" s="409"/>
      <c r="O92" s="409"/>
      <c r="P92" s="409"/>
      <c r="Q92" s="409"/>
      <c r="R92" s="409"/>
      <c r="S92" s="409"/>
      <c r="T92" s="409"/>
      <c r="U92" s="409"/>
      <c r="V92" s="409"/>
      <c r="W92" s="409"/>
      <c r="X92" s="409"/>
      <c r="Y92" s="409"/>
      <c r="Z92" s="409"/>
    </row>
    <row r="93">
      <c r="A93" s="409"/>
      <c r="B93" s="409"/>
      <c r="C93" s="409"/>
      <c r="D93" s="409"/>
      <c r="E93" s="409"/>
      <c r="F93" s="409"/>
      <c r="G93" s="409"/>
      <c r="H93" s="409"/>
      <c r="I93" s="409"/>
      <c r="J93" s="409"/>
      <c r="K93" s="409"/>
      <c r="L93" s="409"/>
      <c r="M93" s="409"/>
      <c r="N93" s="409"/>
      <c r="O93" s="409"/>
      <c r="P93" s="409"/>
      <c r="Q93" s="409"/>
      <c r="R93" s="409"/>
      <c r="S93" s="409"/>
      <c r="T93" s="409"/>
      <c r="U93" s="409"/>
      <c r="V93" s="409"/>
      <c r="W93" s="409"/>
      <c r="X93" s="409"/>
      <c r="Y93" s="409"/>
      <c r="Z93" s="409"/>
    </row>
    <row r="94">
      <c r="A94" s="409"/>
      <c r="B94" s="409"/>
      <c r="C94" s="409"/>
      <c r="D94" s="409"/>
      <c r="E94" s="409"/>
      <c r="F94" s="409"/>
      <c r="G94" s="409"/>
      <c r="H94" s="409"/>
      <c r="I94" s="409"/>
      <c r="J94" s="409"/>
      <c r="K94" s="409"/>
      <c r="L94" s="409"/>
      <c r="M94" s="409"/>
      <c r="N94" s="409"/>
      <c r="O94" s="409"/>
      <c r="P94" s="409"/>
      <c r="Q94" s="409"/>
      <c r="R94" s="409"/>
      <c r="S94" s="409"/>
      <c r="T94" s="409"/>
      <c r="U94" s="409"/>
      <c r="V94" s="409"/>
      <c r="W94" s="409"/>
      <c r="X94" s="409"/>
      <c r="Y94" s="409"/>
      <c r="Z94" s="409"/>
    </row>
    <row r="95">
      <c r="A95" s="409"/>
      <c r="B95" s="409"/>
      <c r="C95" s="409"/>
      <c r="D95" s="409"/>
      <c r="E95" s="409"/>
      <c r="F95" s="409"/>
      <c r="G95" s="409"/>
      <c r="H95" s="409"/>
      <c r="I95" s="409"/>
      <c r="J95" s="409"/>
      <c r="K95" s="409"/>
      <c r="L95" s="409"/>
      <c r="M95" s="409"/>
      <c r="N95" s="409"/>
      <c r="O95" s="409"/>
      <c r="P95" s="409"/>
      <c r="Q95" s="409"/>
      <c r="R95" s="409"/>
      <c r="S95" s="409"/>
      <c r="T95" s="409"/>
      <c r="U95" s="409"/>
      <c r="V95" s="409"/>
      <c r="W95" s="409"/>
      <c r="X95" s="409"/>
      <c r="Y95" s="409"/>
      <c r="Z95" s="409"/>
    </row>
    <row r="96">
      <c r="A96" s="409"/>
      <c r="B96" s="409"/>
      <c r="C96" s="409"/>
      <c r="D96" s="409"/>
      <c r="E96" s="409"/>
      <c r="F96" s="409"/>
      <c r="G96" s="409"/>
      <c r="H96" s="409"/>
      <c r="I96" s="409"/>
      <c r="J96" s="409"/>
      <c r="K96" s="409"/>
      <c r="L96" s="409"/>
      <c r="M96" s="409"/>
      <c r="N96" s="409"/>
      <c r="O96" s="409"/>
      <c r="P96" s="409"/>
      <c r="Q96" s="409"/>
      <c r="R96" s="409"/>
      <c r="S96" s="409"/>
      <c r="T96" s="409"/>
      <c r="U96" s="409"/>
      <c r="V96" s="409"/>
      <c r="W96" s="409"/>
      <c r="X96" s="409"/>
      <c r="Y96" s="409"/>
      <c r="Z96" s="409"/>
    </row>
    <row r="97">
      <c r="A97" s="409"/>
      <c r="B97" s="409"/>
      <c r="C97" s="409"/>
      <c r="D97" s="409"/>
      <c r="E97" s="409"/>
      <c r="F97" s="409"/>
      <c r="G97" s="409"/>
      <c r="H97" s="409"/>
      <c r="I97" s="409"/>
      <c r="J97" s="409"/>
      <c r="K97" s="409"/>
      <c r="L97" s="409"/>
      <c r="M97" s="409"/>
      <c r="N97" s="409"/>
      <c r="O97" s="409"/>
      <c r="P97" s="409"/>
      <c r="Q97" s="409"/>
      <c r="R97" s="409"/>
      <c r="S97" s="409"/>
      <c r="T97" s="409"/>
      <c r="U97" s="409"/>
      <c r="V97" s="409"/>
      <c r="W97" s="409"/>
      <c r="X97" s="409"/>
      <c r="Y97" s="409"/>
      <c r="Z97" s="409"/>
    </row>
    <row r="98">
      <c r="A98" s="409"/>
      <c r="B98" s="409"/>
      <c r="C98" s="409"/>
      <c r="D98" s="409"/>
      <c r="E98" s="409"/>
      <c r="F98" s="409"/>
      <c r="G98" s="409"/>
      <c r="H98" s="409"/>
      <c r="I98" s="409"/>
      <c r="J98" s="409"/>
      <c r="K98" s="409"/>
      <c r="L98" s="409"/>
      <c r="M98" s="409"/>
      <c r="N98" s="409"/>
      <c r="O98" s="409"/>
      <c r="P98" s="409"/>
      <c r="Q98" s="409"/>
      <c r="R98" s="409"/>
      <c r="S98" s="409"/>
      <c r="T98" s="409"/>
      <c r="U98" s="409"/>
      <c r="V98" s="409"/>
      <c r="W98" s="409"/>
      <c r="X98" s="409"/>
      <c r="Y98" s="409"/>
      <c r="Z98" s="409"/>
    </row>
    <row r="99">
      <c r="A99" s="409"/>
      <c r="B99" s="409"/>
      <c r="C99" s="409"/>
      <c r="D99" s="409"/>
      <c r="E99" s="409"/>
      <c r="F99" s="409"/>
      <c r="G99" s="409"/>
      <c r="H99" s="409"/>
      <c r="I99" s="409"/>
      <c r="J99" s="409"/>
      <c r="K99" s="409"/>
      <c r="L99" s="409"/>
      <c r="M99" s="409"/>
      <c r="N99" s="409"/>
      <c r="O99" s="409"/>
      <c r="P99" s="409"/>
      <c r="Q99" s="409"/>
      <c r="R99" s="409"/>
      <c r="S99" s="409"/>
      <c r="T99" s="409"/>
      <c r="U99" s="409"/>
      <c r="V99" s="409"/>
      <c r="W99" s="409"/>
      <c r="X99" s="409"/>
      <c r="Y99" s="409"/>
      <c r="Z99" s="409"/>
    </row>
    <row r="100">
      <c r="A100" s="409"/>
      <c r="B100" s="409"/>
      <c r="C100" s="409"/>
      <c r="D100" s="409"/>
      <c r="E100" s="409"/>
      <c r="F100" s="409"/>
      <c r="G100" s="409"/>
      <c r="H100" s="409"/>
      <c r="I100" s="409"/>
      <c r="J100" s="409"/>
      <c r="K100" s="409"/>
      <c r="L100" s="409"/>
      <c r="M100" s="409"/>
      <c r="N100" s="409"/>
      <c r="O100" s="409"/>
      <c r="P100" s="409"/>
      <c r="Q100" s="409"/>
      <c r="R100" s="409"/>
      <c r="S100" s="409"/>
      <c r="T100" s="409"/>
      <c r="U100" s="409"/>
      <c r="V100" s="409"/>
      <c r="W100" s="409"/>
      <c r="X100" s="409"/>
      <c r="Y100" s="409"/>
      <c r="Z100" s="409"/>
    </row>
    <row r="101">
      <c r="A101" s="409"/>
      <c r="B101" s="409"/>
      <c r="C101" s="409"/>
      <c r="D101" s="409"/>
      <c r="E101" s="409"/>
      <c r="F101" s="409"/>
      <c r="G101" s="409"/>
      <c r="H101" s="409"/>
      <c r="I101" s="409"/>
      <c r="J101" s="409"/>
      <c r="K101" s="409"/>
      <c r="L101" s="409"/>
      <c r="M101" s="409"/>
      <c r="N101" s="409"/>
      <c r="O101" s="409"/>
      <c r="P101" s="409"/>
      <c r="Q101" s="409"/>
      <c r="R101" s="409"/>
      <c r="S101" s="409"/>
      <c r="T101" s="409"/>
      <c r="U101" s="409"/>
      <c r="V101" s="409"/>
      <c r="W101" s="409"/>
      <c r="X101" s="409"/>
      <c r="Y101" s="409"/>
      <c r="Z101" s="409"/>
    </row>
    <row r="102">
      <c r="A102" s="409"/>
      <c r="B102" s="409"/>
      <c r="C102" s="409"/>
      <c r="D102" s="409"/>
      <c r="E102" s="409"/>
      <c r="F102" s="409"/>
      <c r="G102" s="409"/>
      <c r="H102" s="409"/>
      <c r="I102" s="409"/>
      <c r="J102" s="409"/>
      <c r="K102" s="409"/>
      <c r="L102" s="409"/>
      <c r="M102" s="409"/>
      <c r="N102" s="409"/>
      <c r="O102" s="409"/>
      <c r="P102" s="409"/>
      <c r="Q102" s="409"/>
      <c r="R102" s="409"/>
      <c r="S102" s="409"/>
      <c r="T102" s="409"/>
      <c r="U102" s="409"/>
      <c r="V102" s="409"/>
      <c r="W102" s="409"/>
      <c r="X102" s="409"/>
      <c r="Y102" s="409"/>
      <c r="Z102" s="409"/>
    </row>
    <row r="103">
      <c r="A103" s="409"/>
      <c r="B103" s="409"/>
      <c r="C103" s="409"/>
      <c r="D103" s="409"/>
      <c r="E103" s="409"/>
      <c r="F103" s="409"/>
      <c r="G103" s="409"/>
      <c r="H103" s="409"/>
      <c r="I103" s="409"/>
      <c r="J103" s="409"/>
      <c r="K103" s="409"/>
      <c r="L103" s="409"/>
      <c r="M103" s="409"/>
      <c r="N103" s="409"/>
      <c r="O103" s="409"/>
      <c r="P103" s="409"/>
      <c r="Q103" s="409"/>
      <c r="R103" s="409"/>
      <c r="S103" s="409"/>
      <c r="T103" s="409"/>
      <c r="U103" s="409"/>
      <c r="V103" s="409"/>
      <c r="W103" s="409"/>
      <c r="X103" s="409"/>
      <c r="Y103" s="409"/>
      <c r="Z103" s="409"/>
    </row>
    <row r="104">
      <c r="A104" s="409"/>
      <c r="B104" s="409"/>
      <c r="C104" s="409"/>
      <c r="D104" s="409"/>
      <c r="E104" s="409"/>
      <c r="F104" s="409"/>
      <c r="G104" s="409"/>
      <c r="H104" s="409"/>
      <c r="I104" s="409"/>
      <c r="J104" s="409"/>
      <c r="K104" s="409"/>
      <c r="L104" s="409"/>
      <c r="M104" s="409"/>
      <c r="N104" s="409"/>
      <c r="O104" s="409"/>
      <c r="P104" s="409"/>
      <c r="Q104" s="409"/>
      <c r="R104" s="409"/>
      <c r="S104" s="409"/>
      <c r="T104" s="409"/>
      <c r="U104" s="409"/>
      <c r="V104" s="409"/>
      <c r="W104" s="409"/>
      <c r="X104" s="409"/>
      <c r="Y104" s="409"/>
      <c r="Z104" s="409"/>
    </row>
    <row r="105">
      <c r="A105" s="409"/>
      <c r="B105" s="409"/>
      <c r="C105" s="409"/>
      <c r="D105" s="409"/>
      <c r="E105" s="409"/>
      <c r="F105" s="409"/>
      <c r="G105" s="409"/>
      <c r="H105" s="409"/>
      <c r="I105" s="409"/>
      <c r="J105" s="409"/>
      <c r="K105" s="409"/>
      <c r="L105" s="409"/>
      <c r="M105" s="409"/>
      <c r="N105" s="409"/>
      <c r="O105" s="409"/>
      <c r="P105" s="409"/>
      <c r="Q105" s="409"/>
      <c r="R105" s="409"/>
      <c r="S105" s="409"/>
      <c r="T105" s="409"/>
      <c r="U105" s="409"/>
      <c r="V105" s="409"/>
      <c r="W105" s="409"/>
      <c r="X105" s="409"/>
      <c r="Y105" s="409"/>
      <c r="Z105" s="409"/>
    </row>
    <row r="106">
      <c r="A106" s="409"/>
      <c r="B106" s="409"/>
      <c r="C106" s="409"/>
      <c r="D106" s="409"/>
      <c r="E106" s="409"/>
      <c r="F106" s="409"/>
      <c r="G106" s="409"/>
      <c r="H106" s="409"/>
      <c r="I106" s="409"/>
      <c r="J106" s="409"/>
      <c r="K106" s="409"/>
      <c r="L106" s="409"/>
      <c r="M106" s="409"/>
      <c r="N106" s="409"/>
      <c r="O106" s="409"/>
      <c r="P106" s="409"/>
      <c r="Q106" s="409"/>
      <c r="R106" s="409"/>
      <c r="S106" s="409"/>
      <c r="T106" s="409"/>
      <c r="U106" s="409"/>
      <c r="V106" s="409"/>
      <c r="W106" s="409"/>
      <c r="X106" s="409"/>
      <c r="Y106" s="409"/>
      <c r="Z106" s="409"/>
    </row>
    <row r="107">
      <c r="A107" s="409"/>
      <c r="B107" s="409"/>
      <c r="C107" s="409"/>
      <c r="D107" s="409"/>
      <c r="E107" s="409"/>
      <c r="F107" s="409"/>
      <c r="G107" s="409"/>
      <c r="H107" s="409"/>
      <c r="I107" s="409"/>
      <c r="J107" s="409"/>
      <c r="K107" s="409"/>
      <c r="L107" s="409"/>
      <c r="M107" s="409"/>
      <c r="N107" s="409"/>
      <c r="O107" s="409"/>
      <c r="P107" s="409"/>
      <c r="Q107" s="409"/>
      <c r="R107" s="409"/>
      <c r="S107" s="409"/>
      <c r="T107" s="409"/>
      <c r="U107" s="409"/>
      <c r="V107" s="409"/>
      <c r="W107" s="409"/>
      <c r="X107" s="409"/>
      <c r="Y107" s="409"/>
      <c r="Z107" s="409"/>
    </row>
    <row r="108">
      <c r="A108" s="409"/>
      <c r="B108" s="409"/>
      <c r="C108" s="409"/>
      <c r="D108" s="409"/>
      <c r="E108" s="409"/>
      <c r="F108" s="409"/>
      <c r="G108" s="409"/>
      <c r="H108" s="409"/>
      <c r="I108" s="409"/>
      <c r="J108" s="409"/>
      <c r="K108" s="409"/>
      <c r="L108" s="409"/>
      <c r="M108" s="409"/>
      <c r="N108" s="409"/>
      <c r="O108" s="409"/>
      <c r="P108" s="409"/>
      <c r="Q108" s="409"/>
      <c r="R108" s="409"/>
      <c r="S108" s="409"/>
      <c r="T108" s="409"/>
      <c r="U108" s="409"/>
      <c r="V108" s="409"/>
      <c r="W108" s="409"/>
      <c r="X108" s="409"/>
      <c r="Y108" s="409"/>
      <c r="Z108" s="409"/>
    </row>
    <row r="109">
      <c r="A109" s="409"/>
      <c r="B109" s="409"/>
      <c r="C109" s="409"/>
      <c r="D109" s="409"/>
      <c r="E109" s="409"/>
      <c r="F109" s="409"/>
      <c r="G109" s="409"/>
      <c r="H109" s="409"/>
      <c r="I109" s="409"/>
      <c r="J109" s="409"/>
      <c r="K109" s="409"/>
      <c r="L109" s="409"/>
      <c r="M109" s="409"/>
      <c r="N109" s="409"/>
      <c r="O109" s="409"/>
      <c r="P109" s="409"/>
      <c r="Q109" s="409"/>
      <c r="R109" s="409"/>
      <c r="S109" s="409"/>
      <c r="T109" s="409"/>
      <c r="U109" s="409"/>
      <c r="V109" s="409"/>
      <c r="W109" s="409"/>
      <c r="X109" s="409"/>
      <c r="Y109" s="409"/>
      <c r="Z109" s="409"/>
    </row>
    <row r="110">
      <c r="A110" s="409"/>
      <c r="B110" s="409"/>
      <c r="C110" s="409"/>
      <c r="D110" s="409"/>
      <c r="E110" s="409"/>
      <c r="F110" s="409"/>
      <c r="G110" s="409"/>
      <c r="H110" s="409"/>
      <c r="I110" s="409"/>
      <c r="J110" s="409"/>
      <c r="K110" s="409"/>
      <c r="L110" s="409"/>
      <c r="M110" s="409"/>
      <c r="N110" s="409"/>
      <c r="O110" s="409"/>
      <c r="P110" s="409"/>
      <c r="Q110" s="409"/>
      <c r="R110" s="409"/>
      <c r="S110" s="409"/>
      <c r="T110" s="409"/>
      <c r="U110" s="409"/>
      <c r="V110" s="409"/>
      <c r="W110" s="409"/>
      <c r="X110" s="409"/>
      <c r="Y110" s="409"/>
      <c r="Z110" s="409"/>
    </row>
    <row r="111">
      <c r="A111" s="409"/>
      <c r="B111" s="409"/>
      <c r="C111" s="409"/>
      <c r="D111" s="409"/>
      <c r="E111" s="409"/>
      <c r="F111" s="409"/>
      <c r="G111" s="409"/>
      <c r="H111" s="409"/>
      <c r="I111" s="409"/>
      <c r="J111" s="409"/>
      <c r="K111" s="409"/>
      <c r="L111" s="409"/>
      <c r="M111" s="409"/>
      <c r="N111" s="409"/>
      <c r="O111" s="409"/>
      <c r="P111" s="409"/>
      <c r="Q111" s="409"/>
      <c r="R111" s="409"/>
      <c r="S111" s="409"/>
      <c r="T111" s="409"/>
      <c r="U111" s="409"/>
      <c r="V111" s="409"/>
      <c r="W111" s="409"/>
      <c r="X111" s="409"/>
      <c r="Y111" s="409"/>
      <c r="Z111" s="409"/>
    </row>
    <row r="112">
      <c r="A112" s="409"/>
      <c r="B112" s="409"/>
      <c r="C112" s="409"/>
      <c r="D112" s="409"/>
      <c r="E112" s="409"/>
      <c r="F112" s="409"/>
      <c r="G112" s="409"/>
      <c r="H112" s="409"/>
      <c r="I112" s="409"/>
      <c r="J112" s="409"/>
      <c r="K112" s="409"/>
      <c r="L112" s="409"/>
      <c r="M112" s="409"/>
      <c r="N112" s="409"/>
      <c r="O112" s="409"/>
      <c r="P112" s="409"/>
      <c r="Q112" s="409"/>
      <c r="R112" s="409"/>
      <c r="S112" s="409"/>
      <c r="T112" s="409"/>
      <c r="U112" s="409"/>
      <c r="V112" s="409"/>
      <c r="W112" s="409"/>
      <c r="X112" s="409"/>
      <c r="Y112" s="409"/>
      <c r="Z112" s="409"/>
    </row>
    <row r="113">
      <c r="A113" s="409"/>
      <c r="B113" s="409"/>
      <c r="C113" s="409"/>
      <c r="D113" s="409"/>
      <c r="E113" s="409"/>
      <c r="F113" s="409"/>
      <c r="G113" s="409"/>
      <c r="H113" s="409"/>
      <c r="I113" s="409"/>
      <c r="J113" s="409"/>
      <c r="K113" s="409"/>
      <c r="L113" s="409"/>
      <c r="M113" s="409"/>
      <c r="N113" s="409"/>
      <c r="O113" s="409"/>
      <c r="P113" s="409"/>
      <c r="Q113" s="409"/>
      <c r="R113" s="409"/>
      <c r="S113" s="409"/>
      <c r="T113" s="409"/>
      <c r="U113" s="409"/>
      <c r="V113" s="409"/>
      <c r="W113" s="409"/>
      <c r="X113" s="409"/>
      <c r="Y113" s="409"/>
      <c r="Z113" s="409"/>
    </row>
    <row r="114">
      <c r="A114" s="409"/>
      <c r="B114" s="409"/>
      <c r="C114" s="409"/>
      <c r="D114" s="409"/>
      <c r="E114" s="409"/>
      <c r="F114" s="409"/>
      <c r="G114" s="409"/>
      <c r="H114" s="409"/>
      <c r="I114" s="409"/>
      <c r="J114" s="409"/>
      <c r="K114" s="409"/>
      <c r="L114" s="409"/>
      <c r="M114" s="409"/>
      <c r="N114" s="409"/>
      <c r="O114" s="409"/>
      <c r="P114" s="409"/>
      <c r="Q114" s="409"/>
      <c r="R114" s="409"/>
      <c r="S114" s="409"/>
      <c r="T114" s="409"/>
      <c r="U114" s="409"/>
      <c r="V114" s="409"/>
      <c r="W114" s="409"/>
      <c r="X114" s="409"/>
      <c r="Y114" s="409"/>
      <c r="Z114" s="409"/>
    </row>
    <row r="115">
      <c r="A115" s="409"/>
      <c r="B115" s="409"/>
      <c r="C115" s="409"/>
      <c r="D115" s="409"/>
      <c r="E115" s="409"/>
      <c r="F115" s="409"/>
      <c r="G115" s="409"/>
      <c r="H115" s="409"/>
      <c r="I115" s="409"/>
      <c r="J115" s="409"/>
      <c r="K115" s="409"/>
      <c r="L115" s="409"/>
      <c r="M115" s="409"/>
      <c r="N115" s="409"/>
      <c r="O115" s="409"/>
      <c r="P115" s="409"/>
      <c r="Q115" s="409"/>
      <c r="R115" s="409"/>
      <c r="S115" s="409"/>
      <c r="T115" s="409"/>
      <c r="U115" s="409"/>
      <c r="V115" s="409"/>
      <c r="W115" s="409"/>
      <c r="X115" s="409"/>
      <c r="Y115" s="409"/>
      <c r="Z115" s="409"/>
    </row>
    <row r="116">
      <c r="A116" s="409"/>
      <c r="B116" s="409"/>
      <c r="C116" s="409"/>
      <c r="D116" s="409"/>
      <c r="E116" s="409"/>
      <c r="F116" s="409"/>
      <c r="G116" s="409"/>
      <c r="H116" s="409"/>
      <c r="I116" s="409"/>
      <c r="J116" s="409"/>
      <c r="K116" s="409"/>
      <c r="L116" s="409"/>
      <c r="M116" s="409"/>
      <c r="N116" s="409"/>
      <c r="O116" s="409"/>
      <c r="P116" s="409"/>
      <c r="Q116" s="409"/>
      <c r="R116" s="409"/>
      <c r="S116" s="409"/>
      <c r="T116" s="409"/>
      <c r="U116" s="409"/>
      <c r="V116" s="409"/>
      <c r="W116" s="409"/>
      <c r="X116" s="409"/>
      <c r="Y116" s="409"/>
      <c r="Z116" s="409"/>
    </row>
    <row r="117">
      <c r="A117" s="409"/>
      <c r="B117" s="409"/>
      <c r="C117" s="409"/>
      <c r="D117" s="409"/>
      <c r="E117" s="409"/>
      <c r="F117" s="409"/>
      <c r="G117" s="409"/>
      <c r="H117" s="409"/>
      <c r="I117" s="409"/>
      <c r="J117" s="409"/>
      <c r="K117" s="409"/>
      <c r="L117" s="409"/>
      <c r="M117" s="409"/>
      <c r="N117" s="409"/>
      <c r="O117" s="409"/>
      <c r="P117" s="409"/>
      <c r="Q117" s="409"/>
      <c r="R117" s="409"/>
      <c r="S117" s="409"/>
      <c r="T117" s="409"/>
      <c r="U117" s="409"/>
      <c r="V117" s="409"/>
      <c r="W117" s="409"/>
      <c r="X117" s="409"/>
      <c r="Y117" s="409"/>
      <c r="Z117" s="409"/>
    </row>
    <row r="118">
      <c r="A118" s="409"/>
      <c r="B118" s="409"/>
      <c r="C118" s="409"/>
      <c r="D118" s="409"/>
      <c r="E118" s="409"/>
      <c r="F118" s="409"/>
      <c r="G118" s="409"/>
      <c r="H118" s="409"/>
      <c r="I118" s="409"/>
      <c r="J118" s="409"/>
      <c r="K118" s="409"/>
      <c r="L118" s="409"/>
      <c r="M118" s="409"/>
      <c r="N118" s="409"/>
      <c r="O118" s="409"/>
      <c r="P118" s="409"/>
      <c r="Q118" s="409"/>
      <c r="R118" s="409"/>
      <c r="S118" s="409"/>
      <c r="T118" s="409"/>
      <c r="U118" s="409"/>
      <c r="V118" s="409"/>
      <c r="W118" s="409"/>
      <c r="X118" s="409"/>
      <c r="Y118" s="409"/>
      <c r="Z118" s="409"/>
    </row>
    <row r="119">
      <c r="A119" s="409"/>
      <c r="B119" s="409"/>
      <c r="C119" s="409"/>
      <c r="D119" s="409"/>
      <c r="E119" s="409"/>
      <c r="F119" s="409"/>
      <c r="G119" s="409"/>
      <c r="H119" s="409"/>
      <c r="I119" s="409"/>
      <c r="J119" s="409"/>
      <c r="K119" s="409"/>
      <c r="L119" s="409"/>
      <c r="M119" s="409"/>
      <c r="N119" s="409"/>
      <c r="O119" s="409"/>
      <c r="P119" s="409"/>
      <c r="Q119" s="409"/>
      <c r="R119" s="409"/>
      <c r="S119" s="409"/>
      <c r="T119" s="409"/>
      <c r="U119" s="409"/>
      <c r="V119" s="409"/>
      <c r="W119" s="409"/>
      <c r="X119" s="409"/>
      <c r="Y119" s="409"/>
      <c r="Z119" s="409"/>
    </row>
    <row r="120">
      <c r="A120" s="409"/>
      <c r="B120" s="409"/>
      <c r="C120" s="409"/>
      <c r="D120" s="409"/>
      <c r="E120" s="409"/>
      <c r="F120" s="409"/>
      <c r="G120" s="409"/>
      <c r="H120" s="409"/>
      <c r="I120" s="409"/>
      <c r="J120" s="409"/>
      <c r="K120" s="409"/>
      <c r="L120" s="409"/>
      <c r="M120" s="409"/>
      <c r="N120" s="409"/>
      <c r="O120" s="409"/>
      <c r="P120" s="409"/>
      <c r="Q120" s="409"/>
      <c r="R120" s="409"/>
      <c r="S120" s="409"/>
      <c r="T120" s="409"/>
      <c r="U120" s="409"/>
      <c r="V120" s="409"/>
      <c r="W120" s="409"/>
      <c r="X120" s="409"/>
      <c r="Y120" s="409"/>
      <c r="Z120" s="409"/>
    </row>
    <row r="121">
      <c r="A121" s="409"/>
      <c r="B121" s="409"/>
      <c r="C121" s="409"/>
      <c r="D121" s="409"/>
      <c r="E121" s="409"/>
      <c r="F121" s="409"/>
      <c r="G121" s="409"/>
      <c r="H121" s="409"/>
      <c r="I121" s="409"/>
      <c r="J121" s="409"/>
      <c r="K121" s="409"/>
      <c r="L121" s="409"/>
      <c r="M121" s="409"/>
      <c r="N121" s="409"/>
      <c r="O121" s="409"/>
      <c r="P121" s="409"/>
      <c r="Q121" s="409"/>
      <c r="R121" s="409"/>
      <c r="S121" s="409"/>
      <c r="T121" s="409"/>
      <c r="U121" s="409"/>
      <c r="V121" s="409"/>
      <c r="W121" s="409"/>
      <c r="X121" s="409"/>
      <c r="Y121" s="409"/>
      <c r="Z121" s="409"/>
    </row>
    <row r="122">
      <c r="A122" s="409"/>
      <c r="B122" s="409"/>
      <c r="C122" s="409"/>
      <c r="D122" s="409"/>
      <c r="E122" s="409"/>
      <c r="F122" s="409"/>
      <c r="G122" s="409"/>
      <c r="H122" s="409"/>
      <c r="I122" s="409"/>
      <c r="J122" s="409"/>
      <c r="K122" s="409"/>
      <c r="L122" s="409"/>
      <c r="M122" s="409"/>
      <c r="N122" s="409"/>
      <c r="O122" s="409"/>
      <c r="P122" s="409"/>
      <c r="Q122" s="409"/>
      <c r="R122" s="409"/>
      <c r="S122" s="409"/>
      <c r="T122" s="409"/>
      <c r="U122" s="409"/>
      <c r="V122" s="409"/>
      <c r="W122" s="409"/>
      <c r="X122" s="409"/>
      <c r="Y122" s="409"/>
      <c r="Z122" s="409"/>
    </row>
    <row r="123">
      <c r="A123" s="409"/>
      <c r="B123" s="409"/>
      <c r="C123" s="409"/>
      <c r="D123" s="409"/>
      <c r="E123" s="409"/>
      <c r="F123" s="409"/>
      <c r="G123" s="409"/>
      <c r="H123" s="409"/>
      <c r="I123" s="409"/>
      <c r="J123" s="409"/>
      <c r="K123" s="409"/>
      <c r="L123" s="409"/>
      <c r="M123" s="409"/>
      <c r="N123" s="409"/>
      <c r="O123" s="409"/>
      <c r="P123" s="409"/>
      <c r="Q123" s="409"/>
      <c r="R123" s="409"/>
      <c r="S123" s="409"/>
      <c r="T123" s="409"/>
      <c r="U123" s="409"/>
      <c r="V123" s="409"/>
      <c r="W123" s="409"/>
      <c r="X123" s="409"/>
      <c r="Y123" s="409"/>
      <c r="Z123" s="409"/>
    </row>
    <row r="124">
      <c r="A124" s="409"/>
      <c r="B124" s="409"/>
      <c r="C124" s="409"/>
      <c r="D124" s="409"/>
      <c r="E124" s="409"/>
      <c r="F124" s="409"/>
      <c r="G124" s="409"/>
      <c r="H124" s="409"/>
      <c r="I124" s="409"/>
      <c r="J124" s="409"/>
      <c r="K124" s="409"/>
      <c r="L124" s="409"/>
      <c r="M124" s="409"/>
      <c r="N124" s="409"/>
      <c r="O124" s="409"/>
      <c r="P124" s="409"/>
      <c r="Q124" s="409"/>
      <c r="R124" s="409"/>
      <c r="S124" s="409"/>
      <c r="T124" s="409"/>
      <c r="U124" s="409"/>
      <c r="V124" s="409"/>
      <c r="W124" s="409"/>
      <c r="X124" s="409"/>
      <c r="Y124" s="409"/>
      <c r="Z124" s="409"/>
    </row>
    <row r="125">
      <c r="A125" s="409"/>
      <c r="B125" s="409"/>
      <c r="C125" s="409"/>
      <c r="D125" s="409"/>
      <c r="E125" s="409"/>
      <c r="F125" s="409"/>
      <c r="G125" s="409"/>
      <c r="H125" s="409"/>
      <c r="I125" s="409"/>
      <c r="J125" s="409"/>
      <c r="K125" s="409"/>
      <c r="L125" s="409"/>
      <c r="M125" s="409"/>
      <c r="N125" s="409"/>
      <c r="O125" s="409"/>
      <c r="P125" s="409"/>
      <c r="Q125" s="409"/>
      <c r="R125" s="409"/>
      <c r="S125" s="409"/>
      <c r="T125" s="409"/>
      <c r="U125" s="409"/>
      <c r="V125" s="409"/>
      <c r="W125" s="409"/>
      <c r="X125" s="409"/>
      <c r="Y125" s="409"/>
      <c r="Z125" s="409"/>
    </row>
    <row r="126">
      <c r="A126" s="409"/>
      <c r="B126" s="409"/>
      <c r="C126" s="409"/>
      <c r="D126" s="409"/>
      <c r="E126" s="409"/>
      <c r="F126" s="409"/>
      <c r="G126" s="409"/>
      <c r="H126" s="409"/>
      <c r="I126" s="409"/>
      <c r="J126" s="409"/>
      <c r="K126" s="409"/>
      <c r="L126" s="409"/>
      <c r="M126" s="409"/>
      <c r="N126" s="409"/>
      <c r="O126" s="409"/>
      <c r="P126" s="409"/>
      <c r="Q126" s="409"/>
      <c r="R126" s="409"/>
      <c r="S126" s="409"/>
      <c r="T126" s="409"/>
      <c r="U126" s="409"/>
      <c r="V126" s="409"/>
      <c r="W126" s="409"/>
      <c r="X126" s="409"/>
      <c r="Y126" s="409"/>
      <c r="Z126" s="409"/>
    </row>
    <row r="127">
      <c r="A127" s="409"/>
      <c r="B127" s="409"/>
      <c r="C127" s="409"/>
      <c r="D127" s="409"/>
      <c r="E127" s="409"/>
      <c r="F127" s="409"/>
      <c r="G127" s="409"/>
      <c r="H127" s="409"/>
      <c r="I127" s="409"/>
      <c r="J127" s="409"/>
      <c r="K127" s="409"/>
      <c r="L127" s="409"/>
      <c r="M127" s="409"/>
      <c r="N127" s="409"/>
      <c r="O127" s="409"/>
      <c r="P127" s="409"/>
      <c r="Q127" s="409"/>
      <c r="R127" s="409"/>
      <c r="S127" s="409"/>
      <c r="T127" s="409"/>
      <c r="U127" s="409"/>
      <c r="V127" s="409"/>
      <c r="W127" s="409"/>
      <c r="X127" s="409"/>
      <c r="Y127" s="409"/>
      <c r="Z127" s="409"/>
    </row>
    <row r="128">
      <c r="A128" s="409"/>
      <c r="B128" s="409"/>
      <c r="C128" s="409"/>
      <c r="D128" s="409"/>
      <c r="E128" s="409"/>
      <c r="F128" s="409"/>
      <c r="G128" s="409"/>
      <c r="H128" s="409"/>
      <c r="I128" s="409"/>
      <c r="J128" s="409"/>
      <c r="K128" s="409"/>
      <c r="L128" s="409"/>
      <c r="M128" s="409"/>
      <c r="N128" s="409"/>
      <c r="O128" s="409"/>
      <c r="P128" s="409"/>
      <c r="Q128" s="409"/>
      <c r="R128" s="409"/>
      <c r="S128" s="409"/>
      <c r="T128" s="409"/>
      <c r="U128" s="409"/>
      <c r="V128" s="409"/>
      <c r="W128" s="409"/>
      <c r="X128" s="409"/>
      <c r="Y128" s="409"/>
      <c r="Z128" s="409"/>
    </row>
    <row r="129">
      <c r="A129" s="409"/>
      <c r="B129" s="409"/>
      <c r="C129" s="409"/>
      <c r="D129" s="409"/>
      <c r="E129" s="409"/>
      <c r="F129" s="409"/>
      <c r="G129" s="409"/>
      <c r="H129" s="409"/>
      <c r="I129" s="409"/>
      <c r="J129" s="409"/>
      <c r="K129" s="409"/>
      <c r="L129" s="409"/>
      <c r="M129" s="409"/>
      <c r="N129" s="409"/>
      <c r="O129" s="409"/>
      <c r="P129" s="409"/>
      <c r="Q129" s="409"/>
      <c r="R129" s="409"/>
      <c r="S129" s="409"/>
      <c r="T129" s="409"/>
      <c r="U129" s="409"/>
      <c r="V129" s="409"/>
      <c r="W129" s="409"/>
      <c r="X129" s="409"/>
      <c r="Y129" s="409"/>
      <c r="Z129" s="409"/>
    </row>
    <row r="130">
      <c r="A130" s="409"/>
      <c r="B130" s="409"/>
      <c r="C130" s="409"/>
      <c r="D130" s="409"/>
      <c r="E130" s="409"/>
      <c r="F130" s="409"/>
      <c r="G130" s="409"/>
      <c r="H130" s="409"/>
      <c r="I130" s="409"/>
      <c r="J130" s="409"/>
      <c r="K130" s="409"/>
      <c r="L130" s="409"/>
      <c r="M130" s="409"/>
      <c r="N130" s="409"/>
      <c r="O130" s="409"/>
      <c r="P130" s="409"/>
      <c r="Q130" s="409"/>
      <c r="R130" s="409"/>
      <c r="S130" s="409"/>
      <c r="T130" s="409"/>
      <c r="U130" s="409"/>
      <c r="V130" s="409"/>
      <c r="W130" s="409"/>
      <c r="X130" s="409"/>
      <c r="Y130" s="409"/>
      <c r="Z130" s="409"/>
    </row>
    <row r="131">
      <c r="A131" s="409"/>
      <c r="B131" s="409"/>
      <c r="C131" s="409"/>
      <c r="D131" s="409"/>
      <c r="E131" s="409"/>
      <c r="F131" s="409"/>
      <c r="G131" s="409"/>
      <c r="H131" s="409"/>
      <c r="I131" s="409"/>
      <c r="J131" s="409"/>
      <c r="K131" s="409"/>
      <c r="L131" s="409"/>
      <c r="M131" s="409"/>
      <c r="N131" s="409"/>
      <c r="O131" s="409"/>
      <c r="P131" s="409"/>
      <c r="Q131" s="409"/>
      <c r="R131" s="409"/>
      <c r="S131" s="409"/>
      <c r="T131" s="409"/>
      <c r="U131" s="409"/>
      <c r="V131" s="409"/>
      <c r="W131" s="409"/>
      <c r="X131" s="409"/>
      <c r="Y131" s="409"/>
      <c r="Z131" s="409"/>
    </row>
    <row r="132">
      <c r="A132" s="409"/>
      <c r="B132" s="409"/>
      <c r="C132" s="409"/>
      <c r="D132" s="409"/>
      <c r="E132" s="409"/>
      <c r="F132" s="409"/>
      <c r="G132" s="409"/>
      <c r="H132" s="409"/>
      <c r="I132" s="409"/>
      <c r="J132" s="409"/>
      <c r="K132" s="409"/>
      <c r="L132" s="409"/>
      <c r="M132" s="409"/>
      <c r="N132" s="409"/>
      <c r="O132" s="409"/>
      <c r="P132" s="409"/>
      <c r="Q132" s="409"/>
      <c r="R132" s="409"/>
      <c r="S132" s="409"/>
      <c r="T132" s="409"/>
      <c r="U132" s="409"/>
      <c r="V132" s="409"/>
      <c r="W132" s="409"/>
      <c r="X132" s="409"/>
      <c r="Y132" s="409"/>
      <c r="Z132" s="409"/>
    </row>
    <row r="133">
      <c r="A133" s="409"/>
      <c r="B133" s="409"/>
      <c r="C133" s="409"/>
      <c r="D133" s="409"/>
      <c r="E133" s="409"/>
      <c r="F133" s="409"/>
      <c r="G133" s="409"/>
      <c r="H133" s="409"/>
      <c r="I133" s="409"/>
      <c r="J133" s="409"/>
      <c r="K133" s="409"/>
      <c r="L133" s="409"/>
      <c r="M133" s="409"/>
      <c r="N133" s="409"/>
      <c r="O133" s="409"/>
      <c r="P133" s="409"/>
      <c r="Q133" s="409"/>
      <c r="R133" s="409"/>
      <c r="S133" s="409"/>
      <c r="T133" s="409"/>
      <c r="U133" s="409"/>
      <c r="V133" s="409"/>
      <c r="W133" s="409"/>
      <c r="X133" s="409"/>
      <c r="Y133" s="409"/>
      <c r="Z133" s="409"/>
    </row>
    <row r="134">
      <c r="A134" s="409"/>
      <c r="B134" s="409"/>
      <c r="C134" s="409"/>
      <c r="D134" s="409"/>
      <c r="E134" s="409"/>
      <c r="F134" s="409"/>
      <c r="G134" s="409"/>
      <c r="H134" s="409"/>
      <c r="I134" s="409"/>
      <c r="J134" s="409"/>
      <c r="K134" s="409"/>
      <c r="L134" s="409"/>
      <c r="M134" s="409"/>
      <c r="N134" s="409"/>
      <c r="O134" s="409"/>
      <c r="P134" s="409"/>
      <c r="Q134" s="409"/>
      <c r="R134" s="409"/>
      <c r="S134" s="409"/>
      <c r="T134" s="409"/>
      <c r="U134" s="409"/>
      <c r="V134" s="409"/>
      <c r="W134" s="409"/>
      <c r="X134" s="409"/>
      <c r="Y134" s="409"/>
      <c r="Z134" s="409"/>
    </row>
    <row r="135">
      <c r="A135" s="409"/>
      <c r="B135" s="409"/>
      <c r="C135" s="409"/>
      <c r="D135" s="409"/>
      <c r="E135" s="409"/>
      <c r="F135" s="409"/>
      <c r="G135" s="409"/>
      <c r="H135" s="409"/>
      <c r="I135" s="409"/>
      <c r="J135" s="409"/>
      <c r="K135" s="409"/>
      <c r="L135" s="409"/>
      <c r="M135" s="409"/>
      <c r="N135" s="409"/>
      <c r="O135" s="409"/>
      <c r="P135" s="409"/>
      <c r="Q135" s="409"/>
      <c r="R135" s="409"/>
      <c r="S135" s="409"/>
      <c r="T135" s="409"/>
      <c r="U135" s="409"/>
      <c r="V135" s="409"/>
      <c r="W135" s="409"/>
      <c r="X135" s="409"/>
      <c r="Y135" s="409"/>
      <c r="Z135" s="409"/>
    </row>
    <row r="136">
      <c r="A136" s="409"/>
      <c r="B136" s="409"/>
      <c r="C136" s="409"/>
      <c r="D136" s="409"/>
      <c r="E136" s="409"/>
      <c r="F136" s="409"/>
      <c r="G136" s="409"/>
      <c r="H136" s="409"/>
      <c r="I136" s="409"/>
      <c r="J136" s="409"/>
      <c r="K136" s="409"/>
      <c r="L136" s="409"/>
      <c r="M136" s="409"/>
      <c r="N136" s="409"/>
      <c r="O136" s="409"/>
      <c r="P136" s="409"/>
      <c r="Q136" s="409"/>
      <c r="R136" s="409"/>
      <c r="S136" s="409"/>
      <c r="T136" s="409"/>
      <c r="U136" s="409"/>
      <c r="V136" s="409"/>
      <c r="W136" s="409"/>
      <c r="X136" s="409"/>
      <c r="Y136" s="409"/>
      <c r="Z136" s="409"/>
    </row>
    <row r="137">
      <c r="A137" s="409"/>
      <c r="B137" s="409"/>
      <c r="C137" s="409"/>
      <c r="D137" s="409"/>
      <c r="E137" s="409"/>
      <c r="F137" s="409"/>
      <c r="G137" s="409"/>
      <c r="H137" s="409"/>
      <c r="I137" s="409"/>
      <c r="J137" s="409"/>
      <c r="K137" s="409"/>
      <c r="L137" s="409"/>
      <c r="M137" s="409"/>
      <c r="N137" s="409"/>
      <c r="O137" s="409"/>
      <c r="P137" s="409"/>
      <c r="Q137" s="409"/>
      <c r="R137" s="409"/>
      <c r="S137" s="409"/>
      <c r="T137" s="409"/>
      <c r="U137" s="409"/>
      <c r="V137" s="409"/>
      <c r="W137" s="409"/>
      <c r="X137" s="409"/>
      <c r="Y137" s="409"/>
      <c r="Z137" s="409"/>
    </row>
    <row r="138">
      <c r="A138" s="409"/>
      <c r="B138" s="409"/>
      <c r="C138" s="409"/>
      <c r="D138" s="409"/>
      <c r="E138" s="409"/>
      <c r="F138" s="409"/>
      <c r="G138" s="409"/>
      <c r="H138" s="409"/>
      <c r="I138" s="409"/>
      <c r="J138" s="409"/>
      <c r="K138" s="409"/>
      <c r="L138" s="409"/>
      <c r="M138" s="409"/>
      <c r="N138" s="409"/>
      <c r="O138" s="409"/>
      <c r="P138" s="409"/>
      <c r="Q138" s="409"/>
      <c r="R138" s="409"/>
      <c r="S138" s="409"/>
      <c r="T138" s="409"/>
      <c r="U138" s="409"/>
      <c r="V138" s="409"/>
      <c r="W138" s="409"/>
      <c r="X138" s="409"/>
      <c r="Y138" s="409"/>
      <c r="Z138" s="409"/>
    </row>
    <row r="139">
      <c r="A139" s="409"/>
      <c r="B139" s="409"/>
      <c r="C139" s="409"/>
      <c r="D139" s="409"/>
      <c r="E139" s="409"/>
      <c r="F139" s="409"/>
      <c r="G139" s="409"/>
      <c r="H139" s="409"/>
      <c r="I139" s="409"/>
      <c r="J139" s="409"/>
      <c r="K139" s="409"/>
      <c r="L139" s="409"/>
      <c r="M139" s="409"/>
      <c r="N139" s="409"/>
      <c r="O139" s="409"/>
      <c r="P139" s="409"/>
      <c r="Q139" s="409"/>
      <c r="R139" s="409"/>
      <c r="S139" s="409"/>
      <c r="T139" s="409"/>
      <c r="U139" s="409"/>
      <c r="V139" s="409"/>
      <c r="W139" s="409"/>
      <c r="X139" s="409"/>
      <c r="Y139" s="409"/>
      <c r="Z139" s="409"/>
    </row>
    <row r="140">
      <c r="A140" s="409"/>
      <c r="B140" s="409"/>
      <c r="C140" s="409"/>
      <c r="D140" s="409"/>
      <c r="E140" s="409"/>
      <c r="F140" s="409"/>
      <c r="G140" s="409"/>
      <c r="H140" s="409"/>
      <c r="I140" s="409"/>
      <c r="J140" s="409"/>
      <c r="K140" s="409"/>
      <c r="L140" s="409"/>
      <c r="M140" s="409"/>
      <c r="N140" s="409"/>
      <c r="O140" s="409"/>
      <c r="P140" s="409"/>
      <c r="Q140" s="409"/>
      <c r="R140" s="409"/>
      <c r="S140" s="409"/>
      <c r="T140" s="409"/>
      <c r="U140" s="409"/>
      <c r="V140" s="409"/>
      <c r="W140" s="409"/>
      <c r="X140" s="409"/>
      <c r="Y140" s="409"/>
      <c r="Z140" s="409"/>
    </row>
    <row r="141">
      <c r="A141" s="409"/>
      <c r="B141" s="409"/>
      <c r="C141" s="409"/>
      <c r="D141" s="409"/>
      <c r="E141" s="409"/>
      <c r="F141" s="409"/>
      <c r="G141" s="409"/>
      <c r="H141" s="409"/>
      <c r="I141" s="409"/>
      <c r="J141" s="409"/>
      <c r="K141" s="409"/>
      <c r="L141" s="409"/>
      <c r="M141" s="409"/>
      <c r="N141" s="409"/>
      <c r="O141" s="409"/>
      <c r="P141" s="409"/>
      <c r="Q141" s="409"/>
      <c r="R141" s="409"/>
      <c r="S141" s="409"/>
      <c r="T141" s="409"/>
      <c r="U141" s="409"/>
      <c r="V141" s="409"/>
      <c r="W141" s="409"/>
      <c r="X141" s="409"/>
      <c r="Y141" s="409"/>
      <c r="Z141" s="409"/>
    </row>
    <row r="142">
      <c r="A142" s="409"/>
      <c r="B142" s="409"/>
      <c r="C142" s="409"/>
      <c r="D142" s="409"/>
      <c r="E142" s="409"/>
      <c r="F142" s="409"/>
      <c r="G142" s="409"/>
      <c r="H142" s="409"/>
      <c r="I142" s="409"/>
      <c r="J142" s="409"/>
      <c r="K142" s="409"/>
      <c r="L142" s="409"/>
      <c r="M142" s="409"/>
      <c r="N142" s="409"/>
      <c r="O142" s="409"/>
      <c r="P142" s="409"/>
      <c r="Q142" s="409"/>
      <c r="R142" s="409"/>
      <c r="S142" s="409"/>
      <c r="T142" s="409"/>
      <c r="U142" s="409"/>
      <c r="V142" s="409"/>
      <c r="W142" s="409"/>
      <c r="X142" s="409"/>
      <c r="Y142" s="409"/>
      <c r="Z142" s="409"/>
    </row>
    <row r="143">
      <c r="A143" s="409"/>
      <c r="B143" s="409"/>
      <c r="C143" s="409"/>
      <c r="D143" s="409"/>
      <c r="E143" s="409"/>
      <c r="F143" s="409"/>
      <c r="G143" s="409"/>
      <c r="H143" s="409"/>
      <c r="I143" s="409"/>
      <c r="J143" s="409"/>
      <c r="K143" s="409"/>
      <c r="L143" s="409"/>
      <c r="M143" s="409"/>
      <c r="N143" s="409"/>
      <c r="O143" s="409"/>
      <c r="P143" s="409"/>
      <c r="Q143" s="409"/>
      <c r="R143" s="409"/>
      <c r="S143" s="409"/>
      <c r="T143" s="409"/>
      <c r="U143" s="409"/>
      <c r="V143" s="409"/>
      <c r="W143" s="409"/>
      <c r="X143" s="409"/>
      <c r="Y143" s="409"/>
      <c r="Z143" s="409"/>
    </row>
    <row r="144">
      <c r="A144" s="409"/>
      <c r="B144" s="409"/>
      <c r="C144" s="409"/>
      <c r="D144" s="409"/>
      <c r="E144" s="409"/>
      <c r="F144" s="409"/>
      <c r="G144" s="409"/>
      <c r="H144" s="409"/>
      <c r="I144" s="409"/>
      <c r="J144" s="409"/>
      <c r="K144" s="409"/>
      <c r="L144" s="409"/>
      <c r="M144" s="409"/>
      <c r="N144" s="409"/>
      <c r="O144" s="409"/>
      <c r="P144" s="409"/>
      <c r="Q144" s="409"/>
      <c r="R144" s="409"/>
      <c r="S144" s="409"/>
      <c r="T144" s="409"/>
      <c r="U144" s="409"/>
      <c r="V144" s="409"/>
      <c r="W144" s="409"/>
      <c r="X144" s="409"/>
      <c r="Y144" s="409"/>
      <c r="Z144" s="409"/>
    </row>
    <row r="145">
      <c r="A145" s="409"/>
      <c r="B145" s="409"/>
      <c r="C145" s="409"/>
      <c r="D145" s="409"/>
      <c r="E145" s="409"/>
      <c r="F145" s="409"/>
      <c r="G145" s="409"/>
      <c r="H145" s="409"/>
      <c r="I145" s="409"/>
      <c r="J145" s="409"/>
      <c r="K145" s="409"/>
      <c r="L145" s="409"/>
      <c r="M145" s="409"/>
      <c r="N145" s="409"/>
      <c r="O145" s="409"/>
      <c r="P145" s="409"/>
      <c r="Q145" s="409"/>
      <c r="R145" s="409"/>
      <c r="S145" s="409"/>
      <c r="T145" s="409"/>
      <c r="U145" s="409"/>
      <c r="V145" s="409"/>
      <c r="W145" s="409"/>
      <c r="X145" s="409"/>
      <c r="Y145" s="409"/>
      <c r="Z145" s="409"/>
    </row>
    <row r="146">
      <c r="A146" s="409"/>
      <c r="B146" s="409"/>
      <c r="C146" s="409"/>
      <c r="D146" s="409"/>
      <c r="E146" s="409"/>
      <c r="F146" s="409"/>
      <c r="G146" s="409"/>
      <c r="H146" s="409"/>
      <c r="I146" s="409"/>
      <c r="J146" s="409"/>
      <c r="K146" s="409"/>
      <c r="L146" s="409"/>
      <c r="M146" s="409"/>
      <c r="N146" s="409"/>
      <c r="O146" s="409"/>
      <c r="P146" s="409"/>
      <c r="Q146" s="409"/>
      <c r="R146" s="409"/>
      <c r="S146" s="409"/>
      <c r="T146" s="409"/>
      <c r="U146" s="409"/>
      <c r="V146" s="409"/>
      <c r="W146" s="409"/>
      <c r="X146" s="409"/>
      <c r="Y146" s="409"/>
      <c r="Z146" s="409"/>
    </row>
    <row r="147">
      <c r="A147" s="409"/>
      <c r="B147" s="409"/>
      <c r="C147" s="409"/>
      <c r="D147" s="409"/>
      <c r="E147" s="409"/>
      <c r="F147" s="409"/>
      <c r="G147" s="409"/>
      <c r="H147" s="409"/>
      <c r="I147" s="409"/>
      <c r="J147" s="409"/>
      <c r="K147" s="409"/>
      <c r="L147" s="409"/>
      <c r="M147" s="409"/>
      <c r="N147" s="409"/>
      <c r="O147" s="409"/>
      <c r="P147" s="409"/>
      <c r="Q147" s="409"/>
      <c r="R147" s="409"/>
      <c r="S147" s="409"/>
      <c r="T147" s="409"/>
      <c r="U147" s="409"/>
      <c r="V147" s="409"/>
      <c r="W147" s="409"/>
      <c r="X147" s="409"/>
      <c r="Y147" s="409"/>
      <c r="Z147" s="409"/>
    </row>
    <row r="148">
      <c r="A148" s="409"/>
      <c r="B148" s="409"/>
      <c r="C148" s="409"/>
      <c r="D148" s="409"/>
      <c r="E148" s="409"/>
      <c r="F148" s="409"/>
      <c r="G148" s="409"/>
      <c r="H148" s="409"/>
      <c r="I148" s="409"/>
      <c r="J148" s="409"/>
      <c r="K148" s="409"/>
      <c r="L148" s="409"/>
      <c r="M148" s="409"/>
      <c r="N148" s="409"/>
      <c r="O148" s="409"/>
      <c r="P148" s="409"/>
      <c r="Q148" s="409"/>
      <c r="R148" s="409"/>
      <c r="S148" s="409"/>
      <c r="T148" s="409"/>
      <c r="U148" s="409"/>
      <c r="V148" s="409"/>
      <c r="W148" s="409"/>
      <c r="X148" s="409"/>
      <c r="Y148" s="409"/>
      <c r="Z148" s="409"/>
    </row>
    <row r="149">
      <c r="A149" s="409"/>
      <c r="B149" s="409"/>
      <c r="C149" s="409"/>
      <c r="D149" s="409"/>
      <c r="E149" s="409"/>
      <c r="F149" s="409"/>
      <c r="G149" s="409"/>
      <c r="H149" s="409"/>
      <c r="I149" s="409"/>
      <c r="J149" s="409"/>
      <c r="K149" s="409"/>
      <c r="L149" s="409"/>
      <c r="M149" s="409"/>
      <c r="N149" s="409"/>
      <c r="O149" s="409"/>
      <c r="P149" s="409"/>
      <c r="Q149" s="409"/>
      <c r="R149" s="409"/>
      <c r="S149" s="409"/>
      <c r="T149" s="409"/>
      <c r="U149" s="409"/>
      <c r="V149" s="409"/>
      <c r="W149" s="409"/>
      <c r="X149" s="409"/>
      <c r="Y149" s="409"/>
      <c r="Z149" s="409"/>
    </row>
    <row r="150">
      <c r="A150" s="409"/>
      <c r="B150" s="409"/>
      <c r="C150" s="409"/>
      <c r="D150" s="409"/>
      <c r="E150" s="409"/>
      <c r="F150" s="409"/>
      <c r="G150" s="409"/>
      <c r="H150" s="409"/>
      <c r="I150" s="409"/>
      <c r="J150" s="409"/>
      <c r="K150" s="409"/>
      <c r="L150" s="409"/>
      <c r="M150" s="409"/>
      <c r="N150" s="409"/>
      <c r="O150" s="409"/>
      <c r="P150" s="409"/>
      <c r="Q150" s="409"/>
      <c r="R150" s="409"/>
      <c r="S150" s="409"/>
      <c r="T150" s="409"/>
      <c r="U150" s="409"/>
      <c r="V150" s="409"/>
      <c r="W150" s="409"/>
      <c r="X150" s="409"/>
      <c r="Y150" s="409"/>
      <c r="Z150" s="409"/>
    </row>
    <row r="151">
      <c r="A151" s="409"/>
      <c r="B151" s="409"/>
      <c r="C151" s="409"/>
      <c r="D151" s="409"/>
      <c r="E151" s="409"/>
      <c r="F151" s="409"/>
      <c r="G151" s="409"/>
      <c r="H151" s="409"/>
      <c r="I151" s="409"/>
      <c r="J151" s="409"/>
      <c r="K151" s="409"/>
      <c r="L151" s="409"/>
      <c r="M151" s="409"/>
      <c r="N151" s="409"/>
      <c r="O151" s="409"/>
      <c r="P151" s="409"/>
      <c r="Q151" s="409"/>
      <c r="R151" s="409"/>
      <c r="S151" s="409"/>
      <c r="T151" s="409"/>
      <c r="U151" s="409"/>
      <c r="V151" s="409"/>
      <c r="W151" s="409"/>
      <c r="X151" s="409"/>
      <c r="Y151" s="409"/>
      <c r="Z151" s="409"/>
    </row>
    <row r="152">
      <c r="A152" s="409"/>
      <c r="B152" s="409"/>
      <c r="C152" s="409"/>
      <c r="D152" s="409"/>
      <c r="E152" s="409"/>
      <c r="F152" s="409"/>
      <c r="G152" s="409"/>
      <c r="H152" s="409"/>
      <c r="I152" s="409"/>
      <c r="J152" s="409"/>
      <c r="K152" s="409"/>
      <c r="L152" s="409"/>
      <c r="M152" s="409"/>
      <c r="N152" s="409"/>
      <c r="O152" s="409"/>
      <c r="P152" s="409"/>
      <c r="Q152" s="409"/>
      <c r="R152" s="409"/>
      <c r="S152" s="409"/>
      <c r="T152" s="409"/>
      <c r="U152" s="409"/>
      <c r="V152" s="409"/>
      <c r="W152" s="409"/>
      <c r="X152" s="409"/>
      <c r="Y152" s="409"/>
      <c r="Z152" s="409"/>
    </row>
    <row r="153">
      <c r="A153" s="409"/>
      <c r="B153" s="409"/>
      <c r="C153" s="409"/>
      <c r="D153" s="409"/>
      <c r="E153" s="409"/>
      <c r="F153" s="409"/>
      <c r="G153" s="409"/>
      <c r="H153" s="409"/>
      <c r="I153" s="409"/>
      <c r="J153" s="409"/>
      <c r="K153" s="409"/>
      <c r="L153" s="409"/>
      <c r="M153" s="409"/>
      <c r="N153" s="409"/>
      <c r="O153" s="409"/>
      <c r="P153" s="409"/>
      <c r="Q153" s="409"/>
      <c r="R153" s="409"/>
      <c r="S153" s="409"/>
      <c r="T153" s="409"/>
      <c r="U153" s="409"/>
      <c r="V153" s="409"/>
      <c r="W153" s="409"/>
      <c r="X153" s="409"/>
      <c r="Y153" s="409"/>
      <c r="Z153" s="409"/>
    </row>
    <row r="154">
      <c r="A154" s="409"/>
      <c r="B154" s="409"/>
      <c r="C154" s="409"/>
      <c r="D154" s="409"/>
      <c r="E154" s="409"/>
      <c r="F154" s="409"/>
      <c r="G154" s="409"/>
      <c r="H154" s="409"/>
      <c r="I154" s="409"/>
      <c r="J154" s="409"/>
      <c r="K154" s="409"/>
      <c r="L154" s="409"/>
      <c r="M154" s="409"/>
      <c r="N154" s="409"/>
      <c r="O154" s="409"/>
      <c r="P154" s="409"/>
      <c r="Q154" s="409"/>
      <c r="R154" s="409"/>
      <c r="S154" s="409"/>
      <c r="T154" s="409"/>
      <c r="U154" s="409"/>
      <c r="V154" s="409"/>
      <c r="W154" s="409"/>
      <c r="X154" s="409"/>
      <c r="Y154" s="409"/>
      <c r="Z154" s="409"/>
    </row>
    <row r="155">
      <c r="A155" s="409"/>
      <c r="B155" s="409"/>
      <c r="C155" s="409"/>
      <c r="D155" s="409"/>
      <c r="E155" s="409"/>
      <c r="F155" s="409"/>
      <c r="G155" s="409"/>
      <c r="H155" s="409"/>
      <c r="I155" s="409"/>
      <c r="J155" s="409"/>
      <c r="K155" s="409"/>
      <c r="L155" s="409"/>
      <c r="M155" s="409"/>
      <c r="N155" s="409"/>
      <c r="O155" s="409"/>
      <c r="P155" s="409"/>
      <c r="Q155" s="409"/>
      <c r="R155" s="409"/>
      <c r="S155" s="409"/>
      <c r="T155" s="409"/>
      <c r="U155" s="409"/>
      <c r="V155" s="409"/>
      <c r="W155" s="409"/>
      <c r="X155" s="409"/>
      <c r="Y155" s="409"/>
      <c r="Z155" s="409"/>
    </row>
    <row r="156">
      <c r="A156" s="409"/>
      <c r="B156" s="409"/>
      <c r="C156" s="409"/>
      <c r="D156" s="409"/>
      <c r="E156" s="409"/>
      <c r="F156" s="409"/>
      <c r="G156" s="409"/>
      <c r="H156" s="409"/>
      <c r="I156" s="409"/>
      <c r="J156" s="409"/>
      <c r="K156" s="409"/>
      <c r="L156" s="409"/>
      <c r="M156" s="409"/>
      <c r="N156" s="409"/>
      <c r="O156" s="409"/>
      <c r="P156" s="409"/>
      <c r="Q156" s="409"/>
      <c r="R156" s="409"/>
      <c r="S156" s="409"/>
      <c r="T156" s="409"/>
      <c r="U156" s="409"/>
      <c r="V156" s="409"/>
      <c r="W156" s="409"/>
      <c r="X156" s="409"/>
      <c r="Y156" s="409"/>
      <c r="Z156" s="409"/>
    </row>
    <row r="157">
      <c r="A157" s="409"/>
      <c r="B157" s="409"/>
      <c r="C157" s="409"/>
      <c r="D157" s="409"/>
      <c r="E157" s="409"/>
      <c r="F157" s="409"/>
      <c r="G157" s="409"/>
      <c r="H157" s="409"/>
      <c r="I157" s="409"/>
      <c r="J157" s="409"/>
      <c r="K157" s="409"/>
      <c r="L157" s="409"/>
      <c r="M157" s="409"/>
      <c r="N157" s="409"/>
      <c r="O157" s="409"/>
      <c r="P157" s="409"/>
      <c r="Q157" s="409"/>
      <c r="R157" s="409"/>
      <c r="S157" s="409"/>
      <c r="T157" s="409"/>
      <c r="U157" s="409"/>
      <c r="V157" s="409"/>
      <c r="W157" s="409"/>
      <c r="X157" s="409"/>
      <c r="Y157" s="409"/>
      <c r="Z157" s="409"/>
    </row>
    <row r="158">
      <c r="A158" s="409"/>
      <c r="B158" s="409"/>
      <c r="C158" s="409"/>
      <c r="D158" s="409"/>
      <c r="E158" s="409"/>
      <c r="F158" s="409"/>
      <c r="G158" s="409"/>
      <c r="H158" s="409"/>
      <c r="I158" s="409"/>
      <c r="J158" s="409"/>
      <c r="K158" s="409"/>
      <c r="L158" s="409"/>
      <c r="M158" s="409"/>
      <c r="N158" s="409"/>
      <c r="O158" s="409"/>
      <c r="P158" s="409"/>
      <c r="Q158" s="409"/>
      <c r="R158" s="409"/>
      <c r="S158" s="409"/>
      <c r="T158" s="409"/>
      <c r="U158" s="409"/>
      <c r="V158" s="409"/>
      <c r="W158" s="409"/>
      <c r="X158" s="409"/>
      <c r="Y158" s="409"/>
      <c r="Z158" s="409"/>
    </row>
    <row r="159">
      <c r="A159" s="409"/>
      <c r="B159" s="409"/>
      <c r="C159" s="409"/>
      <c r="D159" s="409"/>
      <c r="E159" s="409"/>
      <c r="F159" s="409"/>
      <c r="G159" s="409"/>
      <c r="H159" s="409"/>
      <c r="I159" s="409"/>
      <c r="J159" s="409"/>
      <c r="K159" s="409"/>
      <c r="L159" s="409"/>
      <c r="M159" s="409"/>
      <c r="N159" s="409"/>
      <c r="O159" s="409"/>
      <c r="P159" s="409"/>
      <c r="Q159" s="409"/>
      <c r="R159" s="409"/>
      <c r="S159" s="409"/>
      <c r="T159" s="409"/>
      <c r="U159" s="409"/>
      <c r="V159" s="409"/>
      <c r="W159" s="409"/>
      <c r="X159" s="409"/>
      <c r="Y159" s="409"/>
      <c r="Z159" s="409"/>
    </row>
    <row r="160">
      <c r="A160" s="409"/>
      <c r="B160" s="409"/>
      <c r="C160" s="409"/>
      <c r="D160" s="409"/>
      <c r="E160" s="409"/>
      <c r="F160" s="409"/>
      <c r="G160" s="409"/>
      <c r="H160" s="409"/>
      <c r="I160" s="409"/>
      <c r="J160" s="409"/>
      <c r="K160" s="409"/>
      <c r="L160" s="409"/>
      <c r="M160" s="409"/>
      <c r="N160" s="409"/>
      <c r="O160" s="409"/>
      <c r="P160" s="409"/>
      <c r="Q160" s="409"/>
      <c r="R160" s="409"/>
      <c r="S160" s="409"/>
      <c r="T160" s="409"/>
      <c r="U160" s="409"/>
      <c r="V160" s="409"/>
      <c r="W160" s="409"/>
      <c r="X160" s="409"/>
      <c r="Y160" s="409"/>
      <c r="Z160" s="409"/>
    </row>
    <row r="161">
      <c r="A161" s="409"/>
      <c r="B161" s="409"/>
      <c r="C161" s="409"/>
      <c r="D161" s="409"/>
      <c r="E161" s="409"/>
      <c r="F161" s="409"/>
      <c r="G161" s="409"/>
      <c r="H161" s="409"/>
      <c r="I161" s="409"/>
      <c r="J161" s="409"/>
      <c r="K161" s="409"/>
      <c r="L161" s="409"/>
      <c r="M161" s="409"/>
      <c r="N161" s="409"/>
      <c r="O161" s="409"/>
      <c r="P161" s="409"/>
      <c r="Q161" s="409"/>
      <c r="R161" s="409"/>
      <c r="S161" s="409"/>
      <c r="T161" s="409"/>
      <c r="U161" s="409"/>
      <c r="V161" s="409"/>
      <c r="W161" s="409"/>
      <c r="X161" s="409"/>
      <c r="Y161" s="409"/>
      <c r="Z161" s="409"/>
    </row>
    <row r="162">
      <c r="A162" s="409"/>
      <c r="B162" s="409"/>
      <c r="C162" s="409"/>
      <c r="D162" s="409"/>
      <c r="E162" s="409"/>
      <c r="F162" s="409"/>
      <c r="G162" s="409"/>
      <c r="H162" s="409"/>
      <c r="I162" s="409"/>
      <c r="J162" s="409"/>
      <c r="K162" s="409"/>
      <c r="L162" s="409"/>
      <c r="M162" s="409"/>
      <c r="N162" s="409"/>
      <c r="O162" s="409"/>
      <c r="P162" s="409"/>
      <c r="Q162" s="409"/>
      <c r="R162" s="409"/>
      <c r="S162" s="409"/>
      <c r="T162" s="409"/>
      <c r="U162" s="409"/>
      <c r="V162" s="409"/>
      <c r="W162" s="409"/>
      <c r="X162" s="409"/>
      <c r="Y162" s="409"/>
      <c r="Z162" s="409"/>
    </row>
    <row r="163">
      <c r="A163" s="409"/>
      <c r="B163" s="409"/>
      <c r="C163" s="409"/>
      <c r="D163" s="409"/>
      <c r="E163" s="409"/>
      <c r="F163" s="409"/>
      <c r="G163" s="409"/>
      <c r="H163" s="409"/>
      <c r="I163" s="409"/>
      <c r="J163" s="409"/>
      <c r="K163" s="409"/>
      <c r="L163" s="409"/>
      <c r="M163" s="409"/>
      <c r="N163" s="409"/>
      <c r="O163" s="409"/>
      <c r="P163" s="409"/>
      <c r="Q163" s="409"/>
      <c r="R163" s="409"/>
      <c r="S163" s="409"/>
      <c r="T163" s="409"/>
      <c r="U163" s="409"/>
      <c r="V163" s="409"/>
      <c r="W163" s="409"/>
      <c r="X163" s="409"/>
      <c r="Y163" s="409"/>
      <c r="Z163" s="409"/>
    </row>
    <row r="164">
      <c r="A164" s="409"/>
      <c r="B164" s="409"/>
      <c r="C164" s="409"/>
      <c r="D164" s="409"/>
      <c r="E164" s="409"/>
      <c r="F164" s="409"/>
      <c r="G164" s="409"/>
      <c r="H164" s="409"/>
      <c r="I164" s="409"/>
      <c r="J164" s="409"/>
      <c r="K164" s="409"/>
      <c r="L164" s="409"/>
      <c r="M164" s="409"/>
      <c r="N164" s="409"/>
      <c r="O164" s="409"/>
      <c r="P164" s="409"/>
      <c r="Q164" s="409"/>
      <c r="R164" s="409"/>
      <c r="S164" s="409"/>
      <c r="T164" s="409"/>
      <c r="U164" s="409"/>
      <c r="V164" s="409"/>
      <c r="W164" s="409"/>
      <c r="X164" s="409"/>
      <c r="Y164" s="409"/>
      <c r="Z164" s="409"/>
    </row>
    <row r="165">
      <c r="A165" s="409"/>
      <c r="B165" s="409"/>
      <c r="C165" s="409"/>
      <c r="D165" s="409"/>
      <c r="E165" s="409"/>
      <c r="F165" s="409"/>
      <c r="G165" s="409"/>
      <c r="H165" s="409"/>
      <c r="I165" s="409"/>
      <c r="J165" s="409"/>
      <c r="K165" s="409"/>
      <c r="L165" s="409"/>
      <c r="M165" s="409"/>
      <c r="N165" s="409"/>
      <c r="O165" s="409"/>
      <c r="P165" s="409"/>
      <c r="Q165" s="409"/>
      <c r="R165" s="409"/>
      <c r="S165" s="409"/>
      <c r="T165" s="409"/>
      <c r="U165" s="409"/>
      <c r="V165" s="409"/>
      <c r="W165" s="409"/>
      <c r="X165" s="409"/>
      <c r="Y165" s="409"/>
      <c r="Z165" s="409"/>
    </row>
    <row r="166">
      <c r="A166" s="409"/>
      <c r="B166" s="409"/>
      <c r="C166" s="409"/>
      <c r="D166" s="409"/>
      <c r="E166" s="409"/>
      <c r="F166" s="409"/>
      <c r="G166" s="409"/>
      <c r="H166" s="409"/>
      <c r="I166" s="409"/>
      <c r="J166" s="409"/>
      <c r="K166" s="409"/>
      <c r="L166" s="409"/>
      <c r="M166" s="409"/>
      <c r="N166" s="409"/>
      <c r="O166" s="409"/>
      <c r="P166" s="409"/>
      <c r="Q166" s="409"/>
      <c r="R166" s="409"/>
      <c r="S166" s="409"/>
      <c r="T166" s="409"/>
      <c r="U166" s="409"/>
      <c r="V166" s="409"/>
      <c r="W166" s="409"/>
      <c r="X166" s="409"/>
      <c r="Y166" s="409"/>
      <c r="Z166" s="409"/>
    </row>
    <row r="167">
      <c r="A167" s="409"/>
      <c r="B167" s="409"/>
      <c r="C167" s="409"/>
      <c r="D167" s="409"/>
      <c r="E167" s="409"/>
      <c r="F167" s="409"/>
      <c r="G167" s="409"/>
      <c r="H167" s="409"/>
      <c r="I167" s="409"/>
      <c r="J167" s="409"/>
      <c r="K167" s="409"/>
      <c r="L167" s="409"/>
      <c r="M167" s="409"/>
      <c r="N167" s="409"/>
      <c r="O167" s="409"/>
      <c r="P167" s="409"/>
      <c r="Q167" s="409"/>
      <c r="R167" s="409"/>
      <c r="S167" s="409"/>
      <c r="T167" s="409"/>
      <c r="U167" s="409"/>
      <c r="V167" s="409"/>
      <c r="W167" s="409"/>
      <c r="X167" s="409"/>
      <c r="Y167" s="409"/>
      <c r="Z167" s="409"/>
    </row>
    <row r="168">
      <c r="A168" s="409"/>
      <c r="B168" s="409"/>
      <c r="C168" s="409"/>
      <c r="D168" s="409"/>
      <c r="E168" s="409"/>
      <c r="F168" s="409"/>
      <c r="G168" s="409"/>
      <c r="H168" s="409"/>
      <c r="I168" s="409"/>
      <c r="J168" s="409"/>
      <c r="K168" s="409"/>
      <c r="L168" s="409"/>
      <c r="M168" s="409"/>
      <c r="N168" s="409"/>
      <c r="O168" s="409"/>
      <c r="P168" s="409"/>
      <c r="Q168" s="409"/>
      <c r="R168" s="409"/>
      <c r="S168" s="409"/>
      <c r="T168" s="409"/>
      <c r="U168" s="409"/>
      <c r="V168" s="409"/>
      <c r="W168" s="409"/>
      <c r="X168" s="409"/>
      <c r="Y168" s="409"/>
      <c r="Z168" s="409"/>
    </row>
    <row r="169">
      <c r="A169" s="409"/>
      <c r="B169" s="409"/>
      <c r="C169" s="409"/>
      <c r="D169" s="409"/>
      <c r="E169" s="409"/>
      <c r="F169" s="409"/>
      <c r="G169" s="409"/>
      <c r="H169" s="409"/>
      <c r="I169" s="409"/>
      <c r="J169" s="409"/>
      <c r="K169" s="409"/>
      <c r="L169" s="409"/>
      <c r="M169" s="409"/>
      <c r="N169" s="409"/>
      <c r="O169" s="409"/>
      <c r="P169" s="409"/>
      <c r="Q169" s="409"/>
      <c r="R169" s="409"/>
      <c r="S169" s="409"/>
      <c r="T169" s="409"/>
      <c r="U169" s="409"/>
      <c r="V169" s="409"/>
      <c r="W169" s="409"/>
      <c r="X169" s="409"/>
      <c r="Y169" s="409"/>
      <c r="Z169" s="409"/>
    </row>
    <row r="170">
      <c r="A170" s="409"/>
      <c r="B170" s="409"/>
      <c r="C170" s="409"/>
      <c r="D170" s="409"/>
      <c r="E170" s="409"/>
      <c r="F170" s="409"/>
      <c r="G170" s="409"/>
      <c r="H170" s="409"/>
      <c r="I170" s="409"/>
      <c r="J170" s="409"/>
      <c r="K170" s="409"/>
      <c r="L170" s="409"/>
      <c r="M170" s="409"/>
      <c r="N170" s="409"/>
      <c r="O170" s="409"/>
      <c r="P170" s="409"/>
      <c r="Q170" s="409"/>
      <c r="R170" s="409"/>
      <c r="S170" s="409"/>
      <c r="T170" s="409"/>
      <c r="U170" s="409"/>
      <c r="V170" s="409"/>
      <c r="W170" s="409"/>
      <c r="X170" s="409"/>
      <c r="Y170" s="409"/>
      <c r="Z170" s="409"/>
    </row>
    <row r="171">
      <c r="A171" s="409"/>
      <c r="B171" s="409"/>
      <c r="C171" s="409"/>
      <c r="D171" s="409"/>
      <c r="E171" s="409"/>
      <c r="F171" s="409"/>
      <c r="G171" s="409"/>
      <c r="H171" s="409"/>
      <c r="I171" s="409"/>
      <c r="J171" s="409"/>
      <c r="K171" s="409"/>
      <c r="L171" s="409"/>
      <c r="M171" s="409"/>
      <c r="N171" s="409"/>
      <c r="O171" s="409"/>
      <c r="P171" s="409"/>
      <c r="Q171" s="409"/>
      <c r="R171" s="409"/>
      <c r="S171" s="409"/>
      <c r="T171" s="409"/>
      <c r="U171" s="409"/>
      <c r="V171" s="409"/>
      <c r="W171" s="409"/>
      <c r="X171" s="409"/>
      <c r="Y171" s="409"/>
      <c r="Z171" s="409"/>
    </row>
    <row r="172">
      <c r="A172" s="409"/>
      <c r="B172" s="409"/>
      <c r="C172" s="409"/>
      <c r="D172" s="409"/>
      <c r="E172" s="409"/>
      <c r="F172" s="409"/>
      <c r="G172" s="409"/>
      <c r="H172" s="409"/>
      <c r="I172" s="409"/>
      <c r="J172" s="409"/>
      <c r="K172" s="409"/>
      <c r="L172" s="409"/>
      <c r="M172" s="409"/>
      <c r="N172" s="409"/>
      <c r="O172" s="409"/>
      <c r="P172" s="409"/>
      <c r="Q172" s="409"/>
      <c r="R172" s="409"/>
      <c r="S172" s="409"/>
      <c r="T172" s="409"/>
      <c r="U172" s="409"/>
      <c r="V172" s="409"/>
      <c r="W172" s="409"/>
      <c r="X172" s="409"/>
      <c r="Y172" s="409"/>
      <c r="Z172" s="409"/>
    </row>
    <row r="173">
      <c r="A173" s="409"/>
      <c r="B173" s="409"/>
      <c r="C173" s="409"/>
      <c r="D173" s="409"/>
      <c r="E173" s="409"/>
      <c r="F173" s="409"/>
      <c r="G173" s="409"/>
      <c r="H173" s="409"/>
      <c r="I173" s="409"/>
      <c r="J173" s="409"/>
      <c r="K173" s="409"/>
      <c r="L173" s="409"/>
      <c r="M173" s="409"/>
      <c r="N173" s="409"/>
      <c r="O173" s="409"/>
      <c r="P173" s="409"/>
      <c r="Q173" s="409"/>
      <c r="R173" s="409"/>
      <c r="S173" s="409"/>
      <c r="T173" s="409"/>
      <c r="U173" s="409"/>
      <c r="V173" s="409"/>
      <c r="W173" s="409"/>
      <c r="X173" s="409"/>
      <c r="Y173" s="409"/>
      <c r="Z173" s="409"/>
    </row>
    <row r="174">
      <c r="A174" s="409"/>
      <c r="B174" s="409"/>
      <c r="C174" s="409"/>
      <c r="D174" s="409"/>
      <c r="E174" s="409"/>
      <c r="F174" s="409"/>
      <c r="G174" s="409"/>
      <c r="H174" s="409"/>
      <c r="I174" s="409"/>
      <c r="J174" s="409"/>
      <c r="K174" s="409"/>
      <c r="L174" s="409"/>
      <c r="M174" s="409"/>
      <c r="N174" s="409"/>
      <c r="O174" s="409"/>
      <c r="P174" s="409"/>
      <c r="Q174" s="409"/>
      <c r="R174" s="409"/>
      <c r="S174" s="409"/>
      <c r="T174" s="409"/>
      <c r="U174" s="409"/>
      <c r="V174" s="409"/>
      <c r="W174" s="409"/>
      <c r="X174" s="409"/>
      <c r="Y174" s="409"/>
      <c r="Z174" s="409"/>
    </row>
    <row r="175">
      <c r="A175" s="409"/>
      <c r="B175" s="409"/>
      <c r="C175" s="409"/>
      <c r="D175" s="409"/>
      <c r="E175" s="409"/>
      <c r="F175" s="409"/>
      <c r="G175" s="409"/>
      <c r="H175" s="409"/>
      <c r="I175" s="409"/>
      <c r="J175" s="409"/>
      <c r="K175" s="409"/>
      <c r="L175" s="409"/>
      <c r="M175" s="409"/>
      <c r="N175" s="409"/>
      <c r="O175" s="409"/>
      <c r="P175" s="409"/>
      <c r="Q175" s="409"/>
      <c r="R175" s="409"/>
      <c r="S175" s="409"/>
      <c r="T175" s="409"/>
      <c r="U175" s="409"/>
      <c r="V175" s="409"/>
      <c r="W175" s="409"/>
      <c r="X175" s="409"/>
      <c r="Y175" s="409"/>
      <c r="Z175" s="409"/>
    </row>
    <row r="176">
      <c r="A176" s="409"/>
      <c r="B176" s="409"/>
      <c r="C176" s="409"/>
      <c r="D176" s="409"/>
      <c r="E176" s="409"/>
      <c r="F176" s="409"/>
      <c r="G176" s="409"/>
      <c r="H176" s="409"/>
      <c r="I176" s="409"/>
      <c r="J176" s="409"/>
      <c r="K176" s="409"/>
      <c r="L176" s="409"/>
      <c r="M176" s="409"/>
      <c r="N176" s="409"/>
      <c r="O176" s="409"/>
      <c r="P176" s="409"/>
      <c r="Q176" s="409"/>
      <c r="R176" s="409"/>
      <c r="S176" s="409"/>
      <c r="T176" s="409"/>
      <c r="U176" s="409"/>
      <c r="V176" s="409"/>
      <c r="W176" s="409"/>
      <c r="X176" s="409"/>
      <c r="Y176" s="409"/>
      <c r="Z176" s="409"/>
    </row>
    <row r="177">
      <c r="A177" s="409"/>
      <c r="B177" s="409"/>
      <c r="C177" s="409"/>
      <c r="D177" s="409"/>
      <c r="E177" s="409"/>
      <c r="F177" s="409"/>
      <c r="G177" s="409"/>
      <c r="H177" s="409"/>
      <c r="I177" s="409"/>
      <c r="J177" s="409"/>
      <c r="K177" s="409"/>
      <c r="L177" s="409"/>
      <c r="M177" s="409"/>
      <c r="N177" s="409"/>
      <c r="O177" s="409"/>
      <c r="P177" s="409"/>
      <c r="Q177" s="409"/>
      <c r="R177" s="409"/>
      <c r="S177" s="409"/>
      <c r="T177" s="409"/>
      <c r="U177" s="409"/>
      <c r="V177" s="409"/>
      <c r="W177" s="409"/>
      <c r="X177" s="409"/>
      <c r="Y177" s="409"/>
      <c r="Z177" s="409"/>
    </row>
    <row r="178">
      <c r="A178" s="409"/>
      <c r="B178" s="409"/>
      <c r="C178" s="409"/>
      <c r="D178" s="409"/>
      <c r="E178" s="409"/>
      <c r="F178" s="409"/>
      <c r="G178" s="409"/>
      <c r="H178" s="409"/>
      <c r="I178" s="409"/>
      <c r="J178" s="409"/>
      <c r="K178" s="409"/>
      <c r="L178" s="409"/>
      <c r="M178" s="409"/>
      <c r="N178" s="409"/>
      <c r="O178" s="409"/>
      <c r="P178" s="409"/>
      <c r="Q178" s="409"/>
      <c r="R178" s="409"/>
      <c r="S178" s="409"/>
      <c r="T178" s="409"/>
      <c r="U178" s="409"/>
      <c r="V178" s="409"/>
      <c r="W178" s="409"/>
      <c r="X178" s="409"/>
      <c r="Y178" s="409"/>
      <c r="Z178" s="409"/>
    </row>
    <row r="179">
      <c r="A179" s="409"/>
      <c r="B179" s="409"/>
      <c r="C179" s="409"/>
      <c r="D179" s="409"/>
      <c r="E179" s="409"/>
      <c r="F179" s="409"/>
      <c r="G179" s="409"/>
      <c r="H179" s="409"/>
      <c r="I179" s="409"/>
      <c r="J179" s="409"/>
      <c r="K179" s="409"/>
      <c r="L179" s="409"/>
      <c r="M179" s="409"/>
      <c r="N179" s="409"/>
      <c r="O179" s="409"/>
      <c r="P179" s="409"/>
      <c r="Q179" s="409"/>
      <c r="R179" s="409"/>
      <c r="S179" s="409"/>
      <c r="T179" s="409"/>
      <c r="U179" s="409"/>
      <c r="V179" s="409"/>
      <c r="W179" s="409"/>
      <c r="X179" s="409"/>
      <c r="Y179" s="409"/>
      <c r="Z179" s="409"/>
    </row>
    <row r="180">
      <c r="A180" s="409"/>
      <c r="B180" s="409"/>
      <c r="C180" s="409"/>
      <c r="D180" s="409"/>
      <c r="E180" s="409"/>
      <c r="F180" s="409"/>
      <c r="G180" s="409"/>
      <c r="H180" s="409"/>
      <c r="I180" s="409"/>
      <c r="J180" s="409"/>
      <c r="K180" s="409"/>
      <c r="L180" s="409"/>
      <c r="M180" s="409"/>
      <c r="N180" s="409"/>
      <c r="O180" s="409"/>
      <c r="P180" s="409"/>
      <c r="Q180" s="409"/>
      <c r="R180" s="409"/>
      <c r="S180" s="409"/>
      <c r="T180" s="409"/>
      <c r="U180" s="409"/>
      <c r="V180" s="409"/>
      <c r="W180" s="409"/>
      <c r="X180" s="409"/>
      <c r="Y180" s="409"/>
      <c r="Z180" s="409"/>
    </row>
    <row r="181">
      <c r="A181" s="409"/>
      <c r="B181" s="409"/>
      <c r="C181" s="409"/>
      <c r="D181" s="409"/>
      <c r="E181" s="409"/>
      <c r="F181" s="409"/>
      <c r="G181" s="409"/>
      <c r="H181" s="409"/>
      <c r="I181" s="409"/>
      <c r="J181" s="409"/>
      <c r="K181" s="409"/>
      <c r="L181" s="409"/>
      <c r="M181" s="409"/>
      <c r="N181" s="409"/>
      <c r="O181" s="409"/>
      <c r="P181" s="409"/>
      <c r="Q181" s="409"/>
      <c r="R181" s="409"/>
      <c r="S181" s="409"/>
      <c r="T181" s="409"/>
      <c r="U181" s="409"/>
      <c r="V181" s="409"/>
      <c r="W181" s="409"/>
      <c r="X181" s="409"/>
      <c r="Y181" s="409"/>
      <c r="Z181" s="409"/>
    </row>
    <row r="182">
      <c r="A182" s="409"/>
      <c r="B182" s="409"/>
      <c r="C182" s="409"/>
      <c r="D182" s="409"/>
      <c r="E182" s="409"/>
      <c r="F182" s="409"/>
      <c r="G182" s="409"/>
      <c r="H182" s="409"/>
      <c r="I182" s="409"/>
      <c r="J182" s="409"/>
      <c r="K182" s="409"/>
      <c r="L182" s="409"/>
      <c r="M182" s="409"/>
      <c r="N182" s="409"/>
      <c r="O182" s="409"/>
      <c r="P182" s="409"/>
      <c r="Q182" s="409"/>
      <c r="R182" s="409"/>
      <c r="S182" s="409"/>
      <c r="T182" s="409"/>
      <c r="U182" s="409"/>
      <c r="V182" s="409"/>
      <c r="W182" s="409"/>
      <c r="X182" s="409"/>
      <c r="Y182" s="409"/>
      <c r="Z182" s="409"/>
    </row>
    <row r="183">
      <c r="A183" s="409"/>
      <c r="B183" s="409"/>
      <c r="C183" s="409"/>
      <c r="D183" s="409"/>
      <c r="E183" s="409"/>
      <c r="F183" s="409"/>
      <c r="G183" s="409"/>
      <c r="H183" s="409"/>
      <c r="I183" s="409"/>
      <c r="J183" s="409"/>
      <c r="K183" s="409"/>
      <c r="L183" s="409"/>
      <c r="M183" s="409"/>
      <c r="N183" s="409"/>
      <c r="O183" s="409"/>
      <c r="P183" s="409"/>
      <c r="Q183" s="409"/>
      <c r="R183" s="409"/>
      <c r="S183" s="409"/>
      <c r="T183" s="409"/>
      <c r="U183" s="409"/>
      <c r="V183" s="409"/>
      <c r="W183" s="409"/>
      <c r="X183" s="409"/>
      <c r="Y183" s="409"/>
      <c r="Z183" s="409"/>
    </row>
    <row r="184">
      <c r="A184" s="409"/>
      <c r="B184" s="409"/>
      <c r="C184" s="409"/>
      <c r="D184" s="409"/>
      <c r="E184" s="409"/>
      <c r="F184" s="409"/>
      <c r="G184" s="409"/>
      <c r="H184" s="409"/>
      <c r="I184" s="409"/>
      <c r="J184" s="409"/>
      <c r="K184" s="409"/>
      <c r="L184" s="409"/>
      <c r="M184" s="409"/>
      <c r="N184" s="409"/>
      <c r="O184" s="409"/>
      <c r="P184" s="409"/>
      <c r="Q184" s="409"/>
      <c r="R184" s="409"/>
      <c r="S184" s="409"/>
      <c r="T184" s="409"/>
      <c r="U184" s="409"/>
      <c r="V184" s="409"/>
      <c r="W184" s="409"/>
      <c r="X184" s="409"/>
      <c r="Y184" s="409"/>
      <c r="Z184" s="409"/>
    </row>
    <row r="185">
      <c r="A185" s="409"/>
      <c r="B185" s="409"/>
      <c r="C185" s="409"/>
      <c r="D185" s="409"/>
      <c r="E185" s="409"/>
      <c r="F185" s="409"/>
      <c r="G185" s="409"/>
      <c r="H185" s="409"/>
      <c r="I185" s="409"/>
      <c r="J185" s="409"/>
      <c r="K185" s="409"/>
      <c r="L185" s="409"/>
      <c r="M185" s="409"/>
      <c r="N185" s="409"/>
      <c r="O185" s="409"/>
      <c r="P185" s="409"/>
      <c r="Q185" s="409"/>
      <c r="R185" s="409"/>
      <c r="S185" s="409"/>
      <c r="T185" s="409"/>
      <c r="U185" s="409"/>
      <c r="V185" s="409"/>
      <c r="W185" s="409"/>
      <c r="X185" s="409"/>
      <c r="Y185" s="409"/>
      <c r="Z185" s="409"/>
    </row>
    <row r="186">
      <c r="A186" s="409"/>
      <c r="B186" s="409"/>
      <c r="C186" s="409"/>
      <c r="D186" s="409"/>
      <c r="E186" s="409"/>
      <c r="F186" s="409"/>
      <c r="G186" s="409"/>
      <c r="H186" s="409"/>
      <c r="I186" s="409"/>
      <c r="J186" s="409"/>
      <c r="K186" s="409"/>
      <c r="L186" s="409"/>
      <c r="M186" s="409"/>
      <c r="N186" s="409"/>
      <c r="O186" s="409"/>
      <c r="P186" s="409"/>
      <c r="Q186" s="409"/>
      <c r="R186" s="409"/>
      <c r="S186" s="409"/>
      <c r="T186" s="409"/>
      <c r="U186" s="409"/>
      <c r="V186" s="409"/>
      <c r="W186" s="409"/>
      <c r="X186" s="409"/>
      <c r="Y186" s="409"/>
      <c r="Z186" s="409"/>
    </row>
    <row r="187">
      <c r="A187" s="409"/>
      <c r="B187" s="409"/>
      <c r="C187" s="409"/>
      <c r="D187" s="409"/>
      <c r="E187" s="409"/>
      <c r="F187" s="409"/>
      <c r="G187" s="409"/>
      <c r="H187" s="409"/>
      <c r="I187" s="409"/>
      <c r="J187" s="409"/>
      <c r="K187" s="409"/>
      <c r="L187" s="409"/>
      <c r="M187" s="409"/>
      <c r="N187" s="409"/>
      <c r="O187" s="409"/>
      <c r="P187" s="409"/>
      <c r="Q187" s="409"/>
      <c r="R187" s="409"/>
      <c r="S187" s="409"/>
      <c r="T187" s="409"/>
      <c r="U187" s="409"/>
      <c r="V187" s="409"/>
      <c r="W187" s="409"/>
      <c r="X187" s="409"/>
      <c r="Y187" s="409"/>
      <c r="Z187" s="409"/>
    </row>
    <row r="188">
      <c r="A188" s="409"/>
      <c r="B188" s="409"/>
      <c r="C188" s="409"/>
      <c r="D188" s="409"/>
      <c r="E188" s="409"/>
      <c r="F188" s="409"/>
      <c r="G188" s="409"/>
      <c r="H188" s="409"/>
      <c r="I188" s="409"/>
      <c r="J188" s="409"/>
      <c r="K188" s="409"/>
      <c r="L188" s="409"/>
      <c r="M188" s="409"/>
      <c r="N188" s="409"/>
      <c r="O188" s="409"/>
      <c r="P188" s="409"/>
      <c r="Q188" s="409"/>
      <c r="R188" s="409"/>
      <c r="S188" s="409"/>
      <c r="T188" s="409"/>
      <c r="U188" s="409"/>
      <c r="V188" s="409"/>
      <c r="W188" s="409"/>
      <c r="X188" s="409"/>
      <c r="Y188" s="409"/>
      <c r="Z188" s="409"/>
    </row>
    <row r="189">
      <c r="A189" s="409"/>
      <c r="B189" s="409"/>
      <c r="C189" s="409"/>
      <c r="D189" s="409"/>
      <c r="E189" s="409"/>
      <c r="F189" s="409"/>
      <c r="G189" s="409"/>
      <c r="H189" s="409"/>
      <c r="I189" s="409"/>
      <c r="J189" s="409"/>
      <c r="K189" s="409"/>
      <c r="L189" s="409"/>
      <c r="M189" s="409"/>
      <c r="N189" s="409"/>
      <c r="O189" s="409"/>
      <c r="P189" s="409"/>
      <c r="Q189" s="409"/>
      <c r="R189" s="409"/>
      <c r="S189" s="409"/>
      <c r="T189" s="409"/>
      <c r="U189" s="409"/>
      <c r="V189" s="409"/>
      <c r="W189" s="409"/>
      <c r="X189" s="409"/>
      <c r="Y189" s="409"/>
      <c r="Z189" s="409"/>
    </row>
    <row r="190">
      <c r="A190" s="409"/>
      <c r="B190" s="409"/>
      <c r="C190" s="409"/>
      <c r="D190" s="409"/>
      <c r="E190" s="409"/>
      <c r="F190" s="409"/>
      <c r="G190" s="409"/>
      <c r="H190" s="409"/>
      <c r="I190" s="409"/>
      <c r="J190" s="409"/>
      <c r="K190" s="409"/>
      <c r="L190" s="409"/>
      <c r="M190" s="409"/>
      <c r="N190" s="409"/>
      <c r="O190" s="409"/>
      <c r="P190" s="409"/>
      <c r="Q190" s="409"/>
      <c r="R190" s="409"/>
      <c r="S190" s="409"/>
      <c r="T190" s="409"/>
      <c r="U190" s="409"/>
      <c r="V190" s="409"/>
      <c r="W190" s="409"/>
      <c r="X190" s="409"/>
      <c r="Y190" s="409"/>
      <c r="Z190" s="409"/>
    </row>
    <row r="191">
      <c r="A191" s="409"/>
      <c r="B191" s="409"/>
      <c r="C191" s="409"/>
      <c r="D191" s="409"/>
      <c r="E191" s="409"/>
      <c r="F191" s="409"/>
      <c r="G191" s="409"/>
      <c r="H191" s="409"/>
      <c r="I191" s="409"/>
      <c r="J191" s="409"/>
      <c r="K191" s="409"/>
      <c r="L191" s="409"/>
      <c r="M191" s="409"/>
      <c r="N191" s="409"/>
      <c r="O191" s="409"/>
      <c r="P191" s="409"/>
      <c r="Q191" s="409"/>
      <c r="R191" s="409"/>
      <c r="S191" s="409"/>
      <c r="T191" s="409"/>
      <c r="U191" s="409"/>
      <c r="V191" s="409"/>
      <c r="W191" s="409"/>
      <c r="X191" s="409"/>
      <c r="Y191" s="409"/>
      <c r="Z191" s="409"/>
    </row>
    <row r="192">
      <c r="A192" s="409"/>
      <c r="B192" s="409"/>
      <c r="C192" s="409"/>
      <c r="D192" s="409"/>
      <c r="E192" s="409"/>
      <c r="F192" s="409"/>
      <c r="G192" s="409"/>
      <c r="H192" s="409"/>
      <c r="I192" s="409"/>
      <c r="J192" s="409"/>
      <c r="K192" s="409"/>
      <c r="L192" s="409"/>
      <c r="M192" s="409"/>
      <c r="N192" s="409"/>
      <c r="O192" s="409"/>
      <c r="P192" s="409"/>
      <c r="Q192" s="409"/>
      <c r="R192" s="409"/>
      <c r="S192" s="409"/>
      <c r="T192" s="409"/>
      <c r="U192" s="409"/>
      <c r="V192" s="409"/>
      <c r="W192" s="409"/>
      <c r="X192" s="409"/>
      <c r="Y192" s="409"/>
      <c r="Z192" s="409"/>
    </row>
    <row r="193">
      <c r="A193" s="409"/>
      <c r="B193" s="409"/>
      <c r="C193" s="409"/>
      <c r="D193" s="409"/>
      <c r="E193" s="409"/>
      <c r="F193" s="409"/>
      <c r="G193" s="409"/>
      <c r="H193" s="409"/>
      <c r="I193" s="409"/>
      <c r="J193" s="409"/>
      <c r="K193" s="409"/>
      <c r="L193" s="409"/>
      <c r="M193" s="409"/>
      <c r="N193" s="409"/>
      <c r="O193" s="409"/>
      <c r="P193" s="409"/>
      <c r="Q193" s="409"/>
      <c r="R193" s="409"/>
      <c r="S193" s="409"/>
      <c r="T193" s="409"/>
      <c r="U193" s="409"/>
      <c r="V193" s="409"/>
      <c r="W193" s="409"/>
      <c r="X193" s="409"/>
      <c r="Y193" s="409"/>
      <c r="Z193" s="409"/>
    </row>
    <row r="194">
      <c r="A194" s="409"/>
      <c r="B194" s="409"/>
      <c r="C194" s="409"/>
      <c r="D194" s="409"/>
      <c r="E194" s="409"/>
      <c r="F194" s="409"/>
      <c r="G194" s="409"/>
      <c r="H194" s="409"/>
      <c r="I194" s="409"/>
      <c r="J194" s="409"/>
      <c r="K194" s="409"/>
      <c r="L194" s="409"/>
      <c r="M194" s="409"/>
      <c r="N194" s="409"/>
      <c r="O194" s="409"/>
      <c r="P194" s="409"/>
      <c r="Q194" s="409"/>
      <c r="R194" s="409"/>
      <c r="S194" s="409"/>
      <c r="T194" s="409"/>
      <c r="U194" s="409"/>
      <c r="V194" s="409"/>
      <c r="W194" s="409"/>
      <c r="X194" s="409"/>
      <c r="Y194" s="409"/>
      <c r="Z194" s="409"/>
    </row>
    <row r="195">
      <c r="A195" s="409"/>
      <c r="B195" s="409"/>
      <c r="C195" s="409"/>
      <c r="D195" s="409"/>
      <c r="E195" s="409"/>
      <c r="F195" s="409"/>
      <c r="G195" s="409"/>
      <c r="H195" s="409"/>
      <c r="I195" s="409"/>
      <c r="J195" s="409"/>
      <c r="K195" s="409"/>
      <c r="L195" s="409"/>
      <c r="M195" s="409"/>
      <c r="N195" s="409"/>
      <c r="O195" s="409"/>
      <c r="P195" s="409"/>
      <c r="Q195" s="409"/>
      <c r="R195" s="409"/>
      <c r="S195" s="409"/>
      <c r="T195" s="409"/>
      <c r="U195" s="409"/>
      <c r="V195" s="409"/>
      <c r="W195" s="409"/>
      <c r="X195" s="409"/>
      <c r="Y195" s="409"/>
      <c r="Z195" s="409"/>
    </row>
    <row r="196">
      <c r="A196" s="409"/>
      <c r="B196" s="409"/>
      <c r="C196" s="409"/>
      <c r="D196" s="409"/>
      <c r="E196" s="409"/>
      <c r="F196" s="409"/>
      <c r="G196" s="409"/>
      <c r="H196" s="409"/>
      <c r="I196" s="409"/>
      <c r="J196" s="409"/>
      <c r="K196" s="409"/>
      <c r="L196" s="409"/>
      <c r="M196" s="409"/>
      <c r="N196" s="409"/>
      <c r="O196" s="409"/>
      <c r="P196" s="409"/>
      <c r="Q196" s="409"/>
      <c r="R196" s="409"/>
      <c r="S196" s="409"/>
      <c r="T196" s="409"/>
      <c r="U196" s="409"/>
      <c r="V196" s="409"/>
      <c r="W196" s="409"/>
      <c r="X196" s="409"/>
      <c r="Y196" s="409"/>
      <c r="Z196" s="409"/>
    </row>
    <row r="197">
      <c r="A197" s="409"/>
      <c r="B197" s="409"/>
      <c r="C197" s="409"/>
      <c r="D197" s="409"/>
      <c r="E197" s="409"/>
      <c r="F197" s="409"/>
      <c r="G197" s="409"/>
      <c r="H197" s="409"/>
      <c r="I197" s="409"/>
      <c r="J197" s="409"/>
      <c r="K197" s="409"/>
      <c r="L197" s="409"/>
      <c r="M197" s="409"/>
      <c r="N197" s="409"/>
      <c r="O197" s="409"/>
      <c r="P197" s="409"/>
      <c r="Q197" s="409"/>
      <c r="R197" s="409"/>
      <c r="S197" s="409"/>
      <c r="T197" s="409"/>
      <c r="U197" s="409"/>
      <c r="V197" s="409"/>
      <c r="W197" s="409"/>
      <c r="X197" s="409"/>
      <c r="Y197" s="409"/>
      <c r="Z197" s="409"/>
    </row>
    <row r="198">
      <c r="A198" s="409"/>
      <c r="B198" s="409"/>
      <c r="C198" s="409"/>
      <c r="D198" s="409"/>
      <c r="E198" s="409"/>
      <c r="F198" s="409"/>
      <c r="G198" s="409"/>
      <c r="H198" s="409"/>
      <c r="I198" s="409"/>
      <c r="J198" s="409"/>
      <c r="K198" s="409"/>
      <c r="L198" s="409"/>
      <c r="M198" s="409"/>
      <c r="N198" s="409"/>
      <c r="O198" s="409"/>
      <c r="P198" s="409"/>
      <c r="Q198" s="409"/>
      <c r="R198" s="409"/>
      <c r="S198" s="409"/>
      <c r="T198" s="409"/>
      <c r="U198" s="409"/>
      <c r="V198" s="409"/>
      <c r="W198" s="409"/>
      <c r="X198" s="409"/>
      <c r="Y198" s="409"/>
      <c r="Z198" s="409"/>
    </row>
    <row r="199">
      <c r="A199" s="409"/>
      <c r="B199" s="409"/>
      <c r="C199" s="409"/>
      <c r="D199" s="409"/>
      <c r="E199" s="409"/>
      <c r="F199" s="409"/>
      <c r="G199" s="409"/>
      <c r="H199" s="409"/>
      <c r="I199" s="409"/>
      <c r="J199" s="409"/>
      <c r="K199" s="409"/>
      <c r="L199" s="409"/>
      <c r="M199" s="409"/>
      <c r="N199" s="409"/>
      <c r="O199" s="409"/>
      <c r="P199" s="409"/>
      <c r="Q199" s="409"/>
      <c r="R199" s="409"/>
      <c r="S199" s="409"/>
      <c r="T199" s="409"/>
      <c r="U199" s="409"/>
      <c r="V199" s="409"/>
      <c r="W199" s="409"/>
      <c r="X199" s="409"/>
      <c r="Y199" s="409"/>
      <c r="Z199" s="409"/>
    </row>
    <row r="200">
      <c r="A200" s="409"/>
      <c r="B200" s="409"/>
      <c r="C200" s="409"/>
      <c r="D200" s="409"/>
      <c r="E200" s="409"/>
      <c r="F200" s="409"/>
      <c r="G200" s="409"/>
      <c r="H200" s="409"/>
      <c r="I200" s="409"/>
      <c r="J200" s="409"/>
      <c r="K200" s="409"/>
      <c r="L200" s="409"/>
      <c r="M200" s="409"/>
      <c r="N200" s="409"/>
      <c r="O200" s="409"/>
      <c r="P200" s="409"/>
      <c r="Q200" s="409"/>
      <c r="R200" s="409"/>
      <c r="S200" s="409"/>
      <c r="T200" s="409"/>
      <c r="U200" s="409"/>
      <c r="V200" s="409"/>
      <c r="W200" s="409"/>
      <c r="X200" s="409"/>
      <c r="Y200" s="409"/>
      <c r="Z200" s="409"/>
    </row>
    <row r="201">
      <c r="A201" s="409"/>
      <c r="B201" s="409"/>
      <c r="C201" s="409"/>
      <c r="D201" s="409"/>
      <c r="E201" s="409"/>
      <c r="F201" s="409"/>
      <c r="G201" s="409"/>
      <c r="H201" s="409"/>
      <c r="I201" s="409"/>
      <c r="J201" s="409"/>
      <c r="K201" s="409"/>
      <c r="L201" s="409"/>
      <c r="M201" s="409"/>
      <c r="N201" s="409"/>
      <c r="O201" s="409"/>
      <c r="P201" s="409"/>
      <c r="Q201" s="409"/>
      <c r="R201" s="409"/>
      <c r="S201" s="409"/>
      <c r="T201" s="409"/>
      <c r="U201" s="409"/>
      <c r="V201" s="409"/>
      <c r="W201" s="409"/>
      <c r="X201" s="409"/>
      <c r="Y201" s="409"/>
      <c r="Z201" s="409"/>
    </row>
    <row r="202">
      <c r="A202" s="409"/>
      <c r="B202" s="409"/>
      <c r="C202" s="409"/>
      <c r="D202" s="409"/>
      <c r="E202" s="409"/>
      <c r="F202" s="409"/>
      <c r="G202" s="409"/>
      <c r="H202" s="409"/>
      <c r="I202" s="409"/>
      <c r="J202" s="409"/>
      <c r="K202" s="409"/>
      <c r="L202" s="409"/>
      <c r="M202" s="409"/>
      <c r="N202" s="409"/>
      <c r="O202" s="409"/>
      <c r="P202" s="409"/>
      <c r="Q202" s="409"/>
      <c r="R202" s="409"/>
      <c r="S202" s="409"/>
      <c r="T202" s="409"/>
      <c r="U202" s="409"/>
      <c r="V202" s="409"/>
      <c r="W202" s="409"/>
      <c r="X202" s="409"/>
      <c r="Y202" s="409"/>
      <c r="Z202" s="409"/>
    </row>
    <row r="203">
      <c r="A203" s="409"/>
      <c r="B203" s="409"/>
      <c r="C203" s="409"/>
      <c r="D203" s="409"/>
      <c r="E203" s="409"/>
      <c r="F203" s="409"/>
      <c r="G203" s="409"/>
      <c r="H203" s="409"/>
      <c r="I203" s="409"/>
      <c r="J203" s="409"/>
      <c r="K203" s="409"/>
      <c r="L203" s="409"/>
      <c r="M203" s="409"/>
      <c r="N203" s="409"/>
      <c r="O203" s="409"/>
      <c r="P203" s="409"/>
      <c r="Q203" s="409"/>
      <c r="R203" s="409"/>
      <c r="S203" s="409"/>
      <c r="T203" s="409"/>
      <c r="U203" s="409"/>
      <c r="V203" s="409"/>
      <c r="W203" s="409"/>
      <c r="X203" s="409"/>
      <c r="Y203" s="409"/>
      <c r="Z203" s="409"/>
    </row>
    <row r="204">
      <c r="A204" s="409"/>
      <c r="B204" s="409"/>
      <c r="C204" s="409"/>
      <c r="D204" s="409"/>
      <c r="E204" s="409"/>
      <c r="F204" s="409"/>
      <c r="G204" s="409"/>
      <c r="H204" s="409"/>
      <c r="I204" s="409"/>
      <c r="J204" s="409"/>
      <c r="K204" s="409"/>
      <c r="L204" s="409"/>
      <c r="M204" s="409"/>
      <c r="N204" s="409"/>
      <c r="O204" s="409"/>
      <c r="P204" s="409"/>
      <c r="Q204" s="409"/>
      <c r="R204" s="409"/>
      <c r="S204" s="409"/>
      <c r="T204" s="409"/>
      <c r="U204" s="409"/>
      <c r="V204" s="409"/>
      <c r="W204" s="409"/>
      <c r="X204" s="409"/>
      <c r="Y204" s="409"/>
      <c r="Z204" s="409"/>
    </row>
    <row r="205">
      <c r="A205" s="409"/>
      <c r="B205" s="409"/>
      <c r="C205" s="409"/>
      <c r="D205" s="409"/>
      <c r="E205" s="409"/>
      <c r="F205" s="409"/>
      <c r="G205" s="409"/>
      <c r="H205" s="409"/>
      <c r="I205" s="409"/>
      <c r="J205" s="409"/>
      <c r="K205" s="409"/>
      <c r="L205" s="409"/>
      <c r="M205" s="409"/>
      <c r="N205" s="409"/>
      <c r="O205" s="409"/>
      <c r="P205" s="409"/>
      <c r="Q205" s="409"/>
      <c r="R205" s="409"/>
      <c r="S205" s="409"/>
      <c r="T205" s="409"/>
      <c r="U205" s="409"/>
      <c r="V205" s="409"/>
      <c r="W205" s="409"/>
      <c r="X205" s="409"/>
      <c r="Y205" s="409"/>
      <c r="Z205" s="409"/>
    </row>
    <row r="206">
      <c r="A206" s="409"/>
      <c r="B206" s="409"/>
      <c r="C206" s="409"/>
      <c r="D206" s="409"/>
      <c r="E206" s="409"/>
      <c r="F206" s="409"/>
      <c r="G206" s="409"/>
      <c r="H206" s="409"/>
      <c r="I206" s="409"/>
      <c r="J206" s="409"/>
      <c r="K206" s="409"/>
      <c r="L206" s="409"/>
      <c r="M206" s="409"/>
      <c r="N206" s="409"/>
      <c r="O206" s="409"/>
      <c r="P206" s="409"/>
      <c r="Q206" s="409"/>
      <c r="R206" s="409"/>
      <c r="S206" s="409"/>
      <c r="T206" s="409"/>
      <c r="U206" s="409"/>
      <c r="V206" s="409"/>
      <c r="W206" s="409"/>
      <c r="X206" s="409"/>
      <c r="Y206" s="409"/>
      <c r="Z206" s="409"/>
    </row>
    <row r="207">
      <c r="A207" s="409"/>
      <c r="B207" s="409"/>
      <c r="C207" s="409"/>
      <c r="D207" s="409"/>
      <c r="E207" s="409"/>
      <c r="F207" s="409"/>
      <c r="G207" s="409"/>
      <c r="H207" s="409"/>
      <c r="I207" s="409"/>
      <c r="J207" s="409"/>
      <c r="K207" s="409"/>
      <c r="L207" s="409"/>
      <c r="M207" s="409"/>
      <c r="N207" s="409"/>
      <c r="O207" s="409"/>
      <c r="P207" s="409"/>
      <c r="Q207" s="409"/>
      <c r="R207" s="409"/>
      <c r="S207" s="409"/>
      <c r="T207" s="409"/>
      <c r="U207" s="409"/>
      <c r="V207" s="409"/>
      <c r="W207" s="409"/>
      <c r="X207" s="409"/>
      <c r="Y207" s="409"/>
      <c r="Z207" s="409"/>
    </row>
    <row r="208">
      <c r="A208" s="409"/>
      <c r="B208" s="409"/>
      <c r="C208" s="409"/>
      <c r="D208" s="409"/>
      <c r="E208" s="409"/>
      <c r="F208" s="409"/>
      <c r="G208" s="409"/>
      <c r="H208" s="409"/>
      <c r="I208" s="409"/>
      <c r="J208" s="409"/>
      <c r="K208" s="409"/>
      <c r="L208" s="409"/>
      <c r="M208" s="409"/>
      <c r="N208" s="409"/>
      <c r="O208" s="409"/>
      <c r="P208" s="409"/>
      <c r="Q208" s="409"/>
      <c r="R208" s="409"/>
      <c r="S208" s="409"/>
      <c r="T208" s="409"/>
      <c r="U208" s="409"/>
      <c r="V208" s="409"/>
      <c r="W208" s="409"/>
      <c r="X208" s="409"/>
      <c r="Y208" s="409"/>
      <c r="Z208" s="409"/>
    </row>
    <row r="209">
      <c r="A209" s="409"/>
      <c r="B209" s="409"/>
      <c r="C209" s="409"/>
      <c r="D209" s="409"/>
      <c r="E209" s="409"/>
      <c r="F209" s="409"/>
      <c r="G209" s="409"/>
      <c r="H209" s="409"/>
      <c r="I209" s="409"/>
      <c r="J209" s="409"/>
      <c r="K209" s="409"/>
      <c r="L209" s="409"/>
      <c r="M209" s="409"/>
      <c r="N209" s="409"/>
      <c r="O209" s="409"/>
      <c r="P209" s="409"/>
      <c r="Q209" s="409"/>
      <c r="R209" s="409"/>
      <c r="S209" s="409"/>
      <c r="T209" s="409"/>
      <c r="U209" s="409"/>
      <c r="V209" s="409"/>
      <c r="W209" s="409"/>
      <c r="X209" s="409"/>
      <c r="Y209" s="409"/>
      <c r="Z209" s="409"/>
    </row>
    <row r="210">
      <c r="A210" s="409"/>
      <c r="B210" s="409"/>
      <c r="C210" s="409"/>
      <c r="D210" s="409"/>
      <c r="E210" s="409"/>
      <c r="F210" s="409"/>
      <c r="G210" s="409"/>
      <c r="H210" s="409"/>
      <c r="I210" s="409"/>
      <c r="J210" s="409"/>
      <c r="K210" s="409"/>
      <c r="L210" s="409"/>
      <c r="M210" s="409"/>
      <c r="N210" s="409"/>
      <c r="O210" s="409"/>
      <c r="P210" s="409"/>
      <c r="Q210" s="409"/>
      <c r="R210" s="409"/>
      <c r="S210" s="409"/>
      <c r="T210" s="409"/>
      <c r="U210" s="409"/>
      <c r="V210" s="409"/>
      <c r="W210" s="409"/>
      <c r="X210" s="409"/>
      <c r="Y210" s="409"/>
      <c r="Z210" s="409"/>
    </row>
    <row r="211">
      <c r="A211" s="409"/>
      <c r="B211" s="409"/>
      <c r="C211" s="409"/>
      <c r="D211" s="409"/>
      <c r="E211" s="409"/>
      <c r="F211" s="409"/>
      <c r="G211" s="409"/>
      <c r="H211" s="409"/>
      <c r="I211" s="409"/>
      <c r="J211" s="409"/>
      <c r="K211" s="409"/>
      <c r="L211" s="409"/>
      <c r="M211" s="409"/>
      <c r="N211" s="409"/>
      <c r="O211" s="409"/>
      <c r="P211" s="409"/>
      <c r="Q211" s="409"/>
      <c r="R211" s="409"/>
      <c r="S211" s="409"/>
      <c r="T211" s="409"/>
      <c r="U211" s="409"/>
      <c r="V211" s="409"/>
      <c r="W211" s="409"/>
      <c r="X211" s="409"/>
      <c r="Y211" s="409"/>
      <c r="Z211" s="409"/>
    </row>
    <row r="212">
      <c r="A212" s="409"/>
      <c r="B212" s="409"/>
      <c r="C212" s="409"/>
      <c r="D212" s="409"/>
      <c r="E212" s="409"/>
      <c r="F212" s="409"/>
      <c r="G212" s="409"/>
      <c r="H212" s="409"/>
      <c r="I212" s="409"/>
      <c r="J212" s="409"/>
      <c r="K212" s="409"/>
      <c r="L212" s="409"/>
      <c r="M212" s="409"/>
      <c r="N212" s="409"/>
      <c r="O212" s="409"/>
      <c r="P212" s="409"/>
      <c r="Q212" s="409"/>
      <c r="R212" s="409"/>
      <c r="S212" s="409"/>
      <c r="T212" s="409"/>
      <c r="U212" s="409"/>
      <c r="V212" s="409"/>
      <c r="W212" s="409"/>
      <c r="X212" s="409"/>
      <c r="Y212" s="409"/>
      <c r="Z212" s="409"/>
    </row>
    <row r="213">
      <c r="A213" s="409"/>
      <c r="B213" s="409"/>
      <c r="C213" s="409"/>
      <c r="D213" s="409"/>
      <c r="E213" s="409"/>
      <c r="F213" s="409"/>
      <c r="G213" s="409"/>
      <c r="H213" s="409"/>
      <c r="I213" s="409"/>
      <c r="J213" s="409"/>
      <c r="K213" s="409"/>
      <c r="L213" s="409"/>
      <c r="M213" s="409"/>
      <c r="N213" s="409"/>
      <c r="O213" s="409"/>
      <c r="P213" s="409"/>
      <c r="Q213" s="409"/>
      <c r="R213" s="409"/>
      <c r="S213" s="409"/>
      <c r="T213" s="409"/>
      <c r="U213" s="409"/>
      <c r="V213" s="409"/>
      <c r="W213" s="409"/>
      <c r="X213" s="409"/>
      <c r="Y213" s="409"/>
      <c r="Z213" s="409"/>
    </row>
    <row r="214">
      <c r="A214" s="409"/>
      <c r="B214" s="409"/>
      <c r="C214" s="409"/>
      <c r="D214" s="409"/>
      <c r="E214" s="409"/>
      <c r="F214" s="409"/>
      <c r="G214" s="409"/>
      <c r="H214" s="409"/>
      <c r="I214" s="409"/>
      <c r="J214" s="409"/>
      <c r="K214" s="409"/>
      <c r="L214" s="409"/>
      <c r="M214" s="409"/>
      <c r="N214" s="409"/>
      <c r="O214" s="409"/>
      <c r="P214" s="409"/>
      <c r="Q214" s="409"/>
      <c r="R214" s="409"/>
      <c r="S214" s="409"/>
      <c r="T214" s="409"/>
      <c r="U214" s="409"/>
      <c r="V214" s="409"/>
      <c r="W214" s="409"/>
      <c r="X214" s="409"/>
      <c r="Y214" s="409"/>
      <c r="Z214" s="409"/>
    </row>
    <row r="215">
      <c r="A215" s="409"/>
      <c r="B215" s="409"/>
      <c r="C215" s="409"/>
      <c r="D215" s="409"/>
      <c r="E215" s="409"/>
      <c r="F215" s="409"/>
      <c r="G215" s="409"/>
      <c r="H215" s="409"/>
      <c r="I215" s="409"/>
      <c r="J215" s="409"/>
      <c r="K215" s="409"/>
      <c r="L215" s="409"/>
      <c r="M215" s="409"/>
      <c r="N215" s="409"/>
      <c r="O215" s="409"/>
      <c r="P215" s="409"/>
      <c r="Q215" s="409"/>
      <c r="R215" s="409"/>
      <c r="S215" s="409"/>
      <c r="T215" s="409"/>
      <c r="U215" s="409"/>
      <c r="V215" s="409"/>
      <c r="W215" s="409"/>
      <c r="X215" s="409"/>
      <c r="Y215" s="409"/>
      <c r="Z215" s="409"/>
    </row>
    <row r="216">
      <c r="A216" s="409"/>
      <c r="B216" s="409"/>
      <c r="C216" s="409"/>
      <c r="D216" s="409"/>
      <c r="E216" s="409"/>
      <c r="F216" s="409"/>
      <c r="G216" s="409"/>
      <c r="H216" s="409"/>
      <c r="I216" s="409"/>
      <c r="J216" s="409"/>
      <c r="K216" s="409"/>
      <c r="L216" s="409"/>
      <c r="M216" s="409"/>
      <c r="N216" s="409"/>
      <c r="O216" s="409"/>
      <c r="P216" s="409"/>
      <c r="Q216" s="409"/>
      <c r="R216" s="409"/>
      <c r="S216" s="409"/>
      <c r="T216" s="409"/>
      <c r="U216" s="409"/>
      <c r="V216" s="409"/>
      <c r="W216" s="409"/>
      <c r="X216" s="409"/>
      <c r="Y216" s="409"/>
      <c r="Z216" s="409"/>
    </row>
    <row r="217">
      <c r="A217" s="409"/>
      <c r="B217" s="409"/>
      <c r="C217" s="409"/>
      <c r="D217" s="409"/>
      <c r="E217" s="409"/>
      <c r="F217" s="409"/>
      <c r="G217" s="409"/>
      <c r="H217" s="409"/>
      <c r="I217" s="409"/>
      <c r="J217" s="409"/>
      <c r="K217" s="409"/>
      <c r="L217" s="409"/>
      <c r="M217" s="409"/>
      <c r="N217" s="409"/>
      <c r="O217" s="409"/>
      <c r="P217" s="409"/>
      <c r="Q217" s="409"/>
      <c r="R217" s="409"/>
      <c r="S217" s="409"/>
      <c r="T217" s="409"/>
      <c r="U217" s="409"/>
      <c r="V217" s="409"/>
      <c r="W217" s="409"/>
      <c r="X217" s="409"/>
      <c r="Y217" s="409"/>
      <c r="Z217" s="409"/>
    </row>
    <row r="218">
      <c r="A218" s="409"/>
      <c r="B218" s="409"/>
      <c r="C218" s="409"/>
      <c r="D218" s="409"/>
      <c r="E218" s="409"/>
      <c r="F218" s="409"/>
      <c r="G218" s="409"/>
      <c r="H218" s="409"/>
      <c r="I218" s="409"/>
      <c r="J218" s="409"/>
      <c r="K218" s="409"/>
      <c r="L218" s="409"/>
      <c r="M218" s="409"/>
      <c r="N218" s="409"/>
      <c r="O218" s="409"/>
      <c r="P218" s="409"/>
      <c r="Q218" s="409"/>
      <c r="R218" s="409"/>
      <c r="S218" s="409"/>
      <c r="T218" s="409"/>
      <c r="U218" s="409"/>
      <c r="V218" s="409"/>
      <c r="W218" s="409"/>
      <c r="X218" s="409"/>
      <c r="Y218" s="409"/>
      <c r="Z218" s="409"/>
    </row>
    <row r="219">
      <c r="A219" s="409"/>
      <c r="B219" s="409"/>
      <c r="C219" s="409"/>
      <c r="D219" s="409"/>
      <c r="E219" s="409"/>
      <c r="F219" s="409"/>
      <c r="G219" s="409"/>
      <c r="H219" s="409"/>
      <c r="I219" s="409"/>
      <c r="J219" s="409"/>
      <c r="K219" s="409"/>
      <c r="L219" s="409"/>
      <c r="M219" s="409"/>
      <c r="N219" s="409"/>
      <c r="O219" s="409"/>
      <c r="P219" s="409"/>
      <c r="Q219" s="409"/>
      <c r="R219" s="409"/>
      <c r="S219" s="409"/>
      <c r="T219" s="409"/>
      <c r="U219" s="409"/>
      <c r="V219" s="409"/>
      <c r="W219" s="409"/>
      <c r="X219" s="409"/>
      <c r="Y219" s="409"/>
      <c r="Z219" s="409"/>
    </row>
    <row r="220">
      <c r="A220" s="409"/>
      <c r="B220" s="409"/>
      <c r="C220" s="409"/>
      <c r="D220" s="409"/>
      <c r="E220" s="409"/>
      <c r="F220" s="409"/>
      <c r="G220" s="409"/>
      <c r="H220" s="409"/>
      <c r="I220" s="409"/>
      <c r="J220" s="409"/>
      <c r="K220" s="409"/>
      <c r="L220" s="409"/>
      <c r="M220" s="409"/>
      <c r="N220" s="409"/>
      <c r="O220" s="409"/>
      <c r="P220" s="409"/>
      <c r="Q220" s="409"/>
      <c r="R220" s="409"/>
      <c r="S220" s="409"/>
      <c r="T220" s="409"/>
      <c r="U220" s="409"/>
      <c r="V220" s="409"/>
      <c r="W220" s="409"/>
      <c r="X220" s="409"/>
      <c r="Y220" s="409"/>
      <c r="Z220" s="409"/>
    </row>
    <row r="221">
      <c r="A221" s="409"/>
      <c r="B221" s="409"/>
      <c r="C221" s="409"/>
      <c r="D221" s="409"/>
      <c r="E221" s="409"/>
      <c r="F221" s="409"/>
      <c r="G221" s="409"/>
      <c r="H221" s="409"/>
      <c r="I221" s="409"/>
      <c r="J221" s="409"/>
      <c r="K221" s="409"/>
      <c r="L221" s="409"/>
      <c r="M221" s="409"/>
      <c r="N221" s="409"/>
      <c r="O221" s="409"/>
      <c r="P221" s="409"/>
      <c r="Q221" s="409"/>
      <c r="R221" s="409"/>
      <c r="S221" s="409"/>
      <c r="T221" s="409"/>
      <c r="U221" s="409"/>
      <c r="V221" s="409"/>
      <c r="W221" s="409"/>
      <c r="X221" s="409"/>
      <c r="Y221" s="409"/>
      <c r="Z221" s="409"/>
    </row>
    <row r="222">
      <c r="A222" s="409"/>
      <c r="B222" s="409"/>
      <c r="C222" s="409"/>
      <c r="D222" s="409"/>
      <c r="E222" s="409"/>
      <c r="F222" s="409"/>
      <c r="G222" s="409"/>
      <c r="H222" s="409"/>
      <c r="I222" s="409"/>
      <c r="J222" s="409"/>
      <c r="K222" s="409"/>
      <c r="L222" s="409"/>
      <c r="M222" s="409"/>
      <c r="N222" s="409"/>
      <c r="O222" s="409"/>
      <c r="P222" s="409"/>
      <c r="Q222" s="409"/>
      <c r="R222" s="409"/>
      <c r="S222" s="409"/>
      <c r="T222" s="409"/>
      <c r="U222" s="409"/>
      <c r="V222" s="409"/>
      <c r="W222" s="409"/>
      <c r="X222" s="409"/>
      <c r="Y222" s="409"/>
      <c r="Z222" s="409"/>
    </row>
    <row r="223">
      <c r="A223" s="409"/>
      <c r="B223" s="409"/>
      <c r="C223" s="409"/>
      <c r="D223" s="409"/>
      <c r="E223" s="409"/>
      <c r="F223" s="409"/>
      <c r="G223" s="409"/>
      <c r="H223" s="409"/>
      <c r="I223" s="409"/>
      <c r="J223" s="409"/>
      <c r="K223" s="409"/>
      <c r="L223" s="409"/>
      <c r="M223" s="409"/>
      <c r="N223" s="409"/>
      <c r="O223" s="409"/>
      <c r="P223" s="409"/>
      <c r="Q223" s="409"/>
      <c r="R223" s="409"/>
      <c r="S223" s="409"/>
      <c r="T223" s="409"/>
      <c r="U223" s="409"/>
      <c r="V223" s="409"/>
      <c r="W223" s="409"/>
      <c r="X223" s="409"/>
      <c r="Y223" s="409"/>
      <c r="Z223" s="409"/>
    </row>
    <row r="224">
      <c r="A224" s="409"/>
      <c r="B224" s="409"/>
      <c r="C224" s="409"/>
      <c r="D224" s="409"/>
      <c r="E224" s="409"/>
      <c r="F224" s="409"/>
      <c r="G224" s="409"/>
      <c r="H224" s="409"/>
      <c r="I224" s="409"/>
      <c r="J224" s="409"/>
      <c r="K224" s="409"/>
      <c r="L224" s="409"/>
      <c r="M224" s="409"/>
      <c r="N224" s="409"/>
      <c r="O224" s="409"/>
      <c r="P224" s="409"/>
      <c r="Q224" s="409"/>
      <c r="R224" s="409"/>
      <c r="S224" s="409"/>
      <c r="T224" s="409"/>
      <c r="U224" s="409"/>
      <c r="V224" s="409"/>
      <c r="W224" s="409"/>
      <c r="X224" s="409"/>
      <c r="Y224" s="409"/>
      <c r="Z224" s="409"/>
    </row>
    <row r="225">
      <c r="A225" s="409"/>
      <c r="B225" s="409"/>
      <c r="C225" s="409"/>
      <c r="D225" s="409"/>
      <c r="E225" s="409"/>
      <c r="F225" s="409"/>
      <c r="G225" s="409"/>
      <c r="H225" s="409"/>
      <c r="I225" s="409"/>
      <c r="J225" s="409"/>
      <c r="K225" s="409"/>
      <c r="L225" s="409"/>
      <c r="M225" s="409"/>
      <c r="N225" s="409"/>
      <c r="O225" s="409"/>
      <c r="P225" s="409"/>
      <c r="Q225" s="409"/>
      <c r="R225" s="409"/>
      <c r="S225" s="409"/>
      <c r="T225" s="409"/>
      <c r="U225" s="409"/>
      <c r="V225" s="409"/>
      <c r="W225" s="409"/>
      <c r="X225" s="409"/>
      <c r="Y225" s="409"/>
      <c r="Z225" s="409"/>
    </row>
    <row r="226">
      <c r="A226" s="409"/>
      <c r="B226" s="409"/>
      <c r="C226" s="409"/>
      <c r="D226" s="409"/>
      <c r="E226" s="409"/>
      <c r="F226" s="409"/>
      <c r="G226" s="409"/>
      <c r="H226" s="409"/>
      <c r="I226" s="409"/>
      <c r="J226" s="409"/>
      <c r="K226" s="409"/>
      <c r="L226" s="409"/>
      <c r="M226" s="409"/>
      <c r="N226" s="409"/>
      <c r="O226" s="409"/>
      <c r="P226" s="409"/>
      <c r="Q226" s="409"/>
      <c r="R226" s="409"/>
      <c r="S226" s="409"/>
      <c r="T226" s="409"/>
      <c r="U226" s="409"/>
      <c r="V226" s="409"/>
      <c r="W226" s="409"/>
      <c r="X226" s="409"/>
      <c r="Y226" s="409"/>
      <c r="Z226" s="409"/>
    </row>
    <row r="227">
      <c r="A227" s="409"/>
      <c r="B227" s="409"/>
      <c r="C227" s="409"/>
      <c r="D227" s="409"/>
      <c r="E227" s="409"/>
      <c r="F227" s="409"/>
      <c r="G227" s="409"/>
      <c r="H227" s="409"/>
      <c r="I227" s="409"/>
      <c r="J227" s="409"/>
      <c r="K227" s="409"/>
      <c r="L227" s="409"/>
      <c r="M227" s="409"/>
      <c r="N227" s="409"/>
      <c r="O227" s="409"/>
      <c r="P227" s="409"/>
      <c r="Q227" s="409"/>
      <c r="R227" s="409"/>
      <c r="S227" s="409"/>
      <c r="T227" s="409"/>
      <c r="U227" s="409"/>
      <c r="V227" s="409"/>
      <c r="W227" s="409"/>
      <c r="X227" s="409"/>
      <c r="Y227" s="409"/>
      <c r="Z227" s="409"/>
    </row>
    <row r="228">
      <c r="A228" s="409"/>
      <c r="B228" s="409"/>
      <c r="C228" s="409"/>
      <c r="D228" s="409"/>
      <c r="E228" s="409"/>
      <c r="F228" s="409"/>
      <c r="G228" s="409"/>
      <c r="H228" s="409"/>
      <c r="I228" s="409"/>
      <c r="J228" s="409"/>
      <c r="K228" s="409"/>
      <c r="L228" s="409"/>
      <c r="M228" s="409"/>
      <c r="N228" s="409"/>
      <c r="O228" s="409"/>
      <c r="P228" s="409"/>
      <c r="Q228" s="409"/>
      <c r="R228" s="409"/>
      <c r="S228" s="409"/>
      <c r="T228" s="409"/>
      <c r="U228" s="409"/>
      <c r="V228" s="409"/>
      <c r="W228" s="409"/>
      <c r="X228" s="409"/>
      <c r="Y228" s="409"/>
      <c r="Z228" s="409"/>
    </row>
    <row r="229">
      <c r="A229" s="409"/>
      <c r="B229" s="409"/>
      <c r="C229" s="409"/>
      <c r="D229" s="409"/>
      <c r="E229" s="409"/>
      <c r="F229" s="409"/>
      <c r="G229" s="409"/>
      <c r="H229" s="409"/>
      <c r="I229" s="409"/>
      <c r="J229" s="409"/>
      <c r="K229" s="409"/>
      <c r="L229" s="409"/>
      <c r="M229" s="409"/>
      <c r="N229" s="409"/>
      <c r="O229" s="409"/>
      <c r="P229" s="409"/>
      <c r="Q229" s="409"/>
      <c r="R229" s="409"/>
      <c r="S229" s="409"/>
      <c r="T229" s="409"/>
      <c r="U229" s="409"/>
      <c r="V229" s="409"/>
      <c r="W229" s="409"/>
      <c r="X229" s="409"/>
      <c r="Y229" s="409"/>
      <c r="Z229" s="409"/>
    </row>
    <row r="230">
      <c r="A230" s="409"/>
      <c r="B230" s="409"/>
      <c r="C230" s="409"/>
      <c r="D230" s="409"/>
      <c r="E230" s="409"/>
      <c r="F230" s="409"/>
      <c r="G230" s="409"/>
      <c r="H230" s="409"/>
      <c r="I230" s="409"/>
      <c r="J230" s="409"/>
      <c r="K230" s="409"/>
      <c r="L230" s="409"/>
      <c r="M230" s="409"/>
      <c r="N230" s="409"/>
      <c r="O230" s="409"/>
      <c r="P230" s="409"/>
      <c r="Q230" s="409"/>
      <c r="R230" s="409"/>
      <c r="S230" s="409"/>
      <c r="T230" s="409"/>
      <c r="U230" s="409"/>
      <c r="V230" s="409"/>
      <c r="W230" s="409"/>
      <c r="X230" s="409"/>
      <c r="Y230" s="409"/>
      <c r="Z230" s="409"/>
    </row>
    <row r="231">
      <c r="A231" s="409"/>
      <c r="B231" s="409"/>
      <c r="C231" s="409"/>
      <c r="D231" s="409"/>
      <c r="E231" s="409"/>
      <c r="F231" s="409"/>
      <c r="G231" s="409"/>
      <c r="H231" s="409"/>
      <c r="I231" s="409"/>
      <c r="J231" s="409"/>
      <c r="K231" s="409"/>
      <c r="L231" s="409"/>
      <c r="M231" s="409"/>
      <c r="N231" s="409"/>
      <c r="O231" s="409"/>
      <c r="P231" s="409"/>
      <c r="Q231" s="409"/>
      <c r="R231" s="409"/>
      <c r="S231" s="409"/>
      <c r="T231" s="409"/>
      <c r="U231" s="409"/>
      <c r="V231" s="409"/>
      <c r="W231" s="409"/>
      <c r="X231" s="409"/>
      <c r="Y231" s="409"/>
      <c r="Z231" s="409"/>
    </row>
    <row r="232">
      <c r="A232" s="409"/>
      <c r="B232" s="409"/>
      <c r="C232" s="409"/>
      <c r="D232" s="409"/>
      <c r="E232" s="409"/>
      <c r="F232" s="409"/>
      <c r="G232" s="409"/>
      <c r="H232" s="409"/>
      <c r="I232" s="409"/>
      <c r="J232" s="409"/>
      <c r="K232" s="409"/>
      <c r="L232" s="409"/>
      <c r="M232" s="409"/>
      <c r="N232" s="409"/>
      <c r="O232" s="409"/>
      <c r="P232" s="409"/>
      <c r="Q232" s="409"/>
      <c r="R232" s="409"/>
      <c r="S232" s="409"/>
      <c r="T232" s="409"/>
      <c r="U232" s="409"/>
      <c r="V232" s="409"/>
      <c r="W232" s="409"/>
      <c r="X232" s="409"/>
      <c r="Y232" s="409"/>
      <c r="Z232" s="409"/>
    </row>
    <row r="233">
      <c r="A233" s="409"/>
      <c r="B233" s="409"/>
      <c r="C233" s="409"/>
      <c r="D233" s="409"/>
      <c r="E233" s="409"/>
      <c r="F233" s="409"/>
      <c r="G233" s="409"/>
      <c r="H233" s="409"/>
      <c r="I233" s="409"/>
      <c r="J233" s="409"/>
      <c r="K233" s="409"/>
      <c r="L233" s="409"/>
      <c r="M233" s="409"/>
      <c r="N233" s="409"/>
      <c r="O233" s="409"/>
      <c r="P233" s="409"/>
      <c r="Q233" s="409"/>
      <c r="R233" s="409"/>
      <c r="S233" s="409"/>
      <c r="T233" s="409"/>
      <c r="U233" s="409"/>
      <c r="V233" s="409"/>
      <c r="W233" s="409"/>
      <c r="X233" s="409"/>
      <c r="Y233" s="409"/>
      <c r="Z233" s="409"/>
    </row>
    <row r="234">
      <c r="A234" s="409"/>
      <c r="B234" s="409"/>
      <c r="C234" s="409"/>
      <c r="D234" s="409"/>
      <c r="E234" s="409"/>
      <c r="F234" s="409"/>
      <c r="G234" s="409"/>
      <c r="H234" s="409"/>
      <c r="I234" s="409"/>
      <c r="J234" s="409"/>
      <c r="K234" s="409"/>
      <c r="L234" s="409"/>
      <c r="M234" s="409"/>
      <c r="N234" s="409"/>
      <c r="O234" s="409"/>
      <c r="P234" s="409"/>
      <c r="Q234" s="409"/>
      <c r="R234" s="409"/>
      <c r="S234" s="409"/>
      <c r="T234" s="409"/>
      <c r="U234" s="409"/>
      <c r="V234" s="409"/>
      <c r="W234" s="409"/>
      <c r="X234" s="409"/>
      <c r="Y234" s="409"/>
      <c r="Z234" s="409"/>
    </row>
    <row r="235">
      <c r="A235" s="409"/>
      <c r="B235" s="409"/>
      <c r="C235" s="409"/>
      <c r="D235" s="409"/>
      <c r="E235" s="409"/>
      <c r="F235" s="409"/>
      <c r="G235" s="409"/>
      <c r="H235" s="409"/>
      <c r="I235" s="409"/>
      <c r="J235" s="409"/>
      <c r="K235" s="409"/>
      <c r="L235" s="409"/>
      <c r="M235" s="409"/>
      <c r="N235" s="409"/>
      <c r="O235" s="409"/>
      <c r="P235" s="409"/>
      <c r="Q235" s="409"/>
      <c r="R235" s="409"/>
      <c r="S235" s="409"/>
      <c r="T235" s="409"/>
      <c r="U235" s="409"/>
      <c r="V235" s="409"/>
      <c r="W235" s="409"/>
      <c r="X235" s="409"/>
      <c r="Y235" s="409"/>
      <c r="Z235" s="409"/>
    </row>
    <row r="236">
      <c r="A236" s="409"/>
      <c r="B236" s="409"/>
      <c r="C236" s="409"/>
      <c r="D236" s="409"/>
      <c r="E236" s="409"/>
      <c r="F236" s="409"/>
      <c r="G236" s="409"/>
      <c r="H236" s="409"/>
      <c r="I236" s="409"/>
      <c r="J236" s="409"/>
      <c r="K236" s="409"/>
      <c r="L236" s="409"/>
      <c r="M236" s="409"/>
      <c r="N236" s="409"/>
      <c r="O236" s="409"/>
      <c r="P236" s="409"/>
      <c r="Q236" s="409"/>
      <c r="R236" s="409"/>
      <c r="S236" s="409"/>
      <c r="T236" s="409"/>
      <c r="U236" s="409"/>
      <c r="V236" s="409"/>
      <c r="W236" s="409"/>
      <c r="X236" s="409"/>
      <c r="Y236" s="409"/>
      <c r="Z236" s="409"/>
    </row>
    <row r="237">
      <c r="A237" s="409"/>
      <c r="B237" s="409"/>
      <c r="C237" s="409"/>
      <c r="D237" s="409"/>
      <c r="E237" s="409"/>
      <c r="F237" s="409"/>
      <c r="G237" s="409"/>
      <c r="H237" s="409"/>
      <c r="I237" s="409"/>
      <c r="J237" s="409"/>
      <c r="K237" s="409"/>
      <c r="L237" s="409"/>
      <c r="M237" s="409"/>
      <c r="N237" s="409"/>
      <c r="O237" s="409"/>
      <c r="P237" s="409"/>
      <c r="Q237" s="409"/>
      <c r="R237" s="409"/>
      <c r="S237" s="409"/>
      <c r="T237" s="409"/>
      <c r="U237" s="409"/>
      <c r="V237" s="409"/>
      <c r="W237" s="409"/>
      <c r="X237" s="409"/>
      <c r="Y237" s="409"/>
      <c r="Z237" s="409"/>
    </row>
    <row r="238">
      <c r="A238" s="409"/>
      <c r="B238" s="409"/>
      <c r="C238" s="409"/>
      <c r="D238" s="409"/>
      <c r="E238" s="409"/>
      <c r="F238" s="409"/>
      <c r="G238" s="409"/>
      <c r="H238" s="409"/>
      <c r="I238" s="409"/>
      <c r="J238" s="409"/>
      <c r="K238" s="409"/>
      <c r="L238" s="409"/>
      <c r="M238" s="409"/>
      <c r="N238" s="409"/>
      <c r="O238" s="409"/>
      <c r="P238" s="409"/>
      <c r="Q238" s="409"/>
      <c r="R238" s="409"/>
      <c r="S238" s="409"/>
      <c r="T238" s="409"/>
      <c r="U238" s="409"/>
      <c r="V238" s="409"/>
      <c r="W238" s="409"/>
      <c r="X238" s="409"/>
      <c r="Y238" s="409"/>
      <c r="Z238" s="409"/>
    </row>
    <row r="239">
      <c r="A239" s="409"/>
      <c r="B239" s="409"/>
      <c r="C239" s="409"/>
      <c r="D239" s="409"/>
      <c r="E239" s="409"/>
      <c r="F239" s="409"/>
      <c r="G239" s="409"/>
      <c r="H239" s="409"/>
      <c r="I239" s="409"/>
      <c r="J239" s="409"/>
      <c r="K239" s="409"/>
      <c r="L239" s="409"/>
      <c r="M239" s="409"/>
      <c r="N239" s="409"/>
      <c r="O239" s="409"/>
      <c r="P239" s="409"/>
      <c r="Q239" s="409"/>
      <c r="R239" s="409"/>
      <c r="S239" s="409"/>
      <c r="T239" s="409"/>
      <c r="U239" s="409"/>
      <c r="V239" s="409"/>
      <c r="W239" s="409"/>
      <c r="X239" s="409"/>
      <c r="Y239" s="409"/>
      <c r="Z239" s="409"/>
    </row>
    <row r="240">
      <c r="A240" s="409"/>
      <c r="B240" s="409"/>
      <c r="C240" s="409"/>
      <c r="D240" s="409"/>
      <c r="E240" s="409"/>
      <c r="F240" s="409"/>
      <c r="G240" s="409"/>
      <c r="H240" s="409"/>
      <c r="I240" s="409"/>
      <c r="J240" s="409"/>
      <c r="K240" s="409"/>
      <c r="L240" s="409"/>
      <c r="M240" s="409"/>
      <c r="N240" s="409"/>
      <c r="O240" s="409"/>
      <c r="P240" s="409"/>
      <c r="Q240" s="409"/>
      <c r="R240" s="409"/>
      <c r="S240" s="409"/>
      <c r="T240" s="409"/>
      <c r="U240" s="409"/>
      <c r="V240" s="409"/>
      <c r="W240" s="409"/>
      <c r="X240" s="409"/>
      <c r="Y240" s="409"/>
      <c r="Z240" s="409"/>
    </row>
    <row r="241">
      <c r="A241" s="409"/>
      <c r="B241" s="409"/>
      <c r="C241" s="409"/>
      <c r="D241" s="409"/>
      <c r="E241" s="409"/>
      <c r="F241" s="409"/>
      <c r="G241" s="409"/>
      <c r="H241" s="409"/>
      <c r="I241" s="409"/>
      <c r="J241" s="409"/>
      <c r="K241" s="409"/>
      <c r="L241" s="409"/>
      <c r="M241" s="409"/>
      <c r="N241" s="409"/>
      <c r="O241" s="409"/>
      <c r="P241" s="409"/>
      <c r="Q241" s="409"/>
      <c r="R241" s="409"/>
      <c r="S241" s="409"/>
      <c r="T241" s="409"/>
      <c r="U241" s="409"/>
      <c r="V241" s="409"/>
      <c r="W241" s="409"/>
      <c r="X241" s="409"/>
      <c r="Y241" s="409"/>
      <c r="Z241" s="409"/>
    </row>
    <row r="242">
      <c r="A242" s="409"/>
      <c r="B242" s="409"/>
      <c r="C242" s="409"/>
      <c r="D242" s="409"/>
      <c r="E242" s="409"/>
      <c r="F242" s="409"/>
      <c r="G242" s="409"/>
      <c r="H242" s="409"/>
      <c r="I242" s="409"/>
      <c r="J242" s="409"/>
      <c r="K242" s="409"/>
      <c r="L242" s="409"/>
      <c r="M242" s="409"/>
      <c r="N242" s="409"/>
      <c r="O242" s="409"/>
      <c r="P242" s="409"/>
      <c r="Q242" s="409"/>
      <c r="R242" s="409"/>
      <c r="S242" s="409"/>
      <c r="T242" s="409"/>
      <c r="U242" s="409"/>
      <c r="V242" s="409"/>
      <c r="W242" s="409"/>
      <c r="X242" s="409"/>
      <c r="Y242" s="409"/>
      <c r="Z242" s="409"/>
    </row>
    <row r="243">
      <c r="A243" s="409"/>
      <c r="B243" s="409"/>
      <c r="C243" s="409"/>
      <c r="D243" s="409"/>
      <c r="E243" s="409"/>
      <c r="F243" s="409"/>
      <c r="G243" s="409"/>
      <c r="H243" s="409"/>
      <c r="I243" s="409"/>
      <c r="J243" s="409"/>
      <c r="K243" s="409"/>
      <c r="L243" s="409"/>
      <c r="M243" s="409"/>
      <c r="N243" s="409"/>
      <c r="O243" s="409"/>
      <c r="P243" s="409"/>
      <c r="Q243" s="409"/>
      <c r="R243" s="409"/>
      <c r="S243" s="409"/>
      <c r="T243" s="409"/>
      <c r="U243" s="409"/>
      <c r="V243" s="409"/>
      <c r="W243" s="409"/>
      <c r="X243" s="409"/>
      <c r="Y243" s="409"/>
      <c r="Z243" s="409"/>
    </row>
    <row r="244">
      <c r="A244" s="409"/>
      <c r="B244" s="409"/>
      <c r="C244" s="409"/>
      <c r="D244" s="409"/>
      <c r="E244" s="409"/>
      <c r="F244" s="409"/>
      <c r="G244" s="409"/>
      <c r="H244" s="409"/>
      <c r="I244" s="409"/>
      <c r="J244" s="409"/>
      <c r="K244" s="409"/>
      <c r="L244" s="409"/>
      <c r="M244" s="409"/>
      <c r="N244" s="409"/>
      <c r="O244" s="409"/>
      <c r="P244" s="409"/>
      <c r="Q244" s="409"/>
      <c r="R244" s="409"/>
      <c r="S244" s="409"/>
      <c r="T244" s="409"/>
      <c r="U244" s="409"/>
      <c r="V244" s="409"/>
      <c r="W244" s="409"/>
      <c r="X244" s="409"/>
      <c r="Y244" s="409"/>
      <c r="Z244" s="409"/>
    </row>
    <row r="245">
      <c r="A245" s="409"/>
      <c r="B245" s="409"/>
      <c r="C245" s="409"/>
      <c r="D245" s="409"/>
      <c r="E245" s="409"/>
      <c r="F245" s="409"/>
      <c r="G245" s="409"/>
      <c r="H245" s="409"/>
      <c r="I245" s="409"/>
      <c r="J245" s="409"/>
      <c r="K245" s="409"/>
      <c r="L245" s="409"/>
      <c r="M245" s="409"/>
      <c r="N245" s="409"/>
      <c r="O245" s="409"/>
      <c r="P245" s="409"/>
      <c r="Q245" s="409"/>
      <c r="R245" s="409"/>
      <c r="S245" s="409"/>
      <c r="T245" s="409"/>
      <c r="U245" s="409"/>
      <c r="V245" s="409"/>
      <c r="W245" s="409"/>
      <c r="X245" s="409"/>
      <c r="Y245" s="409"/>
      <c r="Z245" s="409"/>
    </row>
    <row r="246">
      <c r="A246" s="409"/>
      <c r="B246" s="409"/>
      <c r="C246" s="409"/>
      <c r="D246" s="409"/>
      <c r="E246" s="409"/>
      <c r="F246" s="409"/>
      <c r="G246" s="409"/>
      <c r="H246" s="409"/>
      <c r="I246" s="409"/>
      <c r="J246" s="409"/>
      <c r="K246" s="409"/>
      <c r="L246" s="409"/>
      <c r="M246" s="409"/>
      <c r="N246" s="409"/>
      <c r="O246" s="409"/>
      <c r="P246" s="409"/>
      <c r="Q246" s="409"/>
      <c r="R246" s="409"/>
      <c r="S246" s="409"/>
      <c r="T246" s="409"/>
      <c r="U246" s="409"/>
      <c r="V246" s="409"/>
      <c r="W246" s="409"/>
      <c r="X246" s="409"/>
      <c r="Y246" s="409"/>
      <c r="Z246" s="409"/>
    </row>
    <row r="247">
      <c r="A247" s="409"/>
      <c r="B247" s="409"/>
      <c r="C247" s="409"/>
      <c r="D247" s="409"/>
      <c r="E247" s="409"/>
      <c r="F247" s="409"/>
      <c r="G247" s="409"/>
      <c r="H247" s="409"/>
      <c r="I247" s="409"/>
      <c r="J247" s="409"/>
      <c r="K247" s="409"/>
      <c r="L247" s="409"/>
      <c r="M247" s="409"/>
      <c r="N247" s="409"/>
      <c r="O247" s="409"/>
      <c r="P247" s="409"/>
      <c r="Q247" s="409"/>
      <c r="R247" s="409"/>
      <c r="S247" s="409"/>
      <c r="T247" s="409"/>
      <c r="U247" s="409"/>
      <c r="V247" s="409"/>
      <c r="W247" s="409"/>
      <c r="X247" s="409"/>
      <c r="Y247" s="409"/>
      <c r="Z247" s="409"/>
    </row>
    <row r="248">
      <c r="A248" s="409"/>
      <c r="B248" s="409"/>
      <c r="C248" s="409"/>
      <c r="D248" s="409"/>
      <c r="E248" s="409"/>
      <c r="F248" s="409"/>
      <c r="G248" s="409"/>
      <c r="H248" s="409"/>
      <c r="I248" s="409"/>
      <c r="J248" s="409"/>
      <c r="K248" s="409"/>
      <c r="L248" s="409"/>
      <c r="M248" s="409"/>
      <c r="N248" s="409"/>
      <c r="O248" s="409"/>
      <c r="P248" s="409"/>
      <c r="Q248" s="409"/>
      <c r="R248" s="409"/>
      <c r="S248" s="409"/>
      <c r="T248" s="409"/>
      <c r="U248" s="409"/>
      <c r="V248" s="409"/>
      <c r="W248" s="409"/>
      <c r="X248" s="409"/>
      <c r="Y248" s="409"/>
      <c r="Z248" s="409"/>
    </row>
    <row r="249">
      <c r="A249" s="409"/>
      <c r="B249" s="409"/>
      <c r="C249" s="409"/>
      <c r="D249" s="409"/>
      <c r="E249" s="409"/>
      <c r="F249" s="409"/>
      <c r="G249" s="409"/>
      <c r="H249" s="409"/>
      <c r="I249" s="409"/>
      <c r="J249" s="409"/>
      <c r="K249" s="409"/>
      <c r="L249" s="409"/>
      <c r="M249" s="409"/>
      <c r="N249" s="409"/>
      <c r="O249" s="409"/>
      <c r="P249" s="409"/>
      <c r="Q249" s="409"/>
      <c r="R249" s="409"/>
      <c r="S249" s="409"/>
      <c r="T249" s="409"/>
      <c r="U249" s="409"/>
      <c r="V249" s="409"/>
      <c r="W249" s="409"/>
      <c r="X249" s="409"/>
      <c r="Y249" s="409"/>
      <c r="Z249" s="409"/>
    </row>
    <row r="250">
      <c r="A250" s="409"/>
      <c r="B250" s="409"/>
      <c r="C250" s="409"/>
      <c r="D250" s="409"/>
      <c r="E250" s="409"/>
      <c r="F250" s="409"/>
      <c r="G250" s="409"/>
      <c r="H250" s="409"/>
      <c r="I250" s="409"/>
      <c r="J250" s="409"/>
      <c r="K250" s="409"/>
      <c r="L250" s="409"/>
      <c r="M250" s="409"/>
      <c r="N250" s="409"/>
      <c r="O250" s="409"/>
      <c r="P250" s="409"/>
      <c r="Q250" s="409"/>
      <c r="R250" s="409"/>
      <c r="S250" s="409"/>
      <c r="T250" s="409"/>
      <c r="U250" s="409"/>
      <c r="V250" s="409"/>
      <c r="W250" s="409"/>
      <c r="X250" s="409"/>
      <c r="Y250" s="409"/>
      <c r="Z250" s="409"/>
    </row>
    <row r="251">
      <c r="A251" s="409"/>
      <c r="B251" s="409"/>
      <c r="C251" s="409"/>
      <c r="D251" s="409"/>
      <c r="E251" s="409"/>
      <c r="F251" s="409"/>
      <c r="G251" s="409"/>
      <c r="H251" s="409"/>
      <c r="I251" s="409"/>
      <c r="J251" s="409"/>
      <c r="K251" s="409"/>
      <c r="L251" s="409"/>
      <c r="M251" s="409"/>
      <c r="N251" s="409"/>
      <c r="O251" s="409"/>
      <c r="P251" s="409"/>
      <c r="Q251" s="409"/>
      <c r="R251" s="409"/>
      <c r="S251" s="409"/>
      <c r="T251" s="409"/>
      <c r="U251" s="409"/>
      <c r="V251" s="409"/>
      <c r="W251" s="409"/>
      <c r="X251" s="409"/>
      <c r="Y251" s="409"/>
      <c r="Z251" s="409"/>
    </row>
    <row r="252">
      <c r="A252" s="409"/>
      <c r="B252" s="409"/>
      <c r="C252" s="409"/>
      <c r="D252" s="409"/>
      <c r="E252" s="409"/>
      <c r="F252" s="409"/>
      <c r="G252" s="409"/>
      <c r="H252" s="409"/>
      <c r="I252" s="409"/>
      <c r="J252" s="409"/>
      <c r="K252" s="409"/>
      <c r="L252" s="409"/>
      <c r="M252" s="409"/>
      <c r="N252" s="409"/>
      <c r="O252" s="409"/>
      <c r="P252" s="409"/>
      <c r="Q252" s="409"/>
      <c r="R252" s="409"/>
      <c r="S252" s="409"/>
      <c r="T252" s="409"/>
      <c r="U252" s="409"/>
      <c r="V252" s="409"/>
      <c r="W252" s="409"/>
      <c r="X252" s="409"/>
      <c r="Y252" s="409"/>
      <c r="Z252" s="409"/>
    </row>
    <row r="253">
      <c r="A253" s="409"/>
      <c r="B253" s="409"/>
      <c r="C253" s="409"/>
      <c r="D253" s="409"/>
      <c r="E253" s="409"/>
      <c r="F253" s="409"/>
      <c r="G253" s="409"/>
      <c r="H253" s="409"/>
      <c r="I253" s="409"/>
      <c r="J253" s="409"/>
      <c r="K253" s="409"/>
      <c r="L253" s="409"/>
      <c r="M253" s="409"/>
      <c r="N253" s="409"/>
      <c r="O253" s="409"/>
      <c r="P253" s="409"/>
      <c r="Q253" s="409"/>
      <c r="R253" s="409"/>
      <c r="S253" s="409"/>
      <c r="T253" s="409"/>
      <c r="U253" s="409"/>
      <c r="V253" s="409"/>
      <c r="W253" s="409"/>
      <c r="X253" s="409"/>
      <c r="Y253" s="409"/>
      <c r="Z253" s="409"/>
    </row>
    <row r="254">
      <c r="A254" s="409"/>
      <c r="B254" s="409"/>
      <c r="C254" s="409"/>
      <c r="D254" s="409"/>
      <c r="E254" s="409"/>
      <c r="F254" s="409"/>
      <c r="G254" s="409"/>
      <c r="H254" s="409"/>
      <c r="I254" s="409"/>
      <c r="J254" s="409"/>
      <c r="K254" s="409"/>
      <c r="L254" s="409"/>
      <c r="M254" s="409"/>
      <c r="N254" s="409"/>
      <c r="O254" s="409"/>
      <c r="P254" s="409"/>
      <c r="Q254" s="409"/>
      <c r="R254" s="409"/>
      <c r="S254" s="409"/>
      <c r="T254" s="409"/>
      <c r="U254" s="409"/>
      <c r="V254" s="409"/>
      <c r="W254" s="409"/>
      <c r="X254" s="409"/>
      <c r="Y254" s="409"/>
      <c r="Z254" s="409"/>
    </row>
    <row r="255">
      <c r="A255" s="409"/>
      <c r="B255" s="409"/>
      <c r="C255" s="409"/>
      <c r="D255" s="409"/>
      <c r="E255" s="409"/>
      <c r="F255" s="409"/>
      <c r="G255" s="409"/>
      <c r="H255" s="409"/>
      <c r="I255" s="409"/>
      <c r="J255" s="409"/>
      <c r="K255" s="409"/>
      <c r="L255" s="409"/>
      <c r="M255" s="409"/>
      <c r="N255" s="409"/>
      <c r="O255" s="409"/>
      <c r="P255" s="409"/>
      <c r="Q255" s="409"/>
      <c r="R255" s="409"/>
      <c r="S255" s="409"/>
      <c r="T255" s="409"/>
      <c r="U255" s="409"/>
      <c r="V255" s="409"/>
      <c r="W255" s="409"/>
      <c r="X255" s="409"/>
      <c r="Y255" s="409"/>
      <c r="Z255" s="409"/>
    </row>
    <row r="256">
      <c r="A256" s="409"/>
      <c r="B256" s="409"/>
      <c r="C256" s="409"/>
      <c r="D256" s="409"/>
      <c r="E256" s="409"/>
      <c r="F256" s="409"/>
      <c r="G256" s="409"/>
      <c r="H256" s="409"/>
      <c r="I256" s="409"/>
      <c r="J256" s="409"/>
      <c r="K256" s="409"/>
      <c r="L256" s="409"/>
      <c r="M256" s="409"/>
      <c r="N256" s="409"/>
      <c r="O256" s="409"/>
      <c r="P256" s="409"/>
      <c r="Q256" s="409"/>
      <c r="R256" s="409"/>
      <c r="S256" s="409"/>
      <c r="T256" s="409"/>
      <c r="U256" s="409"/>
      <c r="V256" s="409"/>
      <c r="W256" s="409"/>
      <c r="X256" s="409"/>
      <c r="Y256" s="409"/>
      <c r="Z256" s="409"/>
    </row>
    <row r="257">
      <c r="A257" s="409"/>
      <c r="B257" s="409"/>
      <c r="C257" s="409"/>
      <c r="D257" s="409"/>
      <c r="E257" s="409"/>
      <c r="F257" s="409"/>
      <c r="G257" s="409"/>
      <c r="H257" s="409"/>
      <c r="I257" s="409"/>
      <c r="J257" s="409"/>
      <c r="K257" s="409"/>
      <c r="L257" s="409"/>
      <c r="M257" s="409"/>
      <c r="N257" s="409"/>
      <c r="O257" s="409"/>
      <c r="P257" s="409"/>
      <c r="Q257" s="409"/>
      <c r="R257" s="409"/>
      <c r="S257" s="409"/>
      <c r="T257" s="409"/>
      <c r="U257" s="409"/>
      <c r="V257" s="409"/>
      <c r="W257" s="409"/>
      <c r="X257" s="409"/>
      <c r="Y257" s="409"/>
      <c r="Z257" s="409"/>
    </row>
    <row r="258">
      <c r="A258" s="409"/>
      <c r="B258" s="409"/>
      <c r="C258" s="409"/>
      <c r="D258" s="409"/>
      <c r="E258" s="409"/>
      <c r="F258" s="409"/>
      <c r="G258" s="409"/>
      <c r="H258" s="409"/>
      <c r="I258" s="409"/>
      <c r="J258" s="409"/>
      <c r="K258" s="409"/>
      <c r="L258" s="409"/>
      <c r="M258" s="409"/>
      <c r="N258" s="409"/>
      <c r="O258" s="409"/>
      <c r="P258" s="409"/>
      <c r="Q258" s="409"/>
      <c r="R258" s="409"/>
      <c r="S258" s="409"/>
      <c r="T258" s="409"/>
      <c r="U258" s="409"/>
      <c r="V258" s="409"/>
      <c r="W258" s="409"/>
      <c r="X258" s="409"/>
      <c r="Y258" s="409"/>
      <c r="Z258" s="409"/>
    </row>
    <row r="259">
      <c r="A259" s="409"/>
      <c r="B259" s="409"/>
      <c r="C259" s="409"/>
      <c r="D259" s="409"/>
      <c r="E259" s="409"/>
      <c r="F259" s="409"/>
      <c r="G259" s="409"/>
      <c r="H259" s="409"/>
      <c r="I259" s="409"/>
      <c r="J259" s="409"/>
      <c r="K259" s="409"/>
      <c r="L259" s="409"/>
      <c r="M259" s="409"/>
      <c r="N259" s="409"/>
      <c r="O259" s="409"/>
      <c r="P259" s="409"/>
      <c r="Q259" s="409"/>
      <c r="R259" s="409"/>
      <c r="S259" s="409"/>
      <c r="T259" s="409"/>
      <c r="U259" s="409"/>
      <c r="V259" s="409"/>
      <c r="W259" s="409"/>
      <c r="X259" s="409"/>
      <c r="Y259" s="409"/>
      <c r="Z259" s="409"/>
    </row>
    <row r="260">
      <c r="A260" s="409"/>
      <c r="B260" s="409"/>
      <c r="C260" s="409"/>
      <c r="D260" s="409"/>
      <c r="E260" s="409"/>
      <c r="F260" s="409"/>
      <c r="G260" s="409"/>
      <c r="H260" s="409"/>
      <c r="I260" s="409"/>
      <c r="J260" s="409"/>
      <c r="K260" s="409"/>
      <c r="L260" s="409"/>
      <c r="M260" s="409"/>
      <c r="N260" s="409"/>
      <c r="O260" s="409"/>
      <c r="P260" s="409"/>
      <c r="Q260" s="409"/>
      <c r="R260" s="409"/>
      <c r="S260" s="409"/>
      <c r="T260" s="409"/>
      <c r="U260" s="409"/>
      <c r="V260" s="409"/>
      <c r="W260" s="409"/>
      <c r="X260" s="409"/>
      <c r="Y260" s="409"/>
      <c r="Z260" s="409"/>
    </row>
    <row r="261">
      <c r="A261" s="409"/>
      <c r="B261" s="409"/>
      <c r="C261" s="409"/>
      <c r="D261" s="409"/>
      <c r="E261" s="409"/>
      <c r="F261" s="409"/>
      <c r="G261" s="409"/>
      <c r="H261" s="409"/>
      <c r="I261" s="409"/>
      <c r="J261" s="409"/>
      <c r="K261" s="409"/>
      <c r="L261" s="409"/>
      <c r="M261" s="409"/>
      <c r="N261" s="409"/>
      <c r="O261" s="409"/>
      <c r="P261" s="409"/>
      <c r="Q261" s="409"/>
      <c r="R261" s="409"/>
      <c r="S261" s="409"/>
      <c r="T261" s="409"/>
      <c r="U261" s="409"/>
      <c r="V261" s="409"/>
      <c r="W261" s="409"/>
      <c r="X261" s="409"/>
      <c r="Y261" s="409"/>
      <c r="Z261" s="409"/>
    </row>
    <row r="262">
      <c r="A262" s="409"/>
      <c r="B262" s="409"/>
      <c r="C262" s="409"/>
      <c r="D262" s="409"/>
      <c r="E262" s="409"/>
      <c r="F262" s="409"/>
      <c r="G262" s="409"/>
      <c r="H262" s="409"/>
      <c r="I262" s="409"/>
      <c r="J262" s="409"/>
      <c r="K262" s="409"/>
      <c r="L262" s="409"/>
      <c r="M262" s="409"/>
      <c r="N262" s="409"/>
      <c r="O262" s="409"/>
      <c r="P262" s="409"/>
      <c r="Q262" s="409"/>
      <c r="R262" s="409"/>
      <c r="S262" s="409"/>
      <c r="T262" s="409"/>
      <c r="U262" s="409"/>
      <c r="V262" s="409"/>
      <c r="W262" s="409"/>
      <c r="X262" s="409"/>
      <c r="Y262" s="409"/>
      <c r="Z262" s="409"/>
    </row>
    <row r="263">
      <c r="A263" s="409"/>
      <c r="B263" s="409"/>
      <c r="C263" s="409"/>
      <c r="D263" s="409"/>
      <c r="E263" s="409"/>
      <c r="F263" s="409"/>
      <c r="G263" s="409"/>
      <c r="H263" s="409"/>
      <c r="I263" s="409"/>
      <c r="J263" s="409"/>
      <c r="K263" s="409"/>
      <c r="L263" s="409"/>
      <c r="M263" s="409"/>
      <c r="N263" s="409"/>
      <c r="O263" s="409"/>
      <c r="P263" s="409"/>
      <c r="Q263" s="409"/>
      <c r="R263" s="409"/>
      <c r="S263" s="409"/>
      <c r="T263" s="409"/>
      <c r="U263" s="409"/>
      <c r="V263" s="409"/>
      <c r="W263" s="409"/>
      <c r="X263" s="409"/>
      <c r="Y263" s="409"/>
      <c r="Z263" s="409"/>
    </row>
    <row r="264">
      <c r="A264" s="409"/>
      <c r="B264" s="409"/>
      <c r="C264" s="409"/>
      <c r="D264" s="409"/>
      <c r="E264" s="409"/>
      <c r="F264" s="409"/>
      <c r="G264" s="409"/>
      <c r="H264" s="409"/>
      <c r="I264" s="409"/>
      <c r="J264" s="409"/>
      <c r="K264" s="409"/>
      <c r="L264" s="409"/>
      <c r="M264" s="409"/>
      <c r="N264" s="409"/>
      <c r="O264" s="409"/>
      <c r="P264" s="409"/>
      <c r="Q264" s="409"/>
      <c r="R264" s="409"/>
      <c r="S264" s="409"/>
      <c r="T264" s="409"/>
      <c r="U264" s="409"/>
      <c r="V264" s="409"/>
      <c r="W264" s="409"/>
      <c r="X264" s="409"/>
      <c r="Y264" s="409"/>
      <c r="Z264" s="409"/>
    </row>
    <row r="265">
      <c r="A265" s="409"/>
      <c r="B265" s="409"/>
      <c r="C265" s="409"/>
      <c r="D265" s="409"/>
      <c r="E265" s="409"/>
      <c r="F265" s="409"/>
      <c r="G265" s="409"/>
      <c r="H265" s="409"/>
      <c r="I265" s="409"/>
      <c r="J265" s="409"/>
      <c r="K265" s="409"/>
      <c r="L265" s="409"/>
      <c r="M265" s="409"/>
      <c r="N265" s="409"/>
      <c r="O265" s="409"/>
      <c r="P265" s="409"/>
      <c r="Q265" s="409"/>
      <c r="R265" s="409"/>
      <c r="S265" s="409"/>
      <c r="T265" s="409"/>
      <c r="U265" s="409"/>
      <c r="V265" s="409"/>
      <c r="W265" s="409"/>
      <c r="X265" s="409"/>
      <c r="Y265" s="409"/>
      <c r="Z265" s="409"/>
    </row>
    <row r="266">
      <c r="A266" s="409"/>
      <c r="B266" s="409"/>
      <c r="C266" s="409"/>
      <c r="D266" s="409"/>
      <c r="E266" s="409"/>
      <c r="F266" s="409"/>
      <c r="G266" s="409"/>
      <c r="H266" s="409"/>
      <c r="I266" s="409"/>
      <c r="J266" s="409"/>
      <c r="K266" s="409"/>
      <c r="L266" s="409"/>
      <c r="M266" s="409"/>
      <c r="N266" s="409"/>
      <c r="O266" s="409"/>
      <c r="P266" s="409"/>
      <c r="Q266" s="409"/>
      <c r="R266" s="409"/>
      <c r="S266" s="409"/>
      <c r="T266" s="409"/>
      <c r="U266" s="409"/>
      <c r="V266" s="409"/>
      <c r="W266" s="409"/>
      <c r="X266" s="409"/>
      <c r="Y266" s="409"/>
      <c r="Z266" s="409"/>
    </row>
    <row r="267">
      <c r="A267" s="409"/>
      <c r="B267" s="409"/>
      <c r="C267" s="409"/>
      <c r="D267" s="409"/>
      <c r="E267" s="409"/>
      <c r="F267" s="409"/>
      <c r="G267" s="409"/>
      <c r="H267" s="409"/>
      <c r="I267" s="409"/>
      <c r="J267" s="409"/>
      <c r="K267" s="409"/>
      <c r="L267" s="409"/>
      <c r="M267" s="409"/>
      <c r="N267" s="409"/>
      <c r="O267" s="409"/>
      <c r="P267" s="409"/>
      <c r="Q267" s="409"/>
      <c r="R267" s="409"/>
      <c r="S267" s="409"/>
      <c r="T267" s="409"/>
      <c r="U267" s="409"/>
      <c r="V267" s="409"/>
      <c r="W267" s="409"/>
      <c r="X267" s="409"/>
      <c r="Y267" s="409"/>
      <c r="Z267" s="409"/>
    </row>
    <row r="268">
      <c r="A268" s="409"/>
      <c r="B268" s="409"/>
      <c r="C268" s="409"/>
      <c r="D268" s="409"/>
      <c r="E268" s="409"/>
      <c r="F268" s="409"/>
      <c r="G268" s="409"/>
      <c r="H268" s="409"/>
      <c r="I268" s="409"/>
      <c r="J268" s="409"/>
      <c r="K268" s="409"/>
      <c r="L268" s="409"/>
      <c r="M268" s="409"/>
      <c r="N268" s="409"/>
      <c r="O268" s="409"/>
      <c r="P268" s="409"/>
      <c r="Q268" s="409"/>
      <c r="R268" s="409"/>
      <c r="S268" s="409"/>
      <c r="T268" s="409"/>
      <c r="U268" s="409"/>
      <c r="V268" s="409"/>
      <c r="W268" s="409"/>
      <c r="X268" s="409"/>
      <c r="Y268" s="409"/>
      <c r="Z268" s="409"/>
    </row>
    <row r="269">
      <c r="A269" s="409"/>
      <c r="B269" s="409"/>
      <c r="C269" s="409"/>
      <c r="D269" s="409"/>
      <c r="E269" s="409"/>
      <c r="F269" s="409"/>
      <c r="G269" s="409"/>
      <c r="H269" s="409"/>
      <c r="I269" s="409"/>
      <c r="J269" s="409"/>
      <c r="K269" s="409"/>
      <c r="L269" s="409"/>
      <c r="M269" s="409"/>
      <c r="N269" s="409"/>
      <c r="O269" s="409"/>
      <c r="P269" s="409"/>
      <c r="Q269" s="409"/>
      <c r="R269" s="409"/>
      <c r="S269" s="409"/>
      <c r="T269" s="409"/>
      <c r="U269" s="409"/>
      <c r="V269" s="409"/>
      <c r="W269" s="409"/>
      <c r="X269" s="409"/>
      <c r="Y269" s="409"/>
      <c r="Z269" s="409"/>
    </row>
    <row r="270">
      <c r="A270" s="409"/>
      <c r="B270" s="409"/>
      <c r="C270" s="409"/>
      <c r="D270" s="409"/>
      <c r="E270" s="409"/>
      <c r="F270" s="409"/>
      <c r="G270" s="409"/>
      <c r="H270" s="409"/>
      <c r="I270" s="409"/>
      <c r="J270" s="409"/>
      <c r="K270" s="409"/>
      <c r="L270" s="409"/>
      <c r="M270" s="409"/>
      <c r="N270" s="409"/>
      <c r="O270" s="409"/>
      <c r="P270" s="409"/>
      <c r="Q270" s="409"/>
      <c r="R270" s="409"/>
      <c r="S270" s="409"/>
      <c r="T270" s="409"/>
      <c r="U270" s="409"/>
      <c r="V270" s="409"/>
      <c r="W270" s="409"/>
      <c r="X270" s="409"/>
      <c r="Y270" s="409"/>
      <c r="Z270" s="409"/>
    </row>
    <row r="271">
      <c r="A271" s="409"/>
      <c r="B271" s="409"/>
      <c r="C271" s="409"/>
      <c r="D271" s="409"/>
      <c r="E271" s="409"/>
      <c r="F271" s="409"/>
      <c r="G271" s="409"/>
      <c r="H271" s="409"/>
      <c r="I271" s="409"/>
      <c r="J271" s="409"/>
      <c r="K271" s="409"/>
      <c r="L271" s="409"/>
      <c r="M271" s="409"/>
      <c r="N271" s="409"/>
      <c r="O271" s="409"/>
      <c r="P271" s="409"/>
      <c r="Q271" s="409"/>
      <c r="R271" s="409"/>
      <c r="S271" s="409"/>
      <c r="T271" s="409"/>
      <c r="U271" s="409"/>
      <c r="V271" s="409"/>
      <c r="W271" s="409"/>
      <c r="X271" s="409"/>
      <c r="Y271" s="409"/>
      <c r="Z271" s="409"/>
    </row>
    <row r="272">
      <c r="A272" s="409"/>
      <c r="B272" s="409"/>
      <c r="C272" s="409"/>
      <c r="D272" s="409"/>
      <c r="E272" s="409"/>
      <c r="F272" s="409"/>
      <c r="G272" s="409"/>
      <c r="H272" s="409"/>
      <c r="I272" s="409"/>
      <c r="J272" s="409"/>
      <c r="K272" s="409"/>
      <c r="L272" s="409"/>
      <c r="M272" s="409"/>
      <c r="N272" s="409"/>
      <c r="O272" s="409"/>
      <c r="P272" s="409"/>
      <c r="Q272" s="409"/>
      <c r="R272" s="409"/>
      <c r="S272" s="409"/>
      <c r="T272" s="409"/>
      <c r="U272" s="409"/>
      <c r="V272" s="409"/>
      <c r="W272" s="409"/>
      <c r="X272" s="409"/>
      <c r="Y272" s="409"/>
      <c r="Z272" s="409"/>
    </row>
    <row r="273">
      <c r="A273" s="409"/>
      <c r="B273" s="409"/>
      <c r="C273" s="409"/>
      <c r="D273" s="409"/>
      <c r="E273" s="409"/>
      <c r="F273" s="409"/>
      <c r="G273" s="409"/>
      <c r="H273" s="409"/>
      <c r="I273" s="409"/>
      <c r="J273" s="409"/>
      <c r="K273" s="409"/>
      <c r="L273" s="409"/>
      <c r="M273" s="409"/>
      <c r="N273" s="409"/>
      <c r="O273" s="409"/>
      <c r="P273" s="409"/>
      <c r="Q273" s="409"/>
      <c r="R273" s="409"/>
      <c r="S273" s="409"/>
      <c r="T273" s="409"/>
      <c r="U273" s="409"/>
      <c r="V273" s="409"/>
      <c r="W273" s="409"/>
      <c r="X273" s="409"/>
      <c r="Y273" s="409"/>
      <c r="Z273" s="409"/>
    </row>
    <row r="274">
      <c r="A274" s="409"/>
      <c r="B274" s="409"/>
      <c r="C274" s="409"/>
      <c r="D274" s="409"/>
      <c r="E274" s="409"/>
      <c r="F274" s="409"/>
      <c r="G274" s="409"/>
      <c r="H274" s="409"/>
      <c r="I274" s="409"/>
      <c r="J274" s="409"/>
      <c r="K274" s="409"/>
      <c r="L274" s="409"/>
      <c r="M274" s="409"/>
      <c r="N274" s="409"/>
      <c r="O274" s="409"/>
      <c r="P274" s="409"/>
      <c r="Q274" s="409"/>
      <c r="R274" s="409"/>
      <c r="S274" s="409"/>
      <c r="T274" s="409"/>
      <c r="U274" s="409"/>
      <c r="V274" s="409"/>
      <c r="W274" s="409"/>
      <c r="X274" s="409"/>
      <c r="Y274" s="409"/>
      <c r="Z274" s="409"/>
    </row>
    <row r="275">
      <c r="A275" s="409"/>
      <c r="B275" s="409"/>
      <c r="C275" s="409"/>
      <c r="D275" s="409"/>
      <c r="E275" s="409"/>
      <c r="F275" s="409"/>
      <c r="G275" s="409"/>
      <c r="H275" s="409"/>
      <c r="I275" s="409"/>
      <c r="J275" s="409"/>
      <c r="K275" s="409"/>
      <c r="L275" s="409"/>
      <c r="M275" s="409"/>
      <c r="N275" s="409"/>
      <c r="O275" s="409"/>
      <c r="P275" s="409"/>
      <c r="Q275" s="409"/>
      <c r="R275" s="409"/>
      <c r="S275" s="409"/>
      <c r="T275" s="409"/>
      <c r="U275" s="409"/>
      <c r="V275" s="409"/>
      <c r="W275" s="409"/>
      <c r="X275" s="409"/>
      <c r="Y275" s="409"/>
      <c r="Z275" s="409"/>
    </row>
    <row r="276">
      <c r="A276" s="409"/>
      <c r="B276" s="409"/>
      <c r="C276" s="409"/>
      <c r="D276" s="409"/>
      <c r="E276" s="409"/>
      <c r="F276" s="409"/>
      <c r="G276" s="409"/>
      <c r="H276" s="409"/>
      <c r="I276" s="409"/>
      <c r="J276" s="409"/>
      <c r="K276" s="409"/>
      <c r="L276" s="409"/>
      <c r="M276" s="409"/>
      <c r="N276" s="409"/>
      <c r="O276" s="409"/>
      <c r="P276" s="409"/>
      <c r="Q276" s="409"/>
      <c r="R276" s="409"/>
      <c r="S276" s="409"/>
      <c r="T276" s="409"/>
      <c r="U276" s="409"/>
      <c r="V276" s="409"/>
      <c r="W276" s="409"/>
      <c r="X276" s="409"/>
      <c r="Y276" s="409"/>
      <c r="Z276" s="409"/>
    </row>
    <row r="277">
      <c r="A277" s="409"/>
      <c r="B277" s="409"/>
      <c r="C277" s="409"/>
      <c r="D277" s="409"/>
      <c r="E277" s="409"/>
      <c r="F277" s="409"/>
      <c r="G277" s="409"/>
      <c r="H277" s="409"/>
      <c r="I277" s="409"/>
      <c r="J277" s="409"/>
      <c r="K277" s="409"/>
      <c r="L277" s="409"/>
      <c r="M277" s="409"/>
      <c r="N277" s="409"/>
      <c r="O277" s="409"/>
      <c r="P277" s="409"/>
      <c r="Q277" s="409"/>
      <c r="R277" s="409"/>
      <c r="S277" s="409"/>
      <c r="T277" s="409"/>
      <c r="U277" s="409"/>
      <c r="V277" s="409"/>
      <c r="W277" s="409"/>
      <c r="X277" s="409"/>
      <c r="Y277" s="409"/>
      <c r="Z277" s="409"/>
    </row>
    <row r="278">
      <c r="A278" s="409"/>
      <c r="B278" s="409"/>
      <c r="C278" s="409"/>
      <c r="D278" s="409"/>
      <c r="E278" s="409"/>
      <c r="F278" s="409"/>
      <c r="G278" s="409"/>
      <c r="H278" s="409"/>
      <c r="I278" s="409"/>
      <c r="J278" s="409"/>
      <c r="K278" s="409"/>
      <c r="L278" s="409"/>
      <c r="M278" s="409"/>
      <c r="N278" s="409"/>
      <c r="O278" s="409"/>
      <c r="P278" s="409"/>
      <c r="Q278" s="409"/>
      <c r="R278" s="409"/>
      <c r="S278" s="409"/>
      <c r="T278" s="409"/>
      <c r="U278" s="409"/>
      <c r="V278" s="409"/>
      <c r="W278" s="409"/>
      <c r="X278" s="409"/>
      <c r="Y278" s="409"/>
      <c r="Z278" s="409"/>
    </row>
    <row r="279">
      <c r="A279" s="409"/>
      <c r="B279" s="409"/>
      <c r="C279" s="409"/>
      <c r="D279" s="409"/>
      <c r="E279" s="409"/>
      <c r="F279" s="409"/>
      <c r="G279" s="409"/>
      <c r="H279" s="409"/>
      <c r="I279" s="409"/>
      <c r="J279" s="409"/>
      <c r="K279" s="409"/>
      <c r="L279" s="409"/>
      <c r="M279" s="409"/>
      <c r="N279" s="409"/>
      <c r="O279" s="409"/>
      <c r="P279" s="409"/>
      <c r="Q279" s="409"/>
      <c r="R279" s="409"/>
      <c r="S279" s="409"/>
      <c r="T279" s="409"/>
      <c r="U279" s="409"/>
      <c r="V279" s="409"/>
      <c r="W279" s="409"/>
      <c r="X279" s="409"/>
      <c r="Y279" s="409"/>
      <c r="Z279" s="409"/>
    </row>
    <row r="280">
      <c r="A280" s="409"/>
      <c r="B280" s="409"/>
      <c r="C280" s="409"/>
      <c r="D280" s="409"/>
      <c r="E280" s="409"/>
      <c r="F280" s="409"/>
      <c r="G280" s="409"/>
      <c r="H280" s="409"/>
      <c r="I280" s="409"/>
      <c r="J280" s="409"/>
      <c r="K280" s="409"/>
      <c r="L280" s="409"/>
      <c r="M280" s="409"/>
      <c r="N280" s="409"/>
      <c r="O280" s="409"/>
      <c r="P280" s="409"/>
      <c r="Q280" s="409"/>
      <c r="R280" s="409"/>
      <c r="S280" s="409"/>
      <c r="T280" s="409"/>
      <c r="U280" s="409"/>
      <c r="V280" s="409"/>
      <c r="W280" s="409"/>
      <c r="X280" s="409"/>
      <c r="Y280" s="409"/>
      <c r="Z280" s="409"/>
    </row>
    <row r="281">
      <c r="A281" s="409"/>
      <c r="B281" s="409"/>
      <c r="C281" s="409"/>
      <c r="D281" s="409"/>
      <c r="E281" s="409"/>
      <c r="F281" s="409"/>
      <c r="G281" s="409"/>
      <c r="H281" s="409"/>
      <c r="I281" s="409"/>
      <c r="J281" s="409"/>
      <c r="K281" s="409"/>
      <c r="L281" s="409"/>
      <c r="M281" s="409"/>
      <c r="N281" s="409"/>
      <c r="O281" s="409"/>
      <c r="P281" s="409"/>
      <c r="Q281" s="409"/>
      <c r="R281" s="409"/>
      <c r="S281" s="409"/>
      <c r="T281" s="409"/>
      <c r="U281" s="409"/>
      <c r="V281" s="409"/>
      <c r="W281" s="409"/>
      <c r="X281" s="409"/>
      <c r="Y281" s="409"/>
      <c r="Z281" s="409"/>
    </row>
    <row r="282">
      <c r="A282" s="409"/>
      <c r="B282" s="409"/>
      <c r="C282" s="409"/>
      <c r="D282" s="409"/>
      <c r="E282" s="409"/>
      <c r="F282" s="409"/>
      <c r="G282" s="409"/>
      <c r="H282" s="409"/>
      <c r="I282" s="409"/>
      <c r="J282" s="409"/>
      <c r="K282" s="409"/>
      <c r="L282" s="409"/>
      <c r="M282" s="409"/>
      <c r="N282" s="409"/>
      <c r="O282" s="409"/>
      <c r="P282" s="409"/>
      <c r="Q282" s="409"/>
      <c r="R282" s="409"/>
      <c r="S282" s="409"/>
      <c r="T282" s="409"/>
      <c r="U282" s="409"/>
      <c r="V282" s="409"/>
      <c r="W282" s="409"/>
      <c r="X282" s="409"/>
      <c r="Y282" s="409"/>
      <c r="Z282" s="409"/>
    </row>
    <row r="283">
      <c r="A283" s="409"/>
      <c r="B283" s="409"/>
      <c r="C283" s="409"/>
      <c r="D283" s="409"/>
      <c r="E283" s="409"/>
      <c r="F283" s="409"/>
      <c r="G283" s="409"/>
      <c r="H283" s="409"/>
      <c r="I283" s="409"/>
      <c r="J283" s="409"/>
      <c r="K283" s="409"/>
      <c r="L283" s="409"/>
      <c r="M283" s="409"/>
      <c r="N283" s="409"/>
      <c r="O283" s="409"/>
      <c r="P283" s="409"/>
      <c r="Q283" s="409"/>
      <c r="R283" s="409"/>
      <c r="S283" s="409"/>
      <c r="T283" s="409"/>
      <c r="U283" s="409"/>
      <c r="V283" s="409"/>
      <c r="W283" s="409"/>
      <c r="X283" s="409"/>
      <c r="Y283" s="409"/>
      <c r="Z283" s="409"/>
    </row>
    <row r="284">
      <c r="A284" s="409"/>
      <c r="B284" s="409"/>
      <c r="C284" s="409"/>
      <c r="D284" s="409"/>
      <c r="E284" s="409"/>
      <c r="F284" s="409"/>
      <c r="G284" s="409"/>
      <c r="H284" s="409"/>
      <c r="I284" s="409"/>
      <c r="J284" s="409"/>
      <c r="K284" s="409"/>
      <c r="L284" s="409"/>
      <c r="M284" s="409"/>
      <c r="N284" s="409"/>
      <c r="O284" s="409"/>
      <c r="P284" s="409"/>
      <c r="Q284" s="409"/>
      <c r="R284" s="409"/>
      <c r="S284" s="409"/>
      <c r="T284" s="409"/>
      <c r="U284" s="409"/>
      <c r="V284" s="409"/>
      <c r="W284" s="409"/>
      <c r="X284" s="409"/>
      <c r="Y284" s="409"/>
      <c r="Z284" s="409"/>
    </row>
    <row r="285">
      <c r="A285" s="409"/>
      <c r="B285" s="409"/>
      <c r="C285" s="409"/>
      <c r="D285" s="409"/>
      <c r="E285" s="409"/>
      <c r="F285" s="409"/>
      <c r="G285" s="409"/>
      <c r="H285" s="409"/>
      <c r="I285" s="409"/>
      <c r="J285" s="409"/>
      <c r="K285" s="409"/>
      <c r="L285" s="409"/>
      <c r="M285" s="409"/>
      <c r="N285" s="409"/>
      <c r="O285" s="409"/>
      <c r="P285" s="409"/>
      <c r="Q285" s="409"/>
      <c r="R285" s="409"/>
      <c r="S285" s="409"/>
      <c r="T285" s="409"/>
      <c r="U285" s="409"/>
      <c r="V285" s="409"/>
      <c r="W285" s="409"/>
      <c r="X285" s="409"/>
      <c r="Y285" s="409"/>
      <c r="Z285" s="409"/>
    </row>
    <row r="286">
      <c r="A286" s="409"/>
      <c r="B286" s="409"/>
      <c r="C286" s="409"/>
      <c r="D286" s="409"/>
      <c r="E286" s="409"/>
      <c r="F286" s="409"/>
      <c r="G286" s="409"/>
      <c r="H286" s="409"/>
      <c r="I286" s="409"/>
      <c r="J286" s="409"/>
      <c r="K286" s="409"/>
      <c r="L286" s="409"/>
      <c r="M286" s="409"/>
      <c r="N286" s="409"/>
      <c r="O286" s="409"/>
      <c r="P286" s="409"/>
      <c r="Q286" s="409"/>
      <c r="R286" s="409"/>
      <c r="S286" s="409"/>
      <c r="T286" s="409"/>
      <c r="U286" s="409"/>
      <c r="V286" s="409"/>
      <c r="W286" s="409"/>
      <c r="X286" s="409"/>
      <c r="Y286" s="409"/>
      <c r="Z286" s="409"/>
    </row>
    <row r="287">
      <c r="A287" s="409"/>
      <c r="B287" s="409"/>
      <c r="C287" s="409"/>
      <c r="D287" s="409"/>
      <c r="E287" s="409"/>
      <c r="F287" s="409"/>
      <c r="G287" s="409"/>
      <c r="H287" s="409"/>
      <c r="I287" s="409"/>
      <c r="J287" s="409"/>
      <c r="K287" s="409"/>
      <c r="L287" s="409"/>
      <c r="M287" s="409"/>
      <c r="N287" s="409"/>
      <c r="O287" s="409"/>
      <c r="P287" s="409"/>
      <c r="Q287" s="409"/>
      <c r="R287" s="409"/>
      <c r="S287" s="409"/>
      <c r="T287" s="409"/>
      <c r="U287" s="409"/>
      <c r="V287" s="409"/>
      <c r="W287" s="409"/>
      <c r="X287" s="409"/>
      <c r="Y287" s="409"/>
      <c r="Z287" s="409"/>
    </row>
    <row r="288">
      <c r="A288" s="409"/>
      <c r="B288" s="409"/>
      <c r="C288" s="409"/>
      <c r="D288" s="409"/>
      <c r="E288" s="409"/>
      <c r="F288" s="409"/>
      <c r="G288" s="409"/>
      <c r="H288" s="409"/>
      <c r="I288" s="409"/>
      <c r="J288" s="409"/>
      <c r="K288" s="409"/>
      <c r="L288" s="409"/>
      <c r="M288" s="409"/>
      <c r="N288" s="409"/>
      <c r="O288" s="409"/>
      <c r="P288" s="409"/>
      <c r="Q288" s="409"/>
      <c r="R288" s="409"/>
      <c r="S288" s="409"/>
      <c r="T288" s="409"/>
      <c r="U288" s="409"/>
      <c r="V288" s="409"/>
      <c r="W288" s="409"/>
      <c r="X288" s="409"/>
      <c r="Y288" s="409"/>
      <c r="Z288" s="409"/>
    </row>
    <row r="289">
      <c r="A289" s="409"/>
      <c r="B289" s="409"/>
      <c r="C289" s="409"/>
      <c r="D289" s="409"/>
      <c r="E289" s="409"/>
      <c r="F289" s="409"/>
      <c r="G289" s="409"/>
      <c r="H289" s="409"/>
      <c r="I289" s="409"/>
      <c r="J289" s="409"/>
      <c r="K289" s="409"/>
      <c r="L289" s="409"/>
      <c r="M289" s="409"/>
      <c r="N289" s="409"/>
      <c r="O289" s="409"/>
      <c r="P289" s="409"/>
      <c r="Q289" s="409"/>
      <c r="R289" s="409"/>
      <c r="S289" s="409"/>
      <c r="T289" s="409"/>
      <c r="U289" s="409"/>
      <c r="V289" s="409"/>
      <c r="W289" s="409"/>
      <c r="X289" s="409"/>
      <c r="Y289" s="409"/>
      <c r="Z289" s="409"/>
    </row>
    <row r="290">
      <c r="A290" s="409"/>
      <c r="B290" s="409"/>
      <c r="C290" s="409"/>
      <c r="D290" s="409"/>
      <c r="E290" s="409"/>
      <c r="F290" s="409"/>
      <c r="G290" s="409"/>
      <c r="H290" s="409"/>
      <c r="I290" s="409"/>
      <c r="J290" s="409"/>
      <c r="K290" s="409"/>
      <c r="L290" s="409"/>
      <c r="M290" s="409"/>
      <c r="N290" s="409"/>
      <c r="O290" s="409"/>
      <c r="P290" s="409"/>
      <c r="Q290" s="409"/>
      <c r="R290" s="409"/>
      <c r="S290" s="409"/>
      <c r="T290" s="409"/>
      <c r="U290" s="409"/>
      <c r="V290" s="409"/>
      <c r="W290" s="409"/>
      <c r="X290" s="409"/>
      <c r="Y290" s="409"/>
      <c r="Z290" s="409"/>
    </row>
    <row r="291">
      <c r="A291" s="409"/>
      <c r="B291" s="409"/>
      <c r="C291" s="409"/>
      <c r="D291" s="409"/>
      <c r="E291" s="409"/>
      <c r="F291" s="409"/>
      <c r="G291" s="409"/>
      <c r="H291" s="409"/>
      <c r="I291" s="409"/>
      <c r="J291" s="409"/>
      <c r="K291" s="409"/>
      <c r="L291" s="409"/>
      <c r="M291" s="409"/>
      <c r="N291" s="409"/>
      <c r="O291" s="409"/>
      <c r="P291" s="409"/>
      <c r="Q291" s="409"/>
      <c r="R291" s="409"/>
      <c r="S291" s="409"/>
      <c r="T291" s="409"/>
      <c r="U291" s="409"/>
      <c r="V291" s="409"/>
      <c r="W291" s="409"/>
      <c r="X291" s="409"/>
      <c r="Y291" s="409"/>
      <c r="Z291" s="409"/>
    </row>
    <row r="292">
      <c r="A292" s="409"/>
      <c r="B292" s="409"/>
      <c r="C292" s="409"/>
      <c r="D292" s="409"/>
      <c r="E292" s="409"/>
      <c r="F292" s="409"/>
      <c r="G292" s="409"/>
      <c r="H292" s="409"/>
      <c r="I292" s="409"/>
      <c r="J292" s="409"/>
      <c r="K292" s="409"/>
      <c r="L292" s="409"/>
      <c r="M292" s="409"/>
      <c r="N292" s="409"/>
      <c r="O292" s="409"/>
      <c r="P292" s="409"/>
      <c r="Q292" s="409"/>
      <c r="R292" s="409"/>
      <c r="S292" s="409"/>
      <c r="T292" s="409"/>
      <c r="U292" s="409"/>
      <c r="V292" s="409"/>
      <c r="W292" s="409"/>
      <c r="X292" s="409"/>
      <c r="Y292" s="409"/>
      <c r="Z292" s="409"/>
    </row>
    <row r="293">
      <c r="A293" s="409"/>
      <c r="B293" s="409"/>
      <c r="C293" s="409"/>
      <c r="D293" s="409"/>
      <c r="E293" s="409"/>
      <c r="F293" s="409"/>
      <c r="G293" s="409"/>
      <c r="H293" s="409"/>
      <c r="I293" s="409"/>
      <c r="J293" s="409"/>
      <c r="K293" s="409"/>
      <c r="L293" s="409"/>
      <c r="M293" s="409"/>
      <c r="N293" s="409"/>
      <c r="O293" s="409"/>
      <c r="P293" s="409"/>
      <c r="Q293" s="409"/>
      <c r="R293" s="409"/>
      <c r="S293" s="409"/>
      <c r="T293" s="409"/>
      <c r="U293" s="409"/>
      <c r="V293" s="409"/>
      <c r="W293" s="409"/>
      <c r="X293" s="409"/>
      <c r="Y293" s="409"/>
      <c r="Z293" s="409"/>
    </row>
    <row r="294">
      <c r="A294" s="409"/>
      <c r="B294" s="409"/>
      <c r="C294" s="409"/>
      <c r="D294" s="409"/>
      <c r="E294" s="409"/>
      <c r="F294" s="409"/>
      <c r="G294" s="409"/>
      <c r="H294" s="409"/>
      <c r="I294" s="409"/>
      <c r="J294" s="409"/>
      <c r="K294" s="409"/>
      <c r="L294" s="409"/>
      <c r="M294" s="409"/>
      <c r="N294" s="409"/>
      <c r="O294" s="409"/>
      <c r="P294" s="409"/>
      <c r="Q294" s="409"/>
      <c r="R294" s="409"/>
      <c r="S294" s="409"/>
      <c r="T294" s="409"/>
      <c r="U294" s="409"/>
      <c r="V294" s="409"/>
      <c r="W294" s="409"/>
      <c r="X294" s="409"/>
      <c r="Y294" s="409"/>
      <c r="Z294" s="409"/>
    </row>
    <row r="295">
      <c r="A295" s="409"/>
      <c r="B295" s="409"/>
      <c r="C295" s="409"/>
      <c r="D295" s="409"/>
      <c r="E295" s="409"/>
      <c r="F295" s="409"/>
      <c r="G295" s="409"/>
      <c r="H295" s="409"/>
      <c r="I295" s="409"/>
      <c r="J295" s="409"/>
      <c r="K295" s="409"/>
      <c r="L295" s="409"/>
      <c r="M295" s="409"/>
      <c r="N295" s="409"/>
      <c r="O295" s="409"/>
      <c r="P295" s="409"/>
      <c r="Q295" s="409"/>
      <c r="R295" s="409"/>
      <c r="S295" s="409"/>
      <c r="T295" s="409"/>
      <c r="U295" s="409"/>
      <c r="V295" s="409"/>
      <c r="W295" s="409"/>
      <c r="X295" s="409"/>
      <c r="Y295" s="409"/>
      <c r="Z295" s="409"/>
    </row>
    <row r="296">
      <c r="A296" s="409"/>
      <c r="B296" s="409"/>
      <c r="C296" s="409"/>
      <c r="D296" s="409"/>
      <c r="E296" s="409"/>
      <c r="F296" s="409"/>
      <c r="G296" s="409"/>
      <c r="H296" s="409"/>
      <c r="I296" s="409"/>
      <c r="J296" s="409"/>
      <c r="K296" s="409"/>
      <c r="L296" s="409"/>
      <c r="M296" s="409"/>
      <c r="N296" s="409"/>
      <c r="O296" s="409"/>
      <c r="P296" s="409"/>
      <c r="Q296" s="409"/>
      <c r="R296" s="409"/>
      <c r="S296" s="409"/>
      <c r="T296" s="409"/>
      <c r="U296" s="409"/>
      <c r="V296" s="409"/>
      <c r="W296" s="409"/>
      <c r="X296" s="409"/>
      <c r="Y296" s="409"/>
      <c r="Z296" s="409"/>
    </row>
    <row r="297">
      <c r="A297" s="409"/>
      <c r="B297" s="409"/>
      <c r="C297" s="409"/>
      <c r="D297" s="409"/>
      <c r="E297" s="409"/>
      <c r="F297" s="409"/>
      <c r="G297" s="409"/>
      <c r="H297" s="409"/>
      <c r="I297" s="409"/>
      <c r="J297" s="409"/>
      <c r="K297" s="409"/>
      <c r="L297" s="409"/>
      <c r="M297" s="409"/>
      <c r="N297" s="409"/>
      <c r="O297" s="409"/>
      <c r="P297" s="409"/>
      <c r="Q297" s="409"/>
      <c r="R297" s="409"/>
      <c r="S297" s="409"/>
      <c r="T297" s="409"/>
      <c r="U297" s="409"/>
      <c r="V297" s="409"/>
      <c r="W297" s="409"/>
      <c r="X297" s="409"/>
      <c r="Y297" s="409"/>
      <c r="Z297" s="409"/>
    </row>
    <row r="298">
      <c r="A298" s="409"/>
      <c r="B298" s="409"/>
      <c r="C298" s="409"/>
      <c r="D298" s="409"/>
      <c r="E298" s="409"/>
      <c r="F298" s="409"/>
      <c r="G298" s="409"/>
      <c r="H298" s="409"/>
      <c r="I298" s="409"/>
      <c r="J298" s="409"/>
      <c r="K298" s="409"/>
      <c r="L298" s="409"/>
      <c r="M298" s="409"/>
      <c r="N298" s="409"/>
      <c r="O298" s="409"/>
      <c r="P298" s="409"/>
      <c r="Q298" s="409"/>
      <c r="R298" s="409"/>
      <c r="S298" s="409"/>
      <c r="T298" s="409"/>
      <c r="U298" s="409"/>
      <c r="V298" s="409"/>
      <c r="W298" s="409"/>
      <c r="X298" s="409"/>
      <c r="Y298" s="409"/>
      <c r="Z298" s="409"/>
    </row>
    <row r="299">
      <c r="A299" s="409"/>
      <c r="B299" s="409"/>
      <c r="C299" s="409"/>
      <c r="D299" s="409"/>
      <c r="E299" s="409"/>
      <c r="F299" s="409"/>
      <c r="G299" s="409"/>
      <c r="H299" s="409"/>
      <c r="I299" s="409"/>
      <c r="J299" s="409"/>
      <c r="K299" s="409"/>
      <c r="L299" s="409"/>
      <c r="M299" s="409"/>
      <c r="N299" s="409"/>
      <c r="O299" s="409"/>
      <c r="P299" s="409"/>
      <c r="Q299" s="409"/>
      <c r="R299" s="409"/>
      <c r="S299" s="409"/>
      <c r="T299" s="409"/>
      <c r="U299" s="409"/>
      <c r="V299" s="409"/>
      <c r="W299" s="409"/>
      <c r="X299" s="409"/>
      <c r="Y299" s="409"/>
      <c r="Z299" s="409"/>
    </row>
    <row r="300">
      <c r="A300" s="409"/>
      <c r="B300" s="409"/>
      <c r="C300" s="409"/>
      <c r="D300" s="409"/>
      <c r="E300" s="409"/>
      <c r="F300" s="409"/>
      <c r="G300" s="409"/>
      <c r="H300" s="409"/>
      <c r="I300" s="409"/>
      <c r="J300" s="409"/>
      <c r="K300" s="409"/>
      <c r="L300" s="409"/>
      <c r="M300" s="409"/>
      <c r="N300" s="409"/>
      <c r="O300" s="409"/>
      <c r="P300" s="409"/>
      <c r="Q300" s="409"/>
      <c r="R300" s="409"/>
      <c r="S300" s="409"/>
      <c r="T300" s="409"/>
      <c r="U300" s="409"/>
      <c r="V300" s="409"/>
      <c r="W300" s="409"/>
      <c r="X300" s="409"/>
      <c r="Y300" s="409"/>
      <c r="Z300" s="409"/>
    </row>
    <row r="301">
      <c r="A301" s="409"/>
      <c r="B301" s="409"/>
      <c r="C301" s="409"/>
      <c r="D301" s="409"/>
      <c r="E301" s="409"/>
      <c r="F301" s="409"/>
      <c r="G301" s="409"/>
      <c r="H301" s="409"/>
      <c r="I301" s="409"/>
      <c r="J301" s="409"/>
      <c r="K301" s="409"/>
      <c r="L301" s="409"/>
      <c r="M301" s="409"/>
      <c r="N301" s="409"/>
      <c r="O301" s="409"/>
      <c r="P301" s="409"/>
      <c r="Q301" s="409"/>
      <c r="R301" s="409"/>
      <c r="S301" s="409"/>
      <c r="T301" s="409"/>
      <c r="U301" s="409"/>
      <c r="V301" s="409"/>
      <c r="W301" s="409"/>
      <c r="X301" s="409"/>
      <c r="Y301" s="409"/>
      <c r="Z301" s="409"/>
    </row>
    <row r="302">
      <c r="A302" s="409"/>
      <c r="B302" s="409"/>
      <c r="C302" s="409"/>
      <c r="D302" s="409"/>
      <c r="E302" s="409"/>
      <c r="F302" s="409"/>
      <c r="G302" s="409"/>
      <c r="H302" s="409"/>
      <c r="I302" s="409"/>
      <c r="J302" s="409"/>
      <c r="K302" s="409"/>
      <c r="L302" s="409"/>
      <c r="M302" s="409"/>
      <c r="N302" s="409"/>
      <c r="O302" s="409"/>
      <c r="P302" s="409"/>
      <c r="Q302" s="409"/>
      <c r="R302" s="409"/>
      <c r="S302" s="409"/>
      <c r="T302" s="409"/>
      <c r="U302" s="409"/>
      <c r="V302" s="409"/>
      <c r="W302" s="409"/>
      <c r="X302" s="409"/>
      <c r="Y302" s="409"/>
      <c r="Z302" s="409"/>
    </row>
    <row r="303">
      <c r="A303" s="409"/>
      <c r="B303" s="409"/>
      <c r="C303" s="409"/>
      <c r="D303" s="409"/>
      <c r="E303" s="409"/>
      <c r="F303" s="409"/>
      <c r="G303" s="409"/>
      <c r="H303" s="409"/>
      <c r="I303" s="409"/>
      <c r="J303" s="409"/>
      <c r="K303" s="409"/>
      <c r="L303" s="409"/>
      <c r="M303" s="409"/>
      <c r="N303" s="409"/>
      <c r="O303" s="409"/>
      <c r="P303" s="409"/>
      <c r="Q303" s="409"/>
      <c r="R303" s="409"/>
      <c r="S303" s="409"/>
      <c r="T303" s="409"/>
      <c r="U303" s="409"/>
      <c r="V303" s="409"/>
      <c r="W303" s="409"/>
      <c r="X303" s="409"/>
      <c r="Y303" s="409"/>
      <c r="Z303" s="409"/>
    </row>
    <row r="304">
      <c r="A304" s="409"/>
      <c r="B304" s="409"/>
      <c r="C304" s="409"/>
      <c r="D304" s="409"/>
      <c r="E304" s="409"/>
      <c r="F304" s="409"/>
      <c r="G304" s="409"/>
      <c r="H304" s="409"/>
      <c r="I304" s="409"/>
      <c r="J304" s="409"/>
      <c r="K304" s="409"/>
      <c r="L304" s="409"/>
      <c r="M304" s="409"/>
      <c r="N304" s="409"/>
      <c r="O304" s="409"/>
      <c r="P304" s="409"/>
      <c r="Q304" s="409"/>
      <c r="R304" s="409"/>
      <c r="S304" s="409"/>
      <c r="T304" s="409"/>
      <c r="U304" s="409"/>
      <c r="V304" s="409"/>
      <c r="W304" s="409"/>
      <c r="X304" s="409"/>
      <c r="Y304" s="409"/>
      <c r="Z304" s="409"/>
    </row>
    <row r="305">
      <c r="A305" s="409"/>
      <c r="B305" s="409"/>
      <c r="C305" s="409"/>
      <c r="D305" s="409"/>
      <c r="E305" s="409"/>
      <c r="F305" s="409"/>
      <c r="G305" s="409"/>
      <c r="H305" s="409"/>
      <c r="I305" s="409"/>
      <c r="J305" s="409"/>
      <c r="K305" s="409"/>
      <c r="L305" s="409"/>
      <c r="M305" s="409"/>
      <c r="N305" s="409"/>
      <c r="O305" s="409"/>
      <c r="P305" s="409"/>
      <c r="Q305" s="409"/>
      <c r="R305" s="409"/>
      <c r="S305" s="409"/>
      <c r="T305" s="409"/>
      <c r="U305" s="409"/>
      <c r="V305" s="409"/>
      <c r="W305" s="409"/>
      <c r="X305" s="409"/>
      <c r="Y305" s="409"/>
      <c r="Z305" s="409"/>
    </row>
    <row r="306">
      <c r="A306" s="409"/>
      <c r="B306" s="409"/>
      <c r="C306" s="409"/>
      <c r="D306" s="409"/>
      <c r="E306" s="409"/>
      <c r="F306" s="409"/>
      <c r="G306" s="409"/>
      <c r="H306" s="409"/>
      <c r="I306" s="409"/>
      <c r="J306" s="409"/>
      <c r="K306" s="409"/>
      <c r="L306" s="409"/>
      <c r="M306" s="409"/>
      <c r="N306" s="409"/>
      <c r="O306" s="409"/>
      <c r="P306" s="409"/>
      <c r="Q306" s="409"/>
      <c r="R306" s="409"/>
      <c r="S306" s="409"/>
      <c r="T306" s="409"/>
      <c r="U306" s="409"/>
      <c r="V306" s="409"/>
      <c r="W306" s="409"/>
      <c r="X306" s="409"/>
      <c r="Y306" s="409"/>
      <c r="Z306" s="409"/>
    </row>
    <row r="307">
      <c r="A307" s="409"/>
      <c r="B307" s="409"/>
      <c r="C307" s="409"/>
      <c r="D307" s="409"/>
      <c r="E307" s="409"/>
      <c r="F307" s="409"/>
      <c r="G307" s="409"/>
      <c r="H307" s="409"/>
      <c r="I307" s="409"/>
      <c r="J307" s="409"/>
      <c r="K307" s="409"/>
      <c r="L307" s="409"/>
      <c r="M307" s="409"/>
      <c r="N307" s="409"/>
      <c r="O307" s="409"/>
      <c r="P307" s="409"/>
      <c r="Q307" s="409"/>
      <c r="R307" s="409"/>
      <c r="S307" s="409"/>
      <c r="T307" s="409"/>
      <c r="U307" s="409"/>
      <c r="V307" s="409"/>
      <c r="W307" s="409"/>
      <c r="X307" s="409"/>
      <c r="Y307" s="409"/>
      <c r="Z307" s="409"/>
    </row>
    <row r="308">
      <c r="A308" s="409"/>
      <c r="B308" s="409"/>
      <c r="C308" s="409"/>
      <c r="D308" s="409"/>
      <c r="E308" s="409"/>
      <c r="F308" s="409"/>
      <c r="G308" s="409"/>
      <c r="H308" s="409"/>
      <c r="I308" s="409"/>
      <c r="J308" s="409"/>
      <c r="K308" s="409"/>
      <c r="L308" s="409"/>
      <c r="M308" s="409"/>
      <c r="N308" s="409"/>
      <c r="O308" s="409"/>
      <c r="P308" s="409"/>
      <c r="Q308" s="409"/>
      <c r="R308" s="409"/>
      <c r="S308" s="409"/>
      <c r="T308" s="409"/>
      <c r="U308" s="409"/>
      <c r="V308" s="409"/>
      <c r="W308" s="409"/>
      <c r="X308" s="409"/>
      <c r="Y308" s="409"/>
      <c r="Z308" s="409"/>
    </row>
    <row r="309">
      <c r="A309" s="409"/>
      <c r="B309" s="409"/>
      <c r="C309" s="409"/>
      <c r="D309" s="409"/>
      <c r="E309" s="409"/>
      <c r="F309" s="409"/>
      <c r="G309" s="409"/>
      <c r="H309" s="409"/>
      <c r="I309" s="409"/>
      <c r="J309" s="409"/>
      <c r="K309" s="409"/>
      <c r="L309" s="409"/>
      <c r="M309" s="409"/>
      <c r="N309" s="409"/>
      <c r="O309" s="409"/>
      <c r="P309" s="409"/>
      <c r="Q309" s="409"/>
      <c r="R309" s="409"/>
      <c r="S309" s="409"/>
      <c r="T309" s="409"/>
      <c r="U309" s="409"/>
      <c r="V309" s="409"/>
      <c r="W309" s="409"/>
      <c r="X309" s="409"/>
      <c r="Y309" s="409"/>
      <c r="Z309" s="409"/>
    </row>
    <row r="310">
      <c r="A310" s="409"/>
      <c r="B310" s="409"/>
      <c r="C310" s="409"/>
      <c r="D310" s="409"/>
      <c r="E310" s="409"/>
      <c r="F310" s="409"/>
      <c r="G310" s="409"/>
      <c r="H310" s="409"/>
      <c r="I310" s="409"/>
      <c r="J310" s="409"/>
      <c r="K310" s="409"/>
      <c r="L310" s="409"/>
      <c r="M310" s="409"/>
      <c r="N310" s="409"/>
      <c r="O310" s="409"/>
      <c r="P310" s="409"/>
      <c r="Q310" s="409"/>
      <c r="R310" s="409"/>
      <c r="S310" s="409"/>
      <c r="T310" s="409"/>
      <c r="U310" s="409"/>
      <c r="V310" s="409"/>
      <c r="W310" s="409"/>
      <c r="X310" s="409"/>
      <c r="Y310" s="409"/>
      <c r="Z310" s="409"/>
    </row>
    <row r="311">
      <c r="A311" s="409"/>
      <c r="B311" s="409"/>
      <c r="C311" s="409"/>
      <c r="D311" s="409"/>
      <c r="E311" s="409"/>
      <c r="F311" s="409"/>
      <c r="G311" s="409"/>
      <c r="H311" s="409"/>
      <c r="I311" s="409"/>
      <c r="J311" s="409"/>
      <c r="K311" s="409"/>
      <c r="L311" s="409"/>
      <c r="M311" s="409"/>
      <c r="N311" s="409"/>
      <c r="O311" s="409"/>
      <c r="P311" s="409"/>
      <c r="Q311" s="409"/>
      <c r="R311" s="409"/>
      <c r="S311" s="409"/>
      <c r="T311" s="409"/>
      <c r="U311" s="409"/>
      <c r="V311" s="409"/>
      <c r="W311" s="409"/>
      <c r="X311" s="409"/>
      <c r="Y311" s="409"/>
      <c r="Z311" s="409"/>
    </row>
    <row r="312">
      <c r="A312" s="409"/>
      <c r="B312" s="409"/>
      <c r="C312" s="409"/>
      <c r="D312" s="409"/>
      <c r="E312" s="409"/>
      <c r="F312" s="409"/>
      <c r="G312" s="409"/>
      <c r="H312" s="409"/>
      <c r="I312" s="409"/>
      <c r="J312" s="409"/>
      <c r="K312" s="409"/>
      <c r="L312" s="409"/>
      <c r="M312" s="409"/>
      <c r="N312" s="409"/>
      <c r="O312" s="409"/>
      <c r="P312" s="409"/>
      <c r="Q312" s="409"/>
      <c r="R312" s="409"/>
      <c r="S312" s="409"/>
      <c r="T312" s="409"/>
      <c r="U312" s="409"/>
      <c r="V312" s="409"/>
      <c r="W312" s="409"/>
      <c r="X312" s="409"/>
      <c r="Y312" s="409"/>
      <c r="Z312" s="409"/>
    </row>
    <row r="313">
      <c r="A313" s="409"/>
      <c r="B313" s="409"/>
      <c r="C313" s="409"/>
      <c r="D313" s="409"/>
      <c r="E313" s="409"/>
      <c r="F313" s="409"/>
      <c r="G313" s="409"/>
      <c r="H313" s="409"/>
      <c r="I313" s="409"/>
      <c r="J313" s="409"/>
      <c r="K313" s="409"/>
      <c r="L313" s="409"/>
      <c r="M313" s="409"/>
      <c r="N313" s="409"/>
      <c r="O313" s="409"/>
      <c r="P313" s="409"/>
      <c r="Q313" s="409"/>
      <c r="R313" s="409"/>
      <c r="S313" s="409"/>
      <c r="T313" s="409"/>
      <c r="U313" s="409"/>
      <c r="V313" s="409"/>
      <c r="W313" s="409"/>
      <c r="X313" s="409"/>
      <c r="Y313" s="409"/>
      <c r="Z313" s="409"/>
    </row>
    <row r="314">
      <c r="A314" s="409"/>
      <c r="B314" s="409"/>
      <c r="C314" s="409"/>
      <c r="D314" s="409"/>
      <c r="E314" s="409"/>
      <c r="F314" s="409"/>
      <c r="G314" s="409"/>
      <c r="H314" s="409"/>
      <c r="I314" s="409"/>
      <c r="J314" s="409"/>
      <c r="K314" s="409"/>
      <c r="L314" s="409"/>
      <c r="M314" s="409"/>
      <c r="N314" s="409"/>
      <c r="O314" s="409"/>
      <c r="P314" s="409"/>
      <c r="Q314" s="409"/>
      <c r="R314" s="409"/>
      <c r="S314" s="409"/>
      <c r="T314" s="409"/>
      <c r="U314" s="409"/>
      <c r="V314" s="409"/>
      <c r="W314" s="409"/>
      <c r="X314" s="409"/>
      <c r="Y314" s="409"/>
      <c r="Z314" s="409"/>
    </row>
    <row r="315">
      <c r="A315" s="409"/>
      <c r="B315" s="409"/>
      <c r="C315" s="409"/>
      <c r="D315" s="409"/>
      <c r="E315" s="409"/>
      <c r="F315" s="409"/>
      <c r="G315" s="409"/>
      <c r="H315" s="409"/>
      <c r="I315" s="409"/>
      <c r="J315" s="409"/>
      <c r="K315" s="409"/>
      <c r="L315" s="409"/>
      <c r="M315" s="409"/>
      <c r="N315" s="409"/>
      <c r="O315" s="409"/>
      <c r="P315" s="409"/>
      <c r="Q315" s="409"/>
      <c r="R315" s="409"/>
      <c r="S315" s="409"/>
      <c r="T315" s="409"/>
      <c r="U315" s="409"/>
      <c r="V315" s="409"/>
      <c r="W315" s="409"/>
      <c r="X315" s="409"/>
      <c r="Y315" s="409"/>
      <c r="Z315" s="409"/>
    </row>
    <row r="316">
      <c r="A316" s="409"/>
      <c r="B316" s="409"/>
      <c r="C316" s="409"/>
      <c r="D316" s="409"/>
      <c r="E316" s="409"/>
      <c r="F316" s="409"/>
      <c r="G316" s="409"/>
      <c r="H316" s="409"/>
      <c r="I316" s="409"/>
      <c r="J316" s="409"/>
      <c r="K316" s="409"/>
      <c r="L316" s="409"/>
      <c r="M316" s="409"/>
      <c r="N316" s="409"/>
      <c r="O316" s="409"/>
      <c r="P316" s="409"/>
      <c r="Q316" s="409"/>
      <c r="R316" s="409"/>
      <c r="S316" s="409"/>
      <c r="T316" s="409"/>
      <c r="U316" s="409"/>
      <c r="V316" s="409"/>
      <c r="W316" s="409"/>
      <c r="X316" s="409"/>
      <c r="Y316" s="409"/>
      <c r="Z316" s="409"/>
    </row>
    <row r="317">
      <c r="A317" s="409"/>
      <c r="B317" s="409"/>
      <c r="C317" s="409"/>
      <c r="D317" s="409"/>
      <c r="E317" s="409"/>
      <c r="F317" s="409"/>
      <c r="G317" s="409"/>
      <c r="H317" s="409"/>
      <c r="I317" s="409"/>
      <c r="J317" s="409"/>
      <c r="K317" s="409"/>
      <c r="L317" s="409"/>
      <c r="M317" s="409"/>
      <c r="N317" s="409"/>
      <c r="O317" s="409"/>
      <c r="P317" s="409"/>
      <c r="Q317" s="409"/>
      <c r="R317" s="409"/>
      <c r="S317" s="409"/>
      <c r="T317" s="409"/>
      <c r="U317" s="409"/>
      <c r="V317" s="409"/>
      <c r="W317" s="409"/>
      <c r="X317" s="409"/>
      <c r="Y317" s="409"/>
      <c r="Z317" s="409"/>
    </row>
    <row r="318">
      <c r="A318" s="409"/>
      <c r="B318" s="409"/>
      <c r="C318" s="409"/>
      <c r="D318" s="409"/>
      <c r="E318" s="409"/>
      <c r="F318" s="409"/>
      <c r="G318" s="409"/>
      <c r="H318" s="409"/>
      <c r="I318" s="409"/>
      <c r="J318" s="409"/>
      <c r="K318" s="409"/>
      <c r="L318" s="409"/>
      <c r="M318" s="409"/>
      <c r="N318" s="409"/>
      <c r="O318" s="409"/>
      <c r="P318" s="409"/>
      <c r="Q318" s="409"/>
      <c r="R318" s="409"/>
      <c r="S318" s="409"/>
      <c r="T318" s="409"/>
      <c r="U318" s="409"/>
      <c r="V318" s="409"/>
      <c r="W318" s="409"/>
      <c r="X318" s="409"/>
      <c r="Y318" s="409"/>
      <c r="Z318" s="409"/>
    </row>
    <row r="319">
      <c r="A319" s="409"/>
      <c r="B319" s="409"/>
      <c r="C319" s="409"/>
      <c r="D319" s="409"/>
      <c r="E319" s="409"/>
      <c r="F319" s="409"/>
      <c r="G319" s="409"/>
      <c r="H319" s="409"/>
      <c r="I319" s="409"/>
      <c r="J319" s="409"/>
      <c r="K319" s="409"/>
      <c r="L319" s="409"/>
      <c r="M319" s="409"/>
      <c r="N319" s="409"/>
      <c r="O319" s="409"/>
      <c r="P319" s="409"/>
      <c r="Q319" s="409"/>
      <c r="R319" s="409"/>
      <c r="S319" s="409"/>
      <c r="T319" s="409"/>
      <c r="U319" s="409"/>
      <c r="V319" s="409"/>
      <c r="W319" s="409"/>
      <c r="X319" s="409"/>
      <c r="Y319" s="409"/>
      <c r="Z319" s="409"/>
    </row>
    <row r="320">
      <c r="A320" s="409"/>
      <c r="B320" s="409"/>
      <c r="C320" s="409"/>
      <c r="D320" s="409"/>
      <c r="E320" s="409"/>
      <c r="F320" s="409"/>
      <c r="G320" s="409"/>
      <c r="H320" s="409"/>
      <c r="I320" s="409"/>
      <c r="J320" s="409"/>
      <c r="K320" s="409"/>
      <c r="L320" s="409"/>
      <c r="M320" s="409"/>
      <c r="N320" s="409"/>
      <c r="O320" s="409"/>
      <c r="P320" s="409"/>
      <c r="Q320" s="409"/>
      <c r="R320" s="409"/>
      <c r="S320" s="409"/>
      <c r="T320" s="409"/>
      <c r="U320" s="409"/>
      <c r="V320" s="409"/>
      <c r="W320" s="409"/>
      <c r="X320" s="409"/>
      <c r="Y320" s="409"/>
      <c r="Z320" s="409"/>
    </row>
    <row r="321">
      <c r="A321" s="409"/>
      <c r="B321" s="409"/>
      <c r="C321" s="409"/>
      <c r="D321" s="409"/>
      <c r="E321" s="409"/>
      <c r="F321" s="409"/>
      <c r="G321" s="409"/>
      <c r="H321" s="409"/>
      <c r="I321" s="409"/>
      <c r="J321" s="409"/>
      <c r="K321" s="409"/>
      <c r="L321" s="409"/>
      <c r="M321" s="409"/>
      <c r="N321" s="409"/>
      <c r="O321" s="409"/>
      <c r="P321" s="409"/>
      <c r="Q321" s="409"/>
      <c r="R321" s="409"/>
      <c r="S321" s="409"/>
      <c r="T321" s="409"/>
      <c r="U321" s="409"/>
      <c r="V321" s="409"/>
      <c r="W321" s="409"/>
      <c r="X321" s="409"/>
      <c r="Y321" s="409"/>
      <c r="Z321" s="409"/>
    </row>
    <row r="322">
      <c r="A322" s="409"/>
      <c r="B322" s="409"/>
      <c r="C322" s="409"/>
      <c r="D322" s="409"/>
      <c r="E322" s="409"/>
      <c r="F322" s="409"/>
      <c r="G322" s="409"/>
      <c r="H322" s="409"/>
      <c r="I322" s="409"/>
      <c r="J322" s="409"/>
      <c r="K322" s="409"/>
      <c r="L322" s="409"/>
      <c r="M322" s="409"/>
      <c r="N322" s="409"/>
      <c r="O322" s="409"/>
      <c r="P322" s="409"/>
      <c r="Q322" s="409"/>
      <c r="R322" s="409"/>
      <c r="S322" s="409"/>
      <c r="T322" s="409"/>
      <c r="U322" s="409"/>
      <c r="V322" s="409"/>
      <c r="W322" s="409"/>
      <c r="X322" s="409"/>
      <c r="Y322" s="409"/>
      <c r="Z322" s="409"/>
    </row>
    <row r="323">
      <c r="A323" s="409"/>
      <c r="B323" s="409"/>
      <c r="C323" s="409"/>
      <c r="D323" s="409"/>
      <c r="E323" s="409"/>
      <c r="F323" s="409"/>
      <c r="G323" s="409"/>
      <c r="H323" s="409"/>
      <c r="I323" s="409"/>
      <c r="J323" s="409"/>
      <c r="K323" s="409"/>
      <c r="L323" s="409"/>
      <c r="M323" s="409"/>
      <c r="N323" s="409"/>
      <c r="O323" s="409"/>
      <c r="P323" s="409"/>
      <c r="Q323" s="409"/>
      <c r="R323" s="409"/>
      <c r="S323" s="409"/>
      <c r="T323" s="409"/>
      <c r="U323" s="409"/>
      <c r="V323" s="409"/>
      <c r="W323" s="409"/>
      <c r="X323" s="409"/>
      <c r="Y323" s="409"/>
      <c r="Z323" s="409"/>
    </row>
    <row r="324">
      <c r="A324" s="409"/>
      <c r="B324" s="409"/>
      <c r="C324" s="409"/>
      <c r="D324" s="409"/>
      <c r="E324" s="409"/>
      <c r="F324" s="409"/>
      <c r="G324" s="409"/>
      <c r="H324" s="409"/>
      <c r="I324" s="409"/>
      <c r="J324" s="409"/>
      <c r="K324" s="409"/>
      <c r="L324" s="409"/>
      <c r="M324" s="409"/>
      <c r="N324" s="409"/>
      <c r="O324" s="409"/>
      <c r="P324" s="409"/>
      <c r="Q324" s="409"/>
      <c r="R324" s="409"/>
      <c r="S324" s="409"/>
      <c r="T324" s="409"/>
      <c r="U324" s="409"/>
      <c r="V324" s="409"/>
      <c r="W324" s="409"/>
      <c r="X324" s="409"/>
      <c r="Y324" s="409"/>
      <c r="Z324" s="409"/>
    </row>
    <row r="325">
      <c r="A325" s="409"/>
      <c r="B325" s="409"/>
      <c r="C325" s="409"/>
      <c r="D325" s="409"/>
      <c r="E325" s="409"/>
      <c r="F325" s="409"/>
      <c r="G325" s="409"/>
      <c r="H325" s="409"/>
      <c r="I325" s="409"/>
      <c r="J325" s="409"/>
      <c r="K325" s="409"/>
      <c r="L325" s="409"/>
      <c r="M325" s="409"/>
      <c r="N325" s="409"/>
      <c r="O325" s="409"/>
      <c r="P325" s="409"/>
      <c r="Q325" s="409"/>
      <c r="R325" s="409"/>
      <c r="S325" s="409"/>
      <c r="T325" s="409"/>
      <c r="U325" s="409"/>
      <c r="V325" s="409"/>
      <c r="W325" s="409"/>
      <c r="X325" s="409"/>
      <c r="Y325" s="409"/>
      <c r="Z325" s="409"/>
    </row>
    <row r="326">
      <c r="A326" s="409"/>
      <c r="B326" s="409"/>
      <c r="C326" s="409"/>
      <c r="D326" s="409"/>
      <c r="E326" s="409"/>
      <c r="F326" s="409"/>
      <c r="G326" s="409"/>
      <c r="H326" s="409"/>
      <c r="I326" s="409"/>
      <c r="J326" s="409"/>
      <c r="K326" s="409"/>
      <c r="L326" s="409"/>
      <c r="M326" s="409"/>
      <c r="N326" s="409"/>
      <c r="O326" s="409"/>
      <c r="P326" s="409"/>
      <c r="Q326" s="409"/>
      <c r="R326" s="409"/>
      <c r="S326" s="409"/>
      <c r="T326" s="409"/>
      <c r="U326" s="409"/>
      <c r="V326" s="409"/>
      <c r="W326" s="409"/>
      <c r="X326" s="409"/>
      <c r="Y326" s="409"/>
      <c r="Z326" s="409"/>
    </row>
    <row r="327">
      <c r="A327" s="409"/>
      <c r="B327" s="409"/>
      <c r="C327" s="409"/>
      <c r="D327" s="409"/>
      <c r="E327" s="409"/>
      <c r="F327" s="409"/>
      <c r="G327" s="409"/>
      <c r="H327" s="409"/>
      <c r="I327" s="409"/>
      <c r="J327" s="409"/>
      <c r="K327" s="409"/>
      <c r="L327" s="409"/>
      <c r="M327" s="409"/>
      <c r="N327" s="409"/>
      <c r="O327" s="409"/>
      <c r="P327" s="409"/>
      <c r="Q327" s="409"/>
      <c r="R327" s="409"/>
      <c r="S327" s="409"/>
      <c r="T327" s="409"/>
      <c r="U327" s="409"/>
      <c r="V327" s="409"/>
      <c r="W327" s="409"/>
      <c r="X327" s="409"/>
      <c r="Y327" s="409"/>
      <c r="Z327" s="409"/>
    </row>
    <row r="328">
      <c r="A328" s="409"/>
      <c r="B328" s="409"/>
      <c r="C328" s="409"/>
      <c r="D328" s="409"/>
      <c r="E328" s="409"/>
      <c r="F328" s="409"/>
      <c r="G328" s="409"/>
      <c r="H328" s="409"/>
      <c r="I328" s="409"/>
      <c r="J328" s="409"/>
      <c r="K328" s="409"/>
      <c r="L328" s="409"/>
      <c r="M328" s="409"/>
      <c r="N328" s="409"/>
      <c r="O328" s="409"/>
      <c r="P328" s="409"/>
      <c r="Q328" s="409"/>
      <c r="R328" s="409"/>
      <c r="S328" s="409"/>
      <c r="T328" s="409"/>
      <c r="U328" s="409"/>
      <c r="V328" s="409"/>
      <c r="W328" s="409"/>
      <c r="X328" s="409"/>
      <c r="Y328" s="409"/>
      <c r="Z328" s="409"/>
    </row>
    <row r="329">
      <c r="A329" s="409"/>
      <c r="B329" s="409"/>
      <c r="C329" s="409"/>
      <c r="D329" s="409"/>
      <c r="E329" s="409"/>
      <c r="F329" s="409"/>
      <c r="G329" s="409"/>
      <c r="H329" s="409"/>
      <c r="I329" s="409"/>
      <c r="J329" s="409"/>
      <c r="K329" s="409"/>
      <c r="L329" s="409"/>
      <c r="M329" s="409"/>
      <c r="N329" s="409"/>
      <c r="O329" s="409"/>
      <c r="P329" s="409"/>
      <c r="Q329" s="409"/>
      <c r="R329" s="409"/>
      <c r="S329" s="409"/>
      <c r="T329" s="409"/>
      <c r="U329" s="409"/>
      <c r="V329" s="409"/>
      <c r="W329" s="409"/>
      <c r="X329" s="409"/>
      <c r="Y329" s="409"/>
      <c r="Z329" s="409"/>
    </row>
    <row r="330">
      <c r="A330" s="409"/>
      <c r="B330" s="409"/>
      <c r="C330" s="409"/>
      <c r="D330" s="409"/>
      <c r="E330" s="409"/>
      <c r="F330" s="409"/>
      <c r="G330" s="409"/>
      <c r="H330" s="409"/>
      <c r="I330" s="409"/>
      <c r="J330" s="409"/>
      <c r="K330" s="409"/>
      <c r="L330" s="409"/>
      <c r="M330" s="409"/>
      <c r="N330" s="409"/>
      <c r="O330" s="409"/>
      <c r="P330" s="409"/>
      <c r="Q330" s="409"/>
      <c r="R330" s="409"/>
      <c r="S330" s="409"/>
      <c r="T330" s="409"/>
      <c r="U330" s="409"/>
      <c r="V330" s="409"/>
      <c r="W330" s="409"/>
      <c r="X330" s="409"/>
      <c r="Y330" s="409"/>
      <c r="Z330" s="409"/>
    </row>
    <row r="331">
      <c r="A331" s="409"/>
      <c r="B331" s="409"/>
      <c r="C331" s="409"/>
      <c r="D331" s="409"/>
      <c r="E331" s="409"/>
      <c r="F331" s="409"/>
      <c r="G331" s="409"/>
      <c r="H331" s="409"/>
      <c r="I331" s="409"/>
      <c r="J331" s="409"/>
      <c r="K331" s="409"/>
      <c r="L331" s="409"/>
      <c r="M331" s="409"/>
      <c r="N331" s="409"/>
      <c r="O331" s="409"/>
      <c r="P331" s="409"/>
      <c r="Q331" s="409"/>
      <c r="R331" s="409"/>
      <c r="S331" s="409"/>
      <c r="T331" s="409"/>
      <c r="U331" s="409"/>
      <c r="V331" s="409"/>
      <c r="W331" s="409"/>
      <c r="X331" s="409"/>
      <c r="Y331" s="409"/>
      <c r="Z331" s="409"/>
    </row>
    <row r="332">
      <c r="A332" s="409"/>
      <c r="B332" s="409"/>
      <c r="C332" s="409"/>
      <c r="D332" s="409"/>
      <c r="E332" s="409"/>
      <c r="F332" s="409"/>
      <c r="G332" s="409"/>
      <c r="H332" s="409"/>
      <c r="I332" s="409"/>
      <c r="J332" s="409"/>
      <c r="K332" s="409"/>
      <c r="L332" s="409"/>
      <c r="M332" s="409"/>
      <c r="N332" s="409"/>
      <c r="O332" s="409"/>
      <c r="P332" s="409"/>
      <c r="Q332" s="409"/>
      <c r="R332" s="409"/>
      <c r="S332" s="409"/>
      <c r="T332" s="409"/>
      <c r="U332" s="409"/>
      <c r="V332" s="409"/>
      <c r="W332" s="409"/>
      <c r="X332" s="409"/>
      <c r="Y332" s="409"/>
      <c r="Z332" s="409"/>
    </row>
    <row r="333">
      <c r="A333" s="409"/>
      <c r="B333" s="409"/>
      <c r="C333" s="409"/>
      <c r="D333" s="409"/>
      <c r="E333" s="409"/>
      <c r="F333" s="409"/>
      <c r="G333" s="409"/>
      <c r="H333" s="409"/>
      <c r="I333" s="409"/>
      <c r="J333" s="409"/>
      <c r="K333" s="409"/>
      <c r="L333" s="409"/>
      <c r="M333" s="409"/>
      <c r="N333" s="409"/>
      <c r="O333" s="409"/>
      <c r="P333" s="409"/>
      <c r="Q333" s="409"/>
      <c r="R333" s="409"/>
      <c r="S333" s="409"/>
      <c r="T333" s="409"/>
      <c r="U333" s="409"/>
      <c r="V333" s="409"/>
      <c r="W333" s="409"/>
      <c r="X333" s="409"/>
      <c r="Y333" s="409"/>
      <c r="Z333" s="409"/>
    </row>
    <row r="334">
      <c r="A334" s="409"/>
      <c r="B334" s="409"/>
      <c r="C334" s="409"/>
      <c r="D334" s="409"/>
      <c r="E334" s="409"/>
      <c r="F334" s="409"/>
      <c r="G334" s="409"/>
      <c r="H334" s="409"/>
      <c r="I334" s="409"/>
      <c r="J334" s="409"/>
      <c r="K334" s="409"/>
      <c r="L334" s="409"/>
      <c r="M334" s="409"/>
      <c r="N334" s="409"/>
      <c r="O334" s="409"/>
      <c r="P334" s="409"/>
      <c r="Q334" s="409"/>
      <c r="R334" s="409"/>
      <c r="S334" s="409"/>
      <c r="T334" s="409"/>
      <c r="U334" s="409"/>
      <c r="V334" s="409"/>
      <c r="W334" s="409"/>
      <c r="X334" s="409"/>
      <c r="Y334" s="409"/>
      <c r="Z334" s="409"/>
    </row>
    <row r="335">
      <c r="A335" s="409"/>
      <c r="B335" s="409"/>
      <c r="C335" s="409"/>
      <c r="D335" s="409"/>
      <c r="E335" s="409"/>
      <c r="F335" s="409"/>
      <c r="G335" s="409"/>
      <c r="H335" s="409"/>
      <c r="I335" s="409"/>
      <c r="J335" s="409"/>
      <c r="K335" s="409"/>
      <c r="L335" s="409"/>
      <c r="M335" s="409"/>
      <c r="N335" s="409"/>
      <c r="O335" s="409"/>
      <c r="P335" s="409"/>
      <c r="Q335" s="409"/>
      <c r="R335" s="409"/>
      <c r="S335" s="409"/>
      <c r="T335" s="409"/>
      <c r="U335" s="409"/>
      <c r="V335" s="409"/>
      <c r="W335" s="409"/>
      <c r="X335" s="409"/>
      <c r="Y335" s="409"/>
      <c r="Z335" s="409"/>
    </row>
    <row r="336">
      <c r="A336" s="409"/>
      <c r="B336" s="409"/>
      <c r="C336" s="409"/>
      <c r="D336" s="409"/>
      <c r="E336" s="409"/>
      <c r="F336" s="409"/>
      <c r="G336" s="409"/>
      <c r="H336" s="409"/>
      <c r="I336" s="409"/>
      <c r="J336" s="409"/>
      <c r="K336" s="409"/>
      <c r="L336" s="409"/>
      <c r="M336" s="409"/>
      <c r="N336" s="409"/>
      <c r="O336" s="409"/>
      <c r="P336" s="409"/>
      <c r="Q336" s="409"/>
      <c r="R336" s="409"/>
      <c r="S336" s="409"/>
      <c r="T336" s="409"/>
      <c r="U336" s="409"/>
      <c r="V336" s="409"/>
      <c r="W336" s="409"/>
      <c r="X336" s="409"/>
      <c r="Y336" s="409"/>
      <c r="Z336" s="409"/>
    </row>
    <row r="337">
      <c r="A337" s="409"/>
      <c r="B337" s="409"/>
      <c r="C337" s="409"/>
      <c r="D337" s="409"/>
      <c r="E337" s="409"/>
      <c r="F337" s="409"/>
      <c r="G337" s="409"/>
      <c r="H337" s="409"/>
      <c r="I337" s="409"/>
      <c r="J337" s="409"/>
      <c r="K337" s="409"/>
      <c r="L337" s="409"/>
      <c r="M337" s="409"/>
      <c r="N337" s="409"/>
      <c r="O337" s="409"/>
      <c r="P337" s="409"/>
      <c r="Q337" s="409"/>
      <c r="R337" s="409"/>
      <c r="S337" s="409"/>
      <c r="T337" s="409"/>
      <c r="U337" s="409"/>
      <c r="V337" s="409"/>
      <c r="W337" s="409"/>
      <c r="X337" s="409"/>
      <c r="Y337" s="409"/>
      <c r="Z337" s="409"/>
    </row>
    <row r="338">
      <c r="A338" s="409"/>
      <c r="B338" s="409"/>
      <c r="C338" s="409"/>
      <c r="D338" s="409"/>
      <c r="E338" s="409"/>
      <c r="F338" s="409"/>
      <c r="G338" s="409"/>
      <c r="H338" s="409"/>
      <c r="I338" s="409"/>
      <c r="J338" s="409"/>
      <c r="K338" s="409"/>
      <c r="L338" s="409"/>
      <c r="M338" s="409"/>
      <c r="N338" s="409"/>
      <c r="O338" s="409"/>
      <c r="P338" s="409"/>
      <c r="Q338" s="409"/>
      <c r="R338" s="409"/>
      <c r="S338" s="409"/>
      <c r="T338" s="409"/>
      <c r="U338" s="409"/>
      <c r="V338" s="409"/>
      <c r="W338" s="409"/>
      <c r="X338" s="409"/>
      <c r="Y338" s="409"/>
      <c r="Z338" s="409"/>
    </row>
    <row r="339">
      <c r="A339" s="409"/>
      <c r="B339" s="409"/>
      <c r="C339" s="409"/>
      <c r="D339" s="409"/>
      <c r="E339" s="409"/>
      <c r="F339" s="409"/>
      <c r="G339" s="409"/>
      <c r="H339" s="409"/>
      <c r="I339" s="409"/>
      <c r="J339" s="409"/>
      <c r="K339" s="409"/>
      <c r="L339" s="409"/>
      <c r="M339" s="409"/>
      <c r="N339" s="409"/>
      <c r="O339" s="409"/>
      <c r="P339" s="409"/>
      <c r="Q339" s="409"/>
      <c r="R339" s="409"/>
      <c r="S339" s="409"/>
      <c r="T339" s="409"/>
      <c r="U339" s="409"/>
      <c r="V339" s="409"/>
      <c r="W339" s="409"/>
      <c r="X339" s="409"/>
      <c r="Y339" s="409"/>
      <c r="Z339" s="409"/>
    </row>
    <row r="340">
      <c r="A340" s="409"/>
      <c r="B340" s="409"/>
      <c r="C340" s="409"/>
      <c r="D340" s="409"/>
      <c r="E340" s="409"/>
      <c r="F340" s="409"/>
      <c r="G340" s="409"/>
      <c r="H340" s="409"/>
      <c r="I340" s="409"/>
      <c r="J340" s="409"/>
      <c r="K340" s="409"/>
      <c r="L340" s="409"/>
      <c r="M340" s="409"/>
      <c r="N340" s="409"/>
      <c r="O340" s="409"/>
      <c r="P340" s="409"/>
      <c r="Q340" s="409"/>
      <c r="R340" s="409"/>
      <c r="S340" s="409"/>
      <c r="T340" s="409"/>
      <c r="U340" s="409"/>
      <c r="V340" s="409"/>
      <c r="W340" s="409"/>
      <c r="X340" s="409"/>
      <c r="Y340" s="409"/>
      <c r="Z340" s="409"/>
    </row>
    <row r="341">
      <c r="A341" s="409"/>
      <c r="B341" s="409"/>
      <c r="C341" s="409"/>
      <c r="D341" s="409"/>
      <c r="E341" s="409"/>
      <c r="F341" s="409"/>
      <c r="G341" s="409"/>
      <c r="H341" s="409"/>
      <c r="I341" s="409"/>
      <c r="J341" s="409"/>
      <c r="K341" s="409"/>
      <c r="L341" s="409"/>
      <c r="M341" s="409"/>
      <c r="N341" s="409"/>
      <c r="O341" s="409"/>
      <c r="P341" s="409"/>
      <c r="Q341" s="409"/>
      <c r="R341" s="409"/>
      <c r="S341" s="409"/>
      <c r="T341" s="409"/>
      <c r="U341" s="409"/>
      <c r="V341" s="409"/>
      <c r="W341" s="409"/>
      <c r="X341" s="409"/>
      <c r="Y341" s="409"/>
      <c r="Z341" s="409"/>
    </row>
    <row r="342">
      <c r="A342" s="409"/>
      <c r="B342" s="409"/>
      <c r="C342" s="409"/>
      <c r="D342" s="409"/>
      <c r="E342" s="409"/>
      <c r="F342" s="409"/>
      <c r="G342" s="409"/>
      <c r="H342" s="409"/>
      <c r="I342" s="409"/>
      <c r="J342" s="409"/>
      <c r="K342" s="409"/>
      <c r="L342" s="409"/>
      <c r="M342" s="409"/>
      <c r="N342" s="409"/>
      <c r="O342" s="409"/>
      <c r="P342" s="409"/>
      <c r="Q342" s="409"/>
      <c r="R342" s="409"/>
      <c r="S342" s="409"/>
      <c r="T342" s="409"/>
      <c r="U342" s="409"/>
      <c r="V342" s="409"/>
      <c r="W342" s="409"/>
      <c r="X342" s="409"/>
      <c r="Y342" s="409"/>
      <c r="Z342" s="409"/>
    </row>
    <row r="343">
      <c r="A343" s="409"/>
      <c r="B343" s="409"/>
      <c r="C343" s="409"/>
      <c r="D343" s="409"/>
      <c r="E343" s="409"/>
      <c r="F343" s="409"/>
      <c r="G343" s="409"/>
      <c r="H343" s="409"/>
      <c r="I343" s="409"/>
      <c r="J343" s="409"/>
      <c r="K343" s="409"/>
      <c r="L343" s="409"/>
      <c r="M343" s="409"/>
      <c r="N343" s="409"/>
      <c r="O343" s="409"/>
      <c r="P343" s="409"/>
      <c r="Q343" s="409"/>
      <c r="R343" s="409"/>
      <c r="S343" s="409"/>
      <c r="T343" s="409"/>
      <c r="U343" s="409"/>
      <c r="V343" s="409"/>
      <c r="W343" s="409"/>
      <c r="X343" s="409"/>
      <c r="Y343" s="409"/>
      <c r="Z343" s="409"/>
    </row>
    <row r="344">
      <c r="A344" s="409"/>
      <c r="B344" s="409"/>
      <c r="C344" s="409"/>
      <c r="D344" s="409"/>
      <c r="E344" s="409"/>
      <c r="F344" s="409"/>
      <c r="G344" s="409"/>
      <c r="H344" s="409"/>
      <c r="I344" s="409"/>
      <c r="J344" s="409"/>
      <c r="K344" s="409"/>
      <c r="L344" s="409"/>
      <c r="M344" s="409"/>
      <c r="N344" s="409"/>
      <c r="O344" s="409"/>
      <c r="P344" s="409"/>
      <c r="Q344" s="409"/>
      <c r="R344" s="409"/>
      <c r="S344" s="409"/>
      <c r="T344" s="409"/>
      <c r="U344" s="409"/>
      <c r="V344" s="409"/>
      <c r="W344" s="409"/>
      <c r="X344" s="409"/>
      <c r="Y344" s="409"/>
      <c r="Z344" s="409"/>
    </row>
    <row r="345">
      <c r="A345" s="409"/>
      <c r="B345" s="409"/>
      <c r="C345" s="409"/>
      <c r="D345" s="409"/>
      <c r="E345" s="409"/>
      <c r="F345" s="409"/>
      <c r="G345" s="409"/>
      <c r="H345" s="409"/>
      <c r="I345" s="409"/>
      <c r="J345" s="409"/>
      <c r="K345" s="409"/>
      <c r="L345" s="409"/>
      <c r="M345" s="409"/>
      <c r="N345" s="409"/>
      <c r="O345" s="409"/>
      <c r="P345" s="409"/>
      <c r="Q345" s="409"/>
      <c r="R345" s="409"/>
      <c r="S345" s="409"/>
      <c r="T345" s="409"/>
      <c r="U345" s="409"/>
      <c r="V345" s="409"/>
      <c r="W345" s="409"/>
      <c r="X345" s="409"/>
      <c r="Y345" s="409"/>
      <c r="Z345" s="409"/>
    </row>
    <row r="346">
      <c r="A346" s="409"/>
      <c r="B346" s="409"/>
      <c r="C346" s="409"/>
      <c r="D346" s="409"/>
      <c r="E346" s="409"/>
      <c r="F346" s="409"/>
      <c r="G346" s="409"/>
      <c r="H346" s="409"/>
      <c r="I346" s="409"/>
      <c r="J346" s="409"/>
      <c r="K346" s="409"/>
      <c r="L346" s="409"/>
      <c r="M346" s="409"/>
      <c r="N346" s="409"/>
      <c r="O346" s="409"/>
      <c r="P346" s="409"/>
      <c r="Q346" s="409"/>
      <c r="R346" s="409"/>
      <c r="S346" s="409"/>
      <c r="T346" s="409"/>
      <c r="U346" s="409"/>
      <c r="V346" s="409"/>
      <c r="W346" s="409"/>
      <c r="X346" s="409"/>
      <c r="Y346" s="409"/>
      <c r="Z346" s="409"/>
    </row>
    <row r="347">
      <c r="A347" s="409"/>
      <c r="B347" s="409"/>
      <c r="C347" s="409"/>
      <c r="D347" s="409"/>
      <c r="E347" s="409"/>
      <c r="F347" s="409"/>
      <c r="G347" s="409"/>
      <c r="H347" s="409"/>
      <c r="I347" s="409"/>
      <c r="J347" s="409"/>
      <c r="K347" s="409"/>
      <c r="L347" s="409"/>
      <c r="M347" s="409"/>
      <c r="N347" s="409"/>
      <c r="O347" s="409"/>
      <c r="P347" s="409"/>
      <c r="Q347" s="409"/>
      <c r="R347" s="409"/>
      <c r="S347" s="409"/>
      <c r="T347" s="409"/>
      <c r="U347" s="409"/>
      <c r="V347" s="409"/>
      <c r="W347" s="409"/>
      <c r="X347" s="409"/>
      <c r="Y347" s="409"/>
      <c r="Z347" s="409"/>
    </row>
    <row r="348">
      <c r="A348" s="409"/>
      <c r="B348" s="409"/>
      <c r="C348" s="409"/>
      <c r="D348" s="409"/>
      <c r="E348" s="409"/>
      <c r="F348" s="409"/>
      <c r="G348" s="409"/>
      <c r="H348" s="409"/>
      <c r="I348" s="409"/>
      <c r="J348" s="409"/>
      <c r="K348" s="409"/>
      <c r="L348" s="409"/>
      <c r="M348" s="409"/>
      <c r="N348" s="409"/>
      <c r="O348" s="409"/>
      <c r="P348" s="409"/>
      <c r="Q348" s="409"/>
      <c r="R348" s="409"/>
      <c r="S348" s="409"/>
      <c r="T348" s="409"/>
      <c r="U348" s="409"/>
      <c r="V348" s="409"/>
      <c r="W348" s="409"/>
      <c r="X348" s="409"/>
      <c r="Y348" s="409"/>
      <c r="Z348" s="409"/>
    </row>
    <row r="349">
      <c r="A349" s="409"/>
      <c r="B349" s="409"/>
      <c r="C349" s="409"/>
      <c r="D349" s="409"/>
      <c r="E349" s="409"/>
      <c r="F349" s="409"/>
      <c r="G349" s="409"/>
      <c r="H349" s="409"/>
      <c r="I349" s="409"/>
      <c r="J349" s="409"/>
      <c r="K349" s="409"/>
      <c r="L349" s="409"/>
      <c r="M349" s="409"/>
      <c r="N349" s="409"/>
      <c r="O349" s="409"/>
      <c r="P349" s="409"/>
      <c r="Q349" s="409"/>
      <c r="R349" s="409"/>
      <c r="S349" s="409"/>
      <c r="T349" s="409"/>
      <c r="U349" s="409"/>
      <c r="V349" s="409"/>
      <c r="W349" s="409"/>
      <c r="X349" s="409"/>
      <c r="Y349" s="409"/>
      <c r="Z349" s="409"/>
    </row>
    <row r="350">
      <c r="A350" s="409"/>
      <c r="B350" s="409"/>
      <c r="C350" s="409"/>
      <c r="D350" s="409"/>
      <c r="E350" s="409"/>
      <c r="F350" s="409"/>
      <c r="G350" s="409"/>
      <c r="H350" s="409"/>
      <c r="I350" s="409"/>
      <c r="J350" s="409"/>
      <c r="K350" s="409"/>
      <c r="L350" s="409"/>
      <c r="M350" s="409"/>
      <c r="N350" s="409"/>
      <c r="O350" s="409"/>
      <c r="P350" s="409"/>
      <c r="Q350" s="409"/>
      <c r="R350" s="409"/>
      <c r="S350" s="409"/>
      <c r="T350" s="409"/>
      <c r="U350" s="409"/>
      <c r="V350" s="409"/>
      <c r="W350" s="409"/>
      <c r="X350" s="409"/>
      <c r="Y350" s="409"/>
      <c r="Z350" s="409"/>
    </row>
    <row r="351">
      <c r="A351" s="409"/>
      <c r="B351" s="409"/>
      <c r="C351" s="409"/>
      <c r="D351" s="409"/>
      <c r="E351" s="409"/>
      <c r="F351" s="409"/>
      <c r="G351" s="409"/>
      <c r="H351" s="409"/>
      <c r="I351" s="409"/>
      <c r="J351" s="409"/>
      <c r="K351" s="409"/>
      <c r="L351" s="409"/>
      <c r="M351" s="409"/>
      <c r="N351" s="409"/>
      <c r="O351" s="409"/>
      <c r="P351" s="409"/>
      <c r="Q351" s="409"/>
      <c r="R351" s="409"/>
      <c r="S351" s="409"/>
      <c r="T351" s="409"/>
      <c r="U351" s="409"/>
      <c r="V351" s="409"/>
      <c r="W351" s="409"/>
      <c r="X351" s="409"/>
      <c r="Y351" s="409"/>
      <c r="Z351" s="409"/>
    </row>
    <row r="352">
      <c r="A352" s="409"/>
      <c r="B352" s="409"/>
      <c r="C352" s="409"/>
      <c r="D352" s="409"/>
      <c r="E352" s="409"/>
      <c r="F352" s="409"/>
      <c r="G352" s="409"/>
      <c r="H352" s="409"/>
      <c r="I352" s="409"/>
      <c r="J352" s="409"/>
      <c r="K352" s="409"/>
      <c r="L352" s="409"/>
      <c r="M352" s="409"/>
      <c r="N352" s="409"/>
      <c r="O352" s="409"/>
      <c r="P352" s="409"/>
      <c r="Q352" s="409"/>
      <c r="R352" s="409"/>
      <c r="S352" s="409"/>
      <c r="T352" s="409"/>
      <c r="U352" s="409"/>
      <c r="V352" s="409"/>
      <c r="W352" s="409"/>
      <c r="X352" s="409"/>
      <c r="Y352" s="409"/>
      <c r="Z352" s="409"/>
    </row>
    <row r="353">
      <c r="A353" s="409"/>
      <c r="B353" s="409"/>
      <c r="C353" s="409"/>
      <c r="D353" s="409"/>
      <c r="E353" s="409"/>
      <c r="F353" s="409"/>
      <c r="G353" s="409"/>
      <c r="H353" s="409"/>
      <c r="I353" s="409"/>
      <c r="J353" s="409"/>
      <c r="K353" s="409"/>
      <c r="L353" s="409"/>
      <c r="M353" s="409"/>
      <c r="N353" s="409"/>
      <c r="O353" s="409"/>
      <c r="P353" s="409"/>
      <c r="Q353" s="409"/>
      <c r="R353" s="409"/>
      <c r="S353" s="409"/>
      <c r="T353" s="409"/>
      <c r="U353" s="409"/>
      <c r="V353" s="409"/>
      <c r="W353" s="409"/>
      <c r="X353" s="409"/>
      <c r="Y353" s="409"/>
      <c r="Z353" s="409"/>
    </row>
    <row r="354">
      <c r="A354" s="409"/>
      <c r="B354" s="409"/>
      <c r="C354" s="409"/>
      <c r="D354" s="409"/>
      <c r="E354" s="409"/>
      <c r="F354" s="409"/>
      <c r="G354" s="409"/>
      <c r="H354" s="409"/>
      <c r="I354" s="409"/>
      <c r="J354" s="409"/>
      <c r="K354" s="409"/>
      <c r="L354" s="409"/>
      <c r="M354" s="409"/>
      <c r="N354" s="409"/>
      <c r="O354" s="409"/>
      <c r="P354" s="409"/>
      <c r="Q354" s="409"/>
      <c r="R354" s="409"/>
      <c r="S354" s="409"/>
      <c r="T354" s="409"/>
      <c r="U354" s="409"/>
      <c r="V354" s="409"/>
      <c r="W354" s="409"/>
      <c r="X354" s="409"/>
      <c r="Y354" s="409"/>
      <c r="Z354" s="409"/>
    </row>
    <row r="355">
      <c r="A355" s="409"/>
      <c r="B355" s="409"/>
      <c r="C355" s="409"/>
      <c r="D355" s="409"/>
      <c r="E355" s="409"/>
      <c r="F355" s="409"/>
      <c r="G355" s="409"/>
      <c r="H355" s="409"/>
      <c r="I355" s="409"/>
      <c r="J355" s="409"/>
      <c r="K355" s="409"/>
      <c r="L355" s="409"/>
      <c r="M355" s="409"/>
      <c r="N355" s="409"/>
      <c r="O355" s="409"/>
      <c r="P355" s="409"/>
      <c r="Q355" s="409"/>
      <c r="R355" s="409"/>
      <c r="S355" s="409"/>
      <c r="T355" s="409"/>
      <c r="U355" s="409"/>
      <c r="V355" s="409"/>
      <c r="W355" s="409"/>
      <c r="X355" s="409"/>
      <c r="Y355" s="409"/>
      <c r="Z355" s="409"/>
    </row>
    <row r="356">
      <c r="A356" s="409"/>
      <c r="B356" s="409"/>
      <c r="C356" s="409"/>
      <c r="D356" s="409"/>
      <c r="E356" s="409"/>
      <c r="F356" s="409"/>
      <c r="G356" s="409"/>
      <c r="H356" s="409"/>
      <c r="I356" s="409"/>
      <c r="J356" s="409"/>
      <c r="K356" s="409"/>
      <c r="L356" s="409"/>
      <c r="M356" s="409"/>
      <c r="N356" s="409"/>
      <c r="O356" s="409"/>
      <c r="P356" s="409"/>
      <c r="Q356" s="409"/>
      <c r="R356" s="409"/>
      <c r="S356" s="409"/>
      <c r="T356" s="409"/>
      <c r="U356" s="409"/>
      <c r="V356" s="409"/>
      <c r="W356" s="409"/>
      <c r="X356" s="409"/>
      <c r="Y356" s="409"/>
      <c r="Z356" s="409"/>
    </row>
    <row r="357">
      <c r="A357" s="409"/>
      <c r="B357" s="409"/>
      <c r="C357" s="409"/>
      <c r="D357" s="409"/>
      <c r="E357" s="409"/>
      <c r="F357" s="409"/>
      <c r="G357" s="409"/>
      <c r="H357" s="409"/>
      <c r="I357" s="409"/>
      <c r="J357" s="409"/>
      <c r="K357" s="409"/>
      <c r="L357" s="409"/>
      <c r="M357" s="409"/>
      <c r="N357" s="409"/>
      <c r="O357" s="409"/>
      <c r="P357" s="409"/>
      <c r="Q357" s="409"/>
      <c r="R357" s="409"/>
      <c r="S357" s="409"/>
      <c r="T357" s="409"/>
      <c r="U357" s="409"/>
      <c r="V357" s="409"/>
      <c r="W357" s="409"/>
      <c r="X357" s="409"/>
      <c r="Y357" s="409"/>
      <c r="Z357" s="409"/>
    </row>
    <row r="358">
      <c r="A358" s="409"/>
      <c r="B358" s="409"/>
      <c r="C358" s="409"/>
      <c r="D358" s="409"/>
      <c r="E358" s="409"/>
      <c r="F358" s="409"/>
      <c r="G358" s="409"/>
      <c r="H358" s="409"/>
      <c r="I358" s="409"/>
      <c r="J358" s="409"/>
      <c r="K358" s="409"/>
      <c r="L358" s="409"/>
      <c r="M358" s="409"/>
      <c r="N358" s="409"/>
      <c r="O358" s="409"/>
      <c r="P358" s="409"/>
      <c r="Q358" s="409"/>
      <c r="R358" s="409"/>
      <c r="S358" s="409"/>
      <c r="T358" s="409"/>
      <c r="U358" s="409"/>
      <c r="V358" s="409"/>
      <c r="W358" s="409"/>
      <c r="X358" s="409"/>
      <c r="Y358" s="409"/>
      <c r="Z358" s="409"/>
    </row>
    <row r="359">
      <c r="A359" s="409"/>
      <c r="B359" s="409"/>
      <c r="C359" s="409"/>
      <c r="D359" s="409"/>
      <c r="E359" s="409"/>
      <c r="F359" s="409"/>
      <c r="G359" s="409"/>
      <c r="H359" s="409"/>
      <c r="I359" s="409"/>
      <c r="J359" s="409"/>
      <c r="K359" s="409"/>
      <c r="L359" s="409"/>
      <c r="M359" s="409"/>
      <c r="N359" s="409"/>
      <c r="O359" s="409"/>
      <c r="P359" s="409"/>
      <c r="Q359" s="409"/>
      <c r="R359" s="409"/>
      <c r="S359" s="409"/>
      <c r="T359" s="409"/>
      <c r="U359" s="409"/>
      <c r="V359" s="409"/>
      <c r="W359" s="409"/>
      <c r="X359" s="409"/>
      <c r="Y359" s="409"/>
      <c r="Z359" s="409"/>
    </row>
    <row r="360">
      <c r="A360" s="409"/>
      <c r="B360" s="409"/>
      <c r="C360" s="409"/>
      <c r="D360" s="409"/>
      <c r="E360" s="409"/>
      <c r="F360" s="409"/>
      <c r="G360" s="409"/>
      <c r="H360" s="409"/>
      <c r="I360" s="409"/>
      <c r="J360" s="409"/>
      <c r="K360" s="409"/>
      <c r="L360" s="409"/>
      <c r="M360" s="409"/>
      <c r="N360" s="409"/>
      <c r="O360" s="409"/>
      <c r="P360" s="409"/>
      <c r="Q360" s="409"/>
      <c r="R360" s="409"/>
      <c r="S360" s="409"/>
      <c r="T360" s="409"/>
      <c r="U360" s="409"/>
      <c r="V360" s="409"/>
      <c r="W360" s="409"/>
      <c r="X360" s="409"/>
      <c r="Y360" s="409"/>
      <c r="Z360" s="409"/>
    </row>
    <row r="361">
      <c r="A361" s="409"/>
      <c r="B361" s="409"/>
      <c r="C361" s="409"/>
      <c r="D361" s="409"/>
      <c r="E361" s="409"/>
      <c r="F361" s="409"/>
      <c r="G361" s="409"/>
      <c r="H361" s="409"/>
      <c r="I361" s="409"/>
      <c r="J361" s="409"/>
      <c r="K361" s="409"/>
      <c r="L361" s="409"/>
      <c r="M361" s="409"/>
      <c r="N361" s="409"/>
      <c r="O361" s="409"/>
      <c r="P361" s="409"/>
      <c r="Q361" s="409"/>
      <c r="R361" s="409"/>
      <c r="S361" s="409"/>
      <c r="T361" s="409"/>
      <c r="U361" s="409"/>
      <c r="V361" s="409"/>
      <c r="W361" s="409"/>
      <c r="X361" s="409"/>
      <c r="Y361" s="409"/>
      <c r="Z361" s="409"/>
    </row>
    <row r="362">
      <c r="A362" s="409"/>
      <c r="B362" s="409"/>
      <c r="C362" s="409"/>
      <c r="D362" s="409"/>
      <c r="E362" s="409"/>
      <c r="F362" s="409"/>
      <c r="G362" s="409"/>
      <c r="H362" s="409"/>
      <c r="I362" s="409"/>
      <c r="J362" s="409"/>
      <c r="K362" s="409"/>
      <c r="L362" s="409"/>
      <c r="M362" s="409"/>
      <c r="N362" s="409"/>
      <c r="O362" s="409"/>
      <c r="P362" s="409"/>
      <c r="Q362" s="409"/>
      <c r="R362" s="409"/>
      <c r="S362" s="409"/>
      <c r="T362" s="409"/>
      <c r="U362" s="409"/>
      <c r="V362" s="409"/>
      <c r="W362" s="409"/>
      <c r="X362" s="409"/>
      <c r="Y362" s="409"/>
      <c r="Z362" s="409"/>
    </row>
    <row r="363">
      <c r="A363" s="409"/>
      <c r="B363" s="409"/>
      <c r="C363" s="409"/>
      <c r="D363" s="409"/>
      <c r="E363" s="409"/>
      <c r="F363" s="409"/>
      <c r="G363" s="409"/>
      <c r="H363" s="409"/>
      <c r="I363" s="409"/>
      <c r="J363" s="409"/>
      <c r="K363" s="409"/>
      <c r="L363" s="409"/>
      <c r="M363" s="409"/>
      <c r="N363" s="409"/>
      <c r="O363" s="409"/>
      <c r="P363" s="409"/>
      <c r="Q363" s="409"/>
      <c r="R363" s="409"/>
      <c r="S363" s="409"/>
      <c r="T363" s="409"/>
      <c r="U363" s="409"/>
      <c r="V363" s="409"/>
      <c r="W363" s="409"/>
      <c r="X363" s="409"/>
      <c r="Y363" s="409"/>
      <c r="Z363" s="409"/>
    </row>
    <row r="364">
      <c r="A364" s="409"/>
      <c r="B364" s="409"/>
      <c r="C364" s="409"/>
      <c r="D364" s="409"/>
      <c r="E364" s="409"/>
      <c r="F364" s="409"/>
      <c r="G364" s="409"/>
      <c r="H364" s="409"/>
      <c r="I364" s="409"/>
      <c r="J364" s="409"/>
      <c r="K364" s="409"/>
      <c r="L364" s="409"/>
      <c r="M364" s="409"/>
      <c r="N364" s="409"/>
      <c r="O364" s="409"/>
      <c r="P364" s="409"/>
      <c r="Q364" s="409"/>
      <c r="R364" s="409"/>
      <c r="S364" s="409"/>
      <c r="T364" s="409"/>
      <c r="U364" s="409"/>
      <c r="V364" s="409"/>
      <c r="W364" s="409"/>
      <c r="X364" s="409"/>
      <c r="Y364" s="409"/>
      <c r="Z364" s="409"/>
    </row>
    <row r="365">
      <c r="A365" s="409"/>
      <c r="B365" s="409"/>
      <c r="C365" s="409"/>
      <c r="D365" s="409"/>
      <c r="E365" s="409"/>
      <c r="F365" s="409"/>
      <c r="G365" s="409"/>
      <c r="H365" s="409"/>
      <c r="I365" s="409"/>
      <c r="J365" s="409"/>
      <c r="K365" s="409"/>
      <c r="L365" s="409"/>
      <c r="M365" s="409"/>
      <c r="N365" s="409"/>
      <c r="O365" s="409"/>
      <c r="P365" s="409"/>
      <c r="Q365" s="409"/>
      <c r="R365" s="409"/>
      <c r="S365" s="409"/>
      <c r="T365" s="409"/>
      <c r="U365" s="409"/>
      <c r="V365" s="409"/>
      <c r="W365" s="409"/>
      <c r="X365" s="409"/>
      <c r="Y365" s="409"/>
      <c r="Z365" s="409"/>
    </row>
    <row r="366">
      <c r="A366" s="409"/>
      <c r="B366" s="409"/>
      <c r="C366" s="409"/>
      <c r="D366" s="409"/>
      <c r="E366" s="409"/>
      <c r="F366" s="409"/>
      <c r="G366" s="409"/>
      <c r="H366" s="409"/>
      <c r="I366" s="409"/>
      <c r="J366" s="409"/>
      <c r="K366" s="409"/>
      <c r="L366" s="409"/>
      <c r="M366" s="409"/>
      <c r="N366" s="409"/>
      <c r="O366" s="409"/>
      <c r="P366" s="409"/>
      <c r="Q366" s="409"/>
      <c r="R366" s="409"/>
      <c r="S366" s="409"/>
      <c r="T366" s="409"/>
      <c r="U366" s="409"/>
      <c r="V366" s="409"/>
      <c r="W366" s="409"/>
      <c r="X366" s="409"/>
      <c r="Y366" s="409"/>
      <c r="Z366" s="409"/>
    </row>
    <row r="367">
      <c r="A367" s="409"/>
      <c r="B367" s="409"/>
      <c r="C367" s="409"/>
      <c r="D367" s="409"/>
      <c r="E367" s="409"/>
      <c r="F367" s="409"/>
      <c r="G367" s="409"/>
      <c r="H367" s="409"/>
      <c r="I367" s="409"/>
      <c r="J367" s="409"/>
      <c r="K367" s="409"/>
      <c r="L367" s="409"/>
      <c r="M367" s="409"/>
      <c r="N367" s="409"/>
      <c r="O367" s="409"/>
      <c r="P367" s="409"/>
      <c r="Q367" s="409"/>
      <c r="R367" s="409"/>
      <c r="S367" s="409"/>
      <c r="T367" s="409"/>
      <c r="U367" s="409"/>
      <c r="V367" s="409"/>
      <c r="W367" s="409"/>
      <c r="X367" s="409"/>
      <c r="Y367" s="409"/>
      <c r="Z367" s="409"/>
    </row>
    <row r="368">
      <c r="A368" s="409"/>
      <c r="B368" s="409"/>
      <c r="C368" s="409"/>
      <c r="D368" s="409"/>
      <c r="E368" s="409"/>
      <c r="F368" s="409"/>
      <c r="G368" s="409"/>
      <c r="H368" s="409"/>
      <c r="I368" s="409"/>
      <c r="J368" s="409"/>
      <c r="K368" s="409"/>
      <c r="L368" s="409"/>
      <c r="M368" s="409"/>
      <c r="N368" s="409"/>
      <c r="O368" s="409"/>
      <c r="P368" s="409"/>
      <c r="Q368" s="409"/>
      <c r="R368" s="409"/>
      <c r="S368" s="409"/>
      <c r="T368" s="409"/>
      <c r="U368" s="409"/>
      <c r="V368" s="409"/>
      <c r="W368" s="409"/>
      <c r="X368" s="409"/>
      <c r="Y368" s="409"/>
      <c r="Z368" s="409"/>
    </row>
    <row r="369">
      <c r="A369" s="409"/>
      <c r="B369" s="409"/>
      <c r="C369" s="409"/>
      <c r="D369" s="409"/>
      <c r="E369" s="409"/>
      <c r="F369" s="409"/>
      <c r="G369" s="409"/>
      <c r="H369" s="409"/>
      <c r="I369" s="409"/>
      <c r="J369" s="409"/>
      <c r="K369" s="409"/>
      <c r="L369" s="409"/>
      <c r="M369" s="409"/>
      <c r="N369" s="409"/>
      <c r="O369" s="409"/>
      <c r="P369" s="409"/>
      <c r="Q369" s="409"/>
      <c r="R369" s="409"/>
      <c r="S369" s="409"/>
      <c r="T369" s="409"/>
      <c r="U369" s="409"/>
      <c r="V369" s="409"/>
      <c r="W369" s="409"/>
      <c r="X369" s="409"/>
      <c r="Y369" s="409"/>
      <c r="Z369" s="409"/>
    </row>
    <row r="370">
      <c r="A370" s="409"/>
      <c r="B370" s="409"/>
      <c r="C370" s="409"/>
      <c r="D370" s="409"/>
      <c r="E370" s="409"/>
      <c r="F370" s="409"/>
      <c r="G370" s="409"/>
      <c r="H370" s="409"/>
      <c r="I370" s="409"/>
      <c r="J370" s="409"/>
      <c r="K370" s="409"/>
      <c r="L370" s="409"/>
      <c r="M370" s="409"/>
      <c r="N370" s="409"/>
      <c r="O370" s="409"/>
      <c r="P370" s="409"/>
      <c r="Q370" s="409"/>
      <c r="R370" s="409"/>
      <c r="S370" s="409"/>
      <c r="T370" s="409"/>
      <c r="U370" s="409"/>
      <c r="V370" s="409"/>
      <c r="W370" s="409"/>
      <c r="X370" s="409"/>
      <c r="Y370" s="409"/>
      <c r="Z370" s="409"/>
    </row>
    <row r="371">
      <c r="A371" s="409"/>
      <c r="B371" s="409"/>
      <c r="C371" s="409"/>
      <c r="D371" s="409"/>
      <c r="E371" s="409"/>
      <c r="F371" s="409"/>
      <c r="G371" s="409"/>
      <c r="H371" s="409"/>
      <c r="I371" s="409"/>
      <c r="J371" s="409"/>
      <c r="K371" s="409"/>
      <c r="L371" s="409"/>
      <c r="M371" s="409"/>
      <c r="N371" s="409"/>
      <c r="O371" s="409"/>
      <c r="P371" s="409"/>
      <c r="Q371" s="409"/>
      <c r="R371" s="409"/>
      <c r="S371" s="409"/>
      <c r="T371" s="409"/>
      <c r="U371" s="409"/>
      <c r="V371" s="409"/>
      <c r="W371" s="409"/>
      <c r="X371" s="409"/>
      <c r="Y371" s="409"/>
      <c r="Z371" s="409"/>
    </row>
    <row r="372">
      <c r="A372" s="409"/>
      <c r="B372" s="409"/>
      <c r="C372" s="409"/>
      <c r="D372" s="409"/>
      <c r="E372" s="409"/>
      <c r="F372" s="409"/>
      <c r="G372" s="409"/>
      <c r="H372" s="409"/>
      <c r="I372" s="409"/>
      <c r="J372" s="409"/>
      <c r="K372" s="409"/>
      <c r="L372" s="409"/>
      <c r="M372" s="409"/>
      <c r="N372" s="409"/>
      <c r="O372" s="409"/>
      <c r="P372" s="409"/>
      <c r="Q372" s="409"/>
      <c r="R372" s="409"/>
      <c r="S372" s="409"/>
      <c r="T372" s="409"/>
      <c r="U372" s="409"/>
      <c r="V372" s="409"/>
      <c r="W372" s="409"/>
      <c r="X372" s="409"/>
      <c r="Y372" s="409"/>
      <c r="Z372" s="409"/>
    </row>
    <row r="373">
      <c r="A373" s="409"/>
      <c r="B373" s="409"/>
      <c r="C373" s="409"/>
      <c r="D373" s="409"/>
      <c r="E373" s="409"/>
      <c r="F373" s="409"/>
      <c r="G373" s="409"/>
      <c r="H373" s="409"/>
      <c r="I373" s="409"/>
      <c r="J373" s="409"/>
      <c r="K373" s="409"/>
      <c r="L373" s="409"/>
      <c r="M373" s="409"/>
      <c r="N373" s="409"/>
      <c r="O373" s="409"/>
      <c r="P373" s="409"/>
      <c r="Q373" s="409"/>
      <c r="R373" s="409"/>
      <c r="S373" s="409"/>
      <c r="T373" s="409"/>
      <c r="U373" s="409"/>
      <c r="V373" s="409"/>
      <c r="W373" s="409"/>
      <c r="X373" s="409"/>
      <c r="Y373" s="409"/>
      <c r="Z373" s="409"/>
    </row>
    <row r="374">
      <c r="A374" s="409"/>
      <c r="B374" s="409"/>
      <c r="C374" s="409"/>
      <c r="D374" s="409"/>
      <c r="E374" s="409"/>
      <c r="F374" s="409"/>
      <c r="G374" s="409"/>
      <c r="H374" s="409"/>
      <c r="I374" s="409"/>
      <c r="J374" s="409"/>
      <c r="K374" s="409"/>
      <c r="L374" s="409"/>
      <c r="M374" s="409"/>
      <c r="N374" s="409"/>
      <c r="O374" s="409"/>
      <c r="P374" s="409"/>
      <c r="Q374" s="409"/>
      <c r="R374" s="409"/>
      <c r="S374" s="409"/>
      <c r="T374" s="409"/>
      <c r="U374" s="409"/>
      <c r="V374" s="409"/>
      <c r="W374" s="409"/>
      <c r="X374" s="409"/>
      <c r="Y374" s="409"/>
      <c r="Z374" s="409"/>
    </row>
    <row r="375">
      <c r="A375" s="409"/>
      <c r="B375" s="409"/>
      <c r="C375" s="409"/>
      <c r="D375" s="409"/>
      <c r="E375" s="409"/>
      <c r="F375" s="409"/>
      <c r="G375" s="409"/>
      <c r="H375" s="409"/>
      <c r="I375" s="409"/>
      <c r="J375" s="409"/>
      <c r="K375" s="409"/>
      <c r="L375" s="409"/>
      <c r="M375" s="409"/>
      <c r="N375" s="409"/>
      <c r="O375" s="409"/>
      <c r="P375" s="409"/>
      <c r="Q375" s="409"/>
      <c r="R375" s="409"/>
      <c r="S375" s="409"/>
      <c r="T375" s="409"/>
      <c r="U375" s="409"/>
      <c r="V375" s="409"/>
      <c r="W375" s="409"/>
      <c r="X375" s="409"/>
      <c r="Y375" s="409"/>
      <c r="Z375" s="409"/>
    </row>
    <row r="376">
      <c r="A376" s="409"/>
      <c r="B376" s="409"/>
      <c r="C376" s="409"/>
      <c r="D376" s="409"/>
      <c r="E376" s="409"/>
      <c r="F376" s="409"/>
      <c r="G376" s="409"/>
      <c r="H376" s="409"/>
      <c r="I376" s="409"/>
      <c r="J376" s="409"/>
      <c r="K376" s="409"/>
      <c r="L376" s="409"/>
      <c r="M376" s="409"/>
      <c r="N376" s="409"/>
      <c r="O376" s="409"/>
      <c r="P376" s="409"/>
      <c r="Q376" s="409"/>
      <c r="R376" s="409"/>
      <c r="S376" s="409"/>
      <c r="T376" s="409"/>
      <c r="U376" s="409"/>
      <c r="V376" s="409"/>
      <c r="W376" s="409"/>
      <c r="X376" s="409"/>
      <c r="Y376" s="409"/>
      <c r="Z376" s="409"/>
    </row>
    <row r="377">
      <c r="A377" s="409"/>
      <c r="B377" s="409"/>
      <c r="C377" s="409"/>
      <c r="D377" s="409"/>
      <c r="E377" s="409"/>
      <c r="F377" s="409"/>
      <c r="G377" s="409"/>
      <c r="H377" s="409"/>
      <c r="I377" s="409"/>
      <c r="J377" s="409"/>
      <c r="K377" s="409"/>
      <c r="L377" s="409"/>
      <c r="M377" s="409"/>
      <c r="N377" s="409"/>
      <c r="O377" s="409"/>
      <c r="P377" s="409"/>
      <c r="Q377" s="409"/>
      <c r="R377" s="409"/>
      <c r="S377" s="409"/>
      <c r="T377" s="409"/>
      <c r="U377" s="409"/>
      <c r="V377" s="409"/>
      <c r="W377" s="409"/>
      <c r="X377" s="409"/>
      <c r="Y377" s="409"/>
      <c r="Z377" s="409"/>
    </row>
    <row r="378">
      <c r="A378" s="409"/>
      <c r="B378" s="409"/>
      <c r="C378" s="409"/>
      <c r="D378" s="409"/>
      <c r="E378" s="409"/>
      <c r="F378" s="409"/>
      <c r="G378" s="409"/>
      <c r="H378" s="409"/>
      <c r="I378" s="409"/>
      <c r="J378" s="409"/>
      <c r="K378" s="409"/>
      <c r="L378" s="409"/>
      <c r="M378" s="409"/>
      <c r="N378" s="409"/>
      <c r="O378" s="409"/>
      <c r="P378" s="409"/>
      <c r="Q378" s="409"/>
      <c r="R378" s="409"/>
      <c r="S378" s="409"/>
      <c r="T378" s="409"/>
      <c r="U378" s="409"/>
      <c r="V378" s="409"/>
      <c r="W378" s="409"/>
      <c r="X378" s="409"/>
      <c r="Y378" s="409"/>
      <c r="Z378" s="409"/>
    </row>
    <row r="379">
      <c r="A379" s="409"/>
      <c r="B379" s="409"/>
      <c r="C379" s="409"/>
      <c r="D379" s="409"/>
      <c r="E379" s="409"/>
      <c r="F379" s="409"/>
      <c r="G379" s="409"/>
      <c r="H379" s="409"/>
      <c r="I379" s="409"/>
      <c r="J379" s="409"/>
      <c r="K379" s="409"/>
      <c r="L379" s="409"/>
      <c r="M379" s="409"/>
      <c r="N379" s="409"/>
      <c r="O379" s="409"/>
      <c r="P379" s="409"/>
      <c r="Q379" s="409"/>
      <c r="R379" s="409"/>
      <c r="S379" s="409"/>
      <c r="T379" s="409"/>
      <c r="U379" s="409"/>
      <c r="V379" s="409"/>
      <c r="W379" s="409"/>
      <c r="X379" s="409"/>
      <c r="Y379" s="409"/>
      <c r="Z379" s="409"/>
    </row>
    <row r="380">
      <c r="A380" s="409"/>
      <c r="B380" s="409"/>
      <c r="C380" s="409"/>
      <c r="D380" s="409"/>
      <c r="E380" s="409"/>
      <c r="F380" s="409"/>
      <c r="G380" s="409"/>
      <c r="H380" s="409"/>
      <c r="I380" s="409"/>
      <c r="J380" s="409"/>
      <c r="K380" s="409"/>
      <c r="L380" s="409"/>
      <c r="M380" s="409"/>
      <c r="N380" s="409"/>
      <c r="O380" s="409"/>
      <c r="P380" s="409"/>
      <c r="Q380" s="409"/>
      <c r="R380" s="409"/>
      <c r="S380" s="409"/>
      <c r="T380" s="409"/>
      <c r="U380" s="409"/>
      <c r="V380" s="409"/>
      <c r="W380" s="409"/>
      <c r="X380" s="409"/>
      <c r="Y380" s="409"/>
      <c r="Z380" s="409"/>
    </row>
    <row r="381">
      <c r="A381" s="409"/>
      <c r="B381" s="409"/>
      <c r="C381" s="409"/>
      <c r="D381" s="409"/>
      <c r="E381" s="409"/>
      <c r="F381" s="409"/>
      <c r="G381" s="409"/>
      <c r="H381" s="409"/>
      <c r="I381" s="409"/>
      <c r="J381" s="409"/>
      <c r="K381" s="409"/>
      <c r="L381" s="409"/>
      <c r="M381" s="409"/>
      <c r="N381" s="409"/>
      <c r="O381" s="409"/>
      <c r="P381" s="409"/>
      <c r="Q381" s="409"/>
      <c r="R381" s="409"/>
      <c r="S381" s="409"/>
      <c r="T381" s="409"/>
      <c r="U381" s="409"/>
      <c r="V381" s="409"/>
      <c r="W381" s="409"/>
      <c r="X381" s="409"/>
      <c r="Y381" s="409"/>
      <c r="Z381" s="409"/>
    </row>
    <row r="382">
      <c r="A382" s="409"/>
      <c r="B382" s="409"/>
      <c r="C382" s="409"/>
      <c r="D382" s="409"/>
      <c r="E382" s="409"/>
      <c r="F382" s="409"/>
      <c r="G382" s="409"/>
      <c r="H382" s="409"/>
      <c r="I382" s="409"/>
      <c r="J382" s="409"/>
      <c r="K382" s="409"/>
      <c r="L382" s="409"/>
      <c r="M382" s="409"/>
      <c r="N382" s="409"/>
      <c r="O382" s="409"/>
      <c r="P382" s="409"/>
      <c r="Q382" s="409"/>
      <c r="R382" s="409"/>
      <c r="S382" s="409"/>
      <c r="T382" s="409"/>
      <c r="U382" s="409"/>
      <c r="V382" s="409"/>
      <c r="W382" s="409"/>
      <c r="X382" s="409"/>
      <c r="Y382" s="409"/>
      <c r="Z382" s="409"/>
    </row>
    <row r="383">
      <c r="A383" s="409"/>
      <c r="B383" s="409"/>
      <c r="C383" s="409"/>
      <c r="D383" s="409"/>
      <c r="E383" s="409"/>
      <c r="F383" s="409"/>
      <c r="G383" s="409"/>
      <c r="H383" s="409"/>
      <c r="I383" s="409"/>
      <c r="J383" s="409"/>
      <c r="K383" s="409"/>
      <c r="L383" s="409"/>
      <c r="M383" s="409"/>
      <c r="N383" s="409"/>
      <c r="O383" s="409"/>
      <c r="P383" s="409"/>
      <c r="Q383" s="409"/>
      <c r="R383" s="409"/>
      <c r="S383" s="409"/>
      <c r="T383" s="409"/>
      <c r="U383" s="409"/>
      <c r="V383" s="409"/>
      <c r="W383" s="409"/>
      <c r="X383" s="409"/>
      <c r="Y383" s="409"/>
      <c r="Z383" s="409"/>
    </row>
    <row r="384">
      <c r="A384" s="409"/>
      <c r="B384" s="409"/>
      <c r="C384" s="409"/>
      <c r="D384" s="409"/>
      <c r="E384" s="409"/>
      <c r="F384" s="409"/>
      <c r="G384" s="409"/>
      <c r="H384" s="409"/>
      <c r="I384" s="409"/>
      <c r="J384" s="409"/>
      <c r="K384" s="409"/>
      <c r="L384" s="409"/>
      <c r="M384" s="409"/>
      <c r="N384" s="409"/>
      <c r="O384" s="409"/>
      <c r="P384" s="409"/>
      <c r="Q384" s="409"/>
      <c r="R384" s="409"/>
      <c r="S384" s="409"/>
      <c r="T384" s="409"/>
      <c r="U384" s="409"/>
      <c r="V384" s="409"/>
      <c r="W384" s="409"/>
      <c r="X384" s="409"/>
      <c r="Y384" s="409"/>
      <c r="Z384" s="409"/>
    </row>
    <row r="385">
      <c r="A385" s="409"/>
      <c r="B385" s="409"/>
      <c r="C385" s="409"/>
      <c r="D385" s="409"/>
      <c r="E385" s="409"/>
      <c r="F385" s="409"/>
      <c r="G385" s="409"/>
      <c r="H385" s="409"/>
      <c r="I385" s="409"/>
      <c r="J385" s="409"/>
      <c r="K385" s="409"/>
      <c r="L385" s="409"/>
      <c r="M385" s="409"/>
      <c r="N385" s="409"/>
      <c r="O385" s="409"/>
      <c r="P385" s="409"/>
      <c r="Q385" s="409"/>
      <c r="R385" s="409"/>
      <c r="S385" s="409"/>
      <c r="T385" s="409"/>
      <c r="U385" s="409"/>
      <c r="V385" s="409"/>
      <c r="W385" s="409"/>
      <c r="X385" s="409"/>
      <c r="Y385" s="409"/>
      <c r="Z385" s="409"/>
    </row>
    <row r="386">
      <c r="A386" s="409"/>
      <c r="B386" s="409"/>
      <c r="C386" s="409"/>
      <c r="D386" s="409"/>
      <c r="E386" s="409"/>
      <c r="F386" s="409"/>
      <c r="G386" s="409"/>
      <c r="H386" s="409"/>
      <c r="I386" s="409"/>
      <c r="J386" s="409"/>
      <c r="K386" s="409"/>
      <c r="L386" s="409"/>
      <c r="M386" s="409"/>
      <c r="N386" s="409"/>
      <c r="O386" s="409"/>
      <c r="P386" s="409"/>
      <c r="Q386" s="409"/>
      <c r="R386" s="409"/>
      <c r="S386" s="409"/>
      <c r="T386" s="409"/>
      <c r="U386" s="409"/>
      <c r="V386" s="409"/>
      <c r="W386" s="409"/>
      <c r="X386" s="409"/>
      <c r="Y386" s="409"/>
      <c r="Z386" s="409"/>
    </row>
    <row r="387">
      <c r="A387" s="409"/>
      <c r="B387" s="409"/>
      <c r="C387" s="409"/>
      <c r="D387" s="409"/>
      <c r="E387" s="409"/>
      <c r="F387" s="409"/>
      <c r="G387" s="409"/>
      <c r="H387" s="409"/>
      <c r="I387" s="409"/>
      <c r="J387" s="409"/>
      <c r="K387" s="409"/>
      <c r="L387" s="409"/>
      <c r="M387" s="409"/>
      <c r="N387" s="409"/>
      <c r="O387" s="409"/>
      <c r="P387" s="409"/>
      <c r="Q387" s="409"/>
      <c r="R387" s="409"/>
      <c r="S387" s="409"/>
      <c r="T387" s="409"/>
      <c r="U387" s="409"/>
      <c r="V387" s="409"/>
      <c r="W387" s="409"/>
      <c r="X387" s="409"/>
      <c r="Y387" s="409"/>
      <c r="Z387" s="409"/>
    </row>
    <row r="388">
      <c r="A388" s="409"/>
      <c r="B388" s="409"/>
      <c r="C388" s="409"/>
      <c r="D388" s="409"/>
      <c r="E388" s="409"/>
      <c r="F388" s="409"/>
      <c r="G388" s="409"/>
      <c r="H388" s="409"/>
      <c r="I388" s="409"/>
      <c r="J388" s="409"/>
      <c r="K388" s="409"/>
      <c r="L388" s="409"/>
      <c r="M388" s="409"/>
      <c r="N388" s="409"/>
      <c r="O388" s="409"/>
      <c r="P388" s="409"/>
      <c r="Q388" s="409"/>
      <c r="R388" s="409"/>
      <c r="S388" s="409"/>
      <c r="T388" s="409"/>
      <c r="U388" s="409"/>
      <c r="V388" s="409"/>
      <c r="W388" s="409"/>
      <c r="X388" s="409"/>
      <c r="Y388" s="409"/>
      <c r="Z388" s="409"/>
    </row>
    <row r="389">
      <c r="A389" s="409"/>
      <c r="B389" s="409"/>
      <c r="C389" s="409"/>
      <c r="D389" s="409"/>
      <c r="E389" s="409"/>
      <c r="F389" s="409"/>
      <c r="G389" s="409"/>
      <c r="H389" s="409"/>
      <c r="I389" s="409"/>
      <c r="J389" s="409"/>
      <c r="K389" s="409"/>
      <c r="L389" s="409"/>
      <c r="M389" s="409"/>
      <c r="N389" s="409"/>
      <c r="O389" s="409"/>
      <c r="P389" s="409"/>
      <c r="Q389" s="409"/>
      <c r="R389" s="409"/>
      <c r="S389" s="409"/>
      <c r="T389" s="409"/>
      <c r="U389" s="409"/>
      <c r="V389" s="409"/>
      <c r="W389" s="409"/>
      <c r="X389" s="409"/>
      <c r="Y389" s="409"/>
      <c r="Z389" s="409"/>
    </row>
    <row r="390">
      <c r="A390" s="409"/>
      <c r="B390" s="409"/>
      <c r="C390" s="409"/>
      <c r="D390" s="409"/>
      <c r="E390" s="409"/>
      <c r="F390" s="409"/>
      <c r="G390" s="409"/>
      <c r="H390" s="409"/>
      <c r="I390" s="409"/>
      <c r="J390" s="409"/>
      <c r="K390" s="409"/>
      <c r="L390" s="409"/>
      <c r="M390" s="409"/>
      <c r="N390" s="409"/>
      <c r="O390" s="409"/>
      <c r="P390" s="409"/>
      <c r="Q390" s="409"/>
      <c r="R390" s="409"/>
      <c r="S390" s="409"/>
      <c r="T390" s="409"/>
      <c r="U390" s="409"/>
      <c r="V390" s="409"/>
      <c r="W390" s="409"/>
      <c r="X390" s="409"/>
      <c r="Y390" s="409"/>
      <c r="Z390" s="409"/>
    </row>
    <row r="391">
      <c r="A391" s="409"/>
      <c r="B391" s="409"/>
      <c r="C391" s="409"/>
      <c r="D391" s="409"/>
      <c r="E391" s="409"/>
      <c r="F391" s="409"/>
      <c r="G391" s="409"/>
      <c r="H391" s="409"/>
      <c r="I391" s="409"/>
      <c r="J391" s="409"/>
      <c r="K391" s="409"/>
      <c r="L391" s="409"/>
      <c r="M391" s="409"/>
      <c r="N391" s="409"/>
      <c r="O391" s="409"/>
      <c r="P391" s="409"/>
      <c r="Q391" s="409"/>
      <c r="R391" s="409"/>
      <c r="S391" s="409"/>
      <c r="T391" s="409"/>
      <c r="U391" s="409"/>
      <c r="V391" s="409"/>
      <c r="W391" s="409"/>
      <c r="X391" s="409"/>
      <c r="Y391" s="409"/>
      <c r="Z391" s="409"/>
    </row>
    <row r="392">
      <c r="A392" s="409"/>
      <c r="B392" s="409"/>
      <c r="C392" s="409"/>
      <c r="D392" s="409"/>
      <c r="E392" s="409"/>
      <c r="F392" s="409"/>
      <c r="G392" s="409"/>
      <c r="H392" s="409"/>
      <c r="I392" s="409"/>
      <c r="J392" s="409"/>
      <c r="K392" s="409"/>
      <c r="L392" s="409"/>
      <c r="M392" s="409"/>
      <c r="N392" s="409"/>
      <c r="O392" s="409"/>
      <c r="P392" s="409"/>
      <c r="Q392" s="409"/>
      <c r="R392" s="409"/>
      <c r="S392" s="409"/>
      <c r="T392" s="409"/>
      <c r="U392" s="409"/>
      <c r="V392" s="409"/>
      <c r="W392" s="409"/>
      <c r="X392" s="409"/>
      <c r="Y392" s="409"/>
      <c r="Z392" s="409"/>
    </row>
    <row r="393">
      <c r="A393" s="409"/>
      <c r="B393" s="409"/>
      <c r="C393" s="409"/>
      <c r="D393" s="409"/>
      <c r="E393" s="409"/>
      <c r="F393" s="409"/>
      <c r="G393" s="409"/>
      <c r="H393" s="409"/>
      <c r="I393" s="409"/>
      <c r="J393" s="409"/>
      <c r="K393" s="409"/>
      <c r="L393" s="409"/>
      <c r="M393" s="409"/>
      <c r="N393" s="409"/>
      <c r="O393" s="409"/>
      <c r="P393" s="409"/>
      <c r="Q393" s="409"/>
      <c r="R393" s="409"/>
      <c r="S393" s="409"/>
      <c r="T393" s="409"/>
      <c r="U393" s="409"/>
      <c r="V393" s="409"/>
      <c r="W393" s="409"/>
      <c r="X393" s="409"/>
      <c r="Y393" s="409"/>
      <c r="Z393" s="409"/>
    </row>
    <row r="394">
      <c r="A394" s="409"/>
      <c r="B394" s="409"/>
      <c r="C394" s="409"/>
      <c r="D394" s="409"/>
      <c r="E394" s="409"/>
      <c r="F394" s="409"/>
      <c r="G394" s="409"/>
      <c r="H394" s="409"/>
      <c r="I394" s="409"/>
      <c r="J394" s="409"/>
      <c r="K394" s="409"/>
      <c r="L394" s="409"/>
      <c r="M394" s="409"/>
      <c r="N394" s="409"/>
      <c r="O394" s="409"/>
      <c r="P394" s="409"/>
      <c r="Q394" s="409"/>
      <c r="R394" s="409"/>
      <c r="S394" s="409"/>
      <c r="T394" s="409"/>
      <c r="U394" s="409"/>
      <c r="V394" s="409"/>
      <c r="W394" s="409"/>
      <c r="X394" s="409"/>
      <c r="Y394" s="409"/>
      <c r="Z394" s="409"/>
    </row>
    <row r="395">
      <c r="A395" s="409"/>
      <c r="B395" s="409"/>
      <c r="C395" s="409"/>
      <c r="D395" s="409"/>
      <c r="E395" s="409"/>
      <c r="F395" s="409"/>
      <c r="G395" s="409"/>
      <c r="H395" s="409"/>
      <c r="I395" s="409"/>
      <c r="J395" s="409"/>
      <c r="K395" s="409"/>
      <c r="L395" s="409"/>
      <c r="M395" s="409"/>
      <c r="N395" s="409"/>
      <c r="O395" s="409"/>
      <c r="P395" s="409"/>
      <c r="Q395" s="409"/>
      <c r="R395" s="409"/>
      <c r="S395" s="409"/>
      <c r="T395" s="409"/>
      <c r="U395" s="409"/>
      <c r="V395" s="409"/>
      <c r="W395" s="409"/>
      <c r="X395" s="409"/>
      <c r="Y395" s="409"/>
      <c r="Z395" s="409"/>
    </row>
    <row r="396">
      <c r="A396" s="409"/>
      <c r="B396" s="409"/>
      <c r="C396" s="409"/>
      <c r="D396" s="409"/>
      <c r="E396" s="409"/>
      <c r="F396" s="409"/>
      <c r="G396" s="409"/>
      <c r="H396" s="409"/>
      <c r="I396" s="409"/>
      <c r="J396" s="409"/>
      <c r="K396" s="409"/>
      <c r="L396" s="409"/>
      <c r="M396" s="409"/>
      <c r="N396" s="409"/>
      <c r="O396" s="409"/>
      <c r="P396" s="409"/>
      <c r="Q396" s="409"/>
      <c r="R396" s="409"/>
      <c r="S396" s="409"/>
      <c r="T396" s="409"/>
      <c r="U396" s="409"/>
      <c r="V396" s="409"/>
      <c r="W396" s="409"/>
      <c r="X396" s="409"/>
      <c r="Y396" s="409"/>
      <c r="Z396" s="409"/>
    </row>
    <row r="397">
      <c r="A397" s="409"/>
      <c r="B397" s="409"/>
      <c r="C397" s="409"/>
      <c r="D397" s="409"/>
      <c r="E397" s="409"/>
      <c r="F397" s="409"/>
      <c r="G397" s="409"/>
      <c r="H397" s="409"/>
      <c r="I397" s="409"/>
      <c r="J397" s="409"/>
      <c r="K397" s="409"/>
      <c r="L397" s="409"/>
      <c r="M397" s="409"/>
      <c r="N397" s="409"/>
      <c r="O397" s="409"/>
      <c r="P397" s="409"/>
      <c r="Q397" s="409"/>
      <c r="R397" s="409"/>
      <c r="S397" s="409"/>
      <c r="T397" s="409"/>
      <c r="U397" s="409"/>
      <c r="V397" s="409"/>
      <c r="W397" s="409"/>
      <c r="X397" s="409"/>
      <c r="Y397" s="409"/>
      <c r="Z397" s="409"/>
    </row>
    <row r="398">
      <c r="A398" s="409"/>
      <c r="B398" s="409"/>
      <c r="C398" s="409"/>
      <c r="D398" s="409"/>
      <c r="E398" s="409"/>
      <c r="F398" s="409"/>
      <c r="G398" s="409"/>
      <c r="H398" s="409"/>
      <c r="I398" s="409"/>
      <c r="J398" s="409"/>
      <c r="K398" s="409"/>
      <c r="L398" s="409"/>
      <c r="M398" s="409"/>
      <c r="N398" s="409"/>
      <c r="O398" s="409"/>
      <c r="P398" s="409"/>
      <c r="Q398" s="409"/>
      <c r="R398" s="409"/>
      <c r="S398" s="409"/>
      <c r="T398" s="409"/>
      <c r="U398" s="409"/>
      <c r="V398" s="409"/>
      <c r="W398" s="409"/>
      <c r="X398" s="409"/>
      <c r="Y398" s="409"/>
      <c r="Z398" s="409"/>
    </row>
    <row r="399">
      <c r="A399" s="409"/>
      <c r="B399" s="409"/>
      <c r="C399" s="409"/>
      <c r="D399" s="409"/>
      <c r="E399" s="409"/>
      <c r="F399" s="409"/>
      <c r="G399" s="409"/>
      <c r="H399" s="409"/>
      <c r="I399" s="409"/>
      <c r="J399" s="409"/>
      <c r="K399" s="409"/>
      <c r="L399" s="409"/>
      <c r="M399" s="409"/>
      <c r="N399" s="409"/>
      <c r="O399" s="409"/>
      <c r="P399" s="409"/>
      <c r="Q399" s="409"/>
      <c r="R399" s="409"/>
      <c r="S399" s="409"/>
      <c r="T399" s="409"/>
      <c r="U399" s="409"/>
      <c r="V399" s="409"/>
      <c r="W399" s="409"/>
      <c r="X399" s="409"/>
      <c r="Y399" s="409"/>
      <c r="Z399" s="409"/>
    </row>
    <row r="400">
      <c r="A400" s="409"/>
      <c r="B400" s="409"/>
      <c r="C400" s="409"/>
      <c r="D400" s="409"/>
      <c r="E400" s="409"/>
      <c r="F400" s="409"/>
      <c r="G400" s="409"/>
      <c r="H400" s="409"/>
      <c r="I400" s="409"/>
      <c r="J400" s="409"/>
      <c r="K400" s="409"/>
      <c r="L400" s="409"/>
      <c r="M400" s="409"/>
      <c r="N400" s="409"/>
      <c r="O400" s="409"/>
      <c r="P400" s="409"/>
      <c r="Q400" s="409"/>
      <c r="R400" s="409"/>
      <c r="S400" s="409"/>
      <c r="T400" s="409"/>
      <c r="U400" s="409"/>
      <c r="V400" s="409"/>
      <c r="W400" s="409"/>
      <c r="X400" s="409"/>
      <c r="Y400" s="409"/>
      <c r="Z400" s="409"/>
    </row>
    <row r="401">
      <c r="A401" s="409"/>
      <c r="B401" s="409"/>
      <c r="C401" s="409"/>
      <c r="D401" s="409"/>
      <c r="E401" s="409"/>
      <c r="F401" s="409"/>
      <c r="G401" s="409"/>
      <c r="H401" s="409"/>
      <c r="I401" s="409"/>
      <c r="J401" s="409"/>
      <c r="K401" s="409"/>
      <c r="L401" s="409"/>
      <c r="M401" s="409"/>
      <c r="N401" s="409"/>
      <c r="O401" s="409"/>
      <c r="P401" s="409"/>
      <c r="Q401" s="409"/>
      <c r="R401" s="409"/>
      <c r="S401" s="409"/>
      <c r="T401" s="409"/>
      <c r="U401" s="409"/>
      <c r="V401" s="409"/>
      <c r="W401" s="409"/>
      <c r="X401" s="409"/>
      <c r="Y401" s="409"/>
      <c r="Z401" s="409"/>
    </row>
    <row r="402">
      <c r="A402" s="409"/>
      <c r="B402" s="409"/>
      <c r="C402" s="409"/>
      <c r="D402" s="409"/>
      <c r="E402" s="409"/>
      <c r="F402" s="409"/>
      <c r="G402" s="409"/>
      <c r="H402" s="409"/>
      <c r="I402" s="409"/>
      <c r="J402" s="409"/>
      <c r="K402" s="409"/>
      <c r="L402" s="409"/>
      <c r="M402" s="409"/>
      <c r="N402" s="409"/>
      <c r="O402" s="409"/>
      <c r="P402" s="409"/>
      <c r="Q402" s="409"/>
      <c r="R402" s="409"/>
      <c r="S402" s="409"/>
      <c r="T402" s="409"/>
      <c r="U402" s="409"/>
      <c r="V402" s="409"/>
      <c r="W402" s="409"/>
      <c r="X402" s="409"/>
      <c r="Y402" s="409"/>
      <c r="Z402" s="409"/>
    </row>
    <row r="403">
      <c r="A403" s="409"/>
      <c r="B403" s="409"/>
      <c r="C403" s="409"/>
      <c r="D403" s="409"/>
      <c r="E403" s="409"/>
      <c r="F403" s="409"/>
      <c r="G403" s="409"/>
      <c r="H403" s="409"/>
      <c r="I403" s="409"/>
      <c r="J403" s="409"/>
      <c r="K403" s="409"/>
      <c r="L403" s="409"/>
      <c r="M403" s="409"/>
      <c r="N403" s="409"/>
      <c r="O403" s="409"/>
      <c r="P403" s="409"/>
      <c r="Q403" s="409"/>
      <c r="R403" s="409"/>
      <c r="S403" s="409"/>
      <c r="T403" s="409"/>
      <c r="U403" s="409"/>
      <c r="V403" s="409"/>
      <c r="W403" s="409"/>
      <c r="X403" s="409"/>
      <c r="Y403" s="409"/>
      <c r="Z403" s="409"/>
    </row>
    <row r="404">
      <c r="A404" s="409"/>
      <c r="B404" s="409"/>
      <c r="C404" s="409"/>
      <c r="D404" s="409"/>
      <c r="E404" s="409"/>
      <c r="F404" s="409"/>
      <c r="G404" s="409"/>
      <c r="H404" s="409"/>
      <c r="I404" s="409"/>
      <c r="J404" s="409"/>
      <c r="K404" s="409"/>
      <c r="L404" s="409"/>
      <c r="M404" s="409"/>
      <c r="N404" s="409"/>
      <c r="O404" s="409"/>
      <c r="P404" s="409"/>
      <c r="Q404" s="409"/>
      <c r="R404" s="409"/>
      <c r="S404" s="409"/>
      <c r="T404" s="409"/>
      <c r="U404" s="409"/>
      <c r="V404" s="409"/>
      <c r="W404" s="409"/>
      <c r="X404" s="409"/>
      <c r="Y404" s="409"/>
      <c r="Z404" s="409"/>
    </row>
    <row r="405">
      <c r="A405" s="409"/>
      <c r="B405" s="409"/>
      <c r="C405" s="409"/>
      <c r="D405" s="409"/>
      <c r="E405" s="409"/>
      <c r="F405" s="409"/>
      <c r="G405" s="409"/>
      <c r="H405" s="409"/>
      <c r="I405" s="409"/>
      <c r="J405" s="409"/>
      <c r="K405" s="409"/>
      <c r="L405" s="409"/>
      <c r="M405" s="409"/>
      <c r="N405" s="409"/>
      <c r="O405" s="409"/>
      <c r="P405" s="409"/>
      <c r="Q405" s="409"/>
      <c r="R405" s="409"/>
      <c r="S405" s="409"/>
      <c r="T405" s="409"/>
      <c r="U405" s="409"/>
      <c r="V405" s="409"/>
      <c r="W405" s="409"/>
      <c r="X405" s="409"/>
      <c r="Y405" s="409"/>
      <c r="Z405" s="409"/>
    </row>
    <row r="406">
      <c r="A406" s="409"/>
      <c r="B406" s="409"/>
      <c r="C406" s="409"/>
      <c r="D406" s="409"/>
      <c r="E406" s="409"/>
      <c r="F406" s="409"/>
      <c r="G406" s="409"/>
      <c r="H406" s="409"/>
      <c r="I406" s="409"/>
      <c r="J406" s="409"/>
      <c r="K406" s="409"/>
      <c r="L406" s="409"/>
      <c r="M406" s="409"/>
      <c r="N406" s="409"/>
      <c r="O406" s="409"/>
      <c r="P406" s="409"/>
      <c r="Q406" s="409"/>
      <c r="R406" s="409"/>
      <c r="S406" s="409"/>
      <c r="T406" s="409"/>
      <c r="U406" s="409"/>
      <c r="V406" s="409"/>
      <c r="W406" s="409"/>
      <c r="X406" s="409"/>
      <c r="Y406" s="409"/>
      <c r="Z406" s="409"/>
    </row>
    <row r="407">
      <c r="A407" s="409"/>
      <c r="B407" s="409"/>
      <c r="C407" s="409"/>
      <c r="D407" s="409"/>
      <c r="E407" s="409"/>
      <c r="F407" s="409"/>
      <c r="G407" s="409"/>
      <c r="H407" s="409"/>
      <c r="I407" s="409"/>
      <c r="J407" s="409"/>
      <c r="K407" s="409"/>
      <c r="L407" s="409"/>
      <c r="M407" s="409"/>
      <c r="N407" s="409"/>
      <c r="O407" s="409"/>
      <c r="P407" s="409"/>
      <c r="Q407" s="409"/>
      <c r="R407" s="409"/>
      <c r="S407" s="409"/>
      <c r="T407" s="409"/>
      <c r="U407" s="409"/>
      <c r="V407" s="409"/>
      <c r="W407" s="409"/>
      <c r="X407" s="409"/>
      <c r="Y407" s="409"/>
      <c r="Z407" s="409"/>
    </row>
    <row r="408">
      <c r="A408" s="409"/>
      <c r="B408" s="409"/>
      <c r="C408" s="409"/>
      <c r="D408" s="409"/>
      <c r="E408" s="409"/>
      <c r="F408" s="409"/>
      <c r="G408" s="409"/>
      <c r="H408" s="409"/>
      <c r="I408" s="409"/>
      <c r="J408" s="409"/>
      <c r="K408" s="409"/>
      <c r="L408" s="409"/>
      <c r="M408" s="409"/>
      <c r="N408" s="409"/>
      <c r="O408" s="409"/>
      <c r="P408" s="409"/>
      <c r="Q408" s="409"/>
      <c r="R408" s="409"/>
      <c r="S408" s="409"/>
      <c r="T408" s="409"/>
      <c r="U408" s="409"/>
      <c r="V408" s="409"/>
      <c r="W408" s="409"/>
      <c r="X408" s="409"/>
      <c r="Y408" s="409"/>
      <c r="Z408" s="409"/>
    </row>
    <row r="409">
      <c r="A409" s="409"/>
      <c r="B409" s="409"/>
      <c r="C409" s="409"/>
      <c r="D409" s="409"/>
      <c r="E409" s="409"/>
      <c r="F409" s="409"/>
      <c r="G409" s="409"/>
      <c r="H409" s="409"/>
      <c r="I409" s="409"/>
      <c r="J409" s="409"/>
      <c r="K409" s="409"/>
      <c r="L409" s="409"/>
      <c r="M409" s="409"/>
      <c r="N409" s="409"/>
      <c r="O409" s="409"/>
      <c r="P409" s="409"/>
      <c r="Q409" s="409"/>
      <c r="R409" s="409"/>
      <c r="S409" s="409"/>
      <c r="T409" s="409"/>
      <c r="U409" s="409"/>
      <c r="V409" s="409"/>
      <c r="W409" s="409"/>
      <c r="X409" s="409"/>
      <c r="Y409" s="409"/>
      <c r="Z409" s="409"/>
    </row>
    <row r="410">
      <c r="A410" s="409"/>
      <c r="B410" s="409"/>
      <c r="C410" s="409"/>
      <c r="D410" s="409"/>
      <c r="E410" s="409"/>
      <c r="F410" s="409"/>
      <c r="G410" s="409"/>
      <c r="H410" s="409"/>
      <c r="I410" s="409"/>
      <c r="J410" s="409"/>
      <c r="K410" s="409"/>
      <c r="L410" s="409"/>
      <c r="M410" s="409"/>
      <c r="N410" s="409"/>
      <c r="O410" s="409"/>
      <c r="P410" s="409"/>
      <c r="Q410" s="409"/>
      <c r="R410" s="409"/>
      <c r="S410" s="409"/>
      <c r="T410" s="409"/>
      <c r="U410" s="409"/>
      <c r="V410" s="409"/>
      <c r="W410" s="409"/>
      <c r="X410" s="409"/>
      <c r="Y410" s="409"/>
      <c r="Z410" s="409"/>
    </row>
    <row r="411">
      <c r="A411" s="409"/>
      <c r="B411" s="409"/>
      <c r="C411" s="409"/>
      <c r="D411" s="409"/>
      <c r="E411" s="409"/>
      <c r="F411" s="409"/>
      <c r="G411" s="409"/>
      <c r="H411" s="409"/>
      <c r="I411" s="409"/>
      <c r="J411" s="409"/>
      <c r="K411" s="409"/>
      <c r="L411" s="409"/>
      <c r="M411" s="409"/>
      <c r="N411" s="409"/>
      <c r="O411" s="409"/>
      <c r="P411" s="409"/>
      <c r="Q411" s="409"/>
      <c r="R411" s="409"/>
      <c r="S411" s="409"/>
      <c r="T411" s="409"/>
      <c r="U411" s="409"/>
      <c r="V411" s="409"/>
      <c r="W411" s="409"/>
      <c r="X411" s="409"/>
      <c r="Y411" s="409"/>
      <c r="Z411" s="409"/>
    </row>
    <row r="412">
      <c r="A412" s="409"/>
      <c r="B412" s="409"/>
      <c r="C412" s="409"/>
      <c r="D412" s="409"/>
      <c r="E412" s="409"/>
      <c r="F412" s="409"/>
      <c r="G412" s="409"/>
      <c r="H412" s="409"/>
      <c r="I412" s="409"/>
      <c r="J412" s="409"/>
      <c r="K412" s="409"/>
      <c r="L412" s="409"/>
      <c r="M412" s="409"/>
      <c r="N412" s="409"/>
      <c r="O412" s="409"/>
      <c r="P412" s="409"/>
      <c r="Q412" s="409"/>
      <c r="R412" s="409"/>
      <c r="S412" s="409"/>
      <c r="T412" s="409"/>
      <c r="U412" s="409"/>
      <c r="V412" s="409"/>
      <c r="W412" s="409"/>
      <c r="X412" s="409"/>
      <c r="Y412" s="409"/>
      <c r="Z412" s="409"/>
    </row>
    <row r="413">
      <c r="A413" s="409"/>
      <c r="B413" s="409"/>
      <c r="C413" s="409"/>
      <c r="D413" s="409"/>
      <c r="E413" s="409"/>
      <c r="F413" s="409"/>
      <c r="G413" s="409"/>
      <c r="H413" s="409"/>
      <c r="I413" s="409"/>
      <c r="J413" s="409"/>
      <c r="K413" s="409"/>
      <c r="L413" s="409"/>
      <c r="M413" s="409"/>
      <c r="N413" s="409"/>
      <c r="O413" s="409"/>
      <c r="P413" s="409"/>
      <c r="Q413" s="409"/>
      <c r="R413" s="409"/>
      <c r="S413" s="409"/>
      <c r="T413" s="409"/>
      <c r="U413" s="409"/>
      <c r="V413" s="409"/>
      <c r="W413" s="409"/>
      <c r="X413" s="409"/>
      <c r="Y413" s="409"/>
      <c r="Z413" s="409"/>
    </row>
    <row r="414">
      <c r="A414" s="409"/>
      <c r="B414" s="409"/>
      <c r="C414" s="409"/>
      <c r="D414" s="409"/>
      <c r="E414" s="409"/>
      <c r="F414" s="409"/>
      <c r="G414" s="409"/>
      <c r="H414" s="409"/>
      <c r="I414" s="409"/>
      <c r="J414" s="409"/>
      <c r="K414" s="409"/>
      <c r="L414" s="409"/>
      <c r="M414" s="409"/>
      <c r="N414" s="409"/>
      <c r="O414" s="409"/>
      <c r="P414" s="409"/>
      <c r="Q414" s="409"/>
      <c r="R414" s="409"/>
      <c r="S414" s="409"/>
      <c r="T414" s="409"/>
      <c r="U414" s="409"/>
      <c r="V414" s="409"/>
      <c r="W414" s="409"/>
      <c r="X414" s="409"/>
      <c r="Y414" s="409"/>
      <c r="Z414" s="409"/>
    </row>
    <row r="415">
      <c r="A415" s="409"/>
      <c r="B415" s="409"/>
      <c r="C415" s="409"/>
      <c r="D415" s="409"/>
      <c r="E415" s="409"/>
      <c r="F415" s="409"/>
      <c r="G415" s="409"/>
      <c r="H415" s="409"/>
      <c r="I415" s="409"/>
      <c r="J415" s="409"/>
      <c r="K415" s="409"/>
      <c r="L415" s="409"/>
      <c r="M415" s="409"/>
      <c r="N415" s="409"/>
      <c r="O415" s="409"/>
      <c r="P415" s="409"/>
      <c r="Q415" s="409"/>
      <c r="R415" s="409"/>
      <c r="S415" s="409"/>
      <c r="T415" s="409"/>
      <c r="U415" s="409"/>
      <c r="V415" s="409"/>
      <c r="W415" s="409"/>
      <c r="X415" s="409"/>
      <c r="Y415" s="409"/>
      <c r="Z415" s="409"/>
    </row>
    <row r="416">
      <c r="A416" s="409"/>
      <c r="B416" s="409"/>
      <c r="C416" s="409"/>
      <c r="D416" s="409"/>
      <c r="E416" s="409"/>
      <c r="F416" s="409"/>
      <c r="G416" s="409"/>
      <c r="H416" s="409"/>
      <c r="I416" s="409"/>
      <c r="J416" s="409"/>
      <c r="K416" s="409"/>
      <c r="L416" s="409"/>
      <c r="M416" s="409"/>
      <c r="N416" s="409"/>
      <c r="O416" s="409"/>
      <c r="P416" s="409"/>
      <c r="Q416" s="409"/>
      <c r="R416" s="409"/>
      <c r="S416" s="409"/>
      <c r="T416" s="409"/>
      <c r="U416" s="409"/>
      <c r="V416" s="409"/>
      <c r="W416" s="409"/>
      <c r="X416" s="409"/>
      <c r="Y416" s="409"/>
      <c r="Z416" s="409"/>
    </row>
    <row r="417">
      <c r="A417" s="409"/>
      <c r="B417" s="409"/>
      <c r="C417" s="409"/>
      <c r="D417" s="409"/>
      <c r="E417" s="409"/>
      <c r="F417" s="409"/>
      <c r="G417" s="409"/>
      <c r="H417" s="409"/>
      <c r="I417" s="409"/>
      <c r="J417" s="409"/>
      <c r="K417" s="409"/>
      <c r="L417" s="409"/>
      <c r="M417" s="409"/>
      <c r="N417" s="409"/>
      <c r="O417" s="409"/>
      <c r="P417" s="409"/>
      <c r="Q417" s="409"/>
      <c r="R417" s="409"/>
      <c r="S417" s="409"/>
      <c r="T417" s="409"/>
      <c r="U417" s="409"/>
      <c r="V417" s="409"/>
      <c r="W417" s="409"/>
      <c r="X417" s="409"/>
      <c r="Y417" s="409"/>
      <c r="Z417" s="409"/>
    </row>
    <row r="418">
      <c r="A418" s="409"/>
      <c r="B418" s="409"/>
      <c r="C418" s="409"/>
      <c r="D418" s="409"/>
      <c r="E418" s="409"/>
      <c r="F418" s="409"/>
      <c r="G418" s="409"/>
      <c r="H418" s="409"/>
      <c r="I418" s="409"/>
      <c r="J418" s="409"/>
      <c r="K418" s="409"/>
      <c r="L418" s="409"/>
      <c r="M418" s="409"/>
      <c r="N418" s="409"/>
      <c r="O418" s="409"/>
      <c r="P418" s="409"/>
      <c r="Q418" s="409"/>
      <c r="R418" s="409"/>
      <c r="S418" s="409"/>
      <c r="T418" s="409"/>
      <c r="U418" s="409"/>
      <c r="V418" s="409"/>
      <c r="W418" s="409"/>
      <c r="X418" s="409"/>
      <c r="Y418" s="409"/>
      <c r="Z418" s="409"/>
    </row>
    <row r="419">
      <c r="A419" s="409"/>
      <c r="B419" s="409"/>
      <c r="C419" s="409"/>
      <c r="D419" s="409"/>
      <c r="E419" s="409"/>
      <c r="F419" s="409"/>
      <c r="G419" s="409"/>
      <c r="H419" s="409"/>
      <c r="I419" s="409"/>
      <c r="J419" s="409"/>
      <c r="K419" s="409"/>
      <c r="L419" s="409"/>
      <c r="M419" s="409"/>
      <c r="N419" s="409"/>
      <c r="O419" s="409"/>
      <c r="P419" s="409"/>
      <c r="Q419" s="409"/>
      <c r="R419" s="409"/>
      <c r="S419" s="409"/>
      <c r="T419" s="409"/>
      <c r="U419" s="409"/>
      <c r="V419" s="409"/>
      <c r="W419" s="409"/>
      <c r="X419" s="409"/>
      <c r="Y419" s="409"/>
      <c r="Z419" s="409"/>
    </row>
    <row r="420">
      <c r="A420" s="409"/>
      <c r="B420" s="409"/>
      <c r="C420" s="409"/>
      <c r="D420" s="409"/>
      <c r="E420" s="409"/>
      <c r="F420" s="409"/>
      <c r="G420" s="409"/>
      <c r="H420" s="409"/>
      <c r="I420" s="409"/>
      <c r="J420" s="409"/>
      <c r="K420" s="409"/>
      <c r="L420" s="409"/>
      <c r="M420" s="409"/>
      <c r="N420" s="409"/>
      <c r="O420" s="409"/>
      <c r="P420" s="409"/>
      <c r="Q420" s="409"/>
      <c r="R420" s="409"/>
      <c r="S420" s="409"/>
      <c r="T420" s="409"/>
      <c r="U420" s="409"/>
      <c r="V420" s="409"/>
      <c r="W420" s="409"/>
      <c r="X420" s="409"/>
      <c r="Y420" s="409"/>
      <c r="Z420" s="409"/>
    </row>
    <row r="421">
      <c r="A421" s="409"/>
      <c r="B421" s="409"/>
      <c r="C421" s="409"/>
      <c r="D421" s="409"/>
      <c r="E421" s="409"/>
      <c r="F421" s="409"/>
      <c r="G421" s="409"/>
      <c r="H421" s="409"/>
      <c r="I421" s="409"/>
      <c r="J421" s="409"/>
      <c r="K421" s="409"/>
      <c r="L421" s="409"/>
      <c r="M421" s="409"/>
      <c r="N421" s="409"/>
      <c r="O421" s="409"/>
      <c r="P421" s="409"/>
      <c r="Q421" s="409"/>
      <c r="R421" s="409"/>
      <c r="S421" s="409"/>
      <c r="T421" s="409"/>
      <c r="U421" s="409"/>
      <c r="V421" s="409"/>
      <c r="W421" s="409"/>
      <c r="X421" s="409"/>
      <c r="Y421" s="409"/>
      <c r="Z421" s="409"/>
    </row>
    <row r="422">
      <c r="A422" s="409"/>
      <c r="B422" s="409"/>
      <c r="C422" s="409"/>
      <c r="D422" s="409"/>
      <c r="E422" s="409"/>
      <c r="F422" s="409"/>
      <c r="G422" s="409"/>
      <c r="H422" s="409"/>
      <c r="I422" s="409"/>
      <c r="J422" s="409"/>
      <c r="K422" s="409"/>
      <c r="L422" s="409"/>
      <c r="M422" s="409"/>
      <c r="N422" s="409"/>
      <c r="O422" s="409"/>
      <c r="P422" s="409"/>
      <c r="Q422" s="409"/>
      <c r="R422" s="409"/>
      <c r="S422" s="409"/>
      <c r="T422" s="409"/>
      <c r="U422" s="409"/>
      <c r="V422" s="409"/>
      <c r="W422" s="409"/>
      <c r="X422" s="409"/>
      <c r="Y422" s="409"/>
      <c r="Z422" s="409"/>
    </row>
    <row r="423">
      <c r="A423" s="409"/>
      <c r="B423" s="409"/>
      <c r="C423" s="409"/>
      <c r="D423" s="409"/>
      <c r="E423" s="409"/>
      <c r="F423" s="409"/>
      <c r="G423" s="409"/>
      <c r="H423" s="409"/>
      <c r="I423" s="409"/>
      <c r="J423" s="409"/>
      <c r="K423" s="409"/>
      <c r="L423" s="409"/>
      <c r="M423" s="409"/>
      <c r="N423" s="409"/>
      <c r="O423" s="409"/>
      <c r="P423" s="409"/>
      <c r="Q423" s="409"/>
      <c r="R423" s="409"/>
      <c r="S423" s="409"/>
      <c r="T423" s="409"/>
      <c r="U423" s="409"/>
      <c r="V423" s="409"/>
      <c r="W423" s="409"/>
      <c r="X423" s="409"/>
      <c r="Y423" s="409"/>
      <c r="Z423" s="409"/>
    </row>
    <row r="424">
      <c r="A424" s="409"/>
      <c r="B424" s="409"/>
      <c r="C424" s="409"/>
      <c r="D424" s="409"/>
      <c r="E424" s="409"/>
      <c r="F424" s="409"/>
      <c r="G424" s="409"/>
      <c r="H424" s="409"/>
      <c r="I424" s="409"/>
      <c r="J424" s="409"/>
      <c r="K424" s="409"/>
      <c r="L424" s="409"/>
      <c r="M424" s="409"/>
      <c r="N424" s="409"/>
      <c r="O424" s="409"/>
      <c r="P424" s="409"/>
      <c r="Q424" s="409"/>
      <c r="R424" s="409"/>
      <c r="S424" s="409"/>
      <c r="T424" s="409"/>
      <c r="U424" s="409"/>
      <c r="V424" s="409"/>
      <c r="W424" s="409"/>
      <c r="X424" s="409"/>
      <c r="Y424" s="409"/>
      <c r="Z424" s="409"/>
    </row>
    <row r="425">
      <c r="A425" s="409"/>
      <c r="B425" s="409"/>
      <c r="C425" s="409"/>
      <c r="D425" s="409"/>
      <c r="E425" s="409"/>
      <c r="F425" s="409"/>
      <c r="G425" s="409"/>
      <c r="H425" s="409"/>
      <c r="I425" s="409"/>
      <c r="J425" s="409"/>
      <c r="K425" s="409"/>
      <c r="L425" s="409"/>
      <c r="M425" s="409"/>
      <c r="N425" s="409"/>
      <c r="O425" s="409"/>
      <c r="P425" s="409"/>
      <c r="Q425" s="409"/>
      <c r="R425" s="409"/>
      <c r="S425" s="409"/>
      <c r="T425" s="409"/>
      <c r="U425" s="409"/>
      <c r="V425" s="409"/>
      <c r="W425" s="409"/>
      <c r="X425" s="409"/>
      <c r="Y425" s="409"/>
      <c r="Z425" s="409"/>
    </row>
    <row r="426">
      <c r="A426" s="409"/>
      <c r="B426" s="409"/>
      <c r="C426" s="409"/>
      <c r="D426" s="409"/>
      <c r="E426" s="409"/>
      <c r="F426" s="409"/>
      <c r="G426" s="409"/>
      <c r="H426" s="409"/>
      <c r="I426" s="409"/>
      <c r="J426" s="409"/>
      <c r="K426" s="409"/>
      <c r="L426" s="409"/>
      <c r="M426" s="409"/>
      <c r="N426" s="409"/>
      <c r="O426" s="409"/>
      <c r="P426" s="409"/>
      <c r="Q426" s="409"/>
      <c r="R426" s="409"/>
      <c r="S426" s="409"/>
      <c r="T426" s="409"/>
      <c r="U426" s="409"/>
      <c r="V426" s="409"/>
      <c r="W426" s="409"/>
      <c r="X426" s="409"/>
      <c r="Y426" s="409"/>
      <c r="Z426" s="409"/>
    </row>
    <row r="427">
      <c r="A427" s="409"/>
      <c r="B427" s="409"/>
      <c r="C427" s="409"/>
      <c r="D427" s="409"/>
      <c r="E427" s="409"/>
      <c r="F427" s="409"/>
      <c r="G427" s="409"/>
      <c r="H427" s="409"/>
      <c r="I427" s="409"/>
      <c r="J427" s="409"/>
      <c r="K427" s="409"/>
      <c r="L427" s="409"/>
      <c r="M427" s="409"/>
      <c r="N427" s="409"/>
      <c r="O427" s="409"/>
      <c r="P427" s="409"/>
      <c r="Q427" s="409"/>
      <c r="R427" s="409"/>
      <c r="S427" s="409"/>
      <c r="T427" s="409"/>
      <c r="U427" s="409"/>
      <c r="V427" s="409"/>
      <c r="W427" s="409"/>
      <c r="X427" s="409"/>
      <c r="Y427" s="409"/>
      <c r="Z427" s="409"/>
    </row>
    <row r="428">
      <c r="A428" s="409"/>
      <c r="B428" s="409"/>
      <c r="C428" s="409"/>
      <c r="D428" s="409"/>
      <c r="E428" s="409"/>
      <c r="F428" s="409"/>
      <c r="G428" s="409"/>
      <c r="H428" s="409"/>
      <c r="I428" s="409"/>
      <c r="J428" s="409"/>
      <c r="K428" s="409"/>
      <c r="L428" s="409"/>
      <c r="M428" s="409"/>
      <c r="N428" s="409"/>
      <c r="O428" s="409"/>
      <c r="P428" s="409"/>
      <c r="Q428" s="409"/>
      <c r="R428" s="409"/>
      <c r="S428" s="409"/>
      <c r="T428" s="409"/>
      <c r="U428" s="409"/>
      <c r="V428" s="409"/>
      <c r="W428" s="409"/>
      <c r="X428" s="409"/>
      <c r="Y428" s="409"/>
      <c r="Z428" s="409"/>
    </row>
    <row r="429">
      <c r="A429" s="409"/>
      <c r="B429" s="409"/>
      <c r="C429" s="409"/>
      <c r="D429" s="409"/>
      <c r="E429" s="409"/>
      <c r="F429" s="409"/>
      <c r="G429" s="409"/>
      <c r="H429" s="409"/>
      <c r="I429" s="409"/>
      <c r="J429" s="409"/>
      <c r="K429" s="409"/>
      <c r="L429" s="409"/>
      <c r="M429" s="409"/>
      <c r="N429" s="409"/>
      <c r="O429" s="409"/>
      <c r="P429" s="409"/>
      <c r="Q429" s="409"/>
      <c r="R429" s="409"/>
      <c r="S429" s="409"/>
      <c r="T429" s="409"/>
      <c r="U429" s="409"/>
      <c r="V429" s="409"/>
      <c r="W429" s="409"/>
      <c r="X429" s="409"/>
      <c r="Y429" s="409"/>
      <c r="Z429" s="409"/>
    </row>
    <row r="430">
      <c r="A430" s="409"/>
      <c r="B430" s="409"/>
      <c r="C430" s="409"/>
      <c r="D430" s="409"/>
      <c r="E430" s="409"/>
      <c r="F430" s="409"/>
      <c r="G430" s="409"/>
      <c r="H430" s="409"/>
      <c r="I430" s="409"/>
      <c r="J430" s="409"/>
      <c r="K430" s="409"/>
      <c r="L430" s="409"/>
      <c r="M430" s="409"/>
      <c r="N430" s="409"/>
      <c r="O430" s="409"/>
      <c r="P430" s="409"/>
      <c r="Q430" s="409"/>
      <c r="R430" s="409"/>
      <c r="S430" s="409"/>
      <c r="T430" s="409"/>
      <c r="U430" s="409"/>
      <c r="V430" s="409"/>
      <c r="W430" s="409"/>
      <c r="X430" s="409"/>
      <c r="Y430" s="409"/>
      <c r="Z430" s="409"/>
    </row>
    <row r="431">
      <c r="A431" s="409"/>
      <c r="B431" s="409"/>
      <c r="C431" s="409"/>
      <c r="D431" s="409"/>
      <c r="E431" s="409"/>
      <c r="F431" s="409"/>
      <c r="G431" s="409"/>
      <c r="H431" s="409"/>
      <c r="I431" s="409"/>
      <c r="J431" s="409"/>
      <c r="K431" s="409"/>
      <c r="L431" s="409"/>
      <c r="M431" s="409"/>
      <c r="N431" s="409"/>
      <c r="O431" s="409"/>
      <c r="P431" s="409"/>
      <c r="Q431" s="409"/>
      <c r="R431" s="409"/>
      <c r="S431" s="409"/>
      <c r="T431" s="409"/>
      <c r="U431" s="409"/>
      <c r="V431" s="409"/>
      <c r="W431" s="409"/>
      <c r="X431" s="409"/>
      <c r="Y431" s="409"/>
      <c r="Z431" s="409"/>
    </row>
    <row r="432">
      <c r="A432" s="409"/>
      <c r="B432" s="409"/>
      <c r="C432" s="409"/>
      <c r="D432" s="409"/>
      <c r="E432" s="409"/>
      <c r="F432" s="409"/>
      <c r="G432" s="409"/>
      <c r="H432" s="409"/>
      <c r="I432" s="409"/>
      <c r="J432" s="409"/>
      <c r="K432" s="409"/>
      <c r="L432" s="409"/>
      <c r="M432" s="409"/>
      <c r="N432" s="409"/>
      <c r="O432" s="409"/>
      <c r="P432" s="409"/>
      <c r="Q432" s="409"/>
      <c r="R432" s="409"/>
      <c r="S432" s="409"/>
      <c r="T432" s="409"/>
      <c r="U432" s="409"/>
      <c r="V432" s="409"/>
      <c r="W432" s="409"/>
      <c r="X432" s="409"/>
      <c r="Y432" s="409"/>
      <c r="Z432" s="409"/>
    </row>
    <row r="433">
      <c r="A433" s="409"/>
      <c r="B433" s="409"/>
      <c r="C433" s="409"/>
      <c r="D433" s="409"/>
      <c r="E433" s="409"/>
      <c r="F433" s="409"/>
      <c r="G433" s="409"/>
      <c r="H433" s="409"/>
      <c r="I433" s="409"/>
      <c r="J433" s="409"/>
      <c r="K433" s="409"/>
      <c r="L433" s="409"/>
      <c r="M433" s="409"/>
      <c r="N433" s="409"/>
      <c r="O433" s="409"/>
      <c r="P433" s="409"/>
      <c r="Q433" s="409"/>
      <c r="R433" s="409"/>
      <c r="S433" s="409"/>
      <c r="T433" s="409"/>
      <c r="U433" s="409"/>
      <c r="V433" s="409"/>
      <c r="W433" s="409"/>
      <c r="X433" s="409"/>
      <c r="Y433" s="409"/>
      <c r="Z433" s="409"/>
    </row>
    <row r="434">
      <c r="A434" s="409"/>
      <c r="B434" s="409"/>
      <c r="C434" s="409"/>
      <c r="D434" s="409"/>
      <c r="E434" s="409"/>
      <c r="F434" s="409"/>
      <c r="G434" s="409"/>
      <c r="H434" s="409"/>
      <c r="I434" s="409"/>
      <c r="J434" s="409"/>
      <c r="K434" s="409"/>
      <c r="L434" s="409"/>
      <c r="M434" s="409"/>
      <c r="N434" s="409"/>
      <c r="O434" s="409"/>
      <c r="P434" s="409"/>
      <c r="Q434" s="409"/>
      <c r="R434" s="409"/>
      <c r="S434" s="409"/>
      <c r="T434" s="409"/>
      <c r="U434" s="409"/>
      <c r="V434" s="409"/>
      <c r="W434" s="409"/>
      <c r="X434" s="409"/>
      <c r="Y434" s="409"/>
      <c r="Z434" s="409"/>
    </row>
    <row r="435">
      <c r="A435" s="409"/>
      <c r="B435" s="409"/>
      <c r="C435" s="409"/>
      <c r="D435" s="409"/>
      <c r="E435" s="409"/>
      <c r="F435" s="409"/>
      <c r="G435" s="409"/>
      <c r="H435" s="409"/>
      <c r="I435" s="409"/>
      <c r="J435" s="409"/>
      <c r="K435" s="409"/>
      <c r="L435" s="409"/>
      <c r="M435" s="409"/>
      <c r="N435" s="409"/>
      <c r="O435" s="409"/>
      <c r="P435" s="409"/>
      <c r="Q435" s="409"/>
      <c r="R435" s="409"/>
      <c r="S435" s="409"/>
      <c r="T435" s="409"/>
      <c r="U435" s="409"/>
      <c r="V435" s="409"/>
      <c r="W435" s="409"/>
      <c r="X435" s="409"/>
      <c r="Y435" s="409"/>
      <c r="Z435" s="409"/>
    </row>
    <row r="436">
      <c r="A436" s="409"/>
      <c r="B436" s="409"/>
      <c r="C436" s="409"/>
      <c r="D436" s="409"/>
      <c r="E436" s="409"/>
      <c r="F436" s="409"/>
      <c r="G436" s="409"/>
      <c r="H436" s="409"/>
      <c r="I436" s="409"/>
      <c r="J436" s="409"/>
      <c r="K436" s="409"/>
      <c r="L436" s="409"/>
      <c r="M436" s="409"/>
      <c r="N436" s="409"/>
      <c r="O436" s="409"/>
      <c r="P436" s="409"/>
      <c r="Q436" s="409"/>
      <c r="R436" s="409"/>
      <c r="S436" s="409"/>
      <c r="T436" s="409"/>
      <c r="U436" s="409"/>
      <c r="V436" s="409"/>
      <c r="W436" s="409"/>
      <c r="X436" s="409"/>
      <c r="Y436" s="409"/>
      <c r="Z436" s="409"/>
    </row>
    <row r="437">
      <c r="A437" s="409"/>
      <c r="B437" s="409"/>
      <c r="C437" s="409"/>
      <c r="D437" s="409"/>
      <c r="E437" s="409"/>
      <c r="F437" s="409"/>
      <c r="G437" s="409"/>
      <c r="H437" s="409"/>
      <c r="I437" s="409"/>
      <c r="J437" s="409"/>
      <c r="K437" s="409"/>
      <c r="L437" s="409"/>
      <c r="M437" s="409"/>
      <c r="N437" s="409"/>
      <c r="O437" s="409"/>
      <c r="P437" s="409"/>
      <c r="Q437" s="409"/>
      <c r="R437" s="409"/>
      <c r="S437" s="409"/>
      <c r="T437" s="409"/>
      <c r="U437" s="409"/>
      <c r="V437" s="409"/>
      <c r="W437" s="409"/>
      <c r="X437" s="409"/>
      <c r="Y437" s="409"/>
      <c r="Z437" s="409"/>
    </row>
    <row r="438">
      <c r="A438" s="409"/>
      <c r="B438" s="409"/>
      <c r="C438" s="409"/>
      <c r="D438" s="409"/>
      <c r="E438" s="409"/>
      <c r="F438" s="409"/>
      <c r="G438" s="409"/>
      <c r="H438" s="409"/>
      <c r="I438" s="409"/>
      <c r="J438" s="409"/>
      <c r="K438" s="409"/>
      <c r="L438" s="409"/>
      <c r="M438" s="409"/>
      <c r="N438" s="409"/>
      <c r="O438" s="409"/>
      <c r="P438" s="409"/>
      <c r="Q438" s="409"/>
      <c r="R438" s="409"/>
      <c r="S438" s="409"/>
      <c r="T438" s="409"/>
      <c r="U438" s="409"/>
      <c r="V438" s="409"/>
      <c r="W438" s="409"/>
      <c r="X438" s="409"/>
      <c r="Y438" s="409"/>
      <c r="Z438" s="409"/>
    </row>
    <row r="439">
      <c r="A439" s="409"/>
      <c r="B439" s="409"/>
      <c r="C439" s="409"/>
      <c r="D439" s="409"/>
      <c r="E439" s="409"/>
      <c r="F439" s="409"/>
      <c r="G439" s="409"/>
      <c r="H439" s="409"/>
      <c r="I439" s="409"/>
      <c r="J439" s="409"/>
      <c r="K439" s="409"/>
      <c r="L439" s="409"/>
      <c r="M439" s="409"/>
      <c r="N439" s="409"/>
      <c r="O439" s="409"/>
      <c r="P439" s="409"/>
      <c r="Q439" s="409"/>
      <c r="R439" s="409"/>
      <c r="S439" s="409"/>
      <c r="T439" s="409"/>
      <c r="U439" s="409"/>
      <c r="V439" s="409"/>
      <c r="W439" s="409"/>
      <c r="X439" s="409"/>
      <c r="Y439" s="409"/>
      <c r="Z439" s="409"/>
    </row>
    <row r="440">
      <c r="A440" s="409"/>
      <c r="B440" s="409"/>
      <c r="C440" s="409"/>
      <c r="D440" s="409"/>
      <c r="E440" s="409"/>
      <c r="F440" s="409"/>
      <c r="G440" s="409"/>
      <c r="H440" s="409"/>
      <c r="I440" s="409"/>
      <c r="J440" s="409"/>
      <c r="K440" s="409"/>
      <c r="L440" s="409"/>
      <c r="M440" s="409"/>
      <c r="N440" s="409"/>
      <c r="O440" s="409"/>
      <c r="P440" s="409"/>
      <c r="Q440" s="409"/>
      <c r="R440" s="409"/>
      <c r="S440" s="409"/>
      <c r="T440" s="409"/>
      <c r="U440" s="409"/>
      <c r="V440" s="409"/>
      <c r="W440" s="409"/>
      <c r="X440" s="409"/>
      <c r="Y440" s="409"/>
      <c r="Z440" s="409"/>
    </row>
    <row r="441">
      <c r="A441" s="409"/>
      <c r="B441" s="409"/>
      <c r="C441" s="409"/>
      <c r="D441" s="409"/>
      <c r="E441" s="409"/>
      <c r="F441" s="409"/>
      <c r="G441" s="409"/>
      <c r="H441" s="409"/>
      <c r="I441" s="409"/>
      <c r="J441" s="409"/>
      <c r="K441" s="409"/>
      <c r="L441" s="409"/>
      <c r="M441" s="409"/>
      <c r="N441" s="409"/>
      <c r="O441" s="409"/>
      <c r="P441" s="409"/>
      <c r="Q441" s="409"/>
      <c r="R441" s="409"/>
      <c r="S441" s="409"/>
      <c r="T441" s="409"/>
      <c r="U441" s="409"/>
      <c r="V441" s="409"/>
      <c r="W441" s="409"/>
      <c r="X441" s="409"/>
      <c r="Y441" s="409"/>
      <c r="Z441" s="409"/>
    </row>
    <row r="442">
      <c r="A442" s="409"/>
      <c r="B442" s="409"/>
      <c r="C442" s="409"/>
      <c r="D442" s="409"/>
      <c r="E442" s="409"/>
      <c r="F442" s="409"/>
      <c r="G442" s="409"/>
      <c r="H442" s="409"/>
      <c r="I442" s="409"/>
      <c r="J442" s="409"/>
      <c r="K442" s="409"/>
      <c r="L442" s="409"/>
      <c r="M442" s="409"/>
      <c r="N442" s="409"/>
      <c r="O442" s="409"/>
      <c r="P442" s="409"/>
      <c r="Q442" s="409"/>
      <c r="R442" s="409"/>
      <c r="S442" s="409"/>
      <c r="T442" s="409"/>
      <c r="U442" s="409"/>
      <c r="V442" s="409"/>
      <c r="W442" s="409"/>
      <c r="X442" s="409"/>
      <c r="Y442" s="409"/>
      <c r="Z442" s="409"/>
    </row>
    <row r="443">
      <c r="A443" s="409"/>
      <c r="B443" s="409"/>
      <c r="C443" s="409"/>
      <c r="D443" s="409"/>
      <c r="E443" s="409"/>
      <c r="F443" s="409"/>
      <c r="G443" s="409"/>
      <c r="H443" s="409"/>
      <c r="I443" s="409"/>
      <c r="J443" s="409"/>
      <c r="K443" s="409"/>
      <c r="L443" s="409"/>
      <c r="M443" s="409"/>
      <c r="N443" s="409"/>
      <c r="O443" s="409"/>
      <c r="P443" s="409"/>
      <c r="Q443" s="409"/>
      <c r="R443" s="409"/>
      <c r="S443" s="409"/>
      <c r="T443" s="409"/>
      <c r="U443" s="409"/>
      <c r="V443" s="409"/>
      <c r="W443" s="409"/>
      <c r="X443" s="409"/>
      <c r="Y443" s="409"/>
      <c r="Z443" s="409"/>
    </row>
    <row r="444">
      <c r="A444" s="409"/>
      <c r="B444" s="409"/>
      <c r="C444" s="409"/>
      <c r="D444" s="409"/>
      <c r="E444" s="409"/>
      <c r="F444" s="409"/>
      <c r="G444" s="409"/>
      <c r="H444" s="409"/>
      <c r="I444" s="409"/>
      <c r="J444" s="409"/>
      <c r="K444" s="409"/>
      <c r="L444" s="409"/>
      <c r="M444" s="409"/>
      <c r="N444" s="409"/>
      <c r="O444" s="409"/>
      <c r="P444" s="409"/>
      <c r="Q444" s="409"/>
      <c r="R444" s="409"/>
      <c r="S444" s="409"/>
      <c r="T444" s="409"/>
      <c r="U444" s="409"/>
      <c r="V444" s="409"/>
      <c r="W444" s="409"/>
      <c r="X444" s="409"/>
      <c r="Y444" s="409"/>
      <c r="Z444" s="409"/>
    </row>
    <row r="445">
      <c r="A445" s="409"/>
      <c r="B445" s="409"/>
      <c r="C445" s="409"/>
      <c r="D445" s="409"/>
      <c r="E445" s="409"/>
      <c r="F445" s="409"/>
      <c r="G445" s="409"/>
      <c r="H445" s="409"/>
      <c r="I445" s="409"/>
      <c r="J445" s="409"/>
      <c r="K445" s="409"/>
      <c r="L445" s="409"/>
      <c r="M445" s="409"/>
      <c r="N445" s="409"/>
      <c r="O445" s="409"/>
      <c r="P445" s="409"/>
      <c r="Q445" s="409"/>
      <c r="R445" s="409"/>
      <c r="S445" s="409"/>
      <c r="T445" s="409"/>
      <c r="U445" s="409"/>
      <c r="V445" s="409"/>
      <c r="W445" s="409"/>
      <c r="X445" s="409"/>
      <c r="Y445" s="409"/>
      <c r="Z445" s="409"/>
    </row>
    <row r="446">
      <c r="A446" s="409"/>
      <c r="B446" s="409"/>
      <c r="C446" s="409"/>
      <c r="D446" s="409"/>
      <c r="E446" s="409"/>
      <c r="F446" s="409"/>
      <c r="G446" s="409"/>
      <c r="H446" s="409"/>
      <c r="I446" s="409"/>
      <c r="J446" s="409"/>
      <c r="K446" s="409"/>
      <c r="L446" s="409"/>
      <c r="M446" s="409"/>
      <c r="N446" s="409"/>
      <c r="O446" s="409"/>
      <c r="P446" s="409"/>
      <c r="Q446" s="409"/>
      <c r="R446" s="409"/>
      <c r="S446" s="409"/>
      <c r="T446" s="409"/>
      <c r="U446" s="409"/>
      <c r="V446" s="409"/>
      <c r="W446" s="409"/>
      <c r="X446" s="409"/>
      <c r="Y446" s="409"/>
      <c r="Z446" s="409"/>
    </row>
    <row r="447">
      <c r="A447" s="409"/>
      <c r="B447" s="409"/>
      <c r="C447" s="409"/>
      <c r="D447" s="409"/>
      <c r="E447" s="409"/>
      <c r="F447" s="409"/>
      <c r="G447" s="409"/>
      <c r="H447" s="409"/>
      <c r="I447" s="409"/>
      <c r="J447" s="409"/>
      <c r="K447" s="409"/>
      <c r="L447" s="409"/>
      <c r="M447" s="409"/>
      <c r="N447" s="409"/>
      <c r="O447" s="409"/>
      <c r="P447" s="409"/>
      <c r="Q447" s="409"/>
      <c r="R447" s="409"/>
      <c r="S447" s="409"/>
      <c r="T447" s="409"/>
      <c r="U447" s="409"/>
      <c r="V447" s="409"/>
      <c r="W447" s="409"/>
      <c r="X447" s="409"/>
      <c r="Y447" s="409"/>
      <c r="Z447" s="409"/>
    </row>
    <row r="448">
      <c r="A448" s="409"/>
      <c r="B448" s="409"/>
      <c r="C448" s="409"/>
      <c r="D448" s="409"/>
      <c r="E448" s="409"/>
      <c r="F448" s="409"/>
      <c r="G448" s="409"/>
      <c r="H448" s="409"/>
      <c r="I448" s="409"/>
      <c r="J448" s="409"/>
      <c r="K448" s="409"/>
      <c r="L448" s="409"/>
      <c r="M448" s="409"/>
      <c r="N448" s="409"/>
      <c r="O448" s="409"/>
      <c r="P448" s="409"/>
      <c r="Q448" s="409"/>
      <c r="R448" s="409"/>
      <c r="S448" s="409"/>
      <c r="T448" s="409"/>
      <c r="U448" s="409"/>
      <c r="V448" s="409"/>
      <c r="W448" s="409"/>
      <c r="X448" s="409"/>
      <c r="Y448" s="409"/>
      <c r="Z448" s="409"/>
    </row>
    <row r="449">
      <c r="A449" s="409"/>
      <c r="B449" s="409"/>
      <c r="C449" s="409"/>
      <c r="D449" s="409"/>
      <c r="E449" s="409"/>
      <c r="F449" s="409"/>
      <c r="G449" s="409"/>
      <c r="H449" s="409"/>
      <c r="I449" s="409"/>
      <c r="J449" s="409"/>
      <c r="K449" s="409"/>
      <c r="L449" s="409"/>
      <c r="M449" s="409"/>
      <c r="N449" s="409"/>
      <c r="O449" s="409"/>
      <c r="P449" s="409"/>
      <c r="Q449" s="409"/>
      <c r="R449" s="409"/>
      <c r="S449" s="409"/>
      <c r="T449" s="409"/>
      <c r="U449" s="409"/>
      <c r="V449" s="409"/>
      <c r="W449" s="409"/>
      <c r="X449" s="409"/>
      <c r="Y449" s="409"/>
      <c r="Z449" s="409"/>
    </row>
    <row r="450">
      <c r="A450" s="409"/>
      <c r="B450" s="409"/>
      <c r="C450" s="409"/>
      <c r="D450" s="409"/>
      <c r="E450" s="409"/>
      <c r="F450" s="409"/>
      <c r="G450" s="409"/>
      <c r="H450" s="409"/>
      <c r="I450" s="409"/>
      <c r="J450" s="409"/>
      <c r="K450" s="409"/>
      <c r="L450" s="409"/>
      <c r="M450" s="409"/>
      <c r="N450" s="409"/>
      <c r="O450" s="409"/>
      <c r="P450" s="409"/>
      <c r="Q450" s="409"/>
      <c r="R450" s="409"/>
      <c r="S450" s="409"/>
      <c r="T450" s="409"/>
      <c r="U450" s="409"/>
      <c r="V450" s="409"/>
      <c r="W450" s="409"/>
      <c r="X450" s="409"/>
      <c r="Y450" s="409"/>
      <c r="Z450" s="409"/>
    </row>
    <row r="451">
      <c r="A451" s="409"/>
      <c r="B451" s="409"/>
      <c r="C451" s="409"/>
      <c r="D451" s="409"/>
      <c r="E451" s="409"/>
      <c r="F451" s="409"/>
      <c r="G451" s="409"/>
      <c r="H451" s="409"/>
      <c r="I451" s="409"/>
      <c r="J451" s="409"/>
      <c r="K451" s="409"/>
      <c r="L451" s="409"/>
      <c r="M451" s="409"/>
      <c r="N451" s="409"/>
      <c r="O451" s="409"/>
      <c r="P451" s="409"/>
      <c r="Q451" s="409"/>
      <c r="R451" s="409"/>
      <c r="S451" s="409"/>
      <c r="T451" s="409"/>
      <c r="U451" s="409"/>
      <c r="V451" s="409"/>
      <c r="W451" s="409"/>
      <c r="X451" s="409"/>
      <c r="Y451" s="409"/>
      <c r="Z451" s="409"/>
    </row>
    <row r="452">
      <c r="A452" s="409"/>
      <c r="B452" s="409"/>
      <c r="C452" s="409"/>
      <c r="D452" s="409"/>
      <c r="E452" s="409"/>
      <c r="F452" s="409"/>
      <c r="G452" s="409"/>
      <c r="H452" s="409"/>
      <c r="I452" s="409"/>
      <c r="J452" s="409"/>
      <c r="K452" s="409"/>
      <c r="L452" s="409"/>
      <c r="M452" s="409"/>
      <c r="N452" s="409"/>
      <c r="O452" s="409"/>
      <c r="P452" s="409"/>
      <c r="Q452" s="409"/>
      <c r="R452" s="409"/>
      <c r="S452" s="409"/>
      <c r="T452" s="409"/>
      <c r="U452" s="409"/>
      <c r="V452" s="409"/>
      <c r="W452" s="409"/>
      <c r="X452" s="409"/>
      <c r="Y452" s="409"/>
      <c r="Z452" s="409"/>
    </row>
    <row r="453">
      <c r="A453" s="409"/>
      <c r="B453" s="409"/>
      <c r="C453" s="409"/>
      <c r="D453" s="409"/>
      <c r="E453" s="409"/>
      <c r="F453" s="409"/>
      <c r="G453" s="409"/>
      <c r="H453" s="409"/>
      <c r="I453" s="409"/>
      <c r="J453" s="409"/>
      <c r="K453" s="409"/>
      <c r="L453" s="409"/>
      <c r="M453" s="409"/>
      <c r="N453" s="409"/>
      <c r="O453" s="409"/>
      <c r="P453" s="409"/>
      <c r="Q453" s="409"/>
      <c r="R453" s="409"/>
      <c r="S453" s="409"/>
      <c r="T453" s="409"/>
      <c r="U453" s="409"/>
      <c r="V453" s="409"/>
      <c r="W453" s="409"/>
      <c r="X453" s="409"/>
      <c r="Y453" s="409"/>
      <c r="Z453" s="409"/>
    </row>
    <row r="454">
      <c r="A454" s="409"/>
      <c r="B454" s="409"/>
      <c r="C454" s="409"/>
      <c r="D454" s="409"/>
      <c r="E454" s="409"/>
      <c r="F454" s="409"/>
      <c r="G454" s="409"/>
      <c r="H454" s="409"/>
      <c r="I454" s="409"/>
      <c r="J454" s="409"/>
      <c r="K454" s="409"/>
      <c r="L454" s="409"/>
      <c r="M454" s="409"/>
      <c r="N454" s="409"/>
      <c r="O454" s="409"/>
      <c r="P454" s="409"/>
      <c r="Q454" s="409"/>
      <c r="R454" s="409"/>
      <c r="S454" s="409"/>
      <c r="T454" s="409"/>
      <c r="U454" s="409"/>
      <c r="V454" s="409"/>
      <c r="W454" s="409"/>
      <c r="X454" s="409"/>
      <c r="Y454" s="409"/>
      <c r="Z454" s="409"/>
    </row>
    <row r="455">
      <c r="A455" s="409"/>
      <c r="B455" s="409"/>
      <c r="C455" s="409"/>
      <c r="D455" s="409"/>
      <c r="E455" s="409"/>
      <c r="F455" s="409"/>
      <c r="G455" s="409"/>
      <c r="H455" s="409"/>
      <c r="I455" s="409"/>
      <c r="J455" s="409"/>
      <c r="K455" s="409"/>
      <c r="L455" s="409"/>
      <c r="M455" s="409"/>
      <c r="N455" s="409"/>
      <c r="O455" s="409"/>
      <c r="P455" s="409"/>
      <c r="Q455" s="409"/>
      <c r="R455" s="409"/>
      <c r="S455" s="409"/>
      <c r="T455" s="409"/>
      <c r="U455" s="409"/>
      <c r="V455" s="409"/>
      <c r="W455" s="409"/>
      <c r="X455" s="409"/>
      <c r="Y455" s="409"/>
      <c r="Z455" s="409"/>
    </row>
    <row r="456">
      <c r="A456" s="409"/>
      <c r="B456" s="409"/>
      <c r="C456" s="409"/>
      <c r="D456" s="409"/>
      <c r="E456" s="409"/>
      <c r="F456" s="409"/>
      <c r="G456" s="409"/>
      <c r="H456" s="409"/>
      <c r="I456" s="409"/>
      <c r="J456" s="409"/>
      <c r="K456" s="409"/>
      <c r="L456" s="409"/>
      <c r="M456" s="409"/>
      <c r="N456" s="409"/>
      <c r="O456" s="409"/>
      <c r="P456" s="409"/>
      <c r="Q456" s="409"/>
      <c r="R456" s="409"/>
      <c r="S456" s="409"/>
      <c r="T456" s="409"/>
      <c r="U456" s="409"/>
      <c r="V456" s="409"/>
      <c r="W456" s="409"/>
      <c r="X456" s="409"/>
      <c r="Y456" s="409"/>
      <c r="Z456" s="409"/>
    </row>
    <row r="457">
      <c r="A457" s="409"/>
      <c r="B457" s="409"/>
      <c r="C457" s="409"/>
      <c r="D457" s="409"/>
      <c r="E457" s="409"/>
      <c r="F457" s="409"/>
      <c r="G457" s="409"/>
      <c r="H457" s="409"/>
      <c r="I457" s="409"/>
      <c r="J457" s="409"/>
      <c r="K457" s="409"/>
      <c r="L457" s="409"/>
      <c r="M457" s="409"/>
      <c r="N457" s="409"/>
      <c r="O457" s="409"/>
      <c r="P457" s="409"/>
      <c r="Q457" s="409"/>
      <c r="R457" s="409"/>
      <c r="S457" s="409"/>
      <c r="T457" s="409"/>
      <c r="U457" s="409"/>
      <c r="V457" s="409"/>
      <c r="W457" s="409"/>
      <c r="X457" s="409"/>
      <c r="Y457" s="409"/>
      <c r="Z457" s="409"/>
    </row>
    <row r="458">
      <c r="A458" s="409"/>
      <c r="B458" s="409"/>
      <c r="C458" s="409"/>
      <c r="D458" s="409"/>
      <c r="E458" s="409"/>
      <c r="F458" s="409"/>
      <c r="G458" s="409"/>
      <c r="H458" s="409"/>
      <c r="I458" s="409"/>
      <c r="J458" s="409"/>
      <c r="K458" s="409"/>
      <c r="L458" s="409"/>
      <c r="M458" s="409"/>
      <c r="N458" s="409"/>
      <c r="O458" s="409"/>
      <c r="P458" s="409"/>
      <c r="Q458" s="409"/>
      <c r="R458" s="409"/>
      <c r="S458" s="409"/>
      <c r="T458" s="409"/>
      <c r="U458" s="409"/>
      <c r="V458" s="409"/>
      <c r="W458" s="409"/>
      <c r="X458" s="409"/>
      <c r="Y458" s="409"/>
      <c r="Z458" s="409"/>
    </row>
    <row r="459">
      <c r="A459" s="409"/>
      <c r="B459" s="409"/>
      <c r="C459" s="409"/>
      <c r="D459" s="409"/>
      <c r="E459" s="409"/>
      <c r="F459" s="409"/>
      <c r="G459" s="409"/>
      <c r="H459" s="409"/>
      <c r="I459" s="409"/>
      <c r="J459" s="409"/>
      <c r="K459" s="409"/>
      <c r="L459" s="409"/>
      <c r="M459" s="409"/>
      <c r="N459" s="409"/>
      <c r="O459" s="409"/>
      <c r="P459" s="409"/>
      <c r="Q459" s="409"/>
      <c r="R459" s="409"/>
      <c r="S459" s="409"/>
      <c r="T459" s="409"/>
      <c r="U459" s="409"/>
      <c r="V459" s="409"/>
      <c r="W459" s="409"/>
      <c r="X459" s="409"/>
      <c r="Y459" s="409"/>
      <c r="Z459" s="409"/>
    </row>
    <row r="460">
      <c r="A460" s="409"/>
      <c r="B460" s="409"/>
      <c r="C460" s="409"/>
      <c r="D460" s="409"/>
      <c r="E460" s="409"/>
      <c r="F460" s="409"/>
      <c r="G460" s="409"/>
      <c r="H460" s="409"/>
      <c r="I460" s="409"/>
      <c r="J460" s="409"/>
      <c r="K460" s="409"/>
      <c r="L460" s="409"/>
      <c r="M460" s="409"/>
      <c r="N460" s="409"/>
      <c r="O460" s="409"/>
      <c r="P460" s="409"/>
      <c r="Q460" s="409"/>
      <c r="R460" s="409"/>
      <c r="S460" s="409"/>
      <c r="T460" s="409"/>
      <c r="U460" s="409"/>
      <c r="V460" s="409"/>
      <c r="W460" s="409"/>
      <c r="X460" s="409"/>
      <c r="Y460" s="409"/>
      <c r="Z460" s="409"/>
    </row>
    <row r="461">
      <c r="A461" s="409"/>
      <c r="B461" s="409"/>
      <c r="C461" s="409"/>
      <c r="D461" s="409"/>
      <c r="E461" s="409"/>
      <c r="F461" s="409"/>
      <c r="G461" s="409"/>
      <c r="H461" s="409"/>
      <c r="I461" s="409"/>
      <c r="J461" s="409"/>
      <c r="K461" s="409"/>
      <c r="L461" s="409"/>
      <c r="M461" s="409"/>
      <c r="N461" s="409"/>
      <c r="O461" s="409"/>
      <c r="P461" s="409"/>
      <c r="Q461" s="409"/>
      <c r="R461" s="409"/>
      <c r="S461" s="409"/>
      <c r="T461" s="409"/>
      <c r="U461" s="409"/>
      <c r="V461" s="409"/>
      <c r="W461" s="409"/>
      <c r="X461" s="409"/>
      <c r="Y461" s="409"/>
      <c r="Z461" s="409"/>
    </row>
    <row r="462">
      <c r="A462" s="409"/>
      <c r="B462" s="409"/>
      <c r="C462" s="409"/>
      <c r="D462" s="409"/>
      <c r="E462" s="409"/>
      <c r="F462" s="409"/>
      <c r="G462" s="409"/>
      <c r="H462" s="409"/>
      <c r="I462" s="409"/>
      <c r="J462" s="409"/>
      <c r="K462" s="409"/>
      <c r="L462" s="409"/>
      <c r="M462" s="409"/>
      <c r="N462" s="409"/>
      <c r="O462" s="409"/>
      <c r="P462" s="409"/>
      <c r="Q462" s="409"/>
      <c r="R462" s="409"/>
      <c r="S462" s="409"/>
      <c r="T462" s="409"/>
      <c r="U462" s="409"/>
      <c r="V462" s="409"/>
      <c r="W462" s="409"/>
      <c r="X462" s="409"/>
      <c r="Y462" s="409"/>
      <c r="Z462" s="409"/>
    </row>
    <row r="463">
      <c r="A463" s="409"/>
      <c r="B463" s="409"/>
      <c r="C463" s="409"/>
      <c r="D463" s="409"/>
      <c r="E463" s="409"/>
      <c r="F463" s="409"/>
      <c r="G463" s="409"/>
      <c r="H463" s="409"/>
      <c r="I463" s="409"/>
      <c r="J463" s="409"/>
      <c r="K463" s="409"/>
      <c r="L463" s="409"/>
      <c r="M463" s="409"/>
      <c r="N463" s="409"/>
      <c r="O463" s="409"/>
      <c r="P463" s="409"/>
      <c r="Q463" s="409"/>
      <c r="R463" s="409"/>
      <c r="S463" s="409"/>
      <c r="T463" s="409"/>
      <c r="U463" s="409"/>
      <c r="V463" s="409"/>
      <c r="W463" s="409"/>
      <c r="X463" s="409"/>
      <c r="Y463" s="409"/>
      <c r="Z463" s="409"/>
    </row>
    <row r="464">
      <c r="A464" s="409"/>
      <c r="B464" s="409"/>
      <c r="C464" s="409"/>
      <c r="D464" s="409"/>
      <c r="E464" s="409"/>
      <c r="F464" s="409"/>
      <c r="G464" s="409"/>
      <c r="H464" s="409"/>
      <c r="I464" s="409"/>
      <c r="J464" s="409"/>
      <c r="K464" s="409"/>
      <c r="L464" s="409"/>
      <c r="M464" s="409"/>
      <c r="N464" s="409"/>
      <c r="O464" s="409"/>
      <c r="P464" s="409"/>
      <c r="Q464" s="409"/>
      <c r="R464" s="409"/>
      <c r="S464" s="409"/>
      <c r="T464" s="409"/>
      <c r="U464" s="409"/>
      <c r="V464" s="409"/>
      <c r="W464" s="409"/>
      <c r="X464" s="409"/>
      <c r="Y464" s="409"/>
      <c r="Z464" s="409"/>
    </row>
    <row r="465">
      <c r="A465" s="409"/>
      <c r="B465" s="409"/>
      <c r="C465" s="409"/>
      <c r="D465" s="409"/>
      <c r="E465" s="409"/>
      <c r="F465" s="409"/>
      <c r="G465" s="409"/>
      <c r="H465" s="409"/>
      <c r="I465" s="409"/>
      <c r="J465" s="409"/>
      <c r="K465" s="409"/>
      <c r="L465" s="409"/>
      <c r="M465" s="409"/>
      <c r="N465" s="409"/>
      <c r="O465" s="409"/>
      <c r="P465" s="409"/>
      <c r="Q465" s="409"/>
      <c r="R465" s="409"/>
      <c r="S465" s="409"/>
      <c r="T465" s="409"/>
      <c r="U465" s="409"/>
      <c r="V465" s="409"/>
      <c r="W465" s="409"/>
      <c r="X465" s="409"/>
      <c r="Y465" s="409"/>
      <c r="Z465" s="409"/>
    </row>
    <row r="466">
      <c r="A466" s="409"/>
      <c r="B466" s="409"/>
      <c r="C466" s="409"/>
      <c r="D466" s="409"/>
      <c r="E466" s="409"/>
      <c r="F466" s="409"/>
      <c r="G466" s="409"/>
      <c r="H466" s="409"/>
      <c r="I466" s="409"/>
      <c r="J466" s="409"/>
      <c r="K466" s="409"/>
      <c r="L466" s="409"/>
      <c r="M466" s="409"/>
      <c r="N466" s="409"/>
      <c r="O466" s="409"/>
      <c r="P466" s="409"/>
      <c r="Q466" s="409"/>
      <c r="R466" s="409"/>
      <c r="S466" s="409"/>
      <c r="T466" s="409"/>
      <c r="U466" s="409"/>
      <c r="V466" s="409"/>
      <c r="W466" s="409"/>
      <c r="X466" s="409"/>
      <c r="Y466" s="409"/>
      <c r="Z466" s="409"/>
    </row>
    <row r="467">
      <c r="A467" s="409"/>
      <c r="B467" s="409"/>
      <c r="C467" s="409"/>
      <c r="D467" s="409"/>
      <c r="E467" s="409"/>
      <c r="F467" s="409"/>
      <c r="G467" s="409"/>
      <c r="H467" s="409"/>
      <c r="I467" s="409"/>
      <c r="J467" s="409"/>
      <c r="K467" s="409"/>
      <c r="L467" s="409"/>
      <c r="M467" s="409"/>
      <c r="N467" s="409"/>
      <c r="O467" s="409"/>
      <c r="P467" s="409"/>
      <c r="Q467" s="409"/>
      <c r="R467" s="409"/>
      <c r="S467" s="409"/>
      <c r="T467" s="409"/>
      <c r="U467" s="409"/>
      <c r="V467" s="409"/>
      <c r="W467" s="409"/>
      <c r="X467" s="409"/>
      <c r="Y467" s="409"/>
      <c r="Z467" s="409"/>
    </row>
    <row r="468">
      <c r="A468" s="409"/>
      <c r="B468" s="409"/>
      <c r="C468" s="409"/>
      <c r="D468" s="409"/>
      <c r="E468" s="409"/>
      <c r="F468" s="409"/>
      <c r="G468" s="409"/>
      <c r="H468" s="409"/>
      <c r="I468" s="409"/>
      <c r="J468" s="409"/>
      <c r="K468" s="409"/>
      <c r="L468" s="409"/>
      <c r="M468" s="409"/>
      <c r="N468" s="409"/>
      <c r="O468" s="409"/>
      <c r="P468" s="409"/>
      <c r="Q468" s="409"/>
      <c r="R468" s="409"/>
      <c r="S468" s="409"/>
      <c r="T468" s="409"/>
      <c r="U468" s="409"/>
      <c r="V468" s="409"/>
      <c r="W468" s="409"/>
      <c r="X468" s="409"/>
      <c r="Y468" s="409"/>
      <c r="Z468" s="409"/>
    </row>
    <row r="469">
      <c r="A469" s="409"/>
      <c r="B469" s="409"/>
      <c r="C469" s="409"/>
      <c r="D469" s="409"/>
      <c r="E469" s="409"/>
      <c r="F469" s="409"/>
      <c r="G469" s="409"/>
      <c r="H469" s="409"/>
      <c r="I469" s="409"/>
      <c r="J469" s="409"/>
      <c r="K469" s="409"/>
      <c r="L469" s="409"/>
      <c r="M469" s="409"/>
      <c r="N469" s="409"/>
      <c r="O469" s="409"/>
      <c r="P469" s="409"/>
      <c r="Q469" s="409"/>
      <c r="R469" s="409"/>
      <c r="S469" s="409"/>
      <c r="T469" s="409"/>
      <c r="U469" s="409"/>
      <c r="V469" s="409"/>
      <c r="W469" s="409"/>
      <c r="X469" s="409"/>
      <c r="Y469" s="409"/>
      <c r="Z469" s="409"/>
    </row>
    <row r="470">
      <c r="A470" s="409"/>
      <c r="B470" s="409"/>
      <c r="C470" s="409"/>
      <c r="D470" s="409"/>
      <c r="E470" s="409"/>
      <c r="F470" s="409"/>
      <c r="G470" s="409"/>
      <c r="H470" s="409"/>
      <c r="I470" s="409"/>
      <c r="J470" s="409"/>
      <c r="K470" s="409"/>
      <c r="L470" s="409"/>
      <c r="M470" s="409"/>
      <c r="N470" s="409"/>
      <c r="O470" s="409"/>
      <c r="P470" s="409"/>
      <c r="Q470" s="409"/>
      <c r="R470" s="409"/>
      <c r="S470" s="409"/>
      <c r="T470" s="409"/>
      <c r="U470" s="409"/>
      <c r="V470" s="409"/>
      <c r="W470" s="409"/>
      <c r="X470" s="409"/>
      <c r="Y470" s="409"/>
      <c r="Z470" s="409"/>
    </row>
    <row r="471">
      <c r="A471" s="409"/>
      <c r="B471" s="409"/>
      <c r="C471" s="409"/>
      <c r="D471" s="409"/>
      <c r="E471" s="409"/>
      <c r="F471" s="409"/>
      <c r="G471" s="409"/>
      <c r="H471" s="409"/>
      <c r="I471" s="409"/>
      <c r="J471" s="409"/>
      <c r="K471" s="409"/>
      <c r="L471" s="409"/>
      <c r="M471" s="409"/>
      <c r="N471" s="409"/>
      <c r="O471" s="409"/>
      <c r="P471" s="409"/>
      <c r="Q471" s="409"/>
      <c r="R471" s="409"/>
      <c r="S471" s="409"/>
      <c r="T471" s="409"/>
      <c r="U471" s="409"/>
      <c r="V471" s="409"/>
      <c r="W471" s="409"/>
      <c r="X471" s="409"/>
      <c r="Y471" s="409"/>
      <c r="Z471" s="409"/>
    </row>
    <row r="472">
      <c r="A472" s="409"/>
      <c r="B472" s="409"/>
      <c r="C472" s="409"/>
      <c r="D472" s="409"/>
      <c r="E472" s="409"/>
      <c r="F472" s="409"/>
      <c r="G472" s="409"/>
      <c r="H472" s="409"/>
      <c r="I472" s="409"/>
      <c r="J472" s="409"/>
      <c r="K472" s="409"/>
      <c r="L472" s="409"/>
      <c r="M472" s="409"/>
      <c r="N472" s="409"/>
      <c r="O472" s="409"/>
      <c r="P472" s="409"/>
      <c r="Q472" s="409"/>
      <c r="R472" s="409"/>
      <c r="S472" s="409"/>
      <c r="T472" s="409"/>
      <c r="U472" s="409"/>
      <c r="V472" s="409"/>
      <c r="W472" s="409"/>
      <c r="X472" s="409"/>
      <c r="Y472" s="409"/>
      <c r="Z472" s="409"/>
    </row>
    <row r="473">
      <c r="A473" s="409"/>
      <c r="B473" s="409"/>
      <c r="C473" s="409"/>
      <c r="D473" s="409"/>
      <c r="E473" s="409"/>
      <c r="F473" s="409"/>
      <c r="G473" s="409"/>
      <c r="H473" s="409"/>
      <c r="I473" s="409"/>
      <c r="J473" s="409"/>
      <c r="K473" s="409"/>
      <c r="L473" s="409"/>
      <c r="M473" s="409"/>
      <c r="N473" s="409"/>
      <c r="O473" s="409"/>
      <c r="P473" s="409"/>
      <c r="Q473" s="409"/>
      <c r="R473" s="409"/>
      <c r="S473" s="409"/>
      <c r="T473" s="409"/>
      <c r="U473" s="409"/>
      <c r="V473" s="409"/>
      <c r="W473" s="409"/>
      <c r="X473" s="409"/>
      <c r="Y473" s="409"/>
      <c r="Z473" s="409"/>
    </row>
    <row r="474">
      <c r="A474" s="409"/>
      <c r="B474" s="409"/>
      <c r="C474" s="409"/>
      <c r="D474" s="409"/>
      <c r="E474" s="409"/>
      <c r="F474" s="409"/>
      <c r="G474" s="409"/>
      <c r="H474" s="409"/>
      <c r="I474" s="409"/>
      <c r="J474" s="409"/>
      <c r="K474" s="409"/>
      <c r="L474" s="409"/>
      <c r="M474" s="409"/>
      <c r="N474" s="409"/>
      <c r="O474" s="409"/>
      <c r="P474" s="409"/>
      <c r="Q474" s="409"/>
      <c r="R474" s="409"/>
      <c r="S474" s="409"/>
      <c r="T474" s="409"/>
      <c r="U474" s="409"/>
      <c r="V474" s="409"/>
      <c r="W474" s="409"/>
      <c r="X474" s="409"/>
      <c r="Y474" s="409"/>
      <c r="Z474" s="409"/>
    </row>
    <row r="475">
      <c r="A475" s="409"/>
      <c r="B475" s="409"/>
      <c r="C475" s="409"/>
      <c r="D475" s="409"/>
      <c r="E475" s="409"/>
      <c r="F475" s="409"/>
      <c r="G475" s="409"/>
      <c r="H475" s="409"/>
      <c r="I475" s="409"/>
      <c r="J475" s="409"/>
      <c r="K475" s="409"/>
      <c r="L475" s="409"/>
      <c r="M475" s="409"/>
      <c r="N475" s="409"/>
      <c r="O475" s="409"/>
      <c r="P475" s="409"/>
      <c r="Q475" s="409"/>
      <c r="R475" s="409"/>
      <c r="S475" s="409"/>
      <c r="T475" s="409"/>
      <c r="U475" s="409"/>
      <c r="V475" s="409"/>
      <c r="W475" s="409"/>
      <c r="X475" s="409"/>
      <c r="Y475" s="409"/>
      <c r="Z475" s="409"/>
    </row>
    <row r="476">
      <c r="A476" s="409"/>
      <c r="B476" s="409"/>
      <c r="C476" s="409"/>
      <c r="D476" s="409"/>
      <c r="E476" s="409"/>
      <c r="F476" s="409"/>
      <c r="G476" s="409"/>
      <c r="H476" s="409"/>
      <c r="I476" s="409"/>
      <c r="J476" s="409"/>
      <c r="K476" s="409"/>
      <c r="L476" s="409"/>
      <c r="M476" s="409"/>
      <c r="N476" s="409"/>
      <c r="O476" s="409"/>
      <c r="P476" s="409"/>
      <c r="Q476" s="409"/>
      <c r="R476" s="409"/>
      <c r="S476" s="409"/>
      <c r="T476" s="409"/>
      <c r="U476" s="409"/>
      <c r="V476" s="409"/>
      <c r="W476" s="409"/>
      <c r="X476" s="409"/>
      <c r="Y476" s="409"/>
      <c r="Z476" s="409"/>
    </row>
    <row r="477">
      <c r="A477" s="409"/>
      <c r="B477" s="409"/>
      <c r="C477" s="409"/>
      <c r="D477" s="409"/>
      <c r="E477" s="409"/>
      <c r="F477" s="409"/>
      <c r="G477" s="409"/>
      <c r="H477" s="409"/>
      <c r="I477" s="409"/>
      <c r="J477" s="409"/>
      <c r="K477" s="409"/>
      <c r="L477" s="409"/>
      <c r="M477" s="409"/>
      <c r="N477" s="409"/>
      <c r="O477" s="409"/>
      <c r="P477" s="409"/>
      <c r="Q477" s="409"/>
      <c r="R477" s="409"/>
      <c r="S477" s="409"/>
      <c r="T477" s="409"/>
      <c r="U477" s="409"/>
      <c r="V477" s="409"/>
      <c r="W477" s="409"/>
      <c r="X477" s="409"/>
      <c r="Y477" s="409"/>
      <c r="Z477" s="409"/>
    </row>
    <row r="478">
      <c r="A478" s="409"/>
      <c r="B478" s="409"/>
      <c r="C478" s="409"/>
      <c r="D478" s="409"/>
      <c r="E478" s="409"/>
      <c r="F478" s="409"/>
      <c r="G478" s="409"/>
      <c r="H478" s="409"/>
      <c r="I478" s="409"/>
      <c r="J478" s="409"/>
      <c r="K478" s="409"/>
      <c r="L478" s="409"/>
      <c r="M478" s="409"/>
      <c r="N478" s="409"/>
      <c r="O478" s="409"/>
      <c r="P478" s="409"/>
      <c r="Q478" s="409"/>
      <c r="R478" s="409"/>
      <c r="S478" s="409"/>
      <c r="T478" s="409"/>
      <c r="U478" s="409"/>
      <c r="V478" s="409"/>
      <c r="W478" s="409"/>
      <c r="X478" s="409"/>
      <c r="Y478" s="409"/>
      <c r="Z478" s="409"/>
    </row>
    <row r="479">
      <c r="A479" s="409"/>
      <c r="B479" s="409"/>
      <c r="C479" s="409"/>
      <c r="D479" s="409"/>
      <c r="E479" s="409"/>
      <c r="F479" s="409"/>
      <c r="G479" s="409"/>
      <c r="H479" s="409"/>
      <c r="I479" s="409"/>
      <c r="J479" s="409"/>
      <c r="K479" s="409"/>
      <c r="L479" s="409"/>
      <c r="M479" s="409"/>
      <c r="N479" s="409"/>
      <c r="O479" s="409"/>
      <c r="P479" s="409"/>
      <c r="Q479" s="409"/>
      <c r="R479" s="409"/>
      <c r="S479" s="409"/>
      <c r="T479" s="409"/>
      <c r="U479" s="409"/>
      <c r="V479" s="409"/>
      <c r="W479" s="409"/>
      <c r="X479" s="409"/>
      <c r="Y479" s="409"/>
      <c r="Z479" s="409"/>
    </row>
    <row r="480">
      <c r="A480" s="409"/>
      <c r="B480" s="409"/>
      <c r="C480" s="409"/>
      <c r="D480" s="409"/>
      <c r="E480" s="409"/>
      <c r="F480" s="409"/>
      <c r="G480" s="409"/>
      <c r="H480" s="409"/>
      <c r="I480" s="409"/>
      <c r="J480" s="409"/>
      <c r="K480" s="409"/>
      <c r="L480" s="409"/>
      <c r="M480" s="409"/>
      <c r="N480" s="409"/>
      <c r="O480" s="409"/>
      <c r="P480" s="409"/>
      <c r="Q480" s="409"/>
      <c r="R480" s="409"/>
      <c r="S480" s="409"/>
      <c r="T480" s="409"/>
      <c r="U480" s="409"/>
      <c r="V480" s="409"/>
      <c r="W480" s="409"/>
      <c r="X480" s="409"/>
      <c r="Y480" s="409"/>
      <c r="Z480" s="409"/>
    </row>
    <row r="481">
      <c r="A481" s="409"/>
      <c r="B481" s="409"/>
      <c r="C481" s="409"/>
      <c r="D481" s="409"/>
      <c r="E481" s="409"/>
      <c r="F481" s="409"/>
      <c r="G481" s="409"/>
      <c r="H481" s="409"/>
      <c r="I481" s="409"/>
      <c r="J481" s="409"/>
      <c r="K481" s="409"/>
      <c r="L481" s="409"/>
      <c r="M481" s="409"/>
      <c r="N481" s="409"/>
      <c r="O481" s="409"/>
      <c r="P481" s="409"/>
      <c r="Q481" s="409"/>
      <c r="R481" s="409"/>
      <c r="S481" s="409"/>
      <c r="T481" s="409"/>
      <c r="U481" s="409"/>
      <c r="V481" s="409"/>
      <c r="W481" s="409"/>
      <c r="X481" s="409"/>
      <c r="Y481" s="409"/>
      <c r="Z481" s="409"/>
    </row>
    <row r="482">
      <c r="A482" s="409"/>
      <c r="B482" s="409"/>
      <c r="C482" s="409"/>
      <c r="D482" s="409"/>
      <c r="E482" s="409"/>
      <c r="F482" s="409"/>
      <c r="G482" s="409"/>
      <c r="H482" s="409"/>
      <c r="I482" s="409"/>
      <c r="J482" s="409"/>
      <c r="K482" s="409"/>
      <c r="L482" s="409"/>
      <c r="M482" s="409"/>
      <c r="N482" s="409"/>
      <c r="O482" s="409"/>
      <c r="P482" s="409"/>
      <c r="Q482" s="409"/>
      <c r="R482" s="409"/>
      <c r="S482" s="409"/>
      <c r="T482" s="409"/>
      <c r="U482" s="409"/>
      <c r="V482" s="409"/>
      <c r="W482" s="409"/>
      <c r="X482" s="409"/>
      <c r="Y482" s="409"/>
      <c r="Z482" s="409"/>
    </row>
    <row r="483">
      <c r="A483" s="409"/>
      <c r="B483" s="409"/>
      <c r="C483" s="409"/>
      <c r="D483" s="409"/>
      <c r="E483" s="409"/>
      <c r="F483" s="409"/>
      <c r="G483" s="409"/>
      <c r="H483" s="409"/>
      <c r="I483" s="409"/>
      <c r="J483" s="409"/>
      <c r="K483" s="409"/>
      <c r="L483" s="409"/>
      <c r="M483" s="409"/>
      <c r="N483" s="409"/>
      <c r="O483" s="409"/>
      <c r="P483" s="409"/>
      <c r="Q483" s="409"/>
      <c r="R483" s="409"/>
      <c r="S483" s="409"/>
      <c r="T483" s="409"/>
      <c r="U483" s="409"/>
      <c r="V483" s="409"/>
      <c r="W483" s="409"/>
      <c r="X483" s="409"/>
      <c r="Y483" s="409"/>
      <c r="Z483" s="409"/>
    </row>
    <row r="484">
      <c r="A484" s="409"/>
      <c r="B484" s="409"/>
      <c r="C484" s="409"/>
      <c r="D484" s="409"/>
      <c r="E484" s="409"/>
      <c r="F484" s="409"/>
      <c r="G484" s="409"/>
      <c r="H484" s="409"/>
      <c r="I484" s="409"/>
      <c r="J484" s="409"/>
      <c r="K484" s="409"/>
      <c r="L484" s="409"/>
      <c r="M484" s="409"/>
      <c r="N484" s="409"/>
      <c r="O484" s="409"/>
      <c r="P484" s="409"/>
      <c r="Q484" s="409"/>
      <c r="R484" s="409"/>
      <c r="S484" s="409"/>
      <c r="T484" s="409"/>
      <c r="U484" s="409"/>
      <c r="V484" s="409"/>
      <c r="W484" s="409"/>
      <c r="X484" s="409"/>
      <c r="Y484" s="409"/>
      <c r="Z484" s="409"/>
    </row>
    <row r="485">
      <c r="A485" s="409"/>
      <c r="B485" s="409"/>
      <c r="C485" s="409"/>
      <c r="D485" s="409"/>
      <c r="E485" s="409"/>
      <c r="F485" s="409"/>
      <c r="G485" s="409"/>
      <c r="H485" s="409"/>
      <c r="I485" s="409"/>
      <c r="J485" s="409"/>
      <c r="K485" s="409"/>
      <c r="L485" s="409"/>
      <c r="M485" s="409"/>
      <c r="N485" s="409"/>
      <c r="O485" s="409"/>
      <c r="P485" s="409"/>
      <c r="Q485" s="409"/>
      <c r="R485" s="409"/>
      <c r="S485" s="409"/>
      <c r="T485" s="409"/>
      <c r="U485" s="409"/>
      <c r="V485" s="409"/>
      <c r="W485" s="409"/>
      <c r="X485" s="409"/>
      <c r="Y485" s="409"/>
      <c r="Z485" s="409"/>
    </row>
    <row r="486">
      <c r="A486" s="409"/>
      <c r="B486" s="409"/>
      <c r="C486" s="409"/>
      <c r="D486" s="409"/>
      <c r="E486" s="409"/>
      <c r="F486" s="409"/>
      <c r="G486" s="409"/>
      <c r="H486" s="409"/>
      <c r="I486" s="409"/>
      <c r="J486" s="409"/>
      <c r="K486" s="409"/>
      <c r="L486" s="409"/>
      <c r="M486" s="409"/>
      <c r="N486" s="409"/>
      <c r="O486" s="409"/>
      <c r="P486" s="409"/>
      <c r="Q486" s="409"/>
      <c r="R486" s="409"/>
      <c r="S486" s="409"/>
      <c r="T486" s="409"/>
      <c r="U486" s="409"/>
      <c r="V486" s="409"/>
      <c r="W486" s="409"/>
      <c r="X486" s="409"/>
      <c r="Y486" s="409"/>
      <c r="Z486" s="409"/>
    </row>
    <row r="487">
      <c r="A487" s="409"/>
      <c r="B487" s="409"/>
      <c r="C487" s="409"/>
      <c r="D487" s="409"/>
      <c r="E487" s="409"/>
      <c r="F487" s="409"/>
      <c r="G487" s="409"/>
      <c r="H487" s="409"/>
      <c r="I487" s="409"/>
      <c r="J487" s="409"/>
      <c r="K487" s="409"/>
      <c r="L487" s="409"/>
      <c r="M487" s="409"/>
      <c r="N487" s="409"/>
      <c r="O487" s="409"/>
      <c r="P487" s="409"/>
      <c r="Q487" s="409"/>
      <c r="R487" s="409"/>
      <c r="S487" s="409"/>
      <c r="T487" s="409"/>
      <c r="U487" s="409"/>
      <c r="V487" s="409"/>
      <c r="W487" s="409"/>
      <c r="X487" s="409"/>
      <c r="Y487" s="409"/>
      <c r="Z487" s="409"/>
    </row>
    <row r="488">
      <c r="A488" s="409"/>
      <c r="B488" s="409"/>
      <c r="C488" s="409"/>
      <c r="D488" s="409"/>
      <c r="E488" s="409"/>
      <c r="F488" s="409"/>
      <c r="G488" s="409"/>
      <c r="H488" s="409"/>
      <c r="I488" s="409"/>
      <c r="J488" s="409"/>
      <c r="K488" s="409"/>
      <c r="L488" s="409"/>
      <c r="M488" s="409"/>
      <c r="N488" s="409"/>
      <c r="O488" s="409"/>
      <c r="P488" s="409"/>
      <c r="Q488" s="409"/>
      <c r="R488" s="409"/>
      <c r="S488" s="409"/>
      <c r="T488" s="409"/>
      <c r="U488" s="409"/>
      <c r="V488" s="409"/>
      <c r="W488" s="409"/>
      <c r="X488" s="409"/>
      <c r="Y488" s="409"/>
      <c r="Z488" s="409"/>
    </row>
    <row r="489">
      <c r="A489" s="409"/>
      <c r="B489" s="409"/>
      <c r="C489" s="409"/>
      <c r="D489" s="409"/>
      <c r="E489" s="409"/>
      <c r="F489" s="409"/>
      <c r="G489" s="409"/>
      <c r="H489" s="409"/>
      <c r="I489" s="409"/>
      <c r="J489" s="409"/>
      <c r="K489" s="409"/>
      <c r="L489" s="409"/>
      <c r="M489" s="409"/>
      <c r="N489" s="409"/>
      <c r="O489" s="409"/>
      <c r="P489" s="409"/>
      <c r="Q489" s="409"/>
      <c r="R489" s="409"/>
      <c r="S489" s="409"/>
      <c r="T489" s="409"/>
      <c r="U489" s="409"/>
      <c r="V489" s="409"/>
      <c r="W489" s="409"/>
      <c r="X489" s="409"/>
      <c r="Y489" s="409"/>
      <c r="Z489" s="409"/>
    </row>
    <row r="490">
      <c r="A490" s="409"/>
      <c r="B490" s="409"/>
      <c r="C490" s="409"/>
      <c r="D490" s="409"/>
      <c r="E490" s="409"/>
      <c r="F490" s="409"/>
      <c r="G490" s="409"/>
      <c r="H490" s="409"/>
      <c r="I490" s="409"/>
      <c r="J490" s="409"/>
      <c r="K490" s="409"/>
      <c r="L490" s="409"/>
      <c r="M490" s="409"/>
      <c r="N490" s="409"/>
      <c r="O490" s="409"/>
      <c r="P490" s="409"/>
      <c r="Q490" s="409"/>
      <c r="R490" s="409"/>
      <c r="S490" s="409"/>
      <c r="T490" s="409"/>
      <c r="U490" s="409"/>
      <c r="V490" s="409"/>
      <c r="W490" s="409"/>
      <c r="X490" s="409"/>
      <c r="Y490" s="409"/>
      <c r="Z490" s="409"/>
    </row>
    <row r="491">
      <c r="A491" s="409"/>
      <c r="B491" s="409"/>
      <c r="C491" s="409"/>
      <c r="D491" s="409"/>
      <c r="E491" s="409"/>
      <c r="F491" s="409"/>
      <c r="G491" s="409"/>
      <c r="H491" s="409"/>
      <c r="I491" s="409"/>
      <c r="J491" s="409"/>
      <c r="K491" s="409"/>
      <c r="L491" s="409"/>
      <c r="M491" s="409"/>
      <c r="N491" s="409"/>
      <c r="O491" s="409"/>
      <c r="P491" s="409"/>
      <c r="Q491" s="409"/>
      <c r="R491" s="409"/>
      <c r="S491" s="409"/>
      <c r="T491" s="409"/>
      <c r="U491" s="409"/>
      <c r="V491" s="409"/>
      <c r="W491" s="409"/>
      <c r="X491" s="409"/>
      <c r="Y491" s="409"/>
      <c r="Z491" s="409"/>
    </row>
    <row r="492">
      <c r="A492" s="409"/>
      <c r="B492" s="409"/>
      <c r="C492" s="409"/>
      <c r="D492" s="409"/>
      <c r="E492" s="409"/>
      <c r="F492" s="409"/>
      <c r="G492" s="409"/>
      <c r="H492" s="409"/>
      <c r="I492" s="409"/>
      <c r="J492" s="409"/>
      <c r="K492" s="409"/>
      <c r="L492" s="409"/>
      <c r="M492" s="409"/>
      <c r="N492" s="409"/>
      <c r="O492" s="409"/>
      <c r="P492" s="409"/>
      <c r="Q492" s="409"/>
      <c r="R492" s="409"/>
      <c r="S492" s="409"/>
      <c r="T492" s="409"/>
      <c r="U492" s="409"/>
      <c r="V492" s="409"/>
      <c r="W492" s="409"/>
      <c r="X492" s="409"/>
      <c r="Y492" s="409"/>
      <c r="Z492" s="409"/>
    </row>
    <row r="493">
      <c r="A493" s="409"/>
      <c r="B493" s="409"/>
      <c r="C493" s="409"/>
      <c r="D493" s="409"/>
      <c r="E493" s="409"/>
      <c r="F493" s="409"/>
      <c r="G493" s="409"/>
      <c r="H493" s="409"/>
      <c r="I493" s="409"/>
      <c r="J493" s="409"/>
      <c r="K493" s="409"/>
      <c r="L493" s="409"/>
      <c r="M493" s="409"/>
      <c r="N493" s="409"/>
      <c r="O493" s="409"/>
      <c r="P493" s="409"/>
      <c r="Q493" s="409"/>
      <c r="R493" s="409"/>
      <c r="S493" s="409"/>
      <c r="T493" s="409"/>
      <c r="U493" s="409"/>
      <c r="V493" s="409"/>
      <c r="W493" s="409"/>
      <c r="X493" s="409"/>
      <c r="Y493" s="409"/>
      <c r="Z493" s="409"/>
    </row>
    <row r="494">
      <c r="A494" s="409"/>
      <c r="B494" s="409"/>
      <c r="C494" s="409"/>
      <c r="D494" s="409"/>
      <c r="E494" s="409"/>
      <c r="F494" s="409"/>
      <c r="G494" s="409"/>
      <c r="H494" s="409"/>
      <c r="I494" s="409"/>
      <c r="J494" s="409"/>
      <c r="K494" s="409"/>
      <c r="L494" s="409"/>
      <c r="M494" s="409"/>
      <c r="N494" s="409"/>
      <c r="O494" s="409"/>
      <c r="P494" s="409"/>
      <c r="Q494" s="409"/>
      <c r="R494" s="409"/>
      <c r="S494" s="409"/>
      <c r="T494" s="409"/>
      <c r="U494" s="409"/>
      <c r="V494" s="409"/>
      <c r="W494" s="409"/>
      <c r="X494" s="409"/>
      <c r="Y494" s="409"/>
      <c r="Z494" s="409"/>
    </row>
    <row r="495">
      <c r="A495" s="409"/>
      <c r="B495" s="409"/>
      <c r="C495" s="409"/>
      <c r="D495" s="409"/>
      <c r="E495" s="409"/>
      <c r="F495" s="409"/>
      <c r="G495" s="409"/>
      <c r="H495" s="409"/>
      <c r="I495" s="409"/>
      <c r="J495" s="409"/>
      <c r="K495" s="409"/>
      <c r="L495" s="409"/>
      <c r="M495" s="409"/>
      <c r="N495" s="409"/>
      <c r="O495" s="409"/>
      <c r="P495" s="409"/>
      <c r="Q495" s="409"/>
      <c r="R495" s="409"/>
      <c r="S495" s="409"/>
      <c r="T495" s="409"/>
      <c r="U495" s="409"/>
      <c r="V495" s="409"/>
      <c r="W495" s="409"/>
      <c r="X495" s="409"/>
      <c r="Y495" s="409"/>
      <c r="Z495" s="409"/>
    </row>
    <row r="496">
      <c r="A496" s="409"/>
      <c r="B496" s="409"/>
      <c r="C496" s="409"/>
      <c r="D496" s="409"/>
      <c r="E496" s="409"/>
      <c r="F496" s="409"/>
      <c r="G496" s="409"/>
      <c r="H496" s="409"/>
      <c r="I496" s="409"/>
      <c r="J496" s="409"/>
      <c r="K496" s="409"/>
      <c r="L496" s="409"/>
      <c r="M496" s="409"/>
      <c r="N496" s="409"/>
      <c r="O496" s="409"/>
      <c r="P496" s="409"/>
      <c r="Q496" s="409"/>
      <c r="R496" s="409"/>
      <c r="S496" s="409"/>
      <c r="T496" s="409"/>
      <c r="U496" s="409"/>
      <c r="V496" s="409"/>
      <c r="W496" s="409"/>
      <c r="X496" s="409"/>
      <c r="Y496" s="409"/>
      <c r="Z496" s="409"/>
    </row>
    <row r="497">
      <c r="A497" s="409"/>
      <c r="B497" s="409"/>
      <c r="C497" s="409"/>
      <c r="D497" s="409"/>
      <c r="E497" s="409"/>
      <c r="F497" s="409"/>
      <c r="G497" s="409"/>
      <c r="H497" s="409"/>
      <c r="I497" s="409"/>
      <c r="J497" s="409"/>
      <c r="K497" s="409"/>
      <c r="L497" s="409"/>
      <c r="M497" s="409"/>
      <c r="N497" s="409"/>
      <c r="O497" s="409"/>
      <c r="P497" s="409"/>
      <c r="Q497" s="409"/>
      <c r="R497" s="409"/>
      <c r="S497" s="409"/>
      <c r="T497" s="409"/>
      <c r="U497" s="409"/>
      <c r="V497" s="409"/>
      <c r="W497" s="409"/>
      <c r="X497" s="409"/>
      <c r="Y497" s="409"/>
      <c r="Z497" s="409"/>
    </row>
    <row r="498">
      <c r="A498" s="409"/>
      <c r="B498" s="409"/>
      <c r="C498" s="409"/>
      <c r="D498" s="409"/>
      <c r="E498" s="409"/>
      <c r="F498" s="409"/>
      <c r="G498" s="409"/>
      <c r="H498" s="409"/>
      <c r="I498" s="409"/>
      <c r="J498" s="409"/>
      <c r="K498" s="409"/>
      <c r="L498" s="409"/>
      <c r="M498" s="409"/>
      <c r="N498" s="409"/>
      <c r="O498" s="409"/>
      <c r="P498" s="409"/>
      <c r="Q498" s="409"/>
      <c r="R498" s="409"/>
      <c r="S498" s="409"/>
      <c r="T498" s="409"/>
      <c r="U498" s="409"/>
      <c r="V498" s="409"/>
      <c r="W498" s="409"/>
      <c r="X498" s="409"/>
      <c r="Y498" s="409"/>
      <c r="Z498" s="409"/>
    </row>
    <row r="499">
      <c r="A499" s="409"/>
      <c r="B499" s="409"/>
      <c r="C499" s="409"/>
      <c r="D499" s="409"/>
      <c r="E499" s="409"/>
      <c r="F499" s="409"/>
      <c r="G499" s="409"/>
      <c r="H499" s="409"/>
      <c r="I499" s="409"/>
      <c r="J499" s="409"/>
      <c r="K499" s="409"/>
      <c r="L499" s="409"/>
      <c r="M499" s="409"/>
      <c r="N499" s="409"/>
      <c r="O499" s="409"/>
      <c r="P499" s="409"/>
      <c r="Q499" s="409"/>
      <c r="R499" s="409"/>
      <c r="S499" s="409"/>
      <c r="T499" s="409"/>
      <c r="U499" s="409"/>
      <c r="V499" s="409"/>
      <c r="W499" s="409"/>
      <c r="X499" s="409"/>
      <c r="Y499" s="409"/>
      <c r="Z499" s="409"/>
    </row>
    <row r="500">
      <c r="A500" s="409"/>
      <c r="B500" s="409"/>
      <c r="C500" s="409"/>
      <c r="D500" s="409"/>
      <c r="E500" s="409"/>
      <c r="F500" s="409"/>
      <c r="G500" s="409"/>
      <c r="H500" s="409"/>
      <c r="I500" s="409"/>
      <c r="J500" s="409"/>
      <c r="K500" s="409"/>
      <c r="L500" s="409"/>
      <c r="M500" s="409"/>
      <c r="N500" s="409"/>
      <c r="O500" s="409"/>
      <c r="P500" s="409"/>
      <c r="Q500" s="409"/>
      <c r="R500" s="409"/>
      <c r="S500" s="409"/>
      <c r="T500" s="409"/>
      <c r="U500" s="409"/>
      <c r="V500" s="409"/>
      <c r="W500" s="409"/>
      <c r="X500" s="409"/>
      <c r="Y500" s="409"/>
      <c r="Z500" s="409"/>
    </row>
    <row r="501">
      <c r="A501" s="409"/>
      <c r="B501" s="409"/>
      <c r="C501" s="409"/>
      <c r="D501" s="409"/>
      <c r="E501" s="409"/>
      <c r="F501" s="409"/>
      <c r="G501" s="409"/>
      <c r="H501" s="409"/>
      <c r="I501" s="409"/>
      <c r="J501" s="409"/>
      <c r="K501" s="409"/>
      <c r="L501" s="409"/>
      <c r="M501" s="409"/>
      <c r="N501" s="409"/>
      <c r="O501" s="409"/>
      <c r="P501" s="409"/>
      <c r="Q501" s="409"/>
      <c r="R501" s="409"/>
      <c r="S501" s="409"/>
      <c r="T501" s="409"/>
      <c r="U501" s="409"/>
      <c r="V501" s="409"/>
      <c r="W501" s="409"/>
      <c r="X501" s="409"/>
      <c r="Y501" s="409"/>
      <c r="Z501" s="409"/>
    </row>
    <row r="502">
      <c r="A502" s="409"/>
      <c r="B502" s="409"/>
      <c r="C502" s="409"/>
      <c r="D502" s="409"/>
      <c r="E502" s="409"/>
      <c r="F502" s="409"/>
      <c r="G502" s="409"/>
      <c r="H502" s="409"/>
      <c r="I502" s="409"/>
      <c r="J502" s="409"/>
      <c r="K502" s="409"/>
      <c r="L502" s="409"/>
      <c r="M502" s="409"/>
      <c r="N502" s="409"/>
      <c r="O502" s="409"/>
      <c r="P502" s="409"/>
      <c r="Q502" s="409"/>
      <c r="R502" s="409"/>
      <c r="S502" s="409"/>
      <c r="T502" s="409"/>
      <c r="U502" s="409"/>
      <c r="V502" s="409"/>
      <c r="W502" s="409"/>
      <c r="X502" s="409"/>
      <c r="Y502" s="409"/>
      <c r="Z502" s="409"/>
    </row>
    <row r="503">
      <c r="A503" s="409"/>
      <c r="B503" s="409"/>
      <c r="C503" s="409"/>
      <c r="D503" s="409"/>
      <c r="E503" s="409"/>
      <c r="F503" s="409"/>
      <c r="G503" s="409"/>
      <c r="H503" s="409"/>
      <c r="I503" s="409"/>
      <c r="J503" s="409"/>
      <c r="K503" s="409"/>
      <c r="L503" s="409"/>
      <c r="M503" s="409"/>
      <c r="N503" s="409"/>
      <c r="O503" s="409"/>
      <c r="P503" s="409"/>
      <c r="Q503" s="409"/>
      <c r="R503" s="409"/>
      <c r="S503" s="409"/>
      <c r="T503" s="409"/>
      <c r="U503" s="409"/>
      <c r="V503" s="409"/>
      <c r="W503" s="409"/>
      <c r="X503" s="409"/>
      <c r="Y503" s="409"/>
      <c r="Z503" s="409"/>
    </row>
    <row r="504">
      <c r="A504" s="409"/>
      <c r="B504" s="409"/>
      <c r="C504" s="409"/>
      <c r="D504" s="409"/>
      <c r="E504" s="409"/>
      <c r="F504" s="409"/>
      <c r="G504" s="409"/>
      <c r="H504" s="409"/>
      <c r="I504" s="409"/>
      <c r="J504" s="409"/>
      <c r="K504" s="409"/>
      <c r="L504" s="409"/>
      <c r="M504" s="409"/>
      <c r="N504" s="409"/>
      <c r="O504" s="409"/>
      <c r="P504" s="409"/>
      <c r="Q504" s="409"/>
      <c r="R504" s="409"/>
      <c r="S504" s="409"/>
      <c r="T504" s="409"/>
      <c r="U504" s="409"/>
      <c r="V504" s="409"/>
      <c r="W504" s="409"/>
      <c r="X504" s="409"/>
      <c r="Y504" s="409"/>
      <c r="Z504" s="409"/>
    </row>
    <row r="505">
      <c r="A505" s="409"/>
      <c r="B505" s="409"/>
      <c r="C505" s="409"/>
      <c r="D505" s="409"/>
      <c r="E505" s="409"/>
      <c r="F505" s="409"/>
      <c r="G505" s="409"/>
      <c r="H505" s="409"/>
      <c r="I505" s="409"/>
      <c r="J505" s="409"/>
      <c r="K505" s="409"/>
      <c r="L505" s="409"/>
      <c r="M505" s="409"/>
      <c r="N505" s="409"/>
      <c r="O505" s="409"/>
      <c r="P505" s="409"/>
      <c r="Q505" s="409"/>
      <c r="R505" s="409"/>
      <c r="S505" s="409"/>
      <c r="T505" s="409"/>
      <c r="U505" s="409"/>
      <c r="V505" s="409"/>
      <c r="W505" s="409"/>
      <c r="X505" s="409"/>
      <c r="Y505" s="409"/>
      <c r="Z505" s="409"/>
    </row>
    <row r="506">
      <c r="A506" s="409"/>
      <c r="B506" s="409"/>
      <c r="C506" s="409"/>
      <c r="D506" s="409"/>
      <c r="E506" s="409"/>
      <c r="F506" s="409"/>
      <c r="G506" s="409"/>
      <c r="H506" s="409"/>
      <c r="I506" s="409"/>
      <c r="J506" s="409"/>
      <c r="K506" s="409"/>
      <c r="L506" s="409"/>
      <c r="M506" s="409"/>
      <c r="N506" s="409"/>
      <c r="O506" s="409"/>
      <c r="P506" s="409"/>
      <c r="Q506" s="409"/>
      <c r="R506" s="409"/>
      <c r="S506" s="409"/>
      <c r="T506" s="409"/>
      <c r="U506" s="409"/>
      <c r="V506" s="409"/>
      <c r="W506" s="409"/>
      <c r="X506" s="409"/>
      <c r="Y506" s="409"/>
      <c r="Z506" s="409"/>
    </row>
    <row r="507">
      <c r="A507" s="409"/>
      <c r="B507" s="409"/>
      <c r="C507" s="409"/>
      <c r="D507" s="409"/>
      <c r="E507" s="409"/>
      <c r="F507" s="409"/>
      <c r="G507" s="409"/>
      <c r="H507" s="409"/>
      <c r="I507" s="409"/>
      <c r="J507" s="409"/>
      <c r="K507" s="409"/>
      <c r="L507" s="409"/>
      <c r="M507" s="409"/>
      <c r="N507" s="409"/>
      <c r="O507" s="409"/>
      <c r="P507" s="409"/>
      <c r="Q507" s="409"/>
      <c r="R507" s="409"/>
      <c r="S507" s="409"/>
      <c r="T507" s="409"/>
      <c r="U507" s="409"/>
      <c r="V507" s="409"/>
      <c r="W507" s="409"/>
      <c r="X507" s="409"/>
      <c r="Y507" s="409"/>
      <c r="Z507" s="409"/>
    </row>
    <row r="508">
      <c r="A508" s="409"/>
      <c r="B508" s="409"/>
      <c r="C508" s="409"/>
      <c r="D508" s="409"/>
      <c r="E508" s="409"/>
      <c r="F508" s="409"/>
      <c r="G508" s="409"/>
      <c r="H508" s="409"/>
      <c r="I508" s="409"/>
      <c r="J508" s="409"/>
      <c r="K508" s="409"/>
      <c r="L508" s="409"/>
      <c r="M508" s="409"/>
      <c r="N508" s="409"/>
      <c r="O508" s="409"/>
      <c r="P508" s="409"/>
      <c r="Q508" s="409"/>
      <c r="R508" s="409"/>
      <c r="S508" s="409"/>
      <c r="T508" s="409"/>
      <c r="U508" s="409"/>
      <c r="V508" s="409"/>
      <c r="W508" s="409"/>
      <c r="X508" s="409"/>
      <c r="Y508" s="409"/>
      <c r="Z508" s="409"/>
    </row>
    <row r="509">
      <c r="A509" s="409"/>
      <c r="B509" s="409"/>
      <c r="C509" s="409"/>
      <c r="D509" s="409"/>
      <c r="E509" s="409"/>
      <c r="F509" s="409"/>
      <c r="G509" s="409"/>
      <c r="H509" s="409"/>
      <c r="I509" s="409"/>
      <c r="J509" s="409"/>
      <c r="K509" s="409"/>
      <c r="L509" s="409"/>
      <c r="M509" s="409"/>
      <c r="N509" s="409"/>
      <c r="O509" s="409"/>
      <c r="P509" s="409"/>
      <c r="Q509" s="409"/>
      <c r="R509" s="409"/>
      <c r="S509" s="409"/>
      <c r="T509" s="409"/>
      <c r="U509" s="409"/>
      <c r="V509" s="409"/>
      <c r="W509" s="409"/>
      <c r="X509" s="409"/>
      <c r="Y509" s="409"/>
      <c r="Z509" s="409"/>
    </row>
    <row r="510">
      <c r="A510" s="409"/>
      <c r="B510" s="409"/>
      <c r="C510" s="409"/>
      <c r="D510" s="409"/>
      <c r="E510" s="409"/>
      <c r="F510" s="409"/>
      <c r="G510" s="409"/>
      <c r="H510" s="409"/>
      <c r="I510" s="409"/>
      <c r="J510" s="409"/>
      <c r="K510" s="409"/>
      <c r="L510" s="409"/>
      <c r="M510" s="409"/>
      <c r="N510" s="409"/>
      <c r="O510" s="409"/>
      <c r="P510" s="409"/>
      <c r="Q510" s="409"/>
      <c r="R510" s="409"/>
      <c r="S510" s="409"/>
      <c r="T510" s="409"/>
      <c r="U510" s="409"/>
      <c r="V510" s="409"/>
      <c r="W510" s="409"/>
      <c r="X510" s="409"/>
      <c r="Y510" s="409"/>
      <c r="Z510" s="409"/>
    </row>
    <row r="511">
      <c r="A511" s="409"/>
      <c r="B511" s="409"/>
      <c r="C511" s="409"/>
      <c r="D511" s="409"/>
      <c r="E511" s="409"/>
      <c r="F511" s="409"/>
      <c r="G511" s="409"/>
      <c r="H511" s="409"/>
      <c r="I511" s="409"/>
      <c r="J511" s="409"/>
      <c r="K511" s="409"/>
      <c r="L511" s="409"/>
      <c r="M511" s="409"/>
      <c r="N511" s="409"/>
      <c r="O511" s="409"/>
      <c r="P511" s="409"/>
      <c r="Q511" s="409"/>
      <c r="R511" s="409"/>
      <c r="S511" s="409"/>
      <c r="T511" s="409"/>
      <c r="U511" s="409"/>
      <c r="V511" s="409"/>
      <c r="W511" s="409"/>
      <c r="X511" s="409"/>
      <c r="Y511" s="409"/>
      <c r="Z511" s="409"/>
    </row>
    <row r="512">
      <c r="A512" s="409"/>
      <c r="B512" s="409"/>
      <c r="C512" s="409"/>
      <c r="D512" s="409"/>
      <c r="E512" s="409"/>
      <c r="F512" s="409"/>
      <c r="G512" s="409"/>
      <c r="H512" s="409"/>
      <c r="I512" s="409"/>
      <c r="J512" s="409"/>
      <c r="K512" s="409"/>
      <c r="L512" s="409"/>
      <c r="M512" s="409"/>
      <c r="N512" s="409"/>
      <c r="O512" s="409"/>
      <c r="P512" s="409"/>
      <c r="Q512" s="409"/>
      <c r="R512" s="409"/>
      <c r="S512" s="409"/>
      <c r="T512" s="409"/>
      <c r="U512" s="409"/>
      <c r="V512" s="409"/>
      <c r="W512" s="409"/>
      <c r="X512" s="409"/>
      <c r="Y512" s="409"/>
      <c r="Z512" s="409"/>
    </row>
    <row r="513">
      <c r="A513" s="409"/>
      <c r="B513" s="409"/>
      <c r="C513" s="409"/>
      <c r="D513" s="409"/>
      <c r="E513" s="409"/>
      <c r="F513" s="409"/>
      <c r="G513" s="409"/>
      <c r="H513" s="409"/>
      <c r="I513" s="409"/>
      <c r="J513" s="409"/>
      <c r="K513" s="409"/>
      <c r="L513" s="409"/>
      <c r="M513" s="409"/>
      <c r="N513" s="409"/>
      <c r="O513" s="409"/>
      <c r="P513" s="409"/>
      <c r="Q513" s="409"/>
      <c r="R513" s="409"/>
      <c r="S513" s="409"/>
      <c r="T513" s="409"/>
      <c r="U513" s="409"/>
      <c r="V513" s="409"/>
      <c r="W513" s="409"/>
      <c r="X513" s="409"/>
      <c r="Y513" s="409"/>
      <c r="Z513" s="409"/>
    </row>
    <row r="514">
      <c r="A514" s="409"/>
      <c r="B514" s="409"/>
      <c r="C514" s="409"/>
      <c r="D514" s="409"/>
      <c r="E514" s="409"/>
      <c r="F514" s="409"/>
      <c r="G514" s="409"/>
      <c r="H514" s="409"/>
      <c r="I514" s="409"/>
      <c r="J514" s="409"/>
      <c r="K514" s="409"/>
      <c r="L514" s="409"/>
      <c r="M514" s="409"/>
      <c r="N514" s="409"/>
      <c r="O514" s="409"/>
      <c r="P514" s="409"/>
      <c r="Q514" s="409"/>
      <c r="R514" s="409"/>
      <c r="S514" s="409"/>
      <c r="T514" s="409"/>
      <c r="U514" s="409"/>
      <c r="V514" s="409"/>
      <c r="W514" s="409"/>
      <c r="X514" s="409"/>
      <c r="Y514" s="409"/>
      <c r="Z514" s="409"/>
    </row>
    <row r="515">
      <c r="A515" s="409"/>
      <c r="B515" s="409"/>
      <c r="C515" s="409"/>
      <c r="D515" s="409"/>
      <c r="E515" s="409"/>
      <c r="F515" s="409"/>
      <c r="G515" s="409"/>
      <c r="H515" s="409"/>
      <c r="I515" s="409"/>
      <c r="J515" s="409"/>
      <c r="K515" s="409"/>
      <c r="L515" s="409"/>
      <c r="M515" s="409"/>
      <c r="N515" s="409"/>
      <c r="O515" s="409"/>
      <c r="P515" s="409"/>
      <c r="Q515" s="409"/>
      <c r="R515" s="409"/>
      <c r="S515" s="409"/>
      <c r="T515" s="409"/>
      <c r="U515" s="409"/>
      <c r="V515" s="409"/>
      <c r="W515" s="409"/>
      <c r="X515" s="409"/>
      <c r="Y515" s="409"/>
      <c r="Z515" s="409"/>
    </row>
    <row r="516">
      <c r="A516" s="409"/>
      <c r="B516" s="409"/>
      <c r="C516" s="409"/>
      <c r="D516" s="409"/>
      <c r="E516" s="409"/>
      <c r="F516" s="409"/>
      <c r="G516" s="409"/>
      <c r="H516" s="409"/>
      <c r="I516" s="409"/>
      <c r="J516" s="409"/>
      <c r="K516" s="409"/>
      <c r="L516" s="409"/>
      <c r="M516" s="409"/>
      <c r="N516" s="409"/>
      <c r="O516" s="409"/>
      <c r="P516" s="409"/>
      <c r="Q516" s="409"/>
      <c r="R516" s="409"/>
      <c r="S516" s="409"/>
      <c r="T516" s="409"/>
      <c r="U516" s="409"/>
      <c r="V516" s="409"/>
      <c r="W516" s="409"/>
      <c r="X516" s="409"/>
      <c r="Y516" s="409"/>
      <c r="Z516" s="409"/>
    </row>
    <row r="517">
      <c r="A517" s="409"/>
      <c r="B517" s="409"/>
      <c r="C517" s="409"/>
      <c r="D517" s="409"/>
      <c r="E517" s="409"/>
      <c r="F517" s="409"/>
      <c r="G517" s="409"/>
      <c r="H517" s="409"/>
      <c r="I517" s="409"/>
      <c r="J517" s="409"/>
      <c r="K517" s="409"/>
      <c r="L517" s="409"/>
      <c r="M517" s="409"/>
      <c r="N517" s="409"/>
      <c r="O517" s="409"/>
      <c r="P517" s="409"/>
      <c r="Q517" s="409"/>
      <c r="R517" s="409"/>
      <c r="S517" s="409"/>
      <c r="T517" s="409"/>
      <c r="U517" s="409"/>
      <c r="V517" s="409"/>
      <c r="W517" s="409"/>
      <c r="X517" s="409"/>
      <c r="Y517" s="409"/>
      <c r="Z517" s="409"/>
    </row>
    <row r="518">
      <c r="A518" s="409"/>
      <c r="B518" s="409"/>
      <c r="C518" s="409"/>
      <c r="D518" s="409"/>
      <c r="E518" s="409"/>
      <c r="F518" s="409"/>
      <c r="G518" s="409"/>
      <c r="H518" s="409"/>
      <c r="I518" s="409"/>
      <c r="J518" s="409"/>
      <c r="K518" s="409"/>
      <c r="L518" s="409"/>
      <c r="M518" s="409"/>
      <c r="N518" s="409"/>
      <c r="O518" s="409"/>
      <c r="P518" s="409"/>
      <c r="Q518" s="409"/>
      <c r="R518" s="409"/>
      <c r="S518" s="409"/>
      <c r="T518" s="409"/>
      <c r="U518" s="409"/>
      <c r="V518" s="409"/>
      <c r="W518" s="409"/>
      <c r="X518" s="409"/>
      <c r="Y518" s="409"/>
      <c r="Z518" s="409"/>
    </row>
    <row r="519">
      <c r="A519" s="409"/>
      <c r="B519" s="409"/>
      <c r="C519" s="409"/>
      <c r="D519" s="409"/>
      <c r="E519" s="409"/>
      <c r="F519" s="409"/>
      <c r="G519" s="409"/>
      <c r="H519" s="409"/>
      <c r="I519" s="409"/>
      <c r="J519" s="409"/>
      <c r="K519" s="409"/>
      <c r="L519" s="409"/>
      <c r="M519" s="409"/>
      <c r="N519" s="409"/>
      <c r="O519" s="409"/>
      <c r="P519" s="409"/>
      <c r="Q519" s="409"/>
      <c r="R519" s="409"/>
      <c r="S519" s="409"/>
      <c r="T519" s="409"/>
      <c r="U519" s="409"/>
      <c r="V519" s="409"/>
      <c r="W519" s="409"/>
      <c r="X519" s="409"/>
      <c r="Y519" s="409"/>
      <c r="Z519" s="409"/>
    </row>
    <row r="520">
      <c r="A520" s="409"/>
      <c r="B520" s="409"/>
      <c r="C520" s="409"/>
      <c r="D520" s="409"/>
      <c r="E520" s="409"/>
      <c r="F520" s="409"/>
      <c r="G520" s="409"/>
      <c r="H520" s="409"/>
      <c r="I520" s="409"/>
      <c r="J520" s="409"/>
      <c r="K520" s="409"/>
      <c r="L520" s="409"/>
      <c r="M520" s="409"/>
      <c r="N520" s="409"/>
      <c r="O520" s="409"/>
      <c r="P520" s="409"/>
      <c r="Q520" s="409"/>
      <c r="R520" s="409"/>
      <c r="S520" s="409"/>
      <c r="T520" s="409"/>
      <c r="U520" s="409"/>
      <c r="V520" s="409"/>
      <c r="W520" s="409"/>
      <c r="X520" s="409"/>
      <c r="Y520" s="409"/>
      <c r="Z520" s="409"/>
    </row>
    <row r="521">
      <c r="A521" s="409"/>
      <c r="B521" s="409"/>
      <c r="C521" s="409"/>
      <c r="D521" s="409"/>
      <c r="E521" s="409"/>
      <c r="F521" s="409"/>
      <c r="G521" s="409"/>
      <c r="H521" s="409"/>
      <c r="I521" s="409"/>
      <c r="J521" s="409"/>
      <c r="K521" s="409"/>
      <c r="L521" s="409"/>
      <c r="M521" s="409"/>
      <c r="N521" s="409"/>
      <c r="O521" s="409"/>
      <c r="P521" s="409"/>
      <c r="Q521" s="409"/>
      <c r="R521" s="409"/>
      <c r="S521" s="409"/>
      <c r="T521" s="409"/>
      <c r="U521" s="409"/>
      <c r="V521" s="409"/>
      <c r="W521" s="409"/>
      <c r="X521" s="409"/>
      <c r="Y521" s="409"/>
      <c r="Z521" s="409"/>
    </row>
    <row r="522">
      <c r="A522" s="409"/>
      <c r="B522" s="409"/>
      <c r="C522" s="409"/>
      <c r="D522" s="409"/>
      <c r="E522" s="409"/>
      <c r="F522" s="409"/>
      <c r="G522" s="409"/>
      <c r="H522" s="409"/>
      <c r="I522" s="409"/>
      <c r="J522" s="409"/>
      <c r="K522" s="409"/>
      <c r="L522" s="409"/>
      <c r="M522" s="409"/>
      <c r="N522" s="409"/>
      <c r="O522" s="409"/>
      <c r="P522" s="409"/>
      <c r="Q522" s="409"/>
      <c r="R522" s="409"/>
      <c r="S522" s="409"/>
      <c r="T522" s="409"/>
      <c r="U522" s="409"/>
      <c r="V522" s="409"/>
      <c r="W522" s="409"/>
      <c r="X522" s="409"/>
      <c r="Y522" s="409"/>
      <c r="Z522" s="409"/>
    </row>
    <row r="523">
      <c r="A523" s="409"/>
      <c r="B523" s="409"/>
      <c r="C523" s="409"/>
      <c r="D523" s="409"/>
      <c r="E523" s="409"/>
      <c r="F523" s="409"/>
      <c r="G523" s="409"/>
      <c r="H523" s="409"/>
      <c r="I523" s="409"/>
      <c r="J523" s="409"/>
      <c r="K523" s="409"/>
      <c r="L523" s="409"/>
      <c r="M523" s="409"/>
      <c r="N523" s="409"/>
      <c r="O523" s="409"/>
      <c r="P523" s="409"/>
      <c r="Q523" s="409"/>
      <c r="R523" s="409"/>
      <c r="S523" s="409"/>
      <c r="T523" s="409"/>
      <c r="U523" s="409"/>
      <c r="V523" s="409"/>
      <c r="W523" s="409"/>
      <c r="X523" s="409"/>
      <c r="Y523" s="409"/>
      <c r="Z523" s="409"/>
    </row>
    <row r="524">
      <c r="A524" s="409"/>
      <c r="B524" s="409"/>
      <c r="C524" s="409"/>
      <c r="D524" s="409"/>
      <c r="E524" s="409"/>
      <c r="F524" s="409"/>
      <c r="G524" s="409"/>
      <c r="H524" s="409"/>
      <c r="I524" s="409"/>
      <c r="J524" s="409"/>
      <c r="K524" s="409"/>
      <c r="L524" s="409"/>
      <c r="M524" s="409"/>
      <c r="N524" s="409"/>
      <c r="O524" s="409"/>
      <c r="P524" s="409"/>
      <c r="Q524" s="409"/>
      <c r="R524" s="409"/>
      <c r="S524" s="409"/>
      <c r="T524" s="409"/>
      <c r="U524" s="409"/>
      <c r="V524" s="409"/>
      <c r="W524" s="409"/>
      <c r="X524" s="409"/>
      <c r="Y524" s="409"/>
      <c r="Z524" s="409"/>
    </row>
    <row r="525">
      <c r="A525" s="409"/>
      <c r="B525" s="409"/>
      <c r="C525" s="409"/>
      <c r="D525" s="409"/>
      <c r="E525" s="409"/>
      <c r="F525" s="409"/>
      <c r="G525" s="409"/>
      <c r="H525" s="409"/>
      <c r="I525" s="409"/>
      <c r="J525" s="409"/>
      <c r="K525" s="409"/>
      <c r="L525" s="409"/>
      <c r="M525" s="409"/>
      <c r="N525" s="409"/>
      <c r="O525" s="409"/>
      <c r="P525" s="409"/>
      <c r="Q525" s="409"/>
      <c r="R525" s="409"/>
      <c r="S525" s="409"/>
      <c r="T525" s="409"/>
      <c r="U525" s="409"/>
      <c r="V525" s="409"/>
      <c r="W525" s="409"/>
      <c r="X525" s="409"/>
      <c r="Y525" s="409"/>
      <c r="Z525" s="409"/>
    </row>
    <row r="526">
      <c r="A526" s="409"/>
      <c r="B526" s="409"/>
      <c r="C526" s="409"/>
      <c r="D526" s="409"/>
      <c r="E526" s="409"/>
      <c r="F526" s="409"/>
      <c r="G526" s="409"/>
      <c r="H526" s="409"/>
      <c r="I526" s="409"/>
      <c r="J526" s="409"/>
      <c r="K526" s="409"/>
      <c r="L526" s="409"/>
      <c r="M526" s="409"/>
      <c r="N526" s="409"/>
      <c r="O526" s="409"/>
      <c r="P526" s="409"/>
      <c r="Q526" s="409"/>
      <c r="R526" s="409"/>
      <c r="S526" s="409"/>
      <c r="T526" s="409"/>
      <c r="U526" s="409"/>
      <c r="V526" s="409"/>
      <c r="W526" s="409"/>
      <c r="X526" s="409"/>
      <c r="Y526" s="409"/>
      <c r="Z526" s="409"/>
    </row>
    <row r="527">
      <c r="A527" s="409"/>
      <c r="B527" s="409"/>
      <c r="C527" s="409"/>
      <c r="D527" s="409"/>
      <c r="E527" s="409"/>
      <c r="F527" s="409"/>
      <c r="G527" s="409"/>
      <c r="H527" s="409"/>
      <c r="I527" s="409"/>
      <c r="J527" s="409"/>
      <c r="K527" s="409"/>
      <c r="L527" s="409"/>
      <c r="M527" s="409"/>
      <c r="N527" s="409"/>
      <c r="O527" s="409"/>
      <c r="P527" s="409"/>
      <c r="Q527" s="409"/>
      <c r="R527" s="409"/>
      <c r="S527" s="409"/>
      <c r="T527" s="409"/>
      <c r="U527" s="409"/>
      <c r="V527" s="409"/>
      <c r="W527" s="409"/>
      <c r="X527" s="409"/>
      <c r="Y527" s="409"/>
      <c r="Z527" s="409"/>
    </row>
    <row r="528">
      <c r="A528" s="409"/>
      <c r="B528" s="409"/>
      <c r="C528" s="409"/>
      <c r="D528" s="409"/>
      <c r="E528" s="409"/>
      <c r="F528" s="409"/>
      <c r="G528" s="409"/>
      <c r="H528" s="409"/>
      <c r="I528" s="409"/>
      <c r="J528" s="409"/>
      <c r="K528" s="409"/>
      <c r="L528" s="409"/>
      <c r="M528" s="409"/>
      <c r="N528" s="409"/>
      <c r="O528" s="409"/>
      <c r="P528" s="409"/>
      <c r="Q528" s="409"/>
      <c r="R528" s="409"/>
      <c r="S528" s="409"/>
      <c r="T528" s="409"/>
      <c r="U528" s="409"/>
      <c r="V528" s="409"/>
      <c r="W528" s="409"/>
      <c r="X528" s="409"/>
      <c r="Y528" s="409"/>
      <c r="Z528" s="409"/>
    </row>
    <row r="529">
      <c r="A529" s="409"/>
      <c r="B529" s="409"/>
      <c r="C529" s="409"/>
      <c r="D529" s="409"/>
      <c r="E529" s="409"/>
      <c r="F529" s="409"/>
      <c r="G529" s="409"/>
      <c r="H529" s="409"/>
      <c r="I529" s="409"/>
      <c r="J529" s="409"/>
      <c r="K529" s="409"/>
      <c r="L529" s="409"/>
      <c r="M529" s="409"/>
      <c r="N529" s="409"/>
      <c r="O529" s="409"/>
      <c r="P529" s="409"/>
      <c r="Q529" s="409"/>
      <c r="R529" s="409"/>
      <c r="S529" s="409"/>
      <c r="T529" s="409"/>
      <c r="U529" s="409"/>
      <c r="V529" s="409"/>
      <c r="W529" s="409"/>
      <c r="X529" s="409"/>
      <c r="Y529" s="409"/>
      <c r="Z529" s="409"/>
    </row>
    <row r="530">
      <c r="A530" s="409"/>
      <c r="B530" s="409"/>
      <c r="C530" s="409"/>
      <c r="D530" s="409"/>
      <c r="E530" s="409"/>
      <c r="F530" s="409"/>
      <c r="G530" s="409"/>
      <c r="H530" s="409"/>
      <c r="I530" s="409"/>
      <c r="J530" s="409"/>
      <c r="K530" s="409"/>
      <c r="L530" s="409"/>
      <c r="M530" s="409"/>
      <c r="N530" s="409"/>
      <c r="O530" s="409"/>
      <c r="P530" s="409"/>
      <c r="Q530" s="409"/>
      <c r="R530" s="409"/>
      <c r="S530" s="409"/>
      <c r="T530" s="409"/>
      <c r="U530" s="409"/>
      <c r="V530" s="409"/>
      <c r="W530" s="409"/>
      <c r="X530" s="409"/>
      <c r="Y530" s="409"/>
      <c r="Z530" s="409"/>
    </row>
    <row r="531">
      <c r="A531" s="409"/>
      <c r="B531" s="409"/>
      <c r="C531" s="409"/>
      <c r="D531" s="409"/>
      <c r="E531" s="409"/>
      <c r="F531" s="409"/>
      <c r="G531" s="409"/>
      <c r="H531" s="409"/>
      <c r="I531" s="409"/>
      <c r="J531" s="409"/>
      <c r="K531" s="409"/>
      <c r="L531" s="409"/>
      <c r="M531" s="409"/>
      <c r="N531" s="409"/>
      <c r="O531" s="409"/>
      <c r="P531" s="409"/>
      <c r="Q531" s="409"/>
      <c r="R531" s="409"/>
      <c r="S531" s="409"/>
      <c r="T531" s="409"/>
      <c r="U531" s="409"/>
      <c r="V531" s="409"/>
      <c r="W531" s="409"/>
      <c r="X531" s="409"/>
      <c r="Y531" s="409"/>
      <c r="Z531" s="409"/>
    </row>
    <row r="532">
      <c r="A532" s="409"/>
      <c r="B532" s="409"/>
      <c r="C532" s="409"/>
      <c r="D532" s="409"/>
      <c r="E532" s="409"/>
      <c r="F532" s="409"/>
      <c r="G532" s="409"/>
      <c r="H532" s="409"/>
      <c r="I532" s="409"/>
      <c r="J532" s="409"/>
      <c r="K532" s="409"/>
      <c r="L532" s="409"/>
      <c r="M532" s="409"/>
      <c r="N532" s="409"/>
      <c r="O532" s="409"/>
      <c r="P532" s="409"/>
      <c r="Q532" s="409"/>
      <c r="R532" s="409"/>
      <c r="S532" s="409"/>
      <c r="T532" s="409"/>
      <c r="U532" s="409"/>
      <c r="V532" s="409"/>
      <c r="W532" s="409"/>
      <c r="X532" s="409"/>
      <c r="Y532" s="409"/>
      <c r="Z532" s="409"/>
    </row>
    <row r="533">
      <c r="A533" s="409"/>
      <c r="B533" s="409"/>
      <c r="C533" s="409"/>
      <c r="D533" s="409"/>
      <c r="E533" s="409"/>
      <c r="F533" s="409"/>
      <c r="G533" s="409"/>
      <c r="H533" s="409"/>
      <c r="I533" s="409"/>
      <c r="J533" s="409"/>
      <c r="K533" s="409"/>
      <c r="L533" s="409"/>
      <c r="M533" s="409"/>
      <c r="N533" s="409"/>
      <c r="O533" s="409"/>
      <c r="P533" s="409"/>
      <c r="Q533" s="409"/>
      <c r="R533" s="409"/>
      <c r="S533" s="409"/>
      <c r="T533" s="409"/>
      <c r="U533" s="409"/>
      <c r="V533" s="409"/>
      <c r="W533" s="409"/>
      <c r="X533" s="409"/>
      <c r="Y533" s="409"/>
      <c r="Z533" s="409"/>
    </row>
    <row r="534">
      <c r="A534" s="409"/>
      <c r="B534" s="409"/>
      <c r="C534" s="409"/>
      <c r="D534" s="409"/>
      <c r="E534" s="409"/>
      <c r="F534" s="409"/>
      <c r="G534" s="409"/>
      <c r="H534" s="409"/>
      <c r="I534" s="409"/>
      <c r="J534" s="409"/>
      <c r="K534" s="409"/>
      <c r="L534" s="409"/>
      <c r="M534" s="409"/>
      <c r="N534" s="409"/>
      <c r="O534" s="409"/>
      <c r="P534" s="409"/>
      <c r="Q534" s="409"/>
      <c r="R534" s="409"/>
      <c r="S534" s="409"/>
      <c r="T534" s="409"/>
      <c r="U534" s="409"/>
      <c r="V534" s="409"/>
      <c r="W534" s="409"/>
      <c r="X534" s="409"/>
      <c r="Y534" s="409"/>
      <c r="Z534" s="409"/>
    </row>
    <row r="535">
      <c r="A535" s="409"/>
      <c r="B535" s="409"/>
      <c r="C535" s="409"/>
      <c r="D535" s="409"/>
      <c r="E535" s="409"/>
      <c r="F535" s="409"/>
      <c r="G535" s="409"/>
      <c r="H535" s="409"/>
      <c r="I535" s="409"/>
      <c r="J535" s="409"/>
      <c r="K535" s="409"/>
      <c r="L535" s="409"/>
      <c r="M535" s="409"/>
      <c r="N535" s="409"/>
      <c r="O535" s="409"/>
      <c r="P535" s="409"/>
      <c r="Q535" s="409"/>
      <c r="R535" s="409"/>
      <c r="S535" s="409"/>
      <c r="T535" s="409"/>
      <c r="U535" s="409"/>
      <c r="V535" s="409"/>
      <c r="W535" s="409"/>
      <c r="X535" s="409"/>
      <c r="Y535" s="409"/>
      <c r="Z535" s="409"/>
    </row>
    <row r="536">
      <c r="A536" s="409"/>
      <c r="B536" s="409"/>
      <c r="C536" s="409"/>
      <c r="D536" s="409"/>
      <c r="E536" s="409"/>
      <c r="F536" s="409"/>
      <c r="G536" s="409"/>
      <c r="H536" s="409"/>
      <c r="I536" s="409"/>
      <c r="J536" s="409"/>
      <c r="K536" s="409"/>
      <c r="L536" s="409"/>
      <c r="M536" s="409"/>
      <c r="N536" s="409"/>
      <c r="O536" s="409"/>
      <c r="P536" s="409"/>
      <c r="Q536" s="409"/>
      <c r="R536" s="409"/>
      <c r="S536" s="409"/>
      <c r="T536" s="409"/>
      <c r="U536" s="409"/>
      <c r="V536" s="409"/>
      <c r="W536" s="409"/>
      <c r="X536" s="409"/>
      <c r="Y536" s="409"/>
      <c r="Z536" s="409"/>
    </row>
    <row r="537">
      <c r="A537" s="409"/>
      <c r="B537" s="409"/>
      <c r="C537" s="409"/>
      <c r="D537" s="409"/>
      <c r="E537" s="409"/>
      <c r="F537" s="409"/>
      <c r="G537" s="409"/>
      <c r="H537" s="409"/>
      <c r="I537" s="409"/>
      <c r="J537" s="409"/>
      <c r="K537" s="409"/>
      <c r="L537" s="409"/>
      <c r="M537" s="409"/>
      <c r="N537" s="409"/>
      <c r="O537" s="409"/>
      <c r="P537" s="409"/>
      <c r="Q537" s="409"/>
      <c r="R537" s="409"/>
      <c r="S537" s="409"/>
      <c r="T537" s="409"/>
      <c r="U537" s="409"/>
      <c r="V537" s="409"/>
      <c r="W537" s="409"/>
      <c r="X537" s="409"/>
      <c r="Y537" s="409"/>
      <c r="Z537" s="409"/>
    </row>
    <row r="538">
      <c r="A538" s="409"/>
      <c r="B538" s="409"/>
      <c r="C538" s="409"/>
      <c r="D538" s="409"/>
      <c r="E538" s="409"/>
      <c r="F538" s="409"/>
      <c r="G538" s="409"/>
      <c r="H538" s="409"/>
      <c r="I538" s="409"/>
      <c r="J538" s="409"/>
      <c r="K538" s="409"/>
      <c r="L538" s="409"/>
      <c r="M538" s="409"/>
      <c r="N538" s="409"/>
      <c r="O538" s="409"/>
      <c r="P538" s="409"/>
      <c r="Q538" s="409"/>
      <c r="R538" s="409"/>
      <c r="S538" s="409"/>
      <c r="T538" s="409"/>
      <c r="U538" s="409"/>
      <c r="V538" s="409"/>
      <c r="W538" s="409"/>
      <c r="X538" s="409"/>
      <c r="Y538" s="409"/>
      <c r="Z538" s="409"/>
    </row>
    <row r="539">
      <c r="A539" s="409"/>
      <c r="B539" s="409"/>
      <c r="C539" s="409"/>
      <c r="D539" s="409"/>
      <c r="E539" s="409"/>
      <c r="F539" s="409"/>
      <c r="G539" s="409"/>
      <c r="H539" s="409"/>
      <c r="I539" s="409"/>
      <c r="J539" s="409"/>
      <c r="K539" s="409"/>
      <c r="L539" s="409"/>
      <c r="M539" s="409"/>
      <c r="N539" s="409"/>
      <c r="O539" s="409"/>
      <c r="P539" s="409"/>
      <c r="Q539" s="409"/>
      <c r="R539" s="409"/>
      <c r="S539" s="409"/>
      <c r="T539" s="409"/>
      <c r="U539" s="409"/>
      <c r="V539" s="409"/>
      <c r="W539" s="409"/>
      <c r="X539" s="409"/>
      <c r="Y539" s="409"/>
      <c r="Z539" s="409"/>
    </row>
    <row r="540">
      <c r="A540" s="409"/>
      <c r="B540" s="409"/>
      <c r="C540" s="409"/>
      <c r="D540" s="409"/>
      <c r="E540" s="409"/>
      <c r="F540" s="409"/>
      <c r="G540" s="409"/>
      <c r="H540" s="409"/>
      <c r="I540" s="409"/>
      <c r="J540" s="409"/>
      <c r="K540" s="409"/>
      <c r="L540" s="409"/>
      <c r="M540" s="409"/>
      <c r="N540" s="409"/>
      <c r="O540" s="409"/>
      <c r="P540" s="409"/>
      <c r="Q540" s="409"/>
      <c r="R540" s="409"/>
      <c r="S540" s="409"/>
      <c r="T540" s="409"/>
      <c r="U540" s="409"/>
      <c r="V540" s="409"/>
      <c r="W540" s="409"/>
      <c r="X540" s="409"/>
      <c r="Y540" s="409"/>
      <c r="Z540" s="409"/>
    </row>
    <row r="541">
      <c r="A541" s="409"/>
      <c r="B541" s="409"/>
      <c r="C541" s="409"/>
      <c r="D541" s="409"/>
      <c r="E541" s="409"/>
      <c r="F541" s="409"/>
      <c r="G541" s="409"/>
      <c r="H541" s="409"/>
      <c r="I541" s="409"/>
      <c r="J541" s="409"/>
      <c r="K541" s="409"/>
      <c r="L541" s="409"/>
      <c r="M541" s="409"/>
      <c r="N541" s="409"/>
      <c r="O541" s="409"/>
      <c r="P541" s="409"/>
      <c r="Q541" s="409"/>
      <c r="R541" s="409"/>
      <c r="S541" s="409"/>
      <c r="T541" s="409"/>
      <c r="U541" s="409"/>
      <c r="V541" s="409"/>
      <c r="W541" s="409"/>
      <c r="X541" s="409"/>
      <c r="Y541" s="409"/>
      <c r="Z541" s="409"/>
    </row>
    <row r="542">
      <c r="A542" s="409"/>
      <c r="B542" s="409"/>
      <c r="C542" s="409"/>
      <c r="D542" s="409"/>
      <c r="E542" s="409"/>
      <c r="F542" s="409"/>
      <c r="G542" s="409"/>
      <c r="H542" s="409"/>
      <c r="I542" s="409"/>
      <c r="J542" s="409"/>
      <c r="K542" s="409"/>
      <c r="L542" s="409"/>
      <c r="M542" s="409"/>
      <c r="N542" s="409"/>
      <c r="O542" s="409"/>
      <c r="P542" s="409"/>
      <c r="Q542" s="409"/>
      <c r="R542" s="409"/>
      <c r="S542" s="409"/>
      <c r="T542" s="409"/>
      <c r="U542" s="409"/>
      <c r="V542" s="409"/>
      <c r="W542" s="409"/>
      <c r="X542" s="409"/>
      <c r="Y542" s="409"/>
      <c r="Z542" s="409"/>
    </row>
    <row r="543">
      <c r="A543" s="409"/>
      <c r="B543" s="409"/>
      <c r="C543" s="409"/>
      <c r="D543" s="409"/>
      <c r="E543" s="409"/>
      <c r="F543" s="409"/>
      <c r="G543" s="409"/>
      <c r="H543" s="409"/>
      <c r="I543" s="409"/>
      <c r="J543" s="409"/>
      <c r="K543" s="409"/>
      <c r="L543" s="409"/>
      <c r="M543" s="409"/>
      <c r="N543" s="409"/>
      <c r="O543" s="409"/>
      <c r="P543" s="409"/>
      <c r="Q543" s="409"/>
      <c r="R543" s="409"/>
      <c r="S543" s="409"/>
      <c r="T543" s="409"/>
      <c r="U543" s="409"/>
      <c r="V543" s="409"/>
      <c r="W543" s="409"/>
      <c r="X543" s="409"/>
      <c r="Y543" s="409"/>
      <c r="Z543" s="409"/>
    </row>
    <row r="544">
      <c r="A544" s="409"/>
      <c r="B544" s="409"/>
      <c r="C544" s="409"/>
      <c r="D544" s="409"/>
      <c r="E544" s="409"/>
      <c r="F544" s="409"/>
      <c r="G544" s="409"/>
      <c r="H544" s="409"/>
      <c r="I544" s="409"/>
      <c r="J544" s="409"/>
      <c r="K544" s="409"/>
      <c r="L544" s="409"/>
      <c r="M544" s="409"/>
      <c r="N544" s="409"/>
      <c r="O544" s="409"/>
      <c r="P544" s="409"/>
      <c r="Q544" s="409"/>
      <c r="R544" s="409"/>
      <c r="S544" s="409"/>
      <c r="T544" s="409"/>
      <c r="U544" s="409"/>
      <c r="V544" s="409"/>
      <c r="W544" s="409"/>
      <c r="X544" s="409"/>
      <c r="Y544" s="409"/>
      <c r="Z544" s="409"/>
    </row>
    <row r="545">
      <c r="A545" s="409"/>
      <c r="B545" s="409"/>
      <c r="C545" s="409"/>
      <c r="D545" s="409"/>
      <c r="E545" s="409"/>
      <c r="F545" s="409"/>
      <c r="G545" s="409"/>
      <c r="H545" s="409"/>
      <c r="I545" s="409"/>
      <c r="J545" s="409"/>
      <c r="K545" s="409"/>
      <c r="L545" s="409"/>
      <c r="M545" s="409"/>
      <c r="N545" s="409"/>
      <c r="O545" s="409"/>
      <c r="P545" s="409"/>
      <c r="Q545" s="409"/>
      <c r="R545" s="409"/>
      <c r="S545" s="409"/>
      <c r="T545" s="409"/>
      <c r="U545" s="409"/>
      <c r="V545" s="409"/>
      <c r="W545" s="409"/>
      <c r="X545" s="409"/>
      <c r="Y545" s="409"/>
      <c r="Z545" s="409"/>
    </row>
    <row r="546">
      <c r="A546" s="409"/>
      <c r="B546" s="409"/>
      <c r="C546" s="409"/>
      <c r="D546" s="409"/>
      <c r="E546" s="409"/>
      <c r="F546" s="409"/>
      <c r="G546" s="409"/>
      <c r="H546" s="409"/>
      <c r="I546" s="409"/>
      <c r="J546" s="409"/>
      <c r="K546" s="409"/>
      <c r="L546" s="409"/>
      <c r="M546" s="409"/>
      <c r="N546" s="409"/>
      <c r="O546" s="409"/>
      <c r="P546" s="409"/>
      <c r="Q546" s="409"/>
      <c r="R546" s="409"/>
      <c r="S546" s="409"/>
      <c r="T546" s="409"/>
      <c r="U546" s="409"/>
      <c r="V546" s="409"/>
      <c r="W546" s="409"/>
      <c r="X546" s="409"/>
      <c r="Y546" s="409"/>
      <c r="Z546" s="409"/>
    </row>
    <row r="547">
      <c r="A547" s="409"/>
      <c r="B547" s="409"/>
      <c r="C547" s="409"/>
      <c r="D547" s="409"/>
      <c r="E547" s="409"/>
      <c r="F547" s="409"/>
      <c r="G547" s="409"/>
      <c r="H547" s="409"/>
      <c r="I547" s="409"/>
      <c r="J547" s="409"/>
      <c r="K547" s="409"/>
      <c r="L547" s="409"/>
      <c r="M547" s="409"/>
      <c r="N547" s="409"/>
      <c r="O547" s="409"/>
      <c r="P547" s="409"/>
      <c r="Q547" s="409"/>
      <c r="R547" s="409"/>
      <c r="S547" s="409"/>
      <c r="T547" s="409"/>
      <c r="U547" s="409"/>
      <c r="V547" s="409"/>
      <c r="W547" s="409"/>
      <c r="X547" s="409"/>
      <c r="Y547" s="409"/>
      <c r="Z547" s="409"/>
    </row>
    <row r="548">
      <c r="A548" s="409"/>
      <c r="B548" s="409"/>
      <c r="C548" s="409"/>
      <c r="D548" s="409"/>
      <c r="E548" s="409"/>
      <c r="F548" s="409"/>
      <c r="G548" s="409"/>
      <c r="H548" s="409"/>
      <c r="I548" s="409"/>
      <c r="J548" s="409"/>
      <c r="K548" s="409"/>
      <c r="L548" s="409"/>
      <c r="M548" s="409"/>
      <c r="N548" s="409"/>
      <c r="O548" s="409"/>
      <c r="P548" s="409"/>
      <c r="Q548" s="409"/>
      <c r="R548" s="409"/>
      <c r="S548" s="409"/>
      <c r="T548" s="409"/>
      <c r="U548" s="409"/>
      <c r="V548" s="409"/>
      <c r="W548" s="409"/>
      <c r="X548" s="409"/>
      <c r="Y548" s="409"/>
      <c r="Z548" s="409"/>
    </row>
    <row r="549">
      <c r="A549" s="409"/>
      <c r="B549" s="409"/>
      <c r="C549" s="409"/>
      <c r="D549" s="409"/>
      <c r="E549" s="409"/>
      <c r="F549" s="409"/>
      <c r="G549" s="409"/>
      <c r="H549" s="409"/>
      <c r="I549" s="409"/>
      <c r="J549" s="409"/>
      <c r="K549" s="409"/>
      <c r="L549" s="409"/>
      <c r="M549" s="409"/>
      <c r="N549" s="409"/>
      <c r="O549" s="409"/>
      <c r="P549" s="409"/>
      <c r="Q549" s="409"/>
      <c r="R549" s="409"/>
      <c r="S549" s="409"/>
      <c r="T549" s="409"/>
      <c r="U549" s="409"/>
      <c r="V549" s="409"/>
      <c r="W549" s="409"/>
      <c r="X549" s="409"/>
      <c r="Y549" s="409"/>
      <c r="Z549" s="409"/>
    </row>
    <row r="550">
      <c r="A550" s="409"/>
      <c r="B550" s="409"/>
      <c r="C550" s="409"/>
      <c r="D550" s="409"/>
      <c r="E550" s="409"/>
      <c r="F550" s="409"/>
      <c r="G550" s="409"/>
      <c r="H550" s="409"/>
      <c r="I550" s="409"/>
      <c r="J550" s="409"/>
      <c r="K550" s="409"/>
      <c r="L550" s="409"/>
      <c r="M550" s="409"/>
      <c r="N550" s="409"/>
      <c r="O550" s="409"/>
      <c r="P550" s="409"/>
      <c r="Q550" s="409"/>
      <c r="R550" s="409"/>
      <c r="S550" s="409"/>
      <c r="T550" s="409"/>
      <c r="U550" s="409"/>
      <c r="V550" s="409"/>
      <c r="W550" s="409"/>
      <c r="X550" s="409"/>
      <c r="Y550" s="409"/>
      <c r="Z550" s="409"/>
    </row>
    <row r="551">
      <c r="A551" s="409"/>
      <c r="B551" s="409"/>
      <c r="C551" s="409"/>
      <c r="D551" s="409"/>
      <c r="E551" s="409"/>
      <c r="F551" s="409"/>
      <c r="G551" s="409"/>
      <c r="H551" s="409"/>
      <c r="I551" s="409"/>
      <c r="J551" s="409"/>
      <c r="K551" s="409"/>
      <c r="L551" s="409"/>
      <c r="M551" s="409"/>
      <c r="N551" s="409"/>
      <c r="O551" s="409"/>
      <c r="P551" s="409"/>
      <c r="Q551" s="409"/>
      <c r="R551" s="409"/>
      <c r="S551" s="409"/>
      <c r="T551" s="409"/>
      <c r="U551" s="409"/>
      <c r="V551" s="409"/>
      <c r="W551" s="409"/>
      <c r="X551" s="409"/>
      <c r="Y551" s="409"/>
      <c r="Z551" s="409"/>
    </row>
    <row r="552">
      <c r="A552" s="409"/>
      <c r="B552" s="409"/>
      <c r="C552" s="409"/>
      <c r="D552" s="409"/>
      <c r="E552" s="409"/>
      <c r="F552" s="409"/>
      <c r="G552" s="409"/>
      <c r="H552" s="409"/>
      <c r="I552" s="409"/>
      <c r="J552" s="409"/>
      <c r="K552" s="409"/>
      <c r="L552" s="409"/>
      <c r="M552" s="409"/>
      <c r="N552" s="409"/>
      <c r="O552" s="409"/>
      <c r="P552" s="409"/>
      <c r="Q552" s="409"/>
      <c r="R552" s="409"/>
      <c r="S552" s="409"/>
      <c r="T552" s="409"/>
      <c r="U552" s="409"/>
      <c r="V552" s="409"/>
      <c r="W552" s="409"/>
      <c r="X552" s="409"/>
      <c r="Y552" s="409"/>
      <c r="Z552" s="409"/>
    </row>
    <row r="553">
      <c r="A553" s="409"/>
      <c r="B553" s="409"/>
      <c r="C553" s="409"/>
      <c r="D553" s="409"/>
      <c r="E553" s="409"/>
      <c r="F553" s="409"/>
      <c r="G553" s="409"/>
      <c r="H553" s="409"/>
      <c r="I553" s="409"/>
      <c r="J553" s="409"/>
      <c r="K553" s="409"/>
      <c r="L553" s="409"/>
      <c r="M553" s="409"/>
      <c r="N553" s="409"/>
      <c r="O553" s="409"/>
      <c r="P553" s="409"/>
      <c r="Q553" s="409"/>
      <c r="R553" s="409"/>
      <c r="S553" s="409"/>
      <c r="T553" s="409"/>
      <c r="U553" s="409"/>
      <c r="V553" s="409"/>
      <c r="W553" s="409"/>
      <c r="X553" s="409"/>
      <c r="Y553" s="409"/>
      <c r="Z553" s="409"/>
    </row>
    <row r="554">
      <c r="A554" s="409"/>
      <c r="B554" s="409"/>
      <c r="C554" s="409"/>
      <c r="D554" s="409"/>
      <c r="E554" s="409"/>
      <c r="F554" s="409"/>
      <c r="G554" s="409"/>
      <c r="H554" s="409"/>
      <c r="I554" s="409"/>
      <c r="J554" s="409"/>
      <c r="K554" s="409"/>
      <c r="L554" s="409"/>
      <c r="M554" s="409"/>
      <c r="N554" s="409"/>
      <c r="O554" s="409"/>
      <c r="P554" s="409"/>
      <c r="Q554" s="409"/>
      <c r="R554" s="409"/>
      <c r="S554" s="409"/>
      <c r="T554" s="409"/>
      <c r="U554" s="409"/>
      <c r="V554" s="409"/>
      <c r="W554" s="409"/>
      <c r="X554" s="409"/>
      <c r="Y554" s="409"/>
      <c r="Z554" s="409"/>
    </row>
    <row r="555">
      <c r="A555" s="409"/>
      <c r="B555" s="409"/>
      <c r="C555" s="409"/>
      <c r="D555" s="409"/>
      <c r="E555" s="409"/>
      <c r="F555" s="409"/>
      <c r="G555" s="409"/>
      <c r="H555" s="409"/>
      <c r="I555" s="409"/>
      <c r="J555" s="409"/>
      <c r="K555" s="409"/>
      <c r="L555" s="409"/>
      <c r="M555" s="409"/>
      <c r="N555" s="409"/>
      <c r="O555" s="409"/>
      <c r="P555" s="409"/>
      <c r="Q555" s="409"/>
      <c r="R555" s="409"/>
      <c r="S555" s="409"/>
      <c r="T555" s="409"/>
      <c r="U555" s="409"/>
      <c r="V555" s="409"/>
      <c r="W555" s="409"/>
      <c r="X555" s="409"/>
      <c r="Y555" s="409"/>
      <c r="Z555" s="409"/>
    </row>
    <row r="556">
      <c r="A556" s="409"/>
      <c r="B556" s="409"/>
      <c r="C556" s="409"/>
      <c r="D556" s="409"/>
      <c r="E556" s="409"/>
      <c r="F556" s="409"/>
      <c r="G556" s="409"/>
      <c r="H556" s="409"/>
      <c r="I556" s="409"/>
      <c r="J556" s="409"/>
      <c r="K556" s="409"/>
      <c r="L556" s="409"/>
      <c r="M556" s="409"/>
      <c r="N556" s="409"/>
      <c r="O556" s="409"/>
      <c r="P556" s="409"/>
      <c r="Q556" s="409"/>
      <c r="R556" s="409"/>
      <c r="S556" s="409"/>
      <c r="T556" s="409"/>
      <c r="U556" s="409"/>
      <c r="V556" s="409"/>
      <c r="W556" s="409"/>
      <c r="X556" s="409"/>
      <c r="Y556" s="409"/>
      <c r="Z556" s="409"/>
    </row>
    <row r="557">
      <c r="A557" s="409"/>
      <c r="B557" s="409"/>
      <c r="C557" s="409"/>
      <c r="D557" s="409"/>
      <c r="E557" s="409"/>
      <c r="F557" s="409"/>
      <c r="G557" s="409"/>
      <c r="H557" s="409"/>
      <c r="I557" s="409"/>
      <c r="J557" s="409"/>
      <c r="K557" s="409"/>
      <c r="L557" s="409"/>
      <c r="M557" s="409"/>
      <c r="N557" s="409"/>
      <c r="O557" s="409"/>
      <c r="P557" s="409"/>
      <c r="Q557" s="409"/>
      <c r="R557" s="409"/>
      <c r="S557" s="409"/>
      <c r="T557" s="409"/>
      <c r="U557" s="409"/>
      <c r="V557" s="409"/>
      <c r="W557" s="409"/>
      <c r="X557" s="409"/>
      <c r="Y557" s="409"/>
      <c r="Z557" s="409"/>
    </row>
    <row r="558">
      <c r="A558" s="409"/>
      <c r="B558" s="409"/>
      <c r="C558" s="409"/>
      <c r="D558" s="409"/>
      <c r="E558" s="409"/>
      <c r="F558" s="409"/>
      <c r="G558" s="409"/>
      <c r="H558" s="409"/>
      <c r="I558" s="409"/>
      <c r="J558" s="409"/>
      <c r="K558" s="409"/>
      <c r="L558" s="409"/>
      <c r="M558" s="409"/>
      <c r="N558" s="409"/>
      <c r="O558" s="409"/>
      <c r="P558" s="409"/>
      <c r="Q558" s="409"/>
      <c r="R558" s="409"/>
      <c r="S558" s="409"/>
      <c r="T558" s="409"/>
      <c r="U558" s="409"/>
      <c r="V558" s="409"/>
      <c r="W558" s="409"/>
      <c r="X558" s="409"/>
      <c r="Y558" s="409"/>
      <c r="Z558" s="409"/>
    </row>
    <row r="559">
      <c r="A559" s="409"/>
      <c r="B559" s="409"/>
      <c r="C559" s="409"/>
      <c r="D559" s="409"/>
      <c r="E559" s="409"/>
      <c r="F559" s="409"/>
      <c r="G559" s="409"/>
      <c r="H559" s="409"/>
      <c r="I559" s="409"/>
      <c r="J559" s="409"/>
      <c r="K559" s="409"/>
      <c r="L559" s="409"/>
      <c r="M559" s="409"/>
      <c r="N559" s="409"/>
      <c r="O559" s="409"/>
      <c r="P559" s="409"/>
      <c r="Q559" s="409"/>
      <c r="R559" s="409"/>
      <c r="S559" s="409"/>
      <c r="T559" s="409"/>
      <c r="U559" s="409"/>
      <c r="V559" s="409"/>
      <c r="W559" s="409"/>
      <c r="X559" s="409"/>
      <c r="Y559" s="409"/>
      <c r="Z559" s="409"/>
    </row>
    <row r="560">
      <c r="A560" s="409"/>
      <c r="B560" s="409"/>
      <c r="C560" s="409"/>
      <c r="D560" s="409"/>
      <c r="E560" s="409"/>
      <c r="F560" s="409"/>
      <c r="G560" s="409"/>
      <c r="H560" s="409"/>
      <c r="I560" s="409"/>
      <c r="J560" s="409"/>
      <c r="K560" s="409"/>
      <c r="L560" s="409"/>
      <c r="M560" s="409"/>
      <c r="N560" s="409"/>
      <c r="O560" s="409"/>
      <c r="P560" s="409"/>
      <c r="Q560" s="409"/>
      <c r="R560" s="409"/>
      <c r="S560" s="409"/>
      <c r="T560" s="409"/>
      <c r="U560" s="409"/>
      <c r="V560" s="409"/>
      <c r="W560" s="409"/>
      <c r="X560" s="409"/>
      <c r="Y560" s="409"/>
      <c r="Z560" s="409"/>
    </row>
    <row r="561">
      <c r="A561" s="409"/>
      <c r="B561" s="409"/>
      <c r="C561" s="409"/>
      <c r="D561" s="409"/>
      <c r="E561" s="409"/>
      <c r="F561" s="409"/>
      <c r="G561" s="409"/>
      <c r="H561" s="409"/>
      <c r="I561" s="409"/>
      <c r="J561" s="409"/>
      <c r="K561" s="409"/>
      <c r="L561" s="409"/>
      <c r="M561" s="409"/>
      <c r="N561" s="409"/>
      <c r="O561" s="409"/>
      <c r="P561" s="409"/>
      <c r="Q561" s="409"/>
      <c r="R561" s="409"/>
      <c r="S561" s="409"/>
      <c r="T561" s="409"/>
      <c r="U561" s="409"/>
      <c r="V561" s="409"/>
      <c r="W561" s="409"/>
      <c r="X561" s="409"/>
      <c r="Y561" s="409"/>
      <c r="Z561" s="409"/>
    </row>
    <row r="562">
      <c r="A562" s="409"/>
      <c r="B562" s="409"/>
      <c r="C562" s="409"/>
      <c r="D562" s="409"/>
      <c r="E562" s="409"/>
      <c r="F562" s="409"/>
      <c r="G562" s="409"/>
      <c r="H562" s="409"/>
      <c r="I562" s="409"/>
      <c r="J562" s="409"/>
      <c r="K562" s="409"/>
      <c r="L562" s="409"/>
      <c r="M562" s="409"/>
      <c r="N562" s="409"/>
      <c r="O562" s="409"/>
      <c r="P562" s="409"/>
      <c r="Q562" s="409"/>
      <c r="R562" s="409"/>
      <c r="S562" s="409"/>
      <c r="T562" s="409"/>
      <c r="U562" s="409"/>
      <c r="V562" s="409"/>
      <c r="W562" s="409"/>
      <c r="X562" s="409"/>
      <c r="Y562" s="409"/>
      <c r="Z562" s="409"/>
    </row>
    <row r="563">
      <c r="A563" s="409"/>
      <c r="B563" s="409"/>
      <c r="C563" s="409"/>
      <c r="D563" s="409"/>
      <c r="E563" s="409"/>
      <c r="F563" s="409"/>
      <c r="G563" s="409"/>
      <c r="H563" s="409"/>
      <c r="I563" s="409"/>
      <c r="J563" s="409"/>
      <c r="K563" s="409"/>
      <c r="L563" s="409"/>
      <c r="M563" s="409"/>
      <c r="N563" s="409"/>
      <c r="O563" s="409"/>
      <c r="P563" s="409"/>
      <c r="Q563" s="409"/>
      <c r="R563" s="409"/>
      <c r="S563" s="409"/>
      <c r="T563" s="409"/>
      <c r="U563" s="409"/>
      <c r="V563" s="409"/>
      <c r="W563" s="409"/>
      <c r="X563" s="409"/>
      <c r="Y563" s="409"/>
      <c r="Z563" s="409"/>
    </row>
    <row r="564">
      <c r="A564" s="409"/>
      <c r="B564" s="409"/>
      <c r="C564" s="409"/>
      <c r="D564" s="409"/>
      <c r="E564" s="409"/>
      <c r="F564" s="409"/>
      <c r="G564" s="409"/>
      <c r="H564" s="409"/>
      <c r="I564" s="409"/>
      <c r="J564" s="409"/>
      <c r="K564" s="409"/>
      <c r="L564" s="409"/>
      <c r="M564" s="409"/>
      <c r="N564" s="409"/>
      <c r="O564" s="409"/>
      <c r="P564" s="409"/>
      <c r="Q564" s="409"/>
      <c r="R564" s="409"/>
      <c r="S564" s="409"/>
      <c r="T564" s="409"/>
      <c r="U564" s="409"/>
      <c r="V564" s="409"/>
      <c r="W564" s="409"/>
      <c r="X564" s="409"/>
      <c r="Y564" s="409"/>
      <c r="Z564" s="409"/>
    </row>
    <row r="565">
      <c r="A565" s="409"/>
      <c r="B565" s="409"/>
      <c r="C565" s="409"/>
      <c r="D565" s="409"/>
      <c r="E565" s="409"/>
      <c r="F565" s="409"/>
      <c r="G565" s="409"/>
      <c r="H565" s="409"/>
      <c r="I565" s="409"/>
      <c r="J565" s="409"/>
      <c r="K565" s="409"/>
      <c r="L565" s="409"/>
      <c r="M565" s="409"/>
      <c r="N565" s="409"/>
      <c r="O565" s="409"/>
      <c r="P565" s="409"/>
      <c r="Q565" s="409"/>
      <c r="R565" s="409"/>
      <c r="S565" s="409"/>
      <c r="T565" s="409"/>
      <c r="U565" s="409"/>
      <c r="V565" s="409"/>
      <c r="W565" s="409"/>
      <c r="X565" s="409"/>
      <c r="Y565" s="409"/>
      <c r="Z565" s="409"/>
    </row>
    <row r="566">
      <c r="A566" s="409"/>
      <c r="B566" s="409"/>
      <c r="C566" s="409"/>
      <c r="D566" s="409"/>
      <c r="E566" s="409"/>
      <c r="F566" s="409"/>
      <c r="G566" s="409"/>
      <c r="H566" s="409"/>
      <c r="I566" s="409"/>
      <c r="J566" s="409"/>
      <c r="K566" s="409"/>
      <c r="L566" s="409"/>
      <c r="M566" s="409"/>
      <c r="N566" s="409"/>
      <c r="O566" s="409"/>
      <c r="P566" s="409"/>
      <c r="Q566" s="409"/>
      <c r="R566" s="409"/>
      <c r="S566" s="409"/>
      <c r="T566" s="409"/>
      <c r="U566" s="409"/>
      <c r="V566" s="409"/>
      <c r="W566" s="409"/>
      <c r="X566" s="409"/>
      <c r="Y566" s="409"/>
      <c r="Z566" s="409"/>
    </row>
    <row r="567">
      <c r="A567" s="409"/>
      <c r="B567" s="409"/>
      <c r="C567" s="409"/>
      <c r="D567" s="409"/>
      <c r="E567" s="409"/>
      <c r="F567" s="409"/>
      <c r="G567" s="409"/>
      <c r="H567" s="409"/>
      <c r="I567" s="409"/>
      <c r="J567" s="409"/>
      <c r="K567" s="409"/>
      <c r="L567" s="409"/>
      <c r="M567" s="409"/>
      <c r="N567" s="409"/>
      <c r="O567" s="409"/>
      <c r="P567" s="409"/>
      <c r="Q567" s="409"/>
      <c r="R567" s="409"/>
      <c r="S567" s="409"/>
      <c r="T567" s="409"/>
      <c r="U567" s="409"/>
      <c r="V567" s="409"/>
      <c r="W567" s="409"/>
      <c r="X567" s="409"/>
      <c r="Y567" s="409"/>
      <c r="Z567" s="409"/>
    </row>
    <row r="568">
      <c r="A568" s="409"/>
      <c r="B568" s="409"/>
      <c r="C568" s="409"/>
      <c r="D568" s="409"/>
      <c r="E568" s="409"/>
      <c r="F568" s="409"/>
      <c r="G568" s="409"/>
      <c r="H568" s="409"/>
      <c r="I568" s="409"/>
      <c r="J568" s="409"/>
      <c r="K568" s="409"/>
      <c r="L568" s="409"/>
      <c r="M568" s="409"/>
      <c r="N568" s="409"/>
      <c r="O568" s="409"/>
      <c r="P568" s="409"/>
      <c r="Q568" s="409"/>
      <c r="R568" s="409"/>
      <c r="S568" s="409"/>
      <c r="T568" s="409"/>
      <c r="U568" s="409"/>
      <c r="V568" s="409"/>
      <c r="W568" s="409"/>
      <c r="X568" s="409"/>
      <c r="Y568" s="409"/>
      <c r="Z568" s="409"/>
    </row>
    <row r="569">
      <c r="A569" s="409"/>
      <c r="B569" s="409"/>
      <c r="C569" s="409"/>
      <c r="D569" s="409"/>
      <c r="E569" s="409"/>
      <c r="F569" s="409"/>
      <c r="G569" s="409"/>
      <c r="H569" s="409"/>
      <c r="I569" s="409"/>
      <c r="J569" s="409"/>
      <c r="K569" s="409"/>
      <c r="L569" s="409"/>
      <c r="M569" s="409"/>
      <c r="N569" s="409"/>
      <c r="O569" s="409"/>
      <c r="P569" s="409"/>
      <c r="Q569" s="409"/>
      <c r="R569" s="409"/>
      <c r="S569" s="409"/>
      <c r="T569" s="409"/>
      <c r="U569" s="409"/>
      <c r="V569" s="409"/>
      <c r="W569" s="409"/>
      <c r="X569" s="409"/>
      <c r="Y569" s="409"/>
      <c r="Z569" s="409"/>
    </row>
    <row r="570">
      <c r="A570" s="409"/>
      <c r="B570" s="409"/>
      <c r="C570" s="409"/>
      <c r="D570" s="409"/>
      <c r="E570" s="409"/>
      <c r="F570" s="409"/>
      <c r="G570" s="409"/>
      <c r="H570" s="409"/>
      <c r="I570" s="409"/>
      <c r="J570" s="409"/>
      <c r="K570" s="409"/>
      <c r="L570" s="409"/>
      <c r="M570" s="409"/>
      <c r="N570" s="409"/>
      <c r="O570" s="409"/>
      <c r="P570" s="409"/>
      <c r="Q570" s="409"/>
      <c r="R570" s="409"/>
      <c r="S570" s="409"/>
      <c r="T570" s="409"/>
      <c r="U570" s="409"/>
      <c r="V570" s="409"/>
      <c r="W570" s="409"/>
      <c r="X570" s="409"/>
      <c r="Y570" s="409"/>
      <c r="Z570" s="409"/>
    </row>
    <row r="571">
      <c r="A571" s="409"/>
      <c r="B571" s="409"/>
      <c r="C571" s="409"/>
      <c r="D571" s="409"/>
      <c r="E571" s="409"/>
      <c r="F571" s="409"/>
      <c r="G571" s="409"/>
      <c r="H571" s="409"/>
      <c r="I571" s="409"/>
      <c r="J571" s="409"/>
      <c r="K571" s="409"/>
      <c r="L571" s="409"/>
      <c r="M571" s="409"/>
      <c r="N571" s="409"/>
      <c r="O571" s="409"/>
      <c r="P571" s="409"/>
      <c r="Q571" s="409"/>
      <c r="R571" s="409"/>
      <c r="S571" s="409"/>
      <c r="T571" s="409"/>
      <c r="U571" s="409"/>
      <c r="V571" s="409"/>
      <c r="W571" s="409"/>
      <c r="X571" s="409"/>
      <c r="Y571" s="409"/>
      <c r="Z571" s="409"/>
    </row>
    <row r="572">
      <c r="A572" s="409"/>
      <c r="B572" s="409"/>
      <c r="C572" s="409"/>
      <c r="D572" s="409"/>
      <c r="E572" s="409"/>
      <c r="F572" s="409"/>
      <c r="G572" s="409"/>
      <c r="H572" s="409"/>
      <c r="I572" s="409"/>
      <c r="J572" s="409"/>
      <c r="K572" s="409"/>
      <c r="L572" s="409"/>
      <c r="M572" s="409"/>
      <c r="N572" s="409"/>
      <c r="O572" s="409"/>
      <c r="P572" s="409"/>
      <c r="Q572" s="409"/>
      <c r="R572" s="409"/>
      <c r="S572" s="409"/>
      <c r="T572" s="409"/>
      <c r="U572" s="409"/>
      <c r="V572" s="409"/>
      <c r="W572" s="409"/>
      <c r="X572" s="409"/>
      <c r="Y572" s="409"/>
      <c r="Z572" s="409"/>
    </row>
    <row r="573">
      <c r="A573" s="409"/>
      <c r="B573" s="409"/>
      <c r="C573" s="409"/>
      <c r="D573" s="409"/>
      <c r="E573" s="409"/>
      <c r="F573" s="409"/>
      <c r="G573" s="409"/>
      <c r="H573" s="409"/>
      <c r="I573" s="409"/>
      <c r="J573" s="409"/>
      <c r="K573" s="409"/>
      <c r="L573" s="409"/>
      <c r="M573" s="409"/>
      <c r="N573" s="409"/>
      <c r="O573" s="409"/>
      <c r="P573" s="409"/>
      <c r="Q573" s="409"/>
      <c r="R573" s="409"/>
      <c r="S573" s="409"/>
      <c r="T573" s="409"/>
      <c r="U573" s="409"/>
      <c r="V573" s="409"/>
      <c r="W573" s="409"/>
      <c r="X573" s="409"/>
      <c r="Y573" s="409"/>
      <c r="Z573" s="409"/>
    </row>
    <row r="574">
      <c r="A574" s="409"/>
      <c r="B574" s="409"/>
      <c r="C574" s="409"/>
      <c r="D574" s="409"/>
      <c r="E574" s="409"/>
      <c r="F574" s="409"/>
      <c r="G574" s="409"/>
      <c r="H574" s="409"/>
      <c r="I574" s="409"/>
      <c r="J574" s="409"/>
      <c r="K574" s="409"/>
      <c r="L574" s="409"/>
      <c r="M574" s="409"/>
      <c r="N574" s="409"/>
      <c r="O574" s="409"/>
      <c r="P574" s="409"/>
      <c r="Q574" s="409"/>
      <c r="R574" s="409"/>
      <c r="S574" s="409"/>
      <c r="T574" s="409"/>
      <c r="U574" s="409"/>
      <c r="V574" s="409"/>
      <c r="W574" s="409"/>
      <c r="X574" s="409"/>
      <c r="Y574" s="409"/>
      <c r="Z574" s="409"/>
    </row>
    <row r="575">
      <c r="A575" s="409"/>
      <c r="B575" s="409"/>
      <c r="C575" s="409"/>
      <c r="D575" s="409"/>
      <c r="E575" s="409"/>
      <c r="F575" s="409"/>
      <c r="G575" s="409"/>
      <c r="H575" s="409"/>
      <c r="I575" s="409"/>
      <c r="J575" s="409"/>
      <c r="K575" s="409"/>
      <c r="L575" s="409"/>
      <c r="M575" s="409"/>
      <c r="N575" s="409"/>
      <c r="O575" s="409"/>
      <c r="P575" s="409"/>
      <c r="Q575" s="409"/>
      <c r="R575" s="409"/>
      <c r="S575" s="409"/>
      <c r="T575" s="409"/>
      <c r="U575" s="409"/>
      <c r="V575" s="409"/>
      <c r="W575" s="409"/>
      <c r="X575" s="409"/>
      <c r="Y575" s="409"/>
      <c r="Z575" s="409"/>
    </row>
    <row r="576">
      <c r="A576" s="409"/>
      <c r="B576" s="409"/>
      <c r="C576" s="409"/>
      <c r="D576" s="409"/>
      <c r="E576" s="409"/>
      <c r="F576" s="409"/>
      <c r="G576" s="409"/>
      <c r="H576" s="409"/>
      <c r="I576" s="409"/>
      <c r="J576" s="409"/>
      <c r="K576" s="409"/>
      <c r="L576" s="409"/>
      <c r="M576" s="409"/>
      <c r="N576" s="409"/>
      <c r="O576" s="409"/>
      <c r="P576" s="409"/>
      <c r="Q576" s="409"/>
      <c r="R576" s="409"/>
      <c r="S576" s="409"/>
      <c r="T576" s="409"/>
      <c r="U576" s="409"/>
      <c r="V576" s="409"/>
      <c r="W576" s="409"/>
      <c r="X576" s="409"/>
      <c r="Y576" s="409"/>
      <c r="Z576" s="409"/>
    </row>
    <row r="577">
      <c r="A577" s="409"/>
      <c r="B577" s="409"/>
      <c r="C577" s="409"/>
      <c r="D577" s="409"/>
      <c r="E577" s="409"/>
      <c r="F577" s="409"/>
      <c r="G577" s="409"/>
      <c r="H577" s="409"/>
      <c r="I577" s="409"/>
      <c r="J577" s="409"/>
      <c r="K577" s="409"/>
      <c r="L577" s="409"/>
      <c r="M577" s="409"/>
      <c r="N577" s="409"/>
      <c r="O577" s="409"/>
      <c r="P577" s="409"/>
      <c r="Q577" s="409"/>
      <c r="R577" s="409"/>
      <c r="S577" s="409"/>
      <c r="T577" s="409"/>
      <c r="U577" s="409"/>
      <c r="V577" s="409"/>
      <c r="W577" s="409"/>
      <c r="X577" s="409"/>
      <c r="Y577" s="409"/>
      <c r="Z577" s="409"/>
    </row>
    <row r="578">
      <c r="A578" s="409"/>
      <c r="B578" s="409"/>
      <c r="C578" s="409"/>
      <c r="D578" s="409"/>
      <c r="E578" s="409"/>
      <c r="F578" s="409"/>
      <c r="G578" s="409"/>
      <c r="H578" s="409"/>
      <c r="I578" s="409"/>
      <c r="J578" s="409"/>
      <c r="K578" s="409"/>
      <c r="L578" s="409"/>
      <c r="M578" s="409"/>
      <c r="N578" s="409"/>
      <c r="O578" s="409"/>
      <c r="P578" s="409"/>
      <c r="Q578" s="409"/>
      <c r="R578" s="409"/>
      <c r="S578" s="409"/>
      <c r="T578" s="409"/>
      <c r="U578" s="409"/>
      <c r="V578" s="409"/>
      <c r="W578" s="409"/>
      <c r="X578" s="409"/>
      <c r="Y578" s="409"/>
      <c r="Z578" s="409"/>
    </row>
    <row r="579">
      <c r="A579" s="409"/>
      <c r="B579" s="409"/>
      <c r="C579" s="409"/>
      <c r="D579" s="409"/>
      <c r="E579" s="409"/>
      <c r="F579" s="409"/>
      <c r="G579" s="409"/>
      <c r="H579" s="409"/>
      <c r="I579" s="409"/>
      <c r="J579" s="409"/>
      <c r="K579" s="409"/>
      <c r="L579" s="409"/>
      <c r="M579" s="409"/>
      <c r="N579" s="409"/>
      <c r="O579" s="409"/>
      <c r="P579" s="409"/>
      <c r="Q579" s="409"/>
      <c r="R579" s="409"/>
      <c r="S579" s="409"/>
      <c r="T579" s="409"/>
      <c r="U579" s="409"/>
      <c r="V579" s="409"/>
      <c r="W579" s="409"/>
      <c r="X579" s="409"/>
      <c r="Y579" s="409"/>
      <c r="Z579" s="409"/>
    </row>
    <row r="580">
      <c r="A580" s="409"/>
      <c r="B580" s="409"/>
      <c r="C580" s="409"/>
      <c r="D580" s="409"/>
      <c r="E580" s="409"/>
      <c r="F580" s="409"/>
      <c r="G580" s="409"/>
      <c r="H580" s="409"/>
      <c r="I580" s="409"/>
      <c r="J580" s="409"/>
      <c r="K580" s="409"/>
      <c r="L580" s="409"/>
      <c r="M580" s="409"/>
      <c r="N580" s="409"/>
      <c r="O580" s="409"/>
      <c r="P580" s="409"/>
      <c r="Q580" s="409"/>
      <c r="R580" s="409"/>
      <c r="S580" s="409"/>
      <c r="T580" s="409"/>
      <c r="U580" s="409"/>
      <c r="V580" s="409"/>
      <c r="W580" s="409"/>
      <c r="X580" s="409"/>
      <c r="Y580" s="409"/>
      <c r="Z580" s="409"/>
    </row>
    <row r="581">
      <c r="A581" s="409"/>
      <c r="B581" s="409"/>
      <c r="C581" s="409"/>
      <c r="D581" s="409"/>
      <c r="E581" s="409"/>
      <c r="F581" s="409"/>
      <c r="G581" s="409"/>
      <c r="H581" s="409"/>
      <c r="I581" s="409"/>
      <c r="J581" s="409"/>
      <c r="K581" s="409"/>
      <c r="L581" s="409"/>
      <c r="M581" s="409"/>
      <c r="N581" s="409"/>
      <c r="O581" s="409"/>
      <c r="P581" s="409"/>
      <c r="Q581" s="409"/>
      <c r="R581" s="409"/>
      <c r="S581" s="409"/>
      <c r="T581" s="409"/>
      <c r="U581" s="409"/>
      <c r="V581" s="409"/>
      <c r="W581" s="409"/>
      <c r="X581" s="409"/>
      <c r="Y581" s="409"/>
      <c r="Z581" s="409"/>
    </row>
    <row r="582">
      <c r="A582" s="409"/>
      <c r="B582" s="409"/>
      <c r="C582" s="409"/>
      <c r="D582" s="409"/>
      <c r="E582" s="409"/>
      <c r="F582" s="409"/>
      <c r="G582" s="409"/>
      <c r="H582" s="409"/>
      <c r="I582" s="409"/>
      <c r="J582" s="409"/>
      <c r="K582" s="409"/>
      <c r="L582" s="409"/>
      <c r="M582" s="409"/>
      <c r="N582" s="409"/>
      <c r="O582" s="409"/>
      <c r="P582" s="409"/>
      <c r="Q582" s="409"/>
      <c r="R582" s="409"/>
      <c r="S582" s="409"/>
      <c r="T582" s="409"/>
      <c r="U582" s="409"/>
      <c r="V582" s="409"/>
      <c r="W582" s="409"/>
      <c r="X582" s="409"/>
      <c r="Y582" s="409"/>
      <c r="Z582" s="409"/>
    </row>
    <row r="583">
      <c r="A583" s="409"/>
      <c r="B583" s="409"/>
      <c r="C583" s="409"/>
      <c r="D583" s="409"/>
      <c r="E583" s="409"/>
      <c r="F583" s="409"/>
      <c r="G583" s="409"/>
      <c r="H583" s="409"/>
      <c r="I583" s="409"/>
      <c r="J583" s="409"/>
      <c r="K583" s="409"/>
      <c r="L583" s="409"/>
      <c r="M583" s="409"/>
      <c r="N583" s="409"/>
      <c r="O583" s="409"/>
      <c r="P583" s="409"/>
      <c r="Q583" s="409"/>
      <c r="R583" s="409"/>
      <c r="S583" s="409"/>
      <c r="T583" s="409"/>
      <c r="U583" s="409"/>
      <c r="V583" s="409"/>
      <c r="W583" s="409"/>
      <c r="X583" s="409"/>
      <c r="Y583" s="409"/>
      <c r="Z583" s="409"/>
    </row>
    <row r="584">
      <c r="A584" s="409"/>
      <c r="B584" s="409"/>
      <c r="C584" s="409"/>
      <c r="D584" s="409"/>
      <c r="E584" s="409"/>
      <c r="F584" s="409"/>
      <c r="G584" s="409"/>
      <c r="H584" s="409"/>
      <c r="I584" s="409"/>
      <c r="J584" s="409"/>
      <c r="K584" s="409"/>
      <c r="L584" s="409"/>
      <c r="M584" s="409"/>
      <c r="N584" s="409"/>
      <c r="O584" s="409"/>
      <c r="P584" s="409"/>
      <c r="Q584" s="409"/>
      <c r="R584" s="409"/>
      <c r="S584" s="409"/>
      <c r="T584" s="409"/>
      <c r="U584" s="409"/>
      <c r="V584" s="409"/>
      <c r="W584" s="409"/>
      <c r="X584" s="409"/>
      <c r="Y584" s="409"/>
      <c r="Z584" s="409"/>
    </row>
    <row r="585">
      <c r="A585" s="409"/>
      <c r="B585" s="409"/>
      <c r="C585" s="409"/>
      <c r="D585" s="409"/>
      <c r="E585" s="409"/>
      <c r="F585" s="409"/>
      <c r="G585" s="409"/>
      <c r="H585" s="409"/>
      <c r="I585" s="409"/>
      <c r="J585" s="409"/>
      <c r="K585" s="409"/>
      <c r="L585" s="409"/>
      <c r="M585" s="409"/>
      <c r="N585" s="409"/>
      <c r="O585" s="409"/>
      <c r="P585" s="409"/>
      <c r="Q585" s="409"/>
      <c r="R585" s="409"/>
      <c r="S585" s="409"/>
      <c r="T585" s="409"/>
      <c r="U585" s="409"/>
      <c r="V585" s="409"/>
      <c r="W585" s="409"/>
      <c r="X585" s="409"/>
      <c r="Y585" s="409"/>
      <c r="Z585" s="409"/>
    </row>
    <row r="586">
      <c r="A586" s="409"/>
      <c r="B586" s="409"/>
      <c r="C586" s="409"/>
      <c r="D586" s="409"/>
      <c r="E586" s="409"/>
      <c r="F586" s="409"/>
      <c r="G586" s="409"/>
      <c r="H586" s="409"/>
      <c r="I586" s="409"/>
      <c r="J586" s="409"/>
      <c r="K586" s="409"/>
      <c r="L586" s="409"/>
      <c r="M586" s="409"/>
      <c r="N586" s="409"/>
      <c r="O586" s="409"/>
      <c r="P586" s="409"/>
      <c r="Q586" s="409"/>
      <c r="R586" s="409"/>
      <c r="S586" s="409"/>
      <c r="T586" s="409"/>
      <c r="U586" s="409"/>
      <c r="V586" s="409"/>
      <c r="W586" s="409"/>
      <c r="X586" s="409"/>
      <c r="Y586" s="409"/>
      <c r="Z586" s="409"/>
    </row>
    <row r="587">
      <c r="A587" s="409"/>
      <c r="B587" s="409"/>
      <c r="C587" s="409"/>
      <c r="D587" s="409"/>
      <c r="E587" s="409"/>
      <c r="F587" s="409"/>
      <c r="G587" s="409"/>
      <c r="H587" s="409"/>
      <c r="I587" s="409"/>
      <c r="J587" s="409"/>
      <c r="K587" s="409"/>
      <c r="L587" s="409"/>
      <c r="M587" s="409"/>
      <c r="N587" s="409"/>
      <c r="O587" s="409"/>
      <c r="P587" s="409"/>
      <c r="Q587" s="409"/>
      <c r="R587" s="409"/>
      <c r="S587" s="409"/>
      <c r="T587" s="409"/>
      <c r="U587" s="409"/>
      <c r="V587" s="409"/>
      <c r="W587" s="409"/>
      <c r="X587" s="409"/>
      <c r="Y587" s="409"/>
      <c r="Z587" s="409"/>
    </row>
    <row r="588">
      <c r="A588" s="409"/>
      <c r="B588" s="409"/>
      <c r="C588" s="409"/>
      <c r="D588" s="409"/>
      <c r="E588" s="409"/>
      <c r="F588" s="409"/>
      <c r="G588" s="409"/>
      <c r="H588" s="409"/>
      <c r="I588" s="409"/>
      <c r="J588" s="409"/>
      <c r="K588" s="409"/>
      <c r="L588" s="409"/>
      <c r="M588" s="409"/>
      <c r="N588" s="409"/>
      <c r="O588" s="409"/>
      <c r="P588" s="409"/>
      <c r="Q588" s="409"/>
      <c r="R588" s="409"/>
      <c r="S588" s="409"/>
      <c r="T588" s="409"/>
      <c r="U588" s="409"/>
      <c r="V588" s="409"/>
      <c r="W588" s="409"/>
      <c r="X588" s="409"/>
      <c r="Y588" s="409"/>
      <c r="Z588" s="409"/>
    </row>
    <row r="589">
      <c r="A589" s="409"/>
      <c r="B589" s="409"/>
      <c r="C589" s="409"/>
      <c r="D589" s="409"/>
      <c r="E589" s="409"/>
      <c r="F589" s="409"/>
      <c r="G589" s="409"/>
      <c r="H589" s="409"/>
      <c r="I589" s="409"/>
      <c r="J589" s="409"/>
      <c r="K589" s="409"/>
      <c r="L589" s="409"/>
      <c r="M589" s="409"/>
      <c r="N589" s="409"/>
      <c r="O589" s="409"/>
      <c r="P589" s="409"/>
      <c r="Q589" s="409"/>
      <c r="R589" s="409"/>
      <c r="S589" s="409"/>
      <c r="T589" s="409"/>
      <c r="U589" s="409"/>
      <c r="V589" s="409"/>
      <c r="W589" s="409"/>
      <c r="X589" s="409"/>
      <c r="Y589" s="409"/>
      <c r="Z589" s="409"/>
    </row>
    <row r="590">
      <c r="A590" s="409"/>
      <c r="B590" s="409"/>
      <c r="C590" s="409"/>
      <c r="D590" s="409"/>
      <c r="E590" s="409"/>
      <c r="F590" s="409"/>
      <c r="G590" s="409"/>
      <c r="H590" s="409"/>
      <c r="I590" s="409"/>
      <c r="J590" s="409"/>
      <c r="K590" s="409"/>
      <c r="L590" s="409"/>
      <c r="M590" s="409"/>
      <c r="N590" s="409"/>
      <c r="O590" s="409"/>
      <c r="P590" s="409"/>
      <c r="Q590" s="409"/>
      <c r="R590" s="409"/>
      <c r="S590" s="409"/>
      <c r="T590" s="409"/>
      <c r="U590" s="409"/>
      <c r="V590" s="409"/>
      <c r="W590" s="409"/>
      <c r="X590" s="409"/>
      <c r="Y590" s="409"/>
      <c r="Z590" s="409"/>
    </row>
    <row r="591">
      <c r="A591" s="409"/>
      <c r="B591" s="409"/>
      <c r="C591" s="409"/>
      <c r="D591" s="409"/>
      <c r="E591" s="409"/>
      <c r="F591" s="409"/>
      <c r="G591" s="409"/>
      <c r="H591" s="409"/>
      <c r="I591" s="409"/>
      <c r="J591" s="409"/>
      <c r="K591" s="409"/>
      <c r="L591" s="409"/>
      <c r="M591" s="409"/>
      <c r="N591" s="409"/>
      <c r="O591" s="409"/>
      <c r="P591" s="409"/>
      <c r="Q591" s="409"/>
      <c r="R591" s="409"/>
      <c r="S591" s="409"/>
      <c r="T591" s="409"/>
      <c r="U591" s="409"/>
      <c r="V591" s="409"/>
      <c r="W591" s="409"/>
      <c r="X591" s="409"/>
      <c r="Y591" s="409"/>
      <c r="Z591" s="409"/>
    </row>
    <row r="592">
      <c r="A592" s="409"/>
      <c r="B592" s="409"/>
      <c r="C592" s="409"/>
      <c r="D592" s="409"/>
      <c r="E592" s="409"/>
      <c r="F592" s="409"/>
      <c r="G592" s="409"/>
      <c r="H592" s="409"/>
      <c r="I592" s="409"/>
      <c r="J592" s="409"/>
      <c r="K592" s="409"/>
      <c r="L592" s="409"/>
      <c r="M592" s="409"/>
      <c r="N592" s="409"/>
      <c r="O592" s="409"/>
      <c r="P592" s="409"/>
      <c r="Q592" s="409"/>
      <c r="R592" s="409"/>
      <c r="S592" s="409"/>
      <c r="T592" s="409"/>
      <c r="U592" s="409"/>
      <c r="V592" s="409"/>
      <c r="W592" s="409"/>
      <c r="X592" s="409"/>
      <c r="Y592" s="409"/>
      <c r="Z592" s="409"/>
    </row>
    <row r="593">
      <c r="A593" s="409"/>
      <c r="B593" s="409"/>
      <c r="C593" s="409"/>
      <c r="D593" s="409"/>
      <c r="E593" s="409"/>
      <c r="F593" s="409"/>
      <c r="G593" s="409"/>
      <c r="H593" s="409"/>
      <c r="I593" s="409"/>
      <c r="J593" s="409"/>
      <c r="K593" s="409"/>
      <c r="L593" s="409"/>
      <c r="M593" s="409"/>
      <c r="N593" s="409"/>
      <c r="O593" s="409"/>
      <c r="P593" s="409"/>
      <c r="Q593" s="409"/>
      <c r="R593" s="409"/>
      <c r="S593" s="409"/>
      <c r="T593" s="409"/>
      <c r="U593" s="409"/>
      <c r="V593" s="409"/>
      <c r="W593" s="409"/>
      <c r="X593" s="409"/>
      <c r="Y593" s="409"/>
      <c r="Z593" s="409"/>
    </row>
    <row r="594">
      <c r="A594" s="409"/>
      <c r="B594" s="409"/>
      <c r="C594" s="409"/>
      <c r="D594" s="409"/>
      <c r="E594" s="409"/>
      <c r="F594" s="409"/>
      <c r="G594" s="409"/>
      <c r="H594" s="409"/>
      <c r="I594" s="409"/>
      <c r="J594" s="409"/>
      <c r="K594" s="409"/>
      <c r="L594" s="409"/>
      <c r="M594" s="409"/>
      <c r="N594" s="409"/>
      <c r="O594" s="409"/>
      <c r="P594" s="409"/>
      <c r="Q594" s="409"/>
      <c r="R594" s="409"/>
      <c r="S594" s="409"/>
      <c r="T594" s="409"/>
      <c r="U594" s="409"/>
      <c r="V594" s="409"/>
      <c r="W594" s="409"/>
      <c r="X594" s="409"/>
      <c r="Y594" s="409"/>
      <c r="Z594" s="409"/>
    </row>
    <row r="595">
      <c r="A595" s="409"/>
      <c r="B595" s="409"/>
      <c r="C595" s="409"/>
      <c r="D595" s="409"/>
      <c r="E595" s="409"/>
      <c r="F595" s="409"/>
      <c r="G595" s="409"/>
      <c r="H595" s="409"/>
      <c r="I595" s="409"/>
      <c r="J595" s="409"/>
      <c r="K595" s="409"/>
      <c r="L595" s="409"/>
      <c r="M595" s="409"/>
      <c r="N595" s="409"/>
      <c r="O595" s="409"/>
      <c r="P595" s="409"/>
      <c r="Q595" s="409"/>
      <c r="R595" s="409"/>
      <c r="S595" s="409"/>
      <c r="T595" s="409"/>
      <c r="U595" s="409"/>
      <c r="V595" s="409"/>
      <c r="W595" s="409"/>
      <c r="X595" s="409"/>
      <c r="Y595" s="409"/>
      <c r="Z595" s="409"/>
    </row>
    <row r="596">
      <c r="A596" s="409"/>
      <c r="B596" s="409"/>
      <c r="C596" s="409"/>
      <c r="D596" s="409"/>
      <c r="E596" s="409"/>
      <c r="F596" s="409"/>
      <c r="G596" s="409"/>
      <c r="H596" s="409"/>
      <c r="I596" s="409"/>
      <c r="J596" s="409"/>
      <c r="K596" s="409"/>
      <c r="L596" s="409"/>
      <c r="M596" s="409"/>
      <c r="N596" s="409"/>
      <c r="O596" s="409"/>
      <c r="P596" s="409"/>
      <c r="Q596" s="409"/>
      <c r="R596" s="409"/>
      <c r="S596" s="409"/>
      <c r="T596" s="409"/>
      <c r="U596" s="409"/>
      <c r="V596" s="409"/>
      <c r="W596" s="409"/>
      <c r="X596" s="409"/>
      <c r="Y596" s="409"/>
      <c r="Z596" s="409"/>
    </row>
    <row r="597">
      <c r="A597" s="409"/>
      <c r="B597" s="409"/>
      <c r="C597" s="409"/>
      <c r="D597" s="409"/>
      <c r="E597" s="409"/>
      <c r="F597" s="409"/>
      <c r="G597" s="409"/>
      <c r="H597" s="409"/>
      <c r="I597" s="409"/>
      <c r="J597" s="409"/>
      <c r="K597" s="409"/>
      <c r="L597" s="409"/>
      <c r="M597" s="409"/>
      <c r="N597" s="409"/>
      <c r="O597" s="409"/>
      <c r="P597" s="409"/>
      <c r="Q597" s="409"/>
      <c r="R597" s="409"/>
      <c r="S597" s="409"/>
      <c r="T597" s="409"/>
      <c r="U597" s="409"/>
      <c r="V597" s="409"/>
      <c r="W597" s="409"/>
      <c r="X597" s="409"/>
      <c r="Y597" s="409"/>
      <c r="Z597" s="409"/>
    </row>
    <row r="598">
      <c r="A598" s="409"/>
      <c r="B598" s="409"/>
      <c r="C598" s="409"/>
      <c r="D598" s="409"/>
      <c r="E598" s="409"/>
      <c r="F598" s="409"/>
      <c r="G598" s="409"/>
      <c r="H598" s="409"/>
      <c r="I598" s="409"/>
      <c r="J598" s="409"/>
      <c r="K598" s="409"/>
      <c r="L598" s="409"/>
      <c r="M598" s="409"/>
      <c r="N598" s="409"/>
      <c r="O598" s="409"/>
      <c r="P598" s="409"/>
      <c r="Q598" s="409"/>
      <c r="R598" s="409"/>
      <c r="S598" s="409"/>
      <c r="T598" s="409"/>
      <c r="U598" s="409"/>
      <c r="V598" s="409"/>
      <c r="W598" s="409"/>
      <c r="X598" s="409"/>
      <c r="Y598" s="409"/>
      <c r="Z598" s="409"/>
    </row>
    <row r="599">
      <c r="A599" s="409"/>
      <c r="B599" s="409"/>
      <c r="C599" s="409"/>
      <c r="D599" s="409"/>
      <c r="E599" s="409"/>
      <c r="F599" s="409"/>
      <c r="G599" s="409"/>
      <c r="H599" s="409"/>
      <c r="I599" s="409"/>
      <c r="J599" s="409"/>
      <c r="K599" s="409"/>
      <c r="L599" s="409"/>
      <c r="M599" s="409"/>
      <c r="N599" s="409"/>
      <c r="O599" s="409"/>
      <c r="P599" s="409"/>
      <c r="Q599" s="409"/>
      <c r="R599" s="409"/>
      <c r="S599" s="409"/>
      <c r="T599" s="409"/>
      <c r="U599" s="409"/>
      <c r="V599" s="409"/>
      <c r="W599" s="409"/>
      <c r="X599" s="409"/>
      <c r="Y599" s="409"/>
      <c r="Z599" s="409"/>
    </row>
    <row r="600">
      <c r="A600" s="409"/>
      <c r="B600" s="409"/>
      <c r="C600" s="409"/>
      <c r="D600" s="409"/>
      <c r="E600" s="409"/>
      <c r="F600" s="409"/>
      <c r="G600" s="409"/>
      <c r="H600" s="409"/>
      <c r="I600" s="409"/>
      <c r="J600" s="409"/>
      <c r="K600" s="409"/>
      <c r="L600" s="409"/>
      <c r="M600" s="409"/>
      <c r="N600" s="409"/>
      <c r="O600" s="409"/>
      <c r="P600" s="409"/>
      <c r="Q600" s="409"/>
      <c r="R600" s="409"/>
      <c r="S600" s="409"/>
      <c r="T600" s="409"/>
      <c r="U600" s="409"/>
      <c r="V600" s="409"/>
      <c r="W600" s="409"/>
      <c r="X600" s="409"/>
      <c r="Y600" s="409"/>
      <c r="Z600" s="409"/>
    </row>
    <row r="601">
      <c r="A601" s="409"/>
      <c r="B601" s="409"/>
      <c r="C601" s="409"/>
      <c r="D601" s="409"/>
      <c r="E601" s="409"/>
      <c r="F601" s="409"/>
      <c r="G601" s="409"/>
      <c r="H601" s="409"/>
      <c r="I601" s="409"/>
      <c r="J601" s="409"/>
      <c r="K601" s="409"/>
      <c r="L601" s="409"/>
      <c r="M601" s="409"/>
      <c r="N601" s="409"/>
      <c r="O601" s="409"/>
      <c r="P601" s="409"/>
      <c r="Q601" s="409"/>
      <c r="R601" s="409"/>
      <c r="S601" s="409"/>
      <c r="T601" s="409"/>
      <c r="U601" s="409"/>
      <c r="V601" s="409"/>
      <c r="W601" s="409"/>
      <c r="X601" s="409"/>
      <c r="Y601" s="409"/>
      <c r="Z601" s="409"/>
    </row>
    <row r="602">
      <c r="A602" s="409"/>
      <c r="B602" s="409"/>
      <c r="C602" s="409"/>
      <c r="D602" s="409"/>
      <c r="E602" s="409"/>
      <c r="F602" s="409"/>
      <c r="G602" s="409"/>
      <c r="H602" s="409"/>
      <c r="I602" s="409"/>
      <c r="J602" s="409"/>
      <c r="K602" s="409"/>
      <c r="L602" s="409"/>
      <c r="M602" s="409"/>
      <c r="N602" s="409"/>
      <c r="O602" s="409"/>
      <c r="P602" s="409"/>
      <c r="Q602" s="409"/>
      <c r="R602" s="409"/>
      <c r="S602" s="409"/>
      <c r="T602" s="409"/>
      <c r="U602" s="409"/>
      <c r="V602" s="409"/>
      <c r="W602" s="409"/>
      <c r="X602" s="409"/>
      <c r="Y602" s="409"/>
      <c r="Z602" s="409"/>
    </row>
    <row r="603">
      <c r="A603" s="409"/>
      <c r="B603" s="409"/>
      <c r="C603" s="409"/>
      <c r="D603" s="409"/>
      <c r="E603" s="409"/>
      <c r="F603" s="409"/>
      <c r="G603" s="409"/>
      <c r="H603" s="409"/>
      <c r="I603" s="409"/>
      <c r="J603" s="409"/>
      <c r="K603" s="409"/>
      <c r="L603" s="409"/>
      <c r="M603" s="409"/>
      <c r="N603" s="409"/>
      <c r="O603" s="409"/>
      <c r="P603" s="409"/>
      <c r="Q603" s="409"/>
      <c r="R603" s="409"/>
      <c r="S603" s="409"/>
      <c r="T603" s="409"/>
      <c r="U603" s="409"/>
      <c r="V603" s="409"/>
      <c r="W603" s="409"/>
      <c r="X603" s="409"/>
      <c r="Y603" s="409"/>
      <c r="Z603" s="409"/>
    </row>
    <row r="604">
      <c r="A604" s="409"/>
      <c r="B604" s="409"/>
      <c r="C604" s="409"/>
      <c r="D604" s="409"/>
      <c r="E604" s="409"/>
      <c r="F604" s="409"/>
      <c r="G604" s="409"/>
      <c r="H604" s="409"/>
      <c r="I604" s="409"/>
      <c r="J604" s="409"/>
      <c r="K604" s="409"/>
      <c r="L604" s="409"/>
      <c r="M604" s="409"/>
      <c r="N604" s="409"/>
      <c r="O604" s="409"/>
      <c r="P604" s="409"/>
      <c r="Q604" s="409"/>
      <c r="R604" s="409"/>
      <c r="S604" s="409"/>
      <c r="T604" s="409"/>
      <c r="U604" s="409"/>
      <c r="V604" s="409"/>
      <c r="W604" s="409"/>
      <c r="X604" s="409"/>
      <c r="Y604" s="409"/>
      <c r="Z604" s="409"/>
    </row>
    <row r="605">
      <c r="A605" s="409"/>
      <c r="B605" s="409"/>
      <c r="C605" s="409"/>
      <c r="D605" s="409"/>
      <c r="E605" s="409"/>
      <c r="F605" s="409"/>
      <c r="G605" s="409"/>
      <c r="H605" s="409"/>
      <c r="I605" s="409"/>
      <c r="J605" s="409"/>
      <c r="K605" s="409"/>
      <c r="L605" s="409"/>
      <c r="M605" s="409"/>
      <c r="N605" s="409"/>
      <c r="O605" s="409"/>
      <c r="P605" s="409"/>
      <c r="Q605" s="409"/>
      <c r="R605" s="409"/>
      <c r="S605" s="409"/>
      <c r="T605" s="409"/>
      <c r="U605" s="409"/>
      <c r="V605" s="409"/>
      <c r="W605" s="409"/>
      <c r="X605" s="409"/>
      <c r="Y605" s="409"/>
      <c r="Z605" s="409"/>
    </row>
    <row r="606">
      <c r="A606" s="409"/>
      <c r="B606" s="409"/>
      <c r="C606" s="409"/>
      <c r="D606" s="409"/>
      <c r="E606" s="409"/>
      <c r="F606" s="409"/>
      <c r="G606" s="409"/>
      <c r="H606" s="409"/>
      <c r="I606" s="409"/>
      <c r="J606" s="409"/>
      <c r="K606" s="409"/>
      <c r="L606" s="409"/>
      <c r="M606" s="409"/>
      <c r="N606" s="409"/>
      <c r="O606" s="409"/>
      <c r="P606" s="409"/>
      <c r="Q606" s="409"/>
      <c r="R606" s="409"/>
      <c r="S606" s="409"/>
      <c r="T606" s="409"/>
      <c r="U606" s="409"/>
      <c r="V606" s="409"/>
      <c r="W606" s="409"/>
      <c r="X606" s="409"/>
      <c r="Y606" s="409"/>
      <c r="Z606" s="409"/>
    </row>
    <row r="607">
      <c r="A607" s="409"/>
      <c r="B607" s="409"/>
      <c r="C607" s="409"/>
      <c r="D607" s="409"/>
      <c r="E607" s="409"/>
      <c r="F607" s="409"/>
      <c r="G607" s="409"/>
      <c r="H607" s="409"/>
      <c r="I607" s="409"/>
      <c r="J607" s="409"/>
      <c r="K607" s="409"/>
      <c r="L607" s="409"/>
      <c r="M607" s="409"/>
      <c r="N607" s="409"/>
      <c r="O607" s="409"/>
      <c r="P607" s="409"/>
      <c r="Q607" s="409"/>
      <c r="R607" s="409"/>
      <c r="S607" s="409"/>
      <c r="T607" s="409"/>
      <c r="U607" s="409"/>
      <c r="V607" s="409"/>
      <c r="W607" s="409"/>
      <c r="X607" s="409"/>
      <c r="Y607" s="409"/>
      <c r="Z607" s="409"/>
    </row>
    <row r="608">
      <c r="A608" s="409"/>
      <c r="B608" s="409"/>
      <c r="C608" s="409"/>
      <c r="D608" s="409"/>
      <c r="E608" s="409"/>
      <c r="F608" s="409"/>
      <c r="G608" s="409"/>
      <c r="H608" s="409"/>
      <c r="I608" s="409"/>
      <c r="J608" s="409"/>
      <c r="K608" s="409"/>
      <c r="L608" s="409"/>
      <c r="M608" s="409"/>
      <c r="N608" s="409"/>
      <c r="O608" s="409"/>
      <c r="P608" s="409"/>
      <c r="Q608" s="409"/>
      <c r="R608" s="409"/>
      <c r="S608" s="409"/>
      <c r="T608" s="409"/>
      <c r="U608" s="409"/>
      <c r="V608" s="409"/>
      <c r="W608" s="409"/>
      <c r="X608" s="409"/>
      <c r="Y608" s="409"/>
      <c r="Z608" s="409"/>
    </row>
    <row r="609">
      <c r="A609" s="409"/>
      <c r="B609" s="409"/>
      <c r="C609" s="409"/>
      <c r="D609" s="409"/>
      <c r="E609" s="409"/>
      <c r="F609" s="409"/>
      <c r="G609" s="409"/>
      <c r="H609" s="409"/>
      <c r="I609" s="409"/>
      <c r="J609" s="409"/>
      <c r="K609" s="409"/>
      <c r="L609" s="409"/>
      <c r="M609" s="409"/>
      <c r="N609" s="409"/>
      <c r="O609" s="409"/>
      <c r="P609" s="409"/>
      <c r="Q609" s="409"/>
      <c r="R609" s="409"/>
      <c r="S609" s="409"/>
      <c r="T609" s="409"/>
      <c r="U609" s="409"/>
      <c r="V609" s="409"/>
      <c r="W609" s="409"/>
      <c r="X609" s="409"/>
      <c r="Y609" s="409"/>
      <c r="Z609" s="409"/>
    </row>
    <row r="610">
      <c r="A610" s="409"/>
      <c r="B610" s="409"/>
      <c r="C610" s="409"/>
      <c r="D610" s="409"/>
      <c r="E610" s="409"/>
      <c r="F610" s="409"/>
      <c r="G610" s="409"/>
      <c r="H610" s="409"/>
      <c r="I610" s="409"/>
      <c r="J610" s="409"/>
      <c r="K610" s="409"/>
      <c r="L610" s="409"/>
      <c r="M610" s="409"/>
      <c r="N610" s="409"/>
      <c r="O610" s="409"/>
      <c r="P610" s="409"/>
      <c r="Q610" s="409"/>
      <c r="R610" s="409"/>
      <c r="S610" s="409"/>
      <c r="T610" s="409"/>
      <c r="U610" s="409"/>
      <c r="V610" s="409"/>
      <c r="W610" s="409"/>
      <c r="X610" s="409"/>
      <c r="Y610" s="409"/>
      <c r="Z610" s="409"/>
    </row>
    <row r="611">
      <c r="A611" s="409"/>
      <c r="B611" s="409"/>
      <c r="C611" s="409"/>
      <c r="D611" s="409"/>
      <c r="E611" s="409"/>
      <c r="F611" s="409"/>
      <c r="G611" s="409"/>
      <c r="H611" s="409"/>
      <c r="I611" s="409"/>
      <c r="J611" s="409"/>
      <c r="K611" s="409"/>
      <c r="L611" s="409"/>
      <c r="M611" s="409"/>
      <c r="N611" s="409"/>
      <c r="O611" s="409"/>
      <c r="P611" s="409"/>
      <c r="Q611" s="409"/>
      <c r="R611" s="409"/>
      <c r="S611" s="409"/>
      <c r="T611" s="409"/>
      <c r="U611" s="409"/>
      <c r="V611" s="409"/>
      <c r="W611" s="409"/>
      <c r="X611" s="409"/>
      <c r="Y611" s="409"/>
      <c r="Z611" s="409"/>
    </row>
    <row r="612">
      <c r="A612" s="409"/>
      <c r="B612" s="409"/>
      <c r="C612" s="409"/>
      <c r="D612" s="409"/>
      <c r="E612" s="409"/>
      <c r="F612" s="409"/>
      <c r="G612" s="409"/>
      <c r="H612" s="409"/>
      <c r="I612" s="409"/>
      <c r="J612" s="409"/>
      <c r="K612" s="409"/>
      <c r="L612" s="409"/>
      <c r="M612" s="409"/>
      <c r="N612" s="409"/>
      <c r="O612" s="409"/>
      <c r="P612" s="409"/>
      <c r="Q612" s="409"/>
      <c r="R612" s="409"/>
      <c r="S612" s="409"/>
      <c r="T612" s="409"/>
      <c r="U612" s="409"/>
      <c r="V612" s="409"/>
      <c r="W612" s="409"/>
      <c r="X612" s="409"/>
      <c r="Y612" s="409"/>
      <c r="Z612" s="409"/>
    </row>
    <row r="613">
      <c r="A613" s="409"/>
      <c r="B613" s="409"/>
      <c r="C613" s="409"/>
      <c r="D613" s="409"/>
      <c r="E613" s="409"/>
      <c r="F613" s="409"/>
      <c r="G613" s="409"/>
      <c r="H613" s="409"/>
      <c r="I613" s="409"/>
      <c r="J613" s="409"/>
      <c r="K613" s="409"/>
      <c r="L613" s="409"/>
      <c r="M613" s="409"/>
      <c r="N613" s="409"/>
      <c r="O613" s="409"/>
      <c r="P613" s="409"/>
      <c r="Q613" s="409"/>
      <c r="R613" s="409"/>
      <c r="S613" s="409"/>
      <c r="T613" s="409"/>
      <c r="U613" s="409"/>
      <c r="V613" s="409"/>
      <c r="W613" s="409"/>
      <c r="X613" s="409"/>
      <c r="Y613" s="409"/>
      <c r="Z613" s="409"/>
    </row>
    <row r="614">
      <c r="A614" s="409"/>
      <c r="B614" s="409"/>
      <c r="C614" s="409"/>
      <c r="D614" s="409"/>
      <c r="E614" s="409"/>
      <c r="F614" s="409"/>
      <c r="G614" s="409"/>
      <c r="H614" s="409"/>
      <c r="I614" s="409"/>
      <c r="J614" s="409"/>
      <c r="K614" s="409"/>
      <c r="L614" s="409"/>
      <c r="M614" s="409"/>
      <c r="N614" s="409"/>
      <c r="O614" s="409"/>
      <c r="P614" s="409"/>
      <c r="Q614" s="409"/>
      <c r="R614" s="409"/>
      <c r="S614" s="409"/>
      <c r="T614" s="409"/>
      <c r="U614" s="409"/>
      <c r="V614" s="409"/>
      <c r="W614" s="409"/>
      <c r="X614" s="409"/>
      <c r="Y614" s="409"/>
      <c r="Z614" s="409"/>
    </row>
    <row r="615">
      <c r="A615" s="409"/>
      <c r="B615" s="409"/>
      <c r="C615" s="409"/>
      <c r="D615" s="409"/>
      <c r="E615" s="409"/>
      <c r="F615" s="409"/>
      <c r="G615" s="409"/>
      <c r="H615" s="409"/>
      <c r="I615" s="409"/>
      <c r="J615" s="409"/>
      <c r="K615" s="409"/>
      <c r="L615" s="409"/>
      <c r="M615" s="409"/>
      <c r="N615" s="409"/>
      <c r="O615" s="409"/>
      <c r="P615" s="409"/>
      <c r="Q615" s="409"/>
      <c r="R615" s="409"/>
      <c r="S615" s="409"/>
      <c r="T615" s="409"/>
      <c r="U615" s="409"/>
      <c r="V615" s="409"/>
      <c r="W615" s="409"/>
      <c r="X615" s="409"/>
      <c r="Y615" s="409"/>
      <c r="Z615" s="409"/>
    </row>
    <row r="616">
      <c r="A616" s="409"/>
      <c r="B616" s="409"/>
      <c r="C616" s="409"/>
      <c r="D616" s="409"/>
      <c r="E616" s="409"/>
      <c r="F616" s="409"/>
      <c r="G616" s="409"/>
      <c r="H616" s="409"/>
      <c r="I616" s="409"/>
      <c r="J616" s="409"/>
      <c r="K616" s="409"/>
      <c r="L616" s="409"/>
      <c r="M616" s="409"/>
      <c r="N616" s="409"/>
      <c r="O616" s="409"/>
      <c r="P616" s="409"/>
      <c r="Q616" s="409"/>
      <c r="R616" s="409"/>
      <c r="S616" s="409"/>
      <c r="T616" s="409"/>
      <c r="U616" s="409"/>
      <c r="V616" s="409"/>
      <c r="W616" s="409"/>
      <c r="X616" s="409"/>
      <c r="Y616" s="409"/>
      <c r="Z616" s="409"/>
    </row>
    <row r="617">
      <c r="A617" s="409"/>
      <c r="B617" s="409"/>
      <c r="C617" s="409"/>
      <c r="D617" s="409"/>
      <c r="E617" s="409"/>
      <c r="F617" s="409"/>
      <c r="G617" s="409"/>
      <c r="H617" s="409"/>
      <c r="I617" s="409"/>
      <c r="J617" s="409"/>
      <c r="K617" s="409"/>
      <c r="L617" s="409"/>
      <c r="M617" s="409"/>
      <c r="N617" s="409"/>
      <c r="O617" s="409"/>
      <c r="P617" s="409"/>
      <c r="Q617" s="409"/>
      <c r="R617" s="409"/>
      <c r="S617" s="409"/>
      <c r="T617" s="409"/>
      <c r="U617" s="409"/>
      <c r="V617" s="409"/>
      <c r="W617" s="409"/>
      <c r="X617" s="409"/>
      <c r="Y617" s="409"/>
      <c r="Z617" s="409"/>
    </row>
    <row r="618">
      <c r="A618" s="409"/>
      <c r="B618" s="409"/>
      <c r="C618" s="409"/>
      <c r="D618" s="409"/>
      <c r="E618" s="409"/>
      <c r="F618" s="409"/>
      <c r="G618" s="409"/>
      <c r="H618" s="409"/>
      <c r="I618" s="409"/>
      <c r="J618" s="409"/>
      <c r="K618" s="409"/>
      <c r="L618" s="409"/>
      <c r="M618" s="409"/>
      <c r="N618" s="409"/>
      <c r="O618" s="409"/>
      <c r="P618" s="409"/>
      <c r="Q618" s="409"/>
      <c r="R618" s="409"/>
      <c r="S618" s="409"/>
      <c r="T618" s="409"/>
      <c r="U618" s="409"/>
      <c r="V618" s="409"/>
      <c r="W618" s="409"/>
      <c r="X618" s="409"/>
      <c r="Y618" s="409"/>
      <c r="Z618" s="409"/>
    </row>
    <row r="619">
      <c r="A619" s="409"/>
      <c r="B619" s="409"/>
      <c r="C619" s="409"/>
      <c r="D619" s="409"/>
      <c r="E619" s="409"/>
      <c r="F619" s="409"/>
      <c r="G619" s="409"/>
      <c r="H619" s="409"/>
      <c r="I619" s="409"/>
      <c r="J619" s="409"/>
      <c r="K619" s="409"/>
      <c r="L619" s="409"/>
      <c r="M619" s="409"/>
      <c r="N619" s="409"/>
      <c r="O619" s="409"/>
      <c r="P619" s="409"/>
      <c r="Q619" s="409"/>
      <c r="R619" s="409"/>
      <c r="S619" s="409"/>
      <c r="T619" s="409"/>
      <c r="U619" s="409"/>
      <c r="V619" s="409"/>
      <c r="W619" s="409"/>
      <c r="X619" s="409"/>
      <c r="Y619" s="409"/>
      <c r="Z619" s="409"/>
    </row>
    <row r="620">
      <c r="A620" s="409"/>
      <c r="B620" s="409"/>
      <c r="C620" s="409"/>
      <c r="D620" s="409"/>
      <c r="E620" s="409"/>
      <c r="F620" s="409"/>
      <c r="G620" s="409"/>
      <c r="H620" s="409"/>
      <c r="I620" s="409"/>
      <c r="J620" s="409"/>
      <c r="K620" s="409"/>
      <c r="L620" s="409"/>
      <c r="M620" s="409"/>
      <c r="N620" s="409"/>
      <c r="O620" s="409"/>
      <c r="P620" s="409"/>
      <c r="Q620" s="409"/>
      <c r="R620" s="409"/>
      <c r="S620" s="409"/>
      <c r="T620" s="409"/>
      <c r="U620" s="409"/>
      <c r="V620" s="409"/>
      <c r="W620" s="409"/>
      <c r="X620" s="409"/>
      <c r="Y620" s="409"/>
      <c r="Z620" s="409"/>
    </row>
    <row r="621">
      <c r="A621" s="409"/>
      <c r="B621" s="409"/>
      <c r="C621" s="409"/>
      <c r="D621" s="409"/>
      <c r="E621" s="409"/>
      <c r="F621" s="409"/>
      <c r="G621" s="409"/>
      <c r="H621" s="409"/>
      <c r="I621" s="409"/>
      <c r="J621" s="409"/>
      <c r="K621" s="409"/>
      <c r="L621" s="409"/>
      <c r="M621" s="409"/>
      <c r="N621" s="409"/>
      <c r="O621" s="409"/>
      <c r="P621" s="409"/>
      <c r="Q621" s="409"/>
      <c r="R621" s="409"/>
      <c r="S621" s="409"/>
      <c r="T621" s="409"/>
      <c r="U621" s="409"/>
      <c r="V621" s="409"/>
      <c r="W621" s="409"/>
      <c r="X621" s="409"/>
      <c r="Y621" s="409"/>
      <c r="Z621" s="409"/>
    </row>
    <row r="622">
      <c r="A622" s="409"/>
      <c r="B622" s="409"/>
      <c r="C622" s="409"/>
      <c r="D622" s="409"/>
      <c r="E622" s="409"/>
      <c r="F622" s="409"/>
      <c r="G622" s="409"/>
      <c r="H622" s="409"/>
      <c r="I622" s="409"/>
      <c r="J622" s="409"/>
      <c r="K622" s="409"/>
      <c r="L622" s="409"/>
      <c r="M622" s="409"/>
      <c r="N622" s="409"/>
      <c r="O622" s="409"/>
      <c r="P622" s="409"/>
      <c r="Q622" s="409"/>
      <c r="R622" s="409"/>
      <c r="S622" s="409"/>
      <c r="T622" s="409"/>
      <c r="U622" s="409"/>
      <c r="V622" s="409"/>
      <c r="W622" s="409"/>
      <c r="X622" s="409"/>
      <c r="Y622" s="409"/>
      <c r="Z622" s="409"/>
    </row>
    <row r="623">
      <c r="A623" s="409"/>
      <c r="B623" s="409"/>
      <c r="C623" s="409"/>
      <c r="D623" s="409"/>
      <c r="E623" s="409"/>
      <c r="F623" s="409"/>
      <c r="G623" s="409"/>
      <c r="H623" s="409"/>
      <c r="I623" s="409"/>
      <c r="J623" s="409"/>
      <c r="K623" s="409"/>
      <c r="L623" s="409"/>
      <c r="M623" s="409"/>
      <c r="N623" s="409"/>
      <c r="O623" s="409"/>
      <c r="P623" s="409"/>
      <c r="Q623" s="409"/>
      <c r="R623" s="409"/>
      <c r="S623" s="409"/>
      <c r="T623" s="409"/>
      <c r="U623" s="409"/>
      <c r="V623" s="409"/>
      <c r="W623" s="409"/>
      <c r="X623" s="409"/>
      <c r="Y623" s="409"/>
      <c r="Z623" s="409"/>
    </row>
    <row r="624">
      <c r="A624" s="409"/>
      <c r="B624" s="409"/>
      <c r="C624" s="409"/>
      <c r="D624" s="409"/>
      <c r="E624" s="409"/>
      <c r="F624" s="409"/>
      <c r="G624" s="409"/>
      <c r="H624" s="409"/>
      <c r="I624" s="409"/>
      <c r="J624" s="409"/>
      <c r="K624" s="409"/>
      <c r="L624" s="409"/>
      <c r="M624" s="409"/>
      <c r="N624" s="409"/>
      <c r="O624" s="409"/>
      <c r="P624" s="409"/>
      <c r="Q624" s="409"/>
      <c r="R624" s="409"/>
      <c r="S624" s="409"/>
      <c r="T624" s="409"/>
      <c r="U624" s="409"/>
      <c r="V624" s="409"/>
      <c r="W624" s="409"/>
      <c r="X624" s="409"/>
      <c r="Y624" s="409"/>
      <c r="Z624" s="409"/>
    </row>
    <row r="625">
      <c r="A625" s="409"/>
      <c r="B625" s="409"/>
      <c r="C625" s="409"/>
      <c r="D625" s="409"/>
      <c r="E625" s="409"/>
      <c r="F625" s="409"/>
      <c r="G625" s="409"/>
      <c r="H625" s="409"/>
      <c r="I625" s="409"/>
      <c r="J625" s="409"/>
      <c r="K625" s="409"/>
      <c r="L625" s="409"/>
      <c r="M625" s="409"/>
      <c r="N625" s="409"/>
      <c r="O625" s="409"/>
      <c r="P625" s="409"/>
      <c r="Q625" s="409"/>
      <c r="R625" s="409"/>
      <c r="S625" s="409"/>
      <c r="T625" s="409"/>
      <c r="U625" s="409"/>
      <c r="V625" s="409"/>
      <c r="W625" s="409"/>
      <c r="X625" s="409"/>
      <c r="Y625" s="409"/>
      <c r="Z625" s="409"/>
    </row>
    <row r="626">
      <c r="A626" s="409"/>
      <c r="B626" s="409"/>
      <c r="C626" s="409"/>
      <c r="D626" s="409"/>
      <c r="E626" s="409"/>
      <c r="F626" s="409"/>
      <c r="G626" s="409"/>
      <c r="H626" s="409"/>
      <c r="I626" s="409"/>
      <c r="J626" s="409"/>
      <c r="K626" s="409"/>
      <c r="L626" s="409"/>
      <c r="M626" s="409"/>
      <c r="N626" s="409"/>
      <c r="O626" s="409"/>
      <c r="P626" s="409"/>
      <c r="Q626" s="409"/>
      <c r="R626" s="409"/>
      <c r="S626" s="409"/>
      <c r="T626" s="409"/>
      <c r="U626" s="409"/>
      <c r="V626" s="409"/>
      <c r="W626" s="409"/>
      <c r="X626" s="409"/>
      <c r="Y626" s="409"/>
      <c r="Z626" s="409"/>
    </row>
    <row r="627">
      <c r="A627" s="409"/>
      <c r="B627" s="409"/>
      <c r="C627" s="409"/>
      <c r="D627" s="409"/>
      <c r="E627" s="409"/>
      <c r="F627" s="409"/>
      <c r="G627" s="409"/>
      <c r="H627" s="409"/>
      <c r="I627" s="409"/>
      <c r="J627" s="409"/>
      <c r="K627" s="409"/>
      <c r="L627" s="409"/>
      <c r="M627" s="409"/>
      <c r="N627" s="409"/>
      <c r="O627" s="409"/>
      <c r="P627" s="409"/>
      <c r="Q627" s="409"/>
      <c r="R627" s="409"/>
      <c r="S627" s="409"/>
      <c r="T627" s="409"/>
      <c r="U627" s="409"/>
      <c r="V627" s="409"/>
      <c r="W627" s="409"/>
      <c r="X627" s="409"/>
      <c r="Y627" s="409"/>
      <c r="Z627" s="409"/>
    </row>
    <row r="628">
      <c r="A628" s="409"/>
      <c r="B628" s="409"/>
      <c r="C628" s="409"/>
      <c r="D628" s="409"/>
      <c r="E628" s="409"/>
      <c r="F628" s="409"/>
      <c r="G628" s="409"/>
      <c r="H628" s="409"/>
      <c r="I628" s="409"/>
      <c r="J628" s="409"/>
      <c r="K628" s="409"/>
      <c r="L628" s="409"/>
      <c r="M628" s="409"/>
      <c r="N628" s="409"/>
      <c r="O628" s="409"/>
      <c r="P628" s="409"/>
      <c r="Q628" s="409"/>
      <c r="R628" s="409"/>
      <c r="S628" s="409"/>
      <c r="T628" s="409"/>
      <c r="U628" s="409"/>
      <c r="V628" s="409"/>
      <c r="W628" s="409"/>
      <c r="X628" s="409"/>
      <c r="Y628" s="409"/>
      <c r="Z628" s="409"/>
    </row>
    <row r="629">
      <c r="A629" s="409"/>
      <c r="B629" s="409"/>
      <c r="C629" s="409"/>
      <c r="D629" s="409"/>
      <c r="E629" s="409"/>
      <c r="F629" s="409"/>
      <c r="G629" s="409"/>
      <c r="H629" s="409"/>
      <c r="I629" s="409"/>
      <c r="J629" s="409"/>
      <c r="K629" s="409"/>
      <c r="L629" s="409"/>
      <c r="M629" s="409"/>
      <c r="N629" s="409"/>
      <c r="O629" s="409"/>
      <c r="P629" s="409"/>
      <c r="Q629" s="409"/>
      <c r="R629" s="409"/>
      <c r="S629" s="409"/>
      <c r="T629" s="409"/>
      <c r="U629" s="409"/>
      <c r="V629" s="409"/>
      <c r="W629" s="409"/>
      <c r="X629" s="409"/>
      <c r="Y629" s="409"/>
      <c r="Z629" s="409"/>
    </row>
    <row r="630">
      <c r="A630" s="409"/>
      <c r="B630" s="409"/>
      <c r="C630" s="409"/>
      <c r="D630" s="409"/>
      <c r="E630" s="409"/>
      <c r="F630" s="409"/>
      <c r="G630" s="409"/>
      <c r="H630" s="409"/>
      <c r="I630" s="409"/>
      <c r="J630" s="409"/>
      <c r="K630" s="409"/>
      <c r="L630" s="409"/>
      <c r="M630" s="409"/>
      <c r="N630" s="409"/>
      <c r="O630" s="409"/>
      <c r="P630" s="409"/>
      <c r="Q630" s="409"/>
      <c r="R630" s="409"/>
      <c r="S630" s="409"/>
      <c r="T630" s="409"/>
      <c r="U630" s="409"/>
      <c r="V630" s="409"/>
      <c r="W630" s="409"/>
      <c r="X630" s="409"/>
      <c r="Y630" s="409"/>
      <c r="Z630" s="409"/>
    </row>
    <row r="631">
      <c r="A631" s="409"/>
      <c r="B631" s="409"/>
      <c r="C631" s="409"/>
      <c r="D631" s="409"/>
      <c r="E631" s="409"/>
      <c r="F631" s="409"/>
      <c r="G631" s="409"/>
      <c r="H631" s="409"/>
      <c r="I631" s="409"/>
      <c r="J631" s="409"/>
      <c r="K631" s="409"/>
      <c r="L631" s="409"/>
      <c r="M631" s="409"/>
      <c r="N631" s="409"/>
      <c r="O631" s="409"/>
      <c r="P631" s="409"/>
      <c r="Q631" s="409"/>
      <c r="R631" s="409"/>
      <c r="S631" s="409"/>
      <c r="T631" s="409"/>
      <c r="U631" s="409"/>
      <c r="V631" s="409"/>
      <c r="W631" s="409"/>
      <c r="X631" s="409"/>
      <c r="Y631" s="409"/>
      <c r="Z631" s="409"/>
    </row>
    <row r="632">
      <c r="A632" s="409"/>
      <c r="B632" s="409"/>
      <c r="C632" s="409"/>
      <c r="D632" s="409"/>
      <c r="E632" s="409"/>
      <c r="F632" s="409"/>
      <c r="G632" s="409"/>
      <c r="H632" s="409"/>
      <c r="I632" s="409"/>
      <c r="J632" s="409"/>
      <c r="K632" s="409"/>
      <c r="L632" s="409"/>
      <c r="M632" s="409"/>
      <c r="N632" s="409"/>
      <c r="O632" s="409"/>
      <c r="P632" s="409"/>
      <c r="Q632" s="409"/>
      <c r="R632" s="409"/>
      <c r="S632" s="409"/>
      <c r="T632" s="409"/>
      <c r="U632" s="409"/>
      <c r="V632" s="409"/>
      <c r="W632" s="409"/>
      <c r="X632" s="409"/>
      <c r="Y632" s="409"/>
      <c r="Z632" s="409"/>
    </row>
    <row r="633">
      <c r="A633" s="409"/>
      <c r="B633" s="409"/>
      <c r="C633" s="409"/>
      <c r="D633" s="409"/>
      <c r="E633" s="409"/>
      <c r="F633" s="409"/>
      <c r="G633" s="409"/>
      <c r="H633" s="409"/>
      <c r="I633" s="409"/>
      <c r="J633" s="409"/>
      <c r="K633" s="409"/>
      <c r="L633" s="409"/>
      <c r="M633" s="409"/>
      <c r="N633" s="409"/>
      <c r="O633" s="409"/>
      <c r="P633" s="409"/>
      <c r="Q633" s="409"/>
      <c r="R633" s="409"/>
      <c r="S633" s="409"/>
      <c r="T633" s="409"/>
      <c r="U633" s="409"/>
      <c r="V633" s="409"/>
      <c r="W633" s="409"/>
      <c r="X633" s="409"/>
      <c r="Y633" s="409"/>
      <c r="Z633" s="409"/>
    </row>
    <row r="634">
      <c r="A634" s="409"/>
      <c r="B634" s="409"/>
      <c r="C634" s="409"/>
      <c r="D634" s="409"/>
      <c r="E634" s="409"/>
      <c r="F634" s="409"/>
      <c r="G634" s="409"/>
      <c r="H634" s="409"/>
      <c r="I634" s="409"/>
      <c r="J634" s="409"/>
      <c r="K634" s="409"/>
      <c r="L634" s="409"/>
      <c r="M634" s="409"/>
      <c r="N634" s="409"/>
      <c r="O634" s="409"/>
      <c r="P634" s="409"/>
      <c r="Q634" s="409"/>
      <c r="R634" s="409"/>
      <c r="S634" s="409"/>
      <c r="T634" s="409"/>
      <c r="U634" s="409"/>
      <c r="V634" s="409"/>
      <c r="W634" s="409"/>
      <c r="X634" s="409"/>
      <c r="Y634" s="409"/>
      <c r="Z634" s="409"/>
    </row>
    <row r="635">
      <c r="A635" s="409"/>
      <c r="B635" s="409"/>
      <c r="C635" s="409"/>
      <c r="D635" s="409"/>
      <c r="E635" s="409"/>
      <c r="F635" s="409"/>
      <c r="G635" s="409"/>
      <c r="H635" s="409"/>
      <c r="I635" s="409"/>
      <c r="J635" s="409"/>
      <c r="K635" s="409"/>
      <c r="L635" s="409"/>
      <c r="M635" s="409"/>
      <c r="N635" s="409"/>
      <c r="O635" s="409"/>
      <c r="P635" s="409"/>
      <c r="Q635" s="409"/>
      <c r="R635" s="409"/>
      <c r="S635" s="409"/>
      <c r="T635" s="409"/>
      <c r="U635" s="409"/>
      <c r="V635" s="409"/>
      <c r="W635" s="409"/>
      <c r="X635" s="409"/>
      <c r="Y635" s="409"/>
      <c r="Z635" s="409"/>
    </row>
    <row r="636">
      <c r="A636" s="409"/>
      <c r="B636" s="409"/>
      <c r="C636" s="409"/>
      <c r="D636" s="409"/>
      <c r="E636" s="409"/>
      <c r="F636" s="409"/>
      <c r="G636" s="409"/>
      <c r="H636" s="409"/>
      <c r="I636" s="409"/>
      <c r="J636" s="409"/>
      <c r="K636" s="409"/>
      <c r="L636" s="409"/>
      <c r="M636" s="409"/>
      <c r="N636" s="409"/>
      <c r="O636" s="409"/>
      <c r="P636" s="409"/>
      <c r="Q636" s="409"/>
      <c r="R636" s="409"/>
      <c r="S636" s="409"/>
      <c r="T636" s="409"/>
      <c r="U636" s="409"/>
      <c r="V636" s="409"/>
      <c r="W636" s="409"/>
      <c r="X636" s="409"/>
      <c r="Y636" s="409"/>
      <c r="Z636" s="409"/>
    </row>
    <row r="637">
      <c r="A637" s="409"/>
      <c r="B637" s="409"/>
      <c r="C637" s="409"/>
      <c r="D637" s="409"/>
      <c r="E637" s="409"/>
      <c r="F637" s="409"/>
      <c r="G637" s="409"/>
      <c r="H637" s="409"/>
      <c r="I637" s="409"/>
      <c r="J637" s="409"/>
      <c r="K637" s="409"/>
      <c r="L637" s="409"/>
      <c r="M637" s="409"/>
      <c r="N637" s="409"/>
      <c r="O637" s="409"/>
      <c r="P637" s="409"/>
      <c r="Q637" s="409"/>
      <c r="R637" s="409"/>
      <c r="S637" s="409"/>
      <c r="T637" s="409"/>
      <c r="U637" s="409"/>
      <c r="V637" s="409"/>
      <c r="W637" s="409"/>
      <c r="X637" s="409"/>
      <c r="Y637" s="409"/>
      <c r="Z637" s="409"/>
    </row>
    <row r="638">
      <c r="A638" s="409"/>
      <c r="B638" s="409"/>
      <c r="C638" s="409"/>
      <c r="D638" s="409"/>
      <c r="E638" s="409"/>
      <c r="F638" s="409"/>
      <c r="G638" s="409"/>
      <c r="H638" s="409"/>
      <c r="I638" s="409"/>
      <c r="J638" s="409"/>
      <c r="K638" s="409"/>
      <c r="L638" s="409"/>
      <c r="M638" s="409"/>
      <c r="N638" s="409"/>
      <c r="O638" s="409"/>
      <c r="P638" s="409"/>
      <c r="Q638" s="409"/>
      <c r="R638" s="409"/>
      <c r="S638" s="409"/>
      <c r="T638" s="409"/>
      <c r="U638" s="409"/>
      <c r="V638" s="409"/>
      <c r="W638" s="409"/>
      <c r="X638" s="409"/>
      <c r="Y638" s="409"/>
      <c r="Z638" s="409"/>
    </row>
    <row r="639">
      <c r="A639" s="409"/>
      <c r="B639" s="409"/>
      <c r="C639" s="409"/>
      <c r="D639" s="409"/>
      <c r="E639" s="409"/>
      <c r="F639" s="409"/>
      <c r="G639" s="409"/>
      <c r="H639" s="409"/>
      <c r="I639" s="409"/>
      <c r="J639" s="409"/>
      <c r="K639" s="409"/>
      <c r="L639" s="409"/>
      <c r="M639" s="409"/>
      <c r="N639" s="409"/>
      <c r="O639" s="409"/>
      <c r="P639" s="409"/>
      <c r="Q639" s="409"/>
      <c r="R639" s="409"/>
      <c r="S639" s="409"/>
      <c r="T639" s="409"/>
      <c r="U639" s="409"/>
      <c r="V639" s="409"/>
      <c r="W639" s="409"/>
      <c r="X639" s="409"/>
      <c r="Y639" s="409"/>
      <c r="Z639" s="409"/>
    </row>
    <row r="640">
      <c r="A640" s="409"/>
      <c r="B640" s="409"/>
      <c r="C640" s="409"/>
      <c r="D640" s="409"/>
      <c r="E640" s="409"/>
      <c r="F640" s="409"/>
      <c r="G640" s="409"/>
      <c r="H640" s="409"/>
      <c r="I640" s="409"/>
      <c r="J640" s="409"/>
      <c r="K640" s="409"/>
      <c r="L640" s="409"/>
      <c r="M640" s="409"/>
      <c r="N640" s="409"/>
      <c r="O640" s="409"/>
      <c r="P640" s="409"/>
      <c r="Q640" s="409"/>
      <c r="R640" s="409"/>
      <c r="S640" s="409"/>
      <c r="T640" s="409"/>
      <c r="U640" s="409"/>
      <c r="V640" s="409"/>
      <c r="W640" s="409"/>
      <c r="X640" s="409"/>
      <c r="Y640" s="409"/>
      <c r="Z640" s="409"/>
    </row>
    <row r="641">
      <c r="A641" s="409"/>
      <c r="B641" s="409"/>
      <c r="C641" s="409"/>
      <c r="D641" s="409"/>
      <c r="E641" s="409"/>
      <c r="F641" s="409"/>
      <c r="G641" s="409"/>
      <c r="H641" s="409"/>
      <c r="I641" s="409"/>
      <c r="J641" s="409"/>
      <c r="K641" s="409"/>
      <c r="L641" s="409"/>
      <c r="M641" s="409"/>
      <c r="N641" s="409"/>
      <c r="O641" s="409"/>
      <c r="P641" s="409"/>
      <c r="Q641" s="409"/>
      <c r="R641" s="409"/>
      <c r="S641" s="409"/>
      <c r="T641" s="409"/>
      <c r="U641" s="409"/>
      <c r="V641" s="409"/>
      <c r="W641" s="409"/>
      <c r="X641" s="409"/>
      <c r="Y641" s="409"/>
      <c r="Z641" s="409"/>
    </row>
    <row r="642">
      <c r="A642" s="409"/>
      <c r="B642" s="409"/>
      <c r="C642" s="409"/>
      <c r="D642" s="409"/>
      <c r="E642" s="409"/>
      <c r="F642" s="409"/>
      <c r="G642" s="409"/>
      <c r="H642" s="409"/>
      <c r="I642" s="409"/>
      <c r="J642" s="409"/>
      <c r="K642" s="409"/>
      <c r="L642" s="409"/>
      <c r="M642" s="409"/>
      <c r="N642" s="409"/>
      <c r="O642" s="409"/>
      <c r="P642" s="409"/>
      <c r="Q642" s="409"/>
      <c r="R642" s="409"/>
      <c r="S642" s="409"/>
      <c r="T642" s="409"/>
      <c r="U642" s="409"/>
      <c r="V642" s="409"/>
      <c r="W642" s="409"/>
      <c r="X642" s="409"/>
      <c r="Y642" s="409"/>
      <c r="Z642" s="409"/>
    </row>
    <row r="643">
      <c r="A643" s="409"/>
      <c r="B643" s="409"/>
      <c r="C643" s="409"/>
      <c r="D643" s="409"/>
      <c r="E643" s="409"/>
      <c r="F643" s="409"/>
      <c r="G643" s="409"/>
      <c r="H643" s="409"/>
      <c r="I643" s="409"/>
      <c r="J643" s="409"/>
      <c r="K643" s="409"/>
      <c r="L643" s="409"/>
      <c r="M643" s="409"/>
      <c r="N643" s="409"/>
      <c r="O643" s="409"/>
      <c r="P643" s="409"/>
      <c r="Q643" s="409"/>
      <c r="R643" s="409"/>
      <c r="S643" s="409"/>
      <c r="T643" s="409"/>
      <c r="U643" s="409"/>
      <c r="V643" s="409"/>
      <c r="W643" s="409"/>
      <c r="X643" s="409"/>
      <c r="Y643" s="409"/>
      <c r="Z643" s="409"/>
    </row>
    <row r="644">
      <c r="A644" s="409"/>
      <c r="B644" s="409"/>
      <c r="C644" s="409"/>
      <c r="D644" s="409"/>
      <c r="E644" s="409"/>
      <c r="F644" s="409"/>
      <c r="G644" s="409"/>
      <c r="H644" s="409"/>
      <c r="I644" s="409"/>
      <c r="J644" s="409"/>
      <c r="K644" s="409"/>
      <c r="L644" s="409"/>
      <c r="M644" s="409"/>
      <c r="N644" s="409"/>
      <c r="O644" s="409"/>
      <c r="P644" s="409"/>
      <c r="Q644" s="409"/>
      <c r="R644" s="409"/>
      <c r="S644" s="409"/>
      <c r="T644" s="409"/>
      <c r="U644" s="409"/>
      <c r="V644" s="409"/>
      <c r="W644" s="409"/>
      <c r="X644" s="409"/>
      <c r="Y644" s="409"/>
      <c r="Z644" s="409"/>
    </row>
    <row r="645">
      <c r="A645" s="409"/>
      <c r="B645" s="409"/>
      <c r="C645" s="409"/>
      <c r="D645" s="409"/>
      <c r="E645" s="409"/>
      <c r="F645" s="409"/>
      <c r="G645" s="409"/>
      <c r="H645" s="409"/>
      <c r="I645" s="409"/>
      <c r="J645" s="409"/>
      <c r="K645" s="409"/>
      <c r="L645" s="409"/>
      <c r="M645" s="409"/>
      <c r="N645" s="409"/>
      <c r="O645" s="409"/>
      <c r="P645" s="409"/>
      <c r="Q645" s="409"/>
      <c r="R645" s="409"/>
      <c r="S645" s="409"/>
      <c r="T645" s="409"/>
      <c r="U645" s="409"/>
      <c r="V645" s="409"/>
      <c r="W645" s="409"/>
      <c r="X645" s="409"/>
      <c r="Y645" s="409"/>
      <c r="Z645" s="409"/>
    </row>
    <row r="646">
      <c r="A646" s="409"/>
      <c r="B646" s="409"/>
      <c r="C646" s="409"/>
      <c r="D646" s="409"/>
      <c r="E646" s="409"/>
      <c r="F646" s="409"/>
      <c r="G646" s="409"/>
      <c r="H646" s="409"/>
      <c r="I646" s="409"/>
      <c r="J646" s="409"/>
      <c r="K646" s="409"/>
      <c r="L646" s="409"/>
      <c r="M646" s="409"/>
      <c r="N646" s="409"/>
      <c r="O646" s="409"/>
      <c r="P646" s="409"/>
      <c r="Q646" s="409"/>
      <c r="R646" s="409"/>
      <c r="S646" s="409"/>
      <c r="T646" s="409"/>
      <c r="U646" s="409"/>
      <c r="V646" s="409"/>
      <c r="W646" s="409"/>
      <c r="X646" s="409"/>
      <c r="Y646" s="409"/>
      <c r="Z646" s="409"/>
    </row>
    <row r="647">
      <c r="A647" s="409"/>
      <c r="B647" s="409"/>
      <c r="C647" s="409"/>
      <c r="D647" s="409"/>
      <c r="E647" s="409"/>
      <c r="F647" s="409"/>
      <c r="G647" s="409"/>
      <c r="H647" s="409"/>
      <c r="I647" s="409"/>
      <c r="J647" s="409"/>
      <c r="K647" s="409"/>
      <c r="L647" s="409"/>
      <c r="M647" s="409"/>
      <c r="N647" s="409"/>
      <c r="O647" s="409"/>
      <c r="P647" s="409"/>
      <c r="Q647" s="409"/>
      <c r="R647" s="409"/>
      <c r="S647" s="409"/>
      <c r="T647" s="409"/>
      <c r="U647" s="409"/>
      <c r="V647" s="409"/>
      <c r="W647" s="409"/>
      <c r="X647" s="409"/>
      <c r="Y647" s="409"/>
      <c r="Z647" s="409"/>
    </row>
    <row r="648">
      <c r="A648" s="409"/>
      <c r="B648" s="409"/>
      <c r="C648" s="409"/>
      <c r="D648" s="409"/>
      <c r="E648" s="409"/>
      <c r="F648" s="409"/>
      <c r="G648" s="409"/>
      <c r="H648" s="409"/>
      <c r="I648" s="409"/>
      <c r="J648" s="409"/>
      <c r="K648" s="409"/>
      <c r="L648" s="409"/>
      <c r="M648" s="409"/>
      <c r="N648" s="409"/>
      <c r="O648" s="409"/>
      <c r="P648" s="409"/>
      <c r="Q648" s="409"/>
      <c r="R648" s="409"/>
      <c r="S648" s="409"/>
      <c r="T648" s="409"/>
      <c r="U648" s="409"/>
      <c r="V648" s="409"/>
      <c r="W648" s="409"/>
      <c r="X648" s="409"/>
      <c r="Y648" s="409"/>
      <c r="Z648" s="409"/>
    </row>
    <row r="649">
      <c r="A649" s="409"/>
      <c r="B649" s="409"/>
      <c r="C649" s="409"/>
      <c r="D649" s="409"/>
      <c r="E649" s="409"/>
      <c r="F649" s="409"/>
      <c r="G649" s="409"/>
      <c r="H649" s="409"/>
      <c r="I649" s="409"/>
      <c r="J649" s="409"/>
      <c r="K649" s="409"/>
      <c r="L649" s="409"/>
      <c r="M649" s="409"/>
      <c r="N649" s="409"/>
      <c r="O649" s="409"/>
      <c r="P649" s="409"/>
      <c r="Q649" s="409"/>
      <c r="R649" s="409"/>
      <c r="S649" s="409"/>
      <c r="T649" s="409"/>
      <c r="U649" s="409"/>
      <c r="V649" s="409"/>
      <c r="W649" s="409"/>
      <c r="X649" s="409"/>
      <c r="Y649" s="409"/>
      <c r="Z649" s="409"/>
    </row>
    <row r="650">
      <c r="A650" s="409"/>
      <c r="B650" s="409"/>
      <c r="C650" s="409"/>
      <c r="D650" s="409"/>
      <c r="E650" s="409"/>
      <c r="F650" s="409"/>
      <c r="G650" s="409"/>
      <c r="H650" s="409"/>
      <c r="I650" s="409"/>
      <c r="J650" s="409"/>
      <c r="K650" s="409"/>
      <c r="L650" s="409"/>
      <c r="M650" s="409"/>
      <c r="N650" s="409"/>
      <c r="O650" s="409"/>
      <c r="P650" s="409"/>
      <c r="Q650" s="409"/>
      <c r="R650" s="409"/>
      <c r="S650" s="409"/>
      <c r="T650" s="409"/>
      <c r="U650" s="409"/>
      <c r="V650" s="409"/>
      <c r="W650" s="409"/>
      <c r="X650" s="409"/>
      <c r="Y650" s="409"/>
      <c r="Z650" s="409"/>
    </row>
    <row r="651">
      <c r="A651" s="409"/>
      <c r="B651" s="409"/>
      <c r="C651" s="409"/>
      <c r="D651" s="409"/>
      <c r="E651" s="409"/>
      <c r="F651" s="409"/>
      <c r="G651" s="409"/>
      <c r="H651" s="409"/>
      <c r="I651" s="409"/>
      <c r="J651" s="409"/>
      <c r="K651" s="409"/>
      <c r="L651" s="409"/>
      <c r="M651" s="409"/>
      <c r="N651" s="409"/>
      <c r="O651" s="409"/>
      <c r="P651" s="409"/>
      <c r="Q651" s="409"/>
      <c r="R651" s="409"/>
      <c r="S651" s="409"/>
      <c r="T651" s="409"/>
      <c r="U651" s="409"/>
      <c r="V651" s="409"/>
      <c r="W651" s="409"/>
      <c r="X651" s="409"/>
      <c r="Y651" s="409"/>
      <c r="Z651" s="409"/>
    </row>
    <row r="652">
      <c r="A652" s="409"/>
      <c r="B652" s="409"/>
      <c r="C652" s="409"/>
      <c r="D652" s="409"/>
      <c r="E652" s="409"/>
      <c r="F652" s="409"/>
      <c r="G652" s="409"/>
      <c r="H652" s="409"/>
      <c r="I652" s="409"/>
      <c r="J652" s="409"/>
      <c r="K652" s="409"/>
      <c r="L652" s="409"/>
      <c r="M652" s="409"/>
      <c r="N652" s="409"/>
      <c r="O652" s="409"/>
      <c r="P652" s="409"/>
      <c r="Q652" s="409"/>
      <c r="R652" s="409"/>
      <c r="S652" s="409"/>
      <c r="T652" s="409"/>
      <c r="U652" s="409"/>
      <c r="V652" s="409"/>
      <c r="W652" s="409"/>
      <c r="X652" s="409"/>
      <c r="Y652" s="409"/>
      <c r="Z652" s="409"/>
    </row>
    <row r="653">
      <c r="A653" s="409"/>
      <c r="B653" s="409"/>
      <c r="C653" s="409"/>
      <c r="D653" s="409"/>
      <c r="E653" s="409"/>
      <c r="F653" s="409"/>
      <c r="G653" s="409"/>
      <c r="H653" s="409"/>
      <c r="I653" s="409"/>
      <c r="J653" s="409"/>
      <c r="K653" s="409"/>
      <c r="L653" s="409"/>
      <c r="M653" s="409"/>
      <c r="N653" s="409"/>
      <c r="O653" s="409"/>
      <c r="P653" s="409"/>
      <c r="Q653" s="409"/>
      <c r="R653" s="409"/>
      <c r="S653" s="409"/>
      <c r="T653" s="409"/>
      <c r="U653" s="409"/>
      <c r="V653" s="409"/>
      <c r="W653" s="409"/>
      <c r="X653" s="409"/>
      <c r="Y653" s="409"/>
      <c r="Z653" s="409"/>
    </row>
    <row r="654">
      <c r="A654" s="409"/>
      <c r="B654" s="409"/>
      <c r="C654" s="409"/>
      <c r="D654" s="409"/>
      <c r="E654" s="409"/>
      <c r="F654" s="409"/>
      <c r="G654" s="409"/>
      <c r="H654" s="409"/>
      <c r="I654" s="409"/>
      <c r="J654" s="409"/>
      <c r="K654" s="409"/>
      <c r="L654" s="409"/>
      <c r="M654" s="409"/>
      <c r="N654" s="409"/>
      <c r="O654" s="409"/>
      <c r="P654" s="409"/>
      <c r="Q654" s="409"/>
      <c r="R654" s="409"/>
      <c r="S654" s="409"/>
      <c r="T654" s="409"/>
      <c r="U654" s="409"/>
      <c r="V654" s="409"/>
      <c r="W654" s="409"/>
      <c r="X654" s="409"/>
      <c r="Y654" s="409"/>
      <c r="Z654" s="409"/>
    </row>
    <row r="655">
      <c r="A655" s="409"/>
      <c r="B655" s="409"/>
      <c r="C655" s="409"/>
      <c r="D655" s="409"/>
      <c r="E655" s="409"/>
      <c r="F655" s="409"/>
      <c r="G655" s="409"/>
      <c r="H655" s="409"/>
      <c r="I655" s="409"/>
      <c r="J655" s="409"/>
      <c r="K655" s="409"/>
      <c r="L655" s="409"/>
      <c r="M655" s="409"/>
      <c r="N655" s="409"/>
      <c r="O655" s="409"/>
      <c r="P655" s="409"/>
      <c r="Q655" s="409"/>
      <c r="R655" s="409"/>
      <c r="S655" s="409"/>
      <c r="T655" s="409"/>
      <c r="U655" s="409"/>
      <c r="V655" s="409"/>
      <c r="W655" s="409"/>
      <c r="X655" s="409"/>
      <c r="Y655" s="409"/>
      <c r="Z655" s="409"/>
    </row>
    <row r="656">
      <c r="A656" s="409"/>
      <c r="B656" s="409"/>
      <c r="C656" s="409"/>
      <c r="D656" s="409"/>
      <c r="E656" s="409"/>
      <c r="F656" s="409"/>
      <c r="G656" s="409"/>
      <c r="H656" s="409"/>
      <c r="I656" s="409"/>
      <c r="J656" s="409"/>
      <c r="K656" s="409"/>
      <c r="L656" s="409"/>
      <c r="M656" s="409"/>
      <c r="N656" s="409"/>
      <c r="O656" s="409"/>
      <c r="P656" s="409"/>
      <c r="Q656" s="409"/>
      <c r="R656" s="409"/>
      <c r="S656" s="409"/>
      <c r="T656" s="409"/>
      <c r="U656" s="409"/>
      <c r="V656" s="409"/>
      <c r="W656" s="409"/>
      <c r="X656" s="409"/>
      <c r="Y656" s="409"/>
      <c r="Z656" s="409"/>
    </row>
    <row r="657">
      <c r="A657" s="409"/>
      <c r="B657" s="409"/>
      <c r="C657" s="409"/>
      <c r="D657" s="409"/>
      <c r="E657" s="409"/>
      <c r="F657" s="409"/>
      <c r="G657" s="409"/>
      <c r="H657" s="409"/>
      <c r="I657" s="409"/>
      <c r="J657" s="409"/>
      <c r="K657" s="409"/>
      <c r="L657" s="409"/>
      <c r="M657" s="409"/>
      <c r="N657" s="409"/>
      <c r="O657" s="409"/>
      <c r="P657" s="409"/>
      <c r="Q657" s="409"/>
      <c r="R657" s="409"/>
      <c r="S657" s="409"/>
      <c r="T657" s="409"/>
      <c r="U657" s="409"/>
      <c r="V657" s="409"/>
      <c r="W657" s="409"/>
      <c r="X657" s="409"/>
      <c r="Y657" s="409"/>
      <c r="Z657" s="409"/>
    </row>
    <row r="658">
      <c r="A658" s="409"/>
      <c r="B658" s="409"/>
      <c r="C658" s="409"/>
      <c r="D658" s="409"/>
      <c r="E658" s="409"/>
      <c r="F658" s="409"/>
      <c r="G658" s="409"/>
      <c r="H658" s="409"/>
      <c r="I658" s="409"/>
      <c r="J658" s="409"/>
      <c r="K658" s="409"/>
      <c r="L658" s="409"/>
      <c r="M658" s="409"/>
      <c r="N658" s="409"/>
      <c r="O658" s="409"/>
      <c r="P658" s="409"/>
      <c r="Q658" s="409"/>
      <c r="R658" s="409"/>
      <c r="S658" s="409"/>
      <c r="T658" s="409"/>
      <c r="U658" s="409"/>
      <c r="V658" s="409"/>
      <c r="W658" s="409"/>
      <c r="X658" s="409"/>
      <c r="Y658" s="409"/>
      <c r="Z658" s="409"/>
    </row>
    <row r="659">
      <c r="A659" s="409"/>
      <c r="B659" s="409"/>
      <c r="C659" s="409"/>
      <c r="D659" s="409"/>
      <c r="E659" s="409"/>
      <c r="F659" s="409"/>
      <c r="G659" s="409"/>
      <c r="H659" s="409"/>
      <c r="I659" s="409"/>
      <c r="J659" s="409"/>
      <c r="K659" s="409"/>
      <c r="L659" s="409"/>
      <c r="M659" s="409"/>
      <c r="N659" s="409"/>
      <c r="O659" s="409"/>
      <c r="P659" s="409"/>
      <c r="Q659" s="409"/>
      <c r="R659" s="409"/>
      <c r="S659" s="409"/>
      <c r="T659" s="409"/>
      <c r="U659" s="409"/>
      <c r="V659" s="409"/>
      <c r="W659" s="409"/>
      <c r="X659" s="409"/>
      <c r="Y659" s="409"/>
      <c r="Z659" s="409"/>
    </row>
    <row r="660">
      <c r="A660" s="409"/>
      <c r="B660" s="409"/>
      <c r="C660" s="409"/>
      <c r="D660" s="409"/>
      <c r="E660" s="409"/>
      <c r="F660" s="409"/>
      <c r="G660" s="409"/>
      <c r="H660" s="409"/>
      <c r="I660" s="409"/>
      <c r="J660" s="409"/>
      <c r="K660" s="409"/>
      <c r="L660" s="409"/>
      <c r="M660" s="409"/>
      <c r="N660" s="409"/>
      <c r="O660" s="409"/>
      <c r="P660" s="409"/>
      <c r="Q660" s="409"/>
      <c r="R660" s="409"/>
      <c r="S660" s="409"/>
      <c r="T660" s="409"/>
      <c r="U660" s="409"/>
      <c r="V660" s="409"/>
      <c r="W660" s="409"/>
      <c r="X660" s="409"/>
      <c r="Y660" s="409"/>
      <c r="Z660" s="409"/>
    </row>
    <row r="661">
      <c r="A661" s="409"/>
      <c r="B661" s="409"/>
      <c r="C661" s="409"/>
      <c r="D661" s="409"/>
      <c r="E661" s="409"/>
      <c r="F661" s="409"/>
      <c r="G661" s="409"/>
      <c r="H661" s="409"/>
      <c r="I661" s="409"/>
      <c r="J661" s="409"/>
      <c r="K661" s="409"/>
      <c r="L661" s="409"/>
      <c r="M661" s="409"/>
      <c r="N661" s="409"/>
      <c r="O661" s="409"/>
      <c r="P661" s="409"/>
      <c r="Q661" s="409"/>
      <c r="R661" s="409"/>
      <c r="S661" s="409"/>
      <c r="T661" s="409"/>
      <c r="U661" s="409"/>
      <c r="V661" s="409"/>
      <c r="W661" s="409"/>
      <c r="X661" s="409"/>
      <c r="Y661" s="409"/>
      <c r="Z661" s="409"/>
    </row>
    <row r="662">
      <c r="A662" s="409"/>
      <c r="B662" s="409"/>
      <c r="C662" s="409"/>
      <c r="D662" s="409"/>
      <c r="E662" s="409"/>
      <c r="F662" s="409"/>
      <c r="G662" s="409"/>
      <c r="H662" s="409"/>
      <c r="I662" s="409"/>
      <c r="J662" s="409"/>
      <c r="K662" s="409"/>
      <c r="L662" s="409"/>
      <c r="M662" s="409"/>
      <c r="N662" s="409"/>
      <c r="O662" s="409"/>
      <c r="P662" s="409"/>
      <c r="Q662" s="409"/>
      <c r="R662" s="409"/>
      <c r="S662" s="409"/>
      <c r="T662" s="409"/>
      <c r="U662" s="409"/>
      <c r="V662" s="409"/>
      <c r="W662" s="409"/>
      <c r="X662" s="409"/>
      <c r="Y662" s="409"/>
      <c r="Z662" s="409"/>
    </row>
    <row r="663">
      <c r="A663" s="409"/>
      <c r="B663" s="409"/>
      <c r="C663" s="409"/>
      <c r="D663" s="409"/>
      <c r="E663" s="409"/>
      <c r="F663" s="409"/>
      <c r="G663" s="409"/>
      <c r="H663" s="409"/>
      <c r="I663" s="409"/>
      <c r="J663" s="409"/>
      <c r="K663" s="409"/>
      <c r="L663" s="409"/>
      <c r="M663" s="409"/>
      <c r="N663" s="409"/>
      <c r="O663" s="409"/>
      <c r="P663" s="409"/>
      <c r="Q663" s="409"/>
      <c r="R663" s="409"/>
      <c r="S663" s="409"/>
      <c r="T663" s="409"/>
      <c r="U663" s="409"/>
      <c r="V663" s="409"/>
      <c r="W663" s="409"/>
      <c r="X663" s="409"/>
      <c r="Y663" s="409"/>
      <c r="Z663" s="409"/>
    </row>
    <row r="664">
      <c r="A664" s="409"/>
      <c r="B664" s="409"/>
      <c r="C664" s="409"/>
      <c r="D664" s="409"/>
      <c r="E664" s="409"/>
      <c r="F664" s="409"/>
      <c r="G664" s="409"/>
      <c r="H664" s="409"/>
      <c r="I664" s="409"/>
      <c r="J664" s="409"/>
      <c r="K664" s="409"/>
      <c r="L664" s="409"/>
      <c r="M664" s="409"/>
      <c r="N664" s="409"/>
      <c r="O664" s="409"/>
      <c r="P664" s="409"/>
      <c r="Q664" s="409"/>
      <c r="R664" s="409"/>
      <c r="S664" s="409"/>
      <c r="T664" s="409"/>
      <c r="U664" s="409"/>
      <c r="V664" s="409"/>
      <c r="W664" s="409"/>
      <c r="X664" s="409"/>
      <c r="Y664" s="409"/>
      <c r="Z664" s="409"/>
    </row>
    <row r="665">
      <c r="A665" s="409"/>
      <c r="B665" s="409"/>
      <c r="C665" s="409"/>
      <c r="D665" s="409"/>
      <c r="E665" s="409"/>
      <c r="F665" s="409"/>
      <c r="G665" s="409"/>
      <c r="H665" s="409"/>
      <c r="I665" s="409"/>
      <c r="J665" s="409"/>
      <c r="K665" s="409"/>
      <c r="L665" s="409"/>
      <c r="M665" s="409"/>
      <c r="N665" s="409"/>
      <c r="O665" s="409"/>
      <c r="P665" s="409"/>
      <c r="Q665" s="409"/>
      <c r="R665" s="409"/>
      <c r="S665" s="409"/>
      <c r="T665" s="409"/>
      <c r="U665" s="409"/>
      <c r="V665" s="409"/>
      <c r="W665" s="409"/>
      <c r="X665" s="409"/>
      <c r="Y665" s="409"/>
      <c r="Z665" s="409"/>
    </row>
    <row r="666">
      <c r="A666" s="409"/>
      <c r="B666" s="409"/>
      <c r="C666" s="409"/>
      <c r="D666" s="409"/>
      <c r="E666" s="409"/>
      <c r="F666" s="409"/>
      <c r="G666" s="409"/>
      <c r="H666" s="409"/>
      <c r="I666" s="409"/>
      <c r="J666" s="409"/>
      <c r="K666" s="409"/>
      <c r="L666" s="409"/>
      <c r="M666" s="409"/>
      <c r="N666" s="409"/>
      <c r="O666" s="409"/>
      <c r="P666" s="409"/>
      <c r="Q666" s="409"/>
      <c r="R666" s="409"/>
      <c r="S666" s="409"/>
      <c r="T666" s="409"/>
      <c r="U666" s="409"/>
      <c r="V666" s="409"/>
      <c r="W666" s="409"/>
      <c r="X666" s="409"/>
      <c r="Y666" s="409"/>
      <c r="Z666" s="409"/>
    </row>
    <row r="667">
      <c r="A667" s="409"/>
      <c r="B667" s="409"/>
      <c r="C667" s="409"/>
      <c r="D667" s="409"/>
      <c r="E667" s="409"/>
      <c r="F667" s="409"/>
      <c r="G667" s="409"/>
      <c r="H667" s="409"/>
      <c r="I667" s="409"/>
      <c r="J667" s="409"/>
      <c r="K667" s="409"/>
      <c r="L667" s="409"/>
      <c r="M667" s="409"/>
      <c r="N667" s="409"/>
      <c r="O667" s="409"/>
      <c r="P667" s="409"/>
      <c r="Q667" s="409"/>
      <c r="R667" s="409"/>
      <c r="S667" s="409"/>
      <c r="T667" s="409"/>
      <c r="U667" s="409"/>
      <c r="V667" s="409"/>
      <c r="W667" s="409"/>
      <c r="X667" s="409"/>
      <c r="Y667" s="409"/>
      <c r="Z667" s="409"/>
    </row>
    <row r="668">
      <c r="A668" s="409"/>
      <c r="B668" s="409"/>
      <c r="C668" s="409"/>
      <c r="D668" s="409"/>
      <c r="E668" s="409"/>
      <c r="F668" s="409"/>
      <c r="G668" s="409"/>
      <c r="H668" s="409"/>
      <c r="I668" s="409"/>
      <c r="J668" s="409"/>
      <c r="K668" s="409"/>
      <c r="L668" s="409"/>
      <c r="M668" s="409"/>
      <c r="N668" s="409"/>
      <c r="O668" s="409"/>
      <c r="P668" s="409"/>
      <c r="Q668" s="409"/>
      <c r="R668" s="409"/>
      <c r="S668" s="409"/>
      <c r="T668" s="409"/>
      <c r="U668" s="409"/>
      <c r="V668" s="409"/>
      <c r="W668" s="409"/>
      <c r="X668" s="409"/>
      <c r="Y668" s="409"/>
      <c r="Z668" s="409"/>
    </row>
    <row r="669">
      <c r="A669" s="409"/>
      <c r="B669" s="409"/>
      <c r="C669" s="409"/>
      <c r="D669" s="409"/>
      <c r="E669" s="409"/>
      <c r="F669" s="409"/>
      <c r="G669" s="409"/>
      <c r="H669" s="409"/>
      <c r="I669" s="409"/>
      <c r="J669" s="409"/>
      <c r="K669" s="409"/>
      <c r="L669" s="409"/>
      <c r="M669" s="409"/>
      <c r="N669" s="409"/>
      <c r="O669" s="409"/>
      <c r="P669" s="409"/>
      <c r="Q669" s="409"/>
      <c r="R669" s="409"/>
      <c r="S669" s="409"/>
      <c r="T669" s="409"/>
      <c r="U669" s="409"/>
      <c r="V669" s="409"/>
      <c r="W669" s="409"/>
      <c r="X669" s="409"/>
      <c r="Y669" s="409"/>
      <c r="Z669" s="409"/>
    </row>
    <row r="670">
      <c r="A670" s="409"/>
      <c r="B670" s="409"/>
      <c r="C670" s="409"/>
      <c r="D670" s="409"/>
      <c r="E670" s="409"/>
      <c r="F670" s="409"/>
      <c r="G670" s="409"/>
      <c r="H670" s="409"/>
      <c r="I670" s="409"/>
      <c r="J670" s="409"/>
      <c r="K670" s="409"/>
      <c r="L670" s="409"/>
      <c r="M670" s="409"/>
      <c r="N670" s="409"/>
      <c r="O670" s="409"/>
      <c r="P670" s="409"/>
      <c r="Q670" s="409"/>
      <c r="R670" s="409"/>
      <c r="S670" s="409"/>
      <c r="T670" s="409"/>
      <c r="U670" s="409"/>
      <c r="V670" s="409"/>
      <c r="W670" s="409"/>
      <c r="X670" s="409"/>
      <c r="Y670" s="409"/>
      <c r="Z670" s="409"/>
    </row>
    <row r="671">
      <c r="A671" s="409"/>
      <c r="B671" s="409"/>
      <c r="C671" s="409"/>
      <c r="D671" s="409"/>
      <c r="E671" s="409"/>
      <c r="F671" s="409"/>
      <c r="G671" s="409"/>
      <c r="H671" s="409"/>
      <c r="I671" s="409"/>
      <c r="J671" s="409"/>
      <c r="K671" s="409"/>
      <c r="L671" s="409"/>
      <c r="M671" s="409"/>
      <c r="N671" s="409"/>
      <c r="O671" s="409"/>
      <c r="P671" s="409"/>
      <c r="Q671" s="409"/>
      <c r="R671" s="409"/>
      <c r="S671" s="409"/>
      <c r="T671" s="409"/>
      <c r="U671" s="409"/>
      <c r="V671" s="409"/>
      <c r="W671" s="409"/>
      <c r="X671" s="409"/>
      <c r="Y671" s="409"/>
      <c r="Z671" s="409"/>
    </row>
    <row r="672">
      <c r="A672" s="409"/>
      <c r="B672" s="409"/>
      <c r="C672" s="409"/>
      <c r="D672" s="409"/>
      <c r="E672" s="409"/>
      <c r="F672" s="409"/>
      <c r="G672" s="409"/>
      <c r="H672" s="409"/>
      <c r="I672" s="409"/>
      <c r="J672" s="409"/>
      <c r="K672" s="409"/>
      <c r="L672" s="409"/>
      <c r="M672" s="409"/>
      <c r="N672" s="409"/>
      <c r="O672" s="409"/>
      <c r="P672" s="409"/>
      <c r="Q672" s="409"/>
      <c r="R672" s="409"/>
      <c r="S672" s="409"/>
      <c r="T672" s="409"/>
      <c r="U672" s="409"/>
      <c r="V672" s="409"/>
      <c r="W672" s="409"/>
      <c r="X672" s="409"/>
      <c r="Y672" s="409"/>
      <c r="Z672" s="409"/>
    </row>
    <row r="673">
      <c r="A673" s="409"/>
      <c r="B673" s="409"/>
      <c r="C673" s="409"/>
      <c r="D673" s="409"/>
      <c r="E673" s="409"/>
      <c r="F673" s="409"/>
      <c r="G673" s="409"/>
      <c r="H673" s="409"/>
      <c r="I673" s="409"/>
      <c r="J673" s="409"/>
      <c r="K673" s="409"/>
      <c r="L673" s="409"/>
      <c r="M673" s="409"/>
      <c r="N673" s="409"/>
      <c r="O673" s="409"/>
      <c r="P673" s="409"/>
      <c r="Q673" s="409"/>
      <c r="R673" s="409"/>
      <c r="S673" s="409"/>
      <c r="T673" s="409"/>
      <c r="U673" s="409"/>
      <c r="V673" s="409"/>
      <c r="W673" s="409"/>
      <c r="X673" s="409"/>
      <c r="Y673" s="409"/>
      <c r="Z673" s="409"/>
    </row>
    <row r="674">
      <c r="A674" s="409"/>
      <c r="B674" s="409"/>
      <c r="C674" s="409"/>
      <c r="D674" s="409"/>
      <c r="E674" s="409"/>
      <c r="F674" s="409"/>
      <c r="G674" s="409"/>
      <c r="H674" s="409"/>
      <c r="I674" s="409"/>
      <c r="J674" s="409"/>
      <c r="K674" s="409"/>
      <c r="L674" s="409"/>
      <c r="M674" s="409"/>
      <c r="N674" s="409"/>
      <c r="O674" s="409"/>
      <c r="P674" s="409"/>
      <c r="Q674" s="409"/>
      <c r="R674" s="409"/>
      <c r="S674" s="409"/>
      <c r="T674" s="409"/>
      <c r="U674" s="409"/>
      <c r="V674" s="409"/>
      <c r="W674" s="409"/>
      <c r="X674" s="409"/>
      <c r="Y674" s="409"/>
      <c r="Z674" s="409"/>
    </row>
    <row r="675">
      <c r="A675" s="409"/>
      <c r="B675" s="409"/>
      <c r="C675" s="409"/>
      <c r="D675" s="409"/>
      <c r="E675" s="409"/>
      <c r="F675" s="409"/>
      <c r="G675" s="409"/>
      <c r="H675" s="409"/>
      <c r="I675" s="409"/>
      <c r="J675" s="409"/>
      <c r="K675" s="409"/>
      <c r="L675" s="409"/>
      <c r="M675" s="409"/>
      <c r="N675" s="409"/>
      <c r="O675" s="409"/>
      <c r="P675" s="409"/>
      <c r="Q675" s="409"/>
      <c r="R675" s="409"/>
      <c r="S675" s="409"/>
      <c r="T675" s="409"/>
      <c r="U675" s="409"/>
      <c r="V675" s="409"/>
      <c r="W675" s="409"/>
      <c r="X675" s="409"/>
      <c r="Y675" s="409"/>
      <c r="Z675" s="409"/>
    </row>
    <row r="676">
      <c r="A676" s="409"/>
      <c r="B676" s="409"/>
      <c r="C676" s="409"/>
      <c r="D676" s="409"/>
      <c r="E676" s="409"/>
      <c r="F676" s="409"/>
      <c r="G676" s="409"/>
      <c r="H676" s="409"/>
      <c r="I676" s="409"/>
      <c r="J676" s="409"/>
      <c r="K676" s="409"/>
      <c r="L676" s="409"/>
      <c r="M676" s="409"/>
      <c r="N676" s="409"/>
      <c r="O676" s="409"/>
      <c r="P676" s="409"/>
      <c r="Q676" s="409"/>
      <c r="R676" s="409"/>
      <c r="S676" s="409"/>
      <c r="T676" s="409"/>
      <c r="U676" s="409"/>
      <c r="V676" s="409"/>
      <c r="W676" s="409"/>
      <c r="X676" s="409"/>
      <c r="Y676" s="409"/>
      <c r="Z676" s="409"/>
    </row>
    <row r="677">
      <c r="A677" s="409"/>
      <c r="B677" s="409"/>
      <c r="C677" s="409"/>
      <c r="D677" s="409"/>
      <c r="E677" s="409"/>
      <c r="F677" s="409"/>
      <c r="G677" s="409"/>
      <c r="H677" s="409"/>
      <c r="I677" s="409"/>
      <c r="J677" s="409"/>
      <c r="K677" s="409"/>
      <c r="L677" s="409"/>
      <c r="M677" s="409"/>
      <c r="N677" s="409"/>
      <c r="O677" s="409"/>
      <c r="P677" s="409"/>
      <c r="Q677" s="409"/>
      <c r="R677" s="409"/>
      <c r="S677" s="409"/>
      <c r="T677" s="409"/>
      <c r="U677" s="409"/>
      <c r="V677" s="409"/>
      <c r="W677" s="409"/>
      <c r="X677" s="409"/>
      <c r="Y677" s="409"/>
      <c r="Z677" s="409"/>
    </row>
    <row r="678">
      <c r="A678" s="409"/>
      <c r="B678" s="409"/>
      <c r="C678" s="409"/>
      <c r="D678" s="409"/>
      <c r="E678" s="409"/>
      <c r="F678" s="409"/>
      <c r="G678" s="409"/>
      <c r="H678" s="409"/>
      <c r="I678" s="409"/>
      <c r="J678" s="409"/>
      <c r="K678" s="409"/>
      <c r="L678" s="409"/>
      <c r="M678" s="409"/>
      <c r="N678" s="409"/>
      <c r="O678" s="409"/>
      <c r="P678" s="409"/>
      <c r="Q678" s="409"/>
      <c r="R678" s="409"/>
      <c r="S678" s="409"/>
      <c r="T678" s="409"/>
      <c r="U678" s="409"/>
      <c r="V678" s="409"/>
      <c r="W678" s="409"/>
      <c r="X678" s="409"/>
      <c r="Y678" s="409"/>
      <c r="Z678" s="409"/>
    </row>
    <row r="679">
      <c r="A679" s="409"/>
      <c r="B679" s="409"/>
      <c r="C679" s="409"/>
      <c r="D679" s="409"/>
      <c r="E679" s="409"/>
      <c r="F679" s="409"/>
      <c r="G679" s="409"/>
      <c r="H679" s="409"/>
      <c r="I679" s="409"/>
      <c r="J679" s="409"/>
      <c r="K679" s="409"/>
      <c r="L679" s="409"/>
      <c r="M679" s="409"/>
      <c r="N679" s="409"/>
      <c r="O679" s="409"/>
      <c r="P679" s="409"/>
      <c r="Q679" s="409"/>
      <c r="R679" s="409"/>
      <c r="S679" s="409"/>
      <c r="T679" s="409"/>
      <c r="U679" s="409"/>
      <c r="V679" s="409"/>
      <c r="W679" s="409"/>
      <c r="X679" s="409"/>
      <c r="Y679" s="409"/>
      <c r="Z679" s="409"/>
    </row>
    <row r="680">
      <c r="A680" s="409"/>
      <c r="B680" s="409"/>
      <c r="C680" s="409"/>
      <c r="D680" s="409"/>
      <c r="E680" s="409"/>
      <c r="F680" s="409"/>
      <c r="G680" s="409"/>
      <c r="H680" s="409"/>
      <c r="I680" s="409"/>
      <c r="J680" s="409"/>
      <c r="K680" s="409"/>
      <c r="L680" s="409"/>
      <c r="M680" s="409"/>
      <c r="N680" s="409"/>
      <c r="O680" s="409"/>
      <c r="P680" s="409"/>
      <c r="Q680" s="409"/>
      <c r="R680" s="409"/>
      <c r="S680" s="409"/>
      <c r="T680" s="409"/>
      <c r="U680" s="409"/>
      <c r="V680" s="409"/>
      <c r="W680" s="409"/>
      <c r="X680" s="409"/>
      <c r="Y680" s="409"/>
      <c r="Z680" s="409"/>
    </row>
    <row r="681">
      <c r="A681" s="409"/>
      <c r="B681" s="409"/>
      <c r="C681" s="409"/>
      <c r="D681" s="409"/>
      <c r="E681" s="409"/>
      <c r="F681" s="409"/>
      <c r="G681" s="409"/>
      <c r="H681" s="409"/>
      <c r="I681" s="409"/>
      <c r="J681" s="409"/>
      <c r="K681" s="409"/>
      <c r="L681" s="409"/>
      <c r="M681" s="409"/>
      <c r="N681" s="409"/>
      <c r="O681" s="409"/>
      <c r="P681" s="409"/>
      <c r="Q681" s="409"/>
      <c r="R681" s="409"/>
      <c r="S681" s="409"/>
      <c r="T681" s="409"/>
      <c r="U681" s="409"/>
      <c r="V681" s="409"/>
      <c r="W681" s="409"/>
      <c r="X681" s="409"/>
      <c r="Y681" s="409"/>
      <c r="Z681" s="409"/>
    </row>
    <row r="682">
      <c r="A682" s="409"/>
      <c r="B682" s="409"/>
      <c r="C682" s="409"/>
      <c r="D682" s="409"/>
      <c r="E682" s="409"/>
      <c r="F682" s="409"/>
      <c r="G682" s="409"/>
      <c r="H682" s="409"/>
      <c r="I682" s="409"/>
      <c r="J682" s="409"/>
      <c r="K682" s="409"/>
      <c r="L682" s="409"/>
      <c r="M682" s="409"/>
      <c r="N682" s="409"/>
      <c r="O682" s="409"/>
      <c r="P682" s="409"/>
      <c r="Q682" s="409"/>
      <c r="R682" s="409"/>
      <c r="S682" s="409"/>
      <c r="T682" s="409"/>
      <c r="U682" s="409"/>
      <c r="V682" s="409"/>
      <c r="W682" s="409"/>
      <c r="X682" s="409"/>
      <c r="Y682" s="409"/>
      <c r="Z682" s="409"/>
    </row>
    <row r="683">
      <c r="A683" s="409"/>
      <c r="B683" s="409"/>
      <c r="C683" s="409"/>
      <c r="D683" s="409"/>
      <c r="E683" s="409"/>
      <c r="F683" s="409"/>
      <c r="G683" s="409"/>
      <c r="H683" s="409"/>
      <c r="I683" s="409"/>
      <c r="J683" s="409"/>
      <c r="K683" s="409"/>
      <c r="L683" s="409"/>
      <c r="M683" s="409"/>
      <c r="N683" s="409"/>
      <c r="O683" s="409"/>
      <c r="P683" s="409"/>
      <c r="Q683" s="409"/>
      <c r="R683" s="409"/>
      <c r="S683" s="409"/>
      <c r="T683" s="409"/>
      <c r="U683" s="409"/>
      <c r="V683" s="409"/>
      <c r="W683" s="409"/>
      <c r="X683" s="409"/>
      <c r="Y683" s="409"/>
      <c r="Z683" s="409"/>
    </row>
    <row r="684">
      <c r="A684" s="409"/>
      <c r="B684" s="409"/>
      <c r="C684" s="409"/>
      <c r="D684" s="409"/>
      <c r="E684" s="409"/>
      <c r="F684" s="409"/>
      <c r="G684" s="409"/>
      <c r="H684" s="409"/>
      <c r="I684" s="409"/>
      <c r="J684" s="409"/>
      <c r="K684" s="409"/>
      <c r="L684" s="409"/>
      <c r="M684" s="409"/>
      <c r="N684" s="409"/>
      <c r="O684" s="409"/>
      <c r="P684" s="409"/>
      <c r="Q684" s="409"/>
      <c r="R684" s="409"/>
      <c r="S684" s="409"/>
      <c r="T684" s="409"/>
      <c r="U684" s="409"/>
      <c r="V684" s="409"/>
      <c r="W684" s="409"/>
      <c r="X684" s="409"/>
      <c r="Y684" s="409"/>
      <c r="Z684" s="409"/>
    </row>
    <row r="685">
      <c r="A685" s="409"/>
      <c r="B685" s="409"/>
      <c r="C685" s="409"/>
      <c r="D685" s="409"/>
      <c r="E685" s="409"/>
      <c r="F685" s="409"/>
      <c r="G685" s="409"/>
      <c r="H685" s="409"/>
      <c r="I685" s="409"/>
      <c r="J685" s="409"/>
      <c r="K685" s="409"/>
      <c r="L685" s="409"/>
      <c r="M685" s="409"/>
      <c r="N685" s="409"/>
      <c r="O685" s="409"/>
      <c r="P685" s="409"/>
      <c r="Q685" s="409"/>
      <c r="R685" s="409"/>
      <c r="S685" s="409"/>
      <c r="T685" s="409"/>
      <c r="U685" s="409"/>
      <c r="V685" s="409"/>
      <c r="W685" s="409"/>
      <c r="X685" s="409"/>
      <c r="Y685" s="409"/>
      <c r="Z685" s="409"/>
    </row>
    <row r="686">
      <c r="A686" s="409"/>
      <c r="B686" s="409"/>
      <c r="C686" s="409"/>
      <c r="D686" s="409"/>
      <c r="E686" s="409"/>
      <c r="F686" s="409"/>
      <c r="G686" s="409"/>
      <c r="H686" s="409"/>
      <c r="I686" s="409"/>
      <c r="J686" s="409"/>
      <c r="K686" s="409"/>
      <c r="L686" s="409"/>
      <c r="M686" s="409"/>
      <c r="N686" s="409"/>
      <c r="O686" s="409"/>
      <c r="P686" s="409"/>
      <c r="Q686" s="409"/>
      <c r="R686" s="409"/>
      <c r="S686" s="409"/>
      <c r="T686" s="409"/>
      <c r="U686" s="409"/>
      <c r="V686" s="409"/>
      <c r="W686" s="409"/>
      <c r="X686" s="409"/>
      <c r="Y686" s="409"/>
      <c r="Z686" s="409"/>
    </row>
    <row r="687">
      <c r="A687" s="409"/>
      <c r="B687" s="409"/>
      <c r="C687" s="409"/>
      <c r="D687" s="409"/>
      <c r="E687" s="409"/>
      <c r="F687" s="409"/>
      <c r="G687" s="409"/>
      <c r="H687" s="409"/>
      <c r="I687" s="409"/>
      <c r="J687" s="409"/>
      <c r="K687" s="409"/>
      <c r="L687" s="409"/>
      <c r="M687" s="409"/>
      <c r="N687" s="409"/>
      <c r="O687" s="409"/>
      <c r="P687" s="409"/>
      <c r="Q687" s="409"/>
      <c r="R687" s="409"/>
      <c r="S687" s="409"/>
      <c r="T687" s="409"/>
      <c r="U687" s="409"/>
      <c r="V687" s="409"/>
      <c r="W687" s="409"/>
      <c r="X687" s="409"/>
      <c r="Y687" s="409"/>
      <c r="Z687" s="409"/>
    </row>
    <row r="688">
      <c r="A688" s="409"/>
      <c r="B688" s="409"/>
      <c r="C688" s="409"/>
      <c r="D688" s="409"/>
      <c r="E688" s="409"/>
      <c r="F688" s="409"/>
      <c r="G688" s="409"/>
      <c r="H688" s="409"/>
      <c r="I688" s="409"/>
      <c r="J688" s="409"/>
      <c r="K688" s="409"/>
      <c r="L688" s="409"/>
      <c r="M688" s="409"/>
      <c r="N688" s="409"/>
      <c r="O688" s="409"/>
      <c r="P688" s="409"/>
      <c r="Q688" s="409"/>
      <c r="R688" s="409"/>
      <c r="S688" s="409"/>
      <c r="T688" s="409"/>
      <c r="U688" s="409"/>
      <c r="V688" s="409"/>
      <c r="W688" s="409"/>
      <c r="X688" s="409"/>
      <c r="Y688" s="409"/>
      <c r="Z688" s="409"/>
    </row>
    <row r="689">
      <c r="A689" s="409"/>
      <c r="B689" s="409"/>
      <c r="C689" s="409"/>
      <c r="D689" s="409"/>
      <c r="E689" s="409"/>
      <c r="F689" s="409"/>
      <c r="G689" s="409"/>
      <c r="H689" s="409"/>
      <c r="I689" s="409"/>
      <c r="J689" s="409"/>
      <c r="K689" s="409"/>
      <c r="L689" s="409"/>
      <c r="M689" s="409"/>
      <c r="N689" s="409"/>
      <c r="O689" s="409"/>
      <c r="P689" s="409"/>
      <c r="Q689" s="409"/>
      <c r="R689" s="409"/>
      <c r="S689" s="409"/>
      <c r="T689" s="409"/>
      <c r="U689" s="409"/>
      <c r="V689" s="409"/>
      <c r="W689" s="409"/>
      <c r="X689" s="409"/>
      <c r="Y689" s="409"/>
      <c r="Z689" s="409"/>
    </row>
    <row r="690">
      <c r="A690" s="409"/>
      <c r="B690" s="409"/>
      <c r="C690" s="409"/>
      <c r="D690" s="409"/>
      <c r="E690" s="409"/>
      <c r="F690" s="409"/>
      <c r="G690" s="409"/>
      <c r="H690" s="409"/>
      <c r="I690" s="409"/>
      <c r="J690" s="409"/>
      <c r="K690" s="409"/>
      <c r="L690" s="409"/>
      <c r="M690" s="409"/>
      <c r="N690" s="409"/>
      <c r="O690" s="409"/>
      <c r="P690" s="409"/>
      <c r="Q690" s="409"/>
      <c r="R690" s="409"/>
      <c r="S690" s="409"/>
      <c r="T690" s="409"/>
      <c r="U690" s="409"/>
      <c r="V690" s="409"/>
      <c r="W690" s="409"/>
      <c r="X690" s="409"/>
      <c r="Y690" s="409"/>
      <c r="Z690" s="409"/>
    </row>
    <row r="691">
      <c r="A691" s="409"/>
      <c r="B691" s="409"/>
      <c r="C691" s="409"/>
      <c r="D691" s="409"/>
      <c r="E691" s="409"/>
      <c r="F691" s="409"/>
      <c r="G691" s="409"/>
      <c r="H691" s="409"/>
      <c r="I691" s="409"/>
      <c r="J691" s="409"/>
      <c r="K691" s="409"/>
      <c r="L691" s="409"/>
      <c r="M691" s="409"/>
      <c r="N691" s="409"/>
      <c r="O691" s="409"/>
      <c r="P691" s="409"/>
      <c r="Q691" s="409"/>
      <c r="R691" s="409"/>
      <c r="S691" s="409"/>
      <c r="T691" s="409"/>
      <c r="U691" s="409"/>
      <c r="V691" s="409"/>
      <c r="W691" s="409"/>
      <c r="X691" s="409"/>
      <c r="Y691" s="409"/>
      <c r="Z691" s="409"/>
    </row>
    <row r="692">
      <c r="A692" s="409"/>
      <c r="B692" s="409"/>
      <c r="C692" s="409"/>
      <c r="D692" s="409"/>
      <c r="E692" s="409"/>
      <c r="F692" s="409"/>
      <c r="G692" s="409"/>
      <c r="H692" s="409"/>
      <c r="I692" s="409"/>
      <c r="J692" s="409"/>
      <c r="K692" s="409"/>
      <c r="L692" s="409"/>
      <c r="M692" s="409"/>
      <c r="N692" s="409"/>
      <c r="O692" s="409"/>
      <c r="P692" s="409"/>
      <c r="Q692" s="409"/>
      <c r="R692" s="409"/>
      <c r="S692" s="409"/>
      <c r="T692" s="409"/>
      <c r="U692" s="409"/>
      <c r="V692" s="409"/>
      <c r="W692" s="409"/>
      <c r="X692" s="409"/>
      <c r="Y692" s="409"/>
      <c r="Z692" s="409"/>
    </row>
    <row r="693">
      <c r="A693" s="409"/>
      <c r="B693" s="409"/>
      <c r="C693" s="409"/>
      <c r="D693" s="409"/>
      <c r="E693" s="409"/>
      <c r="F693" s="409"/>
      <c r="G693" s="409"/>
      <c r="H693" s="409"/>
      <c r="I693" s="409"/>
      <c r="J693" s="409"/>
      <c r="K693" s="409"/>
      <c r="L693" s="409"/>
      <c r="M693" s="409"/>
      <c r="N693" s="409"/>
      <c r="O693" s="409"/>
      <c r="P693" s="409"/>
      <c r="Q693" s="409"/>
      <c r="R693" s="409"/>
      <c r="S693" s="409"/>
      <c r="T693" s="409"/>
      <c r="U693" s="409"/>
      <c r="V693" s="409"/>
      <c r="W693" s="409"/>
      <c r="X693" s="409"/>
      <c r="Y693" s="409"/>
      <c r="Z693" s="409"/>
    </row>
    <row r="694">
      <c r="A694" s="409"/>
      <c r="B694" s="409"/>
      <c r="C694" s="409"/>
      <c r="D694" s="409"/>
      <c r="E694" s="409"/>
      <c r="F694" s="409"/>
      <c r="G694" s="409"/>
      <c r="H694" s="409"/>
      <c r="I694" s="409"/>
      <c r="J694" s="409"/>
      <c r="K694" s="409"/>
      <c r="L694" s="409"/>
      <c r="M694" s="409"/>
      <c r="N694" s="409"/>
      <c r="O694" s="409"/>
      <c r="P694" s="409"/>
      <c r="Q694" s="409"/>
      <c r="R694" s="409"/>
      <c r="S694" s="409"/>
      <c r="T694" s="409"/>
      <c r="U694" s="409"/>
      <c r="V694" s="409"/>
      <c r="W694" s="409"/>
      <c r="X694" s="409"/>
      <c r="Y694" s="409"/>
      <c r="Z694" s="409"/>
    </row>
    <row r="695">
      <c r="A695" s="409"/>
      <c r="B695" s="409"/>
      <c r="C695" s="409"/>
      <c r="D695" s="409"/>
      <c r="E695" s="409"/>
      <c r="F695" s="409"/>
      <c r="G695" s="409"/>
      <c r="H695" s="409"/>
      <c r="I695" s="409"/>
      <c r="J695" s="409"/>
      <c r="K695" s="409"/>
      <c r="L695" s="409"/>
      <c r="M695" s="409"/>
      <c r="N695" s="409"/>
      <c r="O695" s="409"/>
      <c r="P695" s="409"/>
      <c r="Q695" s="409"/>
      <c r="R695" s="409"/>
      <c r="S695" s="409"/>
      <c r="T695" s="409"/>
      <c r="U695" s="409"/>
      <c r="V695" s="409"/>
      <c r="W695" s="409"/>
      <c r="X695" s="409"/>
      <c r="Y695" s="409"/>
      <c r="Z695" s="409"/>
    </row>
    <row r="696">
      <c r="A696" s="409"/>
      <c r="B696" s="409"/>
      <c r="C696" s="409"/>
      <c r="D696" s="409"/>
      <c r="E696" s="409"/>
      <c r="F696" s="409"/>
      <c r="G696" s="409"/>
      <c r="H696" s="409"/>
      <c r="I696" s="409"/>
      <c r="J696" s="409"/>
      <c r="K696" s="409"/>
      <c r="L696" s="409"/>
      <c r="M696" s="409"/>
      <c r="N696" s="409"/>
      <c r="O696" s="409"/>
      <c r="P696" s="409"/>
      <c r="Q696" s="409"/>
      <c r="R696" s="409"/>
      <c r="S696" s="409"/>
      <c r="T696" s="409"/>
      <c r="U696" s="409"/>
      <c r="V696" s="409"/>
      <c r="W696" s="409"/>
      <c r="X696" s="409"/>
      <c r="Y696" s="409"/>
      <c r="Z696" s="409"/>
    </row>
    <row r="697">
      <c r="A697" s="409"/>
      <c r="B697" s="409"/>
      <c r="C697" s="409"/>
      <c r="D697" s="409"/>
      <c r="E697" s="409"/>
      <c r="F697" s="409"/>
      <c r="G697" s="409"/>
      <c r="H697" s="409"/>
      <c r="I697" s="409"/>
      <c r="J697" s="409"/>
      <c r="K697" s="409"/>
      <c r="L697" s="409"/>
      <c r="M697" s="409"/>
      <c r="N697" s="409"/>
      <c r="O697" s="409"/>
      <c r="P697" s="409"/>
      <c r="Q697" s="409"/>
      <c r="R697" s="409"/>
      <c r="S697" s="409"/>
      <c r="T697" s="409"/>
      <c r="U697" s="409"/>
      <c r="V697" s="409"/>
      <c r="W697" s="409"/>
      <c r="X697" s="409"/>
      <c r="Y697" s="409"/>
      <c r="Z697" s="409"/>
    </row>
    <row r="698">
      <c r="A698" s="409"/>
      <c r="B698" s="409"/>
      <c r="C698" s="409"/>
      <c r="D698" s="409"/>
      <c r="E698" s="409"/>
      <c r="F698" s="409"/>
      <c r="G698" s="409"/>
      <c r="H698" s="409"/>
      <c r="I698" s="409"/>
      <c r="J698" s="409"/>
      <c r="K698" s="409"/>
      <c r="L698" s="409"/>
      <c r="M698" s="409"/>
      <c r="N698" s="409"/>
      <c r="O698" s="409"/>
      <c r="P698" s="409"/>
      <c r="Q698" s="409"/>
      <c r="R698" s="409"/>
      <c r="S698" s="409"/>
      <c r="T698" s="409"/>
      <c r="U698" s="409"/>
      <c r="V698" s="409"/>
      <c r="W698" s="409"/>
      <c r="X698" s="409"/>
      <c r="Y698" s="409"/>
      <c r="Z698" s="409"/>
    </row>
    <row r="699">
      <c r="A699" s="409"/>
      <c r="B699" s="409"/>
      <c r="C699" s="409"/>
      <c r="D699" s="409"/>
      <c r="E699" s="409"/>
      <c r="F699" s="409"/>
      <c r="G699" s="409"/>
      <c r="H699" s="409"/>
      <c r="I699" s="409"/>
      <c r="J699" s="409"/>
      <c r="K699" s="409"/>
      <c r="L699" s="409"/>
      <c r="M699" s="409"/>
      <c r="N699" s="409"/>
      <c r="O699" s="409"/>
      <c r="P699" s="409"/>
      <c r="Q699" s="409"/>
      <c r="R699" s="409"/>
      <c r="S699" s="409"/>
      <c r="T699" s="409"/>
      <c r="U699" s="409"/>
      <c r="V699" s="409"/>
      <c r="W699" s="409"/>
      <c r="X699" s="409"/>
      <c r="Y699" s="409"/>
      <c r="Z699" s="409"/>
    </row>
    <row r="700">
      <c r="A700" s="409"/>
      <c r="B700" s="409"/>
      <c r="C700" s="409"/>
      <c r="D700" s="409"/>
      <c r="E700" s="409"/>
      <c r="F700" s="409"/>
      <c r="G700" s="409"/>
      <c r="H700" s="409"/>
      <c r="I700" s="409"/>
      <c r="J700" s="409"/>
      <c r="K700" s="409"/>
      <c r="L700" s="409"/>
      <c r="M700" s="409"/>
      <c r="N700" s="409"/>
      <c r="O700" s="409"/>
      <c r="P700" s="409"/>
      <c r="Q700" s="409"/>
      <c r="R700" s="409"/>
      <c r="S700" s="409"/>
      <c r="T700" s="409"/>
      <c r="U700" s="409"/>
      <c r="V700" s="409"/>
      <c r="W700" s="409"/>
      <c r="X700" s="409"/>
      <c r="Y700" s="409"/>
      <c r="Z700" s="409"/>
    </row>
    <row r="701">
      <c r="A701" s="409"/>
      <c r="B701" s="409"/>
      <c r="C701" s="409"/>
      <c r="D701" s="409"/>
      <c r="E701" s="409"/>
      <c r="F701" s="409"/>
      <c r="G701" s="409"/>
      <c r="H701" s="409"/>
      <c r="I701" s="409"/>
      <c r="J701" s="409"/>
      <c r="K701" s="409"/>
      <c r="L701" s="409"/>
      <c r="M701" s="409"/>
      <c r="N701" s="409"/>
      <c r="O701" s="409"/>
      <c r="P701" s="409"/>
      <c r="Q701" s="409"/>
      <c r="R701" s="409"/>
      <c r="S701" s="409"/>
      <c r="T701" s="409"/>
      <c r="U701" s="409"/>
      <c r="V701" s="409"/>
      <c r="W701" s="409"/>
      <c r="X701" s="409"/>
      <c r="Y701" s="409"/>
      <c r="Z701" s="409"/>
    </row>
    <row r="702">
      <c r="A702" s="409"/>
      <c r="B702" s="409"/>
      <c r="C702" s="409"/>
      <c r="D702" s="409"/>
      <c r="E702" s="409"/>
      <c r="F702" s="409"/>
      <c r="G702" s="409"/>
      <c r="H702" s="409"/>
      <c r="I702" s="409"/>
      <c r="J702" s="409"/>
      <c r="K702" s="409"/>
      <c r="L702" s="409"/>
      <c r="M702" s="409"/>
      <c r="N702" s="409"/>
      <c r="O702" s="409"/>
      <c r="P702" s="409"/>
      <c r="Q702" s="409"/>
      <c r="R702" s="409"/>
      <c r="S702" s="409"/>
      <c r="T702" s="409"/>
      <c r="U702" s="409"/>
      <c r="V702" s="409"/>
      <c r="W702" s="409"/>
      <c r="X702" s="409"/>
      <c r="Y702" s="409"/>
      <c r="Z702" s="409"/>
    </row>
    <row r="703">
      <c r="A703" s="409"/>
      <c r="B703" s="409"/>
      <c r="C703" s="409"/>
      <c r="D703" s="409"/>
      <c r="E703" s="409"/>
      <c r="F703" s="409"/>
      <c r="G703" s="409"/>
      <c r="H703" s="409"/>
      <c r="I703" s="409"/>
      <c r="J703" s="409"/>
      <c r="K703" s="409"/>
      <c r="L703" s="409"/>
      <c r="M703" s="409"/>
      <c r="N703" s="409"/>
      <c r="O703" s="409"/>
      <c r="P703" s="409"/>
      <c r="Q703" s="409"/>
      <c r="R703" s="409"/>
      <c r="S703" s="409"/>
      <c r="T703" s="409"/>
      <c r="U703" s="409"/>
      <c r="V703" s="409"/>
      <c r="W703" s="409"/>
      <c r="X703" s="409"/>
      <c r="Y703" s="409"/>
      <c r="Z703" s="409"/>
    </row>
    <row r="704">
      <c r="A704" s="409"/>
      <c r="B704" s="409"/>
      <c r="C704" s="409"/>
      <c r="D704" s="409"/>
      <c r="E704" s="409"/>
      <c r="F704" s="409"/>
      <c r="G704" s="409"/>
      <c r="H704" s="409"/>
      <c r="I704" s="409"/>
      <c r="J704" s="409"/>
      <c r="K704" s="409"/>
      <c r="L704" s="409"/>
      <c r="M704" s="409"/>
      <c r="N704" s="409"/>
      <c r="O704" s="409"/>
      <c r="P704" s="409"/>
      <c r="Q704" s="409"/>
      <c r="R704" s="409"/>
      <c r="S704" s="409"/>
      <c r="T704" s="409"/>
      <c r="U704" s="409"/>
      <c r="V704" s="409"/>
      <c r="W704" s="409"/>
      <c r="X704" s="409"/>
      <c r="Y704" s="409"/>
      <c r="Z704" s="409"/>
    </row>
    <row r="705">
      <c r="A705" s="409"/>
      <c r="B705" s="409"/>
      <c r="C705" s="409"/>
      <c r="D705" s="409"/>
      <c r="E705" s="409"/>
      <c r="F705" s="409"/>
      <c r="G705" s="409"/>
      <c r="H705" s="409"/>
      <c r="I705" s="409"/>
      <c r="J705" s="409"/>
      <c r="K705" s="409"/>
      <c r="L705" s="409"/>
      <c r="M705" s="409"/>
      <c r="N705" s="409"/>
      <c r="O705" s="409"/>
      <c r="P705" s="409"/>
      <c r="Q705" s="409"/>
      <c r="R705" s="409"/>
      <c r="S705" s="409"/>
      <c r="T705" s="409"/>
      <c r="U705" s="409"/>
      <c r="V705" s="409"/>
      <c r="W705" s="409"/>
      <c r="X705" s="409"/>
      <c r="Y705" s="409"/>
      <c r="Z705" s="409"/>
    </row>
    <row r="706">
      <c r="A706" s="409"/>
      <c r="B706" s="409"/>
      <c r="C706" s="409"/>
      <c r="D706" s="409"/>
      <c r="E706" s="409"/>
      <c r="F706" s="409"/>
      <c r="G706" s="409"/>
      <c r="H706" s="409"/>
      <c r="I706" s="409"/>
      <c r="J706" s="409"/>
      <c r="K706" s="409"/>
      <c r="L706" s="409"/>
      <c r="M706" s="409"/>
      <c r="N706" s="409"/>
      <c r="O706" s="409"/>
      <c r="P706" s="409"/>
      <c r="Q706" s="409"/>
      <c r="R706" s="409"/>
      <c r="S706" s="409"/>
      <c r="T706" s="409"/>
      <c r="U706" s="409"/>
      <c r="V706" s="409"/>
      <c r="W706" s="409"/>
      <c r="X706" s="409"/>
      <c r="Y706" s="409"/>
      <c r="Z706" s="409"/>
    </row>
    <row r="707">
      <c r="A707" s="409"/>
      <c r="B707" s="409"/>
      <c r="C707" s="409"/>
      <c r="D707" s="409"/>
      <c r="E707" s="409"/>
      <c r="F707" s="409"/>
      <c r="G707" s="409"/>
      <c r="H707" s="409"/>
      <c r="I707" s="409"/>
      <c r="J707" s="409"/>
      <c r="K707" s="409"/>
      <c r="L707" s="409"/>
      <c r="M707" s="409"/>
      <c r="N707" s="409"/>
      <c r="O707" s="409"/>
      <c r="P707" s="409"/>
      <c r="Q707" s="409"/>
      <c r="R707" s="409"/>
      <c r="S707" s="409"/>
      <c r="T707" s="409"/>
      <c r="U707" s="409"/>
      <c r="V707" s="409"/>
      <c r="W707" s="409"/>
      <c r="X707" s="409"/>
      <c r="Y707" s="409"/>
      <c r="Z707" s="409"/>
    </row>
    <row r="708">
      <c r="A708" s="409"/>
      <c r="B708" s="409"/>
      <c r="C708" s="409"/>
      <c r="D708" s="409"/>
      <c r="E708" s="409"/>
      <c r="F708" s="409"/>
      <c r="G708" s="409"/>
      <c r="H708" s="409"/>
      <c r="I708" s="409"/>
      <c r="J708" s="409"/>
      <c r="K708" s="409"/>
      <c r="L708" s="409"/>
      <c r="M708" s="409"/>
      <c r="N708" s="409"/>
      <c r="O708" s="409"/>
      <c r="P708" s="409"/>
      <c r="Q708" s="409"/>
      <c r="R708" s="409"/>
      <c r="S708" s="409"/>
      <c r="T708" s="409"/>
      <c r="U708" s="409"/>
      <c r="V708" s="409"/>
      <c r="W708" s="409"/>
      <c r="X708" s="409"/>
      <c r="Y708" s="409"/>
      <c r="Z708" s="409"/>
    </row>
    <row r="709">
      <c r="A709" s="409"/>
      <c r="B709" s="409"/>
      <c r="C709" s="409"/>
      <c r="D709" s="409"/>
      <c r="E709" s="409"/>
      <c r="F709" s="409"/>
      <c r="G709" s="409"/>
      <c r="H709" s="409"/>
      <c r="I709" s="409"/>
      <c r="J709" s="409"/>
      <c r="K709" s="409"/>
      <c r="L709" s="409"/>
      <c r="M709" s="409"/>
      <c r="N709" s="409"/>
      <c r="O709" s="409"/>
      <c r="P709" s="409"/>
      <c r="Q709" s="409"/>
      <c r="R709" s="409"/>
      <c r="S709" s="409"/>
      <c r="T709" s="409"/>
      <c r="U709" s="409"/>
      <c r="V709" s="409"/>
      <c r="W709" s="409"/>
      <c r="X709" s="409"/>
      <c r="Y709" s="409"/>
      <c r="Z709" s="409"/>
    </row>
    <row r="710">
      <c r="A710" s="409"/>
      <c r="B710" s="409"/>
      <c r="C710" s="409"/>
      <c r="D710" s="409"/>
      <c r="E710" s="409"/>
      <c r="F710" s="409"/>
      <c r="G710" s="409"/>
      <c r="H710" s="409"/>
      <c r="I710" s="409"/>
      <c r="J710" s="409"/>
      <c r="K710" s="409"/>
      <c r="L710" s="409"/>
      <c r="M710" s="409"/>
      <c r="N710" s="409"/>
      <c r="O710" s="409"/>
      <c r="P710" s="409"/>
      <c r="Q710" s="409"/>
      <c r="R710" s="409"/>
      <c r="S710" s="409"/>
      <c r="T710" s="409"/>
      <c r="U710" s="409"/>
      <c r="V710" s="409"/>
      <c r="W710" s="409"/>
      <c r="X710" s="409"/>
      <c r="Y710" s="409"/>
      <c r="Z710" s="409"/>
    </row>
    <row r="711">
      <c r="A711" s="409"/>
      <c r="B711" s="409"/>
      <c r="C711" s="409"/>
      <c r="D711" s="409"/>
      <c r="E711" s="409"/>
      <c r="F711" s="409"/>
      <c r="G711" s="409"/>
      <c r="H711" s="409"/>
      <c r="I711" s="409"/>
      <c r="J711" s="409"/>
      <c r="K711" s="409"/>
      <c r="L711" s="409"/>
      <c r="M711" s="409"/>
      <c r="N711" s="409"/>
      <c r="O711" s="409"/>
      <c r="P711" s="409"/>
      <c r="Q711" s="409"/>
      <c r="R711" s="409"/>
      <c r="S711" s="409"/>
      <c r="T711" s="409"/>
      <c r="U711" s="409"/>
      <c r="V711" s="409"/>
      <c r="W711" s="409"/>
      <c r="X711" s="409"/>
      <c r="Y711" s="409"/>
      <c r="Z711" s="409"/>
    </row>
    <row r="712">
      <c r="A712" s="409"/>
      <c r="B712" s="409"/>
      <c r="C712" s="409"/>
      <c r="D712" s="409"/>
      <c r="E712" s="409"/>
      <c r="F712" s="409"/>
      <c r="G712" s="409"/>
      <c r="H712" s="409"/>
      <c r="I712" s="409"/>
      <c r="J712" s="409"/>
      <c r="K712" s="409"/>
      <c r="L712" s="409"/>
      <c r="M712" s="409"/>
      <c r="N712" s="409"/>
      <c r="O712" s="409"/>
      <c r="P712" s="409"/>
      <c r="Q712" s="409"/>
      <c r="R712" s="409"/>
      <c r="S712" s="409"/>
      <c r="T712" s="409"/>
      <c r="U712" s="409"/>
      <c r="V712" s="409"/>
      <c r="W712" s="409"/>
      <c r="X712" s="409"/>
      <c r="Y712" s="409"/>
      <c r="Z712" s="409"/>
    </row>
    <row r="713">
      <c r="A713" s="409"/>
      <c r="B713" s="409"/>
      <c r="C713" s="409"/>
      <c r="D713" s="409"/>
      <c r="E713" s="409"/>
      <c r="F713" s="409"/>
      <c r="G713" s="409"/>
      <c r="H713" s="409"/>
      <c r="I713" s="409"/>
      <c r="J713" s="409"/>
      <c r="K713" s="409"/>
      <c r="L713" s="409"/>
      <c r="M713" s="409"/>
      <c r="N713" s="409"/>
      <c r="O713" s="409"/>
      <c r="P713" s="409"/>
      <c r="Q713" s="409"/>
      <c r="R713" s="409"/>
      <c r="S713" s="409"/>
      <c r="T713" s="409"/>
      <c r="U713" s="409"/>
      <c r="V713" s="409"/>
      <c r="W713" s="409"/>
      <c r="X713" s="409"/>
      <c r="Y713" s="409"/>
      <c r="Z713" s="409"/>
    </row>
    <row r="714">
      <c r="A714" s="409"/>
      <c r="B714" s="409"/>
      <c r="C714" s="409"/>
      <c r="D714" s="409"/>
      <c r="E714" s="409"/>
      <c r="F714" s="409"/>
      <c r="G714" s="409"/>
      <c r="H714" s="409"/>
      <c r="I714" s="409"/>
      <c r="J714" s="409"/>
      <c r="K714" s="409"/>
      <c r="L714" s="409"/>
      <c r="M714" s="409"/>
      <c r="N714" s="409"/>
      <c r="O714" s="409"/>
      <c r="P714" s="409"/>
      <c r="Q714" s="409"/>
      <c r="R714" s="409"/>
      <c r="S714" s="409"/>
      <c r="T714" s="409"/>
      <c r="U714" s="409"/>
      <c r="V714" s="409"/>
      <c r="W714" s="409"/>
      <c r="X714" s="409"/>
      <c r="Y714" s="409"/>
      <c r="Z714" s="409"/>
    </row>
    <row r="715">
      <c r="A715" s="409"/>
      <c r="B715" s="409"/>
      <c r="C715" s="409"/>
      <c r="D715" s="409"/>
      <c r="E715" s="409"/>
      <c r="F715" s="409"/>
      <c r="G715" s="409"/>
      <c r="H715" s="409"/>
      <c r="I715" s="409"/>
      <c r="J715" s="409"/>
      <c r="K715" s="409"/>
      <c r="L715" s="409"/>
      <c r="M715" s="409"/>
      <c r="N715" s="409"/>
      <c r="O715" s="409"/>
      <c r="P715" s="409"/>
      <c r="Q715" s="409"/>
      <c r="R715" s="409"/>
      <c r="S715" s="409"/>
      <c r="T715" s="409"/>
      <c r="U715" s="409"/>
      <c r="V715" s="409"/>
      <c r="W715" s="409"/>
      <c r="X715" s="409"/>
      <c r="Y715" s="409"/>
      <c r="Z715" s="409"/>
    </row>
    <row r="716">
      <c r="A716" s="409"/>
      <c r="B716" s="409"/>
      <c r="C716" s="409"/>
      <c r="D716" s="409"/>
      <c r="E716" s="409"/>
      <c r="F716" s="409"/>
      <c r="G716" s="409"/>
      <c r="H716" s="409"/>
      <c r="I716" s="409"/>
      <c r="J716" s="409"/>
      <c r="K716" s="409"/>
      <c r="L716" s="409"/>
      <c r="M716" s="409"/>
      <c r="N716" s="409"/>
      <c r="O716" s="409"/>
      <c r="P716" s="409"/>
      <c r="Q716" s="409"/>
      <c r="R716" s="409"/>
      <c r="S716" s="409"/>
      <c r="T716" s="409"/>
      <c r="U716" s="409"/>
      <c r="V716" s="409"/>
      <c r="W716" s="409"/>
      <c r="X716" s="409"/>
      <c r="Y716" s="409"/>
      <c r="Z716" s="409"/>
    </row>
    <row r="717">
      <c r="A717" s="409"/>
      <c r="B717" s="409"/>
      <c r="C717" s="409"/>
      <c r="D717" s="409"/>
      <c r="E717" s="409"/>
      <c r="F717" s="409"/>
      <c r="G717" s="409"/>
      <c r="H717" s="409"/>
      <c r="I717" s="409"/>
      <c r="J717" s="409"/>
      <c r="K717" s="409"/>
      <c r="L717" s="409"/>
      <c r="M717" s="409"/>
      <c r="N717" s="409"/>
      <c r="O717" s="409"/>
      <c r="P717" s="409"/>
      <c r="Q717" s="409"/>
      <c r="R717" s="409"/>
      <c r="S717" s="409"/>
      <c r="T717" s="409"/>
      <c r="U717" s="409"/>
      <c r="V717" s="409"/>
      <c r="W717" s="409"/>
      <c r="X717" s="409"/>
      <c r="Y717" s="409"/>
      <c r="Z717" s="409"/>
    </row>
    <row r="718">
      <c r="A718" s="409"/>
      <c r="B718" s="409"/>
      <c r="C718" s="409"/>
      <c r="D718" s="409"/>
      <c r="E718" s="409"/>
      <c r="F718" s="409"/>
      <c r="G718" s="409"/>
      <c r="H718" s="409"/>
      <c r="I718" s="409"/>
      <c r="J718" s="409"/>
      <c r="K718" s="409"/>
      <c r="L718" s="409"/>
      <c r="M718" s="409"/>
      <c r="N718" s="409"/>
      <c r="O718" s="409"/>
      <c r="P718" s="409"/>
      <c r="Q718" s="409"/>
      <c r="R718" s="409"/>
      <c r="S718" s="409"/>
      <c r="T718" s="409"/>
      <c r="U718" s="409"/>
      <c r="V718" s="409"/>
      <c r="W718" s="409"/>
      <c r="X718" s="409"/>
      <c r="Y718" s="409"/>
      <c r="Z718" s="409"/>
    </row>
    <row r="719">
      <c r="A719" s="409"/>
      <c r="B719" s="409"/>
      <c r="C719" s="409"/>
      <c r="D719" s="409"/>
      <c r="E719" s="409"/>
      <c r="F719" s="409"/>
      <c r="G719" s="409"/>
      <c r="H719" s="409"/>
      <c r="I719" s="409"/>
      <c r="J719" s="409"/>
      <c r="K719" s="409"/>
      <c r="L719" s="409"/>
      <c r="M719" s="409"/>
      <c r="N719" s="409"/>
      <c r="O719" s="409"/>
      <c r="P719" s="409"/>
      <c r="Q719" s="409"/>
      <c r="R719" s="409"/>
      <c r="S719" s="409"/>
      <c r="T719" s="409"/>
      <c r="U719" s="409"/>
      <c r="V719" s="409"/>
      <c r="W719" s="409"/>
      <c r="X719" s="409"/>
      <c r="Y719" s="409"/>
      <c r="Z719" s="409"/>
    </row>
    <row r="720">
      <c r="A720" s="409"/>
      <c r="B720" s="409"/>
      <c r="C720" s="409"/>
      <c r="D720" s="409"/>
      <c r="E720" s="409"/>
      <c r="F720" s="409"/>
      <c r="G720" s="409"/>
      <c r="H720" s="409"/>
      <c r="I720" s="409"/>
      <c r="J720" s="409"/>
      <c r="K720" s="409"/>
      <c r="L720" s="409"/>
      <c r="M720" s="409"/>
      <c r="N720" s="409"/>
      <c r="O720" s="409"/>
      <c r="P720" s="409"/>
      <c r="Q720" s="409"/>
      <c r="R720" s="409"/>
      <c r="S720" s="409"/>
      <c r="T720" s="409"/>
      <c r="U720" s="409"/>
      <c r="V720" s="409"/>
      <c r="W720" s="409"/>
      <c r="X720" s="409"/>
      <c r="Y720" s="409"/>
      <c r="Z720" s="409"/>
    </row>
    <row r="721">
      <c r="A721" s="409"/>
      <c r="B721" s="409"/>
      <c r="C721" s="409"/>
      <c r="D721" s="409"/>
      <c r="E721" s="409"/>
      <c r="F721" s="409"/>
      <c r="G721" s="409"/>
      <c r="H721" s="409"/>
      <c r="I721" s="409"/>
      <c r="J721" s="409"/>
      <c r="K721" s="409"/>
      <c r="L721" s="409"/>
      <c r="M721" s="409"/>
      <c r="N721" s="409"/>
      <c r="O721" s="409"/>
      <c r="P721" s="409"/>
      <c r="Q721" s="409"/>
      <c r="R721" s="409"/>
      <c r="S721" s="409"/>
      <c r="T721" s="409"/>
      <c r="U721" s="409"/>
      <c r="V721" s="409"/>
      <c r="W721" s="409"/>
      <c r="X721" s="409"/>
      <c r="Y721" s="409"/>
      <c r="Z721" s="409"/>
    </row>
    <row r="722">
      <c r="A722" s="409"/>
      <c r="B722" s="409"/>
      <c r="C722" s="409"/>
      <c r="D722" s="409"/>
      <c r="E722" s="409"/>
      <c r="F722" s="409"/>
      <c r="G722" s="409"/>
      <c r="H722" s="409"/>
      <c r="I722" s="409"/>
      <c r="J722" s="409"/>
      <c r="K722" s="409"/>
      <c r="L722" s="409"/>
      <c r="M722" s="409"/>
      <c r="N722" s="409"/>
      <c r="O722" s="409"/>
      <c r="P722" s="409"/>
      <c r="Q722" s="409"/>
      <c r="R722" s="409"/>
      <c r="S722" s="409"/>
      <c r="T722" s="409"/>
      <c r="U722" s="409"/>
      <c r="V722" s="409"/>
      <c r="W722" s="409"/>
      <c r="X722" s="409"/>
      <c r="Y722" s="409"/>
      <c r="Z722" s="409"/>
    </row>
    <row r="723">
      <c r="A723" s="409"/>
      <c r="B723" s="409"/>
      <c r="C723" s="409"/>
      <c r="D723" s="409"/>
      <c r="E723" s="409"/>
      <c r="F723" s="409"/>
      <c r="G723" s="409"/>
      <c r="H723" s="409"/>
      <c r="I723" s="409"/>
      <c r="J723" s="409"/>
      <c r="K723" s="409"/>
      <c r="L723" s="409"/>
      <c r="M723" s="409"/>
      <c r="N723" s="409"/>
      <c r="O723" s="409"/>
      <c r="P723" s="409"/>
      <c r="Q723" s="409"/>
      <c r="R723" s="409"/>
      <c r="S723" s="409"/>
      <c r="T723" s="409"/>
      <c r="U723" s="409"/>
      <c r="V723" s="409"/>
      <c r="W723" s="409"/>
      <c r="X723" s="409"/>
      <c r="Y723" s="409"/>
      <c r="Z723" s="409"/>
    </row>
    <row r="724">
      <c r="A724" s="409"/>
      <c r="B724" s="409"/>
      <c r="C724" s="409"/>
      <c r="D724" s="409"/>
      <c r="E724" s="409"/>
      <c r="F724" s="409"/>
      <c r="G724" s="409"/>
      <c r="H724" s="409"/>
      <c r="I724" s="409"/>
      <c r="J724" s="409"/>
      <c r="K724" s="409"/>
      <c r="L724" s="409"/>
      <c r="M724" s="409"/>
      <c r="N724" s="409"/>
      <c r="O724" s="409"/>
      <c r="P724" s="409"/>
      <c r="Q724" s="409"/>
      <c r="R724" s="409"/>
      <c r="S724" s="409"/>
      <c r="T724" s="409"/>
      <c r="U724" s="409"/>
      <c r="V724" s="409"/>
      <c r="W724" s="409"/>
      <c r="X724" s="409"/>
      <c r="Y724" s="409"/>
      <c r="Z724" s="409"/>
    </row>
    <row r="725">
      <c r="A725" s="409"/>
      <c r="B725" s="409"/>
      <c r="C725" s="409"/>
      <c r="D725" s="409"/>
      <c r="E725" s="409"/>
      <c r="F725" s="409"/>
      <c r="G725" s="409"/>
      <c r="H725" s="409"/>
      <c r="I725" s="409"/>
      <c r="J725" s="409"/>
      <c r="K725" s="409"/>
      <c r="L725" s="409"/>
      <c r="M725" s="409"/>
      <c r="N725" s="409"/>
      <c r="O725" s="409"/>
      <c r="P725" s="409"/>
      <c r="Q725" s="409"/>
      <c r="R725" s="409"/>
      <c r="S725" s="409"/>
      <c r="T725" s="409"/>
      <c r="U725" s="409"/>
      <c r="V725" s="409"/>
      <c r="W725" s="409"/>
      <c r="X725" s="409"/>
      <c r="Y725" s="409"/>
      <c r="Z725" s="409"/>
    </row>
    <row r="726">
      <c r="A726" s="409"/>
      <c r="B726" s="409"/>
      <c r="C726" s="409"/>
      <c r="D726" s="409"/>
      <c r="E726" s="409"/>
      <c r="F726" s="409"/>
      <c r="G726" s="409"/>
      <c r="H726" s="409"/>
      <c r="I726" s="409"/>
      <c r="J726" s="409"/>
      <c r="K726" s="409"/>
      <c r="L726" s="409"/>
      <c r="M726" s="409"/>
      <c r="N726" s="409"/>
      <c r="O726" s="409"/>
      <c r="P726" s="409"/>
      <c r="Q726" s="409"/>
      <c r="R726" s="409"/>
      <c r="S726" s="409"/>
      <c r="T726" s="409"/>
      <c r="U726" s="409"/>
      <c r="V726" s="409"/>
      <c r="W726" s="409"/>
      <c r="X726" s="409"/>
      <c r="Y726" s="409"/>
      <c r="Z726" s="409"/>
    </row>
    <row r="727">
      <c r="A727" s="409"/>
      <c r="B727" s="409"/>
      <c r="C727" s="409"/>
      <c r="D727" s="409"/>
      <c r="E727" s="409"/>
      <c r="F727" s="409"/>
      <c r="G727" s="409"/>
      <c r="H727" s="409"/>
      <c r="I727" s="409"/>
      <c r="J727" s="409"/>
      <c r="K727" s="409"/>
      <c r="L727" s="409"/>
      <c r="M727" s="409"/>
      <c r="N727" s="409"/>
      <c r="O727" s="409"/>
      <c r="P727" s="409"/>
      <c r="Q727" s="409"/>
      <c r="R727" s="409"/>
      <c r="S727" s="409"/>
      <c r="T727" s="409"/>
      <c r="U727" s="409"/>
      <c r="V727" s="409"/>
      <c r="W727" s="409"/>
      <c r="X727" s="409"/>
      <c r="Y727" s="409"/>
      <c r="Z727" s="409"/>
    </row>
    <row r="728">
      <c r="A728" s="409"/>
      <c r="B728" s="409"/>
      <c r="C728" s="409"/>
      <c r="D728" s="409"/>
      <c r="E728" s="409"/>
      <c r="F728" s="409"/>
      <c r="G728" s="409"/>
      <c r="H728" s="409"/>
      <c r="I728" s="409"/>
      <c r="J728" s="409"/>
      <c r="K728" s="409"/>
      <c r="L728" s="409"/>
      <c r="M728" s="409"/>
      <c r="N728" s="409"/>
      <c r="O728" s="409"/>
      <c r="P728" s="409"/>
      <c r="Q728" s="409"/>
      <c r="R728" s="409"/>
      <c r="S728" s="409"/>
      <c r="T728" s="409"/>
      <c r="U728" s="409"/>
      <c r="V728" s="409"/>
      <c r="W728" s="409"/>
      <c r="X728" s="409"/>
      <c r="Y728" s="409"/>
      <c r="Z728" s="409"/>
    </row>
    <row r="729">
      <c r="A729" s="409"/>
      <c r="B729" s="409"/>
      <c r="C729" s="409"/>
      <c r="D729" s="409"/>
      <c r="E729" s="409"/>
      <c r="F729" s="409"/>
      <c r="G729" s="409"/>
      <c r="H729" s="409"/>
      <c r="I729" s="409"/>
      <c r="J729" s="409"/>
      <c r="K729" s="409"/>
      <c r="L729" s="409"/>
      <c r="M729" s="409"/>
      <c r="N729" s="409"/>
      <c r="O729" s="409"/>
      <c r="P729" s="409"/>
      <c r="Q729" s="409"/>
      <c r="R729" s="409"/>
      <c r="S729" s="409"/>
      <c r="T729" s="409"/>
      <c r="U729" s="409"/>
      <c r="V729" s="409"/>
      <c r="W729" s="409"/>
      <c r="X729" s="409"/>
      <c r="Y729" s="409"/>
      <c r="Z729" s="409"/>
    </row>
    <row r="730">
      <c r="A730" s="409"/>
      <c r="B730" s="409"/>
      <c r="C730" s="409"/>
      <c r="D730" s="409"/>
      <c r="E730" s="409"/>
      <c r="F730" s="409"/>
      <c r="G730" s="409"/>
      <c r="H730" s="409"/>
      <c r="I730" s="409"/>
      <c r="J730" s="409"/>
      <c r="K730" s="409"/>
      <c r="L730" s="409"/>
      <c r="M730" s="409"/>
      <c r="N730" s="409"/>
      <c r="O730" s="409"/>
      <c r="P730" s="409"/>
      <c r="Q730" s="409"/>
      <c r="R730" s="409"/>
      <c r="S730" s="409"/>
      <c r="T730" s="409"/>
      <c r="U730" s="409"/>
      <c r="V730" s="409"/>
      <c r="W730" s="409"/>
      <c r="X730" s="409"/>
      <c r="Y730" s="409"/>
      <c r="Z730" s="409"/>
    </row>
    <row r="731">
      <c r="A731" s="409"/>
      <c r="B731" s="409"/>
      <c r="C731" s="409"/>
      <c r="D731" s="409"/>
      <c r="E731" s="409"/>
      <c r="F731" s="409"/>
      <c r="G731" s="409"/>
      <c r="H731" s="409"/>
      <c r="I731" s="409"/>
      <c r="J731" s="409"/>
      <c r="K731" s="409"/>
      <c r="L731" s="409"/>
      <c r="M731" s="409"/>
      <c r="N731" s="409"/>
      <c r="O731" s="409"/>
      <c r="P731" s="409"/>
      <c r="Q731" s="409"/>
      <c r="R731" s="409"/>
      <c r="S731" s="409"/>
      <c r="T731" s="409"/>
      <c r="U731" s="409"/>
      <c r="V731" s="409"/>
      <c r="W731" s="409"/>
      <c r="X731" s="409"/>
      <c r="Y731" s="409"/>
      <c r="Z731" s="409"/>
    </row>
    <row r="732">
      <c r="A732" s="409"/>
      <c r="B732" s="409"/>
      <c r="C732" s="409"/>
      <c r="D732" s="409"/>
      <c r="E732" s="409"/>
      <c r="F732" s="409"/>
      <c r="G732" s="409"/>
      <c r="H732" s="409"/>
      <c r="I732" s="409"/>
      <c r="J732" s="409"/>
      <c r="K732" s="409"/>
      <c r="L732" s="409"/>
      <c r="M732" s="409"/>
      <c r="N732" s="409"/>
      <c r="O732" s="409"/>
      <c r="P732" s="409"/>
      <c r="Q732" s="409"/>
      <c r="R732" s="409"/>
      <c r="S732" s="409"/>
      <c r="T732" s="409"/>
      <c r="U732" s="409"/>
      <c r="V732" s="409"/>
      <c r="W732" s="409"/>
      <c r="X732" s="409"/>
      <c r="Y732" s="409"/>
      <c r="Z732" s="409"/>
    </row>
    <row r="733">
      <c r="A733" s="409"/>
      <c r="B733" s="409"/>
      <c r="C733" s="409"/>
      <c r="D733" s="409"/>
      <c r="E733" s="409"/>
      <c r="F733" s="409"/>
      <c r="G733" s="409"/>
      <c r="H733" s="409"/>
      <c r="I733" s="409"/>
      <c r="J733" s="409"/>
      <c r="K733" s="409"/>
      <c r="L733" s="409"/>
      <c r="M733" s="409"/>
      <c r="N733" s="409"/>
      <c r="O733" s="409"/>
      <c r="P733" s="409"/>
      <c r="Q733" s="409"/>
      <c r="R733" s="409"/>
      <c r="S733" s="409"/>
      <c r="T733" s="409"/>
      <c r="U733" s="409"/>
      <c r="V733" s="409"/>
      <c r="W733" s="409"/>
      <c r="X733" s="409"/>
      <c r="Y733" s="409"/>
      <c r="Z733" s="409"/>
    </row>
    <row r="734">
      <c r="A734" s="409"/>
      <c r="B734" s="409"/>
      <c r="C734" s="409"/>
      <c r="D734" s="409"/>
      <c r="E734" s="409"/>
      <c r="F734" s="409"/>
      <c r="G734" s="409"/>
      <c r="H734" s="409"/>
      <c r="I734" s="409"/>
      <c r="J734" s="409"/>
      <c r="K734" s="409"/>
      <c r="L734" s="409"/>
      <c r="M734" s="409"/>
      <c r="N734" s="409"/>
      <c r="O734" s="409"/>
      <c r="P734" s="409"/>
      <c r="Q734" s="409"/>
      <c r="R734" s="409"/>
      <c r="S734" s="409"/>
      <c r="T734" s="409"/>
      <c r="U734" s="409"/>
      <c r="V734" s="409"/>
      <c r="W734" s="409"/>
      <c r="X734" s="409"/>
      <c r="Y734" s="409"/>
      <c r="Z734" s="409"/>
    </row>
    <row r="735">
      <c r="A735" s="409"/>
      <c r="B735" s="409"/>
      <c r="C735" s="409"/>
      <c r="D735" s="409"/>
      <c r="E735" s="409"/>
      <c r="F735" s="409"/>
      <c r="G735" s="409"/>
      <c r="H735" s="409"/>
      <c r="I735" s="409"/>
      <c r="J735" s="409"/>
      <c r="K735" s="409"/>
      <c r="L735" s="409"/>
      <c r="M735" s="409"/>
      <c r="N735" s="409"/>
      <c r="O735" s="409"/>
      <c r="P735" s="409"/>
      <c r="Q735" s="409"/>
      <c r="R735" s="409"/>
      <c r="S735" s="409"/>
      <c r="T735" s="409"/>
      <c r="U735" s="409"/>
      <c r="V735" s="409"/>
      <c r="W735" s="409"/>
      <c r="X735" s="409"/>
      <c r="Y735" s="409"/>
      <c r="Z735" s="409"/>
    </row>
    <row r="736">
      <c r="A736" s="409"/>
      <c r="B736" s="409"/>
      <c r="C736" s="409"/>
      <c r="D736" s="409"/>
      <c r="E736" s="409"/>
      <c r="F736" s="409"/>
      <c r="G736" s="409"/>
      <c r="H736" s="409"/>
      <c r="I736" s="409"/>
      <c r="J736" s="409"/>
      <c r="K736" s="409"/>
      <c r="L736" s="409"/>
      <c r="M736" s="409"/>
      <c r="N736" s="409"/>
      <c r="O736" s="409"/>
      <c r="P736" s="409"/>
      <c r="Q736" s="409"/>
      <c r="R736" s="409"/>
      <c r="S736" s="409"/>
      <c r="T736" s="409"/>
      <c r="U736" s="409"/>
      <c r="V736" s="409"/>
      <c r="W736" s="409"/>
      <c r="X736" s="409"/>
      <c r="Y736" s="409"/>
      <c r="Z736" s="409"/>
    </row>
    <row r="737">
      <c r="A737" s="409"/>
      <c r="B737" s="409"/>
      <c r="C737" s="409"/>
      <c r="D737" s="409"/>
      <c r="E737" s="409"/>
      <c r="F737" s="409"/>
      <c r="G737" s="409"/>
      <c r="H737" s="409"/>
      <c r="I737" s="409"/>
      <c r="J737" s="409"/>
      <c r="K737" s="409"/>
      <c r="L737" s="409"/>
      <c r="M737" s="409"/>
      <c r="N737" s="409"/>
      <c r="O737" s="409"/>
      <c r="P737" s="409"/>
      <c r="Q737" s="409"/>
      <c r="R737" s="409"/>
      <c r="S737" s="409"/>
      <c r="T737" s="409"/>
      <c r="U737" s="409"/>
      <c r="V737" s="409"/>
      <c r="W737" s="409"/>
      <c r="X737" s="409"/>
      <c r="Y737" s="409"/>
      <c r="Z737" s="409"/>
    </row>
    <row r="738">
      <c r="A738" s="409"/>
      <c r="B738" s="409"/>
      <c r="C738" s="409"/>
      <c r="D738" s="409"/>
      <c r="E738" s="409"/>
      <c r="F738" s="409"/>
      <c r="G738" s="409"/>
      <c r="H738" s="409"/>
      <c r="I738" s="409"/>
      <c r="J738" s="409"/>
      <c r="K738" s="409"/>
      <c r="L738" s="409"/>
      <c r="M738" s="409"/>
      <c r="N738" s="409"/>
      <c r="O738" s="409"/>
      <c r="P738" s="409"/>
      <c r="Q738" s="409"/>
      <c r="R738" s="409"/>
      <c r="S738" s="409"/>
      <c r="T738" s="409"/>
      <c r="U738" s="409"/>
      <c r="V738" s="409"/>
      <c r="W738" s="409"/>
      <c r="X738" s="409"/>
      <c r="Y738" s="409"/>
      <c r="Z738" s="409"/>
    </row>
    <row r="739">
      <c r="A739" s="409"/>
      <c r="B739" s="409"/>
      <c r="C739" s="409"/>
      <c r="D739" s="409"/>
      <c r="E739" s="409"/>
      <c r="F739" s="409"/>
      <c r="G739" s="409"/>
      <c r="H739" s="409"/>
      <c r="I739" s="409"/>
      <c r="J739" s="409"/>
      <c r="K739" s="409"/>
      <c r="L739" s="409"/>
      <c r="M739" s="409"/>
      <c r="N739" s="409"/>
      <c r="O739" s="409"/>
      <c r="P739" s="409"/>
      <c r="Q739" s="409"/>
      <c r="R739" s="409"/>
      <c r="S739" s="409"/>
      <c r="T739" s="409"/>
      <c r="U739" s="409"/>
      <c r="V739" s="409"/>
      <c r="W739" s="409"/>
      <c r="X739" s="409"/>
      <c r="Y739" s="409"/>
      <c r="Z739" s="409"/>
    </row>
    <row r="740">
      <c r="A740" s="409"/>
      <c r="B740" s="409"/>
      <c r="C740" s="409"/>
      <c r="D740" s="409"/>
      <c r="E740" s="409"/>
      <c r="F740" s="409"/>
      <c r="G740" s="409"/>
      <c r="H740" s="409"/>
      <c r="I740" s="409"/>
      <c r="J740" s="409"/>
      <c r="K740" s="409"/>
      <c r="L740" s="409"/>
      <c r="M740" s="409"/>
      <c r="N740" s="409"/>
      <c r="O740" s="409"/>
      <c r="P740" s="409"/>
      <c r="Q740" s="409"/>
      <c r="R740" s="409"/>
      <c r="S740" s="409"/>
      <c r="T740" s="409"/>
      <c r="U740" s="409"/>
      <c r="V740" s="409"/>
      <c r="W740" s="409"/>
      <c r="X740" s="409"/>
      <c r="Y740" s="409"/>
      <c r="Z740" s="409"/>
    </row>
    <row r="741">
      <c r="A741" s="409"/>
      <c r="B741" s="409"/>
      <c r="C741" s="409"/>
      <c r="D741" s="409"/>
      <c r="E741" s="409"/>
      <c r="F741" s="409"/>
      <c r="G741" s="409"/>
      <c r="H741" s="409"/>
      <c r="I741" s="409"/>
      <c r="J741" s="409"/>
      <c r="K741" s="409"/>
      <c r="L741" s="409"/>
      <c r="M741" s="409"/>
      <c r="N741" s="409"/>
      <c r="O741" s="409"/>
      <c r="P741" s="409"/>
      <c r="Q741" s="409"/>
      <c r="R741" s="409"/>
      <c r="S741" s="409"/>
      <c r="T741" s="409"/>
      <c r="U741" s="409"/>
      <c r="V741" s="409"/>
      <c r="W741" s="409"/>
      <c r="X741" s="409"/>
      <c r="Y741" s="409"/>
      <c r="Z741" s="409"/>
    </row>
    <row r="742">
      <c r="A742" s="409"/>
      <c r="B742" s="409"/>
      <c r="C742" s="409"/>
      <c r="D742" s="409"/>
      <c r="E742" s="409"/>
      <c r="F742" s="409"/>
      <c r="G742" s="409"/>
      <c r="H742" s="409"/>
      <c r="I742" s="409"/>
      <c r="J742" s="409"/>
      <c r="K742" s="409"/>
      <c r="L742" s="409"/>
      <c r="M742" s="409"/>
      <c r="N742" s="409"/>
      <c r="O742" s="409"/>
      <c r="P742" s="409"/>
      <c r="Q742" s="409"/>
      <c r="R742" s="409"/>
      <c r="S742" s="409"/>
      <c r="T742" s="409"/>
      <c r="U742" s="409"/>
      <c r="V742" s="409"/>
      <c r="W742" s="409"/>
      <c r="X742" s="409"/>
      <c r="Y742" s="409"/>
      <c r="Z742" s="409"/>
    </row>
    <row r="743">
      <c r="A743" s="409"/>
      <c r="B743" s="409"/>
      <c r="C743" s="409"/>
      <c r="D743" s="409"/>
      <c r="E743" s="409"/>
      <c r="F743" s="409"/>
      <c r="G743" s="409"/>
      <c r="H743" s="409"/>
      <c r="I743" s="409"/>
      <c r="J743" s="409"/>
      <c r="K743" s="409"/>
      <c r="L743" s="409"/>
      <c r="M743" s="409"/>
      <c r="N743" s="409"/>
      <c r="O743" s="409"/>
      <c r="P743" s="409"/>
      <c r="Q743" s="409"/>
      <c r="R743" s="409"/>
      <c r="S743" s="409"/>
      <c r="T743" s="409"/>
      <c r="U743" s="409"/>
      <c r="V743" s="409"/>
      <c r="W743" s="409"/>
      <c r="X743" s="409"/>
      <c r="Y743" s="409"/>
      <c r="Z743" s="409"/>
    </row>
    <row r="744">
      <c r="A744" s="409"/>
      <c r="B744" s="409"/>
      <c r="C744" s="409"/>
      <c r="D744" s="409"/>
      <c r="E744" s="409"/>
      <c r="F744" s="409"/>
      <c r="G744" s="409"/>
      <c r="H744" s="409"/>
      <c r="I744" s="409"/>
      <c r="J744" s="409"/>
      <c r="K744" s="409"/>
      <c r="L744" s="409"/>
      <c r="M744" s="409"/>
      <c r="N744" s="409"/>
      <c r="O744" s="409"/>
      <c r="P744" s="409"/>
      <c r="Q744" s="409"/>
      <c r="R744" s="409"/>
      <c r="S744" s="409"/>
      <c r="T744" s="409"/>
      <c r="U744" s="409"/>
      <c r="V744" s="409"/>
      <c r="W744" s="409"/>
      <c r="X744" s="409"/>
      <c r="Y744" s="409"/>
      <c r="Z744" s="409"/>
    </row>
    <row r="745">
      <c r="A745" s="409"/>
      <c r="B745" s="409"/>
      <c r="C745" s="409"/>
      <c r="D745" s="409"/>
      <c r="E745" s="409"/>
      <c r="F745" s="409"/>
      <c r="G745" s="409"/>
      <c r="H745" s="409"/>
      <c r="I745" s="409"/>
      <c r="J745" s="409"/>
      <c r="K745" s="409"/>
      <c r="L745" s="409"/>
      <c r="M745" s="409"/>
      <c r="N745" s="409"/>
      <c r="O745" s="409"/>
      <c r="P745" s="409"/>
      <c r="Q745" s="409"/>
      <c r="R745" s="409"/>
      <c r="S745" s="409"/>
      <c r="T745" s="409"/>
      <c r="U745" s="409"/>
      <c r="V745" s="409"/>
      <c r="W745" s="409"/>
      <c r="X745" s="409"/>
      <c r="Y745" s="409"/>
      <c r="Z745" s="409"/>
    </row>
    <row r="746">
      <c r="A746" s="409"/>
      <c r="B746" s="409"/>
      <c r="C746" s="409"/>
      <c r="D746" s="409"/>
      <c r="E746" s="409"/>
      <c r="F746" s="409"/>
      <c r="G746" s="409"/>
      <c r="H746" s="409"/>
      <c r="I746" s="409"/>
      <c r="J746" s="409"/>
      <c r="K746" s="409"/>
      <c r="L746" s="409"/>
      <c r="M746" s="409"/>
      <c r="N746" s="409"/>
      <c r="O746" s="409"/>
      <c r="P746" s="409"/>
      <c r="Q746" s="409"/>
      <c r="R746" s="409"/>
      <c r="S746" s="409"/>
      <c r="T746" s="409"/>
      <c r="U746" s="409"/>
      <c r="V746" s="409"/>
      <c r="W746" s="409"/>
      <c r="X746" s="409"/>
      <c r="Y746" s="409"/>
      <c r="Z746" s="409"/>
    </row>
    <row r="747">
      <c r="A747" s="409"/>
      <c r="B747" s="409"/>
      <c r="C747" s="409"/>
      <c r="D747" s="409"/>
      <c r="E747" s="409"/>
      <c r="F747" s="409"/>
      <c r="G747" s="409"/>
      <c r="H747" s="409"/>
      <c r="I747" s="409"/>
      <c r="J747" s="409"/>
      <c r="K747" s="409"/>
      <c r="L747" s="409"/>
      <c r="M747" s="409"/>
      <c r="N747" s="409"/>
      <c r="O747" s="409"/>
      <c r="P747" s="409"/>
      <c r="Q747" s="409"/>
      <c r="R747" s="409"/>
      <c r="S747" s="409"/>
      <c r="T747" s="409"/>
      <c r="U747" s="409"/>
      <c r="V747" s="409"/>
      <c r="W747" s="409"/>
      <c r="X747" s="409"/>
      <c r="Y747" s="409"/>
      <c r="Z747" s="409"/>
    </row>
    <row r="748">
      <c r="A748" s="409"/>
      <c r="B748" s="409"/>
      <c r="C748" s="409"/>
      <c r="D748" s="409"/>
      <c r="E748" s="409"/>
      <c r="F748" s="409"/>
      <c r="G748" s="409"/>
      <c r="H748" s="409"/>
      <c r="I748" s="409"/>
      <c r="J748" s="409"/>
      <c r="K748" s="409"/>
      <c r="L748" s="409"/>
      <c r="M748" s="409"/>
      <c r="N748" s="409"/>
      <c r="O748" s="409"/>
      <c r="P748" s="409"/>
      <c r="Q748" s="409"/>
      <c r="R748" s="409"/>
      <c r="S748" s="409"/>
      <c r="T748" s="409"/>
      <c r="U748" s="409"/>
      <c r="V748" s="409"/>
      <c r="W748" s="409"/>
      <c r="X748" s="409"/>
      <c r="Y748" s="409"/>
      <c r="Z748" s="409"/>
    </row>
    <row r="749">
      <c r="A749" s="409"/>
      <c r="B749" s="409"/>
      <c r="C749" s="409"/>
      <c r="D749" s="409"/>
      <c r="E749" s="409"/>
      <c r="F749" s="409"/>
      <c r="G749" s="409"/>
      <c r="H749" s="409"/>
      <c r="I749" s="409"/>
      <c r="J749" s="409"/>
      <c r="K749" s="409"/>
      <c r="L749" s="409"/>
      <c r="M749" s="409"/>
      <c r="N749" s="409"/>
      <c r="O749" s="409"/>
      <c r="P749" s="409"/>
      <c r="Q749" s="409"/>
      <c r="R749" s="409"/>
      <c r="S749" s="409"/>
      <c r="T749" s="409"/>
      <c r="U749" s="409"/>
      <c r="V749" s="409"/>
      <c r="W749" s="409"/>
      <c r="X749" s="409"/>
      <c r="Y749" s="409"/>
      <c r="Z749" s="409"/>
    </row>
    <row r="750">
      <c r="A750" s="409"/>
      <c r="B750" s="409"/>
      <c r="C750" s="409"/>
      <c r="D750" s="409"/>
      <c r="E750" s="409"/>
      <c r="F750" s="409"/>
      <c r="G750" s="409"/>
      <c r="H750" s="409"/>
      <c r="I750" s="409"/>
      <c r="J750" s="409"/>
      <c r="K750" s="409"/>
      <c r="L750" s="409"/>
      <c r="M750" s="409"/>
      <c r="N750" s="409"/>
      <c r="O750" s="409"/>
      <c r="P750" s="409"/>
      <c r="Q750" s="409"/>
      <c r="R750" s="409"/>
      <c r="S750" s="409"/>
      <c r="T750" s="409"/>
      <c r="U750" s="409"/>
      <c r="V750" s="409"/>
      <c r="W750" s="409"/>
      <c r="X750" s="409"/>
      <c r="Y750" s="409"/>
      <c r="Z750" s="409"/>
    </row>
    <row r="751">
      <c r="A751" s="409"/>
      <c r="B751" s="409"/>
      <c r="C751" s="409"/>
      <c r="D751" s="409"/>
      <c r="E751" s="409"/>
      <c r="F751" s="409"/>
      <c r="G751" s="409"/>
      <c r="H751" s="409"/>
      <c r="I751" s="409"/>
      <c r="J751" s="409"/>
      <c r="K751" s="409"/>
      <c r="L751" s="409"/>
      <c r="M751" s="409"/>
      <c r="N751" s="409"/>
      <c r="O751" s="409"/>
      <c r="P751" s="409"/>
      <c r="Q751" s="409"/>
      <c r="R751" s="409"/>
      <c r="S751" s="409"/>
      <c r="T751" s="409"/>
      <c r="U751" s="409"/>
      <c r="V751" s="409"/>
      <c r="W751" s="409"/>
      <c r="X751" s="409"/>
      <c r="Y751" s="409"/>
      <c r="Z751" s="409"/>
    </row>
    <row r="752">
      <c r="A752" s="409"/>
      <c r="B752" s="409"/>
      <c r="C752" s="409"/>
      <c r="D752" s="409"/>
      <c r="E752" s="409"/>
      <c r="F752" s="409"/>
      <c r="G752" s="409"/>
      <c r="H752" s="409"/>
      <c r="I752" s="409"/>
      <c r="J752" s="409"/>
      <c r="K752" s="409"/>
      <c r="L752" s="409"/>
      <c r="M752" s="409"/>
      <c r="N752" s="409"/>
      <c r="O752" s="409"/>
      <c r="P752" s="409"/>
      <c r="Q752" s="409"/>
      <c r="R752" s="409"/>
      <c r="S752" s="409"/>
      <c r="T752" s="409"/>
      <c r="U752" s="409"/>
      <c r="V752" s="409"/>
      <c r="W752" s="409"/>
      <c r="X752" s="409"/>
      <c r="Y752" s="409"/>
      <c r="Z752" s="409"/>
    </row>
    <row r="753">
      <c r="A753" s="409"/>
      <c r="B753" s="409"/>
      <c r="C753" s="409"/>
      <c r="D753" s="409"/>
      <c r="E753" s="409"/>
      <c r="F753" s="409"/>
      <c r="G753" s="409"/>
      <c r="H753" s="409"/>
      <c r="I753" s="409"/>
      <c r="J753" s="409"/>
      <c r="K753" s="409"/>
      <c r="L753" s="409"/>
      <c r="M753" s="409"/>
      <c r="N753" s="409"/>
      <c r="O753" s="409"/>
      <c r="P753" s="409"/>
      <c r="Q753" s="409"/>
      <c r="R753" s="409"/>
      <c r="S753" s="409"/>
      <c r="T753" s="409"/>
      <c r="U753" s="409"/>
      <c r="V753" s="409"/>
      <c r="W753" s="409"/>
      <c r="X753" s="409"/>
      <c r="Y753" s="409"/>
      <c r="Z753" s="409"/>
    </row>
    <row r="754">
      <c r="A754" s="409"/>
      <c r="B754" s="409"/>
      <c r="C754" s="409"/>
      <c r="D754" s="409"/>
      <c r="E754" s="409"/>
      <c r="F754" s="409"/>
      <c r="G754" s="409"/>
      <c r="H754" s="409"/>
      <c r="I754" s="409"/>
      <c r="J754" s="409"/>
      <c r="K754" s="409"/>
      <c r="L754" s="409"/>
      <c r="M754" s="409"/>
      <c r="N754" s="409"/>
      <c r="O754" s="409"/>
      <c r="P754" s="409"/>
      <c r="Q754" s="409"/>
      <c r="R754" s="409"/>
      <c r="S754" s="409"/>
      <c r="T754" s="409"/>
      <c r="U754" s="409"/>
      <c r="V754" s="409"/>
      <c r="W754" s="409"/>
      <c r="X754" s="409"/>
      <c r="Y754" s="409"/>
      <c r="Z754" s="409"/>
    </row>
    <row r="755">
      <c r="A755" s="409"/>
      <c r="B755" s="409"/>
      <c r="C755" s="409"/>
      <c r="D755" s="409"/>
      <c r="E755" s="409"/>
      <c r="F755" s="409"/>
      <c r="G755" s="409"/>
      <c r="H755" s="409"/>
      <c r="I755" s="409"/>
      <c r="J755" s="409"/>
      <c r="K755" s="409"/>
      <c r="L755" s="409"/>
      <c r="M755" s="409"/>
      <c r="N755" s="409"/>
      <c r="O755" s="409"/>
      <c r="P755" s="409"/>
      <c r="Q755" s="409"/>
      <c r="R755" s="409"/>
      <c r="S755" s="409"/>
      <c r="T755" s="409"/>
      <c r="U755" s="409"/>
      <c r="V755" s="409"/>
      <c r="W755" s="409"/>
      <c r="X755" s="409"/>
      <c r="Y755" s="409"/>
      <c r="Z755" s="409"/>
    </row>
    <row r="756">
      <c r="A756" s="409"/>
      <c r="B756" s="409"/>
      <c r="C756" s="409"/>
      <c r="D756" s="409"/>
      <c r="E756" s="409"/>
      <c r="F756" s="409"/>
      <c r="G756" s="409"/>
      <c r="H756" s="409"/>
      <c r="I756" s="409"/>
      <c r="J756" s="409"/>
      <c r="K756" s="409"/>
      <c r="L756" s="409"/>
      <c r="M756" s="409"/>
      <c r="N756" s="409"/>
      <c r="O756" s="409"/>
      <c r="P756" s="409"/>
      <c r="Q756" s="409"/>
      <c r="R756" s="409"/>
      <c r="S756" s="409"/>
      <c r="T756" s="409"/>
      <c r="U756" s="409"/>
      <c r="V756" s="409"/>
      <c r="W756" s="409"/>
      <c r="X756" s="409"/>
      <c r="Y756" s="409"/>
      <c r="Z756" s="409"/>
    </row>
    <row r="757">
      <c r="A757" s="409"/>
      <c r="B757" s="409"/>
      <c r="C757" s="409"/>
      <c r="D757" s="409"/>
      <c r="E757" s="409"/>
      <c r="F757" s="409"/>
      <c r="G757" s="409"/>
      <c r="H757" s="409"/>
      <c r="I757" s="409"/>
      <c r="J757" s="409"/>
      <c r="K757" s="409"/>
      <c r="L757" s="409"/>
      <c r="M757" s="409"/>
      <c r="N757" s="409"/>
      <c r="O757" s="409"/>
      <c r="P757" s="409"/>
      <c r="Q757" s="409"/>
      <c r="R757" s="409"/>
      <c r="S757" s="409"/>
      <c r="T757" s="409"/>
      <c r="U757" s="409"/>
      <c r="V757" s="409"/>
      <c r="W757" s="409"/>
      <c r="X757" s="409"/>
      <c r="Y757" s="409"/>
      <c r="Z757" s="409"/>
    </row>
    <row r="758">
      <c r="A758" s="409"/>
      <c r="B758" s="409"/>
      <c r="C758" s="409"/>
      <c r="D758" s="409"/>
      <c r="E758" s="409"/>
      <c r="F758" s="409"/>
      <c r="G758" s="409"/>
      <c r="H758" s="409"/>
      <c r="I758" s="409"/>
      <c r="J758" s="409"/>
      <c r="K758" s="409"/>
      <c r="L758" s="409"/>
      <c r="M758" s="409"/>
      <c r="N758" s="409"/>
      <c r="O758" s="409"/>
      <c r="P758" s="409"/>
      <c r="Q758" s="409"/>
      <c r="R758" s="409"/>
      <c r="S758" s="409"/>
      <c r="T758" s="409"/>
      <c r="U758" s="409"/>
      <c r="V758" s="409"/>
      <c r="W758" s="409"/>
      <c r="X758" s="409"/>
      <c r="Y758" s="409"/>
      <c r="Z758" s="409"/>
    </row>
    <row r="759">
      <c r="A759" s="409"/>
      <c r="B759" s="409"/>
      <c r="C759" s="409"/>
      <c r="D759" s="409"/>
      <c r="E759" s="409"/>
      <c r="F759" s="409"/>
      <c r="G759" s="409"/>
      <c r="H759" s="409"/>
      <c r="I759" s="409"/>
      <c r="J759" s="409"/>
      <c r="K759" s="409"/>
      <c r="L759" s="409"/>
      <c r="M759" s="409"/>
      <c r="N759" s="409"/>
      <c r="O759" s="409"/>
      <c r="P759" s="409"/>
      <c r="Q759" s="409"/>
      <c r="R759" s="409"/>
      <c r="S759" s="409"/>
      <c r="T759" s="409"/>
      <c r="U759" s="409"/>
      <c r="V759" s="409"/>
      <c r="W759" s="409"/>
      <c r="X759" s="409"/>
      <c r="Y759" s="409"/>
      <c r="Z759" s="409"/>
    </row>
    <row r="760">
      <c r="A760" s="409"/>
      <c r="B760" s="409"/>
      <c r="C760" s="409"/>
      <c r="D760" s="409"/>
      <c r="E760" s="409"/>
      <c r="F760" s="409"/>
      <c r="G760" s="409"/>
      <c r="H760" s="409"/>
      <c r="I760" s="409"/>
      <c r="J760" s="409"/>
      <c r="K760" s="409"/>
      <c r="L760" s="409"/>
      <c r="M760" s="409"/>
      <c r="N760" s="409"/>
      <c r="O760" s="409"/>
      <c r="P760" s="409"/>
      <c r="Q760" s="409"/>
      <c r="R760" s="409"/>
      <c r="S760" s="409"/>
      <c r="T760" s="409"/>
      <c r="U760" s="409"/>
      <c r="V760" s="409"/>
      <c r="W760" s="409"/>
      <c r="X760" s="409"/>
      <c r="Y760" s="409"/>
      <c r="Z760" s="409"/>
    </row>
    <row r="761">
      <c r="A761" s="409"/>
      <c r="B761" s="409"/>
      <c r="C761" s="409"/>
      <c r="D761" s="409"/>
      <c r="E761" s="409"/>
      <c r="F761" s="409"/>
      <c r="G761" s="409"/>
      <c r="H761" s="409"/>
      <c r="I761" s="409"/>
      <c r="J761" s="409"/>
      <c r="K761" s="409"/>
      <c r="L761" s="409"/>
      <c r="M761" s="409"/>
      <c r="N761" s="409"/>
      <c r="O761" s="409"/>
      <c r="P761" s="409"/>
      <c r="Q761" s="409"/>
      <c r="R761" s="409"/>
      <c r="S761" s="409"/>
      <c r="T761" s="409"/>
      <c r="U761" s="409"/>
      <c r="V761" s="409"/>
      <c r="W761" s="409"/>
      <c r="X761" s="409"/>
      <c r="Y761" s="409"/>
      <c r="Z761" s="409"/>
    </row>
    <row r="762">
      <c r="A762" s="409"/>
      <c r="B762" s="409"/>
      <c r="C762" s="409"/>
      <c r="D762" s="409"/>
      <c r="E762" s="409"/>
      <c r="F762" s="409"/>
      <c r="G762" s="409"/>
      <c r="H762" s="409"/>
      <c r="I762" s="409"/>
      <c r="J762" s="409"/>
      <c r="K762" s="409"/>
      <c r="L762" s="409"/>
      <c r="M762" s="409"/>
      <c r="N762" s="409"/>
      <c r="O762" s="409"/>
      <c r="P762" s="409"/>
      <c r="Q762" s="409"/>
      <c r="R762" s="409"/>
      <c r="S762" s="409"/>
      <c r="T762" s="409"/>
      <c r="U762" s="409"/>
      <c r="V762" s="409"/>
      <c r="W762" s="409"/>
      <c r="X762" s="409"/>
      <c r="Y762" s="409"/>
      <c r="Z762" s="409"/>
    </row>
    <row r="763">
      <c r="A763" s="409"/>
      <c r="B763" s="409"/>
      <c r="C763" s="409"/>
      <c r="D763" s="409"/>
      <c r="E763" s="409"/>
      <c r="F763" s="409"/>
      <c r="G763" s="409"/>
      <c r="H763" s="409"/>
      <c r="I763" s="409"/>
      <c r="J763" s="409"/>
      <c r="K763" s="409"/>
      <c r="L763" s="409"/>
      <c r="M763" s="409"/>
      <c r="N763" s="409"/>
      <c r="O763" s="409"/>
      <c r="P763" s="409"/>
      <c r="Q763" s="409"/>
      <c r="R763" s="409"/>
      <c r="S763" s="409"/>
      <c r="T763" s="409"/>
      <c r="U763" s="409"/>
      <c r="V763" s="409"/>
      <c r="W763" s="409"/>
      <c r="X763" s="409"/>
      <c r="Y763" s="409"/>
      <c r="Z763" s="409"/>
    </row>
    <row r="764">
      <c r="A764" s="409"/>
      <c r="B764" s="409"/>
      <c r="C764" s="409"/>
      <c r="D764" s="409"/>
      <c r="E764" s="409"/>
      <c r="F764" s="409"/>
      <c r="G764" s="409"/>
      <c r="H764" s="409"/>
      <c r="I764" s="409"/>
      <c r="J764" s="409"/>
      <c r="K764" s="409"/>
      <c r="L764" s="409"/>
      <c r="M764" s="409"/>
      <c r="N764" s="409"/>
      <c r="O764" s="409"/>
      <c r="P764" s="409"/>
      <c r="Q764" s="409"/>
      <c r="R764" s="409"/>
      <c r="S764" s="409"/>
      <c r="T764" s="409"/>
      <c r="U764" s="409"/>
      <c r="V764" s="409"/>
      <c r="W764" s="409"/>
      <c r="X764" s="409"/>
      <c r="Y764" s="409"/>
      <c r="Z764" s="409"/>
    </row>
    <row r="765">
      <c r="A765" s="409"/>
      <c r="B765" s="409"/>
      <c r="C765" s="409"/>
      <c r="D765" s="409"/>
      <c r="E765" s="409"/>
      <c r="F765" s="409"/>
      <c r="G765" s="409"/>
      <c r="H765" s="409"/>
      <c r="I765" s="409"/>
      <c r="J765" s="409"/>
      <c r="K765" s="409"/>
      <c r="L765" s="409"/>
      <c r="M765" s="409"/>
      <c r="N765" s="409"/>
      <c r="O765" s="409"/>
      <c r="P765" s="409"/>
      <c r="Q765" s="409"/>
      <c r="R765" s="409"/>
      <c r="S765" s="409"/>
      <c r="T765" s="409"/>
      <c r="U765" s="409"/>
      <c r="V765" s="409"/>
      <c r="W765" s="409"/>
      <c r="X765" s="409"/>
      <c r="Y765" s="409"/>
      <c r="Z765" s="409"/>
    </row>
    <row r="766">
      <c r="A766" s="409"/>
      <c r="B766" s="409"/>
      <c r="C766" s="409"/>
      <c r="D766" s="409"/>
      <c r="E766" s="409"/>
      <c r="F766" s="409"/>
      <c r="G766" s="409"/>
      <c r="H766" s="409"/>
      <c r="I766" s="409"/>
      <c r="J766" s="409"/>
      <c r="K766" s="409"/>
      <c r="L766" s="409"/>
      <c r="M766" s="409"/>
      <c r="N766" s="409"/>
      <c r="O766" s="409"/>
      <c r="P766" s="409"/>
      <c r="Q766" s="409"/>
      <c r="R766" s="409"/>
      <c r="S766" s="409"/>
      <c r="T766" s="409"/>
      <c r="U766" s="409"/>
      <c r="V766" s="409"/>
      <c r="W766" s="409"/>
      <c r="X766" s="409"/>
      <c r="Y766" s="409"/>
      <c r="Z766" s="409"/>
    </row>
    <row r="767">
      <c r="A767" s="409"/>
      <c r="B767" s="409"/>
      <c r="C767" s="409"/>
      <c r="D767" s="409"/>
      <c r="E767" s="409"/>
      <c r="F767" s="409"/>
      <c r="G767" s="409"/>
      <c r="H767" s="409"/>
      <c r="I767" s="409"/>
      <c r="J767" s="409"/>
      <c r="K767" s="409"/>
      <c r="L767" s="409"/>
      <c r="M767" s="409"/>
      <c r="N767" s="409"/>
      <c r="O767" s="409"/>
      <c r="P767" s="409"/>
      <c r="Q767" s="409"/>
      <c r="R767" s="409"/>
      <c r="S767" s="409"/>
      <c r="T767" s="409"/>
      <c r="U767" s="409"/>
      <c r="V767" s="409"/>
      <c r="W767" s="409"/>
      <c r="X767" s="409"/>
      <c r="Y767" s="409"/>
      <c r="Z767" s="409"/>
    </row>
    <row r="768">
      <c r="A768" s="409"/>
      <c r="B768" s="409"/>
      <c r="C768" s="409"/>
      <c r="D768" s="409"/>
      <c r="E768" s="409"/>
      <c r="F768" s="409"/>
      <c r="G768" s="409"/>
      <c r="H768" s="409"/>
      <c r="I768" s="409"/>
      <c r="J768" s="409"/>
      <c r="K768" s="409"/>
      <c r="L768" s="409"/>
      <c r="M768" s="409"/>
      <c r="N768" s="409"/>
      <c r="O768" s="409"/>
      <c r="P768" s="409"/>
      <c r="Q768" s="409"/>
      <c r="R768" s="409"/>
      <c r="S768" s="409"/>
      <c r="T768" s="409"/>
      <c r="U768" s="409"/>
      <c r="V768" s="409"/>
      <c r="W768" s="409"/>
      <c r="X768" s="409"/>
      <c r="Y768" s="409"/>
      <c r="Z768" s="409"/>
    </row>
    <row r="769">
      <c r="A769" s="409"/>
      <c r="B769" s="409"/>
      <c r="C769" s="409"/>
      <c r="D769" s="409"/>
      <c r="E769" s="409"/>
      <c r="F769" s="409"/>
      <c r="G769" s="409"/>
      <c r="H769" s="409"/>
      <c r="I769" s="409"/>
      <c r="J769" s="409"/>
      <c r="K769" s="409"/>
      <c r="L769" s="409"/>
      <c r="M769" s="409"/>
      <c r="N769" s="409"/>
      <c r="O769" s="409"/>
      <c r="P769" s="409"/>
      <c r="Q769" s="409"/>
      <c r="R769" s="409"/>
      <c r="S769" s="409"/>
      <c r="T769" s="409"/>
      <c r="U769" s="409"/>
      <c r="V769" s="409"/>
      <c r="W769" s="409"/>
      <c r="X769" s="409"/>
      <c r="Y769" s="409"/>
      <c r="Z769" s="409"/>
    </row>
    <row r="770">
      <c r="A770" s="409"/>
      <c r="B770" s="409"/>
      <c r="C770" s="409"/>
      <c r="D770" s="409"/>
      <c r="E770" s="409"/>
      <c r="F770" s="409"/>
      <c r="G770" s="409"/>
      <c r="H770" s="409"/>
      <c r="I770" s="409"/>
      <c r="J770" s="409"/>
      <c r="K770" s="409"/>
      <c r="L770" s="409"/>
      <c r="M770" s="409"/>
      <c r="N770" s="409"/>
      <c r="O770" s="409"/>
      <c r="P770" s="409"/>
      <c r="Q770" s="409"/>
      <c r="R770" s="409"/>
      <c r="S770" s="409"/>
      <c r="T770" s="409"/>
      <c r="U770" s="409"/>
      <c r="V770" s="409"/>
      <c r="W770" s="409"/>
      <c r="X770" s="409"/>
      <c r="Y770" s="409"/>
      <c r="Z770" s="409"/>
    </row>
    <row r="771">
      <c r="A771" s="409"/>
      <c r="B771" s="409"/>
      <c r="C771" s="409"/>
      <c r="D771" s="409"/>
      <c r="E771" s="409"/>
      <c r="F771" s="409"/>
      <c r="G771" s="409"/>
      <c r="H771" s="409"/>
      <c r="I771" s="409"/>
      <c r="J771" s="409"/>
      <c r="K771" s="409"/>
      <c r="L771" s="409"/>
      <c r="M771" s="409"/>
      <c r="N771" s="409"/>
      <c r="O771" s="409"/>
      <c r="P771" s="409"/>
      <c r="Q771" s="409"/>
      <c r="R771" s="409"/>
      <c r="S771" s="409"/>
      <c r="T771" s="409"/>
      <c r="U771" s="409"/>
      <c r="V771" s="409"/>
      <c r="W771" s="409"/>
      <c r="X771" s="409"/>
      <c r="Y771" s="409"/>
      <c r="Z771" s="409"/>
    </row>
    <row r="772">
      <c r="A772" s="409"/>
      <c r="B772" s="409"/>
      <c r="C772" s="409"/>
      <c r="D772" s="409"/>
      <c r="E772" s="409"/>
      <c r="F772" s="409"/>
      <c r="G772" s="409"/>
      <c r="H772" s="409"/>
      <c r="I772" s="409"/>
      <c r="J772" s="409"/>
      <c r="K772" s="409"/>
      <c r="L772" s="409"/>
      <c r="M772" s="409"/>
      <c r="N772" s="409"/>
      <c r="O772" s="409"/>
      <c r="P772" s="409"/>
      <c r="Q772" s="409"/>
      <c r="R772" s="409"/>
      <c r="S772" s="409"/>
      <c r="T772" s="409"/>
      <c r="U772" s="409"/>
      <c r="V772" s="409"/>
      <c r="W772" s="409"/>
      <c r="X772" s="409"/>
      <c r="Y772" s="409"/>
      <c r="Z772" s="409"/>
    </row>
    <row r="773">
      <c r="A773" s="409"/>
      <c r="B773" s="409"/>
      <c r="C773" s="409"/>
      <c r="D773" s="409"/>
      <c r="E773" s="409"/>
      <c r="F773" s="409"/>
      <c r="G773" s="409"/>
      <c r="H773" s="409"/>
      <c r="I773" s="409"/>
      <c r="J773" s="409"/>
      <c r="K773" s="409"/>
      <c r="L773" s="409"/>
      <c r="M773" s="409"/>
      <c r="N773" s="409"/>
      <c r="O773" s="409"/>
      <c r="P773" s="409"/>
      <c r="Q773" s="409"/>
      <c r="R773" s="409"/>
      <c r="S773" s="409"/>
      <c r="T773" s="409"/>
      <c r="U773" s="409"/>
      <c r="V773" s="409"/>
      <c r="W773" s="409"/>
      <c r="X773" s="409"/>
      <c r="Y773" s="409"/>
      <c r="Z773" s="409"/>
    </row>
    <row r="774">
      <c r="A774" s="409"/>
      <c r="B774" s="409"/>
      <c r="C774" s="409"/>
      <c r="D774" s="409"/>
      <c r="E774" s="409"/>
      <c r="F774" s="409"/>
      <c r="G774" s="409"/>
      <c r="H774" s="409"/>
      <c r="I774" s="409"/>
      <c r="J774" s="409"/>
      <c r="K774" s="409"/>
      <c r="L774" s="409"/>
      <c r="M774" s="409"/>
      <c r="N774" s="409"/>
      <c r="O774" s="409"/>
      <c r="P774" s="409"/>
      <c r="Q774" s="409"/>
      <c r="R774" s="409"/>
      <c r="S774" s="409"/>
      <c r="T774" s="409"/>
      <c r="U774" s="409"/>
      <c r="V774" s="409"/>
      <c r="W774" s="409"/>
      <c r="X774" s="409"/>
      <c r="Y774" s="409"/>
      <c r="Z774" s="409"/>
    </row>
    <row r="775">
      <c r="A775" s="409"/>
      <c r="B775" s="409"/>
      <c r="C775" s="409"/>
      <c r="D775" s="409"/>
      <c r="E775" s="409"/>
      <c r="F775" s="409"/>
      <c r="G775" s="409"/>
      <c r="H775" s="409"/>
      <c r="I775" s="409"/>
      <c r="J775" s="409"/>
      <c r="K775" s="409"/>
      <c r="L775" s="409"/>
      <c r="M775" s="409"/>
      <c r="N775" s="409"/>
      <c r="O775" s="409"/>
      <c r="P775" s="409"/>
      <c r="Q775" s="409"/>
      <c r="R775" s="409"/>
      <c r="S775" s="409"/>
      <c r="T775" s="409"/>
      <c r="U775" s="409"/>
      <c r="V775" s="409"/>
      <c r="W775" s="409"/>
      <c r="X775" s="409"/>
      <c r="Y775" s="409"/>
      <c r="Z775" s="409"/>
    </row>
    <row r="776">
      <c r="A776" s="409"/>
      <c r="B776" s="409"/>
      <c r="C776" s="409"/>
      <c r="D776" s="409"/>
      <c r="E776" s="409"/>
      <c r="F776" s="409"/>
      <c r="G776" s="409"/>
      <c r="H776" s="409"/>
      <c r="I776" s="409"/>
      <c r="J776" s="409"/>
      <c r="K776" s="409"/>
      <c r="L776" s="409"/>
      <c r="M776" s="409"/>
      <c r="N776" s="409"/>
      <c r="O776" s="409"/>
      <c r="P776" s="409"/>
      <c r="Q776" s="409"/>
      <c r="R776" s="409"/>
      <c r="S776" s="409"/>
      <c r="T776" s="409"/>
      <c r="U776" s="409"/>
      <c r="V776" s="409"/>
      <c r="W776" s="409"/>
      <c r="X776" s="409"/>
      <c r="Y776" s="409"/>
      <c r="Z776" s="409"/>
    </row>
    <row r="777">
      <c r="A777" s="409"/>
      <c r="B777" s="409"/>
      <c r="C777" s="409"/>
      <c r="D777" s="409"/>
      <c r="E777" s="409"/>
      <c r="F777" s="409"/>
      <c r="G777" s="409"/>
      <c r="H777" s="409"/>
      <c r="I777" s="409"/>
      <c r="J777" s="409"/>
      <c r="K777" s="409"/>
      <c r="L777" s="409"/>
      <c r="M777" s="409"/>
      <c r="N777" s="409"/>
      <c r="O777" s="409"/>
      <c r="P777" s="409"/>
      <c r="Q777" s="409"/>
      <c r="R777" s="409"/>
      <c r="S777" s="409"/>
      <c r="T777" s="409"/>
      <c r="U777" s="409"/>
      <c r="V777" s="409"/>
      <c r="W777" s="409"/>
      <c r="X777" s="409"/>
      <c r="Y777" s="409"/>
      <c r="Z777" s="409"/>
    </row>
    <row r="778">
      <c r="A778" s="409"/>
      <c r="B778" s="409"/>
      <c r="C778" s="409"/>
      <c r="D778" s="409"/>
      <c r="E778" s="409"/>
      <c r="F778" s="409"/>
      <c r="G778" s="409"/>
      <c r="H778" s="409"/>
      <c r="I778" s="409"/>
      <c r="J778" s="409"/>
      <c r="K778" s="409"/>
      <c r="L778" s="409"/>
      <c r="M778" s="409"/>
      <c r="N778" s="409"/>
      <c r="O778" s="409"/>
      <c r="P778" s="409"/>
      <c r="Q778" s="409"/>
      <c r="R778" s="409"/>
      <c r="S778" s="409"/>
      <c r="T778" s="409"/>
      <c r="U778" s="409"/>
      <c r="V778" s="409"/>
      <c r="W778" s="409"/>
      <c r="X778" s="409"/>
      <c r="Y778" s="409"/>
      <c r="Z778" s="409"/>
    </row>
    <row r="779">
      <c r="A779" s="409"/>
      <c r="B779" s="409"/>
      <c r="C779" s="409"/>
      <c r="D779" s="409"/>
      <c r="E779" s="409"/>
      <c r="F779" s="409"/>
      <c r="G779" s="409"/>
      <c r="H779" s="409"/>
      <c r="I779" s="409"/>
      <c r="J779" s="409"/>
      <c r="K779" s="409"/>
      <c r="L779" s="409"/>
      <c r="M779" s="409"/>
      <c r="N779" s="409"/>
      <c r="O779" s="409"/>
      <c r="P779" s="409"/>
      <c r="Q779" s="409"/>
      <c r="R779" s="409"/>
      <c r="S779" s="409"/>
      <c r="T779" s="409"/>
      <c r="U779" s="409"/>
      <c r="V779" s="409"/>
      <c r="W779" s="409"/>
      <c r="X779" s="409"/>
      <c r="Y779" s="409"/>
      <c r="Z779" s="409"/>
    </row>
    <row r="780">
      <c r="A780" s="409"/>
      <c r="B780" s="409"/>
      <c r="C780" s="409"/>
      <c r="D780" s="409"/>
      <c r="E780" s="409"/>
      <c r="F780" s="409"/>
      <c r="G780" s="409"/>
      <c r="H780" s="409"/>
      <c r="I780" s="409"/>
      <c r="J780" s="409"/>
      <c r="K780" s="409"/>
      <c r="L780" s="409"/>
      <c r="M780" s="409"/>
      <c r="N780" s="409"/>
      <c r="O780" s="409"/>
      <c r="P780" s="409"/>
      <c r="Q780" s="409"/>
      <c r="R780" s="409"/>
      <c r="S780" s="409"/>
      <c r="T780" s="409"/>
      <c r="U780" s="409"/>
      <c r="V780" s="409"/>
      <c r="W780" s="409"/>
      <c r="X780" s="409"/>
      <c r="Y780" s="409"/>
      <c r="Z780" s="409"/>
    </row>
    <row r="781">
      <c r="A781" s="409"/>
      <c r="B781" s="409"/>
      <c r="C781" s="409"/>
      <c r="D781" s="409"/>
      <c r="E781" s="409"/>
      <c r="F781" s="409"/>
      <c r="G781" s="409"/>
      <c r="H781" s="409"/>
      <c r="I781" s="409"/>
      <c r="J781" s="409"/>
      <c r="K781" s="409"/>
      <c r="L781" s="409"/>
      <c r="M781" s="409"/>
      <c r="N781" s="409"/>
      <c r="O781" s="409"/>
      <c r="P781" s="409"/>
      <c r="Q781" s="409"/>
      <c r="R781" s="409"/>
      <c r="S781" s="409"/>
      <c r="T781" s="409"/>
      <c r="U781" s="409"/>
      <c r="V781" s="409"/>
      <c r="W781" s="409"/>
      <c r="X781" s="409"/>
      <c r="Y781" s="409"/>
      <c r="Z781" s="409"/>
    </row>
    <row r="782">
      <c r="A782" s="409"/>
      <c r="B782" s="409"/>
      <c r="C782" s="409"/>
      <c r="D782" s="409"/>
      <c r="E782" s="409"/>
      <c r="F782" s="409"/>
      <c r="G782" s="409"/>
      <c r="H782" s="409"/>
      <c r="I782" s="409"/>
      <c r="J782" s="409"/>
      <c r="K782" s="409"/>
      <c r="L782" s="409"/>
      <c r="M782" s="409"/>
      <c r="N782" s="409"/>
      <c r="O782" s="409"/>
      <c r="P782" s="409"/>
      <c r="Q782" s="409"/>
      <c r="R782" s="409"/>
      <c r="S782" s="409"/>
      <c r="T782" s="409"/>
      <c r="U782" s="409"/>
      <c r="V782" s="409"/>
      <c r="W782" s="409"/>
      <c r="X782" s="409"/>
      <c r="Y782" s="409"/>
      <c r="Z782" s="409"/>
    </row>
    <row r="783">
      <c r="A783" s="409"/>
      <c r="B783" s="409"/>
      <c r="C783" s="409"/>
      <c r="D783" s="409"/>
      <c r="E783" s="409"/>
      <c r="F783" s="409"/>
      <c r="G783" s="409"/>
      <c r="H783" s="409"/>
      <c r="I783" s="409"/>
      <c r="J783" s="409"/>
      <c r="K783" s="409"/>
      <c r="L783" s="409"/>
      <c r="M783" s="409"/>
      <c r="N783" s="409"/>
      <c r="O783" s="409"/>
      <c r="P783" s="409"/>
      <c r="Q783" s="409"/>
      <c r="R783" s="409"/>
      <c r="S783" s="409"/>
      <c r="T783" s="409"/>
      <c r="U783" s="409"/>
      <c r="V783" s="409"/>
      <c r="W783" s="409"/>
      <c r="X783" s="409"/>
      <c r="Y783" s="409"/>
      <c r="Z783" s="409"/>
    </row>
    <row r="784">
      <c r="A784" s="409"/>
      <c r="B784" s="409"/>
      <c r="C784" s="409"/>
      <c r="D784" s="409"/>
      <c r="E784" s="409"/>
      <c r="F784" s="409"/>
      <c r="G784" s="409"/>
      <c r="H784" s="409"/>
      <c r="I784" s="409"/>
      <c r="J784" s="409"/>
      <c r="K784" s="409"/>
      <c r="L784" s="409"/>
      <c r="M784" s="409"/>
      <c r="N784" s="409"/>
      <c r="O784" s="409"/>
      <c r="P784" s="409"/>
      <c r="Q784" s="409"/>
      <c r="R784" s="409"/>
      <c r="S784" s="409"/>
      <c r="T784" s="409"/>
      <c r="U784" s="409"/>
      <c r="V784" s="409"/>
      <c r="W784" s="409"/>
      <c r="X784" s="409"/>
      <c r="Y784" s="409"/>
      <c r="Z784" s="409"/>
    </row>
    <row r="785">
      <c r="A785" s="409"/>
      <c r="B785" s="409"/>
      <c r="C785" s="409"/>
      <c r="D785" s="409"/>
      <c r="E785" s="409"/>
      <c r="F785" s="409"/>
      <c r="G785" s="409"/>
      <c r="H785" s="409"/>
      <c r="I785" s="409"/>
      <c r="J785" s="409"/>
      <c r="K785" s="409"/>
      <c r="L785" s="409"/>
      <c r="M785" s="409"/>
      <c r="N785" s="409"/>
      <c r="O785" s="409"/>
      <c r="P785" s="409"/>
      <c r="Q785" s="409"/>
      <c r="R785" s="409"/>
      <c r="S785" s="409"/>
      <c r="T785" s="409"/>
      <c r="U785" s="409"/>
      <c r="V785" s="409"/>
      <c r="W785" s="409"/>
      <c r="X785" s="409"/>
      <c r="Y785" s="409"/>
      <c r="Z785" s="409"/>
    </row>
    <row r="786">
      <c r="A786" s="409"/>
      <c r="B786" s="409"/>
      <c r="C786" s="409"/>
      <c r="D786" s="409"/>
      <c r="E786" s="409"/>
      <c r="F786" s="409"/>
      <c r="G786" s="409"/>
      <c r="H786" s="409"/>
      <c r="I786" s="409"/>
      <c r="J786" s="409"/>
      <c r="K786" s="409"/>
      <c r="L786" s="409"/>
      <c r="M786" s="409"/>
      <c r="N786" s="409"/>
      <c r="O786" s="409"/>
      <c r="P786" s="409"/>
      <c r="Q786" s="409"/>
      <c r="R786" s="409"/>
      <c r="S786" s="409"/>
      <c r="T786" s="409"/>
      <c r="U786" s="409"/>
      <c r="V786" s="409"/>
      <c r="W786" s="409"/>
      <c r="X786" s="409"/>
      <c r="Y786" s="409"/>
      <c r="Z786" s="409"/>
    </row>
    <row r="787">
      <c r="A787" s="409"/>
      <c r="B787" s="409"/>
      <c r="C787" s="409"/>
      <c r="D787" s="409"/>
      <c r="E787" s="409"/>
      <c r="F787" s="409"/>
      <c r="G787" s="409"/>
      <c r="H787" s="409"/>
      <c r="I787" s="409"/>
      <c r="J787" s="409"/>
      <c r="K787" s="409"/>
      <c r="L787" s="409"/>
      <c r="M787" s="409"/>
      <c r="N787" s="409"/>
      <c r="O787" s="409"/>
      <c r="P787" s="409"/>
      <c r="Q787" s="409"/>
      <c r="R787" s="409"/>
      <c r="S787" s="409"/>
      <c r="T787" s="409"/>
      <c r="U787" s="409"/>
      <c r="V787" s="409"/>
      <c r="W787" s="409"/>
      <c r="X787" s="409"/>
      <c r="Y787" s="409"/>
      <c r="Z787" s="409"/>
    </row>
    <row r="788">
      <c r="A788" s="409"/>
      <c r="B788" s="409"/>
      <c r="C788" s="409"/>
      <c r="D788" s="409"/>
      <c r="E788" s="409"/>
      <c r="F788" s="409"/>
      <c r="G788" s="409"/>
      <c r="H788" s="409"/>
      <c r="I788" s="409"/>
      <c r="J788" s="409"/>
      <c r="K788" s="409"/>
      <c r="L788" s="409"/>
      <c r="M788" s="409"/>
      <c r="N788" s="409"/>
      <c r="O788" s="409"/>
      <c r="P788" s="409"/>
      <c r="Q788" s="409"/>
      <c r="R788" s="409"/>
      <c r="S788" s="409"/>
      <c r="T788" s="409"/>
      <c r="U788" s="409"/>
      <c r="V788" s="409"/>
      <c r="W788" s="409"/>
      <c r="X788" s="409"/>
      <c r="Y788" s="409"/>
      <c r="Z788" s="409"/>
    </row>
    <row r="789">
      <c r="A789" s="409"/>
      <c r="B789" s="409"/>
      <c r="C789" s="409"/>
      <c r="D789" s="409"/>
      <c r="E789" s="409"/>
      <c r="F789" s="409"/>
      <c r="G789" s="409"/>
      <c r="H789" s="409"/>
      <c r="I789" s="409"/>
      <c r="J789" s="409"/>
      <c r="K789" s="409"/>
      <c r="L789" s="409"/>
      <c r="M789" s="409"/>
      <c r="N789" s="409"/>
      <c r="O789" s="409"/>
      <c r="P789" s="409"/>
      <c r="Q789" s="409"/>
      <c r="R789" s="409"/>
      <c r="S789" s="409"/>
      <c r="T789" s="409"/>
      <c r="U789" s="409"/>
      <c r="V789" s="409"/>
      <c r="W789" s="409"/>
      <c r="X789" s="409"/>
      <c r="Y789" s="409"/>
      <c r="Z789" s="409"/>
    </row>
    <row r="790">
      <c r="A790" s="409"/>
      <c r="B790" s="409"/>
      <c r="C790" s="409"/>
      <c r="D790" s="409"/>
      <c r="E790" s="409"/>
      <c r="F790" s="409"/>
      <c r="G790" s="409"/>
      <c r="H790" s="409"/>
      <c r="I790" s="409"/>
      <c r="J790" s="409"/>
      <c r="K790" s="409"/>
      <c r="L790" s="409"/>
      <c r="M790" s="409"/>
      <c r="N790" s="409"/>
      <c r="O790" s="409"/>
      <c r="P790" s="409"/>
      <c r="Q790" s="409"/>
      <c r="R790" s="409"/>
      <c r="S790" s="409"/>
      <c r="T790" s="409"/>
      <c r="U790" s="409"/>
      <c r="V790" s="409"/>
      <c r="W790" s="409"/>
      <c r="X790" s="409"/>
      <c r="Y790" s="409"/>
      <c r="Z790" s="409"/>
    </row>
    <row r="791">
      <c r="A791" s="409"/>
      <c r="B791" s="409"/>
      <c r="C791" s="409"/>
      <c r="D791" s="409"/>
      <c r="E791" s="409"/>
      <c r="F791" s="409"/>
      <c r="G791" s="409"/>
      <c r="H791" s="409"/>
      <c r="I791" s="409"/>
      <c r="J791" s="409"/>
      <c r="K791" s="409"/>
      <c r="L791" s="409"/>
      <c r="M791" s="409"/>
      <c r="N791" s="409"/>
      <c r="O791" s="409"/>
      <c r="P791" s="409"/>
      <c r="Q791" s="409"/>
      <c r="R791" s="409"/>
      <c r="S791" s="409"/>
      <c r="T791" s="409"/>
      <c r="U791" s="409"/>
      <c r="V791" s="409"/>
      <c r="W791" s="409"/>
      <c r="X791" s="409"/>
      <c r="Y791" s="409"/>
      <c r="Z791" s="409"/>
    </row>
    <row r="792">
      <c r="A792" s="409"/>
      <c r="B792" s="409"/>
      <c r="C792" s="409"/>
      <c r="D792" s="409"/>
      <c r="E792" s="409"/>
      <c r="F792" s="409"/>
      <c r="G792" s="409"/>
      <c r="H792" s="409"/>
      <c r="I792" s="409"/>
      <c r="J792" s="409"/>
      <c r="K792" s="409"/>
      <c r="L792" s="409"/>
      <c r="M792" s="409"/>
      <c r="N792" s="409"/>
      <c r="O792" s="409"/>
      <c r="P792" s="409"/>
      <c r="Q792" s="409"/>
      <c r="R792" s="409"/>
      <c r="S792" s="409"/>
      <c r="T792" s="409"/>
      <c r="U792" s="409"/>
      <c r="V792" s="409"/>
      <c r="W792" s="409"/>
      <c r="X792" s="409"/>
      <c r="Y792" s="409"/>
      <c r="Z792" s="409"/>
    </row>
    <row r="793">
      <c r="A793" s="409"/>
      <c r="B793" s="409"/>
      <c r="C793" s="409"/>
      <c r="D793" s="409"/>
      <c r="E793" s="409"/>
      <c r="F793" s="409"/>
      <c r="G793" s="409"/>
      <c r="H793" s="409"/>
      <c r="I793" s="409"/>
      <c r="J793" s="409"/>
      <c r="K793" s="409"/>
      <c r="L793" s="409"/>
      <c r="M793" s="409"/>
      <c r="N793" s="409"/>
      <c r="O793" s="409"/>
      <c r="P793" s="409"/>
      <c r="Q793" s="409"/>
      <c r="R793" s="409"/>
      <c r="S793" s="409"/>
      <c r="T793" s="409"/>
      <c r="U793" s="409"/>
      <c r="V793" s="409"/>
      <c r="W793" s="409"/>
      <c r="X793" s="409"/>
      <c r="Y793" s="409"/>
      <c r="Z793" s="409"/>
    </row>
    <row r="794">
      <c r="A794" s="409"/>
      <c r="B794" s="409"/>
      <c r="C794" s="409"/>
      <c r="D794" s="409"/>
      <c r="E794" s="409"/>
      <c r="F794" s="409"/>
      <c r="G794" s="409"/>
      <c r="H794" s="409"/>
      <c r="I794" s="409"/>
      <c r="J794" s="409"/>
      <c r="K794" s="409"/>
      <c r="L794" s="409"/>
      <c r="M794" s="409"/>
      <c r="N794" s="409"/>
      <c r="O794" s="409"/>
      <c r="P794" s="409"/>
      <c r="Q794" s="409"/>
      <c r="R794" s="409"/>
      <c r="S794" s="409"/>
      <c r="T794" s="409"/>
      <c r="U794" s="409"/>
      <c r="V794" s="409"/>
      <c r="W794" s="409"/>
      <c r="X794" s="409"/>
      <c r="Y794" s="409"/>
      <c r="Z794" s="409"/>
    </row>
    <row r="795">
      <c r="A795" s="409"/>
      <c r="B795" s="409"/>
      <c r="C795" s="409"/>
      <c r="D795" s="409"/>
      <c r="E795" s="409"/>
      <c r="F795" s="409"/>
      <c r="G795" s="409"/>
      <c r="H795" s="409"/>
      <c r="I795" s="409"/>
      <c r="J795" s="409"/>
      <c r="K795" s="409"/>
      <c r="L795" s="409"/>
      <c r="M795" s="409"/>
      <c r="N795" s="409"/>
      <c r="O795" s="409"/>
      <c r="P795" s="409"/>
      <c r="Q795" s="409"/>
      <c r="R795" s="409"/>
      <c r="S795" s="409"/>
      <c r="T795" s="409"/>
      <c r="U795" s="409"/>
      <c r="V795" s="409"/>
      <c r="W795" s="409"/>
      <c r="X795" s="409"/>
      <c r="Y795" s="409"/>
      <c r="Z795" s="409"/>
    </row>
    <row r="796">
      <c r="A796" s="409"/>
      <c r="B796" s="409"/>
      <c r="C796" s="409"/>
      <c r="D796" s="409"/>
      <c r="E796" s="409"/>
      <c r="F796" s="409"/>
      <c r="G796" s="409"/>
      <c r="H796" s="409"/>
      <c r="I796" s="409"/>
      <c r="J796" s="409"/>
      <c r="K796" s="409"/>
      <c r="L796" s="409"/>
      <c r="M796" s="409"/>
      <c r="N796" s="409"/>
      <c r="O796" s="409"/>
      <c r="P796" s="409"/>
      <c r="Q796" s="409"/>
      <c r="R796" s="409"/>
      <c r="S796" s="409"/>
      <c r="T796" s="409"/>
      <c r="U796" s="409"/>
      <c r="V796" s="409"/>
      <c r="W796" s="409"/>
      <c r="X796" s="409"/>
      <c r="Y796" s="409"/>
      <c r="Z796" s="409"/>
    </row>
    <row r="797">
      <c r="A797" s="409"/>
      <c r="B797" s="409"/>
      <c r="C797" s="409"/>
      <c r="D797" s="409"/>
      <c r="E797" s="409"/>
      <c r="F797" s="409"/>
      <c r="G797" s="409"/>
      <c r="H797" s="409"/>
      <c r="I797" s="409"/>
      <c r="J797" s="409"/>
      <c r="K797" s="409"/>
      <c r="L797" s="409"/>
      <c r="M797" s="409"/>
      <c r="N797" s="409"/>
      <c r="O797" s="409"/>
      <c r="P797" s="409"/>
      <c r="Q797" s="409"/>
      <c r="R797" s="409"/>
      <c r="S797" s="409"/>
      <c r="T797" s="409"/>
      <c r="U797" s="409"/>
      <c r="V797" s="409"/>
      <c r="W797" s="409"/>
      <c r="X797" s="409"/>
      <c r="Y797" s="409"/>
      <c r="Z797" s="409"/>
    </row>
    <row r="798">
      <c r="A798" s="409"/>
      <c r="B798" s="409"/>
      <c r="C798" s="409"/>
      <c r="D798" s="409"/>
      <c r="E798" s="409"/>
      <c r="F798" s="409"/>
      <c r="G798" s="409"/>
      <c r="H798" s="409"/>
      <c r="I798" s="409"/>
      <c r="J798" s="409"/>
      <c r="K798" s="409"/>
      <c r="L798" s="409"/>
      <c r="M798" s="409"/>
      <c r="N798" s="409"/>
      <c r="O798" s="409"/>
      <c r="P798" s="409"/>
      <c r="Q798" s="409"/>
      <c r="R798" s="409"/>
      <c r="S798" s="409"/>
      <c r="T798" s="409"/>
      <c r="U798" s="409"/>
      <c r="V798" s="409"/>
      <c r="W798" s="409"/>
      <c r="X798" s="409"/>
      <c r="Y798" s="409"/>
      <c r="Z798" s="409"/>
    </row>
    <row r="799">
      <c r="A799" s="409"/>
      <c r="B799" s="409"/>
      <c r="C799" s="409"/>
      <c r="D799" s="409"/>
      <c r="E799" s="409"/>
      <c r="F799" s="409"/>
      <c r="G799" s="409"/>
      <c r="H799" s="409"/>
      <c r="I799" s="409"/>
      <c r="J799" s="409"/>
      <c r="K799" s="409"/>
      <c r="L799" s="409"/>
      <c r="M799" s="409"/>
      <c r="N799" s="409"/>
      <c r="O799" s="409"/>
      <c r="P799" s="409"/>
      <c r="Q799" s="409"/>
      <c r="R799" s="409"/>
      <c r="S799" s="409"/>
      <c r="T799" s="409"/>
      <c r="U799" s="409"/>
      <c r="V799" s="409"/>
      <c r="W799" s="409"/>
      <c r="X799" s="409"/>
      <c r="Y799" s="409"/>
      <c r="Z799" s="409"/>
    </row>
    <row r="800">
      <c r="A800" s="409"/>
      <c r="B800" s="409"/>
      <c r="C800" s="409"/>
      <c r="D800" s="409"/>
      <c r="E800" s="409"/>
      <c r="F800" s="409"/>
      <c r="G800" s="409"/>
      <c r="H800" s="409"/>
      <c r="I800" s="409"/>
      <c r="J800" s="409"/>
      <c r="K800" s="409"/>
      <c r="L800" s="409"/>
      <c r="M800" s="409"/>
      <c r="N800" s="409"/>
      <c r="O800" s="409"/>
      <c r="P800" s="409"/>
      <c r="Q800" s="409"/>
      <c r="R800" s="409"/>
      <c r="S800" s="409"/>
      <c r="T800" s="409"/>
      <c r="U800" s="409"/>
      <c r="V800" s="409"/>
      <c r="W800" s="409"/>
      <c r="X800" s="409"/>
      <c r="Y800" s="409"/>
      <c r="Z800" s="409"/>
    </row>
    <row r="801">
      <c r="A801" s="409"/>
      <c r="B801" s="409"/>
      <c r="C801" s="409"/>
      <c r="D801" s="409"/>
      <c r="E801" s="409"/>
      <c r="F801" s="409"/>
      <c r="G801" s="409"/>
      <c r="H801" s="409"/>
      <c r="I801" s="409"/>
      <c r="J801" s="409"/>
      <c r="K801" s="409"/>
      <c r="L801" s="409"/>
      <c r="M801" s="409"/>
      <c r="N801" s="409"/>
      <c r="O801" s="409"/>
      <c r="P801" s="409"/>
      <c r="Q801" s="409"/>
      <c r="R801" s="409"/>
      <c r="S801" s="409"/>
      <c r="T801" s="409"/>
      <c r="U801" s="409"/>
      <c r="V801" s="409"/>
      <c r="W801" s="409"/>
      <c r="X801" s="409"/>
      <c r="Y801" s="409"/>
      <c r="Z801" s="409"/>
    </row>
    <row r="802">
      <c r="A802" s="409"/>
      <c r="B802" s="409"/>
      <c r="C802" s="409"/>
      <c r="D802" s="409"/>
      <c r="E802" s="409"/>
      <c r="F802" s="409"/>
      <c r="G802" s="409"/>
      <c r="H802" s="409"/>
      <c r="I802" s="409"/>
      <c r="J802" s="409"/>
      <c r="K802" s="409"/>
      <c r="L802" s="409"/>
      <c r="M802" s="409"/>
      <c r="N802" s="409"/>
      <c r="O802" s="409"/>
      <c r="P802" s="409"/>
      <c r="Q802" s="409"/>
      <c r="R802" s="409"/>
      <c r="S802" s="409"/>
      <c r="T802" s="409"/>
      <c r="U802" s="409"/>
      <c r="V802" s="409"/>
      <c r="W802" s="409"/>
      <c r="X802" s="409"/>
      <c r="Y802" s="409"/>
      <c r="Z802" s="409"/>
    </row>
    <row r="803">
      <c r="A803" s="409"/>
      <c r="B803" s="409"/>
      <c r="C803" s="409"/>
      <c r="D803" s="409"/>
      <c r="E803" s="409"/>
      <c r="F803" s="409"/>
      <c r="G803" s="409"/>
      <c r="H803" s="409"/>
      <c r="I803" s="409"/>
      <c r="J803" s="409"/>
      <c r="K803" s="409"/>
      <c r="L803" s="409"/>
      <c r="M803" s="409"/>
      <c r="N803" s="409"/>
      <c r="O803" s="409"/>
      <c r="P803" s="409"/>
      <c r="Q803" s="409"/>
      <c r="R803" s="409"/>
      <c r="S803" s="409"/>
      <c r="T803" s="409"/>
      <c r="U803" s="409"/>
      <c r="V803" s="409"/>
      <c r="W803" s="409"/>
      <c r="X803" s="409"/>
      <c r="Y803" s="409"/>
      <c r="Z803" s="409"/>
    </row>
    <row r="804">
      <c r="A804" s="409"/>
      <c r="B804" s="409"/>
      <c r="C804" s="409"/>
      <c r="D804" s="409"/>
      <c r="E804" s="409"/>
      <c r="F804" s="409"/>
      <c r="G804" s="409"/>
      <c r="H804" s="409"/>
      <c r="I804" s="409"/>
      <c r="J804" s="409"/>
      <c r="K804" s="409"/>
      <c r="L804" s="409"/>
      <c r="M804" s="409"/>
      <c r="N804" s="409"/>
      <c r="O804" s="409"/>
      <c r="P804" s="409"/>
      <c r="Q804" s="409"/>
      <c r="R804" s="409"/>
      <c r="S804" s="409"/>
      <c r="T804" s="409"/>
      <c r="U804" s="409"/>
      <c r="V804" s="409"/>
      <c r="W804" s="409"/>
      <c r="X804" s="409"/>
      <c r="Y804" s="409"/>
      <c r="Z804" s="409"/>
    </row>
    <row r="805">
      <c r="A805" s="409"/>
      <c r="B805" s="409"/>
      <c r="C805" s="409"/>
      <c r="D805" s="409"/>
      <c r="E805" s="409"/>
      <c r="F805" s="409"/>
      <c r="G805" s="409"/>
      <c r="H805" s="409"/>
      <c r="I805" s="409"/>
      <c r="J805" s="409"/>
      <c r="K805" s="409"/>
      <c r="L805" s="409"/>
      <c r="M805" s="409"/>
      <c r="N805" s="409"/>
      <c r="O805" s="409"/>
      <c r="P805" s="409"/>
      <c r="Q805" s="409"/>
      <c r="R805" s="409"/>
      <c r="S805" s="409"/>
      <c r="T805" s="409"/>
      <c r="U805" s="409"/>
      <c r="V805" s="409"/>
      <c r="W805" s="409"/>
      <c r="X805" s="409"/>
      <c r="Y805" s="409"/>
      <c r="Z805" s="409"/>
    </row>
    <row r="806">
      <c r="A806" s="409"/>
      <c r="B806" s="409"/>
      <c r="C806" s="409"/>
      <c r="D806" s="409"/>
      <c r="E806" s="409"/>
      <c r="F806" s="409"/>
      <c r="G806" s="409"/>
      <c r="H806" s="409"/>
      <c r="I806" s="409"/>
      <c r="J806" s="409"/>
      <c r="K806" s="409"/>
      <c r="L806" s="409"/>
      <c r="M806" s="409"/>
      <c r="N806" s="409"/>
      <c r="O806" s="409"/>
      <c r="P806" s="409"/>
      <c r="Q806" s="409"/>
      <c r="R806" s="409"/>
      <c r="S806" s="409"/>
      <c r="T806" s="409"/>
      <c r="U806" s="409"/>
      <c r="V806" s="409"/>
      <c r="W806" s="409"/>
      <c r="X806" s="409"/>
      <c r="Y806" s="409"/>
      <c r="Z806" s="409"/>
    </row>
    <row r="807">
      <c r="A807" s="409"/>
      <c r="B807" s="409"/>
      <c r="C807" s="409"/>
      <c r="D807" s="409"/>
      <c r="E807" s="409"/>
      <c r="F807" s="409"/>
      <c r="G807" s="409"/>
      <c r="H807" s="409"/>
      <c r="I807" s="409"/>
      <c r="J807" s="409"/>
      <c r="K807" s="409"/>
      <c r="L807" s="409"/>
      <c r="M807" s="409"/>
      <c r="N807" s="409"/>
      <c r="O807" s="409"/>
      <c r="P807" s="409"/>
      <c r="Q807" s="409"/>
      <c r="R807" s="409"/>
      <c r="S807" s="409"/>
      <c r="T807" s="409"/>
      <c r="U807" s="409"/>
      <c r="V807" s="409"/>
      <c r="W807" s="409"/>
      <c r="X807" s="409"/>
      <c r="Y807" s="409"/>
      <c r="Z807" s="409"/>
    </row>
    <row r="808">
      <c r="A808" s="409"/>
      <c r="B808" s="409"/>
      <c r="C808" s="409"/>
      <c r="D808" s="409"/>
      <c r="E808" s="409"/>
      <c r="F808" s="409"/>
      <c r="G808" s="409"/>
      <c r="H808" s="409"/>
      <c r="I808" s="409"/>
      <c r="J808" s="409"/>
      <c r="K808" s="409"/>
      <c r="L808" s="409"/>
      <c r="M808" s="409"/>
      <c r="N808" s="409"/>
      <c r="O808" s="409"/>
      <c r="P808" s="409"/>
      <c r="Q808" s="409"/>
      <c r="R808" s="409"/>
      <c r="S808" s="409"/>
      <c r="T808" s="409"/>
      <c r="U808" s="409"/>
      <c r="V808" s="409"/>
      <c r="W808" s="409"/>
      <c r="X808" s="409"/>
      <c r="Y808" s="409"/>
      <c r="Z808" s="409"/>
    </row>
    <row r="809">
      <c r="A809" s="409"/>
      <c r="B809" s="409"/>
      <c r="C809" s="409"/>
      <c r="D809" s="409"/>
      <c r="E809" s="409"/>
      <c r="F809" s="409"/>
      <c r="G809" s="409"/>
      <c r="H809" s="409"/>
      <c r="I809" s="409"/>
      <c r="J809" s="409"/>
      <c r="K809" s="409"/>
      <c r="L809" s="409"/>
      <c r="M809" s="409"/>
      <c r="N809" s="409"/>
      <c r="O809" s="409"/>
      <c r="P809" s="409"/>
      <c r="Q809" s="409"/>
      <c r="R809" s="409"/>
      <c r="S809" s="409"/>
      <c r="T809" s="409"/>
      <c r="U809" s="409"/>
      <c r="V809" s="409"/>
      <c r="W809" s="409"/>
      <c r="X809" s="409"/>
      <c r="Y809" s="409"/>
      <c r="Z809" s="409"/>
    </row>
    <row r="810">
      <c r="A810" s="409"/>
      <c r="B810" s="409"/>
      <c r="C810" s="409"/>
      <c r="D810" s="409"/>
      <c r="E810" s="409"/>
      <c r="F810" s="409"/>
      <c r="G810" s="409"/>
      <c r="H810" s="409"/>
      <c r="I810" s="409"/>
      <c r="J810" s="409"/>
      <c r="K810" s="409"/>
      <c r="L810" s="409"/>
      <c r="M810" s="409"/>
      <c r="N810" s="409"/>
      <c r="O810" s="409"/>
      <c r="P810" s="409"/>
      <c r="Q810" s="409"/>
      <c r="R810" s="409"/>
      <c r="S810" s="409"/>
      <c r="T810" s="409"/>
      <c r="U810" s="409"/>
      <c r="V810" s="409"/>
      <c r="W810" s="409"/>
      <c r="X810" s="409"/>
      <c r="Y810" s="409"/>
      <c r="Z810" s="409"/>
    </row>
    <row r="811">
      <c r="A811" s="409"/>
      <c r="B811" s="409"/>
      <c r="C811" s="409"/>
      <c r="D811" s="409"/>
      <c r="E811" s="409"/>
      <c r="F811" s="409"/>
      <c r="G811" s="409"/>
      <c r="H811" s="409"/>
      <c r="I811" s="409"/>
      <c r="J811" s="409"/>
      <c r="K811" s="409"/>
      <c r="L811" s="409"/>
      <c r="M811" s="409"/>
      <c r="N811" s="409"/>
      <c r="O811" s="409"/>
      <c r="P811" s="409"/>
      <c r="Q811" s="409"/>
      <c r="R811" s="409"/>
      <c r="S811" s="409"/>
      <c r="T811" s="409"/>
      <c r="U811" s="409"/>
      <c r="V811" s="409"/>
      <c r="W811" s="409"/>
      <c r="X811" s="409"/>
      <c r="Y811" s="409"/>
      <c r="Z811" s="409"/>
    </row>
    <row r="812">
      <c r="A812" s="409"/>
      <c r="B812" s="409"/>
      <c r="C812" s="409"/>
      <c r="D812" s="409"/>
      <c r="E812" s="409"/>
      <c r="F812" s="409"/>
      <c r="G812" s="409"/>
      <c r="H812" s="409"/>
      <c r="I812" s="409"/>
      <c r="J812" s="409"/>
      <c r="K812" s="409"/>
      <c r="L812" s="409"/>
      <c r="M812" s="409"/>
      <c r="N812" s="409"/>
      <c r="O812" s="409"/>
      <c r="P812" s="409"/>
      <c r="Q812" s="409"/>
      <c r="R812" s="409"/>
      <c r="S812" s="409"/>
      <c r="T812" s="409"/>
      <c r="U812" s="409"/>
      <c r="V812" s="409"/>
      <c r="W812" s="409"/>
      <c r="X812" s="409"/>
      <c r="Y812" s="409"/>
      <c r="Z812" s="409"/>
    </row>
    <row r="813">
      <c r="A813" s="409"/>
      <c r="B813" s="409"/>
      <c r="C813" s="409"/>
      <c r="D813" s="409"/>
      <c r="E813" s="409"/>
      <c r="F813" s="409"/>
      <c r="G813" s="409"/>
      <c r="H813" s="409"/>
      <c r="I813" s="409"/>
      <c r="J813" s="409"/>
      <c r="K813" s="409"/>
      <c r="L813" s="409"/>
      <c r="M813" s="409"/>
      <c r="N813" s="409"/>
      <c r="O813" s="409"/>
      <c r="P813" s="409"/>
      <c r="Q813" s="409"/>
      <c r="R813" s="409"/>
      <c r="S813" s="409"/>
      <c r="T813" s="409"/>
      <c r="U813" s="409"/>
      <c r="V813" s="409"/>
      <c r="W813" s="409"/>
      <c r="X813" s="409"/>
      <c r="Y813" s="409"/>
      <c r="Z813" s="409"/>
    </row>
    <row r="814">
      <c r="A814" s="409"/>
      <c r="B814" s="409"/>
      <c r="C814" s="409"/>
      <c r="D814" s="409"/>
      <c r="E814" s="409"/>
      <c r="F814" s="409"/>
      <c r="G814" s="409"/>
      <c r="H814" s="409"/>
      <c r="I814" s="409"/>
      <c r="J814" s="409"/>
      <c r="K814" s="409"/>
      <c r="L814" s="409"/>
      <c r="M814" s="409"/>
      <c r="N814" s="409"/>
      <c r="O814" s="409"/>
      <c r="P814" s="409"/>
      <c r="Q814" s="409"/>
      <c r="R814" s="409"/>
      <c r="S814" s="409"/>
      <c r="T814" s="409"/>
      <c r="U814" s="409"/>
      <c r="V814" s="409"/>
      <c r="W814" s="409"/>
      <c r="X814" s="409"/>
      <c r="Y814" s="409"/>
      <c r="Z814" s="409"/>
    </row>
    <row r="815">
      <c r="A815" s="409"/>
      <c r="B815" s="409"/>
      <c r="C815" s="409"/>
      <c r="D815" s="409"/>
      <c r="E815" s="409"/>
      <c r="F815" s="409"/>
      <c r="G815" s="409"/>
      <c r="H815" s="409"/>
      <c r="I815" s="409"/>
      <c r="J815" s="409"/>
      <c r="K815" s="409"/>
      <c r="L815" s="409"/>
      <c r="M815" s="409"/>
      <c r="N815" s="409"/>
      <c r="O815" s="409"/>
      <c r="P815" s="409"/>
      <c r="Q815" s="409"/>
      <c r="R815" s="409"/>
      <c r="S815" s="409"/>
      <c r="T815" s="409"/>
      <c r="U815" s="409"/>
      <c r="V815" s="409"/>
      <c r="W815" s="409"/>
      <c r="X815" s="409"/>
      <c r="Y815" s="409"/>
      <c r="Z815" s="409"/>
    </row>
    <row r="816">
      <c r="A816" s="409"/>
      <c r="B816" s="409"/>
      <c r="C816" s="409"/>
      <c r="D816" s="409"/>
      <c r="E816" s="409"/>
      <c r="F816" s="409"/>
      <c r="G816" s="409"/>
      <c r="H816" s="409"/>
      <c r="I816" s="409"/>
      <c r="J816" s="409"/>
      <c r="K816" s="409"/>
      <c r="L816" s="409"/>
      <c r="M816" s="409"/>
      <c r="N816" s="409"/>
      <c r="O816" s="409"/>
      <c r="P816" s="409"/>
      <c r="Q816" s="409"/>
      <c r="R816" s="409"/>
      <c r="S816" s="409"/>
      <c r="T816" s="409"/>
      <c r="U816" s="409"/>
      <c r="V816" s="409"/>
      <c r="W816" s="409"/>
      <c r="X816" s="409"/>
      <c r="Y816" s="409"/>
      <c r="Z816" s="409"/>
    </row>
    <row r="817">
      <c r="A817" s="409"/>
      <c r="B817" s="409"/>
      <c r="C817" s="409"/>
      <c r="D817" s="409"/>
      <c r="E817" s="409"/>
      <c r="F817" s="409"/>
      <c r="G817" s="409"/>
      <c r="H817" s="409"/>
      <c r="I817" s="409"/>
      <c r="J817" s="409"/>
      <c r="K817" s="409"/>
      <c r="L817" s="409"/>
      <c r="M817" s="409"/>
      <c r="N817" s="409"/>
      <c r="O817" s="409"/>
      <c r="P817" s="409"/>
      <c r="Q817" s="409"/>
      <c r="R817" s="409"/>
      <c r="S817" s="409"/>
      <c r="T817" s="409"/>
      <c r="U817" s="409"/>
      <c r="V817" s="409"/>
      <c r="W817" s="409"/>
      <c r="X817" s="409"/>
      <c r="Y817" s="409"/>
      <c r="Z817" s="409"/>
    </row>
    <row r="818">
      <c r="A818" s="409"/>
      <c r="B818" s="409"/>
      <c r="C818" s="409"/>
      <c r="D818" s="409"/>
      <c r="E818" s="409"/>
      <c r="F818" s="409"/>
      <c r="G818" s="409"/>
      <c r="H818" s="409"/>
      <c r="I818" s="409"/>
      <c r="J818" s="409"/>
      <c r="K818" s="409"/>
      <c r="L818" s="409"/>
      <c r="M818" s="409"/>
      <c r="N818" s="409"/>
      <c r="O818" s="409"/>
      <c r="P818" s="409"/>
      <c r="Q818" s="409"/>
      <c r="R818" s="409"/>
      <c r="S818" s="409"/>
      <c r="T818" s="409"/>
      <c r="U818" s="409"/>
      <c r="V818" s="409"/>
      <c r="W818" s="409"/>
      <c r="X818" s="409"/>
      <c r="Y818" s="409"/>
      <c r="Z818" s="409"/>
    </row>
    <row r="819">
      <c r="A819" s="409"/>
      <c r="B819" s="409"/>
      <c r="C819" s="409"/>
      <c r="D819" s="409"/>
      <c r="E819" s="409"/>
      <c r="F819" s="409"/>
      <c r="G819" s="409"/>
      <c r="H819" s="409"/>
      <c r="I819" s="409"/>
      <c r="J819" s="409"/>
      <c r="K819" s="409"/>
      <c r="L819" s="409"/>
      <c r="M819" s="409"/>
      <c r="N819" s="409"/>
      <c r="O819" s="409"/>
      <c r="P819" s="409"/>
      <c r="Q819" s="409"/>
      <c r="R819" s="409"/>
      <c r="S819" s="409"/>
      <c r="T819" s="409"/>
      <c r="U819" s="409"/>
      <c r="V819" s="409"/>
      <c r="W819" s="409"/>
      <c r="X819" s="409"/>
      <c r="Y819" s="409"/>
      <c r="Z819" s="409"/>
    </row>
    <row r="820">
      <c r="A820" s="409"/>
      <c r="B820" s="409"/>
      <c r="C820" s="409"/>
      <c r="D820" s="409"/>
      <c r="E820" s="409"/>
      <c r="F820" s="409"/>
      <c r="G820" s="409"/>
      <c r="H820" s="409"/>
      <c r="I820" s="409"/>
      <c r="J820" s="409"/>
      <c r="K820" s="409"/>
      <c r="L820" s="409"/>
      <c r="M820" s="409"/>
      <c r="N820" s="409"/>
      <c r="O820" s="409"/>
      <c r="P820" s="409"/>
      <c r="Q820" s="409"/>
      <c r="R820" s="409"/>
      <c r="S820" s="409"/>
      <c r="T820" s="409"/>
      <c r="U820" s="409"/>
      <c r="V820" s="409"/>
      <c r="W820" s="409"/>
      <c r="X820" s="409"/>
      <c r="Y820" s="409"/>
      <c r="Z820" s="409"/>
    </row>
    <row r="821">
      <c r="A821" s="409"/>
      <c r="B821" s="409"/>
      <c r="C821" s="409"/>
      <c r="D821" s="409"/>
      <c r="E821" s="409"/>
      <c r="F821" s="409"/>
      <c r="G821" s="409"/>
      <c r="H821" s="409"/>
      <c r="I821" s="409"/>
      <c r="J821" s="409"/>
      <c r="K821" s="409"/>
      <c r="L821" s="409"/>
      <c r="M821" s="409"/>
      <c r="N821" s="409"/>
      <c r="O821" s="409"/>
      <c r="P821" s="409"/>
      <c r="Q821" s="409"/>
      <c r="R821" s="409"/>
      <c r="S821" s="409"/>
      <c r="T821" s="409"/>
      <c r="U821" s="409"/>
      <c r="V821" s="409"/>
      <c r="W821" s="409"/>
      <c r="X821" s="409"/>
      <c r="Y821" s="409"/>
      <c r="Z821" s="409"/>
    </row>
    <row r="822">
      <c r="A822" s="409"/>
      <c r="B822" s="409"/>
      <c r="C822" s="409"/>
      <c r="D822" s="409"/>
      <c r="E822" s="409"/>
      <c r="F822" s="409"/>
      <c r="G822" s="409"/>
      <c r="H822" s="409"/>
      <c r="I822" s="409"/>
      <c r="J822" s="409"/>
      <c r="K822" s="409"/>
      <c r="L822" s="409"/>
      <c r="M822" s="409"/>
      <c r="N822" s="409"/>
      <c r="O822" s="409"/>
      <c r="P822" s="409"/>
      <c r="Q822" s="409"/>
      <c r="R822" s="409"/>
      <c r="S822" s="409"/>
      <c r="T822" s="409"/>
      <c r="U822" s="409"/>
      <c r="V822" s="409"/>
      <c r="W822" s="409"/>
      <c r="X822" s="409"/>
      <c r="Y822" s="409"/>
      <c r="Z822" s="409"/>
    </row>
    <row r="823">
      <c r="A823" s="409"/>
      <c r="B823" s="409"/>
      <c r="C823" s="409"/>
      <c r="D823" s="409"/>
      <c r="E823" s="409"/>
      <c r="F823" s="409"/>
      <c r="G823" s="409"/>
      <c r="H823" s="409"/>
      <c r="I823" s="409"/>
      <c r="J823" s="409"/>
      <c r="K823" s="409"/>
      <c r="L823" s="409"/>
      <c r="M823" s="409"/>
      <c r="N823" s="409"/>
      <c r="O823" s="409"/>
      <c r="P823" s="409"/>
      <c r="Q823" s="409"/>
      <c r="R823" s="409"/>
      <c r="S823" s="409"/>
      <c r="T823" s="409"/>
      <c r="U823" s="409"/>
      <c r="V823" s="409"/>
      <c r="W823" s="409"/>
      <c r="X823" s="409"/>
      <c r="Y823" s="409"/>
      <c r="Z823" s="409"/>
    </row>
    <row r="824">
      <c r="A824" s="409"/>
      <c r="B824" s="409"/>
      <c r="C824" s="409"/>
      <c r="D824" s="409"/>
      <c r="E824" s="409"/>
      <c r="F824" s="409"/>
      <c r="G824" s="409"/>
      <c r="H824" s="409"/>
      <c r="I824" s="409"/>
      <c r="J824" s="409"/>
      <c r="K824" s="409"/>
      <c r="L824" s="409"/>
      <c r="M824" s="409"/>
      <c r="N824" s="409"/>
      <c r="O824" s="409"/>
      <c r="P824" s="409"/>
      <c r="Q824" s="409"/>
      <c r="R824" s="409"/>
      <c r="S824" s="409"/>
      <c r="T824" s="409"/>
      <c r="U824" s="409"/>
      <c r="V824" s="409"/>
      <c r="W824" s="409"/>
      <c r="X824" s="409"/>
      <c r="Y824" s="409"/>
      <c r="Z824" s="409"/>
    </row>
    <row r="825">
      <c r="A825" s="409"/>
      <c r="B825" s="409"/>
      <c r="C825" s="409"/>
      <c r="D825" s="409"/>
      <c r="E825" s="409"/>
      <c r="F825" s="409"/>
      <c r="G825" s="409"/>
      <c r="H825" s="409"/>
      <c r="I825" s="409"/>
      <c r="J825" s="409"/>
      <c r="K825" s="409"/>
      <c r="L825" s="409"/>
      <c r="M825" s="409"/>
      <c r="N825" s="409"/>
      <c r="O825" s="409"/>
      <c r="P825" s="409"/>
      <c r="Q825" s="409"/>
      <c r="R825" s="409"/>
      <c r="S825" s="409"/>
      <c r="T825" s="409"/>
      <c r="U825" s="409"/>
      <c r="V825" s="409"/>
      <c r="W825" s="409"/>
      <c r="X825" s="409"/>
      <c r="Y825" s="409"/>
      <c r="Z825" s="409"/>
    </row>
    <row r="826">
      <c r="A826" s="409"/>
      <c r="B826" s="409"/>
      <c r="C826" s="409"/>
      <c r="D826" s="409"/>
      <c r="E826" s="409"/>
      <c r="F826" s="409"/>
      <c r="G826" s="409"/>
      <c r="H826" s="409"/>
      <c r="I826" s="409"/>
      <c r="J826" s="409"/>
      <c r="K826" s="409"/>
      <c r="L826" s="409"/>
      <c r="M826" s="409"/>
      <c r="N826" s="409"/>
      <c r="O826" s="409"/>
      <c r="P826" s="409"/>
      <c r="Q826" s="409"/>
      <c r="R826" s="409"/>
      <c r="S826" s="409"/>
      <c r="T826" s="409"/>
      <c r="U826" s="409"/>
      <c r="V826" s="409"/>
      <c r="W826" s="409"/>
      <c r="X826" s="409"/>
      <c r="Y826" s="409"/>
      <c r="Z826" s="409"/>
    </row>
    <row r="827">
      <c r="A827" s="409"/>
      <c r="B827" s="409"/>
      <c r="C827" s="409"/>
      <c r="D827" s="409"/>
      <c r="E827" s="409"/>
      <c r="F827" s="409"/>
      <c r="G827" s="409"/>
      <c r="H827" s="409"/>
      <c r="I827" s="409"/>
      <c r="J827" s="409"/>
      <c r="K827" s="409"/>
      <c r="L827" s="409"/>
      <c r="M827" s="409"/>
      <c r="N827" s="409"/>
      <c r="O827" s="409"/>
      <c r="P827" s="409"/>
      <c r="Q827" s="409"/>
      <c r="R827" s="409"/>
      <c r="S827" s="409"/>
      <c r="T827" s="409"/>
      <c r="U827" s="409"/>
      <c r="V827" s="409"/>
      <c r="W827" s="409"/>
      <c r="X827" s="409"/>
      <c r="Y827" s="409"/>
      <c r="Z827" s="409"/>
    </row>
    <row r="828">
      <c r="A828" s="409"/>
      <c r="B828" s="409"/>
      <c r="C828" s="409"/>
      <c r="D828" s="409"/>
      <c r="E828" s="409"/>
      <c r="F828" s="409"/>
      <c r="G828" s="409"/>
      <c r="H828" s="409"/>
      <c r="I828" s="409"/>
      <c r="J828" s="409"/>
      <c r="K828" s="409"/>
      <c r="L828" s="409"/>
      <c r="M828" s="409"/>
      <c r="N828" s="409"/>
      <c r="O828" s="409"/>
      <c r="P828" s="409"/>
      <c r="Q828" s="409"/>
      <c r="R828" s="409"/>
      <c r="S828" s="409"/>
      <c r="T828" s="409"/>
      <c r="U828" s="409"/>
      <c r="V828" s="409"/>
      <c r="W828" s="409"/>
      <c r="X828" s="409"/>
      <c r="Y828" s="409"/>
      <c r="Z828" s="409"/>
    </row>
    <row r="829">
      <c r="A829" s="409"/>
      <c r="B829" s="409"/>
      <c r="C829" s="409"/>
      <c r="D829" s="409"/>
      <c r="E829" s="409"/>
      <c r="F829" s="409"/>
      <c r="G829" s="409"/>
      <c r="H829" s="409"/>
      <c r="I829" s="409"/>
      <c r="J829" s="409"/>
      <c r="K829" s="409"/>
      <c r="L829" s="409"/>
      <c r="M829" s="409"/>
      <c r="N829" s="409"/>
      <c r="O829" s="409"/>
      <c r="P829" s="409"/>
      <c r="Q829" s="409"/>
      <c r="R829" s="409"/>
      <c r="S829" s="409"/>
      <c r="T829" s="409"/>
      <c r="U829" s="409"/>
      <c r="V829" s="409"/>
      <c r="W829" s="409"/>
      <c r="X829" s="409"/>
      <c r="Y829" s="409"/>
      <c r="Z829" s="409"/>
    </row>
    <row r="830">
      <c r="A830" s="409"/>
      <c r="B830" s="409"/>
      <c r="C830" s="409"/>
      <c r="D830" s="409"/>
      <c r="E830" s="409"/>
      <c r="F830" s="409"/>
      <c r="G830" s="409"/>
      <c r="H830" s="409"/>
      <c r="I830" s="409"/>
      <c r="J830" s="409"/>
      <c r="K830" s="409"/>
      <c r="L830" s="409"/>
      <c r="M830" s="409"/>
      <c r="N830" s="409"/>
      <c r="O830" s="409"/>
      <c r="P830" s="409"/>
      <c r="Q830" s="409"/>
      <c r="R830" s="409"/>
      <c r="S830" s="409"/>
      <c r="T830" s="409"/>
      <c r="U830" s="409"/>
      <c r="V830" s="409"/>
      <c r="W830" s="409"/>
      <c r="X830" s="409"/>
      <c r="Y830" s="409"/>
      <c r="Z830" s="409"/>
    </row>
    <row r="831">
      <c r="A831" s="409"/>
      <c r="B831" s="409"/>
      <c r="C831" s="409"/>
      <c r="D831" s="409"/>
      <c r="E831" s="409"/>
      <c r="F831" s="409"/>
      <c r="G831" s="409"/>
      <c r="H831" s="409"/>
      <c r="I831" s="409"/>
      <c r="J831" s="409"/>
      <c r="K831" s="409"/>
      <c r="L831" s="409"/>
      <c r="M831" s="409"/>
      <c r="N831" s="409"/>
      <c r="O831" s="409"/>
      <c r="P831" s="409"/>
      <c r="Q831" s="409"/>
      <c r="R831" s="409"/>
      <c r="S831" s="409"/>
      <c r="T831" s="409"/>
      <c r="U831" s="409"/>
      <c r="V831" s="409"/>
      <c r="W831" s="409"/>
      <c r="X831" s="409"/>
      <c r="Y831" s="409"/>
      <c r="Z831" s="409"/>
    </row>
    <row r="832">
      <c r="A832" s="409"/>
      <c r="B832" s="409"/>
      <c r="C832" s="409"/>
      <c r="D832" s="409"/>
      <c r="E832" s="409"/>
      <c r="F832" s="409"/>
      <c r="G832" s="409"/>
      <c r="H832" s="409"/>
      <c r="I832" s="409"/>
      <c r="J832" s="409"/>
      <c r="K832" s="409"/>
      <c r="L832" s="409"/>
      <c r="M832" s="409"/>
      <c r="N832" s="409"/>
      <c r="O832" s="409"/>
      <c r="P832" s="409"/>
      <c r="Q832" s="409"/>
      <c r="R832" s="409"/>
      <c r="S832" s="409"/>
      <c r="T832" s="409"/>
      <c r="U832" s="409"/>
      <c r="V832" s="409"/>
      <c r="W832" s="409"/>
      <c r="X832" s="409"/>
      <c r="Y832" s="409"/>
      <c r="Z832" s="409"/>
    </row>
    <row r="833">
      <c r="A833" s="409"/>
      <c r="B833" s="409"/>
      <c r="C833" s="409"/>
      <c r="D833" s="409"/>
      <c r="E833" s="409"/>
      <c r="F833" s="409"/>
      <c r="G833" s="409"/>
      <c r="H833" s="409"/>
      <c r="I833" s="409"/>
      <c r="J833" s="409"/>
      <c r="K833" s="409"/>
      <c r="L833" s="409"/>
      <c r="M833" s="409"/>
      <c r="N833" s="409"/>
      <c r="O833" s="409"/>
      <c r="P833" s="409"/>
      <c r="Q833" s="409"/>
      <c r="R833" s="409"/>
      <c r="S833" s="409"/>
      <c r="T833" s="409"/>
      <c r="U833" s="409"/>
      <c r="V833" s="409"/>
      <c r="W833" s="409"/>
      <c r="X833" s="409"/>
      <c r="Y833" s="409"/>
      <c r="Z833" s="409"/>
    </row>
    <row r="834">
      <c r="A834" s="409"/>
      <c r="B834" s="409"/>
      <c r="C834" s="409"/>
      <c r="D834" s="409"/>
      <c r="E834" s="409"/>
      <c r="F834" s="409"/>
      <c r="G834" s="409"/>
      <c r="H834" s="409"/>
      <c r="I834" s="409"/>
      <c r="J834" s="409"/>
      <c r="K834" s="409"/>
      <c r="L834" s="409"/>
      <c r="M834" s="409"/>
      <c r="N834" s="409"/>
      <c r="O834" s="409"/>
      <c r="P834" s="409"/>
      <c r="Q834" s="409"/>
      <c r="R834" s="409"/>
      <c r="S834" s="409"/>
      <c r="T834" s="409"/>
      <c r="U834" s="409"/>
      <c r="V834" s="409"/>
      <c r="W834" s="409"/>
      <c r="X834" s="409"/>
      <c r="Y834" s="409"/>
      <c r="Z834" s="409"/>
    </row>
    <row r="835">
      <c r="A835" s="409"/>
      <c r="B835" s="409"/>
      <c r="C835" s="409"/>
      <c r="D835" s="409"/>
      <c r="E835" s="409"/>
      <c r="F835" s="409"/>
      <c r="G835" s="409"/>
      <c r="H835" s="409"/>
      <c r="I835" s="409"/>
      <c r="J835" s="409"/>
      <c r="K835" s="409"/>
      <c r="L835" s="409"/>
      <c r="M835" s="409"/>
      <c r="N835" s="409"/>
      <c r="O835" s="409"/>
      <c r="P835" s="409"/>
      <c r="Q835" s="409"/>
      <c r="R835" s="409"/>
      <c r="S835" s="409"/>
      <c r="T835" s="409"/>
      <c r="U835" s="409"/>
      <c r="V835" s="409"/>
      <c r="W835" s="409"/>
      <c r="X835" s="409"/>
      <c r="Y835" s="409"/>
      <c r="Z835" s="409"/>
    </row>
    <row r="836">
      <c r="A836" s="409"/>
      <c r="B836" s="409"/>
      <c r="C836" s="409"/>
      <c r="D836" s="409"/>
      <c r="E836" s="409"/>
      <c r="F836" s="409"/>
      <c r="G836" s="409"/>
      <c r="H836" s="409"/>
      <c r="I836" s="409"/>
      <c r="J836" s="409"/>
      <c r="K836" s="409"/>
      <c r="L836" s="409"/>
      <c r="M836" s="409"/>
      <c r="N836" s="409"/>
      <c r="O836" s="409"/>
      <c r="P836" s="409"/>
      <c r="Q836" s="409"/>
      <c r="R836" s="409"/>
      <c r="S836" s="409"/>
      <c r="T836" s="409"/>
      <c r="U836" s="409"/>
      <c r="V836" s="409"/>
      <c r="W836" s="409"/>
      <c r="X836" s="409"/>
      <c r="Y836" s="409"/>
      <c r="Z836" s="409"/>
    </row>
    <row r="837">
      <c r="A837" s="409"/>
      <c r="B837" s="409"/>
      <c r="C837" s="409"/>
      <c r="D837" s="409"/>
      <c r="E837" s="409"/>
      <c r="F837" s="409"/>
      <c r="G837" s="409"/>
      <c r="H837" s="409"/>
      <c r="I837" s="409"/>
      <c r="J837" s="409"/>
      <c r="K837" s="409"/>
      <c r="L837" s="409"/>
      <c r="M837" s="409"/>
      <c r="N837" s="409"/>
      <c r="O837" s="409"/>
      <c r="P837" s="409"/>
      <c r="Q837" s="409"/>
      <c r="R837" s="409"/>
      <c r="S837" s="409"/>
      <c r="T837" s="409"/>
      <c r="U837" s="409"/>
      <c r="V837" s="409"/>
      <c r="W837" s="409"/>
      <c r="X837" s="409"/>
      <c r="Y837" s="409"/>
      <c r="Z837" s="409"/>
    </row>
    <row r="838">
      <c r="A838" s="409"/>
      <c r="B838" s="409"/>
      <c r="C838" s="409"/>
      <c r="D838" s="409"/>
      <c r="E838" s="409"/>
      <c r="F838" s="409"/>
      <c r="G838" s="409"/>
      <c r="H838" s="409"/>
      <c r="I838" s="409"/>
      <c r="J838" s="409"/>
      <c r="K838" s="409"/>
      <c r="L838" s="409"/>
      <c r="M838" s="409"/>
      <c r="N838" s="409"/>
      <c r="O838" s="409"/>
      <c r="P838" s="409"/>
      <c r="Q838" s="409"/>
      <c r="R838" s="409"/>
      <c r="S838" s="409"/>
      <c r="T838" s="409"/>
      <c r="U838" s="409"/>
      <c r="V838" s="409"/>
      <c r="W838" s="409"/>
      <c r="X838" s="409"/>
      <c r="Y838" s="409"/>
      <c r="Z838" s="409"/>
    </row>
    <row r="839">
      <c r="A839" s="409"/>
      <c r="B839" s="409"/>
      <c r="C839" s="409"/>
      <c r="D839" s="409"/>
      <c r="E839" s="409"/>
      <c r="F839" s="409"/>
      <c r="G839" s="409"/>
      <c r="H839" s="409"/>
      <c r="I839" s="409"/>
      <c r="J839" s="409"/>
      <c r="K839" s="409"/>
      <c r="L839" s="409"/>
      <c r="M839" s="409"/>
      <c r="N839" s="409"/>
      <c r="O839" s="409"/>
      <c r="P839" s="409"/>
      <c r="Q839" s="409"/>
      <c r="R839" s="409"/>
      <c r="S839" s="409"/>
      <c r="T839" s="409"/>
      <c r="U839" s="409"/>
      <c r="V839" s="409"/>
      <c r="W839" s="409"/>
      <c r="X839" s="409"/>
      <c r="Y839" s="409"/>
      <c r="Z839" s="409"/>
    </row>
    <row r="840">
      <c r="A840" s="409"/>
      <c r="B840" s="409"/>
      <c r="C840" s="409"/>
      <c r="D840" s="409"/>
      <c r="E840" s="409"/>
      <c r="F840" s="409"/>
      <c r="G840" s="409"/>
      <c r="H840" s="409"/>
      <c r="I840" s="409"/>
      <c r="J840" s="409"/>
      <c r="K840" s="409"/>
      <c r="L840" s="409"/>
      <c r="M840" s="409"/>
      <c r="N840" s="409"/>
      <c r="O840" s="409"/>
      <c r="P840" s="409"/>
      <c r="Q840" s="409"/>
      <c r="R840" s="409"/>
      <c r="S840" s="409"/>
      <c r="T840" s="409"/>
      <c r="U840" s="409"/>
      <c r="V840" s="409"/>
      <c r="W840" s="409"/>
      <c r="X840" s="409"/>
      <c r="Y840" s="409"/>
      <c r="Z840" s="409"/>
    </row>
    <row r="841">
      <c r="A841" s="409"/>
      <c r="B841" s="409"/>
      <c r="C841" s="409"/>
      <c r="D841" s="409"/>
      <c r="E841" s="409"/>
      <c r="F841" s="409"/>
      <c r="G841" s="409"/>
      <c r="H841" s="409"/>
      <c r="I841" s="409"/>
      <c r="J841" s="409"/>
      <c r="K841" s="409"/>
      <c r="L841" s="409"/>
      <c r="M841" s="409"/>
      <c r="N841" s="409"/>
      <c r="O841" s="409"/>
      <c r="P841" s="409"/>
      <c r="Q841" s="409"/>
      <c r="R841" s="409"/>
      <c r="S841" s="409"/>
      <c r="T841" s="409"/>
      <c r="U841" s="409"/>
      <c r="V841" s="409"/>
      <c r="W841" s="409"/>
      <c r="X841" s="409"/>
      <c r="Y841" s="409"/>
      <c r="Z841" s="409"/>
    </row>
    <row r="842">
      <c r="A842" s="409"/>
      <c r="B842" s="409"/>
      <c r="C842" s="409"/>
      <c r="D842" s="409"/>
      <c r="E842" s="409"/>
      <c r="F842" s="409"/>
      <c r="G842" s="409"/>
      <c r="H842" s="409"/>
      <c r="I842" s="409"/>
      <c r="J842" s="409"/>
      <c r="K842" s="409"/>
      <c r="L842" s="409"/>
      <c r="M842" s="409"/>
      <c r="N842" s="409"/>
      <c r="O842" s="409"/>
      <c r="P842" s="409"/>
      <c r="Q842" s="409"/>
      <c r="R842" s="409"/>
      <c r="S842" s="409"/>
      <c r="T842" s="409"/>
      <c r="U842" s="409"/>
      <c r="V842" s="409"/>
      <c r="W842" s="409"/>
      <c r="X842" s="409"/>
      <c r="Y842" s="409"/>
      <c r="Z842" s="409"/>
    </row>
    <row r="843">
      <c r="A843" s="409"/>
      <c r="B843" s="409"/>
      <c r="C843" s="409"/>
      <c r="D843" s="409"/>
      <c r="E843" s="409"/>
      <c r="F843" s="409"/>
      <c r="G843" s="409"/>
      <c r="H843" s="409"/>
      <c r="I843" s="409"/>
      <c r="J843" s="409"/>
      <c r="K843" s="409"/>
      <c r="L843" s="409"/>
      <c r="M843" s="409"/>
      <c r="N843" s="409"/>
      <c r="O843" s="409"/>
      <c r="P843" s="409"/>
      <c r="Q843" s="409"/>
      <c r="R843" s="409"/>
      <c r="S843" s="409"/>
      <c r="T843" s="409"/>
      <c r="U843" s="409"/>
      <c r="V843" s="409"/>
      <c r="W843" s="409"/>
      <c r="X843" s="409"/>
      <c r="Y843" s="409"/>
      <c r="Z843" s="409"/>
    </row>
    <row r="844">
      <c r="A844" s="409"/>
      <c r="B844" s="409"/>
      <c r="C844" s="409"/>
      <c r="D844" s="409"/>
      <c r="E844" s="409"/>
      <c r="F844" s="409"/>
      <c r="G844" s="409"/>
      <c r="H844" s="409"/>
      <c r="I844" s="409"/>
      <c r="J844" s="409"/>
      <c r="K844" s="409"/>
      <c r="L844" s="409"/>
      <c r="M844" s="409"/>
      <c r="N844" s="409"/>
      <c r="O844" s="409"/>
      <c r="P844" s="409"/>
      <c r="Q844" s="409"/>
      <c r="R844" s="409"/>
      <c r="S844" s="409"/>
      <c r="T844" s="409"/>
      <c r="U844" s="409"/>
      <c r="V844" s="409"/>
      <c r="W844" s="409"/>
      <c r="X844" s="409"/>
      <c r="Y844" s="409"/>
      <c r="Z844" s="409"/>
    </row>
    <row r="845">
      <c r="A845" s="409"/>
      <c r="B845" s="409"/>
      <c r="C845" s="409"/>
      <c r="D845" s="409"/>
      <c r="E845" s="409"/>
      <c r="F845" s="409"/>
      <c r="G845" s="409"/>
      <c r="H845" s="409"/>
      <c r="I845" s="409"/>
      <c r="J845" s="409"/>
      <c r="K845" s="409"/>
      <c r="L845" s="409"/>
      <c r="M845" s="409"/>
      <c r="N845" s="409"/>
      <c r="O845" s="409"/>
      <c r="P845" s="409"/>
      <c r="Q845" s="409"/>
      <c r="R845" s="409"/>
      <c r="S845" s="409"/>
      <c r="T845" s="409"/>
      <c r="U845" s="409"/>
      <c r="V845" s="409"/>
      <c r="W845" s="409"/>
      <c r="X845" s="409"/>
      <c r="Y845" s="409"/>
      <c r="Z845" s="409"/>
    </row>
    <row r="846">
      <c r="A846" s="409"/>
      <c r="B846" s="409"/>
      <c r="C846" s="409"/>
      <c r="D846" s="409"/>
      <c r="E846" s="409"/>
      <c r="F846" s="409"/>
      <c r="G846" s="409"/>
      <c r="H846" s="409"/>
      <c r="I846" s="409"/>
      <c r="J846" s="409"/>
      <c r="K846" s="409"/>
      <c r="L846" s="409"/>
      <c r="M846" s="409"/>
      <c r="N846" s="409"/>
      <c r="O846" s="409"/>
      <c r="P846" s="409"/>
      <c r="Q846" s="409"/>
      <c r="R846" s="409"/>
      <c r="S846" s="409"/>
      <c r="T846" s="409"/>
      <c r="U846" s="409"/>
      <c r="V846" s="409"/>
      <c r="W846" s="409"/>
      <c r="X846" s="409"/>
      <c r="Y846" s="409"/>
      <c r="Z846" s="409"/>
    </row>
    <row r="847">
      <c r="A847" s="409"/>
      <c r="B847" s="409"/>
      <c r="C847" s="409"/>
      <c r="D847" s="409"/>
      <c r="E847" s="409"/>
      <c r="F847" s="409"/>
      <c r="G847" s="409"/>
      <c r="H847" s="409"/>
      <c r="I847" s="409"/>
      <c r="J847" s="409"/>
      <c r="K847" s="409"/>
      <c r="L847" s="409"/>
      <c r="M847" s="409"/>
      <c r="N847" s="409"/>
      <c r="O847" s="409"/>
      <c r="P847" s="409"/>
      <c r="Q847" s="409"/>
      <c r="R847" s="409"/>
      <c r="S847" s="409"/>
      <c r="T847" s="409"/>
      <c r="U847" s="409"/>
      <c r="V847" s="409"/>
      <c r="W847" s="409"/>
      <c r="X847" s="409"/>
      <c r="Y847" s="409"/>
      <c r="Z847" s="409"/>
    </row>
    <row r="848">
      <c r="A848" s="409"/>
      <c r="B848" s="409"/>
      <c r="C848" s="409"/>
      <c r="D848" s="409"/>
      <c r="E848" s="409"/>
      <c r="F848" s="409"/>
      <c r="G848" s="409"/>
      <c r="H848" s="409"/>
      <c r="I848" s="409"/>
      <c r="J848" s="409"/>
      <c r="K848" s="409"/>
      <c r="L848" s="409"/>
      <c r="M848" s="409"/>
      <c r="N848" s="409"/>
      <c r="O848" s="409"/>
      <c r="P848" s="409"/>
      <c r="Q848" s="409"/>
      <c r="R848" s="409"/>
      <c r="S848" s="409"/>
      <c r="T848" s="409"/>
      <c r="U848" s="409"/>
      <c r="V848" s="409"/>
      <c r="W848" s="409"/>
      <c r="X848" s="409"/>
      <c r="Y848" s="409"/>
      <c r="Z848" s="409"/>
    </row>
    <row r="849">
      <c r="A849" s="409"/>
      <c r="B849" s="409"/>
      <c r="C849" s="409"/>
      <c r="D849" s="409"/>
      <c r="E849" s="409"/>
      <c r="F849" s="409"/>
      <c r="G849" s="409"/>
      <c r="H849" s="409"/>
      <c r="I849" s="409"/>
      <c r="J849" s="409"/>
      <c r="K849" s="409"/>
      <c r="L849" s="409"/>
      <c r="M849" s="409"/>
      <c r="N849" s="409"/>
      <c r="O849" s="409"/>
      <c r="P849" s="409"/>
      <c r="Q849" s="409"/>
      <c r="R849" s="409"/>
      <c r="S849" s="409"/>
      <c r="T849" s="409"/>
      <c r="U849" s="409"/>
      <c r="V849" s="409"/>
      <c r="W849" s="409"/>
      <c r="X849" s="409"/>
      <c r="Y849" s="409"/>
      <c r="Z849" s="409"/>
    </row>
    <row r="850">
      <c r="A850" s="409"/>
      <c r="B850" s="409"/>
      <c r="C850" s="409"/>
      <c r="D850" s="409"/>
      <c r="E850" s="409"/>
      <c r="F850" s="409"/>
      <c r="G850" s="409"/>
      <c r="H850" s="409"/>
      <c r="I850" s="409"/>
      <c r="J850" s="409"/>
      <c r="K850" s="409"/>
      <c r="L850" s="409"/>
      <c r="M850" s="409"/>
      <c r="N850" s="409"/>
      <c r="O850" s="409"/>
      <c r="P850" s="409"/>
      <c r="Q850" s="409"/>
      <c r="R850" s="409"/>
      <c r="S850" s="409"/>
      <c r="T850" s="409"/>
      <c r="U850" s="409"/>
      <c r="V850" s="409"/>
      <c r="W850" s="409"/>
      <c r="X850" s="409"/>
      <c r="Y850" s="409"/>
      <c r="Z850" s="409"/>
    </row>
    <row r="851">
      <c r="A851" s="409"/>
      <c r="B851" s="409"/>
      <c r="C851" s="409"/>
      <c r="D851" s="409"/>
      <c r="E851" s="409"/>
      <c r="F851" s="409"/>
      <c r="G851" s="409"/>
      <c r="H851" s="409"/>
      <c r="I851" s="409"/>
      <c r="J851" s="409"/>
      <c r="K851" s="409"/>
      <c r="L851" s="409"/>
      <c r="M851" s="409"/>
      <c r="N851" s="409"/>
      <c r="O851" s="409"/>
      <c r="P851" s="409"/>
      <c r="Q851" s="409"/>
      <c r="R851" s="409"/>
      <c r="S851" s="409"/>
      <c r="T851" s="409"/>
      <c r="U851" s="409"/>
      <c r="V851" s="409"/>
      <c r="W851" s="409"/>
      <c r="X851" s="409"/>
      <c r="Y851" s="409"/>
      <c r="Z851" s="409"/>
    </row>
    <row r="852">
      <c r="A852" s="409"/>
      <c r="B852" s="409"/>
      <c r="C852" s="409"/>
      <c r="D852" s="409"/>
      <c r="E852" s="409"/>
      <c r="F852" s="409"/>
      <c r="G852" s="409"/>
      <c r="H852" s="409"/>
      <c r="I852" s="409"/>
      <c r="J852" s="409"/>
      <c r="K852" s="409"/>
      <c r="L852" s="409"/>
      <c r="M852" s="409"/>
      <c r="N852" s="409"/>
      <c r="O852" s="409"/>
      <c r="P852" s="409"/>
      <c r="Q852" s="409"/>
      <c r="R852" s="409"/>
      <c r="S852" s="409"/>
      <c r="T852" s="409"/>
      <c r="U852" s="409"/>
      <c r="V852" s="409"/>
      <c r="W852" s="409"/>
      <c r="X852" s="409"/>
      <c r="Y852" s="409"/>
      <c r="Z852" s="409"/>
    </row>
    <row r="853">
      <c r="A853" s="409"/>
      <c r="B853" s="409"/>
      <c r="C853" s="409"/>
      <c r="D853" s="409"/>
      <c r="E853" s="409"/>
      <c r="F853" s="409"/>
      <c r="G853" s="409"/>
      <c r="H853" s="409"/>
      <c r="I853" s="409"/>
      <c r="J853" s="409"/>
      <c r="K853" s="409"/>
      <c r="L853" s="409"/>
      <c r="M853" s="409"/>
      <c r="N853" s="409"/>
      <c r="O853" s="409"/>
      <c r="P853" s="409"/>
      <c r="Q853" s="409"/>
      <c r="R853" s="409"/>
      <c r="S853" s="409"/>
      <c r="T853" s="409"/>
      <c r="U853" s="409"/>
      <c r="V853" s="409"/>
      <c r="W853" s="409"/>
      <c r="X853" s="409"/>
      <c r="Y853" s="409"/>
      <c r="Z853" s="409"/>
    </row>
    <row r="854">
      <c r="A854" s="409"/>
      <c r="B854" s="409"/>
      <c r="C854" s="409"/>
      <c r="D854" s="409"/>
      <c r="E854" s="409"/>
      <c r="F854" s="409"/>
      <c r="G854" s="409"/>
      <c r="H854" s="409"/>
      <c r="I854" s="409"/>
      <c r="J854" s="409"/>
      <c r="K854" s="409"/>
      <c r="L854" s="409"/>
      <c r="M854" s="409"/>
      <c r="N854" s="409"/>
      <c r="O854" s="409"/>
      <c r="P854" s="409"/>
      <c r="Q854" s="409"/>
      <c r="R854" s="409"/>
      <c r="S854" s="409"/>
      <c r="T854" s="409"/>
      <c r="U854" s="409"/>
      <c r="V854" s="409"/>
      <c r="W854" s="409"/>
      <c r="X854" s="409"/>
      <c r="Y854" s="409"/>
      <c r="Z854" s="409"/>
    </row>
    <row r="855">
      <c r="A855" s="409"/>
      <c r="B855" s="409"/>
      <c r="C855" s="409"/>
      <c r="D855" s="409"/>
      <c r="E855" s="409"/>
      <c r="F855" s="409"/>
      <c r="G855" s="409"/>
      <c r="H855" s="409"/>
      <c r="I855" s="409"/>
      <c r="J855" s="409"/>
      <c r="K855" s="409"/>
      <c r="L855" s="409"/>
      <c r="M855" s="409"/>
      <c r="N855" s="409"/>
      <c r="O855" s="409"/>
      <c r="P855" s="409"/>
      <c r="Q855" s="409"/>
      <c r="R855" s="409"/>
      <c r="S855" s="409"/>
      <c r="T855" s="409"/>
      <c r="U855" s="409"/>
      <c r="V855" s="409"/>
      <c r="W855" s="409"/>
      <c r="X855" s="409"/>
      <c r="Y855" s="409"/>
      <c r="Z855" s="409"/>
    </row>
    <row r="856">
      <c r="A856" s="409"/>
      <c r="B856" s="409"/>
      <c r="C856" s="409"/>
      <c r="D856" s="409"/>
      <c r="E856" s="409"/>
      <c r="F856" s="409"/>
      <c r="G856" s="409"/>
      <c r="H856" s="409"/>
      <c r="I856" s="409"/>
      <c r="J856" s="409"/>
      <c r="K856" s="409"/>
      <c r="L856" s="409"/>
      <c r="M856" s="409"/>
      <c r="N856" s="409"/>
      <c r="O856" s="409"/>
      <c r="P856" s="409"/>
      <c r="Q856" s="409"/>
      <c r="R856" s="409"/>
      <c r="S856" s="409"/>
      <c r="T856" s="409"/>
      <c r="U856" s="409"/>
      <c r="V856" s="409"/>
      <c r="W856" s="409"/>
      <c r="X856" s="409"/>
      <c r="Y856" s="409"/>
      <c r="Z856" s="409"/>
    </row>
    <row r="857">
      <c r="A857" s="409"/>
      <c r="B857" s="409"/>
      <c r="C857" s="409"/>
      <c r="D857" s="409"/>
      <c r="E857" s="409"/>
      <c r="F857" s="409"/>
      <c r="G857" s="409"/>
      <c r="H857" s="409"/>
      <c r="I857" s="409"/>
      <c r="J857" s="409"/>
      <c r="K857" s="409"/>
      <c r="L857" s="409"/>
      <c r="M857" s="409"/>
      <c r="N857" s="409"/>
      <c r="O857" s="409"/>
      <c r="P857" s="409"/>
      <c r="Q857" s="409"/>
      <c r="R857" s="409"/>
      <c r="S857" s="409"/>
      <c r="T857" s="409"/>
      <c r="U857" s="409"/>
      <c r="V857" s="409"/>
      <c r="W857" s="409"/>
      <c r="X857" s="409"/>
      <c r="Y857" s="409"/>
      <c r="Z857" s="409"/>
    </row>
    <row r="858">
      <c r="A858" s="409"/>
      <c r="B858" s="409"/>
      <c r="C858" s="409"/>
      <c r="D858" s="409"/>
      <c r="E858" s="409"/>
      <c r="F858" s="409"/>
      <c r="G858" s="409"/>
      <c r="H858" s="409"/>
      <c r="I858" s="409"/>
      <c r="J858" s="409"/>
      <c r="K858" s="409"/>
      <c r="L858" s="409"/>
      <c r="M858" s="409"/>
      <c r="N858" s="409"/>
      <c r="O858" s="409"/>
      <c r="P858" s="409"/>
      <c r="Q858" s="409"/>
      <c r="R858" s="409"/>
      <c r="S858" s="409"/>
      <c r="T858" s="409"/>
      <c r="U858" s="409"/>
      <c r="V858" s="409"/>
      <c r="W858" s="409"/>
      <c r="X858" s="409"/>
      <c r="Y858" s="409"/>
      <c r="Z858" s="409"/>
    </row>
    <row r="859">
      <c r="A859" s="409"/>
      <c r="B859" s="409"/>
      <c r="C859" s="409"/>
      <c r="D859" s="409"/>
      <c r="E859" s="409"/>
      <c r="F859" s="409"/>
      <c r="G859" s="409"/>
      <c r="H859" s="409"/>
      <c r="I859" s="409"/>
      <c r="J859" s="409"/>
      <c r="K859" s="409"/>
      <c r="L859" s="409"/>
      <c r="M859" s="409"/>
      <c r="N859" s="409"/>
      <c r="O859" s="409"/>
      <c r="P859" s="409"/>
      <c r="Q859" s="409"/>
      <c r="R859" s="409"/>
      <c r="S859" s="409"/>
      <c r="T859" s="409"/>
      <c r="U859" s="409"/>
      <c r="V859" s="409"/>
      <c r="W859" s="409"/>
      <c r="X859" s="409"/>
      <c r="Y859" s="409"/>
      <c r="Z859" s="409"/>
    </row>
    <row r="860">
      <c r="A860" s="409"/>
      <c r="B860" s="409"/>
      <c r="C860" s="409"/>
      <c r="D860" s="409"/>
      <c r="E860" s="409"/>
      <c r="F860" s="409"/>
      <c r="G860" s="409"/>
      <c r="H860" s="409"/>
      <c r="I860" s="409"/>
      <c r="J860" s="409"/>
      <c r="K860" s="409"/>
      <c r="L860" s="409"/>
      <c r="M860" s="409"/>
      <c r="N860" s="409"/>
      <c r="O860" s="409"/>
      <c r="P860" s="409"/>
      <c r="Q860" s="409"/>
      <c r="R860" s="409"/>
      <c r="S860" s="409"/>
      <c r="T860" s="409"/>
      <c r="U860" s="409"/>
      <c r="V860" s="409"/>
      <c r="W860" s="409"/>
      <c r="X860" s="409"/>
      <c r="Y860" s="409"/>
      <c r="Z860" s="409"/>
    </row>
    <row r="861">
      <c r="A861" s="409"/>
      <c r="B861" s="409"/>
      <c r="C861" s="409"/>
      <c r="D861" s="409"/>
      <c r="E861" s="409"/>
      <c r="F861" s="409"/>
      <c r="G861" s="409"/>
      <c r="H861" s="409"/>
      <c r="I861" s="409"/>
      <c r="J861" s="409"/>
      <c r="K861" s="409"/>
      <c r="L861" s="409"/>
      <c r="M861" s="409"/>
      <c r="N861" s="409"/>
      <c r="O861" s="409"/>
      <c r="P861" s="409"/>
      <c r="Q861" s="409"/>
      <c r="R861" s="409"/>
      <c r="S861" s="409"/>
      <c r="T861" s="409"/>
      <c r="U861" s="409"/>
      <c r="V861" s="409"/>
      <c r="W861" s="409"/>
      <c r="X861" s="409"/>
      <c r="Y861" s="409"/>
      <c r="Z861" s="409"/>
    </row>
    <row r="862">
      <c r="A862" s="409"/>
      <c r="B862" s="409"/>
      <c r="C862" s="409"/>
      <c r="D862" s="409"/>
      <c r="E862" s="409"/>
      <c r="F862" s="409"/>
      <c r="G862" s="409"/>
      <c r="H862" s="409"/>
      <c r="I862" s="409"/>
      <c r="J862" s="409"/>
      <c r="K862" s="409"/>
      <c r="L862" s="409"/>
      <c r="M862" s="409"/>
      <c r="N862" s="409"/>
      <c r="O862" s="409"/>
      <c r="P862" s="409"/>
      <c r="Q862" s="409"/>
      <c r="R862" s="409"/>
      <c r="S862" s="409"/>
      <c r="T862" s="409"/>
      <c r="U862" s="409"/>
      <c r="V862" s="409"/>
      <c r="W862" s="409"/>
      <c r="X862" s="409"/>
      <c r="Y862" s="409"/>
      <c r="Z862" s="409"/>
    </row>
    <row r="863">
      <c r="A863" s="409"/>
      <c r="B863" s="409"/>
      <c r="C863" s="409"/>
      <c r="D863" s="409"/>
      <c r="E863" s="409"/>
      <c r="F863" s="409"/>
      <c r="G863" s="409"/>
      <c r="H863" s="409"/>
      <c r="I863" s="409"/>
      <c r="J863" s="409"/>
      <c r="K863" s="409"/>
      <c r="L863" s="409"/>
      <c r="M863" s="409"/>
      <c r="N863" s="409"/>
      <c r="O863" s="409"/>
      <c r="P863" s="409"/>
      <c r="Q863" s="409"/>
      <c r="R863" s="409"/>
      <c r="S863" s="409"/>
      <c r="T863" s="409"/>
      <c r="U863" s="409"/>
      <c r="V863" s="409"/>
      <c r="W863" s="409"/>
      <c r="X863" s="409"/>
      <c r="Y863" s="409"/>
      <c r="Z863" s="409"/>
    </row>
    <row r="864">
      <c r="A864" s="409"/>
      <c r="B864" s="409"/>
      <c r="C864" s="409"/>
      <c r="D864" s="409"/>
      <c r="E864" s="409"/>
      <c r="F864" s="409"/>
      <c r="G864" s="409"/>
      <c r="H864" s="409"/>
      <c r="I864" s="409"/>
      <c r="J864" s="409"/>
      <c r="K864" s="409"/>
      <c r="L864" s="409"/>
      <c r="M864" s="409"/>
      <c r="N864" s="409"/>
      <c r="O864" s="409"/>
      <c r="P864" s="409"/>
      <c r="Q864" s="409"/>
      <c r="R864" s="409"/>
      <c r="S864" s="409"/>
      <c r="T864" s="409"/>
      <c r="U864" s="409"/>
      <c r="V864" s="409"/>
      <c r="W864" s="409"/>
      <c r="X864" s="409"/>
      <c r="Y864" s="409"/>
      <c r="Z864" s="409"/>
    </row>
    <row r="865">
      <c r="A865" s="409"/>
      <c r="B865" s="409"/>
      <c r="C865" s="409"/>
      <c r="D865" s="409"/>
      <c r="E865" s="409"/>
      <c r="F865" s="409"/>
      <c r="G865" s="409"/>
      <c r="H865" s="409"/>
      <c r="I865" s="409"/>
      <c r="J865" s="409"/>
      <c r="K865" s="409"/>
      <c r="L865" s="409"/>
      <c r="M865" s="409"/>
      <c r="N865" s="409"/>
      <c r="O865" s="409"/>
      <c r="P865" s="409"/>
      <c r="Q865" s="409"/>
      <c r="R865" s="409"/>
      <c r="S865" s="409"/>
      <c r="T865" s="409"/>
      <c r="U865" s="409"/>
      <c r="V865" s="409"/>
      <c r="W865" s="409"/>
      <c r="X865" s="409"/>
      <c r="Y865" s="409"/>
      <c r="Z865" s="409"/>
    </row>
    <row r="866">
      <c r="A866" s="409"/>
      <c r="B866" s="409"/>
      <c r="C866" s="409"/>
      <c r="D866" s="409"/>
      <c r="E866" s="409"/>
      <c r="F866" s="409"/>
      <c r="G866" s="409"/>
      <c r="H866" s="409"/>
      <c r="I866" s="409"/>
      <c r="J866" s="409"/>
      <c r="K866" s="409"/>
      <c r="L866" s="409"/>
      <c r="M866" s="409"/>
      <c r="N866" s="409"/>
      <c r="O866" s="409"/>
      <c r="P866" s="409"/>
      <c r="Q866" s="409"/>
      <c r="R866" s="409"/>
      <c r="S866" s="409"/>
      <c r="T866" s="409"/>
      <c r="U866" s="409"/>
      <c r="V866" s="409"/>
      <c r="W866" s="409"/>
      <c r="X866" s="409"/>
      <c r="Y866" s="409"/>
      <c r="Z866" s="409"/>
    </row>
    <row r="867">
      <c r="A867" s="409"/>
      <c r="B867" s="409"/>
      <c r="C867" s="409"/>
      <c r="D867" s="409"/>
      <c r="E867" s="409"/>
      <c r="F867" s="409"/>
      <c r="G867" s="409"/>
      <c r="H867" s="409"/>
      <c r="I867" s="409"/>
      <c r="J867" s="409"/>
      <c r="K867" s="409"/>
      <c r="L867" s="409"/>
      <c r="M867" s="409"/>
      <c r="N867" s="409"/>
      <c r="O867" s="409"/>
      <c r="P867" s="409"/>
      <c r="Q867" s="409"/>
      <c r="R867" s="409"/>
      <c r="S867" s="409"/>
      <c r="T867" s="409"/>
      <c r="U867" s="409"/>
      <c r="V867" s="409"/>
      <c r="W867" s="409"/>
      <c r="X867" s="409"/>
      <c r="Y867" s="409"/>
      <c r="Z867" s="409"/>
    </row>
    <row r="868">
      <c r="A868" s="409"/>
      <c r="B868" s="409"/>
      <c r="C868" s="409"/>
      <c r="D868" s="409"/>
      <c r="E868" s="409"/>
      <c r="F868" s="409"/>
      <c r="G868" s="409"/>
      <c r="H868" s="409"/>
      <c r="I868" s="409"/>
      <c r="J868" s="409"/>
      <c r="K868" s="409"/>
      <c r="L868" s="409"/>
      <c r="M868" s="409"/>
      <c r="N868" s="409"/>
      <c r="O868" s="409"/>
      <c r="P868" s="409"/>
      <c r="Q868" s="409"/>
      <c r="R868" s="409"/>
      <c r="S868" s="409"/>
      <c r="T868" s="409"/>
      <c r="U868" s="409"/>
      <c r="V868" s="409"/>
      <c r="W868" s="409"/>
      <c r="X868" s="409"/>
      <c r="Y868" s="409"/>
      <c r="Z868" s="409"/>
    </row>
    <row r="869">
      <c r="A869" s="409"/>
      <c r="B869" s="409"/>
      <c r="C869" s="409"/>
      <c r="D869" s="409"/>
      <c r="E869" s="409"/>
      <c r="F869" s="409"/>
      <c r="G869" s="409"/>
      <c r="H869" s="409"/>
      <c r="I869" s="409"/>
      <c r="J869" s="409"/>
      <c r="K869" s="409"/>
      <c r="L869" s="409"/>
      <c r="M869" s="409"/>
      <c r="N869" s="409"/>
      <c r="O869" s="409"/>
      <c r="P869" s="409"/>
      <c r="Q869" s="409"/>
      <c r="R869" s="409"/>
      <c r="S869" s="409"/>
      <c r="T869" s="409"/>
      <c r="U869" s="409"/>
      <c r="V869" s="409"/>
      <c r="W869" s="409"/>
      <c r="X869" s="409"/>
      <c r="Y869" s="409"/>
      <c r="Z869" s="409"/>
    </row>
    <row r="870">
      <c r="A870" s="409"/>
      <c r="B870" s="409"/>
      <c r="C870" s="409"/>
      <c r="D870" s="409"/>
      <c r="E870" s="409"/>
      <c r="F870" s="409"/>
      <c r="G870" s="409"/>
      <c r="H870" s="409"/>
      <c r="I870" s="409"/>
      <c r="J870" s="409"/>
      <c r="K870" s="409"/>
      <c r="L870" s="409"/>
      <c r="M870" s="409"/>
      <c r="N870" s="409"/>
      <c r="O870" s="409"/>
      <c r="P870" s="409"/>
      <c r="Q870" s="409"/>
      <c r="R870" s="409"/>
      <c r="S870" s="409"/>
      <c r="T870" s="409"/>
      <c r="U870" s="409"/>
      <c r="V870" s="409"/>
      <c r="W870" s="409"/>
      <c r="X870" s="409"/>
      <c r="Y870" s="409"/>
      <c r="Z870" s="409"/>
    </row>
    <row r="871">
      <c r="A871" s="409"/>
      <c r="B871" s="409"/>
      <c r="C871" s="409"/>
      <c r="D871" s="409"/>
      <c r="E871" s="409"/>
      <c r="F871" s="409"/>
      <c r="G871" s="409"/>
      <c r="H871" s="409"/>
      <c r="I871" s="409"/>
      <c r="J871" s="409"/>
      <c r="K871" s="409"/>
      <c r="L871" s="409"/>
      <c r="M871" s="409"/>
      <c r="N871" s="409"/>
      <c r="O871" s="409"/>
      <c r="P871" s="409"/>
      <c r="Q871" s="409"/>
      <c r="R871" s="409"/>
      <c r="S871" s="409"/>
      <c r="T871" s="409"/>
      <c r="U871" s="409"/>
      <c r="V871" s="409"/>
      <c r="W871" s="409"/>
      <c r="X871" s="409"/>
      <c r="Y871" s="409"/>
      <c r="Z871" s="409"/>
    </row>
    <row r="872">
      <c r="A872" s="409"/>
      <c r="B872" s="409"/>
      <c r="C872" s="409"/>
      <c r="D872" s="409"/>
      <c r="E872" s="409"/>
      <c r="F872" s="409"/>
      <c r="G872" s="409"/>
      <c r="H872" s="409"/>
      <c r="I872" s="409"/>
      <c r="J872" s="409"/>
      <c r="K872" s="409"/>
      <c r="L872" s="409"/>
      <c r="M872" s="409"/>
      <c r="N872" s="409"/>
      <c r="O872" s="409"/>
      <c r="P872" s="409"/>
      <c r="Q872" s="409"/>
      <c r="R872" s="409"/>
      <c r="S872" s="409"/>
      <c r="T872" s="409"/>
      <c r="U872" s="409"/>
      <c r="V872" s="409"/>
      <c r="W872" s="409"/>
      <c r="X872" s="409"/>
      <c r="Y872" s="409"/>
      <c r="Z872" s="409"/>
    </row>
    <row r="873">
      <c r="A873" s="409"/>
      <c r="B873" s="409"/>
      <c r="C873" s="409"/>
      <c r="D873" s="409"/>
      <c r="E873" s="409"/>
      <c r="F873" s="409"/>
      <c r="G873" s="409"/>
      <c r="H873" s="409"/>
      <c r="I873" s="409"/>
      <c r="J873" s="409"/>
      <c r="K873" s="409"/>
      <c r="L873" s="409"/>
      <c r="M873" s="409"/>
      <c r="N873" s="409"/>
      <c r="O873" s="409"/>
      <c r="P873" s="409"/>
      <c r="Q873" s="409"/>
      <c r="R873" s="409"/>
      <c r="S873" s="409"/>
      <c r="T873" s="409"/>
      <c r="U873" s="409"/>
      <c r="V873" s="409"/>
      <c r="W873" s="409"/>
      <c r="X873" s="409"/>
      <c r="Y873" s="409"/>
      <c r="Z873" s="409"/>
    </row>
    <row r="874">
      <c r="A874" s="409"/>
      <c r="B874" s="409"/>
      <c r="C874" s="409"/>
      <c r="D874" s="409"/>
      <c r="E874" s="409"/>
      <c r="F874" s="409"/>
      <c r="G874" s="409"/>
      <c r="H874" s="409"/>
      <c r="I874" s="409"/>
      <c r="J874" s="409"/>
      <c r="K874" s="409"/>
      <c r="L874" s="409"/>
      <c r="M874" s="409"/>
      <c r="N874" s="409"/>
      <c r="O874" s="409"/>
      <c r="P874" s="409"/>
      <c r="Q874" s="409"/>
      <c r="R874" s="409"/>
      <c r="S874" s="409"/>
      <c r="T874" s="409"/>
      <c r="U874" s="409"/>
      <c r="V874" s="409"/>
      <c r="W874" s="409"/>
      <c r="X874" s="409"/>
      <c r="Y874" s="409"/>
      <c r="Z874" s="409"/>
    </row>
    <row r="875">
      <c r="A875" s="409"/>
      <c r="B875" s="409"/>
      <c r="C875" s="409"/>
      <c r="D875" s="409"/>
      <c r="E875" s="409"/>
      <c r="F875" s="409"/>
      <c r="G875" s="409"/>
      <c r="H875" s="409"/>
      <c r="I875" s="409"/>
      <c r="J875" s="409"/>
      <c r="K875" s="409"/>
      <c r="L875" s="409"/>
      <c r="M875" s="409"/>
      <c r="N875" s="409"/>
      <c r="O875" s="409"/>
      <c r="P875" s="409"/>
      <c r="Q875" s="409"/>
      <c r="R875" s="409"/>
      <c r="S875" s="409"/>
      <c r="T875" s="409"/>
      <c r="U875" s="409"/>
      <c r="V875" s="409"/>
      <c r="W875" s="409"/>
      <c r="X875" s="409"/>
      <c r="Y875" s="409"/>
      <c r="Z875" s="409"/>
    </row>
    <row r="876">
      <c r="A876" s="409"/>
      <c r="B876" s="409"/>
      <c r="C876" s="409"/>
      <c r="D876" s="409"/>
      <c r="E876" s="409"/>
      <c r="F876" s="409"/>
      <c r="G876" s="409"/>
      <c r="H876" s="409"/>
      <c r="I876" s="409"/>
      <c r="J876" s="409"/>
      <c r="K876" s="409"/>
      <c r="L876" s="409"/>
      <c r="M876" s="409"/>
      <c r="N876" s="409"/>
      <c r="O876" s="409"/>
      <c r="P876" s="409"/>
      <c r="Q876" s="409"/>
      <c r="R876" s="409"/>
      <c r="S876" s="409"/>
      <c r="T876" s="409"/>
      <c r="U876" s="409"/>
      <c r="V876" s="409"/>
      <c r="W876" s="409"/>
      <c r="X876" s="409"/>
      <c r="Y876" s="409"/>
      <c r="Z876" s="409"/>
    </row>
    <row r="877">
      <c r="A877" s="409"/>
      <c r="B877" s="409"/>
      <c r="C877" s="409"/>
      <c r="D877" s="409"/>
      <c r="E877" s="409"/>
      <c r="F877" s="409"/>
      <c r="G877" s="409"/>
      <c r="H877" s="409"/>
      <c r="I877" s="409"/>
      <c r="J877" s="409"/>
      <c r="K877" s="409"/>
      <c r="L877" s="409"/>
      <c r="M877" s="409"/>
      <c r="N877" s="409"/>
      <c r="O877" s="409"/>
      <c r="P877" s="409"/>
      <c r="Q877" s="409"/>
      <c r="R877" s="409"/>
      <c r="S877" s="409"/>
      <c r="T877" s="409"/>
      <c r="U877" s="409"/>
      <c r="V877" s="409"/>
      <c r="W877" s="409"/>
      <c r="X877" s="409"/>
      <c r="Y877" s="409"/>
      <c r="Z877" s="409"/>
    </row>
    <row r="878">
      <c r="A878" s="409"/>
      <c r="B878" s="409"/>
      <c r="C878" s="409"/>
      <c r="D878" s="409"/>
      <c r="E878" s="409"/>
      <c r="F878" s="409"/>
      <c r="G878" s="409"/>
      <c r="H878" s="409"/>
      <c r="I878" s="409"/>
      <c r="J878" s="409"/>
      <c r="K878" s="409"/>
      <c r="L878" s="409"/>
      <c r="M878" s="409"/>
      <c r="N878" s="409"/>
      <c r="O878" s="409"/>
      <c r="P878" s="409"/>
      <c r="Q878" s="409"/>
      <c r="R878" s="409"/>
      <c r="S878" s="409"/>
      <c r="T878" s="409"/>
      <c r="U878" s="409"/>
      <c r="V878" s="409"/>
      <c r="W878" s="409"/>
      <c r="X878" s="409"/>
      <c r="Y878" s="409"/>
      <c r="Z878" s="409"/>
    </row>
    <row r="879">
      <c r="A879" s="409"/>
      <c r="B879" s="409"/>
      <c r="C879" s="409"/>
      <c r="D879" s="409"/>
      <c r="E879" s="409"/>
      <c r="F879" s="409"/>
      <c r="G879" s="409"/>
      <c r="H879" s="409"/>
      <c r="I879" s="409"/>
      <c r="J879" s="409"/>
      <c r="K879" s="409"/>
      <c r="L879" s="409"/>
      <c r="M879" s="409"/>
      <c r="N879" s="409"/>
      <c r="O879" s="409"/>
      <c r="P879" s="409"/>
      <c r="Q879" s="409"/>
      <c r="R879" s="409"/>
      <c r="S879" s="409"/>
      <c r="T879" s="409"/>
      <c r="U879" s="409"/>
      <c r="V879" s="409"/>
      <c r="W879" s="409"/>
      <c r="X879" s="409"/>
      <c r="Y879" s="409"/>
      <c r="Z879" s="409"/>
    </row>
    <row r="880">
      <c r="A880" s="409"/>
      <c r="B880" s="409"/>
      <c r="C880" s="409"/>
      <c r="D880" s="409"/>
      <c r="E880" s="409"/>
      <c r="F880" s="409"/>
      <c r="G880" s="409"/>
      <c r="H880" s="409"/>
      <c r="I880" s="409"/>
      <c r="J880" s="409"/>
      <c r="K880" s="409"/>
      <c r="L880" s="409"/>
      <c r="M880" s="409"/>
      <c r="N880" s="409"/>
      <c r="O880" s="409"/>
      <c r="P880" s="409"/>
      <c r="Q880" s="409"/>
      <c r="R880" s="409"/>
      <c r="S880" s="409"/>
      <c r="T880" s="409"/>
      <c r="U880" s="409"/>
      <c r="V880" s="409"/>
      <c r="W880" s="409"/>
      <c r="X880" s="409"/>
      <c r="Y880" s="409"/>
      <c r="Z880" s="409"/>
    </row>
    <row r="881">
      <c r="A881" s="409"/>
      <c r="B881" s="409"/>
      <c r="C881" s="409"/>
      <c r="D881" s="409"/>
      <c r="E881" s="409"/>
      <c r="F881" s="409"/>
      <c r="G881" s="409"/>
      <c r="H881" s="409"/>
      <c r="I881" s="409"/>
      <c r="J881" s="409"/>
      <c r="K881" s="409"/>
      <c r="L881" s="409"/>
      <c r="M881" s="409"/>
      <c r="N881" s="409"/>
      <c r="O881" s="409"/>
      <c r="P881" s="409"/>
      <c r="Q881" s="409"/>
      <c r="R881" s="409"/>
      <c r="S881" s="409"/>
      <c r="T881" s="409"/>
      <c r="U881" s="409"/>
      <c r="V881" s="409"/>
      <c r="W881" s="409"/>
      <c r="X881" s="409"/>
      <c r="Y881" s="409"/>
      <c r="Z881" s="409"/>
    </row>
    <row r="882">
      <c r="A882" s="409"/>
      <c r="B882" s="409"/>
      <c r="C882" s="409"/>
      <c r="D882" s="409"/>
      <c r="E882" s="409"/>
      <c r="F882" s="409"/>
      <c r="G882" s="409"/>
      <c r="H882" s="409"/>
      <c r="I882" s="409"/>
      <c r="J882" s="409"/>
      <c r="K882" s="409"/>
      <c r="L882" s="409"/>
      <c r="M882" s="409"/>
      <c r="N882" s="409"/>
      <c r="O882" s="409"/>
      <c r="P882" s="409"/>
      <c r="Q882" s="409"/>
      <c r="R882" s="409"/>
      <c r="S882" s="409"/>
      <c r="T882" s="409"/>
      <c r="U882" s="409"/>
      <c r="V882" s="409"/>
      <c r="W882" s="409"/>
      <c r="X882" s="409"/>
      <c r="Y882" s="409"/>
      <c r="Z882" s="409"/>
    </row>
    <row r="883">
      <c r="A883" s="409"/>
      <c r="B883" s="409"/>
      <c r="C883" s="409"/>
      <c r="D883" s="409"/>
      <c r="E883" s="409"/>
      <c r="F883" s="409"/>
      <c r="G883" s="409"/>
      <c r="H883" s="409"/>
      <c r="I883" s="409"/>
      <c r="J883" s="409"/>
      <c r="K883" s="409"/>
      <c r="L883" s="409"/>
      <c r="M883" s="409"/>
      <c r="N883" s="409"/>
      <c r="O883" s="409"/>
      <c r="P883" s="409"/>
      <c r="Q883" s="409"/>
      <c r="R883" s="409"/>
      <c r="S883" s="409"/>
      <c r="T883" s="409"/>
      <c r="U883" s="409"/>
      <c r="V883" s="409"/>
      <c r="W883" s="409"/>
      <c r="X883" s="409"/>
      <c r="Y883" s="409"/>
      <c r="Z883" s="409"/>
    </row>
    <row r="884">
      <c r="A884" s="409"/>
      <c r="B884" s="409"/>
      <c r="C884" s="409"/>
      <c r="D884" s="409"/>
      <c r="E884" s="409"/>
      <c r="F884" s="409"/>
      <c r="G884" s="409"/>
      <c r="H884" s="409"/>
      <c r="I884" s="409"/>
      <c r="J884" s="409"/>
      <c r="K884" s="409"/>
      <c r="L884" s="409"/>
      <c r="M884" s="409"/>
      <c r="N884" s="409"/>
      <c r="O884" s="409"/>
      <c r="P884" s="409"/>
      <c r="Q884" s="409"/>
      <c r="R884" s="409"/>
      <c r="S884" s="409"/>
      <c r="T884" s="409"/>
      <c r="U884" s="409"/>
      <c r="V884" s="409"/>
      <c r="W884" s="409"/>
      <c r="X884" s="409"/>
      <c r="Y884" s="409"/>
      <c r="Z884" s="409"/>
    </row>
    <row r="885">
      <c r="A885" s="409"/>
      <c r="B885" s="409"/>
      <c r="C885" s="409"/>
      <c r="D885" s="409"/>
      <c r="E885" s="409"/>
      <c r="F885" s="409"/>
      <c r="G885" s="409"/>
      <c r="H885" s="409"/>
      <c r="I885" s="409"/>
      <c r="J885" s="409"/>
      <c r="K885" s="409"/>
      <c r="L885" s="409"/>
      <c r="M885" s="409"/>
      <c r="N885" s="409"/>
      <c r="O885" s="409"/>
      <c r="P885" s="409"/>
      <c r="Q885" s="409"/>
      <c r="R885" s="409"/>
      <c r="S885" s="409"/>
      <c r="T885" s="409"/>
      <c r="U885" s="409"/>
      <c r="V885" s="409"/>
      <c r="W885" s="409"/>
      <c r="X885" s="409"/>
      <c r="Y885" s="409"/>
      <c r="Z885" s="409"/>
    </row>
    <row r="886">
      <c r="A886" s="409"/>
      <c r="B886" s="409"/>
      <c r="C886" s="409"/>
      <c r="D886" s="409"/>
      <c r="E886" s="409"/>
      <c r="F886" s="409"/>
      <c r="G886" s="409"/>
      <c r="H886" s="409"/>
      <c r="I886" s="409"/>
      <c r="J886" s="409"/>
      <c r="K886" s="409"/>
      <c r="L886" s="409"/>
      <c r="M886" s="409"/>
      <c r="N886" s="409"/>
      <c r="O886" s="409"/>
      <c r="P886" s="409"/>
      <c r="Q886" s="409"/>
      <c r="R886" s="409"/>
      <c r="S886" s="409"/>
      <c r="T886" s="409"/>
      <c r="U886" s="409"/>
      <c r="V886" s="409"/>
      <c r="W886" s="409"/>
      <c r="X886" s="409"/>
      <c r="Y886" s="409"/>
      <c r="Z886" s="409"/>
    </row>
    <row r="887">
      <c r="A887" s="409"/>
      <c r="B887" s="409"/>
      <c r="C887" s="409"/>
      <c r="D887" s="409"/>
      <c r="E887" s="409"/>
      <c r="F887" s="409"/>
      <c r="G887" s="409"/>
      <c r="H887" s="409"/>
      <c r="I887" s="409"/>
      <c r="J887" s="409"/>
      <c r="K887" s="409"/>
      <c r="L887" s="409"/>
      <c r="M887" s="409"/>
      <c r="N887" s="409"/>
      <c r="O887" s="409"/>
      <c r="P887" s="409"/>
      <c r="Q887" s="409"/>
      <c r="R887" s="409"/>
      <c r="S887" s="409"/>
      <c r="T887" s="409"/>
      <c r="U887" s="409"/>
      <c r="V887" s="409"/>
      <c r="W887" s="409"/>
      <c r="X887" s="409"/>
      <c r="Y887" s="409"/>
      <c r="Z887" s="409"/>
    </row>
    <row r="888">
      <c r="A888" s="409"/>
      <c r="B888" s="409"/>
      <c r="C888" s="409"/>
      <c r="D888" s="409"/>
      <c r="E888" s="409"/>
      <c r="F888" s="409"/>
      <c r="G888" s="409"/>
      <c r="H888" s="409"/>
      <c r="I888" s="409"/>
      <c r="J888" s="409"/>
      <c r="K888" s="409"/>
      <c r="L888" s="409"/>
      <c r="M888" s="409"/>
      <c r="N888" s="409"/>
      <c r="O888" s="409"/>
      <c r="P888" s="409"/>
      <c r="Q888" s="409"/>
      <c r="R888" s="409"/>
      <c r="S888" s="409"/>
      <c r="T888" s="409"/>
      <c r="U888" s="409"/>
      <c r="V888" s="409"/>
      <c r="W888" s="409"/>
      <c r="X888" s="409"/>
      <c r="Y888" s="409"/>
      <c r="Z888" s="409"/>
    </row>
    <row r="889">
      <c r="A889" s="409"/>
      <c r="B889" s="409"/>
      <c r="C889" s="409"/>
      <c r="D889" s="409"/>
      <c r="E889" s="409"/>
      <c r="F889" s="409"/>
      <c r="G889" s="409"/>
      <c r="H889" s="409"/>
      <c r="I889" s="409"/>
      <c r="J889" s="409"/>
      <c r="K889" s="409"/>
      <c r="L889" s="409"/>
      <c r="M889" s="409"/>
      <c r="N889" s="409"/>
      <c r="O889" s="409"/>
      <c r="P889" s="409"/>
      <c r="Q889" s="409"/>
      <c r="R889" s="409"/>
      <c r="S889" s="409"/>
      <c r="T889" s="409"/>
      <c r="U889" s="409"/>
      <c r="V889" s="409"/>
      <c r="W889" s="409"/>
      <c r="X889" s="409"/>
      <c r="Y889" s="409"/>
      <c r="Z889" s="409"/>
    </row>
    <row r="890">
      <c r="A890" s="409"/>
      <c r="B890" s="409"/>
      <c r="C890" s="409"/>
      <c r="D890" s="409"/>
      <c r="E890" s="409"/>
      <c r="F890" s="409"/>
      <c r="G890" s="409"/>
      <c r="H890" s="409"/>
      <c r="I890" s="409"/>
      <c r="J890" s="409"/>
      <c r="K890" s="409"/>
      <c r="L890" s="409"/>
      <c r="M890" s="409"/>
      <c r="N890" s="409"/>
      <c r="O890" s="409"/>
      <c r="P890" s="409"/>
      <c r="Q890" s="409"/>
      <c r="R890" s="409"/>
      <c r="S890" s="409"/>
      <c r="T890" s="409"/>
      <c r="U890" s="409"/>
      <c r="V890" s="409"/>
      <c r="W890" s="409"/>
      <c r="X890" s="409"/>
      <c r="Y890" s="409"/>
      <c r="Z890" s="409"/>
    </row>
    <row r="891">
      <c r="A891" s="409"/>
      <c r="B891" s="409"/>
      <c r="C891" s="409"/>
      <c r="D891" s="409"/>
      <c r="E891" s="409"/>
      <c r="F891" s="409"/>
      <c r="G891" s="409"/>
      <c r="H891" s="409"/>
      <c r="I891" s="409"/>
      <c r="J891" s="409"/>
      <c r="K891" s="409"/>
      <c r="L891" s="409"/>
      <c r="M891" s="409"/>
      <c r="N891" s="409"/>
      <c r="O891" s="409"/>
      <c r="P891" s="409"/>
      <c r="Q891" s="409"/>
      <c r="R891" s="409"/>
      <c r="S891" s="409"/>
      <c r="T891" s="409"/>
      <c r="U891" s="409"/>
      <c r="V891" s="409"/>
      <c r="W891" s="409"/>
      <c r="X891" s="409"/>
      <c r="Y891" s="409"/>
      <c r="Z891" s="409"/>
    </row>
    <row r="892">
      <c r="A892" s="409"/>
      <c r="B892" s="409"/>
      <c r="C892" s="409"/>
      <c r="D892" s="409"/>
      <c r="E892" s="409"/>
      <c r="F892" s="409"/>
      <c r="G892" s="409"/>
      <c r="H892" s="409"/>
      <c r="I892" s="409"/>
      <c r="J892" s="409"/>
      <c r="K892" s="409"/>
      <c r="L892" s="409"/>
      <c r="M892" s="409"/>
      <c r="N892" s="409"/>
      <c r="O892" s="409"/>
      <c r="P892" s="409"/>
      <c r="Q892" s="409"/>
      <c r="R892" s="409"/>
      <c r="S892" s="409"/>
      <c r="T892" s="409"/>
      <c r="U892" s="409"/>
      <c r="V892" s="409"/>
      <c r="W892" s="409"/>
      <c r="X892" s="409"/>
      <c r="Y892" s="409"/>
      <c r="Z892" s="409"/>
    </row>
    <row r="893">
      <c r="A893" s="409"/>
      <c r="B893" s="409"/>
      <c r="C893" s="409"/>
      <c r="D893" s="409"/>
      <c r="E893" s="409"/>
      <c r="F893" s="409"/>
      <c r="G893" s="409"/>
      <c r="H893" s="409"/>
      <c r="I893" s="409"/>
      <c r="J893" s="409"/>
      <c r="K893" s="409"/>
      <c r="L893" s="409"/>
      <c r="M893" s="409"/>
      <c r="N893" s="409"/>
      <c r="O893" s="409"/>
      <c r="P893" s="409"/>
      <c r="Q893" s="409"/>
      <c r="R893" s="409"/>
      <c r="S893" s="409"/>
      <c r="T893" s="409"/>
      <c r="U893" s="409"/>
      <c r="V893" s="409"/>
      <c r="W893" s="409"/>
      <c r="X893" s="409"/>
      <c r="Y893" s="409"/>
      <c r="Z893" s="409"/>
    </row>
    <row r="894">
      <c r="A894" s="409"/>
      <c r="B894" s="409"/>
      <c r="C894" s="409"/>
      <c r="D894" s="409"/>
      <c r="E894" s="409"/>
      <c r="F894" s="409"/>
      <c r="G894" s="409"/>
      <c r="H894" s="409"/>
      <c r="I894" s="409"/>
      <c r="J894" s="409"/>
      <c r="K894" s="409"/>
      <c r="L894" s="409"/>
      <c r="M894" s="409"/>
      <c r="N894" s="409"/>
      <c r="O894" s="409"/>
      <c r="P894" s="409"/>
      <c r="Q894" s="409"/>
      <c r="R894" s="409"/>
      <c r="S894" s="409"/>
      <c r="T894" s="409"/>
      <c r="U894" s="409"/>
      <c r="V894" s="409"/>
      <c r="W894" s="409"/>
      <c r="X894" s="409"/>
      <c r="Y894" s="409"/>
      <c r="Z894" s="409"/>
    </row>
    <row r="895">
      <c r="A895" s="409"/>
      <c r="B895" s="409"/>
      <c r="C895" s="409"/>
      <c r="D895" s="409"/>
      <c r="E895" s="409"/>
      <c r="F895" s="409"/>
      <c r="G895" s="409"/>
      <c r="H895" s="409"/>
      <c r="I895" s="409"/>
      <c r="J895" s="409"/>
      <c r="K895" s="409"/>
      <c r="L895" s="409"/>
      <c r="M895" s="409"/>
      <c r="N895" s="409"/>
      <c r="O895" s="409"/>
      <c r="P895" s="409"/>
      <c r="Q895" s="409"/>
      <c r="R895" s="409"/>
      <c r="S895" s="409"/>
      <c r="T895" s="409"/>
      <c r="U895" s="409"/>
      <c r="V895" s="409"/>
      <c r="W895" s="409"/>
      <c r="X895" s="409"/>
      <c r="Y895" s="409"/>
      <c r="Z895" s="409"/>
    </row>
    <row r="896">
      <c r="A896" s="409"/>
      <c r="B896" s="409"/>
      <c r="C896" s="409"/>
      <c r="D896" s="409"/>
      <c r="E896" s="409"/>
      <c r="F896" s="409"/>
      <c r="G896" s="409"/>
      <c r="H896" s="409"/>
      <c r="I896" s="409"/>
      <c r="J896" s="409"/>
      <c r="K896" s="409"/>
      <c r="L896" s="409"/>
      <c r="M896" s="409"/>
      <c r="N896" s="409"/>
      <c r="O896" s="409"/>
      <c r="P896" s="409"/>
      <c r="Q896" s="409"/>
      <c r="R896" s="409"/>
      <c r="S896" s="409"/>
      <c r="T896" s="409"/>
      <c r="U896" s="409"/>
      <c r="V896" s="409"/>
      <c r="W896" s="409"/>
      <c r="X896" s="409"/>
      <c r="Y896" s="409"/>
      <c r="Z896" s="409"/>
    </row>
    <row r="897">
      <c r="A897" s="409"/>
      <c r="B897" s="409"/>
      <c r="C897" s="409"/>
      <c r="D897" s="409"/>
      <c r="E897" s="409"/>
      <c r="F897" s="409"/>
      <c r="G897" s="409"/>
      <c r="H897" s="409"/>
      <c r="I897" s="409"/>
      <c r="J897" s="409"/>
      <c r="K897" s="409"/>
      <c r="L897" s="409"/>
      <c r="M897" s="409"/>
      <c r="N897" s="409"/>
      <c r="O897" s="409"/>
      <c r="P897" s="409"/>
      <c r="Q897" s="409"/>
      <c r="R897" s="409"/>
      <c r="S897" s="409"/>
      <c r="T897" s="409"/>
      <c r="U897" s="409"/>
      <c r="V897" s="409"/>
      <c r="W897" s="409"/>
      <c r="X897" s="409"/>
      <c r="Y897" s="409"/>
      <c r="Z897" s="409"/>
    </row>
    <row r="898">
      <c r="A898" s="409"/>
      <c r="B898" s="409"/>
      <c r="C898" s="409"/>
      <c r="D898" s="409"/>
      <c r="E898" s="409"/>
      <c r="F898" s="409"/>
      <c r="G898" s="409"/>
      <c r="H898" s="409"/>
      <c r="I898" s="409"/>
      <c r="J898" s="409"/>
      <c r="K898" s="409"/>
      <c r="L898" s="409"/>
      <c r="M898" s="409"/>
      <c r="N898" s="409"/>
      <c r="O898" s="409"/>
      <c r="P898" s="409"/>
      <c r="Q898" s="409"/>
      <c r="R898" s="409"/>
      <c r="S898" s="409"/>
      <c r="T898" s="409"/>
      <c r="U898" s="409"/>
      <c r="V898" s="409"/>
      <c r="W898" s="409"/>
      <c r="X898" s="409"/>
      <c r="Y898" s="409"/>
      <c r="Z898" s="409"/>
    </row>
    <row r="899">
      <c r="A899" s="409"/>
      <c r="B899" s="409"/>
      <c r="C899" s="409"/>
      <c r="D899" s="409"/>
      <c r="E899" s="409"/>
      <c r="F899" s="409"/>
      <c r="G899" s="409"/>
      <c r="H899" s="409"/>
      <c r="I899" s="409"/>
      <c r="J899" s="409"/>
      <c r="K899" s="409"/>
      <c r="L899" s="409"/>
      <c r="M899" s="409"/>
      <c r="N899" s="409"/>
      <c r="O899" s="409"/>
      <c r="P899" s="409"/>
      <c r="Q899" s="409"/>
      <c r="R899" s="409"/>
      <c r="S899" s="409"/>
      <c r="T899" s="409"/>
      <c r="U899" s="409"/>
      <c r="V899" s="409"/>
      <c r="W899" s="409"/>
      <c r="X899" s="409"/>
      <c r="Y899" s="409"/>
      <c r="Z899" s="409"/>
    </row>
    <row r="900">
      <c r="A900" s="409"/>
      <c r="B900" s="409"/>
      <c r="C900" s="409"/>
      <c r="D900" s="409"/>
      <c r="E900" s="409"/>
      <c r="F900" s="409"/>
      <c r="G900" s="409"/>
      <c r="H900" s="409"/>
      <c r="I900" s="409"/>
      <c r="J900" s="409"/>
      <c r="K900" s="409"/>
      <c r="L900" s="409"/>
      <c r="M900" s="409"/>
      <c r="N900" s="409"/>
      <c r="O900" s="409"/>
      <c r="P900" s="409"/>
      <c r="Q900" s="409"/>
      <c r="R900" s="409"/>
      <c r="S900" s="409"/>
      <c r="T900" s="409"/>
      <c r="U900" s="409"/>
      <c r="V900" s="409"/>
      <c r="W900" s="409"/>
      <c r="X900" s="409"/>
      <c r="Y900" s="409"/>
      <c r="Z900" s="409"/>
    </row>
    <row r="901">
      <c r="A901" s="409"/>
      <c r="B901" s="409"/>
      <c r="C901" s="409"/>
      <c r="D901" s="409"/>
      <c r="E901" s="409"/>
      <c r="F901" s="409"/>
      <c r="G901" s="409"/>
      <c r="H901" s="409"/>
      <c r="I901" s="409"/>
      <c r="J901" s="409"/>
      <c r="K901" s="409"/>
      <c r="L901" s="409"/>
      <c r="M901" s="409"/>
      <c r="N901" s="409"/>
      <c r="O901" s="409"/>
      <c r="P901" s="409"/>
      <c r="Q901" s="409"/>
      <c r="R901" s="409"/>
      <c r="S901" s="409"/>
      <c r="T901" s="409"/>
      <c r="U901" s="409"/>
      <c r="V901" s="409"/>
      <c r="W901" s="409"/>
      <c r="X901" s="409"/>
      <c r="Y901" s="409"/>
      <c r="Z901" s="409"/>
    </row>
    <row r="902">
      <c r="A902" s="409"/>
      <c r="B902" s="409"/>
      <c r="C902" s="409"/>
      <c r="D902" s="409"/>
      <c r="E902" s="409"/>
      <c r="F902" s="409"/>
      <c r="G902" s="409"/>
      <c r="H902" s="409"/>
      <c r="I902" s="409"/>
      <c r="J902" s="409"/>
      <c r="K902" s="409"/>
      <c r="L902" s="409"/>
      <c r="M902" s="409"/>
      <c r="N902" s="409"/>
      <c r="O902" s="409"/>
      <c r="P902" s="409"/>
      <c r="Q902" s="409"/>
      <c r="R902" s="409"/>
      <c r="S902" s="409"/>
      <c r="T902" s="409"/>
      <c r="U902" s="409"/>
      <c r="V902" s="409"/>
      <c r="W902" s="409"/>
      <c r="X902" s="409"/>
      <c r="Y902" s="409"/>
      <c r="Z902" s="409"/>
    </row>
    <row r="903">
      <c r="A903" s="409"/>
      <c r="B903" s="409"/>
      <c r="C903" s="409"/>
      <c r="D903" s="409"/>
      <c r="E903" s="409"/>
      <c r="F903" s="409"/>
      <c r="G903" s="409"/>
      <c r="H903" s="409"/>
      <c r="I903" s="409"/>
      <c r="J903" s="409"/>
      <c r="K903" s="409"/>
      <c r="L903" s="409"/>
      <c r="M903" s="409"/>
      <c r="N903" s="409"/>
      <c r="O903" s="409"/>
      <c r="P903" s="409"/>
      <c r="Q903" s="409"/>
      <c r="R903" s="409"/>
      <c r="S903" s="409"/>
      <c r="T903" s="409"/>
      <c r="U903" s="409"/>
      <c r="V903" s="409"/>
      <c r="W903" s="409"/>
      <c r="X903" s="409"/>
      <c r="Y903" s="409"/>
      <c r="Z903" s="409"/>
    </row>
    <row r="904">
      <c r="A904" s="409"/>
      <c r="B904" s="409"/>
      <c r="C904" s="409"/>
      <c r="D904" s="409"/>
      <c r="E904" s="409"/>
      <c r="F904" s="409"/>
      <c r="G904" s="409"/>
      <c r="H904" s="409"/>
      <c r="I904" s="409"/>
      <c r="J904" s="409"/>
      <c r="K904" s="409"/>
      <c r="L904" s="409"/>
      <c r="M904" s="409"/>
      <c r="N904" s="409"/>
      <c r="O904" s="409"/>
      <c r="P904" s="409"/>
      <c r="Q904" s="409"/>
      <c r="R904" s="409"/>
      <c r="S904" s="409"/>
      <c r="T904" s="409"/>
      <c r="U904" s="409"/>
      <c r="V904" s="409"/>
      <c r="W904" s="409"/>
      <c r="X904" s="409"/>
      <c r="Y904" s="409"/>
      <c r="Z904" s="409"/>
    </row>
    <row r="905">
      <c r="A905" s="409"/>
      <c r="B905" s="409"/>
      <c r="C905" s="409"/>
      <c r="D905" s="409"/>
      <c r="E905" s="409"/>
      <c r="F905" s="409"/>
      <c r="G905" s="409"/>
      <c r="H905" s="409"/>
      <c r="I905" s="409"/>
      <c r="J905" s="409"/>
      <c r="K905" s="409"/>
      <c r="L905" s="409"/>
      <c r="M905" s="409"/>
      <c r="N905" s="409"/>
      <c r="O905" s="409"/>
      <c r="P905" s="409"/>
      <c r="Q905" s="409"/>
      <c r="R905" s="409"/>
      <c r="S905" s="409"/>
      <c r="T905" s="409"/>
      <c r="U905" s="409"/>
      <c r="V905" s="409"/>
      <c r="W905" s="409"/>
      <c r="X905" s="409"/>
      <c r="Y905" s="409"/>
      <c r="Z905" s="409"/>
    </row>
    <row r="906">
      <c r="A906" s="409"/>
      <c r="B906" s="409"/>
      <c r="C906" s="409"/>
      <c r="D906" s="409"/>
      <c r="E906" s="409"/>
      <c r="F906" s="409"/>
      <c r="G906" s="409"/>
      <c r="H906" s="409"/>
      <c r="I906" s="409"/>
      <c r="J906" s="409"/>
      <c r="K906" s="409"/>
      <c r="L906" s="409"/>
      <c r="M906" s="409"/>
      <c r="N906" s="409"/>
      <c r="O906" s="409"/>
      <c r="P906" s="409"/>
      <c r="Q906" s="409"/>
      <c r="R906" s="409"/>
      <c r="S906" s="409"/>
      <c r="T906" s="409"/>
      <c r="U906" s="409"/>
      <c r="V906" s="409"/>
      <c r="W906" s="409"/>
      <c r="X906" s="409"/>
      <c r="Y906" s="409"/>
      <c r="Z906" s="409"/>
    </row>
    <row r="907">
      <c r="A907" s="409"/>
      <c r="B907" s="409"/>
      <c r="C907" s="409"/>
      <c r="D907" s="409"/>
      <c r="E907" s="409"/>
      <c r="F907" s="409"/>
      <c r="G907" s="409"/>
      <c r="H907" s="409"/>
      <c r="I907" s="409"/>
      <c r="J907" s="409"/>
      <c r="K907" s="409"/>
      <c r="L907" s="409"/>
      <c r="M907" s="409"/>
      <c r="N907" s="409"/>
      <c r="O907" s="409"/>
      <c r="P907" s="409"/>
      <c r="Q907" s="409"/>
      <c r="R907" s="409"/>
      <c r="S907" s="409"/>
      <c r="T907" s="409"/>
      <c r="U907" s="409"/>
      <c r="V907" s="409"/>
      <c r="W907" s="409"/>
      <c r="X907" s="409"/>
      <c r="Y907" s="409"/>
      <c r="Z907" s="409"/>
    </row>
    <row r="908">
      <c r="A908" s="409"/>
      <c r="B908" s="409"/>
      <c r="C908" s="409"/>
      <c r="D908" s="409"/>
      <c r="E908" s="409"/>
      <c r="F908" s="409"/>
      <c r="G908" s="409"/>
      <c r="H908" s="409"/>
      <c r="I908" s="409"/>
      <c r="J908" s="409"/>
      <c r="K908" s="409"/>
      <c r="L908" s="409"/>
      <c r="M908" s="409"/>
      <c r="N908" s="409"/>
      <c r="O908" s="409"/>
      <c r="P908" s="409"/>
      <c r="Q908" s="409"/>
      <c r="R908" s="409"/>
      <c r="S908" s="409"/>
      <c r="T908" s="409"/>
      <c r="U908" s="409"/>
      <c r="V908" s="409"/>
      <c r="W908" s="409"/>
      <c r="X908" s="409"/>
      <c r="Y908" s="409"/>
      <c r="Z908" s="409"/>
    </row>
    <row r="909">
      <c r="A909" s="409"/>
      <c r="B909" s="409"/>
      <c r="C909" s="409"/>
      <c r="D909" s="409"/>
      <c r="E909" s="409"/>
      <c r="F909" s="409"/>
      <c r="G909" s="409"/>
      <c r="H909" s="409"/>
      <c r="I909" s="409"/>
      <c r="J909" s="409"/>
      <c r="K909" s="409"/>
      <c r="L909" s="409"/>
      <c r="M909" s="409"/>
      <c r="N909" s="409"/>
      <c r="O909" s="409"/>
      <c r="P909" s="409"/>
      <c r="Q909" s="409"/>
      <c r="R909" s="409"/>
      <c r="S909" s="409"/>
      <c r="T909" s="409"/>
      <c r="U909" s="409"/>
      <c r="V909" s="409"/>
      <c r="W909" s="409"/>
      <c r="X909" s="409"/>
      <c r="Y909" s="409"/>
      <c r="Z909" s="409"/>
    </row>
    <row r="910">
      <c r="A910" s="409"/>
      <c r="B910" s="409"/>
      <c r="C910" s="409"/>
      <c r="D910" s="409"/>
      <c r="E910" s="409"/>
      <c r="F910" s="409"/>
      <c r="G910" s="409"/>
      <c r="H910" s="409"/>
      <c r="I910" s="409"/>
      <c r="J910" s="409"/>
      <c r="K910" s="409"/>
      <c r="L910" s="409"/>
      <c r="M910" s="409"/>
      <c r="N910" s="409"/>
      <c r="O910" s="409"/>
      <c r="P910" s="409"/>
      <c r="Q910" s="409"/>
      <c r="R910" s="409"/>
      <c r="S910" s="409"/>
      <c r="T910" s="409"/>
      <c r="U910" s="409"/>
      <c r="V910" s="409"/>
      <c r="W910" s="409"/>
      <c r="X910" s="409"/>
      <c r="Y910" s="409"/>
      <c r="Z910" s="409"/>
    </row>
    <row r="911">
      <c r="A911" s="409"/>
      <c r="B911" s="409"/>
      <c r="C911" s="409"/>
      <c r="D911" s="409"/>
      <c r="E911" s="409"/>
      <c r="F911" s="409"/>
      <c r="G911" s="409"/>
      <c r="H911" s="409"/>
      <c r="I911" s="409"/>
      <c r="J911" s="409"/>
      <c r="K911" s="409"/>
      <c r="L911" s="409"/>
      <c r="M911" s="409"/>
      <c r="N911" s="409"/>
      <c r="O911" s="409"/>
      <c r="P911" s="409"/>
      <c r="Q911" s="409"/>
      <c r="R911" s="409"/>
      <c r="S911" s="409"/>
      <c r="T911" s="409"/>
      <c r="U911" s="409"/>
      <c r="V911" s="409"/>
      <c r="W911" s="409"/>
      <c r="X911" s="409"/>
      <c r="Y911" s="409"/>
      <c r="Z911" s="409"/>
    </row>
    <row r="912">
      <c r="A912" s="409"/>
      <c r="B912" s="409"/>
      <c r="C912" s="409"/>
      <c r="D912" s="409"/>
      <c r="E912" s="409"/>
      <c r="F912" s="409"/>
      <c r="G912" s="409"/>
      <c r="H912" s="409"/>
      <c r="I912" s="409"/>
      <c r="J912" s="409"/>
      <c r="K912" s="409"/>
      <c r="L912" s="409"/>
      <c r="M912" s="409"/>
      <c r="N912" s="409"/>
      <c r="O912" s="409"/>
      <c r="P912" s="409"/>
      <c r="Q912" s="409"/>
      <c r="R912" s="409"/>
      <c r="S912" s="409"/>
      <c r="T912" s="409"/>
      <c r="U912" s="409"/>
      <c r="V912" s="409"/>
      <c r="W912" s="409"/>
      <c r="X912" s="409"/>
      <c r="Y912" s="409"/>
      <c r="Z912" s="409"/>
    </row>
    <row r="913">
      <c r="A913" s="409"/>
      <c r="B913" s="409"/>
      <c r="C913" s="409"/>
      <c r="D913" s="409"/>
      <c r="E913" s="409"/>
      <c r="F913" s="409"/>
      <c r="G913" s="409"/>
      <c r="H913" s="409"/>
      <c r="I913" s="409"/>
      <c r="J913" s="409"/>
      <c r="K913" s="409"/>
      <c r="L913" s="409"/>
      <c r="M913" s="409"/>
      <c r="N913" s="409"/>
      <c r="O913" s="409"/>
      <c r="P913" s="409"/>
      <c r="Q913" s="409"/>
      <c r="R913" s="409"/>
      <c r="S913" s="409"/>
      <c r="T913" s="409"/>
      <c r="U913" s="409"/>
      <c r="V913" s="409"/>
      <c r="W913" s="409"/>
      <c r="X913" s="409"/>
      <c r="Y913" s="409"/>
      <c r="Z913" s="409"/>
    </row>
    <row r="914">
      <c r="A914" s="409"/>
      <c r="B914" s="409"/>
      <c r="C914" s="409"/>
      <c r="D914" s="409"/>
      <c r="E914" s="409"/>
      <c r="F914" s="409"/>
      <c r="G914" s="409"/>
      <c r="H914" s="409"/>
      <c r="I914" s="409"/>
      <c r="J914" s="409"/>
      <c r="K914" s="409"/>
      <c r="L914" s="409"/>
      <c r="M914" s="409"/>
      <c r="N914" s="409"/>
      <c r="O914" s="409"/>
      <c r="P914" s="409"/>
      <c r="Q914" s="409"/>
      <c r="R914" s="409"/>
      <c r="S914" s="409"/>
      <c r="T914" s="409"/>
      <c r="U914" s="409"/>
      <c r="V914" s="409"/>
      <c r="W914" s="409"/>
      <c r="X914" s="409"/>
      <c r="Y914" s="409"/>
      <c r="Z914" s="409"/>
    </row>
    <row r="915">
      <c r="A915" s="409"/>
      <c r="B915" s="409"/>
      <c r="C915" s="409"/>
      <c r="D915" s="409"/>
      <c r="E915" s="409"/>
      <c r="F915" s="409"/>
      <c r="G915" s="409"/>
      <c r="H915" s="409"/>
      <c r="I915" s="409"/>
      <c r="J915" s="409"/>
      <c r="K915" s="409"/>
      <c r="L915" s="409"/>
      <c r="M915" s="409"/>
      <c r="N915" s="409"/>
      <c r="O915" s="409"/>
      <c r="P915" s="409"/>
      <c r="Q915" s="409"/>
      <c r="R915" s="409"/>
      <c r="S915" s="409"/>
      <c r="T915" s="409"/>
      <c r="U915" s="409"/>
      <c r="V915" s="409"/>
      <c r="W915" s="409"/>
      <c r="X915" s="409"/>
      <c r="Y915" s="409"/>
      <c r="Z915" s="409"/>
    </row>
    <row r="916">
      <c r="A916" s="409"/>
      <c r="B916" s="409"/>
      <c r="C916" s="409"/>
      <c r="D916" s="409"/>
      <c r="E916" s="409"/>
      <c r="F916" s="409"/>
      <c r="G916" s="409"/>
      <c r="H916" s="409"/>
      <c r="I916" s="409"/>
      <c r="J916" s="409"/>
      <c r="K916" s="409"/>
      <c r="L916" s="409"/>
      <c r="M916" s="409"/>
      <c r="N916" s="409"/>
      <c r="O916" s="409"/>
      <c r="P916" s="409"/>
      <c r="Q916" s="409"/>
      <c r="R916" s="409"/>
      <c r="S916" s="409"/>
      <c r="T916" s="409"/>
      <c r="U916" s="409"/>
      <c r="V916" s="409"/>
      <c r="W916" s="409"/>
      <c r="X916" s="409"/>
      <c r="Y916" s="409"/>
      <c r="Z916" s="409"/>
    </row>
    <row r="917">
      <c r="A917" s="409"/>
      <c r="B917" s="409"/>
      <c r="C917" s="409"/>
      <c r="D917" s="409"/>
      <c r="E917" s="409"/>
      <c r="F917" s="409"/>
      <c r="G917" s="409"/>
      <c r="H917" s="409"/>
      <c r="I917" s="409"/>
      <c r="J917" s="409"/>
      <c r="K917" s="409"/>
      <c r="L917" s="409"/>
      <c r="M917" s="409"/>
      <c r="N917" s="409"/>
      <c r="O917" s="409"/>
      <c r="P917" s="409"/>
      <c r="Q917" s="409"/>
      <c r="R917" s="409"/>
      <c r="S917" s="409"/>
      <c r="T917" s="409"/>
      <c r="U917" s="409"/>
      <c r="V917" s="409"/>
      <c r="W917" s="409"/>
      <c r="X917" s="409"/>
      <c r="Y917" s="409"/>
      <c r="Z917" s="409"/>
    </row>
    <row r="918">
      <c r="A918" s="409"/>
      <c r="B918" s="409"/>
      <c r="C918" s="409"/>
      <c r="D918" s="409"/>
      <c r="E918" s="409"/>
      <c r="F918" s="409"/>
      <c r="G918" s="409"/>
      <c r="H918" s="409"/>
      <c r="I918" s="409"/>
      <c r="J918" s="409"/>
      <c r="K918" s="409"/>
      <c r="L918" s="409"/>
      <c r="M918" s="409"/>
      <c r="N918" s="409"/>
      <c r="O918" s="409"/>
      <c r="P918" s="409"/>
      <c r="Q918" s="409"/>
      <c r="R918" s="409"/>
      <c r="S918" s="409"/>
      <c r="T918" s="409"/>
      <c r="U918" s="409"/>
      <c r="V918" s="409"/>
      <c r="W918" s="409"/>
      <c r="X918" s="409"/>
      <c r="Y918" s="409"/>
      <c r="Z918" s="409"/>
    </row>
    <row r="919">
      <c r="A919" s="409"/>
      <c r="B919" s="409"/>
      <c r="C919" s="409"/>
      <c r="D919" s="409"/>
      <c r="E919" s="409"/>
      <c r="F919" s="409"/>
      <c r="G919" s="409"/>
      <c r="H919" s="409"/>
      <c r="I919" s="409"/>
      <c r="J919" s="409"/>
      <c r="K919" s="409"/>
      <c r="L919" s="409"/>
      <c r="M919" s="409"/>
      <c r="N919" s="409"/>
      <c r="O919" s="409"/>
      <c r="P919" s="409"/>
      <c r="Q919" s="409"/>
      <c r="R919" s="409"/>
      <c r="S919" s="409"/>
      <c r="T919" s="409"/>
      <c r="U919" s="409"/>
      <c r="V919" s="409"/>
      <c r="W919" s="409"/>
      <c r="X919" s="409"/>
      <c r="Y919" s="409"/>
      <c r="Z919" s="409"/>
    </row>
    <row r="920">
      <c r="A920" s="409"/>
      <c r="B920" s="409"/>
      <c r="C920" s="409"/>
      <c r="D920" s="409"/>
      <c r="E920" s="409"/>
      <c r="F920" s="409"/>
      <c r="G920" s="409"/>
      <c r="H920" s="409"/>
      <c r="I920" s="409"/>
      <c r="J920" s="409"/>
      <c r="K920" s="409"/>
      <c r="L920" s="409"/>
      <c r="M920" s="409"/>
      <c r="N920" s="409"/>
      <c r="O920" s="409"/>
      <c r="P920" s="409"/>
      <c r="Q920" s="409"/>
      <c r="R920" s="409"/>
      <c r="S920" s="409"/>
      <c r="T920" s="409"/>
      <c r="U920" s="409"/>
      <c r="V920" s="409"/>
      <c r="W920" s="409"/>
      <c r="X920" s="409"/>
      <c r="Y920" s="409"/>
      <c r="Z920" s="409"/>
    </row>
    <row r="921">
      <c r="A921" s="409"/>
      <c r="B921" s="409"/>
      <c r="C921" s="409"/>
      <c r="D921" s="409"/>
      <c r="E921" s="409"/>
      <c r="F921" s="409"/>
      <c r="G921" s="409"/>
      <c r="H921" s="409"/>
      <c r="I921" s="409"/>
      <c r="J921" s="409"/>
      <c r="K921" s="409"/>
      <c r="L921" s="409"/>
      <c r="M921" s="409"/>
      <c r="N921" s="409"/>
      <c r="O921" s="409"/>
      <c r="P921" s="409"/>
      <c r="Q921" s="409"/>
      <c r="R921" s="409"/>
      <c r="S921" s="409"/>
      <c r="T921" s="409"/>
      <c r="U921" s="409"/>
      <c r="V921" s="409"/>
      <c r="W921" s="409"/>
      <c r="X921" s="409"/>
      <c r="Y921" s="409"/>
      <c r="Z921" s="409"/>
    </row>
    <row r="922">
      <c r="A922" s="409"/>
      <c r="B922" s="409"/>
      <c r="C922" s="409"/>
      <c r="D922" s="409"/>
      <c r="E922" s="409"/>
      <c r="F922" s="409"/>
      <c r="G922" s="409"/>
      <c r="H922" s="409"/>
      <c r="I922" s="409"/>
      <c r="J922" s="409"/>
      <c r="K922" s="409"/>
      <c r="L922" s="409"/>
      <c r="M922" s="409"/>
      <c r="N922" s="409"/>
      <c r="O922" s="409"/>
      <c r="P922" s="409"/>
      <c r="Q922" s="409"/>
      <c r="R922" s="409"/>
      <c r="S922" s="409"/>
      <c r="T922" s="409"/>
      <c r="U922" s="409"/>
      <c r="V922" s="409"/>
      <c r="W922" s="409"/>
      <c r="X922" s="409"/>
      <c r="Y922" s="409"/>
      <c r="Z922" s="409"/>
    </row>
    <row r="923">
      <c r="A923" s="409"/>
      <c r="B923" s="409"/>
      <c r="C923" s="409"/>
      <c r="D923" s="409"/>
      <c r="E923" s="409"/>
      <c r="F923" s="409"/>
      <c r="G923" s="409"/>
      <c r="H923" s="409"/>
      <c r="I923" s="409"/>
      <c r="J923" s="409"/>
      <c r="K923" s="409"/>
      <c r="L923" s="409"/>
      <c r="M923" s="409"/>
      <c r="N923" s="409"/>
      <c r="O923" s="409"/>
      <c r="P923" s="409"/>
      <c r="Q923" s="409"/>
      <c r="R923" s="409"/>
      <c r="S923" s="409"/>
      <c r="T923" s="409"/>
      <c r="U923" s="409"/>
      <c r="V923" s="409"/>
      <c r="W923" s="409"/>
      <c r="X923" s="409"/>
      <c r="Y923" s="409"/>
      <c r="Z923" s="409"/>
    </row>
    <row r="924">
      <c r="A924" s="409"/>
      <c r="B924" s="409"/>
      <c r="C924" s="409"/>
      <c r="D924" s="409"/>
      <c r="E924" s="409"/>
      <c r="F924" s="409"/>
      <c r="G924" s="409"/>
      <c r="H924" s="409"/>
      <c r="I924" s="409"/>
      <c r="J924" s="409"/>
      <c r="K924" s="409"/>
      <c r="L924" s="409"/>
      <c r="M924" s="409"/>
      <c r="N924" s="409"/>
      <c r="O924" s="409"/>
      <c r="P924" s="409"/>
      <c r="Q924" s="409"/>
      <c r="R924" s="409"/>
      <c r="S924" s="409"/>
      <c r="T924" s="409"/>
      <c r="U924" s="409"/>
      <c r="V924" s="409"/>
      <c r="W924" s="409"/>
      <c r="X924" s="409"/>
      <c r="Y924" s="409"/>
      <c r="Z924" s="409"/>
    </row>
    <row r="925">
      <c r="A925" s="409"/>
      <c r="B925" s="409"/>
      <c r="C925" s="409"/>
      <c r="D925" s="409"/>
      <c r="E925" s="409"/>
      <c r="F925" s="409"/>
      <c r="G925" s="409"/>
      <c r="H925" s="409"/>
      <c r="I925" s="409"/>
      <c r="J925" s="409"/>
      <c r="K925" s="409"/>
      <c r="L925" s="409"/>
      <c r="M925" s="409"/>
      <c r="N925" s="409"/>
      <c r="O925" s="409"/>
      <c r="P925" s="409"/>
      <c r="Q925" s="409"/>
      <c r="R925" s="409"/>
      <c r="S925" s="409"/>
      <c r="T925" s="409"/>
      <c r="U925" s="409"/>
      <c r="V925" s="409"/>
      <c r="W925" s="409"/>
      <c r="X925" s="409"/>
      <c r="Y925" s="409"/>
      <c r="Z925" s="409"/>
    </row>
    <row r="926">
      <c r="A926" s="409"/>
      <c r="B926" s="409"/>
      <c r="C926" s="409"/>
      <c r="D926" s="409"/>
      <c r="E926" s="409"/>
      <c r="F926" s="409"/>
      <c r="G926" s="409"/>
      <c r="H926" s="409"/>
      <c r="I926" s="409"/>
      <c r="J926" s="409"/>
      <c r="K926" s="409"/>
      <c r="L926" s="409"/>
      <c r="M926" s="409"/>
      <c r="N926" s="409"/>
      <c r="O926" s="409"/>
      <c r="P926" s="409"/>
      <c r="Q926" s="409"/>
      <c r="R926" s="409"/>
      <c r="S926" s="409"/>
      <c r="T926" s="409"/>
      <c r="U926" s="409"/>
      <c r="V926" s="409"/>
      <c r="W926" s="409"/>
      <c r="X926" s="409"/>
      <c r="Y926" s="409"/>
      <c r="Z926" s="409"/>
    </row>
    <row r="927">
      <c r="A927" s="409"/>
      <c r="B927" s="409"/>
      <c r="C927" s="409"/>
      <c r="D927" s="409"/>
      <c r="E927" s="409"/>
      <c r="F927" s="409"/>
      <c r="G927" s="409"/>
      <c r="H927" s="409"/>
      <c r="I927" s="409"/>
      <c r="J927" s="409"/>
      <c r="K927" s="409"/>
      <c r="L927" s="409"/>
      <c r="M927" s="409"/>
      <c r="N927" s="409"/>
      <c r="O927" s="409"/>
      <c r="P927" s="409"/>
      <c r="Q927" s="409"/>
      <c r="R927" s="409"/>
      <c r="S927" s="409"/>
      <c r="T927" s="409"/>
      <c r="U927" s="409"/>
      <c r="V927" s="409"/>
      <c r="W927" s="409"/>
      <c r="X927" s="409"/>
      <c r="Y927" s="409"/>
      <c r="Z927" s="409"/>
    </row>
    <row r="928">
      <c r="A928" s="409"/>
      <c r="B928" s="409"/>
      <c r="C928" s="409"/>
      <c r="D928" s="409"/>
      <c r="E928" s="409"/>
      <c r="F928" s="409"/>
      <c r="G928" s="409"/>
      <c r="H928" s="409"/>
      <c r="I928" s="409"/>
      <c r="J928" s="409"/>
      <c r="K928" s="409"/>
      <c r="L928" s="409"/>
      <c r="M928" s="409"/>
      <c r="N928" s="409"/>
      <c r="O928" s="409"/>
      <c r="P928" s="409"/>
      <c r="Q928" s="409"/>
      <c r="R928" s="409"/>
      <c r="S928" s="409"/>
      <c r="T928" s="409"/>
      <c r="U928" s="409"/>
      <c r="V928" s="409"/>
      <c r="W928" s="409"/>
      <c r="X928" s="409"/>
      <c r="Y928" s="409"/>
      <c r="Z928" s="409"/>
    </row>
    <row r="929">
      <c r="A929" s="409"/>
      <c r="B929" s="409"/>
      <c r="C929" s="409"/>
      <c r="D929" s="409"/>
      <c r="E929" s="409"/>
      <c r="F929" s="409"/>
      <c r="G929" s="409"/>
      <c r="H929" s="409"/>
      <c r="I929" s="409"/>
      <c r="J929" s="409"/>
      <c r="K929" s="409"/>
      <c r="L929" s="409"/>
      <c r="M929" s="409"/>
      <c r="N929" s="409"/>
      <c r="O929" s="409"/>
      <c r="P929" s="409"/>
      <c r="Q929" s="409"/>
      <c r="R929" s="409"/>
      <c r="S929" s="409"/>
      <c r="T929" s="409"/>
      <c r="U929" s="409"/>
      <c r="V929" s="409"/>
      <c r="W929" s="409"/>
      <c r="X929" s="409"/>
      <c r="Y929" s="409"/>
      <c r="Z929" s="409"/>
    </row>
    <row r="930">
      <c r="A930" s="409"/>
      <c r="B930" s="409"/>
      <c r="C930" s="409"/>
      <c r="D930" s="409"/>
      <c r="E930" s="409"/>
      <c r="F930" s="409"/>
      <c r="G930" s="409"/>
      <c r="H930" s="409"/>
      <c r="I930" s="409"/>
      <c r="J930" s="409"/>
      <c r="K930" s="409"/>
      <c r="L930" s="409"/>
      <c r="M930" s="409"/>
      <c r="N930" s="409"/>
      <c r="O930" s="409"/>
      <c r="P930" s="409"/>
      <c r="Q930" s="409"/>
      <c r="R930" s="409"/>
      <c r="S930" s="409"/>
      <c r="T930" s="409"/>
      <c r="U930" s="409"/>
      <c r="V930" s="409"/>
      <c r="W930" s="409"/>
      <c r="X930" s="409"/>
      <c r="Y930" s="409"/>
      <c r="Z930" s="409"/>
    </row>
    <row r="931">
      <c r="A931" s="409"/>
      <c r="B931" s="409"/>
      <c r="C931" s="409"/>
      <c r="D931" s="409"/>
      <c r="E931" s="409"/>
      <c r="F931" s="409"/>
      <c r="G931" s="409"/>
      <c r="H931" s="409"/>
      <c r="I931" s="409"/>
      <c r="J931" s="409"/>
      <c r="K931" s="409"/>
      <c r="L931" s="409"/>
      <c r="M931" s="409"/>
      <c r="N931" s="409"/>
      <c r="O931" s="409"/>
      <c r="P931" s="409"/>
      <c r="Q931" s="409"/>
      <c r="R931" s="409"/>
      <c r="S931" s="409"/>
      <c r="T931" s="409"/>
      <c r="U931" s="409"/>
      <c r="V931" s="409"/>
      <c r="W931" s="409"/>
      <c r="X931" s="409"/>
      <c r="Y931" s="409"/>
      <c r="Z931" s="409"/>
    </row>
    <row r="932">
      <c r="A932" s="409"/>
      <c r="B932" s="409"/>
      <c r="C932" s="409"/>
      <c r="D932" s="409"/>
      <c r="E932" s="409"/>
      <c r="F932" s="409"/>
      <c r="G932" s="409"/>
      <c r="H932" s="409"/>
      <c r="I932" s="409"/>
      <c r="J932" s="409"/>
      <c r="K932" s="409"/>
      <c r="L932" s="409"/>
      <c r="M932" s="409"/>
      <c r="N932" s="409"/>
      <c r="O932" s="409"/>
      <c r="P932" s="409"/>
      <c r="Q932" s="409"/>
      <c r="R932" s="409"/>
      <c r="S932" s="409"/>
      <c r="T932" s="409"/>
      <c r="U932" s="409"/>
      <c r="V932" s="409"/>
      <c r="W932" s="409"/>
      <c r="X932" s="409"/>
      <c r="Y932" s="409"/>
      <c r="Z932" s="409"/>
    </row>
    <row r="933">
      <c r="A933" s="409"/>
      <c r="B933" s="409"/>
      <c r="C933" s="409"/>
      <c r="D933" s="409"/>
      <c r="E933" s="409"/>
      <c r="F933" s="409"/>
      <c r="G933" s="409"/>
      <c r="H933" s="409"/>
      <c r="I933" s="409"/>
      <c r="J933" s="409"/>
      <c r="K933" s="409"/>
      <c r="L933" s="409"/>
      <c r="M933" s="409"/>
      <c r="N933" s="409"/>
      <c r="O933" s="409"/>
      <c r="P933" s="409"/>
      <c r="Q933" s="409"/>
      <c r="R933" s="409"/>
      <c r="S933" s="409"/>
      <c r="T933" s="409"/>
      <c r="U933" s="409"/>
      <c r="V933" s="409"/>
      <c r="W933" s="409"/>
      <c r="X933" s="409"/>
      <c r="Y933" s="409"/>
      <c r="Z933" s="409"/>
    </row>
    <row r="934">
      <c r="A934" s="409"/>
      <c r="B934" s="409"/>
      <c r="C934" s="409"/>
      <c r="D934" s="409"/>
      <c r="E934" s="409"/>
      <c r="F934" s="409"/>
      <c r="G934" s="409"/>
      <c r="H934" s="409"/>
      <c r="I934" s="409"/>
      <c r="J934" s="409"/>
      <c r="K934" s="409"/>
      <c r="L934" s="409"/>
      <c r="M934" s="409"/>
      <c r="N934" s="409"/>
      <c r="O934" s="409"/>
      <c r="P934" s="409"/>
      <c r="Q934" s="409"/>
      <c r="R934" s="409"/>
      <c r="S934" s="409"/>
      <c r="T934" s="409"/>
      <c r="U934" s="409"/>
      <c r="V934" s="409"/>
      <c r="W934" s="409"/>
      <c r="X934" s="409"/>
      <c r="Y934" s="409"/>
      <c r="Z934" s="409"/>
    </row>
    <row r="935">
      <c r="A935" s="409"/>
      <c r="B935" s="409"/>
      <c r="C935" s="409"/>
      <c r="D935" s="409"/>
      <c r="E935" s="409"/>
      <c r="F935" s="409"/>
      <c r="G935" s="409"/>
      <c r="H935" s="409"/>
      <c r="I935" s="409"/>
      <c r="J935" s="409"/>
      <c r="K935" s="409"/>
      <c r="L935" s="409"/>
      <c r="M935" s="409"/>
      <c r="N935" s="409"/>
      <c r="O935" s="409"/>
      <c r="P935" s="409"/>
      <c r="Q935" s="409"/>
      <c r="R935" s="409"/>
      <c r="S935" s="409"/>
      <c r="T935" s="409"/>
      <c r="U935" s="409"/>
      <c r="V935" s="409"/>
      <c r="W935" s="409"/>
      <c r="X935" s="409"/>
      <c r="Y935" s="409"/>
      <c r="Z935" s="409"/>
    </row>
    <row r="936">
      <c r="A936" s="409"/>
      <c r="B936" s="409"/>
      <c r="C936" s="409"/>
      <c r="D936" s="409"/>
      <c r="E936" s="409"/>
      <c r="F936" s="409"/>
      <c r="G936" s="409"/>
      <c r="H936" s="409"/>
      <c r="I936" s="409"/>
      <c r="J936" s="409"/>
      <c r="K936" s="409"/>
      <c r="L936" s="409"/>
      <c r="M936" s="409"/>
      <c r="N936" s="409"/>
      <c r="O936" s="409"/>
      <c r="P936" s="409"/>
      <c r="Q936" s="409"/>
      <c r="R936" s="409"/>
      <c r="S936" s="409"/>
      <c r="T936" s="409"/>
      <c r="U936" s="409"/>
      <c r="V936" s="409"/>
      <c r="W936" s="409"/>
      <c r="X936" s="409"/>
      <c r="Y936" s="409"/>
      <c r="Z936" s="409"/>
    </row>
    <row r="937">
      <c r="A937" s="409"/>
      <c r="B937" s="409"/>
      <c r="C937" s="409"/>
      <c r="D937" s="409"/>
      <c r="E937" s="409"/>
      <c r="F937" s="409"/>
      <c r="G937" s="409"/>
      <c r="H937" s="409"/>
      <c r="I937" s="409"/>
      <c r="J937" s="409"/>
      <c r="K937" s="409"/>
      <c r="L937" s="409"/>
      <c r="M937" s="409"/>
      <c r="N937" s="409"/>
      <c r="O937" s="409"/>
      <c r="P937" s="409"/>
      <c r="Q937" s="409"/>
      <c r="R937" s="409"/>
      <c r="S937" s="409"/>
      <c r="T937" s="409"/>
      <c r="U937" s="409"/>
      <c r="V937" s="409"/>
      <c r="W937" s="409"/>
      <c r="X937" s="409"/>
      <c r="Y937" s="409"/>
      <c r="Z937" s="409"/>
    </row>
    <row r="938">
      <c r="A938" s="409"/>
      <c r="B938" s="409"/>
      <c r="C938" s="409"/>
      <c r="D938" s="409"/>
      <c r="E938" s="409"/>
      <c r="F938" s="409"/>
      <c r="G938" s="409"/>
      <c r="H938" s="409"/>
      <c r="I938" s="409"/>
      <c r="J938" s="409"/>
      <c r="K938" s="409"/>
      <c r="L938" s="409"/>
      <c r="M938" s="409"/>
      <c r="N938" s="409"/>
      <c r="O938" s="409"/>
      <c r="P938" s="409"/>
      <c r="Q938" s="409"/>
      <c r="R938" s="409"/>
      <c r="S938" s="409"/>
      <c r="T938" s="409"/>
      <c r="U938" s="409"/>
      <c r="V938" s="409"/>
      <c r="W938" s="409"/>
      <c r="X938" s="409"/>
      <c r="Y938" s="409"/>
      <c r="Z938" s="409"/>
    </row>
    <row r="939">
      <c r="A939" s="409"/>
      <c r="B939" s="409"/>
      <c r="C939" s="409"/>
      <c r="D939" s="409"/>
      <c r="E939" s="409"/>
      <c r="F939" s="409"/>
      <c r="G939" s="409"/>
      <c r="H939" s="409"/>
      <c r="I939" s="409"/>
      <c r="J939" s="409"/>
      <c r="K939" s="409"/>
      <c r="L939" s="409"/>
      <c r="M939" s="409"/>
      <c r="N939" s="409"/>
      <c r="O939" s="409"/>
      <c r="P939" s="409"/>
      <c r="Q939" s="409"/>
      <c r="R939" s="409"/>
      <c r="S939" s="409"/>
      <c r="T939" s="409"/>
      <c r="U939" s="409"/>
      <c r="V939" s="409"/>
      <c r="W939" s="409"/>
      <c r="X939" s="409"/>
      <c r="Y939" s="409"/>
      <c r="Z939" s="409"/>
    </row>
    <row r="940">
      <c r="A940" s="409"/>
      <c r="B940" s="409"/>
      <c r="C940" s="409"/>
      <c r="D940" s="409"/>
      <c r="E940" s="409"/>
      <c r="F940" s="409"/>
      <c r="G940" s="409"/>
      <c r="H940" s="409"/>
      <c r="I940" s="409"/>
      <c r="J940" s="409"/>
      <c r="K940" s="409"/>
      <c r="L940" s="409"/>
      <c r="M940" s="409"/>
      <c r="N940" s="409"/>
      <c r="O940" s="409"/>
      <c r="P940" s="409"/>
      <c r="Q940" s="409"/>
      <c r="R940" s="409"/>
      <c r="S940" s="409"/>
      <c r="T940" s="409"/>
      <c r="U940" s="409"/>
      <c r="V940" s="409"/>
      <c r="W940" s="409"/>
      <c r="X940" s="409"/>
      <c r="Y940" s="409"/>
      <c r="Z940" s="409"/>
    </row>
    <row r="941">
      <c r="A941" s="409"/>
      <c r="B941" s="409"/>
      <c r="C941" s="409"/>
      <c r="D941" s="409"/>
      <c r="E941" s="409"/>
      <c r="F941" s="409"/>
      <c r="G941" s="409"/>
      <c r="H941" s="409"/>
      <c r="I941" s="409"/>
      <c r="J941" s="409"/>
      <c r="K941" s="409"/>
      <c r="L941" s="409"/>
      <c r="M941" s="409"/>
      <c r="N941" s="409"/>
      <c r="O941" s="409"/>
      <c r="P941" s="409"/>
      <c r="Q941" s="409"/>
      <c r="R941" s="409"/>
      <c r="S941" s="409"/>
      <c r="T941" s="409"/>
      <c r="U941" s="409"/>
      <c r="V941" s="409"/>
      <c r="W941" s="409"/>
      <c r="X941" s="409"/>
      <c r="Y941" s="409"/>
      <c r="Z941" s="409"/>
    </row>
    <row r="942">
      <c r="A942" s="409"/>
      <c r="B942" s="409"/>
      <c r="C942" s="409"/>
      <c r="D942" s="409"/>
      <c r="E942" s="409"/>
      <c r="F942" s="409"/>
      <c r="G942" s="409"/>
      <c r="H942" s="409"/>
      <c r="I942" s="409"/>
      <c r="J942" s="409"/>
      <c r="K942" s="409"/>
      <c r="L942" s="409"/>
      <c r="M942" s="409"/>
      <c r="N942" s="409"/>
      <c r="O942" s="409"/>
      <c r="P942" s="409"/>
      <c r="Q942" s="409"/>
      <c r="R942" s="409"/>
      <c r="S942" s="409"/>
      <c r="T942" s="409"/>
      <c r="U942" s="409"/>
      <c r="V942" s="409"/>
      <c r="W942" s="409"/>
      <c r="X942" s="409"/>
      <c r="Y942" s="409"/>
      <c r="Z942" s="409"/>
    </row>
    <row r="943">
      <c r="A943" s="409"/>
      <c r="B943" s="409"/>
      <c r="C943" s="409"/>
      <c r="D943" s="409"/>
      <c r="E943" s="409"/>
      <c r="F943" s="409"/>
      <c r="G943" s="409"/>
      <c r="H943" s="409"/>
      <c r="I943" s="409"/>
      <c r="J943" s="409"/>
      <c r="K943" s="409"/>
      <c r="L943" s="409"/>
      <c r="M943" s="409"/>
      <c r="N943" s="409"/>
      <c r="O943" s="409"/>
      <c r="P943" s="409"/>
      <c r="Q943" s="409"/>
      <c r="R943" s="409"/>
      <c r="S943" s="409"/>
      <c r="T943" s="409"/>
      <c r="U943" s="409"/>
      <c r="V943" s="409"/>
      <c r="W943" s="409"/>
      <c r="X943" s="409"/>
      <c r="Y943" s="409"/>
      <c r="Z943" s="409"/>
    </row>
    <row r="944">
      <c r="A944" s="409"/>
      <c r="B944" s="409"/>
      <c r="C944" s="409"/>
      <c r="D944" s="409"/>
      <c r="E944" s="409"/>
      <c r="F944" s="409"/>
      <c r="G944" s="409"/>
      <c r="H944" s="409"/>
      <c r="I944" s="409"/>
      <c r="J944" s="409"/>
      <c r="K944" s="409"/>
      <c r="L944" s="409"/>
      <c r="M944" s="409"/>
      <c r="N944" s="409"/>
      <c r="O944" s="409"/>
      <c r="P944" s="409"/>
      <c r="Q944" s="409"/>
      <c r="R944" s="409"/>
      <c r="S944" s="409"/>
      <c r="T944" s="409"/>
      <c r="U944" s="409"/>
      <c r="V944" s="409"/>
      <c r="W944" s="409"/>
      <c r="X944" s="409"/>
      <c r="Y944" s="409"/>
      <c r="Z944" s="409"/>
    </row>
    <row r="945">
      <c r="A945" s="409"/>
      <c r="B945" s="409"/>
      <c r="C945" s="409"/>
      <c r="D945" s="409"/>
      <c r="E945" s="409"/>
      <c r="F945" s="409"/>
      <c r="G945" s="409"/>
      <c r="H945" s="409"/>
      <c r="I945" s="409"/>
      <c r="J945" s="409"/>
      <c r="K945" s="409"/>
      <c r="L945" s="409"/>
      <c r="M945" s="409"/>
      <c r="N945" s="409"/>
      <c r="O945" s="409"/>
      <c r="P945" s="409"/>
      <c r="Q945" s="409"/>
      <c r="R945" s="409"/>
      <c r="S945" s="409"/>
      <c r="T945" s="409"/>
      <c r="U945" s="409"/>
      <c r="V945" s="409"/>
      <c r="W945" s="409"/>
      <c r="X945" s="409"/>
      <c r="Y945" s="409"/>
      <c r="Z945" s="409"/>
    </row>
    <row r="946">
      <c r="A946" s="409"/>
      <c r="B946" s="409"/>
      <c r="C946" s="409"/>
      <c r="D946" s="409"/>
      <c r="E946" s="409"/>
      <c r="F946" s="409"/>
      <c r="G946" s="409"/>
      <c r="H946" s="409"/>
      <c r="I946" s="409"/>
      <c r="J946" s="409"/>
      <c r="K946" s="409"/>
      <c r="L946" s="409"/>
      <c r="M946" s="409"/>
      <c r="N946" s="409"/>
      <c r="O946" s="409"/>
      <c r="P946" s="409"/>
      <c r="Q946" s="409"/>
      <c r="R946" s="409"/>
      <c r="S946" s="409"/>
      <c r="T946" s="409"/>
      <c r="U946" s="409"/>
      <c r="V946" s="409"/>
      <c r="W946" s="409"/>
      <c r="X946" s="409"/>
      <c r="Y946" s="409"/>
      <c r="Z946" s="409"/>
    </row>
    <row r="947">
      <c r="A947" s="409"/>
      <c r="B947" s="409"/>
      <c r="C947" s="409"/>
      <c r="D947" s="409"/>
      <c r="E947" s="409"/>
      <c r="F947" s="409"/>
      <c r="G947" s="409"/>
      <c r="H947" s="409"/>
      <c r="I947" s="409"/>
      <c r="J947" s="409"/>
      <c r="K947" s="409"/>
      <c r="L947" s="409"/>
      <c r="M947" s="409"/>
      <c r="N947" s="409"/>
      <c r="O947" s="409"/>
      <c r="P947" s="409"/>
      <c r="Q947" s="409"/>
      <c r="R947" s="409"/>
      <c r="S947" s="409"/>
      <c r="T947" s="409"/>
      <c r="U947" s="409"/>
      <c r="V947" s="409"/>
      <c r="W947" s="409"/>
      <c r="X947" s="409"/>
      <c r="Y947" s="409"/>
      <c r="Z947" s="409"/>
    </row>
    <row r="948">
      <c r="A948" s="409"/>
      <c r="B948" s="409"/>
      <c r="C948" s="409"/>
      <c r="D948" s="409"/>
      <c r="E948" s="409"/>
      <c r="F948" s="409"/>
      <c r="G948" s="409"/>
      <c r="H948" s="409"/>
      <c r="I948" s="409"/>
      <c r="J948" s="409"/>
      <c r="K948" s="409"/>
      <c r="L948" s="409"/>
      <c r="M948" s="409"/>
      <c r="N948" s="409"/>
      <c r="O948" s="409"/>
      <c r="P948" s="409"/>
      <c r="Q948" s="409"/>
      <c r="R948" s="409"/>
      <c r="S948" s="409"/>
      <c r="T948" s="409"/>
      <c r="U948" s="409"/>
      <c r="V948" s="409"/>
      <c r="W948" s="409"/>
      <c r="X948" s="409"/>
      <c r="Y948" s="409"/>
      <c r="Z948" s="409"/>
    </row>
    <row r="949">
      <c r="A949" s="409"/>
      <c r="B949" s="409"/>
      <c r="C949" s="409"/>
      <c r="D949" s="409"/>
      <c r="E949" s="409"/>
      <c r="F949" s="409"/>
      <c r="G949" s="409"/>
      <c r="H949" s="409"/>
      <c r="I949" s="409"/>
      <c r="J949" s="409"/>
      <c r="K949" s="409"/>
      <c r="L949" s="409"/>
      <c r="M949" s="409"/>
      <c r="N949" s="409"/>
      <c r="O949" s="409"/>
      <c r="P949" s="409"/>
      <c r="Q949" s="409"/>
      <c r="R949" s="409"/>
      <c r="S949" s="409"/>
      <c r="T949" s="409"/>
      <c r="U949" s="409"/>
      <c r="V949" s="409"/>
      <c r="W949" s="409"/>
      <c r="X949" s="409"/>
      <c r="Y949" s="409"/>
      <c r="Z949" s="409"/>
    </row>
    <row r="950">
      <c r="A950" s="409"/>
      <c r="B950" s="409"/>
      <c r="C950" s="409"/>
      <c r="D950" s="409"/>
      <c r="E950" s="409"/>
      <c r="F950" s="409"/>
      <c r="G950" s="409"/>
      <c r="H950" s="409"/>
      <c r="I950" s="409"/>
      <c r="J950" s="409"/>
      <c r="K950" s="409"/>
      <c r="L950" s="409"/>
      <c r="M950" s="409"/>
      <c r="N950" s="409"/>
      <c r="O950" s="409"/>
      <c r="P950" s="409"/>
      <c r="Q950" s="409"/>
      <c r="R950" s="409"/>
      <c r="S950" s="409"/>
      <c r="T950" s="409"/>
      <c r="U950" s="409"/>
      <c r="V950" s="409"/>
      <c r="W950" s="409"/>
      <c r="X950" s="409"/>
      <c r="Y950" s="409"/>
      <c r="Z950" s="409"/>
    </row>
    <row r="951">
      <c r="A951" s="409"/>
      <c r="B951" s="409"/>
      <c r="C951" s="409"/>
      <c r="D951" s="409"/>
      <c r="E951" s="409"/>
      <c r="F951" s="409"/>
      <c r="G951" s="409"/>
      <c r="H951" s="409"/>
      <c r="I951" s="409"/>
      <c r="J951" s="409"/>
      <c r="K951" s="409"/>
      <c r="L951" s="409"/>
      <c r="M951" s="409"/>
      <c r="N951" s="409"/>
      <c r="O951" s="409"/>
      <c r="P951" s="409"/>
      <c r="Q951" s="409"/>
      <c r="R951" s="409"/>
      <c r="S951" s="409"/>
      <c r="T951" s="409"/>
      <c r="U951" s="409"/>
      <c r="V951" s="409"/>
      <c r="W951" s="409"/>
      <c r="X951" s="409"/>
      <c r="Y951" s="409"/>
      <c r="Z951" s="409"/>
    </row>
    <row r="952">
      <c r="A952" s="409"/>
      <c r="B952" s="409"/>
      <c r="C952" s="409"/>
      <c r="D952" s="409"/>
      <c r="E952" s="409"/>
      <c r="F952" s="409"/>
      <c r="G952" s="409"/>
      <c r="H952" s="409"/>
      <c r="I952" s="409"/>
      <c r="J952" s="409"/>
      <c r="K952" s="409"/>
      <c r="L952" s="409"/>
      <c r="M952" s="409"/>
      <c r="N952" s="409"/>
      <c r="O952" s="409"/>
      <c r="P952" s="409"/>
      <c r="Q952" s="409"/>
      <c r="R952" s="409"/>
      <c r="S952" s="409"/>
      <c r="T952" s="409"/>
      <c r="U952" s="409"/>
      <c r="V952" s="409"/>
      <c r="W952" s="409"/>
      <c r="X952" s="409"/>
      <c r="Y952" s="409"/>
      <c r="Z952" s="409"/>
    </row>
    <row r="953">
      <c r="A953" s="409"/>
      <c r="B953" s="409"/>
      <c r="C953" s="409"/>
      <c r="D953" s="409"/>
      <c r="E953" s="409"/>
      <c r="F953" s="409"/>
      <c r="G953" s="409"/>
      <c r="H953" s="409"/>
      <c r="I953" s="409"/>
      <c r="J953" s="409"/>
      <c r="K953" s="409"/>
      <c r="L953" s="409"/>
      <c r="M953" s="409"/>
      <c r="N953" s="409"/>
      <c r="O953" s="409"/>
      <c r="P953" s="409"/>
      <c r="Q953" s="409"/>
      <c r="R953" s="409"/>
      <c r="S953" s="409"/>
      <c r="T953" s="409"/>
      <c r="U953" s="409"/>
      <c r="V953" s="409"/>
      <c r="W953" s="409"/>
      <c r="X953" s="409"/>
      <c r="Y953" s="409"/>
      <c r="Z953" s="409"/>
    </row>
    <row r="954">
      <c r="A954" s="409"/>
      <c r="B954" s="409"/>
      <c r="C954" s="409"/>
      <c r="D954" s="409"/>
      <c r="E954" s="409"/>
      <c r="F954" s="409"/>
      <c r="G954" s="409"/>
      <c r="H954" s="409"/>
      <c r="I954" s="409"/>
      <c r="J954" s="409"/>
      <c r="K954" s="409"/>
      <c r="L954" s="409"/>
      <c r="M954" s="409"/>
      <c r="N954" s="409"/>
      <c r="O954" s="409"/>
      <c r="P954" s="409"/>
      <c r="Q954" s="409"/>
      <c r="R954" s="409"/>
      <c r="S954" s="409"/>
      <c r="T954" s="409"/>
      <c r="U954" s="409"/>
      <c r="V954" s="409"/>
      <c r="W954" s="409"/>
      <c r="X954" s="409"/>
      <c r="Y954" s="409"/>
      <c r="Z954" s="409"/>
    </row>
    <row r="955">
      <c r="A955" s="409"/>
      <c r="B955" s="409"/>
      <c r="C955" s="409"/>
      <c r="D955" s="409"/>
      <c r="E955" s="409"/>
      <c r="F955" s="409"/>
      <c r="G955" s="409"/>
      <c r="H955" s="409"/>
      <c r="I955" s="409"/>
      <c r="J955" s="409"/>
      <c r="K955" s="409"/>
      <c r="L955" s="409"/>
      <c r="M955" s="409"/>
      <c r="N955" s="409"/>
      <c r="O955" s="409"/>
      <c r="P955" s="409"/>
      <c r="Q955" s="409"/>
      <c r="R955" s="409"/>
      <c r="S955" s="409"/>
      <c r="T955" s="409"/>
      <c r="U955" s="409"/>
      <c r="V955" s="409"/>
      <c r="W955" s="409"/>
      <c r="X955" s="409"/>
      <c r="Y955" s="409"/>
      <c r="Z955" s="409"/>
    </row>
    <row r="956">
      <c r="A956" s="409"/>
      <c r="B956" s="409"/>
      <c r="C956" s="409"/>
      <c r="D956" s="409"/>
      <c r="E956" s="409"/>
      <c r="F956" s="409"/>
      <c r="G956" s="409"/>
      <c r="H956" s="409"/>
      <c r="I956" s="409"/>
      <c r="J956" s="409"/>
      <c r="K956" s="409"/>
      <c r="L956" s="409"/>
      <c r="M956" s="409"/>
      <c r="N956" s="409"/>
      <c r="O956" s="409"/>
      <c r="P956" s="409"/>
      <c r="Q956" s="409"/>
      <c r="R956" s="409"/>
      <c r="S956" s="409"/>
      <c r="T956" s="409"/>
      <c r="U956" s="409"/>
      <c r="V956" s="409"/>
      <c r="W956" s="409"/>
      <c r="X956" s="409"/>
      <c r="Y956" s="409"/>
      <c r="Z956" s="409"/>
    </row>
    <row r="957">
      <c r="A957" s="409"/>
      <c r="B957" s="409"/>
      <c r="C957" s="409"/>
      <c r="D957" s="409"/>
      <c r="E957" s="409"/>
      <c r="F957" s="409"/>
      <c r="G957" s="409"/>
      <c r="H957" s="409"/>
      <c r="I957" s="409"/>
      <c r="J957" s="409"/>
      <c r="K957" s="409"/>
      <c r="L957" s="409"/>
      <c r="M957" s="409"/>
      <c r="N957" s="409"/>
      <c r="O957" s="409"/>
      <c r="P957" s="409"/>
      <c r="Q957" s="409"/>
      <c r="R957" s="409"/>
      <c r="S957" s="409"/>
      <c r="T957" s="409"/>
      <c r="U957" s="409"/>
      <c r="V957" s="409"/>
      <c r="W957" s="409"/>
      <c r="X957" s="409"/>
      <c r="Y957" s="409"/>
      <c r="Z957" s="409"/>
    </row>
    <row r="958">
      <c r="A958" s="409"/>
      <c r="B958" s="409"/>
      <c r="C958" s="409"/>
      <c r="D958" s="409"/>
      <c r="E958" s="409"/>
      <c r="F958" s="409"/>
      <c r="G958" s="409"/>
      <c r="H958" s="409"/>
      <c r="I958" s="409"/>
      <c r="J958" s="409"/>
      <c r="K958" s="409"/>
      <c r="L958" s="409"/>
      <c r="M958" s="409"/>
      <c r="N958" s="409"/>
      <c r="O958" s="409"/>
      <c r="P958" s="409"/>
      <c r="Q958" s="409"/>
      <c r="R958" s="409"/>
      <c r="S958" s="409"/>
      <c r="T958" s="409"/>
      <c r="U958" s="409"/>
      <c r="V958" s="409"/>
      <c r="W958" s="409"/>
      <c r="X958" s="409"/>
      <c r="Y958" s="409"/>
      <c r="Z958" s="409"/>
    </row>
    <row r="959">
      <c r="A959" s="409"/>
      <c r="B959" s="409"/>
      <c r="C959" s="409"/>
      <c r="D959" s="409"/>
      <c r="E959" s="409"/>
      <c r="F959" s="409"/>
      <c r="G959" s="409"/>
      <c r="H959" s="409"/>
      <c r="I959" s="409"/>
      <c r="J959" s="409"/>
      <c r="K959" s="409"/>
      <c r="L959" s="409"/>
      <c r="M959" s="409"/>
      <c r="N959" s="409"/>
      <c r="O959" s="409"/>
      <c r="P959" s="409"/>
      <c r="Q959" s="409"/>
      <c r="R959" s="409"/>
      <c r="S959" s="409"/>
      <c r="T959" s="409"/>
      <c r="U959" s="409"/>
      <c r="V959" s="409"/>
      <c r="W959" s="409"/>
      <c r="X959" s="409"/>
      <c r="Y959" s="409"/>
      <c r="Z959" s="409"/>
    </row>
    <row r="960">
      <c r="A960" s="409"/>
      <c r="B960" s="409"/>
      <c r="C960" s="409"/>
      <c r="D960" s="409"/>
      <c r="E960" s="409"/>
      <c r="F960" s="409"/>
      <c r="G960" s="409"/>
      <c r="H960" s="409"/>
      <c r="I960" s="409"/>
      <c r="J960" s="409"/>
      <c r="K960" s="409"/>
      <c r="L960" s="409"/>
      <c r="M960" s="409"/>
      <c r="N960" s="409"/>
      <c r="O960" s="409"/>
      <c r="P960" s="409"/>
      <c r="Q960" s="409"/>
      <c r="R960" s="409"/>
      <c r="S960" s="409"/>
      <c r="T960" s="409"/>
      <c r="U960" s="409"/>
      <c r="V960" s="409"/>
      <c r="W960" s="409"/>
      <c r="X960" s="409"/>
      <c r="Y960" s="409"/>
      <c r="Z960" s="409"/>
    </row>
    <row r="961">
      <c r="A961" s="409"/>
      <c r="B961" s="409"/>
      <c r="C961" s="409"/>
      <c r="D961" s="409"/>
      <c r="E961" s="409"/>
      <c r="F961" s="409"/>
      <c r="G961" s="409"/>
      <c r="H961" s="409"/>
      <c r="I961" s="409"/>
      <c r="J961" s="409"/>
      <c r="K961" s="409"/>
      <c r="L961" s="409"/>
      <c r="M961" s="409"/>
      <c r="N961" s="409"/>
      <c r="O961" s="409"/>
      <c r="P961" s="409"/>
      <c r="Q961" s="409"/>
      <c r="R961" s="409"/>
      <c r="S961" s="409"/>
      <c r="T961" s="409"/>
      <c r="U961" s="409"/>
      <c r="V961" s="409"/>
      <c r="W961" s="409"/>
      <c r="X961" s="409"/>
      <c r="Y961" s="409"/>
      <c r="Z961" s="409"/>
    </row>
    <row r="962">
      <c r="A962" s="409"/>
      <c r="B962" s="409"/>
      <c r="C962" s="409"/>
      <c r="D962" s="409"/>
      <c r="E962" s="409"/>
      <c r="F962" s="409"/>
      <c r="G962" s="409"/>
      <c r="H962" s="409"/>
      <c r="I962" s="409"/>
      <c r="J962" s="409"/>
      <c r="K962" s="409"/>
      <c r="L962" s="409"/>
      <c r="M962" s="409"/>
      <c r="N962" s="409"/>
      <c r="O962" s="409"/>
      <c r="P962" s="409"/>
      <c r="Q962" s="409"/>
      <c r="R962" s="409"/>
      <c r="S962" s="409"/>
      <c r="T962" s="409"/>
      <c r="U962" s="409"/>
      <c r="V962" s="409"/>
      <c r="W962" s="409"/>
      <c r="X962" s="409"/>
      <c r="Y962" s="409"/>
      <c r="Z962" s="409"/>
    </row>
    <row r="963">
      <c r="A963" s="409"/>
      <c r="B963" s="409"/>
      <c r="C963" s="409"/>
      <c r="D963" s="409"/>
      <c r="E963" s="409"/>
      <c r="F963" s="409"/>
      <c r="G963" s="409"/>
      <c r="H963" s="409"/>
      <c r="I963" s="409"/>
      <c r="J963" s="409"/>
      <c r="K963" s="409"/>
      <c r="L963" s="409"/>
      <c r="M963" s="409"/>
      <c r="N963" s="409"/>
      <c r="O963" s="409"/>
      <c r="P963" s="409"/>
      <c r="Q963" s="409"/>
      <c r="R963" s="409"/>
      <c r="S963" s="409"/>
      <c r="T963" s="409"/>
      <c r="U963" s="409"/>
      <c r="V963" s="409"/>
      <c r="W963" s="409"/>
      <c r="X963" s="409"/>
      <c r="Y963" s="409"/>
      <c r="Z963" s="409"/>
    </row>
    <row r="964">
      <c r="A964" s="409"/>
      <c r="B964" s="409"/>
      <c r="C964" s="409"/>
      <c r="D964" s="409"/>
      <c r="E964" s="409"/>
      <c r="F964" s="409"/>
      <c r="G964" s="409"/>
      <c r="H964" s="409"/>
      <c r="I964" s="409"/>
      <c r="J964" s="409"/>
      <c r="K964" s="409"/>
      <c r="L964" s="409"/>
      <c r="M964" s="409"/>
      <c r="N964" s="409"/>
      <c r="O964" s="409"/>
      <c r="P964" s="409"/>
      <c r="Q964" s="409"/>
      <c r="R964" s="409"/>
      <c r="S964" s="409"/>
      <c r="T964" s="409"/>
      <c r="U964" s="409"/>
      <c r="V964" s="409"/>
      <c r="W964" s="409"/>
      <c r="X964" s="409"/>
      <c r="Y964" s="409"/>
      <c r="Z964" s="409"/>
    </row>
    <row r="965">
      <c r="A965" s="409"/>
      <c r="B965" s="409"/>
      <c r="C965" s="409"/>
      <c r="D965" s="409"/>
      <c r="E965" s="409"/>
      <c r="F965" s="409"/>
      <c r="G965" s="409"/>
      <c r="H965" s="409"/>
      <c r="I965" s="409"/>
      <c r="J965" s="409"/>
      <c r="K965" s="409"/>
      <c r="L965" s="409"/>
      <c r="M965" s="409"/>
      <c r="N965" s="409"/>
      <c r="O965" s="409"/>
      <c r="P965" s="409"/>
      <c r="Q965" s="409"/>
      <c r="R965" s="409"/>
      <c r="S965" s="409"/>
      <c r="T965" s="409"/>
      <c r="U965" s="409"/>
      <c r="V965" s="409"/>
      <c r="W965" s="409"/>
      <c r="X965" s="409"/>
      <c r="Y965" s="409"/>
      <c r="Z965" s="409"/>
    </row>
    <row r="966">
      <c r="A966" s="409"/>
      <c r="B966" s="409"/>
      <c r="C966" s="409"/>
      <c r="D966" s="409"/>
      <c r="E966" s="409"/>
      <c r="F966" s="409"/>
      <c r="G966" s="409"/>
      <c r="H966" s="409"/>
      <c r="I966" s="409"/>
      <c r="J966" s="409"/>
      <c r="K966" s="409"/>
      <c r="L966" s="409"/>
      <c r="M966" s="409"/>
      <c r="N966" s="409"/>
      <c r="O966" s="409"/>
      <c r="P966" s="409"/>
      <c r="Q966" s="409"/>
      <c r="R966" s="409"/>
      <c r="S966" s="409"/>
      <c r="T966" s="409"/>
      <c r="U966" s="409"/>
      <c r="V966" s="409"/>
      <c r="W966" s="409"/>
      <c r="X966" s="409"/>
      <c r="Y966" s="409"/>
      <c r="Z966" s="409"/>
    </row>
    <row r="967">
      <c r="A967" s="409"/>
      <c r="B967" s="409"/>
      <c r="C967" s="409"/>
      <c r="D967" s="409"/>
      <c r="E967" s="409"/>
      <c r="F967" s="409"/>
      <c r="G967" s="409"/>
      <c r="H967" s="409"/>
      <c r="I967" s="409"/>
      <c r="J967" s="409"/>
      <c r="K967" s="409"/>
      <c r="L967" s="409"/>
      <c r="M967" s="409"/>
      <c r="N967" s="409"/>
      <c r="O967" s="409"/>
      <c r="P967" s="409"/>
      <c r="Q967" s="409"/>
      <c r="R967" s="409"/>
      <c r="S967" s="409"/>
      <c r="T967" s="409"/>
      <c r="U967" s="409"/>
      <c r="V967" s="409"/>
      <c r="W967" s="409"/>
      <c r="X967" s="409"/>
      <c r="Y967" s="409"/>
      <c r="Z967" s="409"/>
    </row>
    <row r="968">
      <c r="A968" s="409"/>
      <c r="B968" s="409"/>
      <c r="C968" s="409"/>
      <c r="D968" s="409"/>
      <c r="E968" s="409"/>
      <c r="F968" s="409"/>
      <c r="G968" s="409"/>
      <c r="H968" s="409"/>
      <c r="I968" s="409"/>
      <c r="J968" s="409"/>
      <c r="K968" s="409"/>
      <c r="L968" s="409"/>
      <c r="M968" s="409"/>
      <c r="N968" s="409"/>
      <c r="O968" s="409"/>
      <c r="P968" s="409"/>
      <c r="Q968" s="409"/>
      <c r="R968" s="409"/>
      <c r="S968" s="409"/>
      <c r="T968" s="409"/>
      <c r="U968" s="409"/>
      <c r="V968" s="409"/>
      <c r="W968" s="409"/>
      <c r="X968" s="409"/>
      <c r="Y968" s="409"/>
      <c r="Z968" s="409"/>
    </row>
    <row r="969">
      <c r="A969" s="409"/>
      <c r="B969" s="409"/>
      <c r="C969" s="409"/>
      <c r="D969" s="409"/>
      <c r="E969" s="409"/>
      <c r="F969" s="409"/>
      <c r="G969" s="409"/>
      <c r="H969" s="409"/>
      <c r="I969" s="409"/>
      <c r="J969" s="409"/>
      <c r="K969" s="409"/>
      <c r="L969" s="409"/>
      <c r="M969" s="409"/>
      <c r="N969" s="409"/>
      <c r="O969" s="409"/>
      <c r="P969" s="409"/>
      <c r="Q969" s="409"/>
      <c r="R969" s="409"/>
      <c r="S969" s="409"/>
      <c r="T969" s="409"/>
      <c r="U969" s="409"/>
      <c r="V969" s="409"/>
      <c r="W969" s="409"/>
      <c r="X969" s="409"/>
      <c r="Y969" s="409"/>
      <c r="Z969" s="409"/>
    </row>
    <row r="970">
      <c r="A970" s="409"/>
      <c r="B970" s="409"/>
      <c r="C970" s="409"/>
      <c r="D970" s="409"/>
      <c r="E970" s="409"/>
      <c r="F970" s="409"/>
      <c r="G970" s="409"/>
      <c r="H970" s="409"/>
      <c r="I970" s="409"/>
      <c r="J970" s="409"/>
      <c r="K970" s="409"/>
      <c r="L970" s="409"/>
      <c r="M970" s="409"/>
      <c r="N970" s="409"/>
      <c r="O970" s="409"/>
      <c r="P970" s="409"/>
      <c r="Q970" s="409"/>
      <c r="R970" s="409"/>
      <c r="S970" s="409"/>
      <c r="T970" s="409"/>
      <c r="U970" s="409"/>
      <c r="V970" s="409"/>
      <c r="W970" s="409"/>
      <c r="X970" s="409"/>
      <c r="Y970" s="409"/>
      <c r="Z970" s="409"/>
    </row>
    <row r="971">
      <c r="A971" s="409"/>
      <c r="B971" s="409"/>
      <c r="C971" s="409"/>
      <c r="D971" s="409"/>
      <c r="E971" s="409"/>
      <c r="F971" s="409"/>
      <c r="G971" s="409"/>
      <c r="H971" s="409"/>
      <c r="I971" s="409"/>
      <c r="J971" s="409"/>
      <c r="K971" s="409"/>
      <c r="L971" s="409"/>
      <c r="M971" s="409"/>
      <c r="N971" s="409"/>
      <c r="O971" s="409"/>
      <c r="P971" s="409"/>
      <c r="Q971" s="409"/>
      <c r="R971" s="409"/>
      <c r="S971" s="409"/>
      <c r="T971" s="409"/>
      <c r="U971" s="409"/>
      <c r="V971" s="409"/>
      <c r="W971" s="409"/>
      <c r="X971" s="409"/>
      <c r="Y971" s="409"/>
      <c r="Z971" s="409"/>
    </row>
    <row r="972">
      <c r="A972" s="409"/>
      <c r="B972" s="409"/>
      <c r="C972" s="409"/>
      <c r="D972" s="409"/>
      <c r="E972" s="409"/>
      <c r="F972" s="409"/>
      <c r="G972" s="409"/>
      <c r="H972" s="409"/>
      <c r="I972" s="409"/>
      <c r="J972" s="409"/>
      <c r="K972" s="409"/>
      <c r="L972" s="409"/>
      <c r="M972" s="409"/>
      <c r="N972" s="409"/>
      <c r="O972" s="409"/>
      <c r="P972" s="409"/>
      <c r="Q972" s="409"/>
      <c r="R972" s="409"/>
      <c r="S972" s="409"/>
      <c r="T972" s="409"/>
      <c r="U972" s="409"/>
      <c r="V972" s="409"/>
      <c r="W972" s="409"/>
      <c r="X972" s="409"/>
      <c r="Y972" s="409"/>
      <c r="Z972" s="409"/>
    </row>
    <row r="973">
      <c r="A973" s="409"/>
      <c r="B973" s="409"/>
      <c r="C973" s="409"/>
      <c r="D973" s="409"/>
      <c r="E973" s="409"/>
      <c r="F973" s="409"/>
      <c r="G973" s="409"/>
      <c r="H973" s="409"/>
      <c r="I973" s="409"/>
      <c r="J973" s="409"/>
      <c r="K973" s="409"/>
      <c r="L973" s="409"/>
      <c r="M973" s="409"/>
      <c r="N973" s="409"/>
      <c r="O973" s="409"/>
      <c r="P973" s="409"/>
      <c r="Q973" s="409"/>
      <c r="R973" s="409"/>
      <c r="S973" s="409"/>
      <c r="T973" s="409"/>
      <c r="U973" s="409"/>
      <c r="V973" s="409"/>
      <c r="W973" s="409"/>
      <c r="X973" s="409"/>
      <c r="Y973" s="409"/>
      <c r="Z973" s="409"/>
    </row>
    <row r="974">
      <c r="A974" s="409"/>
      <c r="B974" s="409"/>
      <c r="C974" s="409"/>
      <c r="D974" s="409"/>
      <c r="E974" s="409"/>
      <c r="F974" s="409"/>
      <c r="G974" s="409"/>
      <c r="H974" s="409"/>
      <c r="I974" s="409"/>
      <c r="J974" s="409"/>
      <c r="K974" s="409"/>
      <c r="L974" s="409"/>
      <c r="M974" s="409"/>
      <c r="N974" s="409"/>
      <c r="O974" s="409"/>
      <c r="P974" s="409"/>
      <c r="Q974" s="409"/>
      <c r="R974" s="409"/>
      <c r="S974" s="409"/>
      <c r="T974" s="409"/>
      <c r="U974" s="409"/>
      <c r="V974" s="409"/>
      <c r="W974" s="409"/>
      <c r="X974" s="409"/>
      <c r="Y974" s="409"/>
      <c r="Z974" s="409"/>
    </row>
    <row r="975">
      <c r="A975" s="409"/>
      <c r="B975" s="409"/>
      <c r="C975" s="409"/>
      <c r="D975" s="409"/>
      <c r="E975" s="409"/>
      <c r="F975" s="409"/>
      <c r="G975" s="409"/>
      <c r="H975" s="409"/>
      <c r="I975" s="409"/>
      <c r="J975" s="409"/>
      <c r="K975" s="409"/>
      <c r="L975" s="409"/>
      <c r="M975" s="409"/>
      <c r="N975" s="409"/>
      <c r="O975" s="409"/>
      <c r="P975" s="409"/>
      <c r="Q975" s="409"/>
      <c r="R975" s="409"/>
      <c r="S975" s="409"/>
      <c r="T975" s="409"/>
      <c r="U975" s="409"/>
      <c r="V975" s="409"/>
      <c r="W975" s="409"/>
      <c r="X975" s="409"/>
      <c r="Y975" s="409"/>
      <c r="Z975" s="409"/>
    </row>
    <row r="976">
      <c r="A976" s="409"/>
      <c r="B976" s="409"/>
      <c r="C976" s="409"/>
      <c r="D976" s="409"/>
      <c r="E976" s="409"/>
      <c r="F976" s="409"/>
      <c r="G976" s="409"/>
      <c r="H976" s="409"/>
      <c r="I976" s="409"/>
      <c r="J976" s="409"/>
      <c r="K976" s="409"/>
      <c r="L976" s="409"/>
      <c r="M976" s="409"/>
      <c r="N976" s="409"/>
      <c r="O976" s="409"/>
      <c r="P976" s="409"/>
      <c r="Q976" s="409"/>
      <c r="R976" s="409"/>
      <c r="S976" s="409"/>
      <c r="T976" s="409"/>
      <c r="U976" s="409"/>
      <c r="V976" s="409"/>
      <c r="W976" s="409"/>
      <c r="X976" s="409"/>
      <c r="Y976" s="409"/>
      <c r="Z976" s="409"/>
    </row>
    <row r="977">
      <c r="A977" s="409"/>
      <c r="B977" s="409"/>
      <c r="C977" s="409"/>
      <c r="D977" s="409"/>
      <c r="E977" s="409"/>
      <c r="F977" s="409"/>
      <c r="G977" s="409"/>
      <c r="H977" s="409"/>
      <c r="I977" s="409"/>
      <c r="J977" s="409"/>
      <c r="K977" s="409"/>
      <c r="L977" s="409"/>
      <c r="M977" s="409"/>
      <c r="N977" s="409"/>
      <c r="O977" s="409"/>
      <c r="P977" s="409"/>
      <c r="Q977" s="409"/>
      <c r="R977" s="409"/>
      <c r="S977" s="409"/>
      <c r="T977" s="409"/>
      <c r="U977" s="409"/>
      <c r="V977" s="409"/>
      <c r="W977" s="409"/>
      <c r="X977" s="409"/>
      <c r="Y977" s="409"/>
      <c r="Z977" s="409"/>
    </row>
    <row r="978">
      <c r="A978" s="409"/>
      <c r="B978" s="409"/>
      <c r="C978" s="409"/>
      <c r="D978" s="409"/>
      <c r="E978" s="409"/>
      <c r="F978" s="409"/>
      <c r="G978" s="409"/>
      <c r="H978" s="409"/>
      <c r="I978" s="409"/>
      <c r="J978" s="409"/>
      <c r="K978" s="409"/>
      <c r="L978" s="409"/>
      <c r="M978" s="409"/>
      <c r="N978" s="409"/>
      <c r="O978" s="409"/>
      <c r="P978" s="409"/>
      <c r="Q978" s="409"/>
      <c r="R978" s="409"/>
      <c r="S978" s="409"/>
      <c r="T978" s="409"/>
      <c r="U978" s="409"/>
      <c r="V978" s="409"/>
      <c r="W978" s="409"/>
      <c r="X978" s="409"/>
      <c r="Y978" s="409"/>
      <c r="Z978" s="409"/>
    </row>
    <row r="979">
      <c r="A979" s="409"/>
      <c r="B979" s="409"/>
      <c r="C979" s="409"/>
      <c r="D979" s="409"/>
      <c r="E979" s="409"/>
      <c r="F979" s="409"/>
      <c r="G979" s="409"/>
      <c r="H979" s="409"/>
      <c r="I979" s="409"/>
      <c r="J979" s="409"/>
      <c r="K979" s="409"/>
      <c r="L979" s="409"/>
      <c r="M979" s="409"/>
      <c r="N979" s="409"/>
      <c r="O979" s="409"/>
      <c r="P979" s="409"/>
      <c r="Q979" s="409"/>
      <c r="R979" s="409"/>
      <c r="S979" s="409"/>
      <c r="T979" s="409"/>
      <c r="U979" s="409"/>
      <c r="V979" s="409"/>
      <c r="W979" s="409"/>
      <c r="X979" s="409"/>
      <c r="Y979" s="409"/>
      <c r="Z979" s="409"/>
    </row>
    <row r="980">
      <c r="A980" s="409"/>
      <c r="B980" s="409"/>
      <c r="C980" s="409"/>
      <c r="D980" s="409"/>
      <c r="E980" s="409"/>
      <c r="F980" s="409"/>
      <c r="G980" s="409"/>
      <c r="H980" s="409"/>
      <c r="I980" s="409"/>
      <c r="J980" s="409"/>
      <c r="K980" s="409"/>
      <c r="L980" s="409"/>
      <c r="M980" s="409"/>
      <c r="N980" s="409"/>
      <c r="O980" s="409"/>
      <c r="P980" s="409"/>
      <c r="Q980" s="409"/>
      <c r="R980" s="409"/>
      <c r="S980" s="409"/>
      <c r="T980" s="409"/>
      <c r="U980" s="409"/>
      <c r="V980" s="409"/>
      <c r="W980" s="409"/>
      <c r="X980" s="409"/>
      <c r="Y980" s="409"/>
      <c r="Z980" s="409"/>
    </row>
    <row r="981">
      <c r="A981" s="409"/>
      <c r="B981" s="409"/>
      <c r="C981" s="409"/>
      <c r="D981" s="409"/>
      <c r="E981" s="409"/>
      <c r="F981" s="409"/>
      <c r="G981" s="409"/>
      <c r="H981" s="409"/>
      <c r="I981" s="409"/>
      <c r="J981" s="409"/>
      <c r="K981" s="409"/>
      <c r="L981" s="409"/>
      <c r="M981" s="409"/>
      <c r="N981" s="409"/>
      <c r="O981" s="409"/>
      <c r="P981" s="409"/>
      <c r="Q981" s="409"/>
      <c r="R981" s="409"/>
      <c r="S981" s="409"/>
      <c r="T981" s="409"/>
      <c r="U981" s="409"/>
      <c r="V981" s="409"/>
      <c r="W981" s="409"/>
      <c r="X981" s="409"/>
      <c r="Y981" s="409"/>
      <c r="Z981" s="409"/>
    </row>
    <row r="982">
      <c r="A982" s="409"/>
      <c r="B982" s="409"/>
      <c r="C982" s="409"/>
      <c r="D982" s="409"/>
      <c r="E982" s="409"/>
      <c r="F982" s="409"/>
      <c r="G982" s="409"/>
      <c r="H982" s="409"/>
      <c r="I982" s="409"/>
      <c r="J982" s="409"/>
      <c r="K982" s="409"/>
      <c r="L982" s="409"/>
      <c r="M982" s="409"/>
      <c r="N982" s="409"/>
      <c r="O982" s="409"/>
      <c r="P982" s="409"/>
      <c r="Q982" s="409"/>
      <c r="R982" s="409"/>
      <c r="S982" s="409"/>
      <c r="T982" s="409"/>
      <c r="U982" s="409"/>
      <c r="V982" s="409"/>
      <c r="W982" s="409"/>
      <c r="X982" s="409"/>
      <c r="Y982" s="409"/>
      <c r="Z982" s="409"/>
    </row>
    <row r="983">
      <c r="A983" s="409"/>
      <c r="B983" s="409"/>
      <c r="C983" s="409"/>
      <c r="D983" s="409"/>
      <c r="E983" s="409"/>
      <c r="F983" s="409"/>
      <c r="G983" s="409"/>
      <c r="H983" s="409"/>
      <c r="I983" s="409"/>
      <c r="J983" s="409"/>
      <c r="K983" s="409"/>
      <c r="L983" s="409"/>
      <c r="M983" s="409"/>
      <c r="N983" s="409"/>
      <c r="O983" s="409"/>
      <c r="P983" s="409"/>
      <c r="Q983" s="409"/>
      <c r="R983" s="409"/>
      <c r="S983" s="409"/>
      <c r="T983" s="409"/>
      <c r="U983" s="409"/>
      <c r="V983" s="409"/>
      <c r="W983" s="409"/>
      <c r="X983" s="409"/>
      <c r="Y983" s="409"/>
      <c r="Z983" s="409"/>
    </row>
    <row r="984">
      <c r="A984" s="409"/>
      <c r="B984" s="409"/>
      <c r="C984" s="409"/>
      <c r="D984" s="409"/>
      <c r="E984" s="409"/>
      <c r="F984" s="409"/>
      <c r="G984" s="409"/>
      <c r="H984" s="409"/>
      <c r="I984" s="409"/>
      <c r="J984" s="409"/>
      <c r="K984" s="409"/>
      <c r="L984" s="409"/>
      <c r="M984" s="409"/>
      <c r="N984" s="409"/>
      <c r="O984" s="409"/>
      <c r="P984" s="409"/>
      <c r="Q984" s="409"/>
      <c r="R984" s="409"/>
      <c r="S984" s="409"/>
      <c r="T984" s="409"/>
      <c r="U984" s="409"/>
      <c r="V984" s="409"/>
      <c r="W984" s="409"/>
      <c r="X984" s="409"/>
      <c r="Y984" s="409"/>
      <c r="Z984" s="409"/>
    </row>
    <row r="985">
      <c r="A985" s="409"/>
      <c r="B985" s="409"/>
      <c r="C985" s="409"/>
      <c r="D985" s="409"/>
      <c r="E985" s="409"/>
      <c r="F985" s="409"/>
      <c r="G985" s="409"/>
      <c r="H985" s="409"/>
      <c r="I985" s="409"/>
      <c r="J985" s="409"/>
      <c r="K985" s="409"/>
      <c r="L985" s="409"/>
      <c r="M985" s="409"/>
      <c r="N985" s="409"/>
      <c r="O985" s="409"/>
      <c r="P985" s="409"/>
      <c r="Q985" s="409"/>
      <c r="R985" s="409"/>
      <c r="S985" s="409"/>
      <c r="T985" s="409"/>
      <c r="U985" s="409"/>
      <c r="V985" s="409"/>
      <c r="W985" s="409"/>
      <c r="X985" s="409"/>
      <c r="Y985" s="409"/>
      <c r="Z985" s="409"/>
    </row>
    <row r="986">
      <c r="A986" s="409"/>
      <c r="B986" s="409"/>
      <c r="C986" s="409"/>
      <c r="D986" s="409"/>
      <c r="E986" s="409"/>
      <c r="F986" s="409"/>
      <c r="G986" s="409"/>
      <c r="H986" s="409"/>
      <c r="I986" s="409"/>
      <c r="J986" s="409"/>
      <c r="K986" s="409"/>
      <c r="L986" s="409"/>
      <c r="M986" s="409"/>
      <c r="N986" s="409"/>
      <c r="O986" s="409"/>
      <c r="P986" s="409"/>
      <c r="Q986" s="409"/>
      <c r="R986" s="409"/>
      <c r="S986" s="409"/>
      <c r="T986" s="409"/>
      <c r="U986" s="409"/>
      <c r="V986" s="409"/>
      <c r="W986" s="409"/>
      <c r="X986" s="409"/>
      <c r="Y986" s="409"/>
      <c r="Z986" s="409"/>
    </row>
    <row r="987">
      <c r="A987" s="409"/>
      <c r="B987" s="409"/>
      <c r="C987" s="409"/>
      <c r="D987" s="409"/>
      <c r="E987" s="409"/>
      <c r="F987" s="409"/>
      <c r="G987" s="409"/>
      <c r="H987" s="409"/>
      <c r="I987" s="409"/>
      <c r="J987" s="409"/>
      <c r="K987" s="409"/>
      <c r="L987" s="409"/>
      <c r="M987" s="409"/>
      <c r="N987" s="409"/>
      <c r="O987" s="409"/>
      <c r="P987" s="409"/>
      <c r="Q987" s="409"/>
      <c r="R987" s="409"/>
      <c r="S987" s="409"/>
      <c r="T987" s="409"/>
      <c r="U987" s="409"/>
      <c r="V987" s="409"/>
      <c r="W987" s="409"/>
      <c r="X987" s="409"/>
      <c r="Y987" s="409"/>
      <c r="Z987" s="409"/>
    </row>
    <row r="988">
      <c r="A988" s="409"/>
      <c r="B988" s="409"/>
      <c r="C988" s="409"/>
      <c r="D988" s="409"/>
      <c r="E988" s="409"/>
      <c r="F988" s="409"/>
      <c r="G988" s="409"/>
      <c r="H988" s="409"/>
      <c r="I988" s="409"/>
      <c r="J988" s="409"/>
      <c r="K988" s="409"/>
      <c r="L988" s="409"/>
      <c r="M988" s="409"/>
      <c r="N988" s="409"/>
      <c r="O988" s="409"/>
      <c r="P988" s="409"/>
      <c r="Q988" s="409"/>
      <c r="R988" s="409"/>
      <c r="S988" s="409"/>
      <c r="T988" s="409"/>
      <c r="U988" s="409"/>
      <c r="V988" s="409"/>
      <c r="W988" s="409"/>
      <c r="X988" s="409"/>
      <c r="Y988" s="409"/>
      <c r="Z988" s="409"/>
    </row>
    <row r="989">
      <c r="A989" s="409"/>
      <c r="B989" s="409"/>
      <c r="C989" s="409"/>
      <c r="D989" s="409"/>
      <c r="E989" s="409"/>
      <c r="F989" s="409"/>
      <c r="G989" s="409"/>
      <c r="H989" s="409"/>
      <c r="I989" s="409"/>
      <c r="J989" s="409"/>
      <c r="K989" s="409"/>
      <c r="L989" s="409"/>
      <c r="M989" s="409"/>
      <c r="N989" s="409"/>
      <c r="O989" s="409"/>
      <c r="P989" s="409"/>
      <c r="Q989" s="409"/>
      <c r="R989" s="409"/>
      <c r="S989" s="409"/>
      <c r="T989" s="409"/>
      <c r="U989" s="409"/>
      <c r="V989" s="409"/>
      <c r="W989" s="409"/>
      <c r="X989" s="409"/>
      <c r="Y989" s="409"/>
      <c r="Z989" s="409"/>
    </row>
    <row r="990">
      <c r="A990" s="409"/>
      <c r="B990" s="409"/>
      <c r="C990" s="409"/>
      <c r="D990" s="409"/>
      <c r="E990" s="409"/>
      <c r="F990" s="409"/>
      <c r="G990" s="409"/>
      <c r="H990" s="409"/>
      <c r="I990" s="409"/>
      <c r="J990" s="409"/>
      <c r="K990" s="409"/>
      <c r="L990" s="409"/>
      <c r="M990" s="409"/>
      <c r="N990" s="409"/>
      <c r="O990" s="409"/>
      <c r="P990" s="409"/>
      <c r="Q990" s="409"/>
      <c r="R990" s="409"/>
      <c r="S990" s="409"/>
      <c r="T990" s="409"/>
      <c r="U990" s="409"/>
      <c r="V990" s="409"/>
      <c r="W990" s="409"/>
      <c r="X990" s="409"/>
      <c r="Y990" s="409"/>
      <c r="Z990" s="409"/>
    </row>
    <row r="991">
      <c r="A991" s="409"/>
      <c r="B991" s="409"/>
      <c r="C991" s="409"/>
      <c r="D991" s="409"/>
      <c r="E991" s="409"/>
      <c r="F991" s="409"/>
      <c r="G991" s="409"/>
      <c r="H991" s="409"/>
      <c r="I991" s="409"/>
      <c r="J991" s="409"/>
      <c r="K991" s="409"/>
      <c r="L991" s="409"/>
      <c r="M991" s="409"/>
      <c r="N991" s="409"/>
      <c r="O991" s="409"/>
      <c r="P991" s="409"/>
      <c r="Q991" s="409"/>
      <c r="R991" s="409"/>
      <c r="S991" s="409"/>
      <c r="T991" s="409"/>
      <c r="U991" s="409"/>
      <c r="V991" s="409"/>
      <c r="W991" s="409"/>
      <c r="X991" s="409"/>
      <c r="Y991" s="409"/>
      <c r="Z991" s="409"/>
    </row>
    <row r="992">
      <c r="A992" s="409"/>
      <c r="B992" s="409"/>
      <c r="C992" s="409"/>
      <c r="D992" s="409"/>
      <c r="E992" s="409"/>
      <c r="F992" s="409"/>
      <c r="G992" s="409"/>
      <c r="H992" s="409"/>
      <c r="I992" s="409"/>
      <c r="J992" s="409"/>
      <c r="K992" s="409"/>
      <c r="L992" s="409"/>
      <c r="M992" s="409"/>
      <c r="N992" s="409"/>
      <c r="O992" s="409"/>
      <c r="P992" s="409"/>
      <c r="Q992" s="409"/>
      <c r="R992" s="409"/>
      <c r="S992" s="409"/>
      <c r="T992" s="409"/>
      <c r="U992" s="409"/>
      <c r="V992" s="409"/>
      <c r="W992" s="409"/>
      <c r="X992" s="409"/>
      <c r="Y992" s="409"/>
      <c r="Z992" s="409"/>
    </row>
    <row r="993">
      <c r="A993" s="409"/>
      <c r="B993" s="409"/>
      <c r="C993" s="409"/>
      <c r="D993" s="409"/>
      <c r="E993" s="409"/>
      <c r="F993" s="409"/>
      <c r="G993" s="409"/>
      <c r="H993" s="409"/>
      <c r="I993" s="409"/>
      <c r="J993" s="409"/>
      <c r="K993" s="409"/>
      <c r="L993" s="409"/>
      <c r="M993" s="409"/>
      <c r="N993" s="409"/>
      <c r="O993" s="409"/>
      <c r="P993" s="409"/>
      <c r="Q993" s="409"/>
      <c r="R993" s="409"/>
      <c r="S993" s="409"/>
      <c r="T993" s="409"/>
      <c r="U993" s="409"/>
      <c r="V993" s="409"/>
      <c r="W993" s="409"/>
      <c r="X993" s="409"/>
      <c r="Y993" s="409"/>
      <c r="Z993" s="409"/>
    </row>
    <row r="994">
      <c r="A994" s="409"/>
      <c r="B994" s="409"/>
      <c r="C994" s="409"/>
      <c r="D994" s="409"/>
      <c r="E994" s="409"/>
      <c r="F994" s="409"/>
      <c r="G994" s="409"/>
      <c r="H994" s="409"/>
      <c r="I994" s="409"/>
      <c r="J994" s="409"/>
      <c r="K994" s="409"/>
      <c r="L994" s="409"/>
      <c r="M994" s="409"/>
      <c r="N994" s="409"/>
      <c r="O994" s="409"/>
      <c r="P994" s="409"/>
      <c r="Q994" s="409"/>
      <c r="R994" s="409"/>
      <c r="S994" s="409"/>
      <c r="T994" s="409"/>
      <c r="U994" s="409"/>
      <c r="V994" s="409"/>
      <c r="W994" s="409"/>
      <c r="X994" s="409"/>
      <c r="Y994" s="409"/>
      <c r="Z994" s="409"/>
    </row>
    <row r="995">
      <c r="A995" s="409"/>
      <c r="B995" s="409"/>
      <c r="C995" s="409"/>
      <c r="D995" s="409"/>
      <c r="E995" s="409"/>
      <c r="F995" s="409"/>
      <c r="G995" s="409"/>
      <c r="H995" s="409"/>
      <c r="I995" s="409"/>
      <c r="J995" s="409"/>
      <c r="K995" s="409"/>
      <c r="L995" s="409"/>
      <c r="M995" s="409"/>
      <c r="N995" s="409"/>
      <c r="O995" s="409"/>
      <c r="P995" s="409"/>
      <c r="Q995" s="409"/>
      <c r="R995" s="409"/>
      <c r="S995" s="409"/>
      <c r="T995" s="409"/>
      <c r="U995" s="409"/>
      <c r="V995" s="409"/>
      <c r="W995" s="409"/>
      <c r="X995" s="409"/>
      <c r="Y995" s="409"/>
      <c r="Z995" s="409"/>
    </row>
    <row r="996">
      <c r="A996" s="409"/>
      <c r="B996" s="409"/>
      <c r="C996" s="409"/>
      <c r="D996" s="409"/>
      <c r="E996" s="409"/>
      <c r="F996" s="409"/>
      <c r="G996" s="409"/>
      <c r="H996" s="409"/>
      <c r="I996" s="409"/>
      <c r="J996" s="409"/>
      <c r="K996" s="409"/>
      <c r="L996" s="409"/>
      <c r="M996" s="409"/>
      <c r="N996" s="409"/>
      <c r="O996" s="409"/>
      <c r="P996" s="409"/>
      <c r="Q996" s="409"/>
      <c r="R996" s="409"/>
      <c r="S996" s="409"/>
      <c r="T996" s="409"/>
      <c r="U996" s="409"/>
      <c r="V996" s="409"/>
      <c r="W996" s="409"/>
      <c r="X996" s="409"/>
      <c r="Y996" s="409"/>
      <c r="Z996" s="409"/>
    </row>
    <row r="997">
      <c r="A997" s="409"/>
      <c r="B997" s="409"/>
      <c r="C997" s="409"/>
      <c r="D997" s="409"/>
      <c r="E997" s="409"/>
      <c r="F997" s="409"/>
      <c r="G997" s="409"/>
      <c r="H997" s="409"/>
      <c r="I997" s="409"/>
      <c r="J997" s="409"/>
      <c r="K997" s="409"/>
      <c r="L997" s="409"/>
      <c r="M997" s="409"/>
      <c r="N997" s="409"/>
      <c r="O997" s="409"/>
      <c r="P997" s="409"/>
      <c r="Q997" s="409"/>
      <c r="R997" s="409"/>
      <c r="S997" s="409"/>
      <c r="T997" s="409"/>
      <c r="U997" s="409"/>
      <c r="V997" s="409"/>
      <c r="W997" s="409"/>
      <c r="X997" s="409"/>
      <c r="Y997" s="409"/>
      <c r="Z997" s="409"/>
    </row>
    <row r="998">
      <c r="A998" s="409"/>
      <c r="B998" s="409"/>
      <c r="C998" s="409"/>
      <c r="D998" s="409"/>
      <c r="E998" s="409"/>
      <c r="F998" s="409"/>
      <c r="G998" s="409"/>
      <c r="H998" s="409"/>
      <c r="I998" s="409"/>
      <c r="J998" s="409"/>
      <c r="K998" s="409"/>
      <c r="L998" s="409"/>
      <c r="M998" s="409"/>
      <c r="N998" s="409"/>
      <c r="O998" s="409"/>
      <c r="P998" s="409"/>
      <c r="Q998" s="409"/>
      <c r="R998" s="409"/>
      <c r="S998" s="409"/>
      <c r="T998" s="409"/>
      <c r="U998" s="409"/>
      <c r="V998" s="409"/>
      <c r="W998" s="409"/>
      <c r="X998" s="409"/>
      <c r="Y998" s="409"/>
      <c r="Z998" s="409"/>
    </row>
    <row r="999">
      <c r="A999" s="409"/>
      <c r="B999" s="409"/>
      <c r="C999" s="409"/>
      <c r="D999" s="409"/>
      <c r="E999" s="409"/>
      <c r="F999" s="409"/>
      <c r="G999" s="409"/>
      <c r="H999" s="409"/>
      <c r="I999" s="409"/>
      <c r="J999" s="409"/>
      <c r="K999" s="409"/>
      <c r="L999" s="409"/>
      <c r="M999" s="409"/>
      <c r="N999" s="409"/>
      <c r="O999" s="409"/>
      <c r="P999" s="409"/>
      <c r="Q999" s="409"/>
      <c r="R999" s="409"/>
      <c r="S999" s="409"/>
      <c r="T999" s="409"/>
      <c r="U999" s="409"/>
      <c r="V999" s="409"/>
      <c r="W999" s="409"/>
      <c r="X999" s="409"/>
      <c r="Y999" s="409"/>
      <c r="Z999" s="409"/>
    </row>
  </sheetData>
  <mergeCells count="1">
    <mergeCell ref="A5:C5"/>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2.71"/>
    <col customWidth="1" min="2" max="2" width="18.14"/>
    <col customWidth="1" min="3" max="3" width="36.57"/>
    <col customWidth="1" min="4" max="4" width="84.0"/>
    <col customWidth="1" min="5" max="5" width="11.71"/>
    <col customWidth="1" min="6" max="6" width="10.14"/>
    <col customWidth="1" min="7" max="7" width="15.43"/>
    <col customWidth="1" min="8" max="8" width="18.57"/>
    <col customWidth="1" min="9" max="9" width="11.43"/>
    <col customWidth="1" min="10" max="10" width="14.57"/>
    <col customWidth="1" min="11" max="11" width="50.0"/>
    <col customWidth="1" min="12" max="26" width="9.14"/>
  </cols>
  <sheetData>
    <row r="1" ht="16.5" customHeight="1">
      <c r="A1" s="434" t="s">
        <v>5285</v>
      </c>
      <c r="B1" s="434"/>
      <c r="C1" s="434"/>
      <c r="D1" s="434"/>
      <c r="E1" s="434"/>
      <c r="F1" s="434"/>
      <c r="G1" s="434"/>
      <c r="H1" s="434"/>
      <c r="I1" s="434"/>
      <c r="J1" s="434"/>
      <c r="K1" s="434"/>
      <c r="L1" s="435"/>
      <c r="M1" s="435"/>
      <c r="N1" s="435"/>
      <c r="O1" s="435"/>
      <c r="P1" s="435"/>
      <c r="Q1" s="435"/>
      <c r="R1" s="435"/>
      <c r="S1" s="435"/>
      <c r="T1" s="435"/>
      <c r="U1" s="435"/>
      <c r="V1" s="435"/>
      <c r="W1" s="435"/>
      <c r="X1" s="435"/>
      <c r="Y1" s="435"/>
      <c r="Z1" s="435"/>
    </row>
    <row r="2" ht="14.25" customHeight="1">
      <c r="A2" s="436" t="s">
        <v>5129</v>
      </c>
      <c r="B2" s="436"/>
      <c r="C2" s="436"/>
      <c r="D2" s="436"/>
      <c r="E2" s="436"/>
      <c r="F2" s="436"/>
      <c r="G2" s="436"/>
      <c r="H2" s="436"/>
      <c r="I2" s="436"/>
      <c r="J2" s="436"/>
      <c r="K2" s="436"/>
      <c r="L2" s="437"/>
      <c r="M2" s="437"/>
      <c r="N2" s="437"/>
      <c r="O2" s="437"/>
      <c r="P2" s="437"/>
      <c r="Q2" s="437"/>
      <c r="R2" s="437"/>
      <c r="S2" s="437"/>
      <c r="T2" s="437"/>
      <c r="U2" s="437"/>
      <c r="V2" s="437"/>
      <c r="W2" s="437"/>
      <c r="X2" s="437"/>
      <c r="Y2" s="437"/>
      <c r="Z2" s="437"/>
    </row>
    <row r="3" ht="14.25" customHeight="1">
      <c r="A3" s="436" t="s">
        <v>5130</v>
      </c>
      <c r="B3" s="436"/>
      <c r="C3" s="436"/>
      <c r="D3" s="436"/>
      <c r="E3" s="436"/>
      <c r="F3" s="436"/>
      <c r="G3" s="436"/>
      <c r="H3" s="436"/>
      <c r="I3" s="436"/>
      <c r="J3" s="436"/>
      <c r="K3" s="436"/>
      <c r="L3" s="437"/>
      <c r="M3" s="437"/>
      <c r="N3" s="437"/>
      <c r="O3" s="437"/>
      <c r="P3" s="437"/>
      <c r="Q3" s="437"/>
      <c r="R3" s="437"/>
      <c r="S3" s="437"/>
      <c r="T3" s="437"/>
      <c r="U3" s="437"/>
      <c r="V3" s="437"/>
      <c r="W3" s="437"/>
      <c r="X3" s="437"/>
      <c r="Y3" s="437"/>
      <c r="Z3" s="437"/>
    </row>
    <row r="4" ht="12.75" customHeight="1">
      <c r="A4" s="438"/>
      <c r="B4" s="438"/>
      <c r="C4" s="438"/>
      <c r="D4" s="438"/>
      <c r="E4" s="438"/>
      <c r="F4" s="438"/>
      <c r="G4" s="438"/>
      <c r="H4" s="438"/>
      <c r="I4" s="438"/>
      <c r="J4" s="438"/>
      <c r="K4" s="438"/>
      <c r="L4" s="438"/>
      <c r="M4" s="438"/>
      <c r="N4" s="438"/>
      <c r="O4" s="438"/>
      <c r="P4" s="438"/>
      <c r="Q4" s="438"/>
      <c r="R4" s="438"/>
      <c r="S4" s="438"/>
      <c r="T4" s="438"/>
      <c r="U4" s="438"/>
      <c r="V4" s="438"/>
      <c r="W4" s="438"/>
      <c r="X4" s="438"/>
      <c r="Y4" s="438"/>
      <c r="Z4" s="438"/>
    </row>
    <row r="5" ht="10.5" customHeight="1">
      <c r="A5" s="439" t="s">
        <v>5286</v>
      </c>
      <c r="B5" s="438"/>
      <c r="C5" s="438"/>
      <c r="D5" s="438"/>
      <c r="E5" s="438"/>
      <c r="F5" s="438"/>
      <c r="G5" s="438"/>
      <c r="H5" s="438"/>
      <c r="I5" s="438"/>
      <c r="J5" s="438"/>
      <c r="K5" s="438"/>
      <c r="L5" s="438"/>
      <c r="M5" s="438"/>
      <c r="N5" s="438"/>
      <c r="O5" s="438"/>
      <c r="P5" s="438"/>
      <c r="Q5" s="438"/>
      <c r="R5" s="438"/>
      <c r="S5" s="438"/>
      <c r="T5" s="438"/>
      <c r="U5" s="438"/>
      <c r="V5" s="438"/>
      <c r="W5" s="438"/>
      <c r="X5" s="438"/>
      <c r="Y5" s="438"/>
      <c r="Z5" s="438"/>
    </row>
    <row r="6" ht="10.5" customHeight="1">
      <c r="A6" s="439" t="s">
        <v>5287</v>
      </c>
      <c r="B6" s="438"/>
      <c r="C6" s="438"/>
      <c r="D6" s="438"/>
      <c r="E6" s="438"/>
      <c r="F6" s="438"/>
      <c r="G6" s="438"/>
      <c r="H6" s="438"/>
      <c r="I6" s="438"/>
      <c r="J6" s="438"/>
      <c r="K6" s="438"/>
      <c r="L6" s="438"/>
      <c r="M6" s="438"/>
      <c r="N6" s="438"/>
      <c r="O6" s="438"/>
      <c r="P6" s="438"/>
      <c r="Q6" s="438"/>
      <c r="R6" s="438"/>
      <c r="S6" s="438"/>
      <c r="T6" s="438"/>
      <c r="U6" s="438"/>
      <c r="V6" s="438"/>
      <c r="W6" s="438"/>
      <c r="X6" s="438"/>
      <c r="Y6" s="438"/>
      <c r="Z6" s="438"/>
    </row>
    <row r="7" ht="12.75" customHeight="1">
      <c r="A7" s="438"/>
      <c r="B7" s="438"/>
      <c r="C7" s="438"/>
      <c r="D7" s="438"/>
      <c r="E7" s="438"/>
      <c r="F7" s="438"/>
      <c r="G7" s="438"/>
      <c r="H7" s="438"/>
      <c r="I7" s="438"/>
      <c r="J7" s="438"/>
      <c r="K7" s="438"/>
      <c r="L7" s="438"/>
      <c r="M7" s="438"/>
      <c r="N7" s="438"/>
      <c r="O7" s="438"/>
      <c r="P7" s="438"/>
      <c r="Q7" s="438"/>
      <c r="R7" s="438"/>
      <c r="S7" s="438"/>
      <c r="T7" s="438"/>
      <c r="U7" s="438"/>
      <c r="V7" s="438"/>
      <c r="W7" s="438"/>
      <c r="X7" s="438"/>
      <c r="Y7" s="438"/>
      <c r="Z7" s="438"/>
    </row>
    <row r="8" ht="12.0" customHeight="1">
      <c r="A8" s="440" t="s">
        <v>97</v>
      </c>
      <c r="B8" s="440" t="s">
        <v>5132</v>
      </c>
      <c r="C8" s="440" t="s">
        <v>5133</v>
      </c>
      <c r="D8" s="440" t="s">
        <v>101</v>
      </c>
      <c r="E8" s="440" t="s">
        <v>5134</v>
      </c>
      <c r="F8" s="441" t="s">
        <v>5135</v>
      </c>
      <c r="G8" s="441" t="s">
        <v>5136</v>
      </c>
      <c r="H8" s="441" t="s">
        <v>5137</v>
      </c>
      <c r="I8" s="441" t="s">
        <v>5139</v>
      </c>
      <c r="J8" s="441" t="s">
        <v>5288</v>
      </c>
      <c r="K8" s="440" t="s">
        <v>5140</v>
      </c>
      <c r="L8" s="404"/>
      <c r="M8" s="404"/>
      <c r="N8" s="404"/>
      <c r="O8" s="404"/>
      <c r="P8" s="404"/>
      <c r="Q8" s="404"/>
      <c r="R8" s="404"/>
      <c r="S8" s="404"/>
      <c r="T8" s="404"/>
      <c r="U8" s="404"/>
      <c r="V8" s="404"/>
      <c r="W8" s="404"/>
      <c r="X8" s="404"/>
      <c r="Y8" s="404"/>
      <c r="Z8" s="404"/>
    </row>
    <row r="9" ht="12.75" customHeight="1">
      <c r="A9" s="438"/>
      <c r="B9" s="438"/>
      <c r="C9" s="438"/>
      <c r="D9" s="438"/>
      <c r="E9" s="438"/>
      <c r="F9" s="438"/>
      <c r="G9" s="438"/>
      <c r="H9" s="438"/>
      <c r="I9" s="438"/>
      <c r="J9" s="438"/>
      <c r="K9" s="438"/>
      <c r="L9" s="438"/>
      <c r="M9" s="438"/>
      <c r="N9" s="438"/>
      <c r="O9" s="438"/>
      <c r="P9" s="438"/>
      <c r="Q9" s="438"/>
      <c r="R9" s="438"/>
      <c r="S9" s="438"/>
      <c r="T9" s="438"/>
      <c r="U9" s="438"/>
      <c r="V9" s="438"/>
      <c r="W9" s="438"/>
      <c r="X9" s="438"/>
      <c r="Y9" s="438"/>
      <c r="Z9" s="438"/>
    </row>
    <row r="10" ht="12.0" customHeight="1">
      <c r="A10" s="442" t="s">
        <v>5289</v>
      </c>
      <c r="B10" s="442"/>
      <c r="C10" s="442"/>
      <c r="D10" s="442"/>
      <c r="E10" s="442"/>
      <c r="F10" s="442"/>
      <c r="G10" s="442"/>
      <c r="H10" s="442"/>
      <c r="I10" s="442"/>
      <c r="J10" s="442"/>
      <c r="K10" s="442"/>
      <c r="L10" s="404"/>
      <c r="M10" s="404"/>
      <c r="N10" s="404"/>
      <c r="O10" s="404"/>
      <c r="P10" s="404"/>
      <c r="Q10" s="404"/>
      <c r="R10" s="404"/>
      <c r="S10" s="404"/>
      <c r="T10" s="404"/>
      <c r="U10" s="404"/>
      <c r="V10" s="404"/>
      <c r="W10" s="404"/>
      <c r="X10" s="404"/>
      <c r="Y10" s="404"/>
      <c r="Z10" s="404"/>
    </row>
    <row r="11" ht="10.5" customHeight="1">
      <c r="A11" s="443">
        <v>45659.0</v>
      </c>
      <c r="B11" s="444" t="s">
        <v>5290</v>
      </c>
      <c r="C11" s="444" t="s">
        <v>349</v>
      </c>
      <c r="D11" s="444" t="s">
        <v>5291</v>
      </c>
      <c r="E11" s="444"/>
      <c r="F11" s="445">
        <v>0.0</v>
      </c>
      <c r="G11" s="445">
        <v>24000.0</v>
      </c>
      <c r="H11" s="445">
        <v>24000.0</v>
      </c>
      <c r="I11" s="445">
        <v>0.0</v>
      </c>
      <c r="J11" s="446">
        <v>0.0</v>
      </c>
      <c r="K11" s="444" t="s">
        <v>5292</v>
      </c>
      <c r="L11" s="438"/>
      <c r="M11" s="438"/>
      <c r="N11" s="438"/>
      <c r="O11" s="438"/>
      <c r="P11" s="438"/>
      <c r="Q11" s="438"/>
      <c r="R11" s="438"/>
      <c r="S11" s="438"/>
      <c r="T11" s="438"/>
      <c r="U11" s="438"/>
      <c r="V11" s="438"/>
      <c r="W11" s="438"/>
      <c r="X11" s="438"/>
      <c r="Y11" s="438"/>
      <c r="Z11" s="438"/>
    </row>
    <row r="12" ht="10.5" customHeight="1">
      <c r="A12" s="447">
        <v>45660.0</v>
      </c>
      <c r="B12" s="394" t="s">
        <v>5141</v>
      </c>
      <c r="C12" s="394" t="s">
        <v>349</v>
      </c>
      <c r="D12" s="394" t="s">
        <v>5293</v>
      </c>
      <c r="E12" s="394"/>
      <c r="F12" s="448">
        <v>24000.0</v>
      </c>
      <c r="G12" s="448">
        <v>0.0</v>
      </c>
      <c r="H12" s="448">
        <v>-24000.0</v>
      </c>
      <c r="I12" s="448">
        <v>0.0</v>
      </c>
      <c r="J12" s="449">
        <v>0.0</v>
      </c>
      <c r="K12" s="394" t="s">
        <v>5292</v>
      </c>
      <c r="L12" s="438"/>
      <c r="M12" s="438"/>
      <c r="N12" s="438"/>
      <c r="O12" s="438"/>
      <c r="P12" s="438"/>
      <c r="Q12" s="438"/>
      <c r="R12" s="438"/>
      <c r="S12" s="438"/>
      <c r="T12" s="438"/>
      <c r="U12" s="438"/>
      <c r="V12" s="438"/>
      <c r="W12" s="438"/>
      <c r="X12" s="438"/>
      <c r="Y12" s="438"/>
      <c r="Z12" s="438"/>
    </row>
    <row r="13" ht="10.5" customHeight="1">
      <c r="A13" s="447">
        <v>45719.0</v>
      </c>
      <c r="B13" s="394" t="s">
        <v>5290</v>
      </c>
      <c r="C13" s="394" t="s">
        <v>5294</v>
      </c>
      <c r="D13" s="394" t="s">
        <v>5295</v>
      </c>
      <c r="E13" s="394"/>
      <c r="F13" s="448">
        <v>0.0</v>
      </c>
      <c r="G13" s="448">
        <v>13.89</v>
      </c>
      <c r="H13" s="448">
        <v>13.89</v>
      </c>
      <c r="I13" s="448">
        <v>0.0</v>
      </c>
      <c r="J13" s="449">
        <v>0.0</v>
      </c>
      <c r="K13" s="394" t="s">
        <v>5296</v>
      </c>
      <c r="L13" s="438"/>
      <c r="M13" s="438"/>
      <c r="N13" s="438"/>
      <c r="O13" s="438"/>
      <c r="P13" s="438"/>
      <c r="Q13" s="438"/>
      <c r="R13" s="438"/>
      <c r="S13" s="438"/>
      <c r="T13" s="438"/>
      <c r="U13" s="438"/>
      <c r="V13" s="438"/>
      <c r="W13" s="438"/>
      <c r="X13" s="438"/>
      <c r="Y13" s="438"/>
      <c r="Z13" s="438"/>
    </row>
    <row r="14" ht="10.5" customHeight="1">
      <c r="A14" s="447">
        <v>45719.0</v>
      </c>
      <c r="B14" s="394" t="s">
        <v>5141</v>
      </c>
      <c r="C14" s="394" t="s">
        <v>5294</v>
      </c>
      <c r="D14" s="394" t="s">
        <v>5297</v>
      </c>
      <c r="E14" s="394"/>
      <c r="F14" s="448">
        <v>2.78</v>
      </c>
      <c r="G14" s="448">
        <v>0.0</v>
      </c>
      <c r="H14" s="448">
        <v>-2.78</v>
      </c>
      <c r="I14" s="448">
        <v>0.0</v>
      </c>
      <c r="J14" s="449">
        <v>0.0</v>
      </c>
      <c r="K14" s="394" t="s">
        <v>5296</v>
      </c>
      <c r="L14" s="438"/>
      <c r="M14" s="438"/>
      <c r="N14" s="438"/>
      <c r="O14" s="438"/>
      <c r="P14" s="438"/>
      <c r="Q14" s="438"/>
      <c r="R14" s="438"/>
      <c r="S14" s="438"/>
      <c r="T14" s="438"/>
      <c r="U14" s="438"/>
      <c r="V14" s="438"/>
      <c r="W14" s="438"/>
      <c r="X14" s="438"/>
      <c r="Y14" s="438"/>
      <c r="Z14" s="438"/>
    </row>
    <row r="15" ht="10.5" customHeight="1">
      <c r="A15" s="447">
        <v>45747.0</v>
      </c>
      <c r="B15" s="394" t="s">
        <v>5141</v>
      </c>
      <c r="C15" s="394" t="s">
        <v>5298</v>
      </c>
      <c r="D15" s="394" t="s">
        <v>5299</v>
      </c>
      <c r="E15" s="394"/>
      <c r="F15" s="448">
        <v>11.45</v>
      </c>
      <c r="G15" s="448">
        <v>0.0</v>
      </c>
      <c r="H15" s="448">
        <v>-11.45</v>
      </c>
      <c r="I15" s="448">
        <v>0.0</v>
      </c>
      <c r="J15" s="449">
        <v>0.0</v>
      </c>
      <c r="K15" s="394" t="s">
        <v>5296</v>
      </c>
      <c r="L15" s="438"/>
      <c r="M15" s="438"/>
      <c r="N15" s="438"/>
      <c r="O15" s="438"/>
      <c r="P15" s="438"/>
      <c r="Q15" s="438"/>
      <c r="R15" s="438"/>
      <c r="S15" s="438"/>
      <c r="T15" s="438"/>
      <c r="U15" s="438"/>
      <c r="V15" s="438"/>
      <c r="W15" s="438"/>
      <c r="X15" s="438"/>
      <c r="Y15" s="438"/>
      <c r="Z15" s="438"/>
    </row>
    <row r="16" ht="10.5" customHeight="1">
      <c r="A16" s="447">
        <v>45747.0</v>
      </c>
      <c r="B16" s="394" t="s">
        <v>5290</v>
      </c>
      <c r="C16" s="394" t="s">
        <v>5298</v>
      </c>
      <c r="D16" s="394" t="s">
        <v>5300</v>
      </c>
      <c r="E16" s="394"/>
      <c r="F16" s="448">
        <v>0.0</v>
      </c>
      <c r="G16" s="448">
        <v>57.26</v>
      </c>
      <c r="H16" s="448">
        <v>57.26</v>
      </c>
      <c r="I16" s="448">
        <v>0.0</v>
      </c>
      <c r="J16" s="449">
        <v>0.0</v>
      </c>
      <c r="K16" s="394" t="s">
        <v>5296</v>
      </c>
      <c r="L16" s="438"/>
      <c r="M16" s="438"/>
      <c r="N16" s="438"/>
      <c r="O16" s="438"/>
      <c r="P16" s="438"/>
      <c r="Q16" s="438"/>
      <c r="R16" s="438"/>
      <c r="S16" s="438"/>
      <c r="T16" s="438"/>
      <c r="U16" s="438"/>
      <c r="V16" s="438"/>
      <c r="W16" s="438"/>
      <c r="X16" s="438"/>
      <c r="Y16" s="438"/>
      <c r="Z16" s="438"/>
    </row>
    <row r="17" ht="10.5" customHeight="1">
      <c r="A17" s="450" t="s">
        <v>5301</v>
      </c>
      <c r="B17" s="450"/>
      <c r="C17" s="450"/>
      <c r="D17" s="450"/>
      <c r="E17" s="450"/>
      <c r="F17" s="451">
        <f t="shared" ref="F17:I17" si="1">SUM(F11:F16)</f>
        <v>24014.23</v>
      </c>
      <c r="G17" s="451">
        <f t="shared" si="1"/>
        <v>24071.15</v>
      </c>
      <c r="H17" s="451">
        <f t="shared" si="1"/>
        <v>56.92</v>
      </c>
      <c r="I17" s="451">
        <f t="shared" si="1"/>
        <v>0</v>
      </c>
      <c r="J17" s="450"/>
      <c r="K17" s="450"/>
      <c r="L17" s="438"/>
      <c r="M17" s="438"/>
      <c r="N17" s="438"/>
      <c r="O17" s="438"/>
      <c r="P17" s="438"/>
      <c r="Q17" s="438"/>
      <c r="R17" s="438"/>
      <c r="S17" s="438"/>
      <c r="T17" s="438"/>
      <c r="U17" s="438"/>
      <c r="V17" s="438"/>
      <c r="W17" s="438"/>
      <c r="X17" s="438"/>
      <c r="Y17" s="438"/>
      <c r="Z17" s="438"/>
    </row>
    <row r="18" ht="12.75" customHeight="1">
      <c r="A18" s="438"/>
      <c r="B18" s="438"/>
      <c r="C18" s="438"/>
      <c r="D18" s="438"/>
      <c r="E18" s="438"/>
      <c r="F18" s="438"/>
      <c r="G18" s="438"/>
      <c r="H18" s="438"/>
      <c r="I18" s="438"/>
      <c r="J18" s="438"/>
      <c r="K18" s="438"/>
      <c r="L18" s="438"/>
      <c r="M18" s="438"/>
      <c r="N18" s="438"/>
      <c r="O18" s="438"/>
      <c r="P18" s="438"/>
      <c r="Q18" s="438"/>
      <c r="R18" s="438"/>
      <c r="S18" s="438"/>
      <c r="T18" s="438"/>
      <c r="U18" s="438"/>
      <c r="V18" s="438"/>
      <c r="W18" s="438"/>
      <c r="X18" s="438"/>
      <c r="Y18" s="438"/>
      <c r="Z18" s="438"/>
    </row>
    <row r="19" ht="12.0" customHeight="1">
      <c r="A19" s="442" t="s">
        <v>5302</v>
      </c>
      <c r="B19" s="442"/>
      <c r="C19" s="442"/>
      <c r="D19" s="442"/>
      <c r="E19" s="442"/>
      <c r="F19" s="442"/>
      <c r="G19" s="442"/>
      <c r="H19" s="442"/>
      <c r="I19" s="442"/>
      <c r="J19" s="442"/>
      <c r="K19" s="442"/>
      <c r="L19" s="404"/>
      <c r="M19" s="404"/>
      <c r="N19" s="404"/>
      <c r="O19" s="404"/>
      <c r="P19" s="404"/>
      <c r="Q19" s="404"/>
      <c r="R19" s="404"/>
      <c r="S19" s="404"/>
      <c r="T19" s="404"/>
      <c r="U19" s="404"/>
      <c r="V19" s="404"/>
      <c r="W19" s="404"/>
      <c r="X19" s="404"/>
      <c r="Y19" s="404"/>
      <c r="Z19" s="404"/>
    </row>
    <row r="20" ht="10.5" customHeight="1">
      <c r="A20" s="452">
        <v>45658.0</v>
      </c>
      <c r="B20" s="453" t="s">
        <v>5303</v>
      </c>
      <c r="C20" s="453" t="s">
        <v>494</v>
      </c>
      <c r="D20" s="453" t="s">
        <v>5304</v>
      </c>
      <c r="E20" s="453" t="s">
        <v>5305</v>
      </c>
      <c r="F20" s="454">
        <v>0.0</v>
      </c>
      <c r="G20" s="454">
        <v>3125.0</v>
      </c>
      <c r="H20" s="454">
        <v>3500.0</v>
      </c>
      <c r="I20" s="454">
        <v>375.0</v>
      </c>
      <c r="J20" s="446">
        <v>12.0</v>
      </c>
      <c r="K20" s="444" t="s">
        <v>5292</v>
      </c>
      <c r="L20" s="438"/>
      <c r="M20" s="438"/>
      <c r="N20" s="438"/>
      <c r="O20" s="438"/>
      <c r="P20" s="438"/>
      <c r="Q20" s="438"/>
      <c r="R20" s="438"/>
      <c r="S20" s="438"/>
      <c r="T20" s="438"/>
      <c r="U20" s="438"/>
      <c r="V20" s="438"/>
      <c r="W20" s="438"/>
      <c r="X20" s="438"/>
      <c r="Y20" s="438"/>
      <c r="Z20" s="438"/>
    </row>
    <row r="21" ht="10.5" customHeight="1">
      <c r="A21" s="455">
        <v>45658.0</v>
      </c>
      <c r="B21" s="456" t="s">
        <v>5303</v>
      </c>
      <c r="C21" s="456" t="s">
        <v>405</v>
      </c>
      <c r="D21" s="456" t="s">
        <v>5306</v>
      </c>
      <c r="E21" s="456" t="s">
        <v>5307</v>
      </c>
      <c r="F21" s="457">
        <v>0.0</v>
      </c>
      <c r="G21" s="457">
        <v>1339.29</v>
      </c>
      <c r="H21" s="457">
        <v>1500.0</v>
      </c>
      <c r="I21" s="457">
        <v>160.71</v>
      </c>
      <c r="J21" s="458">
        <v>12.0</v>
      </c>
      <c r="K21" s="456" t="s">
        <v>5308</v>
      </c>
      <c r="L21" s="438"/>
      <c r="M21" s="438"/>
      <c r="N21" s="438"/>
      <c r="O21" s="438"/>
      <c r="P21" s="438"/>
      <c r="Q21" s="438"/>
      <c r="R21" s="438"/>
      <c r="S21" s="438"/>
      <c r="T21" s="438"/>
      <c r="U21" s="438"/>
      <c r="V21" s="438"/>
      <c r="W21" s="438"/>
      <c r="X21" s="438"/>
      <c r="Y21" s="438"/>
      <c r="Z21" s="438"/>
    </row>
    <row r="22" ht="10.5" customHeight="1">
      <c r="A22" s="455">
        <v>45658.0</v>
      </c>
      <c r="B22" s="456" t="s">
        <v>5303</v>
      </c>
      <c r="C22" s="456" t="s">
        <v>5309</v>
      </c>
      <c r="D22" s="456" t="s">
        <v>5310</v>
      </c>
      <c r="E22" s="456" t="s">
        <v>5311</v>
      </c>
      <c r="F22" s="457">
        <v>0.0</v>
      </c>
      <c r="G22" s="457">
        <v>16071.43</v>
      </c>
      <c r="H22" s="457">
        <v>18000.0</v>
      </c>
      <c r="I22" s="457">
        <v>1928.57</v>
      </c>
      <c r="J22" s="458">
        <v>12.0</v>
      </c>
      <c r="K22" s="456" t="s">
        <v>5308</v>
      </c>
      <c r="L22" s="438"/>
      <c r="M22" s="438"/>
      <c r="N22" s="438"/>
      <c r="O22" s="438"/>
      <c r="P22" s="438"/>
      <c r="Q22" s="438"/>
      <c r="R22" s="438"/>
      <c r="S22" s="438"/>
      <c r="T22" s="438"/>
      <c r="U22" s="438"/>
      <c r="V22" s="438"/>
      <c r="W22" s="438"/>
      <c r="X22" s="438"/>
      <c r="Y22" s="438"/>
      <c r="Z22" s="438"/>
    </row>
    <row r="23" ht="10.5" customHeight="1">
      <c r="A23" s="455">
        <v>45658.0</v>
      </c>
      <c r="B23" s="456" t="s">
        <v>5303</v>
      </c>
      <c r="C23" s="456" t="s">
        <v>5312</v>
      </c>
      <c r="D23" s="456" t="s">
        <v>5313</v>
      </c>
      <c r="E23" s="456" t="s">
        <v>5314</v>
      </c>
      <c r="F23" s="457">
        <v>0.0</v>
      </c>
      <c r="G23" s="457">
        <v>16071.43</v>
      </c>
      <c r="H23" s="457">
        <v>18000.0</v>
      </c>
      <c r="I23" s="457">
        <v>1928.57</v>
      </c>
      <c r="J23" s="458">
        <v>12.0</v>
      </c>
      <c r="K23" s="456" t="s">
        <v>5308</v>
      </c>
      <c r="L23" s="438"/>
      <c r="M23" s="438"/>
      <c r="N23" s="438"/>
      <c r="O23" s="438"/>
      <c r="P23" s="438"/>
      <c r="Q23" s="438"/>
      <c r="R23" s="438"/>
      <c r="S23" s="438"/>
      <c r="T23" s="438"/>
      <c r="U23" s="438"/>
      <c r="V23" s="438"/>
      <c r="W23" s="438"/>
      <c r="X23" s="438"/>
      <c r="Y23" s="438"/>
      <c r="Z23" s="438"/>
    </row>
    <row r="24" ht="10.5" customHeight="1">
      <c r="A24" s="455">
        <v>45658.0</v>
      </c>
      <c r="B24" s="456" t="s">
        <v>5303</v>
      </c>
      <c r="C24" s="456" t="s">
        <v>285</v>
      </c>
      <c r="D24" s="456" t="s">
        <v>5315</v>
      </c>
      <c r="E24" s="456" t="s">
        <v>5316</v>
      </c>
      <c r="F24" s="457">
        <v>0.0</v>
      </c>
      <c r="G24" s="457">
        <v>16071.43</v>
      </c>
      <c r="H24" s="457">
        <v>18000.0</v>
      </c>
      <c r="I24" s="457">
        <v>1928.57</v>
      </c>
      <c r="J24" s="458">
        <v>12.0</v>
      </c>
      <c r="K24" s="456" t="s">
        <v>5308</v>
      </c>
      <c r="L24" s="438"/>
      <c r="M24" s="438"/>
      <c r="N24" s="438"/>
      <c r="O24" s="438"/>
      <c r="P24" s="438"/>
      <c r="Q24" s="438"/>
      <c r="R24" s="438"/>
      <c r="S24" s="438"/>
      <c r="T24" s="438"/>
      <c r="U24" s="438"/>
      <c r="V24" s="438"/>
      <c r="W24" s="438"/>
      <c r="X24" s="438"/>
      <c r="Y24" s="438"/>
      <c r="Z24" s="438"/>
    </row>
    <row r="25" ht="10.5" customHeight="1">
      <c r="A25" s="447">
        <v>45658.0</v>
      </c>
      <c r="B25" s="394" t="s">
        <v>5303</v>
      </c>
      <c r="C25" s="394" t="s">
        <v>349</v>
      </c>
      <c r="D25" s="394" t="s">
        <v>5317</v>
      </c>
      <c r="E25" s="394" t="s">
        <v>348</v>
      </c>
      <c r="F25" s="448">
        <v>0.0</v>
      </c>
      <c r="G25" s="448">
        <v>21428.57</v>
      </c>
      <c r="H25" s="448">
        <v>24000.0</v>
      </c>
      <c r="I25" s="448">
        <v>2571.43</v>
      </c>
      <c r="J25" s="449">
        <v>12.0</v>
      </c>
      <c r="K25" s="394" t="s">
        <v>5292</v>
      </c>
      <c r="L25" s="438"/>
      <c r="M25" s="438"/>
      <c r="N25" s="438"/>
      <c r="O25" s="438"/>
      <c r="P25" s="438"/>
      <c r="Q25" s="438"/>
      <c r="R25" s="438"/>
      <c r="S25" s="438"/>
      <c r="T25" s="438"/>
      <c r="U25" s="438"/>
      <c r="V25" s="438"/>
      <c r="W25" s="438"/>
      <c r="X25" s="438"/>
      <c r="Y25" s="438"/>
      <c r="Z25" s="438"/>
    </row>
    <row r="26" ht="10.5" customHeight="1">
      <c r="A26" s="447">
        <v>45658.0</v>
      </c>
      <c r="B26" s="394" t="s">
        <v>5303</v>
      </c>
      <c r="C26" s="394" t="s">
        <v>467</v>
      </c>
      <c r="D26" s="394" t="s">
        <v>5318</v>
      </c>
      <c r="E26" s="394" t="s">
        <v>5319</v>
      </c>
      <c r="F26" s="448">
        <v>0.0</v>
      </c>
      <c r="G26" s="448">
        <v>267.86</v>
      </c>
      <c r="H26" s="448">
        <v>300.0</v>
      </c>
      <c r="I26" s="448">
        <v>32.14</v>
      </c>
      <c r="J26" s="449">
        <v>12.0</v>
      </c>
      <c r="K26" s="394" t="s">
        <v>5320</v>
      </c>
      <c r="L26" s="438"/>
      <c r="M26" s="438"/>
      <c r="N26" s="438"/>
      <c r="O26" s="438"/>
      <c r="P26" s="438"/>
      <c r="Q26" s="438"/>
      <c r="R26" s="438"/>
      <c r="S26" s="438"/>
      <c r="T26" s="438"/>
      <c r="U26" s="438"/>
      <c r="V26" s="438"/>
      <c r="W26" s="438"/>
      <c r="X26" s="438"/>
      <c r="Y26" s="438"/>
      <c r="Z26" s="438"/>
    </row>
    <row r="27" ht="10.5" customHeight="1">
      <c r="A27" s="447">
        <v>45658.0</v>
      </c>
      <c r="B27" s="394" t="s">
        <v>5303</v>
      </c>
      <c r="C27" s="394" t="s">
        <v>467</v>
      </c>
      <c r="D27" s="394" t="s">
        <v>5321</v>
      </c>
      <c r="E27" s="394" t="s">
        <v>527</v>
      </c>
      <c r="F27" s="448">
        <v>0.0</v>
      </c>
      <c r="G27" s="448">
        <v>267.86</v>
      </c>
      <c r="H27" s="448">
        <v>300.0</v>
      </c>
      <c r="I27" s="448">
        <v>32.14</v>
      </c>
      <c r="J27" s="449">
        <v>12.0</v>
      </c>
      <c r="K27" s="394" t="s">
        <v>5320</v>
      </c>
      <c r="L27" s="438"/>
      <c r="M27" s="438"/>
      <c r="N27" s="438"/>
      <c r="O27" s="438"/>
      <c r="P27" s="438"/>
      <c r="Q27" s="438"/>
      <c r="R27" s="438"/>
      <c r="S27" s="438"/>
      <c r="T27" s="438"/>
      <c r="U27" s="438"/>
      <c r="V27" s="438"/>
      <c r="W27" s="438"/>
      <c r="X27" s="438"/>
      <c r="Y27" s="438"/>
      <c r="Z27" s="438"/>
    </row>
    <row r="28" ht="10.5" customHeight="1">
      <c r="A28" s="447">
        <v>45658.0</v>
      </c>
      <c r="B28" s="394" t="s">
        <v>5303</v>
      </c>
      <c r="C28" s="394" t="s">
        <v>467</v>
      </c>
      <c r="D28" s="394" t="s">
        <v>5322</v>
      </c>
      <c r="E28" s="394" t="s">
        <v>524</v>
      </c>
      <c r="F28" s="448">
        <v>0.0</v>
      </c>
      <c r="G28" s="448">
        <v>3571.43</v>
      </c>
      <c r="H28" s="448">
        <v>4000.0</v>
      </c>
      <c r="I28" s="448">
        <v>428.57</v>
      </c>
      <c r="J28" s="449">
        <v>12.0</v>
      </c>
      <c r="K28" s="394" t="s">
        <v>5292</v>
      </c>
      <c r="L28" s="438"/>
      <c r="M28" s="438"/>
      <c r="N28" s="438"/>
      <c r="O28" s="438"/>
      <c r="P28" s="438"/>
      <c r="Q28" s="438"/>
      <c r="R28" s="438"/>
      <c r="S28" s="438"/>
      <c r="T28" s="438"/>
      <c r="U28" s="438"/>
      <c r="V28" s="438"/>
      <c r="W28" s="438"/>
      <c r="X28" s="438"/>
      <c r="Y28" s="438"/>
      <c r="Z28" s="438"/>
    </row>
    <row r="29" ht="10.5" customHeight="1">
      <c r="A29" s="447">
        <v>45658.0</v>
      </c>
      <c r="B29" s="394" t="s">
        <v>5303</v>
      </c>
      <c r="C29" s="394" t="s">
        <v>245</v>
      </c>
      <c r="D29" s="394" t="s">
        <v>5323</v>
      </c>
      <c r="E29" s="394" t="s">
        <v>244</v>
      </c>
      <c r="F29" s="448">
        <v>0.0</v>
      </c>
      <c r="G29" s="448">
        <v>175560.0</v>
      </c>
      <c r="H29" s="448">
        <v>196627.2</v>
      </c>
      <c r="I29" s="448">
        <v>21067.2</v>
      </c>
      <c r="J29" s="449">
        <v>12.0</v>
      </c>
      <c r="K29" s="394" t="s">
        <v>5324</v>
      </c>
      <c r="L29" s="438"/>
      <c r="M29" s="438"/>
      <c r="N29" s="438"/>
      <c r="O29" s="438"/>
      <c r="P29" s="438"/>
      <c r="Q29" s="438"/>
      <c r="R29" s="438"/>
      <c r="S29" s="438"/>
      <c r="T29" s="438"/>
      <c r="U29" s="438"/>
      <c r="V29" s="438"/>
      <c r="W29" s="438"/>
      <c r="X29" s="438"/>
      <c r="Y29" s="438"/>
      <c r="Z29" s="438"/>
    </row>
    <row r="30" ht="10.5" customHeight="1">
      <c r="A30" s="447">
        <v>45658.0</v>
      </c>
      <c r="B30" s="394" t="s">
        <v>5303</v>
      </c>
      <c r="C30" s="394" t="s">
        <v>245</v>
      </c>
      <c r="D30" s="394" t="s">
        <v>5323</v>
      </c>
      <c r="E30" s="394" t="s">
        <v>244</v>
      </c>
      <c r="F30" s="448">
        <v>0.0</v>
      </c>
      <c r="G30" s="448">
        <v>1562.79</v>
      </c>
      <c r="H30" s="448">
        <v>1750.32</v>
      </c>
      <c r="I30" s="448">
        <v>187.53</v>
      </c>
      <c r="J30" s="449">
        <v>12.0</v>
      </c>
      <c r="K30" s="394" t="s">
        <v>5325</v>
      </c>
      <c r="L30" s="438"/>
      <c r="M30" s="438"/>
      <c r="N30" s="438"/>
      <c r="O30" s="438"/>
      <c r="P30" s="438"/>
      <c r="Q30" s="438"/>
      <c r="R30" s="438"/>
      <c r="S30" s="438"/>
      <c r="T30" s="438"/>
      <c r="U30" s="438"/>
      <c r="V30" s="438"/>
      <c r="W30" s="438"/>
      <c r="X30" s="438"/>
      <c r="Y30" s="438"/>
      <c r="Z30" s="438"/>
    </row>
    <row r="31" ht="10.5" customHeight="1">
      <c r="A31" s="455">
        <v>45658.0</v>
      </c>
      <c r="B31" s="456" t="s">
        <v>5303</v>
      </c>
      <c r="C31" s="456" t="s">
        <v>4604</v>
      </c>
      <c r="D31" s="456" t="s">
        <v>5326</v>
      </c>
      <c r="E31" s="456" t="s">
        <v>5327</v>
      </c>
      <c r="F31" s="457">
        <v>0.0</v>
      </c>
      <c r="G31" s="457">
        <v>16071.43</v>
      </c>
      <c r="H31" s="457">
        <v>18000.0</v>
      </c>
      <c r="I31" s="457">
        <v>1928.57</v>
      </c>
      <c r="J31" s="458">
        <v>12.0</v>
      </c>
      <c r="K31" s="456" t="s">
        <v>5308</v>
      </c>
      <c r="L31" s="438"/>
      <c r="M31" s="438"/>
      <c r="N31" s="438"/>
      <c r="O31" s="438"/>
      <c r="P31" s="438"/>
      <c r="Q31" s="438"/>
      <c r="R31" s="438"/>
      <c r="S31" s="438"/>
      <c r="T31" s="438"/>
      <c r="U31" s="438"/>
      <c r="V31" s="438"/>
      <c r="W31" s="438"/>
      <c r="X31" s="438"/>
      <c r="Y31" s="438"/>
      <c r="Z31" s="438"/>
    </row>
    <row r="32" ht="10.5" customHeight="1">
      <c r="A32" s="447">
        <v>45658.0</v>
      </c>
      <c r="B32" s="394" t="s">
        <v>5303</v>
      </c>
      <c r="C32" s="394" t="s">
        <v>210</v>
      </c>
      <c r="D32" s="394" t="s">
        <v>5328</v>
      </c>
      <c r="E32" s="394" t="s">
        <v>5329</v>
      </c>
      <c r="F32" s="448">
        <v>0.0</v>
      </c>
      <c r="G32" s="448">
        <v>267.86</v>
      </c>
      <c r="H32" s="448">
        <v>300.0</v>
      </c>
      <c r="I32" s="448">
        <v>32.14</v>
      </c>
      <c r="J32" s="449">
        <v>12.0</v>
      </c>
      <c r="K32" s="394" t="s">
        <v>5320</v>
      </c>
      <c r="L32" s="438"/>
      <c r="M32" s="438"/>
      <c r="N32" s="438"/>
      <c r="O32" s="438"/>
      <c r="P32" s="438"/>
      <c r="Q32" s="438"/>
      <c r="R32" s="438"/>
      <c r="S32" s="438"/>
      <c r="T32" s="438"/>
      <c r="U32" s="438"/>
      <c r="V32" s="438"/>
      <c r="W32" s="438"/>
      <c r="X32" s="438"/>
      <c r="Y32" s="438"/>
      <c r="Z32" s="438"/>
    </row>
    <row r="33" ht="10.5" customHeight="1">
      <c r="A33" s="447">
        <v>45658.0</v>
      </c>
      <c r="B33" s="394" t="s">
        <v>5303</v>
      </c>
      <c r="C33" s="394" t="s">
        <v>210</v>
      </c>
      <c r="D33" s="394" t="s">
        <v>5330</v>
      </c>
      <c r="E33" s="394" t="s">
        <v>5329</v>
      </c>
      <c r="F33" s="448">
        <v>0.0</v>
      </c>
      <c r="G33" s="448">
        <v>7589.29</v>
      </c>
      <c r="H33" s="448">
        <v>8500.0</v>
      </c>
      <c r="I33" s="448">
        <v>910.71</v>
      </c>
      <c r="J33" s="449">
        <v>12.0</v>
      </c>
      <c r="K33" s="394" t="s">
        <v>5331</v>
      </c>
      <c r="L33" s="459"/>
      <c r="M33" s="459"/>
      <c r="N33" s="459"/>
      <c r="O33" s="459"/>
      <c r="P33" s="459"/>
      <c r="Q33" s="459"/>
      <c r="R33" s="459"/>
      <c r="S33" s="459"/>
      <c r="T33" s="459"/>
      <c r="U33" s="459"/>
      <c r="V33" s="459"/>
      <c r="W33" s="459"/>
      <c r="X33" s="459"/>
      <c r="Y33" s="459"/>
      <c r="Z33" s="459"/>
    </row>
    <row r="34" ht="10.5" customHeight="1">
      <c r="A34" s="447">
        <v>45658.0</v>
      </c>
      <c r="B34" s="394" t="s">
        <v>5303</v>
      </c>
      <c r="C34" s="394" t="s">
        <v>210</v>
      </c>
      <c r="D34" s="394" t="s">
        <v>5332</v>
      </c>
      <c r="E34" s="394" t="s">
        <v>5329</v>
      </c>
      <c r="F34" s="448">
        <v>0.0</v>
      </c>
      <c r="G34" s="448">
        <v>7589.29</v>
      </c>
      <c r="H34" s="448">
        <v>8500.0</v>
      </c>
      <c r="I34" s="448">
        <v>910.71</v>
      </c>
      <c r="J34" s="449">
        <v>12.0</v>
      </c>
      <c r="K34" s="394" t="s">
        <v>5331</v>
      </c>
      <c r="L34" s="459"/>
      <c r="M34" s="459"/>
      <c r="N34" s="459"/>
      <c r="O34" s="459"/>
      <c r="P34" s="459"/>
      <c r="Q34" s="459"/>
      <c r="R34" s="459"/>
      <c r="S34" s="459"/>
      <c r="T34" s="459"/>
      <c r="U34" s="459"/>
      <c r="V34" s="459"/>
      <c r="W34" s="459"/>
      <c r="X34" s="459"/>
      <c r="Y34" s="459"/>
      <c r="Z34" s="459"/>
    </row>
    <row r="35" ht="10.5" customHeight="1">
      <c r="A35" s="447">
        <v>45658.0</v>
      </c>
      <c r="B35" s="394" t="s">
        <v>5303</v>
      </c>
      <c r="C35" s="394" t="s">
        <v>210</v>
      </c>
      <c r="D35" s="394" t="s">
        <v>5333</v>
      </c>
      <c r="E35" s="394" t="s">
        <v>5329</v>
      </c>
      <c r="F35" s="448">
        <v>0.0</v>
      </c>
      <c r="G35" s="448">
        <v>7589.29</v>
      </c>
      <c r="H35" s="448">
        <v>8500.0</v>
      </c>
      <c r="I35" s="448">
        <v>910.71</v>
      </c>
      <c r="J35" s="449">
        <v>12.0</v>
      </c>
      <c r="K35" s="394" t="s">
        <v>5331</v>
      </c>
      <c r="L35" s="459"/>
      <c r="M35" s="459"/>
      <c r="N35" s="459"/>
      <c r="O35" s="459"/>
      <c r="P35" s="459"/>
      <c r="Q35" s="459"/>
      <c r="R35" s="459"/>
      <c r="S35" s="459"/>
      <c r="T35" s="459"/>
      <c r="U35" s="459"/>
      <c r="V35" s="459"/>
      <c r="W35" s="459"/>
      <c r="X35" s="459"/>
      <c r="Y35" s="459"/>
      <c r="Z35" s="459"/>
    </row>
    <row r="36" ht="10.5" customHeight="1">
      <c r="A36" s="447">
        <v>45658.0</v>
      </c>
      <c r="B36" s="394" t="s">
        <v>5303</v>
      </c>
      <c r="C36" s="394" t="s">
        <v>210</v>
      </c>
      <c r="D36" s="394" t="s">
        <v>5334</v>
      </c>
      <c r="E36" s="394" t="s">
        <v>5329</v>
      </c>
      <c r="F36" s="448">
        <v>0.0</v>
      </c>
      <c r="G36" s="448">
        <v>7589.29</v>
      </c>
      <c r="H36" s="448">
        <v>8500.0</v>
      </c>
      <c r="I36" s="448">
        <v>910.71</v>
      </c>
      <c r="J36" s="449">
        <v>12.0</v>
      </c>
      <c r="K36" s="394" t="s">
        <v>5331</v>
      </c>
      <c r="L36" s="459"/>
      <c r="M36" s="459"/>
      <c r="N36" s="459"/>
      <c r="O36" s="459"/>
      <c r="P36" s="459"/>
      <c r="Q36" s="459"/>
      <c r="R36" s="459"/>
      <c r="S36" s="459"/>
      <c r="T36" s="459"/>
      <c r="U36" s="459"/>
      <c r="V36" s="459"/>
      <c r="W36" s="459"/>
      <c r="X36" s="459"/>
      <c r="Y36" s="459"/>
      <c r="Z36" s="459"/>
    </row>
    <row r="37" ht="10.5" customHeight="1">
      <c r="A37" s="447">
        <v>45658.0</v>
      </c>
      <c r="B37" s="394" t="s">
        <v>5303</v>
      </c>
      <c r="C37" s="394" t="s">
        <v>199</v>
      </c>
      <c r="D37" s="394" t="s">
        <v>5335</v>
      </c>
      <c r="E37" s="394" t="s">
        <v>198</v>
      </c>
      <c r="F37" s="448">
        <v>0.0</v>
      </c>
      <c r="G37" s="448">
        <v>21428.57</v>
      </c>
      <c r="H37" s="448">
        <v>24000.0</v>
      </c>
      <c r="I37" s="448">
        <v>2571.43</v>
      </c>
      <c r="J37" s="449">
        <v>12.0</v>
      </c>
      <c r="K37" s="394" t="s">
        <v>5292</v>
      </c>
      <c r="L37" s="459"/>
      <c r="M37" s="459"/>
      <c r="N37" s="459"/>
      <c r="O37" s="459"/>
      <c r="P37" s="459"/>
      <c r="Q37" s="459"/>
      <c r="R37" s="459"/>
      <c r="S37" s="459"/>
      <c r="T37" s="459"/>
      <c r="U37" s="459"/>
      <c r="V37" s="459"/>
      <c r="W37" s="459"/>
      <c r="X37" s="459"/>
      <c r="Y37" s="459"/>
      <c r="Z37" s="459"/>
    </row>
    <row r="38" ht="10.5" customHeight="1">
      <c r="A38" s="455">
        <v>45658.0</v>
      </c>
      <c r="B38" s="456" t="s">
        <v>5303</v>
      </c>
      <c r="C38" s="456" t="s">
        <v>4602</v>
      </c>
      <c r="D38" s="456" t="s">
        <v>5336</v>
      </c>
      <c r="E38" s="456" t="s">
        <v>5337</v>
      </c>
      <c r="F38" s="457">
        <v>0.0</v>
      </c>
      <c r="G38" s="457">
        <v>16071.43</v>
      </c>
      <c r="H38" s="457">
        <v>18000.0</v>
      </c>
      <c r="I38" s="457">
        <v>1928.57</v>
      </c>
      <c r="J38" s="458">
        <v>12.0</v>
      </c>
      <c r="K38" s="456" t="s">
        <v>5308</v>
      </c>
      <c r="L38" s="459"/>
      <c r="M38" s="459"/>
      <c r="N38" s="459"/>
      <c r="O38" s="459"/>
      <c r="P38" s="459"/>
      <c r="Q38" s="459"/>
      <c r="R38" s="459"/>
      <c r="S38" s="459"/>
      <c r="T38" s="459"/>
      <c r="U38" s="459"/>
      <c r="V38" s="459"/>
      <c r="W38" s="459"/>
      <c r="X38" s="459"/>
      <c r="Y38" s="459"/>
      <c r="Z38" s="459"/>
    </row>
    <row r="39" ht="10.5" customHeight="1">
      <c r="A39" s="447">
        <v>45658.0</v>
      </c>
      <c r="B39" s="394" t="s">
        <v>5303</v>
      </c>
      <c r="C39" s="394" t="s">
        <v>306</v>
      </c>
      <c r="D39" s="394" t="s">
        <v>5338</v>
      </c>
      <c r="E39" s="394" t="s">
        <v>305</v>
      </c>
      <c r="F39" s="448">
        <v>0.0</v>
      </c>
      <c r="G39" s="448">
        <v>21428.57</v>
      </c>
      <c r="H39" s="448">
        <v>24000.0</v>
      </c>
      <c r="I39" s="448">
        <v>2571.43</v>
      </c>
      <c r="J39" s="449">
        <v>12.0</v>
      </c>
      <c r="K39" s="394" t="s">
        <v>5292</v>
      </c>
      <c r="L39" s="438"/>
      <c r="M39" s="438"/>
      <c r="N39" s="438"/>
      <c r="O39" s="438"/>
      <c r="P39" s="438"/>
      <c r="Q39" s="438"/>
      <c r="R39" s="438"/>
      <c r="S39" s="438"/>
      <c r="T39" s="438"/>
      <c r="U39" s="438"/>
      <c r="V39" s="438"/>
      <c r="W39" s="438"/>
      <c r="X39" s="438"/>
      <c r="Y39" s="438"/>
      <c r="Z39" s="438"/>
    </row>
    <row r="40" ht="10.5" customHeight="1">
      <c r="A40" s="447">
        <v>45658.0</v>
      </c>
      <c r="B40" s="394" t="s">
        <v>5303</v>
      </c>
      <c r="C40" s="394" t="s">
        <v>116</v>
      </c>
      <c r="D40" s="394" t="s">
        <v>5339</v>
      </c>
      <c r="E40" s="394" t="s">
        <v>115</v>
      </c>
      <c r="F40" s="448">
        <v>0.0</v>
      </c>
      <c r="G40" s="448">
        <v>3125.0</v>
      </c>
      <c r="H40" s="448">
        <v>3500.0</v>
      </c>
      <c r="I40" s="448">
        <v>375.0</v>
      </c>
      <c r="J40" s="449">
        <v>12.0</v>
      </c>
      <c r="K40" s="394" t="s">
        <v>5292</v>
      </c>
      <c r="L40" s="438"/>
      <c r="M40" s="438"/>
      <c r="N40" s="438"/>
      <c r="O40" s="438"/>
      <c r="P40" s="438"/>
      <c r="Q40" s="438"/>
      <c r="R40" s="438"/>
      <c r="S40" s="438"/>
      <c r="T40" s="438"/>
      <c r="U40" s="438"/>
      <c r="V40" s="438"/>
      <c r="W40" s="438"/>
      <c r="X40" s="438"/>
      <c r="Y40" s="438"/>
      <c r="Z40" s="438"/>
    </row>
    <row r="41" ht="10.5" customHeight="1">
      <c r="A41" s="447">
        <v>45660.0</v>
      </c>
      <c r="B41" s="394" t="s">
        <v>5303</v>
      </c>
      <c r="C41" s="394" t="s">
        <v>205</v>
      </c>
      <c r="D41" s="394" t="s">
        <v>5340</v>
      </c>
      <c r="E41" s="394" t="s">
        <v>5341</v>
      </c>
      <c r="F41" s="448">
        <v>0.0</v>
      </c>
      <c r="G41" s="448">
        <v>267.86</v>
      </c>
      <c r="H41" s="448">
        <v>300.0</v>
      </c>
      <c r="I41" s="448">
        <v>32.14</v>
      </c>
      <c r="J41" s="449">
        <v>12.0</v>
      </c>
      <c r="K41" s="394" t="s">
        <v>5320</v>
      </c>
      <c r="L41" s="438"/>
      <c r="M41" s="438"/>
      <c r="N41" s="438"/>
      <c r="O41" s="438"/>
      <c r="P41" s="438"/>
      <c r="Q41" s="438"/>
      <c r="R41" s="438"/>
      <c r="S41" s="438"/>
      <c r="T41" s="438"/>
      <c r="U41" s="438"/>
      <c r="V41" s="438"/>
      <c r="W41" s="438"/>
      <c r="X41" s="438"/>
      <c r="Y41" s="438"/>
      <c r="Z41" s="438"/>
    </row>
    <row r="42" ht="10.5" customHeight="1">
      <c r="A42" s="447">
        <v>45660.0</v>
      </c>
      <c r="B42" s="394" t="s">
        <v>5303</v>
      </c>
      <c r="C42" s="394" t="s">
        <v>205</v>
      </c>
      <c r="D42" s="394" t="s">
        <v>5342</v>
      </c>
      <c r="E42" s="394" t="s">
        <v>5341</v>
      </c>
      <c r="F42" s="448">
        <v>0.0</v>
      </c>
      <c r="G42" s="448">
        <v>4419.64</v>
      </c>
      <c r="H42" s="448">
        <v>4950.0</v>
      </c>
      <c r="I42" s="448">
        <v>530.36</v>
      </c>
      <c r="J42" s="449">
        <v>12.0</v>
      </c>
      <c r="K42" s="394" t="s">
        <v>5331</v>
      </c>
      <c r="L42" s="438"/>
      <c r="M42" s="438"/>
      <c r="N42" s="438"/>
      <c r="O42" s="438"/>
      <c r="P42" s="438"/>
      <c r="Q42" s="438"/>
      <c r="R42" s="438"/>
      <c r="S42" s="438"/>
      <c r="T42" s="438"/>
      <c r="U42" s="438"/>
      <c r="V42" s="438"/>
      <c r="W42" s="438"/>
      <c r="X42" s="438"/>
      <c r="Y42" s="438"/>
      <c r="Z42" s="438"/>
    </row>
    <row r="43" ht="10.5" customHeight="1">
      <c r="A43" s="447">
        <v>45660.0</v>
      </c>
      <c r="B43" s="394" t="s">
        <v>5303</v>
      </c>
      <c r="C43" s="394" t="s">
        <v>205</v>
      </c>
      <c r="D43" s="394" t="s">
        <v>5343</v>
      </c>
      <c r="E43" s="394" t="s">
        <v>5341</v>
      </c>
      <c r="F43" s="448">
        <v>0.0</v>
      </c>
      <c r="G43" s="448">
        <v>4419.64</v>
      </c>
      <c r="H43" s="448">
        <v>4950.0</v>
      </c>
      <c r="I43" s="448">
        <v>530.36</v>
      </c>
      <c r="J43" s="449">
        <v>12.0</v>
      </c>
      <c r="K43" s="394" t="s">
        <v>5331</v>
      </c>
      <c r="L43" s="438"/>
      <c r="M43" s="438"/>
      <c r="N43" s="438"/>
      <c r="O43" s="438"/>
      <c r="P43" s="438"/>
      <c r="Q43" s="438"/>
      <c r="R43" s="438"/>
      <c r="S43" s="438"/>
      <c r="T43" s="438"/>
      <c r="U43" s="438"/>
      <c r="V43" s="438"/>
      <c r="W43" s="438"/>
      <c r="X43" s="438"/>
      <c r="Y43" s="438"/>
      <c r="Z43" s="438"/>
    </row>
    <row r="44" ht="10.5" customHeight="1">
      <c r="A44" s="447">
        <v>45660.0</v>
      </c>
      <c r="B44" s="394" t="s">
        <v>5303</v>
      </c>
      <c r="C44" s="394" t="s">
        <v>205</v>
      </c>
      <c r="D44" s="394" t="s">
        <v>5344</v>
      </c>
      <c r="E44" s="394" t="s">
        <v>5341</v>
      </c>
      <c r="F44" s="448">
        <v>0.0</v>
      </c>
      <c r="G44" s="448">
        <v>4419.64</v>
      </c>
      <c r="H44" s="448">
        <v>4950.0</v>
      </c>
      <c r="I44" s="448">
        <v>530.36</v>
      </c>
      <c r="J44" s="449">
        <v>12.0</v>
      </c>
      <c r="K44" s="394" t="s">
        <v>5331</v>
      </c>
      <c r="L44" s="438"/>
      <c r="M44" s="438"/>
      <c r="N44" s="438"/>
      <c r="O44" s="438"/>
      <c r="P44" s="438"/>
      <c r="Q44" s="438"/>
      <c r="R44" s="438"/>
      <c r="S44" s="438"/>
      <c r="T44" s="438"/>
      <c r="U44" s="438"/>
      <c r="V44" s="438"/>
      <c r="W44" s="438"/>
      <c r="X44" s="438"/>
      <c r="Y44" s="438"/>
      <c r="Z44" s="438"/>
    </row>
    <row r="45" ht="10.5" customHeight="1">
      <c r="A45" s="447">
        <v>45660.0</v>
      </c>
      <c r="B45" s="394" t="s">
        <v>5303</v>
      </c>
      <c r="C45" s="394" t="s">
        <v>205</v>
      </c>
      <c r="D45" s="394" t="s">
        <v>5345</v>
      </c>
      <c r="E45" s="394" t="s">
        <v>5341</v>
      </c>
      <c r="F45" s="448">
        <v>0.0</v>
      </c>
      <c r="G45" s="448">
        <v>4419.64</v>
      </c>
      <c r="H45" s="448">
        <v>4950.0</v>
      </c>
      <c r="I45" s="448">
        <v>530.36</v>
      </c>
      <c r="J45" s="449">
        <v>12.0</v>
      </c>
      <c r="K45" s="394" t="s">
        <v>5331</v>
      </c>
      <c r="L45" s="438"/>
      <c r="M45" s="438"/>
      <c r="N45" s="438"/>
      <c r="O45" s="438"/>
      <c r="P45" s="438"/>
      <c r="Q45" s="438"/>
      <c r="R45" s="438"/>
      <c r="S45" s="438"/>
      <c r="T45" s="438"/>
      <c r="U45" s="438"/>
      <c r="V45" s="438"/>
      <c r="W45" s="438"/>
      <c r="X45" s="438"/>
      <c r="Y45" s="438"/>
      <c r="Z45" s="438"/>
    </row>
    <row r="46" ht="10.5" customHeight="1">
      <c r="A46" s="447">
        <v>45660.0</v>
      </c>
      <c r="B46" s="394" t="s">
        <v>5303</v>
      </c>
      <c r="C46" s="394" t="s">
        <v>205</v>
      </c>
      <c r="D46" s="394" t="s">
        <v>5346</v>
      </c>
      <c r="E46" s="394" t="s">
        <v>5341</v>
      </c>
      <c r="F46" s="448">
        <v>0.0</v>
      </c>
      <c r="G46" s="448">
        <v>4419.64</v>
      </c>
      <c r="H46" s="448">
        <v>4950.0</v>
      </c>
      <c r="I46" s="448">
        <v>530.36</v>
      </c>
      <c r="J46" s="449">
        <v>12.0</v>
      </c>
      <c r="K46" s="394" t="s">
        <v>5331</v>
      </c>
      <c r="L46" s="438"/>
      <c r="M46" s="438"/>
      <c r="N46" s="438"/>
      <c r="O46" s="438"/>
      <c r="P46" s="438"/>
      <c r="Q46" s="438"/>
      <c r="R46" s="438"/>
      <c r="S46" s="438"/>
      <c r="T46" s="438"/>
      <c r="U46" s="438"/>
      <c r="V46" s="438"/>
      <c r="W46" s="438"/>
      <c r="X46" s="438"/>
      <c r="Y46" s="438"/>
      <c r="Z46" s="438"/>
    </row>
    <row r="47" ht="10.5" customHeight="1">
      <c r="A47" s="447">
        <v>45660.0</v>
      </c>
      <c r="B47" s="394" t="s">
        <v>5303</v>
      </c>
      <c r="C47" s="394" t="s">
        <v>205</v>
      </c>
      <c r="D47" s="394" t="s">
        <v>5347</v>
      </c>
      <c r="E47" s="394" t="s">
        <v>5348</v>
      </c>
      <c r="F47" s="448">
        <v>0.0</v>
      </c>
      <c r="G47" s="448">
        <v>2800.0</v>
      </c>
      <c r="H47" s="448">
        <v>3136.0</v>
      </c>
      <c r="I47" s="448">
        <v>336.0</v>
      </c>
      <c r="J47" s="449">
        <v>12.0</v>
      </c>
      <c r="K47" s="394" t="s">
        <v>5349</v>
      </c>
      <c r="L47" s="438"/>
      <c r="M47" s="438"/>
      <c r="N47" s="438"/>
      <c r="O47" s="438"/>
      <c r="P47" s="438"/>
      <c r="Q47" s="438"/>
      <c r="R47" s="438"/>
      <c r="S47" s="438"/>
      <c r="T47" s="438"/>
      <c r="U47" s="438"/>
      <c r="V47" s="438"/>
      <c r="W47" s="438"/>
      <c r="X47" s="438"/>
      <c r="Y47" s="438"/>
      <c r="Z47" s="438"/>
    </row>
    <row r="48" ht="10.5" customHeight="1">
      <c r="A48" s="447">
        <v>45660.0</v>
      </c>
      <c r="B48" s="394" t="s">
        <v>5303</v>
      </c>
      <c r="C48" s="394" t="s">
        <v>205</v>
      </c>
      <c r="D48" s="394" t="s">
        <v>5350</v>
      </c>
      <c r="E48" s="394" t="s">
        <v>5351</v>
      </c>
      <c r="F48" s="448">
        <v>0.0</v>
      </c>
      <c r="G48" s="448">
        <v>14732.14</v>
      </c>
      <c r="H48" s="448">
        <v>16500.0</v>
      </c>
      <c r="I48" s="448">
        <v>1767.86</v>
      </c>
      <c r="J48" s="449">
        <v>12.0</v>
      </c>
      <c r="K48" s="394" t="s">
        <v>5308</v>
      </c>
      <c r="L48" s="438"/>
      <c r="M48" s="438"/>
      <c r="N48" s="438"/>
      <c r="O48" s="438"/>
      <c r="P48" s="438"/>
      <c r="Q48" s="438"/>
      <c r="R48" s="438"/>
      <c r="S48" s="438"/>
      <c r="T48" s="438"/>
      <c r="U48" s="438"/>
      <c r="V48" s="438"/>
      <c r="W48" s="438"/>
      <c r="X48" s="438"/>
      <c r="Y48" s="438"/>
      <c r="Z48" s="438"/>
    </row>
    <row r="49" ht="10.5" customHeight="1">
      <c r="A49" s="447">
        <v>45660.0</v>
      </c>
      <c r="B49" s="394" t="s">
        <v>5303</v>
      </c>
      <c r="C49" s="394" t="s">
        <v>205</v>
      </c>
      <c r="D49" s="394" t="s">
        <v>5352</v>
      </c>
      <c r="E49" s="394" t="s">
        <v>5351</v>
      </c>
      <c r="F49" s="448">
        <v>0.0</v>
      </c>
      <c r="G49" s="448">
        <v>518.46</v>
      </c>
      <c r="H49" s="448">
        <v>580.68</v>
      </c>
      <c r="I49" s="448">
        <v>62.22</v>
      </c>
      <c r="J49" s="449">
        <v>12.0</v>
      </c>
      <c r="K49" s="394" t="s">
        <v>5308</v>
      </c>
      <c r="L49" s="438"/>
      <c r="M49" s="438"/>
      <c r="N49" s="438"/>
      <c r="O49" s="438"/>
      <c r="P49" s="438"/>
      <c r="Q49" s="438"/>
      <c r="R49" s="438"/>
      <c r="S49" s="438"/>
      <c r="T49" s="438"/>
      <c r="U49" s="438"/>
      <c r="V49" s="438"/>
      <c r="W49" s="438"/>
      <c r="X49" s="438"/>
      <c r="Y49" s="438"/>
      <c r="Z49" s="438"/>
    </row>
    <row r="50" ht="10.5" customHeight="1">
      <c r="A50" s="447">
        <v>45660.0</v>
      </c>
      <c r="B50" s="394" t="s">
        <v>5303</v>
      </c>
      <c r="C50" s="394" t="s">
        <v>210</v>
      </c>
      <c r="D50" s="394" t="s">
        <v>5353</v>
      </c>
      <c r="E50" s="394" t="s">
        <v>5354</v>
      </c>
      <c r="F50" s="448">
        <v>0.0</v>
      </c>
      <c r="G50" s="448">
        <v>7589.29</v>
      </c>
      <c r="H50" s="448">
        <v>8500.0</v>
      </c>
      <c r="I50" s="448">
        <v>910.71</v>
      </c>
      <c r="J50" s="449">
        <v>12.0</v>
      </c>
      <c r="K50" s="394" t="s">
        <v>5331</v>
      </c>
      <c r="L50" s="438"/>
      <c r="M50" s="438"/>
      <c r="N50" s="438"/>
      <c r="O50" s="438"/>
      <c r="P50" s="438"/>
      <c r="Q50" s="438"/>
      <c r="R50" s="438"/>
      <c r="S50" s="438"/>
      <c r="T50" s="438"/>
      <c r="U50" s="438"/>
      <c r="V50" s="438"/>
      <c r="W50" s="438"/>
      <c r="X50" s="438"/>
      <c r="Y50" s="438"/>
      <c r="Z50" s="438"/>
    </row>
    <row r="51" ht="10.5" customHeight="1">
      <c r="A51" s="447">
        <v>45661.0</v>
      </c>
      <c r="B51" s="394" t="s">
        <v>5303</v>
      </c>
      <c r="C51" s="394" t="s">
        <v>162</v>
      </c>
      <c r="D51" s="394" t="s">
        <v>5355</v>
      </c>
      <c r="E51" s="394" t="s">
        <v>161</v>
      </c>
      <c r="F51" s="448">
        <v>0.0</v>
      </c>
      <c r="G51" s="448">
        <v>3571.43</v>
      </c>
      <c r="H51" s="448">
        <v>4000.0</v>
      </c>
      <c r="I51" s="448">
        <v>428.57</v>
      </c>
      <c r="J51" s="449">
        <v>12.0</v>
      </c>
      <c r="K51" s="394" t="s">
        <v>5292</v>
      </c>
      <c r="L51" s="438"/>
      <c r="M51" s="438"/>
      <c r="N51" s="438"/>
      <c r="O51" s="438"/>
      <c r="P51" s="438"/>
      <c r="Q51" s="438"/>
      <c r="R51" s="438"/>
      <c r="S51" s="438"/>
      <c r="T51" s="438"/>
      <c r="U51" s="438"/>
      <c r="V51" s="438"/>
      <c r="W51" s="438"/>
      <c r="X51" s="438"/>
      <c r="Y51" s="438"/>
      <c r="Z51" s="438"/>
    </row>
    <row r="52" ht="10.5" customHeight="1">
      <c r="A52" s="447">
        <v>45663.0</v>
      </c>
      <c r="B52" s="394" t="s">
        <v>5303</v>
      </c>
      <c r="C52" s="394" t="s">
        <v>124</v>
      </c>
      <c r="D52" s="394" t="s">
        <v>5356</v>
      </c>
      <c r="E52" s="394" t="s">
        <v>123</v>
      </c>
      <c r="F52" s="448">
        <v>0.0</v>
      </c>
      <c r="G52" s="448">
        <v>1875.0</v>
      </c>
      <c r="H52" s="448">
        <v>2100.0</v>
      </c>
      <c r="I52" s="448">
        <v>225.0</v>
      </c>
      <c r="J52" s="449">
        <v>12.0</v>
      </c>
      <c r="K52" s="394" t="s">
        <v>5331</v>
      </c>
      <c r="L52" s="438"/>
      <c r="M52" s="438"/>
      <c r="N52" s="438"/>
      <c r="O52" s="438"/>
      <c r="P52" s="438"/>
      <c r="Q52" s="438"/>
      <c r="R52" s="438"/>
      <c r="S52" s="438"/>
      <c r="T52" s="438"/>
      <c r="U52" s="438"/>
      <c r="V52" s="438"/>
      <c r="W52" s="438"/>
      <c r="X52" s="438"/>
      <c r="Y52" s="438"/>
      <c r="Z52" s="438"/>
    </row>
    <row r="53" ht="10.5" customHeight="1">
      <c r="A53" s="447">
        <v>45664.0</v>
      </c>
      <c r="B53" s="394" t="s">
        <v>5303</v>
      </c>
      <c r="C53" s="394" t="s">
        <v>132</v>
      </c>
      <c r="D53" s="394" t="s">
        <v>5357</v>
      </c>
      <c r="E53" s="394" t="s">
        <v>131</v>
      </c>
      <c r="F53" s="448">
        <v>0.0</v>
      </c>
      <c r="G53" s="448">
        <v>4017.86</v>
      </c>
      <c r="H53" s="448">
        <v>4500.0</v>
      </c>
      <c r="I53" s="448">
        <v>482.14</v>
      </c>
      <c r="J53" s="449">
        <v>12.0</v>
      </c>
      <c r="K53" s="394" t="s">
        <v>5331</v>
      </c>
      <c r="L53" s="438"/>
      <c r="M53" s="438"/>
      <c r="N53" s="438"/>
      <c r="O53" s="438"/>
      <c r="P53" s="438"/>
      <c r="Q53" s="438"/>
      <c r="R53" s="438"/>
      <c r="S53" s="438"/>
      <c r="T53" s="438"/>
      <c r="U53" s="438"/>
      <c r="V53" s="438"/>
      <c r="W53" s="438"/>
      <c r="X53" s="438"/>
      <c r="Y53" s="438"/>
      <c r="Z53" s="438"/>
    </row>
    <row r="54" ht="10.5" customHeight="1">
      <c r="A54" s="447">
        <v>45664.0</v>
      </c>
      <c r="B54" s="394" t="s">
        <v>5303</v>
      </c>
      <c r="C54" s="394" t="s">
        <v>219</v>
      </c>
      <c r="D54" s="394" t="s">
        <v>5358</v>
      </c>
      <c r="E54" s="394" t="s">
        <v>218</v>
      </c>
      <c r="F54" s="448">
        <v>0.0</v>
      </c>
      <c r="G54" s="448">
        <v>16205.36</v>
      </c>
      <c r="H54" s="448">
        <v>18150.0</v>
      </c>
      <c r="I54" s="448">
        <v>1944.64</v>
      </c>
      <c r="J54" s="449">
        <v>12.0</v>
      </c>
      <c r="K54" s="394" t="s">
        <v>5292</v>
      </c>
      <c r="L54" s="438"/>
      <c r="M54" s="438"/>
      <c r="N54" s="438"/>
      <c r="O54" s="438"/>
      <c r="P54" s="438"/>
      <c r="Q54" s="438"/>
      <c r="R54" s="438"/>
      <c r="S54" s="438"/>
      <c r="T54" s="438"/>
      <c r="U54" s="438"/>
      <c r="V54" s="438"/>
      <c r="W54" s="438"/>
      <c r="X54" s="438"/>
      <c r="Y54" s="438"/>
      <c r="Z54" s="438"/>
    </row>
    <row r="55" ht="10.5" customHeight="1">
      <c r="A55" s="447">
        <v>45664.0</v>
      </c>
      <c r="B55" s="394" t="s">
        <v>5303</v>
      </c>
      <c r="C55" s="394" t="s">
        <v>219</v>
      </c>
      <c r="D55" s="394" t="s">
        <v>5359</v>
      </c>
      <c r="E55" s="394" t="s">
        <v>218</v>
      </c>
      <c r="F55" s="448">
        <v>0.0</v>
      </c>
      <c r="G55" s="448">
        <v>1188.17</v>
      </c>
      <c r="H55" s="448">
        <v>1330.75</v>
      </c>
      <c r="I55" s="448">
        <v>142.58</v>
      </c>
      <c r="J55" s="449">
        <v>12.0</v>
      </c>
      <c r="K55" s="394" t="s">
        <v>5292</v>
      </c>
      <c r="L55" s="438"/>
      <c r="M55" s="438"/>
      <c r="N55" s="438"/>
      <c r="O55" s="438"/>
      <c r="P55" s="438"/>
      <c r="Q55" s="438"/>
      <c r="R55" s="438"/>
      <c r="S55" s="438"/>
      <c r="T55" s="438"/>
      <c r="U55" s="438"/>
      <c r="V55" s="438"/>
      <c r="W55" s="438"/>
      <c r="X55" s="438"/>
      <c r="Y55" s="438"/>
      <c r="Z55" s="438"/>
    </row>
    <row r="56" ht="10.5" customHeight="1">
      <c r="A56" s="447">
        <v>45665.0</v>
      </c>
      <c r="B56" s="394" t="s">
        <v>5303</v>
      </c>
      <c r="C56" s="394" t="s">
        <v>136</v>
      </c>
      <c r="D56" s="394" t="s">
        <v>5360</v>
      </c>
      <c r="E56" s="394" t="s">
        <v>135</v>
      </c>
      <c r="F56" s="448">
        <v>0.0</v>
      </c>
      <c r="G56" s="448">
        <v>17.86</v>
      </c>
      <c r="H56" s="448">
        <v>20.0</v>
      </c>
      <c r="I56" s="448">
        <v>2.14</v>
      </c>
      <c r="J56" s="449">
        <v>12.0</v>
      </c>
      <c r="K56" s="394" t="s">
        <v>5361</v>
      </c>
      <c r="L56" s="438"/>
      <c r="M56" s="438"/>
      <c r="N56" s="438"/>
      <c r="O56" s="438"/>
      <c r="P56" s="438"/>
      <c r="Q56" s="438"/>
      <c r="R56" s="438"/>
      <c r="S56" s="438"/>
      <c r="T56" s="438"/>
      <c r="U56" s="438"/>
      <c r="V56" s="438"/>
      <c r="W56" s="438"/>
      <c r="X56" s="438"/>
      <c r="Y56" s="438"/>
      <c r="Z56" s="438"/>
    </row>
    <row r="57" ht="10.5" customHeight="1">
      <c r="A57" s="447">
        <v>45665.0</v>
      </c>
      <c r="B57" s="394" t="s">
        <v>5303</v>
      </c>
      <c r="C57" s="394" t="s">
        <v>141</v>
      </c>
      <c r="D57" s="394" t="s">
        <v>5362</v>
      </c>
      <c r="E57" s="394" t="s">
        <v>140</v>
      </c>
      <c r="F57" s="448">
        <v>0.0</v>
      </c>
      <c r="G57" s="448">
        <v>312.5</v>
      </c>
      <c r="H57" s="448">
        <v>350.0</v>
      </c>
      <c r="I57" s="448">
        <v>37.5</v>
      </c>
      <c r="J57" s="449">
        <v>12.0</v>
      </c>
      <c r="K57" s="394" t="s">
        <v>5363</v>
      </c>
      <c r="L57" s="438"/>
      <c r="M57" s="438"/>
      <c r="N57" s="438"/>
      <c r="O57" s="438"/>
      <c r="P57" s="438"/>
      <c r="Q57" s="438"/>
      <c r="R57" s="438"/>
      <c r="S57" s="438"/>
      <c r="T57" s="438"/>
      <c r="U57" s="438"/>
      <c r="V57" s="438"/>
      <c r="W57" s="438"/>
      <c r="X57" s="438"/>
      <c r="Y57" s="438"/>
      <c r="Z57" s="438"/>
    </row>
    <row r="58" ht="10.5" customHeight="1">
      <c r="A58" s="447">
        <v>45666.0</v>
      </c>
      <c r="B58" s="394" t="s">
        <v>5303</v>
      </c>
      <c r="C58" s="394" t="s">
        <v>158</v>
      </c>
      <c r="D58" s="394" t="s">
        <v>5364</v>
      </c>
      <c r="E58" s="394" t="s">
        <v>157</v>
      </c>
      <c r="F58" s="448">
        <v>0.0</v>
      </c>
      <c r="G58" s="448">
        <v>4910.71</v>
      </c>
      <c r="H58" s="448">
        <v>5500.0</v>
      </c>
      <c r="I58" s="448">
        <v>589.29</v>
      </c>
      <c r="J58" s="449">
        <v>12.0</v>
      </c>
      <c r="K58" s="394" t="s">
        <v>5331</v>
      </c>
      <c r="L58" s="438"/>
      <c r="M58" s="438"/>
      <c r="N58" s="438"/>
      <c r="O58" s="438"/>
      <c r="P58" s="438"/>
      <c r="Q58" s="438"/>
      <c r="R58" s="438"/>
      <c r="S58" s="438"/>
      <c r="T58" s="438"/>
      <c r="U58" s="438"/>
      <c r="V58" s="438"/>
      <c r="W58" s="438"/>
      <c r="X58" s="438"/>
      <c r="Y58" s="438"/>
      <c r="Z58" s="438"/>
    </row>
    <row r="59" ht="10.5" customHeight="1">
      <c r="A59" s="447">
        <v>45666.0</v>
      </c>
      <c r="B59" s="394" t="s">
        <v>5303</v>
      </c>
      <c r="C59" s="394" t="s">
        <v>148</v>
      </c>
      <c r="D59" s="394" t="s">
        <v>5365</v>
      </c>
      <c r="E59" s="394" t="s">
        <v>147</v>
      </c>
      <c r="F59" s="448">
        <v>0.0</v>
      </c>
      <c r="G59" s="448">
        <v>4910.71</v>
      </c>
      <c r="H59" s="448">
        <v>5500.0</v>
      </c>
      <c r="I59" s="448">
        <v>589.29</v>
      </c>
      <c r="J59" s="449">
        <v>12.0</v>
      </c>
      <c r="K59" s="394" t="s">
        <v>5366</v>
      </c>
      <c r="L59" s="438"/>
      <c r="M59" s="438"/>
      <c r="N59" s="438"/>
      <c r="O59" s="438"/>
      <c r="P59" s="438"/>
      <c r="Q59" s="438"/>
      <c r="R59" s="438"/>
      <c r="S59" s="438"/>
      <c r="T59" s="438"/>
      <c r="U59" s="438"/>
      <c r="V59" s="438"/>
      <c r="W59" s="438"/>
      <c r="X59" s="438"/>
      <c r="Y59" s="438"/>
      <c r="Z59" s="438"/>
    </row>
    <row r="60" ht="10.5" customHeight="1">
      <c r="A60" s="447">
        <v>45666.0</v>
      </c>
      <c r="B60" s="394" t="s">
        <v>5303</v>
      </c>
      <c r="C60" s="394" t="s">
        <v>154</v>
      </c>
      <c r="D60" s="394" t="s">
        <v>5367</v>
      </c>
      <c r="E60" s="394" t="s">
        <v>153</v>
      </c>
      <c r="F60" s="448">
        <v>0.0</v>
      </c>
      <c r="G60" s="448">
        <v>2142.86</v>
      </c>
      <c r="H60" s="448">
        <v>2400.0</v>
      </c>
      <c r="I60" s="448">
        <v>257.14</v>
      </c>
      <c r="J60" s="449">
        <v>12.0</v>
      </c>
      <c r="K60" s="394" t="s">
        <v>5331</v>
      </c>
      <c r="L60" s="438"/>
      <c r="M60" s="438"/>
      <c r="N60" s="438"/>
      <c r="O60" s="438"/>
      <c r="P60" s="438"/>
      <c r="Q60" s="438"/>
      <c r="R60" s="438"/>
      <c r="S60" s="438"/>
      <c r="T60" s="438"/>
      <c r="U60" s="438"/>
      <c r="V60" s="438"/>
      <c r="W60" s="438"/>
      <c r="X60" s="438"/>
      <c r="Y60" s="438"/>
      <c r="Z60" s="438"/>
    </row>
    <row r="61" ht="10.5" customHeight="1">
      <c r="A61" s="447">
        <v>45667.0</v>
      </c>
      <c r="B61" s="394" t="s">
        <v>5303</v>
      </c>
      <c r="C61" s="394" t="s">
        <v>5368</v>
      </c>
      <c r="D61" s="394" t="s">
        <v>5369</v>
      </c>
      <c r="E61" s="394" t="s">
        <v>178</v>
      </c>
      <c r="F61" s="448">
        <v>0.0</v>
      </c>
      <c r="G61" s="448">
        <v>2142.86</v>
      </c>
      <c r="H61" s="448">
        <v>2400.0</v>
      </c>
      <c r="I61" s="448">
        <v>257.14</v>
      </c>
      <c r="J61" s="449">
        <v>12.0</v>
      </c>
      <c r="K61" s="394" t="s">
        <v>5331</v>
      </c>
      <c r="L61" s="438"/>
      <c r="M61" s="438"/>
      <c r="N61" s="438"/>
      <c r="O61" s="438"/>
      <c r="P61" s="438"/>
      <c r="Q61" s="438"/>
      <c r="R61" s="438"/>
      <c r="S61" s="438"/>
      <c r="T61" s="438"/>
      <c r="U61" s="438"/>
      <c r="V61" s="438"/>
      <c r="W61" s="438"/>
      <c r="X61" s="438"/>
      <c r="Y61" s="438"/>
      <c r="Z61" s="438"/>
    </row>
    <row r="62" ht="10.5" customHeight="1">
      <c r="A62" s="447">
        <v>45667.0</v>
      </c>
      <c r="B62" s="394" t="s">
        <v>5303</v>
      </c>
      <c r="C62" s="394" t="s">
        <v>169</v>
      </c>
      <c r="D62" s="394" t="s">
        <v>5370</v>
      </c>
      <c r="E62" s="394" t="s">
        <v>168</v>
      </c>
      <c r="F62" s="448">
        <v>0.0</v>
      </c>
      <c r="G62" s="448">
        <v>1428.57</v>
      </c>
      <c r="H62" s="448">
        <v>1600.0</v>
      </c>
      <c r="I62" s="448">
        <v>171.43</v>
      </c>
      <c r="J62" s="449">
        <v>12.0</v>
      </c>
      <c r="K62" s="394" t="s">
        <v>5331</v>
      </c>
      <c r="L62" s="438"/>
      <c r="M62" s="438"/>
      <c r="N62" s="438"/>
      <c r="O62" s="438"/>
      <c r="P62" s="438"/>
      <c r="Q62" s="438"/>
      <c r="R62" s="438"/>
      <c r="S62" s="438"/>
      <c r="T62" s="438"/>
      <c r="U62" s="438"/>
      <c r="V62" s="438"/>
      <c r="W62" s="438"/>
      <c r="X62" s="438"/>
      <c r="Y62" s="438"/>
      <c r="Z62" s="438"/>
    </row>
    <row r="63" ht="10.5" customHeight="1">
      <c r="A63" s="447">
        <v>45667.0</v>
      </c>
      <c r="B63" s="394" t="s">
        <v>5303</v>
      </c>
      <c r="C63" s="394" t="s">
        <v>136</v>
      </c>
      <c r="D63" s="394" t="s">
        <v>5360</v>
      </c>
      <c r="E63" s="394" t="s">
        <v>166</v>
      </c>
      <c r="F63" s="448">
        <v>0.0</v>
      </c>
      <c r="G63" s="448">
        <v>8.93</v>
      </c>
      <c r="H63" s="448">
        <v>10.0</v>
      </c>
      <c r="I63" s="448">
        <v>1.07</v>
      </c>
      <c r="J63" s="449">
        <v>12.0</v>
      </c>
      <c r="K63" s="394" t="s">
        <v>5361</v>
      </c>
      <c r="L63" s="438"/>
      <c r="M63" s="438"/>
      <c r="N63" s="438"/>
      <c r="O63" s="438"/>
      <c r="P63" s="438"/>
      <c r="Q63" s="438"/>
      <c r="R63" s="438"/>
      <c r="S63" s="438"/>
      <c r="T63" s="438"/>
      <c r="U63" s="438"/>
      <c r="V63" s="438"/>
      <c r="W63" s="438"/>
      <c r="X63" s="438"/>
      <c r="Y63" s="438"/>
      <c r="Z63" s="438"/>
    </row>
    <row r="64" ht="10.5" customHeight="1">
      <c r="A64" s="447">
        <v>45667.0</v>
      </c>
      <c r="B64" s="394" t="s">
        <v>5303</v>
      </c>
      <c r="C64" s="394" t="s">
        <v>278</v>
      </c>
      <c r="D64" s="394" t="s">
        <v>5371</v>
      </c>
      <c r="E64" s="394" t="s">
        <v>174</v>
      </c>
      <c r="F64" s="448">
        <v>0.0</v>
      </c>
      <c r="G64" s="448">
        <v>535.71</v>
      </c>
      <c r="H64" s="448">
        <v>600.0</v>
      </c>
      <c r="I64" s="448">
        <v>64.29</v>
      </c>
      <c r="J64" s="449">
        <v>12.0</v>
      </c>
      <c r="K64" s="394" t="s">
        <v>5363</v>
      </c>
      <c r="L64" s="438"/>
      <c r="M64" s="438"/>
      <c r="N64" s="438"/>
      <c r="O64" s="438"/>
      <c r="P64" s="438"/>
      <c r="Q64" s="438"/>
      <c r="R64" s="438"/>
      <c r="S64" s="438"/>
      <c r="T64" s="438"/>
      <c r="U64" s="438"/>
      <c r="V64" s="438"/>
      <c r="W64" s="438"/>
      <c r="X64" s="438"/>
      <c r="Y64" s="438"/>
      <c r="Z64" s="438"/>
    </row>
    <row r="65" ht="10.5" customHeight="1">
      <c r="A65" s="447">
        <v>45670.0</v>
      </c>
      <c r="B65" s="394" t="s">
        <v>5303</v>
      </c>
      <c r="C65" s="394" t="s">
        <v>194</v>
      </c>
      <c r="D65" s="394" t="s">
        <v>5372</v>
      </c>
      <c r="E65" s="394" t="s">
        <v>193</v>
      </c>
      <c r="F65" s="448">
        <v>0.0</v>
      </c>
      <c r="G65" s="448">
        <v>2142.86</v>
      </c>
      <c r="H65" s="448">
        <v>2400.0</v>
      </c>
      <c r="I65" s="448">
        <v>257.14</v>
      </c>
      <c r="J65" s="449">
        <v>12.0</v>
      </c>
      <c r="K65" s="394" t="s">
        <v>5331</v>
      </c>
      <c r="L65" s="438"/>
      <c r="M65" s="438"/>
      <c r="N65" s="438"/>
      <c r="O65" s="438"/>
      <c r="P65" s="438"/>
      <c r="Q65" s="438"/>
      <c r="R65" s="438"/>
      <c r="S65" s="438"/>
      <c r="T65" s="438"/>
      <c r="U65" s="438"/>
      <c r="V65" s="438"/>
      <c r="W65" s="438"/>
      <c r="X65" s="438"/>
      <c r="Y65" s="438"/>
      <c r="Z65" s="438"/>
    </row>
    <row r="66" ht="10.5" customHeight="1">
      <c r="A66" s="447">
        <v>45670.0</v>
      </c>
      <c r="B66" s="394" t="s">
        <v>5303</v>
      </c>
      <c r="C66" s="394" t="s">
        <v>189</v>
      </c>
      <c r="D66" s="394" t="s">
        <v>5373</v>
      </c>
      <c r="E66" s="394" t="s">
        <v>188</v>
      </c>
      <c r="F66" s="448">
        <v>0.0</v>
      </c>
      <c r="G66" s="448">
        <v>14732.14</v>
      </c>
      <c r="H66" s="448">
        <v>16500.0</v>
      </c>
      <c r="I66" s="448">
        <v>1767.86</v>
      </c>
      <c r="J66" s="449">
        <v>12.0</v>
      </c>
      <c r="K66" s="394" t="s">
        <v>5308</v>
      </c>
      <c r="L66" s="438"/>
      <c r="M66" s="438"/>
      <c r="N66" s="438"/>
      <c r="O66" s="438"/>
      <c r="P66" s="438"/>
      <c r="Q66" s="438"/>
      <c r="R66" s="438"/>
      <c r="S66" s="438"/>
      <c r="T66" s="438"/>
      <c r="U66" s="438"/>
      <c r="V66" s="438"/>
      <c r="W66" s="438"/>
      <c r="X66" s="438"/>
      <c r="Y66" s="438"/>
      <c r="Z66" s="438"/>
    </row>
    <row r="67" ht="10.5" customHeight="1">
      <c r="A67" s="447">
        <v>45670.0</v>
      </c>
      <c r="B67" s="394" t="s">
        <v>5303</v>
      </c>
      <c r="C67" s="394" t="s">
        <v>189</v>
      </c>
      <c r="D67" s="394" t="s">
        <v>5374</v>
      </c>
      <c r="E67" s="394" t="s">
        <v>188</v>
      </c>
      <c r="F67" s="448">
        <v>0.0</v>
      </c>
      <c r="G67" s="448">
        <v>734.49</v>
      </c>
      <c r="H67" s="448">
        <v>822.63</v>
      </c>
      <c r="I67" s="448">
        <v>88.14</v>
      </c>
      <c r="J67" s="449">
        <v>12.0</v>
      </c>
      <c r="K67" s="394" t="s">
        <v>5308</v>
      </c>
      <c r="L67" s="438"/>
      <c r="M67" s="438"/>
      <c r="N67" s="438"/>
      <c r="O67" s="438"/>
      <c r="P67" s="438"/>
      <c r="Q67" s="438"/>
      <c r="R67" s="438"/>
      <c r="S67" s="438"/>
      <c r="T67" s="438"/>
      <c r="U67" s="438"/>
      <c r="V67" s="438"/>
      <c r="W67" s="438"/>
      <c r="X67" s="438"/>
      <c r="Y67" s="438"/>
      <c r="Z67" s="438"/>
    </row>
    <row r="68" ht="10.5" customHeight="1">
      <c r="A68" s="447">
        <v>45671.0</v>
      </c>
      <c r="B68" s="394" t="s">
        <v>5303</v>
      </c>
      <c r="C68" s="394" t="s">
        <v>251</v>
      </c>
      <c r="D68" s="394" t="s">
        <v>5375</v>
      </c>
      <c r="E68" s="394" t="s">
        <v>250</v>
      </c>
      <c r="F68" s="448">
        <v>0.0</v>
      </c>
      <c r="G68" s="448">
        <v>3571.43</v>
      </c>
      <c r="H68" s="448">
        <v>4000.0</v>
      </c>
      <c r="I68" s="448">
        <v>428.57</v>
      </c>
      <c r="J68" s="449">
        <v>12.0</v>
      </c>
      <c r="K68" s="394" t="s">
        <v>5292</v>
      </c>
      <c r="L68" s="438"/>
      <c r="M68" s="438"/>
      <c r="N68" s="438"/>
      <c r="O68" s="438"/>
      <c r="P68" s="438"/>
      <c r="Q68" s="438"/>
      <c r="R68" s="438"/>
      <c r="S68" s="438"/>
      <c r="T68" s="438"/>
      <c r="U68" s="438"/>
      <c r="V68" s="438"/>
      <c r="W68" s="438"/>
      <c r="X68" s="438"/>
      <c r="Y68" s="438"/>
      <c r="Z68" s="438"/>
    </row>
    <row r="69" ht="10.5" customHeight="1">
      <c r="A69" s="447">
        <v>45672.0</v>
      </c>
      <c r="B69" s="394" t="s">
        <v>5303</v>
      </c>
      <c r="C69" s="394" t="s">
        <v>225</v>
      </c>
      <c r="D69" s="394" t="s">
        <v>5376</v>
      </c>
      <c r="E69" s="394" t="s">
        <v>224</v>
      </c>
      <c r="F69" s="448">
        <v>0.0</v>
      </c>
      <c r="G69" s="448">
        <v>6160.71</v>
      </c>
      <c r="H69" s="448">
        <v>6900.0</v>
      </c>
      <c r="I69" s="448">
        <v>739.29</v>
      </c>
      <c r="J69" s="449">
        <v>12.0</v>
      </c>
      <c r="K69" s="394" t="s">
        <v>5331</v>
      </c>
      <c r="L69" s="438"/>
      <c r="M69" s="438"/>
      <c r="N69" s="438"/>
      <c r="O69" s="438"/>
      <c r="P69" s="438"/>
      <c r="Q69" s="438"/>
      <c r="R69" s="438"/>
      <c r="S69" s="438"/>
      <c r="T69" s="438"/>
      <c r="U69" s="438"/>
      <c r="V69" s="438"/>
      <c r="W69" s="438"/>
      <c r="X69" s="438"/>
      <c r="Y69" s="438"/>
      <c r="Z69" s="438"/>
    </row>
    <row r="70" ht="10.5" customHeight="1">
      <c r="A70" s="447">
        <v>45672.0</v>
      </c>
      <c r="B70" s="394" t="s">
        <v>5303</v>
      </c>
      <c r="C70" s="394" t="s">
        <v>229</v>
      </c>
      <c r="D70" s="394" t="s">
        <v>5377</v>
      </c>
      <c r="E70" s="394" t="s">
        <v>228</v>
      </c>
      <c r="F70" s="448">
        <v>0.0</v>
      </c>
      <c r="G70" s="448">
        <v>328.57</v>
      </c>
      <c r="H70" s="448">
        <v>368.0</v>
      </c>
      <c r="I70" s="448">
        <v>39.43</v>
      </c>
      <c r="J70" s="449">
        <v>12.0</v>
      </c>
      <c r="K70" s="394" t="s">
        <v>5361</v>
      </c>
      <c r="L70" s="438"/>
      <c r="M70" s="438"/>
      <c r="N70" s="438"/>
      <c r="O70" s="438"/>
      <c r="P70" s="438"/>
      <c r="Q70" s="438"/>
      <c r="R70" s="438"/>
      <c r="S70" s="438"/>
      <c r="T70" s="438"/>
      <c r="U70" s="438"/>
      <c r="V70" s="438"/>
      <c r="W70" s="438"/>
      <c r="X70" s="438"/>
      <c r="Y70" s="438"/>
      <c r="Z70" s="438"/>
    </row>
    <row r="71" ht="10.5" customHeight="1">
      <c r="A71" s="447">
        <v>45672.0</v>
      </c>
      <c r="B71" s="394" t="s">
        <v>5303</v>
      </c>
      <c r="C71" s="394" t="s">
        <v>215</v>
      </c>
      <c r="D71" s="394" t="s">
        <v>5378</v>
      </c>
      <c r="E71" s="394" t="s">
        <v>214</v>
      </c>
      <c r="F71" s="448">
        <v>0.0</v>
      </c>
      <c r="G71" s="448">
        <v>71.43</v>
      </c>
      <c r="H71" s="448">
        <v>80.0</v>
      </c>
      <c r="I71" s="448">
        <v>8.57</v>
      </c>
      <c r="J71" s="449">
        <v>12.0</v>
      </c>
      <c r="K71" s="394" t="s">
        <v>5361</v>
      </c>
      <c r="L71" s="438"/>
      <c r="M71" s="438"/>
      <c r="N71" s="438"/>
      <c r="O71" s="438"/>
      <c r="P71" s="438"/>
      <c r="Q71" s="438"/>
      <c r="R71" s="438"/>
      <c r="S71" s="438"/>
      <c r="T71" s="438"/>
      <c r="U71" s="438"/>
      <c r="V71" s="438"/>
      <c r="W71" s="438"/>
      <c r="X71" s="438"/>
      <c r="Y71" s="438"/>
      <c r="Z71" s="438"/>
    </row>
    <row r="72" ht="10.5" customHeight="1">
      <c r="A72" s="447">
        <v>45673.0</v>
      </c>
      <c r="B72" s="394" t="s">
        <v>5303</v>
      </c>
      <c r="C72" s="394" t="s">
        <v>229</v>
      </c>
      <c r="D72" s="394" t="s">
        <v>5379</v>
      </c>
      <c r="E72" s="394" t="s">
        <v>236</v>
      </c>
      <c r="F72" s="448">
        <v>0.0</v>
      </c>
      <c r="G72" s="448">
        <v>10.71</v>
      </c>
      <c r="H72" s="448">
        <v>12.0</v>
      </c>
      <c r="I72" s="448">
        <v>1.29</v>
      </c>
      <c r="J72" s="449">
        <v>12.0</v>
      </c>
      <c r="K72" s="394" t="s">
        <v>5361</v>
      </c>
      <c r="L72" s="438"/>
      <c r="M72" s="438"/>
      <c r="N72" s="438"/>
      <c r="O72" s="438"/>
      <c r="P72" s="438"/>
      <c r="Q72" s="438"/>
      <c r="R72" s="438"/>
      <c r="S72" s="438"/>
      <c r="T72" s="438"/>
      <c r="U72" s="438"/>
      <c r="V72" s="438"/>
      <c r="W72" s="438"/>
      <c r="X72" s="438"/>
      <c r="Y72" s="438"/>
      <c r="Z72" s="438"/>
    </row>
    <row r="73" ht="10.5" customHeight="1">
      <c r="A73" s="447">
        <v>45673.0</v>
      </c>
      <c r="B73" s="394" t="s">
        <v>5303</v>
      </c>
      <c r="C73" s="394" t="s">
        <v>2205</v>
      </c>
      <c r="D73" s="394" t="s">
        <v>5380</v>
      </c>
      <c r="E73" s="394" t="s">
        <v>239</v>
      </c>
      <c r="F73" s="448">
        <v>0.0</v>
      </c>
      <c r="G73" s="448">
        <v>1500.0</v>
      </c>
      <c r="H73" s="448">
        <v>1680.0</v>
      </c>
      <c r="I73" s="448">
        <v>180.0</v>
      </c>
      <c r="J73" s="449">
        <v>12.0</v>
      </c>
      <c r="K73" s="394" t="s">
        <v>5331</v>
      </c>
      <c r="L73" s="438"/>
      <c r="M73" s="438"/>
      <c r="N73" s="438"/>
      <c r="O73" s="438"/>
      <c r="P73" s="438"/>
      <c r="Q73" s="438"/>
      <c r="R73" s="438"/>
      <c r="S73" s="438"/>
      <c r="T73" s="438"/>
      <c r="U73" s="438"/>
      <c r="V73" s="438"/>
      <c r="W73" s="438"/>
      <c r="X73" s="438"/>
      <c r="Y73" s="438"/>
      <c r="Z73" s="438"/>
    </row>
    <row r="74" ht="10.5" customHeight="1">
      <c r="A74" s="447">
        <v>45673.0</v>
      </c>
      <c r="B74" s="394" t="s">
        <v>5303</v>
      </c>
      <c r="C74" s="394" t="s">
        <v>233</v>
      </c>
      <c r="D74" s="394" t="s">
        <v>5381</v>
      </c>
      <c r="E74" s="394" t="s">
        <v>232</v>
      </c>
      <c r="F74" s="448">
        <v>0.0</v>
      </c>
      <c r="G74" s="448">
        <v>396.43</v>
      </c>
      <c r="H74" s="448">
        <v>444.0</v>
      </c>
      <c r="I74" s="448">
        <v>47.57</v>
      </c>
      <c r="J74" s="449">
        <v>12.0</v>
      </c>
      <c r="K74" s="394" t="s">
        <v>5361</v>
      </c>
      <c r="L74" s="438"/>
      <c r="M74" s="438"/>
      <c r="N74" s="438"/>
      <c r="O74" s="438"/>
      <c r="P74" s="438"/>
      <c r="Q74" s="438"/>
      <c r="R74" s="438"/>
      <c r="S74" s="438"/>
      <c r="T74" s="438"/>
      <c r="U74" s="438"/>
      <c r="V74" s="438"/>
      <c r="W74" s="438"/>
      <c r="X74" s="438"/>
      <c r="Y74" s="438"/>
      <c r="Z74" s="438"/>
    </row>
    <row r="75" ht="10.5" customHeight="1">
      <c r="A75" s="447">
        <v>45673.0</v>
      </c>
      <c r="B75" s="394" t="s">
        <v>5303</v>
      </c>
      <c r="C75" s="394" t="s">
        <v>233</v>
      </c>
      <c r="D75" s="394" t="s">
        <v>5381</v>
      </c>
      <c r="E75" s="394" t="s">
        <v>232</v>
      </c>
      <c r="F75" s="448">
        <v>0.0</v>
      </c>
      <c r="G75" s="448">
        <v>103.57</v>
      </c>
      <c r="H75" s="448">
        <v>116.0</v>
      </c>
      <c r="I75" s="448">
        <v>12.43</v>
      </c>
      <c r="J75" s="449">
        <v>12.0</v>
      </c>
      <c r="K75" s="394" t="s">
        <v>5361</v>
      </c>
      <c r="L75" s="438"/>
      <c r="M75" s="438"/>
      <c r="N75" s="438"/>
      <c r="O75" s="438"/>
      <c r="P75" s="438"/>
      <c r="Q75" s="438"/>
      <c r="R75" s="438"/>
      <c r="S75" s="438"/>
      <c r="T75" s="438"/>
      <c r="U75" s="438"/>
      <c r="V75" s="438"/>
      <c r="W75" s="438"/>
      <c r="X75" s="438"/>
      <c r="Y75" s="438"/>
      <c r="Z75" s="438"/>
    </row>
    <row r="76" ht="10.5" customHeight="1">
      <c r="A76" s="447">
        <v>45673.0</v>
      </c>
      <c r="B76" s="394" t="s">
        <v>5303</v>
      </c>
      <c r="C76" s="394" t="s">
        <v>233</v>
      </c>
      <c r="D76" s="394" t="s">
        <v>5382</v>
      </c>
      <c r="E76" s="394" t="s">
        <v>232</v>
      </c>
      <c r="F76" s="448">
        <v>0.0</v>
      </c>
      <c r="G76" s="448">
        <v>35.71</v>
      </c>
      <c r="H76" s="448">
        <v>40.0</v>
      </c>
      <c r="I76" s="448">
        <v>4.29</v>
      </c>
      <c r="J76" s="449">
        <v>12.0</v>
      </c>
      <c r="K76" s="394" t="s">
        <v>5361</v>
      </c>
      <c r="L76" s="438"/>
      <c r="M76" s="438"/>
      <c r="N76" s="438"/>
      <c r="O76" s="438"/>
      <c r="P76" s="438"/>
      <c r="Q76" s="438"/>
      <c r="R76" s="438"/>
      <c r="S76" s="438"/>
      <c r="T76" s="438"/>
      <c r="U76" s="438"/>
      <c r="V76" s="438"/>
      <c r="W76" s="438"/>
      <c r="X76" s="438"/>
      <c r="Y76" s="438"/>
      <c r="Z76" s="438"/>
    </row>
    <row r="77" ht="10.5" customHeight="1">
      <c r="A77" s="447">
        <v>45677.0</v>
      </c>
      <c r="B77" s="394" t="s">
        <v>5303</v>
      </c>
      <c r="C77" s="394" t="s">
        <v>274</v>
      </c>
      <c r="D77" s="460" t="s">
        <v>5383</v>
      </c>
      <c r="E77" s="460" t="s">
        <v>273</v>
      </c>
      <c r="F77" s="461">
        <v>0.0</v>
      </c>
      <c r="G77" s="461">
        <v>803.57</v>
      </c>
      <c r="H77" s="461">
        <v>900.0</v>
      </c>
      <c r="I77" s="448">
        <v>96.43</v>
      </c>
      <c r="J77" s="449">
        <v>12.0</v>
      </c>
      <c r="K77" s="394" t="s">
        <v>5363</v>
      </c>
      <c r="L77" s="438"/>
      <c r="M77" s="438"/>
      <c r="N77" s="438"/>
      <c r="O77" s="438"/>
      <c r="P77" s="438"/>
      <c r="Q77" s="438"/>
      <c r="R77" s="438"/>
      <c r="S77" s="438"/>
      <c r="T77" s="438"/>
      <c r="U77" s="438"/>
      <c r="V77" s="438"/>
      <c r="W77" s="438"/>
      <c r="X77" s="438"/>
      <c r="Y77" s="438"/>
      <c r="Z77" s="438"/>
    </row>
    <row r="78" ht="10.5" customHeight="1">
      <c r="A78" s="447">
        <v>45677.0</v>
      </c>
      <c r="B78" s="394" t="s">
        <v>5303</v>
      </c>
      <c r="C78" s="394" t="s">
        <v>262</v>
      </c>
      <c r="D78" s="460" t="s">
        <v>5384</v>
      </c>
      <c r="E78" s="460" t="s">
        <v>261</v>
      </c>
      <c r="F78" s="461">
        <v>0.0</v>
      </c>
      <c r="G78" s="461">
        <v>16071.43</v>
      </c>
      <c r="H78" s="461">
        <v>18000.0</v>
      </c>
      <c r="I78" s="448">
        <v>1928.57</v>
      </c>
      <c r="J78" s="449">
        <v>12.0</v>
      </c>
      <c r="K78" s="394" t="s">
        <v>5308</v>
      </c>
      <c r="L78" s="438"/>
      <c r="M78" s="438"/>
      <c r="N78" s="438"/>
      <c r="O78" s="438"/>
      <c r="P78" s="438"/>
      <c r="Q78" s="438"/>
      <c r="R78" s="438"/>
      <c r="S78" s="438"/>
      <c r="T78" s="438"/>
      <c r="U78" s="438"/>
      <c r="V78" s="438"/>
      <c r="W78" s="438"/>
      <c r="X78" s="438"/>
      <c r="Y78" s="438"/>
      <c r="Z78" s="438"/>
    </row>
    <row r="79" ht="10.5" customHeight="1">
      <c r="A79" s="447">
        <v>45677.0</v>
      </c>
      <c r="B79" s="394" t="s">
        <v>5303</v>
      </c>
      <c r="C79" s="394" t="s">
        <v>262</v>
      </c>
      <c r="D79" s="460" t="s">
        <v>5385</v>
      </c>
      <c r="E79" s="460" t="s">
        <v>261</v>
      </c>
      <c r="F79" s="461">
        <v>0.0</v>
      </c>
      <c r="G79" s="461">
        <v>1339.29</v>
      </c>
      <c r="H79" s="461">
        <v>1500.0</v>
      </c>
      <c r="I79" s="448">
        <v>160.71</v>
      </c>
      <c r="J79" s="449">
        <v>12.0</v>
      </c>
      <c r="K79" s="394" t="s">
        <v>5308</v>
      </c>
      <c r="L79" s="438"/>
      <c r="M79" s="438"/>
      <c r="N79" s="438"/>
      <c r="O79" s="438"/>
      <c r="P79" s="438"/>
      <c r="Q79" s="438"/>
      <c r="R79" s="438"/>
      <c r="S79" s="438"/>
      <c r="T79" s="438"/>
      <c r="U79" s="438"/>
      <c r="V79" s="438"/>
      <c r="W79" s="438"/>
      <c r="X79" s="438"/>
      <c r="Y79" s="438"/>
      <c r="Z79" s="438"/>
    </row>
    <row r="80" ht="10.5" customHeight="1">
      <c r="A80" s="447">
        <v>45677.0</v>
      </c>
      <c r="B80" s="394" t="s">
        <v>5303</v>
      </c>
      <c r="C80" s="394" t="s">
        <v>262</v>
      </c>
      <c r="D80" s="460" t="s">
        <v>5386</v>
      </c>
      <c r="E80" s="460" t="s">
        <v>261</v>
      </c>
      <c r="F80" s="461">
        <v>0.0</v>
      </c>
      <c r="G80" s="461">
        <v>1252.96</v>
      </c>
      <c r="H80" s="461">
        <v>1403.31</v>
      </c>
      <c r="I80" s="448">
        <v>150.35</v>
      </c>
      <c r="J80" s="449">
        <v>12.0</v>
      </c>
      <c r="K80" s="394" t="s">
        <v>5308</v>
      </c>
      <c r="L80" s="438"/>
      <c r="M80" s="438"/>
      <c r="N80" s="438"/>
      <c r="O80" s="438"/>
      <c r="P80" s="438"/>
      <c r="Q80" s="438"/>
      <c r="R80" s="438"/>
      <c r="S80" s="438"/>
      <c r="T80" s="438"/>
      <c r="U80" s="438"/>
      <c r="V80" s="438"/>
      <c r="W80" s="438"/>
      <c r="X80" s="438"/>
      <c r="Y80" s="438"/>
      <c r="Z80" s="438"/>
    </row>
    <row r="81" ht="10.5" customHeight="1">
      <c r="A81" s="447">
        <v>45677.0</v>
      </c>
      <c r="B81" s="394" t="s">
        <v>5303</v>
      </c>
      <c r="C81" s="394" t="s">
        <v>233</v>
      </c>
      <c r="D81" s="394" t="s">
        <v>5387</v>
      </c>
      <c r="E81" s="394" t="s">
        <v>265</v>
      </c>
      <c r="F81" s="448">
        <v>0.0</v>
      </c>
      <c r="G81" s="448">
        <v>16071.43</v>
      </c>
      <c r="H81" s="448">
        <v>18000.0</v>
      </c>
      <c r="I81" s="448">
        <v>1928.57</v>
      </c>
      <c r="J81" s="449">
        <v>12.0</v>
      </c>
      <c r="K81" s="394" t="s">
        <v>5308</v>
      </c>
      <c r="L81" s="438"/>
      <c r="M81" s="438"/>
      <c r="N81" s="438"/>
      <c r="O81" s="438"/>
      <c r="P81" s="438"/>
      <c r="Q81" s="438"/>
      <c r="R81" s="438"/>
      <c r="S81" s="438"/>
      <c r="T81" s="438"/>
      <c r="U81" s="438"/>
      <c r="V81" s="438"/>
      <c r="W81" s="438"/>
      <c r="X81" s="438"/>
      <c r="Y81" s="438"/>
      <c r="Z81" s="438"/>
    </row>
    <row r="82" ht="10.5" customHeight="1">
      <c r="A82" s="447">
        <v>45677.0</v>
      </c>
      <c r="B82" s="394" t="s">
        <v>5303</v>
      </c>
      <c r="C82" s="394" t="s">
        <v>233</v>
      </c>
      <c r="D82" s="394" t="s">
        <v>5388</v>
      </c>
      <c r="E82" s="394" t="s">
        <v>265</v>
      </c>
      <c r="F82" s="448">
        <v>0.0</v>
      </c>
      <c r="G82" s="448">
        <v>3214.29</v>
      </c>
      <c r="H82" s="448">
        <v>3600.0</v>
      </c>
      <c r="I82" s="448">
        <v>385.71</v>
      </c>
      <c r="J82" s="449">
        <v>12.0</v>
      </c>
      <c r="K82" s="394" t="s">
        <v>5320</v>
      </c>
      <c r="L82" s="438"/>
      <c r="M82" s="438"/>
      <c r="N82" s="438"/>
      <c r="O82" s="438"/>
      <c r="P82" s="438"/>
      <c r="Q82" s="438"/>
      <c r="R82" s="438"/>
      <c r="S82" s="438"/>
      <c r="T82" s="438"/>
      <c r="U82" s="438"/>
      <c r="V82" s="438"/>
      <c r="W82" s="438"/>
      <c r="X82" s="438"/>
      <c r="Y82" s="438"/>
      <c r="Z82" s="438"/>
    </row>
    <row r="83" ht="10.5" customHeight="1">
      <c r="A83" s="447">
        <v>45677.0</v>
      </c>
      <c r="B83" s="394" t="s">
        <v>5303</v>
      </c>
      <c r="C83" s="394" t="s">
        <v>233</v>
      </c>
      <c r="D83" s="394" t="s">
        <v>5389</v>
      </c>
      <c r="E83" s="394" t="s">
        <v>265</v>
      </c>
      <c r="F83" s="448">
        <v>0.0</v>
      </c>
      <c r="G83" s="448">
        <v>1339.29</v>
      </c>
      <c r="H83" s="448">
        <v>1500.0</v>
      </c>
      <c r="I83" s="448">
        <v>160.71</v>
      </c>
      <c r="J83" s="449">
        <v>12.0</v>
      </c>
      <c r="K83" s="394" t="s">
        <v>5308</v>
      </c>
      <c r="L83" s="438"/>
      <c r="M83" s="438"/>
      <c r="N83" s="438"/>
      <c r="O83" s="438"/>
      <c r="P83" s="438"/>
      <c r="Q83" s="438"/>
      <c r="R83" s="438"/>
      <c r="S83" s="438"/>
      <c r="T83" s="438"/>
      <c r="U83" s="438"/>
      <c r="V83" s="438"/>
      <c r="W83" s="438"/>
      <c r="X83" s="438"/>
      <c r="Y83" s="438"/>
      <c r="Z83" s="438"/>
    </row>
    <row r="84" ht="10.5" customHeight="1">
      <c r="A84" s="447">
        <v>45677.0</v>
      </c>
      <c r="B84" s="394" t="s">
        <v>5303</v>
      </c>
      <c r="C84" s="394" t="s">
        <v>233</v>
      </c>
      <c r="D84" s="394" t="s">
        <v>5390</v>
      </c>
      <c r="E84" s="394" t="s">
        <v>265</v>
      </c>
      <c r="F84" s="448">
        <v>0.0</v>
      </c>
      <c r="G84" s="448">
        <v>734.49</v>
      </c>
      <c r="H84" s="448">
        <v>822.63</v>
      </c>
      <c r="I84" s="448">
        <v>88.14</v>
      </c>
      <c r="J84" s="449">
        <v>12.0</v>
      </c>
      <c r="K84" s="394" t="s">
        <v>5308</v>
      </c>
      <c r="L84" s="438"/>
      <c r="M84" s="438"/>
      <c r="N84" s="438"/>
      <c r="O84" s="438"/>
      <c r="P84" s="438"/>
      <c r="Q84" s="438"/>
      <c r="R84" s="438"/>
      <c r="S84" s="438"/>
      <c r="T84" s="438"/>
      <c r="U84" s="438"/>
      <c r="V84" s="438"/>
      <c r="W84" s="438"/>
      <c r="X84" s="438"/>
      <c r="Y84" s="438"/>
      <c r="Z84" s="438"/>
    </row>
    <row r="85" ht="10.5" customHeight="1">
      <c r="A85" s="447">
        <v>45677.0</v>
      </c>
      <c r="B85" s="394" t="s">
        <v>5303</v>
      </c>
      <c r="C85" s="394" t="s">
        <v>233</v>
      </c>
      <c r="D85" s="394" t="s">
        <v>5391</v>
      </c>
      <c r="E85" s="394" t="s">
        <v>265</v>
      </c>
      <c r="F85" s="448">
        <v>0.0</v>
      </c>
      <c r="G85" s="448">
        <v>535.71</v>
      </c>
      <c r="H85" s="448">
        <v>600.0</v>
      </c>
      <c r="I85" s="448">
        <v>64.29</v>
      </c>
      <c r="J85" s="449">
        <v>12.0</v>
      </c>
      <c r="K85" s="394" t="s">
        <v>5320</v>
      </c>
      <c r="L85" s="438"/>
      <c r="M85" s="438"/>
      <c r="N85" s="438"/>
      <c r="O85" s="438"/>
      <c r="P85" s="438"/>
      <c r="Q85" s="438"/>
      <c r="R85" s="438"/>
      <c r="S85" s="438"/>
      <c r="T85" s="438"/>
      <c r="U85" s="438"/>
      <c r="V85" s="438"/>
      <c r="W85" s="438"/>
      <c r="X85" s="438"/>
      <c r="Y85" s="438"/>
      <c r="Z85" s="438"/>
    </row>
    <row r="86" ht="10.5" customHeight="1">
      <c r="A86" s="447">
        <v>45679.0</v>
      </c>
      <c r="B86" s="394" t="s">
        <v>5303</v>
      </c>
      <c r="C86" s="394" t="s">
        <v>233</v>
      </c>
      <c r="D86" s="394" t="s">
        <v>5381</v>
      </c>
      <c r="E86" s="394" t="s">
        <v>5392</v>
      </c>
      <c r="F86" s="448">
        <v>0.0</v>
      </c>
      <c r="G86" s="448">
        <v>130.36</v>
      </c>
      <c r="H86" s="448">
        <v>146.0</v>
      </c>
      <c r="I86" s="448">
        <v>15.64</v>
      </c>
      <c r="J86" s="449">
        <v>12.0</v>
      </c>
      <c r="K86" s="394" t="s">
        <v>5361</v>
      </c>
      <c r="L86" s="438"/>
      <c r="M86" s="438"/>
      <c r="N86" s="438"/>
      <c r="O86" s="438"/>
      <c r="P86" s="438"/>
      <c r="Q86" s="438"/>
      <c r="R86" s="438"/>
      <c r="S86" s="438"/>
      <c r="T86" s="438"/>
      <c r="U86" s="438"/>
      <c r="V86" s="438"/>
      <c r="W86" s="438"/>
      <c r="X86" s="438"/>
      <c r="Y86" s="438"/>
      <c r="Z86" s="438"/>
    </row>
    <row r="87" ht="10.5" customHeight="1">
      <c r="A87" s="447">
        <v>45679.0</v>
      </c>
      <c r="B87" s="394" t="s">
        <v>5303</v>
      </c>
      <c r="C87" s="394" t="s">
        <v>278</v>
      </c>
      <c r="D87" s="394" t="s">
        <v>5371</v>
      </c>
      <c r="E87" s="394" t="s">
        <v>277</v>
      </c>
      <c r="F87" s="448">
        <v>0.0</v>
      </c>
      <c r="G87" s="448">
        <v>535.71</v>
      </c>
      <c r="H87" s="448">
        <v>600.0</v>
      </c>
      <c r="I87" s="448">
        <v>64.29</v>
      </c>
      <c r="J87" s="449">
        <v>12.0</v>
      </c>
      <c r="K87" s="394" t="s">
        <v>5363</v>
      </c>
      <c r="L87" s="438"/>
      <c r="M87" s="438"/>
      <c r="N87" s="438"/>
      <c r="O87" s="438"/>
      <c r="P87" s="438"/>
      <c r="Q87" s="438"/>
      <c r="R87" s="438"/>
      <c r="S87" s="438"/>
      <c r="T87" s="438"/>
      <c r="U87" s="438"/>
      <c r="V87" s="438"/>
      <c r="W87" s="438"/>
      <c r="X87" s="438"/>
      <c r="Y87" s="438"/>
      <c r="Z87" s="438"/>
    </row>
    <row r="88" ht="10.5" customHeight="1">
      <c r="A88" s="447">
        <v>45680.0</v>
      </c>
      <c r="B88" s="394" t="s">
        <v>5303</v>
      </c>
      <c r="C88" s="394" t="s">
        <v>281</v>
      </c>
      <c r="D88" s="394" t="s">
        <v>5393</v>
      </c>
      <c r="E88" s="394" t="s">
        <v>280</v>
      </c>
      <c r="F88" s="448">
        <v>0.0</v>
      </c>
      <c r="G88" s="448">
        <v>17.86</v>
      </c>
      <c r="H88" s="448">
        <v>20.0</v>
      </c>
      <c r="I88" s="448">
        <v>2.14</v>
      </c>
      <c r="J88" s="449">
        <v>12.0</v>
      </c>
      <c r="K88" s="394" t="s">
        <v>5361</v>
      </c>
      <c r="L88" s="438"/>
      <c r="M88" s="438"/>
      <c r="N88" s="438"/>
      <c r="O88" s="438"/>
      <c r="P88" s="438"/>
      <c r="Q88" s="438"/>
      <c r="R88" s="438"/>
      <c r="S88" s="438"/>
      <c r="T88" s="438"/>
      <c r="U88" s="438"/>
      <c r="V88" s="438"/>
      <c r="W88" s="438"/>
      <c r="X88" s="438"/>
      <c r="Y88" s="438"/>
      <c r="Z88" s="438"/>
    </row>
    <row r="89" ht="10.5" customHeight="1">
      <c r="A89" s="447">
        <v>45680.0</v>
      </c>
      <c r="B89" s="394" t="s">
        <v>5303</v>
      </c>
      <c r="C89" s="394" t="s">
        <v>285</v>
      </c>
      <c r="D89" s="394" t="s">
        <v>5394</v>
      </c>
      <c r="E89" s="394" t="s">
        <v>284</v>
      </c>
      <c r="F89" s="448">
        <v>0.0</v>
      </c>
      <c r="G89" s="448">
        <v>1250.0</v>
      </c>
      <c r="H89" s="448">
        <v>1400.0</v>
      </c>
      <c r="I89" s="448">
        <v>150.0</v>
      </c>
      <c r="J89" s="449">
        <v>12.0</v>
      </c>
      <c r="K89" s="394" t="s">
        <v>5331</v>
      </c>
      <c r="L89" s="438"/>
      <c r="M89" s="438"/>
      <c r="N89" s="438"/>
      <c r="O89" s="438"/>
      <c r="P89" s="438"/>
      <c r="Q89" s="438"/>
      <c r="R89" s="438"/>
      <c r="S89" s="438"/>
      <c r="T89" s="438"/>
      <c r="U89" s="438"/>
      <c r="V89" s="438"/>
      <c r="W89" s="438"/>
      <c r="X89" s="438"/>
      <c r="Y89" s="438"/>
      <c r="Z89" s="438"/>
    </row>
    <row r="90" ht="10.5" customHeight="1">
      <c r="A90" s="447">
        <v>45681.0</v>
      </c>
      <c r="B90" s="394" t="s">
        <v>5303</v>
      </c>
      <c r="C90" s="394" t="s">
        <v>302</v>
      </c>
      <c r="D90" s="394" t="s">
        <v>5395</v>
      </c>
      <c r="E90" s="394" t="s">
        <v>301</v>
      </c>
      <c r="F90" s="448">
        <v>0.0</v>
      </c>
      <c r="G90" s="448">
        <v>535.71</v>
      </c>
      <c r="H90" s="448">
        <v>600.0</v>
      </c>
      <c r="I90" s="448">
        <v>64.29</v>
      </c>
      <c r="J90" s="449">
        <v>12.0</v>
      </c>
      <c r="K90" s="394" t="s">
        <v>5363</v>
      </c>
      <c r="L90" s="438"/>
      <c r="M90" s="438"/>
      <c r="N90" s="438"/>
      <c r="O90" s="438"/>
      <c r="P90" s="438"/>
      <c r="Q90" s="438"/>
      <c r="R90" s="438"/>
      <c r="S90" s="438"/>
      <c r="T90" s="438"/>
      <c r="U90" s="438"/>
      <c r="V90" s="438"/>
      <c r="W90" s="438"/>
      <c r="X90" s="438"/>
      <c r="Y90" s="438"/>
      <c r="Z90" s="438"/>
    </row>
    <row r="91" ht="10.5" customHeight="1">
      <c r="A91" s="447">
        <v>45681.0</v>
      </c>
      <c r="B91" s="394" t="s">
        <v>5303</v>
      </c>
      <c r="C91" s="394" t="s">
        <v>290</v>
      </c>
      <c r="D91" s="394" t="s">
        <v>5396</v>
      </c>
      <c r="E91" s="394" t="s">
        <v>289</v>
      </c>
      <c r="F91" s="448">
        <v>0.0</v>
      </c>
      <c r="G91" s="448">
        <v>5625.0</v>
      </c>
      <c r="H91" s="448">
        <v>6300.0</v>
      </c>
      <c r="I91" s="448">
        <v>675.0</v>
      </c>
      <c r="J91" s="449">
        <v>12.0</v>
      </c>
      <c r="K91" s="394" t="s">
        <v>5331</v>
      </c>
      <c r="L91" s="438"/>
      <c r="M91" s="438"/>
      <c r="N91" s="438"/>
      <c r="O91" s="438"/>
      <c r="P91" s="438"/>
      <c r="Q91" s="438"/>
      <c r="R91" s="438"/>
      <c r="S91" s="438"/>
      <c r="T91" s="438"/>
      <c r="U91" s="438"/>
      <c r="V91" s="438"/>
      <c r="W91" s="438"/>
      <c r="X91" s="438"/>
      <c r="Y91" s="438"/>
      <c r="Z91" s="438"/>
    </row>
    <row r="92" ht="10.5" customHeight="1">
      <c r="A92" s="447">
        <v>45681.0</v>
      </c>
      <c r="B92" s="394" t="s">
        <v>5303</v>
      </c>
      <c r="C92" s="394" t="s">
        <v>296</v>
      </c>
      <c r="D92" s="394" t="s">
        <v>5397</v>
      </c>
      <c r="E92" s="394" t="s">
        <v>295</v>
      </c>
      <c r="F92" s="448">
        <v>0.0</v>
      </c>
      <c r="G92" s="448">
        <v>6696.43</v>
      </c>
      <c r="H92" s="448">
        <v>7500.0</v>
      </c>
      <c r="I92" s="448">
        <v>803.57</v>
      </c>
      <c r="J92" s="449">
        <v>12.0</v>
      </c>
      <c r="K92" s="394" t="s">
        <v>5331</v>
      </c>
      <c r="L92" s="438"/>
      <c r="M92" s="438"/>
      <c r="N92" s="438"/>
      <c r="O92" s="438"/>
      <c r="P92" s="438"/>
      <c r="Q92" s="438"/>
      <c r="R92" s="438"/>
      <c r="S92" s="438"/>
      <c r="T92" s="438"/>
      <c r="U92" s="438"/>
      <c r="V92" s="438"/>
      <c r="W92" s="438"/>
      <c r="X92" s="438"/>
      <c r="Y92" s="438"/>
      <c r="Z92" s="438"/>
    </row>
    <row r="93" ht="10.5" customHeight="1">
      <c r="A93" s="447">
        <v>45681.0</v>
      </c>
      <c r="B93" s="394" t="s">
        <v>5303</v>
      </c>
      <c r="C93" s="394" t="s">
        <v>296</v>
      </c>
      <c r="D93" s="394" t="s">
        <v>5398</v>
      </c>
      <c r="E93" s="394" t="s">
        <v>295</v>
      </c>
      <c r="F93" s="448">
        <v>0.0</v>
      </c>
      <c r="G93" s="448">
        <v>1785.71</v>
      </c>
      <c r="H93" s="448">
        <v>2000.0</v>
      </c>
      <c r="I93" s="448">
        <v>214.29</v>
      </c>
      <c r="J93" s="449">
        <v>12.0</v>
      </c>
      <c r="K93" s="394" t="s">
        <v>5399</v>
      </c>
      <c r="L93" s="438"/>
      <c r="M93" s="438"/>
      <c r="N93" s="438"/>
      <c r="O93" s="438"/>
      <c r="P93" s="438"/>
      <c r="Q93" s="438"/>
      <c r="R93" s="438"/>
      <c r="S93" s="438"/>
      <c r="T93" s="438"/>
      <c r="U93" s="438"/>
      <c r="V93" s="438"/>
      <c r="W93" s="438"/>
      <c r="X93" s="438"/>
      <c r="Y93" s="438"/>
      <c r="Z93" s="438"/>
    </row>
    <row r="94" ht="10.5" customHeight="1">
      <c r="A94" s="447">
        <v>45681.0</v>
      </c>
      <c r="B94" s="394" t="s">
        <v>5303</v>
      </c>
      <c r="C94" s="394" t="s">
        <v>296</v>
      </c>
      <c r="D94" s="394" t="s">
        <v>5400</v>
      </c>
      <c r="E94" s="394" t="s">
        <v>295</v>
      </c>
      <c r="F94" s="448">
        <v>0.0</v>
      </c>
      <c r="G94" s="448">
        <v>892.86</v>
      </c>
      <c r="H94" s="448">
        <v>1000.0</v>
      </c>
      <c r="I94" s="448">
        <v>107.14</v>
      </c>
      <c r="J94" s="449">
        <v>12.0</v>
      </c>
      <c r="K94" s="394" t="s">
        <v>5331</v>
      </c>
      <c r="L94" s="438"/>
      <c r="M94" s="438"/>
      <c r="N94" s="438"/>
      <c r="O94" s="438"/>
      <c r="P94" s="438"/>
      <c r="Q94" s="438"/>
      <c r="R94" s="438"/>
      <c r="S94" s="438"/>
      <c r="T94" s="438"/>
      <c r="U94" s="438"/>
      <c r="V94" s="438"/>
      <c r="W94" s="438"/>
      <c r="X94" s="438"/>
      <c r="Y94" s="438"/>
      <c r="Z94" s="438"/>
    </row>
    <row r="95" ht="10.5" customHeight="1">
      <c r="A95" s="447">
        <v>45684.0</v>
      </c>
      <c r="B95" s="394" t="s">
        <v>5303</v>
      </c>
      <c r="C95" s="394" t="s">
        <v>306</v>
      </c>
      <c r="D95" s="394" t="s">
        <v>5401</v>
      </c>
      <c r="E95" s="394" t="s">
        <v>311</v>
      </c>
      <c r="F95" s="448">
        <v>0.0</v>
      </c>
      <c r="G95" s="448">
        <v>400.0</v>
      </c>
      <c r="H95" s="448">
        <v>448.0</v>
      </c>
      <c r="I95" s="448">
        <v>48.0</v>
      </c>
      <c r="J95" s="449">
        <v>12.0</v>
      </c>
      <c r="K95" s="394" t="s">
        <v>5349</v>
      </c>
      <c r="L95" s="438"/>
      <c r="M95" s="438"/>
      <c r="N95" s="438"/>
      <c r="O95" s="438"/>
      <c r="P95" s="438"/>
      <c r="Q95" s="438"/>
      <c r="R95" s="438"/>
      <c r="S95" s="438"/>
      <c r="T95" s="438"/>
      <c r="U95" s="438"/>
      <c r="V95" s="438"/>
      <c r="W95" s="438"/>
      <c r="X95" s="438"/>
      <c r="Y95" s="438"/>
      <c r="Z95" s="438"/>
    </row>
    <row r="96" ht="10.5" customHeight="1">
      <c r="A96" s="447">
        <v>45684.0</v>
      </c>
      <c r="B96" s="394" t="s">
        <v>5303</v>
      </c>
      <c r="C96" s="394" t="s">
        <v>5402</v>
      </c>
      <c r="D96" s="394" t="s">
        <v>5403</v>
      </c>
      <c r="E96" s="394" t="s">
        <v>315</v>
      </c>
      <c r="F96" s="448">
        <v>0.0</v>
      </c>
      <c r="G96" s="448">
        <v>8660.71</v>
      </c>
      <c r="H96" s="448">
        <v>9700.0</v>
      </c>
      <c r="I96" s="448">
        <v>1039.29</v>
      </c>
      <c r="J96" s="449">
        <v>12.0</v>
      </c>
      <c r="K96" s="394" t="s">
        <v>5331</v>
      </c>
      <c r="L96" s="438"/>
      <c r="M96" s="438"/>
      <c r="N96" s="438"/>
      <c r="O96" s="438"/>
      <c r="P96" s="438"/>
      <c r="Q96" s="438"/>
      <c r="R96" s="438"/>
      <c r="S96" s="438"/>
      <c r="T96" s="438"/>
      <c r="U96" s="438"/>
      <c r="V96" s="438"/>
      <c r="W96" s="438"/>
      <c r="X96" s="438"/>
      <c r="Y96" s="438"/>
      <c r="Z96" s="438"/>
    </row>
    <row r="97" ht="10.5" customHeight="1">
      <c r="A97" s="447">
        <v>45685.0</v>
      </c>
      <c r="B97" s="394" t="s">
        <v>5303</v>
      </c>
      <c r="C97" s="394" t="s">
        <v>5404</v>
      </c>
      <c r="D97" s="394" t="s">
        <v>5405</v>
      </c>
      <c r="E97" s="394" t="s">
        <v>320</v>
      </c>
      <c r="F97" s="448">
        <v>0.0</v>
      </c>
      <c r="G97" s="448">
        <v>17.86</v>
      </c>
      <c r="H97" s="448">
        <v>20.0</v>
      </c>
      <c r="I97" s="448">
        <v>2.14</v>
      </c>
      <c r="J97" s="449">
        <v>12.0</v>
      </c>
      <c r="K97" s="394" t="s">
        <v>5361</v>
      </c>
      <c r="L97" s="438"/>
      <c r="M97" s="438"/>
      <c r="N97" s="438"/>
      <c r="O97" s="438"/>
      <c r="P97" s="438"/>
      <c r="Q97" s="438"/>
      <c r="R97" s="438"/>
      <c r="S97" s="438"/>
      <c r="T97" s="438"/>
      <c r="U97" s="438"/>
      <c r="V97" s="438"/>
      <c r="W97" s="438"/>
      <c r="X97" s="438"/>
      <c r="Y97" s="438"/>
      <c r="Z97" s="438"/>
    </row>
    <row r="98" ht="10.5" customHeight="1">
      <c r="A98" s="447">
        <v>45685.0</v>
      </c>
      <c r="B98" s="394" t="s">
        <v>5303</v>
      </c>
      <c r="C98" s="394" t="s">
        <v>5404</v>
      </c>
      <c r="D98" s="394" t="s">
        <v>5406</v>
      </c>
      <c r="E98" s="394" t="s">
        <v>320</v>
      </c>
      <c r="F98" s="448">
        <v>0.0</v>
      </c>
      <c r="G98" s="448">
        <v>13.39</v>
      </c>
      <c r="H98" s="448">
        <v>15.0</v>
      </c>
      <c r="I98" s="448">
        <v>1.61</v>
      </c>
      <c r="J98" s="449">
        <v>12.0</v>
      </c>
      <c r="K98" s="394" t="s">
        <v>5361</v>
      </c>
      <c r="L98" s="438"/>
      <c r="M98" s="438"/>
      <c r="N98" s="438"/>
      <c r="O98" s="438"/>
      <c r="P98" s="438"/>
      <c r="Q98" s="438"/>
      <c r="R98" s="438"/>
      <c r="S98" s="438"/>
      <c r="T98" s="438"/>
      <c r="U98" s="438"/>
      <c r="V98" s="438"/>
      <c r="W98" s="438"/>
      <c r="X98" s="438"/>
      <c r="Y98" s="438"/>
      <c r="Z98" s="438"/>
    </row>
    <row r="99" ht="10.5" customHeight="1">
      <c r="A99" s="447">
        <v>45688.0</v>
      </c>
      <c r="B99" s="394" t="s">
        <v>5303</v>
      </c>
      <c r="C99" s="394" t="s">
        <v>285</v>
      </c>
      <c r="D99" s="394" t="s">
        <v>5407</v>
      </c>
      <c r="E99" s="394" t="s">
        <v>330</v>
      </c>
      <c r="F99" s="448">
        <v>0.0</v>
      </c>
      <c r="G99" s="448">
        <v>2142.86</v>
      </c>
      <c r="H99" s="448">
        <v>2400.0</v>
      </c>
      <c r="I99" s="448">
        <v>257.14</v>
      </c>
      <c r="J99" s="449">
        <v>12.0</v>
      </c>
      <c r="K99" s="394" t="s">
        <v>5331</v>
      </c>
      <c r="L99" s="438"/>
      <c r="M99" s="438"/>
      <c r="N99" s="438"/>
      <c r="O99" s="438"/>
      <c r="P99" s="438"/>
      <c r="Q99" s="438"/>
      <c r="R99" s="438"/>
      <c r="S99" s="438"/>
      <c r="T99" s="438"/>
      <c r="U99" s="438"/>
      <c r="V99" s="438"/>
      <c r="W99" s="438"/>
      <c r="X99" s="438"/>
      <c r="Y99" s="438"/>
      <c r="Z99" s="438"/>
    </row>
    <row r="100" ht="10.5" customHeight="1">
      <c r="A100" s="462">
        <v>45688.0</v>
      </c>
      <c r="B100" s="463" t="s">
        <v>5303</v>
      </c>
      <c r="C100" s="463" t="s">
        <v>278</v>
      </c>
      <c r="D100" s="463" t="s">
        <v>5371</v>
      </c>
      <c r="E100" s="463" t="s">
        <v>328</v>
      </c>
      <c r="F100" s="464">
        <v>0.0</v>
      </c>
      <c r="G100" s="464">
        <v>535.71</v>
      </c>
      <c r="H100" s="464">
        <v>600.0</v>
      </c>
      <c r="I100" s="464">
        <v>64.29</v>
      </c>
      <c r="J100" s="465">
        <v>12.0</v>
      </c>
      <c r="K100" s="463" t="s">
        <v>5363</v>
      </c>
      <c r="L100" s="438"/>
      <c r="M100" s="438"/>
      <c r="N100" s="438"/>
      <c r="O100" s="438"/>
      <c r="P100" s="438"/>
      <c r="Q100" s="438"/>
      <c r="R100" s="438"/>
      <c r="S100" s="438"/>
      <c r="T100" s="438"/>
      <c r="U100" s="438"/>
      <c r="V100" s="438"/>
      <c r="W100" s="438"/>
      <c r="X100" s="438"/>
      <c r="Y100" s="438"/>
      <c r="Z100" s="438"/>
    </row>
    <row r="101" ht="10.5" customHeight="1">
      <c r="A101" s="443">
        <v>45689.0</v>
      </c>
      <c r="B101" s="444" t="s">
        <v>5303</v>
      </c>
      <c r="C101" s="444" t="s">
        <v>405</v>
      </c>
      <c r="D101" s="444" t="s">
        <v>5408</v>
      </c>
      <c r="E101" s="444" t="s">
        <v>404</v>
      </c>
      <c r="F101" s="445">
        <v>0.0</v>
      </c>
      <c r="G101" s="445">
        <v>1339.29</v>
      </c>
      <c r="H101" s="445">
        <v>1500.0</v>
      </c>
      <c r="I101" s="445">
        <v>160.71</v>
      </c>
      <c r="J101" s="446">
        <v>12.0</v>
      </c>
      <c r="K101" s="444" t="s">
        <v>5308</v>
      </c>
      <c r="L101" s="438"/>
      <c r="M101" s="438"/>
      <c r="N101" s="438"/>
      <c r="O101" s="438"/>
      <c r="P101" s="438"/>
      <c r="Q101" s="438"/>
      <c r="R101" s="438"/>
      <c r="S101" s="438"/>
      <c r="T101" s="438"/>
      <c r="U101" s="438"/>
      <c r="V101" s="438"/>
      <c r="W101" s="438"/>
      <c r="X101" s="438"/>
      <c r="Y101" s="438"/>
      <c r="Z101" s="438"/>
    </row>
    <row r="102" ht="10.5" customHeight="1">
      <c r="A102" s="447">
        <v>45689.0</v>
      </c>
      <c r="B102" s="394" t="s">
        <v>5303</v>
      </c>
      <c r="C102" s="394" t="s">
        <v>5409</v>
      </c>
      <c r="D102" s="394" t="s">
        <v>5410</v>
      </c>
      <c r="E102" s="394" t="s">
        <v>343</v>
      </c>
      <c r="F102" s="448">
        <v>0.0</v>
      </c>
      <c r="G102" s="448">
        <v>79017.86</v>
      </c>
      <c r="H102" s="448">
        <v>88500.0</v>
      </c>
      <c r="I102" s="448">
        <v>9482.14</v>
      </c>
      <c r="J102" s="449">
        <v>12.0</v>
      </c>
      <c r="K102" s="394" t="s">
        <v>5308</v>
      </c>
      <c r="L102" s="438"/>
      <c r="M102" s="438"/>
      <c r="N102" s="438"/>
      <c r="O102" s="438"/>
      <c r="P102" s="438"/>
      <c r="Q102" s="438"/>
      <c r="R102" s="438"/>
      <c r="S102" s="438"/>
      <c r="T102" s="438"/>
      <c r="U102" s="438"/>
      <c r="V102" s="438"/>
      <c r="W102" s="438"/>
      <c r="X102" s="438"/>
      <c r="Y102" s="438"/>
      <c r="Z102" s="438"/>
    </row>
    <row r="103" ht="10.5" customHeight="1">
      <c r="A103" s="455">
        <v>45689.0</v>
      </c>
      <c r="B103" s="456" t="s">
        <v>5303</v>
      </c>
      <c r="C103" s="456" t="s">
        <v>494</v>
      </c>
      <c r="D103" s="456" t="s">
        <v>5411</v>
      </c>
      <c r="E103" s="456" t="s">
        <v>5412</v>
      </c>
      <c r="F103" s="457">
        <v>0.0</v>
      </c>
      <c r="G103" s="457">
        <v>3125.0</v>
      </c>
      <c r="H103" s="457">
        <v>3500.0</v>
      </c>
      <c r="I103" s="457">
        <v>375.0</v>
      </c>
      <c r="J103" s="449">
        <v>12.0</v>
      </c>
      <c r="K103" s="394" t="s">
        <v>5292</v>
      </c>
      <c r="L103" s="438"/>
      <c r="M103" s="438"/>
      <c r="N103" s="438"/>
      <c r="O103" s="438"/>
      <c r="P103" s="438"/>
      <c r="Q103" s="438"/>
      <c r="R103" s="438"/>
      <c r="S103" s="438"/>
      <c r="T103" s="438"/>
      <c r="U103" s="438"/>
      <c r="V103" s="438"/>
      <c r="W103" s="438"/>
      <c r="X103" s="438"/>
      <c r="Y103" s="438"/>
      <c r="Z103" s="438"/>
    </row>
    <row r="104" ht="10.5" customHeight="1">
      <c r="A104" s="447">
        <v>45689.0</v>
      </c>
      <c r="B104" s="394" t="s">
        <v>5303</v>
      </c>
      <c r="C104" s="394" t="s">
        <v>205</v>
      </c>
      <c r="D104" s="394" t="s">
        <v>5413</v>
      </c>
      <c r="E104" s="394" t="s">
        <v>5414</v>
      </c>
      <c r="F104" s="448">
        <v>0.0</v>
      </c>
      <c r="G104" s="448">
        <v>267.86</v>
      </c>
      <c r="H104" s="448">
        <v>300.0</v>
      </c>
      <c r="I104" s="448">
        <v>32.14</v>
      </c>
      <c r="J104" s="449">
        <v>12.0</v>
      </c>
      <c r="K104" s="394" t="s">
        <v>5320</v>
      </c>
      <c r="L104" s="438"/>
      <c r="M104" s="438"/>
      <c r="N104" s="438"/>
      <c r="O104" s="438"/>
      <c r="P104" s="438"/>
      <c r="Q104" s="438"/>
      <c r="R104" s="438"/>
      <c r="S104" s="438"/>
      <c r="T104" s="438"/>
      <c r="U104" s="438"/>
      <c r="V104" s="438"/>
      <c r="W104" s="438"/>
      <c r="X104" s="438"/>
      <c r="Y104" s="438"/>
      <c r="Z104" s="438"/>
    </row>
    <row r="105" ht="10.5" customHeight="1">
      <c r="A105" s="447">
        <v>45689.0</v>
      </c>
      <c r="B105" s="394" t="s">
        <v>5303</v>
      </c>
      <c r="C105" s="394" t="s">
        <v>205</v>
      </c>
      <c r="D105" s="394" t="s">
        <v>5415</v>
      </c>
      <c r="E105" s="394" t="s">
        <v>5414</v>
      </c>
      <c r="F105" s="448">
        <v>0.0</v>
      </c>
      <c r="G105" s="448">
        <v>2209.82</v>
      </c>
      <c r="H105" s="448">
        <v>2475.0</v>
      </c>
      <c r="I105" s="448">
        <v>265.18</v>
      </c>
      <c r="J105" s="449">
        <v>12.0</v>
      </c>
      <c r="K105" s="394" t="s">
        <v>5331</v>
      </c>
      <c r="L105" s="438"/>
      <c r="M105" s="438"/>
      <c r="N105" s="438"/>
      <c r="O105" s="438"/>
      <c r="P105" s="438"/>
      <c r="Q105" s="438"/>
      <c r="R105" s="438"/>
      <c r="S105" s="438"/>
      <c r="T105" s="438"/>
      <c r="U105" s="438"/>
      <c r="V105" s="438"/>
      <c r="W105" s="438"/>
      <c r="X105" s="438"/>
      <c r="Y105" s="438"/>
      <c r="Z105" s="438"/>
    </row>
    <row r="106" ht="10.5" customHeight="1">
      <c r="A106" s="447">
        <v>45689.0</v>
      </c>
      <c r="B106" s="394" t="s">
        <v>5303</v>
      </c>
      <c r="C106" s="394" t="s">
        <v>205</v>
      </c>
      <c r="D106" s="394" t="s">
        <v>5416</v>
      </c>
      <c r="E106" s="394" t="s">
        <v>5414</v>
      </c>
      <c r="F106" s="448">
        <v>0.0</v>
      </c>
      <c r="G106" s="448">
        <v>2209.82</v>
      </c>
      <c r="H106" s="448">
        <v>2475.0</v>
      </c>
      <c r="I106" s="448">
        <v>265.18</v>
      </c>
      <c r="J106" s="449">
        <v>12.0</v>
      </c>
      <c r="K106" s="394" t="s">
        <v>5331</v>
      </c>
      <c r="L106" s="438"/>
      <c r="M106" s="438"/>
      <c r="N106" s="438"/>
      <c r="O106" s="438"/>
      <c r="P106" s="438"/>
      <c r="Q106" s="438"/>
      <c r="R106" s="438"/>
      <c r="S106" s="438"/>
      <c r="T106" s="438"/>
      <c r="U106" s="438"/>
      <c r="V106" s="438"/>
      <c r="W106" s="438"/>
      <c r="X106" s="438"/>
      <c r="Y106" s="438"/>
      <c r="Z106" s="438"/>
    </row>
    <row r="107" ht="10.5" customHeight="1">
      <c r="A107" s="447">
        <v>45689.0</v>
      </c>
      <c r="B107" s="394" t="s">
        <v>5303</v>
      </c>
      <c r="C107" s="394" t="s">
        <v>205</v>
      </c>
      <c r="D107" s="394" t="s">
        <v>5417</v>
      </c>
      <c r="E107" s="394" t="s">
        <v>5414</v>
      </c>
      <c r="F107" s="448">
        <v>0.0</v>
      </c>
      <c r="G107" s="448">
        <v>2209.82</v>
      </c>
      <c r="H107" s="448">
        <v>2475.0</v>
      </c>
      <c r="I107" s="448">
        <v>265.18</v>
      </c>
      <c r="J107" s="449">
        <v>12.0</v>
      </c>
      <c r="K107" s="394" t="s">
        <v>5331</v>
      </c>
      <c r="L107" s="438"/>
      <c r="M107" s="438"/>
      <c r="N107" s="438"/>
      <c r="O107" s="438"/>
      <c r="P107" s="438"/>
      <c r="Q107" s="438"/>
      <c r="R107" s="438"/>
      <c r="S107" s="438"/>
      <c r="T107" s="438"/>
      <c r="U107" s="438"/>
      <c r="V107" s="438"/>
      <c r="W107" s="438"/>
      <c r="X107" s="438"/>
      <c r="Y107" s="438"/>
      <c r="Z107" s="438"/>
    </row>
    <row r="108" ht="10.5" customHeight="1">
      <c r="A108" s="447">
        <v>45689.0</v>
      </c>
      <c r="B108" s="394" t="s">
        <v>5303</v>
      </c>
      <c r="C108" s="394" t="s">
        <v>205</v>
      </c>
      <c r="D108" s="394" t="s">
        <v>5418</v>
      </c>
      <c r="E108" s="394" t="s">
        <v>5414</v>
      </c>
      <c r="F108" s="448">
        <v>0.0</v>
      </c>
      <c r="G108" s="448">
        <v>2209.82</v>
      </c>
      <c r="H108" s="448">
        <v>2475.0</v>
      </c>
      <c r="I108" s="448">
        <v>265.18</v>
      </c>
      <c r="J108" s="449">
        <v>12.0</v>
      </c>
      <c r="K108" s="394" t="s">
        <v>5331</v>
      </c>
      <c r="L108" s="438"/>
      <c r="M108" s="438"/>
      <c r="N108" s="438"/>
      <c r="O108" s="438"/>
      <c r="P108" s="438"/>
      <c r="Q108" s="438"/>
      <c r="R108" s="438"/>
      <c r="S108" s="438"/>
      <c r="T108" s="438"/>
      <c r="U108" s="438"/>
      <c r="V108" s="438"/>
      <c r="W108" s="438"/>
      <c r="X108" s="438"/>
      <c r="Y108" s="438"/>
      <c r="Z108" s="438"/>
    </row>
    <row r="109" ht="10.5" customHeight="1">
      <c r="A109" s="447">
        <v>45689.0</v>
      </c>
      <c r="B109" s="394" t="s">
        <v>5303</v>
      </c>
      <c r="C109" s="394" t="s">
        <v>205</v>
      </c>
      <c r="D109" s="394" t="s">
        <v>5419</v>
      </c>
      <c r="E109" s="394" t="s">
        <v>5414</v>
      </c>
      <c r="F109" s="448">
        <v>0.0</v>
      </c>
      <c r="G109" s="448">
        <v>2209.82</v>
      </c>
      <c r="H109" s="448">
        <v>2475.0</v>
      </c>
      <c r="I109" s="448">
        <v>265.18</v>
      </c>
      <c r="J109" s="449">
        <v>12.0</v>
      </c>
      <c r="K109" s="394" t="s">
        <v>5331</v>
      </c>
      <c r="L109" s="438"/>
      <c r="M109" s="438"/>
      <c r="N109" s="438"/>
      <c r="O109" s="438"/>
      <c r="P109" s="438"/>
      <c r="Q109" s="438"/>
      <c r="R109" s="438"/>
      <c r="S109" s="438"/>
      <c r="T109" s="438"/>
      <c r="U109" s="438"/>
      <c r="V109" s="438"/>
      <c r="W109" s="438"/>
      <c r="X109" s="438"/>
      <c r="Y109" s="438"/>
      <c r="Z109" s="438"/>
    </row>
    <row r="110" ht="10.5" customHeight="1">
      <c r="A110" s="447">
        <v>45689.0</v>
      </c>
      <c r="B110" s="394" t="s">
        <v>5303</v>
      </c>
      <c r="C110" s="394" t="s">
        <v>205</v>
      </c>
      <c r="D110" s="394" t="s">
        <v>5420</v>
      </c>
      <c r="E110" s="394" t="s">
        <v>5414</v>
      </c>
      <c r="F110" s="448">
        <v>0.0</v>
      </c>
      <c r="G110" s="448">
        <v>2209.82</v>
      </c>
      <c r="H110" s="448">
        <v>2475.0</v>
      </c>
      <c r="I110" s="448">
        <v>265.18</v>
      </c>
      <c r="J110" s="449">
        <v>12.0</v>
      </c>
      <c r="K110" s="394" t="s">
        <v>5331</v>
      </c>
      <c r="L110" s="438"/>
      <c r="M110" s="438"/>
      <c r="N110" s="438"/>
      <c r="O110" s="438"/>
      <c r="P110" s="438"/>
      <c r="Q110" s="438"/>
      <c r="R110" s="438"/>
      <c r="S110" s="438"/>
      <c r="T110" s="438"/>
      <c r="U110" s="438"/>
      <c r="V110" s="438"/>
      <c r="W110" s="438"/>
      <c r="X110" s="438"/>
      <c r="Y110" s="438"/>
      <c r="Z110" s="438"/>
    </row>
    <row r="111" ht="10.5" customHeight="1">
      <c r="A111" s="447">
        <v>45689.0</v>
      </c>
      <c r="B111" s="394" t="s">
        <v>5303</v>
      </c>
      <c r="C111" s="394" t="s">
        <v>205</v>
      </c>
      <c r="D111" s="394" t="s">
        <v>5421</v>
      </c>
      <c r="E111" s="394" t="s">
        <v>5414</v>
      </c>
      <c r="F111" s="448">
        <v>0.0</v>
      </c>
      <c r="G111" s="448">
        <v>2209.82</v>
      </c>
      <c r="H111" s="448">
        <v>2475.0</v>
      </c>
      <c r="I111" s="448">
        <v>265.18</v>
      </c>
      <c r="J111" s="449">
        <v>12.0</v>
      </c>
      <c r="K111" s="394" t="s">
        <v>5331</v>
      </c>
      <c r="L111" s="438"/>
      <c r="M111" s="438"/>
      <c r="N111" s="438"/>
      <c r="O111" s="438"/>
      <c r="P111" s="438"/>
      <c r="Q111" s="438"/>
      <c r="R111" s="438"/>
      <c r="S111" s="438"/>
      <c r="T111" s="438"/>
      <c r="U111" s="438"/>
      <c r="V111" s="438"/>
      <c r="W111" s="438"/>
      <c r="X111" s="438"/>
      <c r="Y111" s="438"/>
      <c r="Z111" s="438"/>
    </row>
    <row r="112" ht="10.5" customHeight="1">
      <c r="A112" s="447">
        <v>45689.0</v>
      </c>
      <c r="B112" s="394" t="s">
        <v>5303</v>
      </c>
      <c r="C112" s="394" t="s">
        <v>205</v>
      </c>
      <c r="D112" s="394" t="s">
        <v>5422</v>
      </c>
      <c r="E112" s="394" t="s">
        <v>5414</v>
      </c>
      <c r="F112" s="448">
        <v>0.0</v>
      </c>
      <c r="G112" s="448">
        <v>2209.82</v>
      </c>
      <c r="H112" s="448">
        <v>2475.0</v>
      </c>
      <c r="I112" s="448">
        <v>265.18</v>
      </c>
      <c r="J112" s="449">
        <v>12.0</v>
      </c>
      <c r="K112" s="394" t="s">
        <v>5331</v>
      </c>
      <c r="L112" s="438"/>
      <c r="M112" s="438"/>
      <c r="N112" s="438"/>
      <c r="O112" s="438"/>
      <c r="P112" s="438"/>
      <c r="Q112" s="438"/>
      <c r="R112" s="438"/>
      <c r="S112" s="438"/>
      <c r="T112" s="438"/>
      <c r="U112" s="438"/>
      <c r="V112" s="438"/>
      <c r="W112" s="438"/>
      <c r="X112" s="438"/>
      <c r="Y112" s="438"/>
      <c r="Z112" s="438"/>
    </row>
    <row r="113" ht="10.5" customHeight="1">
      <c r="A113" s="447">
        <v>45689.0</v>
      </c>
      <c r="B113" s="394" t="s">
        <v>5303</v>
      </c>
      <c r="C113" s="394" t="s">
        <v>205</v>
      </c>
      <c r="D113" s="394" t="s">
        <v>5423</v>
      </c>
      <c r="E113" s="394" t="s">
        <v>5414</v>
      </c>
      <c r="F113" s="448">
        <v>0.0</v>
      </c>
      <c r="G113" s="448">
        <v>2209.82</v>
      </c>
      <c r="H113" s="448">
        <v>2475.0</v>
      </c>
      <c r="I113" s="448">
        <v>265.18</v>
      </c>
      <c r="J113" s="449">
        <v>12.0</v>
      </c>
      <c r="K113" s="394" t="s">
        <v>5331</v>
      </c>
      <c r="L113" s="438"/>
      <c r="M113" s="438"/>
      <c r="N113" s="438"/>
      <c r="O113" s="438"/>
      <c r="P113" s="438"/>
      <c r="Q113" s="438"/>
      <c r="R113" s="438"/>
      <c r="S113" s="438"/>
      <c r="T113" s="438"/>
      <c r="U113" s="438"/>
      <c r="V113" s="438"/>
      <c r="W113" s="438"/>
      <c r="X113" s="438"/>
      <c r="Y113" s="438"/>
      <c r="Z113" s="438"/>
    </row>
    <row r="114" ht="10.5" customHeight="1">
      <c r="A114" s="447">
        <v>45689.0</v>
      </c>
      <c r="B114" s="394" t="s">
        <v>5303</v>
      </c>
      <c r="C114" s="394" t="s">
        <v>205</v>
      </c>
      <c r="D114" s="466" t="s">
        <v>5424</v>
      </c>
      <c r="E114" s="466" t="s">
        <v>338</v>
      </c>
      <c r="F114" s="467">
        <v>0.0</v>
      </c>
      <c r="G114" s="467">
        <v>2209.82</v>
      </c>
      <c r="H114" s="467">
        <v>2475.0</v>
      </c>
      <c r="I114" s="448">
        <v>265.18</v>
      </c>
      <c r="J114" s="449">
        <v>12.0</v>
      </c>
      <c r="K114" s="394" t="s">
        <v>5331</v>
      </c>
      <c r="L114" s="438"/>
      <c r="M114" s="438"/>
      <c r="N114" s="438"/>
      <c r="O114" s="438"/>
      <c r="P114" s="438"/>
      <c r="Q114" s="438"/>
      <c r="R114" s="438"/>
      <c r="S114" s="438"/>
      <c r="T114" s="438"/>
      <c r="U114" s="438"/>
      <c r="V114" s="438"/>
      <c r="W114" s="438"/>
      <c r="X114" s="438"/>
      <c r="Y114" s="438"/>
      <c r="Z114" s="438"/>
    </row>
    <row r="115" ht="10.5" customHeight="1">
      <c r="A115" s="447">
        <v>45689.0</v>
      </c>
      <c r="B115" s="394" t="s">
        <v>5303</v>
      </c>
      <c r="C115" s="394" t="s">
        <v>205</v>
      </c>
      <c r="D115" s="466" t="s">
        <v>5425</v>
      </c>
      <c r="E115" s="466" t="s">
        <v>338</v>
      </c>
      <c r="F115" s="467">
        <v>0.0</v>
      </c>
      <c r="G115" s="467">
        <v>2209.82</v>
      </c>
      <c r="H115" s="467">
        <v>2475.0</v>
      </c>
      <c r="I115" s="448">
        <v>265.18</v>
      </c>
      <c r="J115" s="449">
        <v>12.0</v>
      </c>
      <c r="K115" s="394" t="s">
        <v>5331</v>
      </c>
      <c r="L115" s="438"/>
      <c r="M115" s="438"/>
      <c r="N115" s="438"/>
      <c r="O115" s="438"/>
      <c r="P115" s="438"/>
      <c r="Q115" s="438"/>
      <c r="R115" s="438"/>
      <c r="S115" s="438"/>
      <c r="T115" s="438"/>
      <c r="U115" s="438"/>
      <c r="V115" s="438"/>
      <c r="W115" s="438"/>
      <c r="X115" s="438"/>
      <c r="Y115" s="438"/>
      <c r="Z115" s="438"/>
    </row>
    <row r="116" ht="10.5" customHeight="1">
      <c r="A116" s="447">
        <v>45689.0</v>
      </c>
      <c r="B116" s="394" t="s">
        <v>5303</v>
      </c>
      <c r="C116" s="394" t="s">
        <v>205</v>
      </c>
      <c r="D116" s="466" t="s">
        <v>5426</v>
      </c>
      <c r="E116" s="466" t="s">
        <v>338</v>
      </c>
      <c r="F116" s="467">
        <v>0.0</v>
      </c>
      <c r="G116" s="467">
        <v>2209.82</v>
      </c>
      <c r="H116" s="467">
        <v>2475.0</v>
      </c>
      <c r="I116" s="448">
        <v>265.18</v>
      </c>
      <c r="J116" s="449">
        <v>12.0</v>
      </c>
      <c r="K116" s="394" t="s">
        <v>5331</v>
      </c>
      <c r="L116" s="438"/>
      <c r="M116" s="438"/>
      <c r="N116" s="438"/>
      <c r="O116" s="438"/>
      <c r="P116" s="438"/>
      <c r="Q116" s="438"/>
      <c r="R116" s="438"/>
      <c r="S116" s="438"/>
      <c r="T116" s="438"/>
      <c r="U116" s="438"/>
      <c r="V116" s="438"/>
      <c r="W116" s="438"/>
      <c r="X116" s="438"/>
      <c r="Y116" s="438"/>
      <c r="Z116" s="438"/>
    </row>
    <row r="117" ht="10.5" customHeight="1">
      <c r="A117" s="447">
        <v>45689.0</v>
      </c>
      <c r="B117" s="394" t="s">
        <v>5303</v>
      </c>
      <c r="C117" s="394" t="s">
        <v>205</v>
      </c>
      <c r="D117" s="466" t="s">
        <v>5427</v>
      </c>
      <c r="E117" s="466" t="s">
        <v>338</v>
      </c>
      <c r="F117" s="467">
        <v>0.0</v>
      </c>
      <c r="G117" s="467">
        <v>2209.82</v>
      </c>
      <c r="H117" s="467">
        <v>2475.0</v>
      </c>
      <c r="I117" s="448">
        <v>265.18</v>
      </c>
      <c r="J117" s="449">
        <v>12.0</v>
      </c>
      <c r="K117" s="394" t="s">
        <v>5331</v>
      </c>
      <c r="L117" s="438"/>
      <c r="M117" s="438"/>
      <c r="N117" s="438"/>
      <c r="O117" s="438"/>
      <c r="P117" s="438"/>
      <c r="Q117" s="438"/>
      <c r="R117" s="438"/>
      <c r="S117" s="438"/>
      <c r="T117" s="438"/>
      <c r="U117" s="438"/>
      <c r="V117" s="438"/>
      <c r="W117" s="438"/>
      <c r="X117" s="438"/>
      <c r="Y117" s="438"/>
      <c r="Z117" s="438"/>
    </row>
    <row r="118" ht="10.5" customHeight="1">
      <c r="A118" s="447">
        <v>45689.0</v>
      </c>
      <c r="B118" s="394" t="s">
        <v>5303</v>
      </c>
      <c r="C118" s="394" t="s">
        <v>205</v>
      </c>
      <c r="D118" s="466" t="s">
        <v>5428</v>
      </c>
      <c r="E118" s="466" t="s">
        <v>338</v>
      </c>
      <c r="F118" s="467">
        <v>0.0</v>
      </c>
      <c r="G118" s="467">
        <v>2209.82</v>
      </c>
      <c r="H118" s="467">
        <v>2475.0</v>
      </c>
      <c r="I118" s="448">
        <v>265.18</v>
      </c>
      <c r="J118" s="449">
        <v>12.0</v>
      </c>
      <c r="K118" s="394" t="s">
        <v>5331</v>
      </c>
      <c r="L118" s="438"/>
      <c r="M118" s="438"/>
      <c r="N118" s="438"/>
      <c r="O118" s="438"/>
      <c r="P118" s="438"/>
      <c r="Q118" s="438"/>
      <c r="R118" s="438"/>
      <c r="S118" s="438"/>
      <c r="T118" s="438"/>
      <c r="U118" s="438"/>
      <c r="V118" s="438"/>
      <c r="W118" s="438"/>
      <c r="X118" s="438"/>
      <c r="Y118" s="438"/>
      <c r="Z118" s="438"/>
    </row>
    <row r="119" ht="10.5" customHeight="1">
      <c r="A119" s="447">
        <v>45689.0</v>
      </c>
      <c r="B119" s="394" t="s">
        <v>5303</v>
      </c>
      <c r="C119" s="394" t="s">
        <v>205</v>
      </c>
      <c r="D119" s="466" t="s">
        <v>5429</v>
      </c>
      <c r="E119" s="466" t="s">
        <v>338</v>
      </c>
      <c r="F119" s="467">
        <v>0.0</v>
      </c>
      <c r="G119" s="467">
        <v>2209.82</v>
      </c>
      <c r="H119" s="467">
        <v>2475.0</v>
      </c>
      <c r="I119" s="448">
        <v>265.18</v>
      </c>
      <c r="J119" s="449">
        <v>12.0</v>
      </c>
      <c r="K119" s="394" t="s">
        <v>5331</v>
      </c>
      <c r="L119" s="438"/>
      <c r="M119" s="438"/>
      <c r="N119" s="438"/>
      <c r="O119" s="438"/>
      <c r="P119" s="438"/>
      <c r="Q119" s="438"/>
      <c r="R119" s="438"/>
      <c r="S119" s="438"/>
      <c r="T119" s="438"/>
      <c r="U119" s="438"/>
      <c r="V119" s="438"/>
      <c r="W119" s="438"/>
      <c r="X119" s="438"/>
      <c r="Y119" s="438"/>
      <c r="Z119" s="438"/>
    </row>
    <row r="120" ht="10.5" customHeight="1">
      <c r="A120" s="447">
        <v>45689.0</v>
      </c>
      <c r="B120" s="394" t="s">
        <v>5303</v>
      </c>
      <c r="C120" s="394" t="s">
        <v>205</v>
      </c>
      <c r="D120" s="466" t="s">
        <v>5430</v>
      </c>
      <c r="E120" s="466" t="s">
        <v>338</v>
      </c>
      <c r="F120" s="467">
        <v>0.0</v>
      </c>
      <c r="G120" s="467">
        <v>2209.82</v>
      </c>
      <c r="H120" s="467">
        <v>2475.0</v>
      </c>
      <c r="I120" s="448">
        <v>265.18</v>
      </c>
      <c r="J120" s="449">
        <v>12.0</v>
      </c>
      <c r="K120" s="394" t="s">
        <v>5331</v>
      </c>
      <c r="L120" s="438"/>
      <c r="M120" s="438"/>
      <c r="N120" s="438"/>
      <c r="O120" s="438"/>
      <c r="P120" s="438"/>
      <c r="Q120" s="438"/>
      <c r="R120" s="438"/>
      <c r="S120" s="438"/>
      <c r="T120" s="438"/>
      <c r="U120" s="438"/>
      <c r="V120" s="438"/>
      <c r="W120" s="438"/>
      <c r="X120" s="438"/>
      <c r="Y120" s="438"/>
      <c r="Z120" s="438"/>
    </row>
    <row r="121" ht="10.5" customHeight="1">
      <c r="A121" s="447">
        <v>45689.0</v>
      </c>
      <c r="B121" s="394" t="s">
        <v>5303</v>
      </c>
      <c r="C121" s="394" t="s">
        <v>205</v>
      </c>
      <c r="D121" s="466" t="s">
        <v>5431</v>
      </c>
      <c r="E121" s="466" t="s">
        <v>338</v>
      </c>
      <c r="F121" s="467">
        <v>0.0</v>
      </c>
      <c r="G121" s="467">
        <v>2209.82</v>
      </c>
      <c r="H121" s="467">
        <v>2475.0</v>
      </c>
      <c r="I121" s="448">
        <v>265.18</v>
      </c>
      <c r="J121" s="449">
        <v>12.0</v>
      </c>
      <c r="K121" s="394" t="s">
        <v>5331</v>
      </c>
      <c r="L121" s="438"/>
      <c r="M121" s="438"/>
      <c r="N121" s="438"/>
      <c r="O121" s="438"/>
      <c r="P121" s="438"/>
      <c r="Q121" s="438"/>
      <c r="R121" s="438"/>
      <c r="S121" s="438"/>
      <c r="T121" s="438"/>
      <c r="U121" s="438"/>
      <c r="V121" s="438"/>
      <c r="W121" s="438"/>
      <c r="X121" s="438"/>
      <c r="Y121" s="438"/>
      <c r="Z121" s="438"/>
    </row>
    <row r="122" ht="10.5" customHeight="1">
      <c r="A122" s="447">
        <v>45689.0</v>
      </c>
      <c r="B122" s="394" t="s">
        <v>5303</v>
      </c>
      <c r="C122" s="394" t="s">
        <v>205</v>
      </c>
      <c r="D122" s="466" t="s">
        <v>5432</v>
      </c>
      <c r="E122" s="466" t="s">
        <v>338</v>
      </c>
      <c r="F122" s="467">
        <v>0.0</v>
      </c>
      <c r="G122" s="467">
        <v>2209.82</v>
      </c>
      <c r="H122" s="467">
        <v>2475.0</v>
      </c>
      <c r="I122" s="448">
        <v>265.18</v>
      </c>
      <c r="J122" s="449">
        <v>12.0</v>
      </c>
      <c r="K122" s="394" t="s">
        <v>5331</v>
      </c>
      <c r="L122" s="438"/>
      <c r="M122" s="438"/>
      <c r="N122" s="438"/>
      <c r="O122" s="438"/>
      <c r="P122" s="438"/>
      <c r="Q122" s="438"/>
      <c r="R122" s="438"/>
      <c r="S122" s="438"/>
      <c r="T122" s="438"/>
      <c r="U122" s="438"/>
      <c r="V122" s="438"/>
      <c r="W122" s="438"/>
      <c r="X122" s="438"/>
      <c r="Y122" s="438"/>
      <c r="Z122" s="438"/>
    </row>
    <row r="123" ht="10.5" customHeight="1">
      <c r="A123" s="447">
        <v>45689.0</v>
      </c>
      <c r="B123" s="394" t="s">
        <v>5303</v>
      </c>
      <c r="C123" s="394" t="s">
        <v>5433</v>
      </c>
      <c r="D123" s="394" t="s">
        <v>5434</v>
      </c>
      <c r="E123" s="394" t="s">
        <v>440</v>
      </c>
      <c r="F123" s="448">
        <v>0.0</v>
      </c>
      <c r="G123" s="448">
        <v>21428.57</v>
      </c>
      <c r="H123" s="448">
        <v>24000.0</v>
      </c>
      <c r="I123" s="448">
        <v>2571.43</v>
      </c>
      <c r="J123" s="449">
        <v>12.0</v>
      </c>
      <c r="K123" s="394" t="s">
        <v>5292</v>
      </c>
      <c r="L123" s="438"/>
      <c r="M123" s="438"/>
      <c r="N123" s="438"/>
      <c r="O123" s="438"/>
      <c r="P123" s="438"/>
      <c r="Q123" s="438"/>
      <c r="R123" s="438"/>
      <c r="S123" s="438"/>
      <c r="T123" s="438"/>
      <c r="U123" s="438"/>
      <c r="V123" s="438"/>
      <c r="W123" s="438"/>
      <c r="X123" s="438"/>
      <c r="Y123" s="438"/>
      <c r="Z123" s="438"/>
    </row>
    <row r="124" ht="10.5" customHeight="1">
      <c r="A124" s="447">
        <v>45689.0</v>
      </c>
      <c r="B124" s="394" t="s">
        <v>5303</v>
      </c>
      <c r="C124" s="394" t="s">
        <v>467</v>
      </c>
      <c r="D124" s="394" t="s">
        <v>5435</v>
      </c>
      <c r="E124" s="394" t="s">
        <v>5436</v>
      </c>
      <c r="F124" s="448">
        <v>0.0</v>
      </c>
      <c r="G124" s="448">
        <v>267.86</v>
      </c>
      <c r="H124" s="448">
        <v>300.0</v>
      </c>
      <c r="I124" s="448">
        <v>32.14</v>
      </c>
      <c r="J124" s="449">
        <v>12.0</v>
      </c>
      <c r="K124" s="394" t="s">
        <v>5320</v>
      </c>
      <c r="L124" s="438"/>
      <c r="M124" s="438"/>
      <c r="N124" s="438"/>
      <c r="O124" s="438"/>
      <c r="P124" s="438"/>
      <c r="Q124" s="438"/>
      <c r="R124" s="438"/>
      <c r="S124" s="438"/>
      <c r="T124" s="438"/>
      <c r="U124" s="438"/>
      <c r="V124" s="438"/>
      <c r="W124" s="438"/>
      <c r="X124" s="438"/>
      <c r="Y124" s="438"/>
      <c r="Z124" s="438"/>
    </row>
    <row r="125" ht="10.5" customHeight="1">
      <c r="A125" s="447">
        <v>45689.0</v>
      </c>
      <c r="B125" s="394" t="s">
        <v>5303</v>
      </c>
      <c r="C125" s="394" t="s">
        <v>233</v>
      </c>
      <c r="D125" s="394" t="s">
        <v>5381</v>
      </c>
      <c r="E125" s="394" t="s">
        <v>5437</v>
      </c>
      <c r="F125" s="448">
        <v>0.0</v>
      </c>
      <c r="G125" s="448">
        <v>210.71</v>
      </c>
      <c r="H125" s="448">
        <v>236.0</v>
      </c>
      <c r="I125" s="448">
        <v>25.29</v>
      </c>
      <c r="J125" s="449">
        <v>12.0</v>
      </c>
      <c r="K125" s="394" t="s">
        <v>5361</v>
      </c>
      <c r="L125" s="438"/>
      <c r="M125" s="438"/>
      <c r="N125" s="438"/>
      <c r="O125" s="438"/>
      <c r="P125" s="438"/>
      <c r="Q125" s="438"/>
      <c r="R125" s="438"/>
      <c r="S125" s="438"/>
      <c r="T125" s="438"/>
      <c r="U125" s="438"/>
      <c r="V125" s="438"/>
      <c r="W125" s="438"/>
      <c r="X125" s="438"/>
      <c r="Y125" s="438"/>
      <c r="Z125" s="438"/>
    </row>
    <row r="126" ht="10.5" customHeight="1">
      <c r="A126" s="447">
        <v>45689.0</v>
      </c>
      <c r="B126" s="394" t="s">
        <v>5303</v>
      </c>
      <c r="C126" s="394" t="s">
        <v>245</v>
      </c>
      <c r="D126" s="394" t="s">
        <v>5323</v>
      </c>
      <c r="E126" s="394" t="s">
        <v>324</v>
      </c>
      <c r="F126" s="448">
        <v>0.0</v>
      </c>
      <c r="G126" s="448">
        <v>175560.0</v>
      </c>
      <c r="H126" s="448">
        <v>196627.2</v>
      </c>
      <c r="I126" s="448">
        <v>21067.2</v>
      </c>
      <c r="J126" s="449">
        <v>12.0</v>
      </c>
      <c r="K126" s="394" t="s">
        <v>5324</v>
      </c>
      <c r="L126" s="438"/>
      <c r="M126" s="438"/>
      <c r="N126" s="438"/>
      <c r="O126" s="438"/>
      <c r="P126" s="438"/>
      <c r="Q126" s="438"/>
      <c r="R126" s="438"/>
      <c r="S126" s="438"/>
      <c r="T126" s="438"/>
      <c r="U126" s="438"/>
      <c r="V126" s="438"/>
      <c r="W126" s="438"/>
      <c r="X126" s="438"/>
      <c r="Y126" s="438"/>
      <c r="Z126" s="438"/>
    </row>
    <row r="127" ht="10.5" customHeight="1">
      <c r="A127" s="447">
        <v>45689.0</v>
      </c>
      <c r="B127" s="394" t="s">
        <v>5303</v>
      </c>
      <c r="C127" s="394" t="s">
        <v>245</v>
      </c>
      <c r="D127" s="394" t="s">
        <v>5438</v>
      </c>
      <c r="E127" s="394" t="s">
        <v>324</v>
      </c>
      <c r="F127" s="448">
        <v>0.0</v>
      </c>
      <c r="G127" s="448">
        <v>1562.79</v>
      </c>
      <c r="H127" s="448">
        <v>1750.32</v>
      </c>
      <c r="I127" s="448">
        <v>187.53</v>
      </c>
      <c r="J127" s="449">
        <v>12.0</v>
      </c>
      <c r="K127" s="394" t="s">
        <v>5325</v>
      </c>
      <c r="L127" s="438"/>
      <c r="M127" s="438"/>
      <c r="N127" s="438"/>
      <c r="O127" s="438"/>
      <c r="P127" s="438"/>
      <c r="Q127" s="438"/>
      <c r="R127" s="438"/>
      <c r="S127" s="438"/>
      <c r="T127" s="438"/>
      <c r="U127" s="438"/>
      <c r="V127" s="438"/>
      <c r="W127" s="438"/>
      <c r="X127" s="438"/>
      <c r="Y127" s="438"/>
      <c r="Z127" s="438"/>
    </row>
    <row r="128" ht="10.5" customHeight="1">
      <c r="A128" s="447">
        <v>45689.0</v>
      </c>
      <c r="B128" s="394" t="s">
        <v>5303</v>
      </c>
      <c r="C128" s="394" t="s">
        <v>210</v>
      </c>
      <c r="D128" s="394" t="s">
        <v>5439</v>
      </c>
      <c r="E128" s="394" t="s">
        <v>409</v>
      </c>
      <c r="F128" s="448">
        <v>0.0</v>
      </c>
      <c r="G128" s="448">
        <v>267.86</v>
      </c>
      <c r="H128" s="448">
        <v>300.0</v>
      </c>
      <c r="I128" s="448">
        <v>32.14</v>
      </c>
      <c r="J128" s="449">
        <v>12.0</v>
      </c>
      <c r="K128" s="394" t="s">
        <v>5320</v>
      </c>
      <c r="L128" s="438"/>
      <c r="M128" s="438"/>
      <c r="N128" s="438"/>
      <c r="O128" s="438"/>
      <c r="P128" s="438"/>
      <c r="Q128" s="438"/>
      <c r="R128" s="438"/>
      <c r="S128" s="438"/>
      <c r="T128" s="438"/>
      <c r="U128" s="438"/>
      <c r="V128" s="438"/>
      <c r="W128" s="438"/>
      <c r="X128" s="438"/>
      <c r="Y128" s="438"/>
      <c r="Z128" s="438"/>
    </row>
    <row r="129" ht="10.5" customHeight="1">
      <c r="A129" s="447">
        <v>45689.0</v>
      </c>
      <c r="B129" s="394" t="s">
        <v>5303</v>
      </c>
      <c r="C129" s="394" t="s">
        <v>210</v>
      </c>
      <c r="D129" s="394" t="s">
        <v>5440</v>
      </c>
      <c r="E129" s="394" t="s">
        <v>409</v>
      </c>
      <c r="F129" s="448">
        <v>0.0</v>
      </c>
      <c r="G129" s="448">
        <v>7589.29</v>
      </c>
      <c r="H129" s="448">
        <v>8500.0</v>
      </c>
      <c r="I129" s="448">
        <v>910.71</v>
      </c>
      <c r="J129" s="449">
        <v>12.0</v>
      </c>
      <c r="K129" s="394" t="s">
        <v>5331</v>
      </c>
      <c r="L129" s="438"/>
      <c r="M129" s="438"/>
      <c r="N129" s="438"/>
      <c r="O129" s="438"/>
      <c r="P129" s="438"/>
      <c r="Q129" s="438"/>
      <c r="R129" s="438"/>
      <c r="S129" s="438"/>
      <c r="T129" s="438"/>
      <c r="U129" s="438"/>
      <c r="V129" s="438"/>
      <c r="W129" s="438"/>
      <c r="X129" s="438"/>
      <c r="Y129" s="438"/>
      <c r="Z129" s="438"/>
    </row>
    <row r="130" ht="10.5" customHeight="1">
      <c r="A130" s="447">
        <v>45689.0</v>
      </c>
      <c r="B130" s="394" t="s">
        <v>5303</v>
      </c>
      <c r="C130" s="394" t="s">
        <v>210</v>
      </c>
      <c r="D130" s="394" t="s">
        <v>5441</v>
      </c>
      <c r="E130" s="394" t="s">
        <v>409</v>
      </c>
      <c r="F130" s="448">
        <v>0.0</v>
      </c>
      <c r="G130" s="448">
        <v>7589.29</v>
      </c>
      <c r="H130" s="448">
        <v>8500.0</v>
      </c>
      <c r="I130" s="448">
        <v>910.71</v>
      </c>
      <c r="J130" s="449">
        <v>12.0</v>
      </c>
      <c r="K130" s="394" t="s">
        <v>5331</v>
      </c>
      <c r="L130" s="438"/>
      <c r="M130" s="438"/>
      <c r="N130" s="438"/>
      <c r="O130" s="438"/>
      <c r="P130" s="438"/>
      <c r="Q130" s="438"/>
      <c r="R130" s="438"/>
      <c r="S130" s="438"/>
      <c r="T130" s="438"/>
      <c r="U130" s="438"/>
      <c r="V130" s="438"/>
      <c r="W130" s="438"/>
      <c r="X130" s="438"/>
      <c r="Y130" s="438"/>
      <c r="Z130" s="438"/>
    </row>
    <row r="131" ht="10.5" customHeight="1">
      <c r="A131" s="447">
        <v>45689.0</v>
      </c>
      <c r="B131" s="394" t="s">
        <v>5303</v>
      </c>
      <c r="C131" s="394" t="s">
        <v>210</v>
      </c>
      <c r="D131" s="394" t="s">
        <v>5442</v>
      </c>
      <c r="E131" s="394" t="s">
        <v>409</v>
      </c>
      <c r="F131" s="448">
        <v>0.0</v>
      </c>
      <c r="G131" s="448">
        <v>7589.29</v>
      </c>
      <c r="H131" s="448">
        <v>8500.0</v>
      </c>
      <c r="I131" s="448">
        <v>910.71</v>
      </c>
      <c r="J131" s="449">
        <v>12.0</v>
      </c>
      <c r="K131" s="394" t="s">
        <v>5331</v>
      </c>
      <c r="L131" s="438"/>
      <c r="M131" s="438"/>
      <c r="N131" s="438"/>
      <c r="O131" s="438"/>
      <c r="P131" s="438"/>
      <c r="Q131" s="438"/>
      <c r="R131" s="438"/>
      <c r="S131" s="438"/>
      <c r="T131" s="438"/>
      <c r="U131" s="438"/>
      <c r="V131" s="438"/>
      <c r="W131" s="438"/>
      <c r="X131" s="438"/>
      <c r="Y131" s="438"/>
      <c r="Z131" s="438"/>
    </row>
    <row r="132" ht="10.5" customHeight="1">
      <c r="A132" s="447">
        <v>45689.0</v>
      </c>
      <c r="B132" s="394" t="s">
        <v>5303</v>
      </c>
      <c r="C132" s="394" t="s">
        <v>210</v>
      </c>
      <c r="D132" s="394" t="s">
        <v>5443</v>
      </c>
      <c r="E132" s="394" t="s">
        <v>409</v>
      </c>
      <c r="F132" s="448">
        <v>0.0</v>
      </c>
      <c r="G132" s="448">
        <v>7589.29</v>
      </c>
      <c r="H132" s="448">
        <v>8500.0</v>
      </c>
      <c r="I132" s="448">
        <v>910.71</v>
      </c>
      <c r="J132" s="449">
        <v>12.0</v>
      </c>
      <c r="K132" s="394" t="s">
        <v>5331</v>
      </c>
      <c r="L132" s="438"/>
      <c r="M132" s="438"/>
      <c r="N132" s="438"/>
      <c r="O132" s="438"/>
      <c r="P132" s="438"/>
      <c r="Q132" s="438"/>
      <c r="R132" s="438"/>
      <c r="S132" s="438"/>
      <c r="T132" s="438"/>
      <c r="U132" s="438"/>
      <c r="V132" s="438"/>
      <c r="W132" s="438"/>
      <c r="X132" s="438"/>
      <c r="Y132" s="438"/>
      <c r="Z132" s="438"/>
    </row>
    <row r="133" ht="10.5" customHeight="1">
      <c r="A133" s="447">
        <v>45689.0</v>
      </c>
      <c r="B133" s="394" t="s">
        <v>5303</v>
      </c>
      <c r="C133" s="394" t="s">
        <v>251</v>
      </c>
      <c r="D133" s="394" t="s">
        <v>5444</v>
      </c>
      <c r="E133" s="394" t="s">
        <v>400</v>
      </c>
      <c r="F133" s="448">
        <v>0.0</v>
      </c>
      <c r="G133" s="448">
        <v>3571.43</v>
      </c>
      <c r="H133" s="448">
        <v>4000.0</v>
      </c>
      <c r="I133" s="448">
        <v>428.57</v>
      </c>
      <c r="J133" s="449">
        <v>12.0</v>
      </c>
      <c r="K133" s="394" t="s">
        <v>5292</v>
      </c>
      <c r="L133" s="438"/>
      <c r="M133" s="438"/>
      <c r="N133" s="438"/>
      <c r="O133" s="438"/>
      <c r="P133" s="438"/>
      <c r="Q133" s="438"/>
      <c r="R133" s="438"/>
      <c r="S133" s="438"/>
      <c r="T133" s="438"/>
      <c r="U133" s="438"/>
      <c r="V133" s="438"/>
      <c r="W133" s="438"/>
      <c r="X133" s="438"/>
      <c r="Y133" s="438"/>
      <c r="Z133" s="438"/>
    </row>
    <row r="134" ht="10.5" customHeight="1">
      <c r="A134" s="447">
        <v>45689.0</v>
      </c>
      <c r="B134" s="394" t="s">
        <v>5303</v>
      </c>
      <c r="C134" s="394" t="s">
        <v>256</v>
      </c>
      <c r="D134" s="394" t="s">
        <v>5445</v>
      </c>
      <c r="E134" s="394" t="s">
        <v>255</v>
      </c>
      <c r="F134" s="448">
        <v>0.0</v>
      </c>
      <c r="G134" s="448">
        <v>14732.14</v>
      </c>
      <c r="H134" s="448">
        <v>16500.0</v>
      </c>
      <c r="I134" s="448">
        <v>1767.86</v>
      </c>
      <c r="J134" s="449">
        <v>12.0</v>
      </c>
      <c r="K134" s="394" t="s">
        <v>5308</v>
      </c>
      <c r="L134" s="438"/>
      <c r="M134" s="438"/>
      <c r="N134" s="438"/>
      <c r="O134" s="438"/>
      <c r="P134" s="438"/>
      <c r="Q134" s="438"/>
      <c r="R134" s="438"/>
      <c r="S134" s="438"/>
      <c r="T134" s="438"/>
      <c r="U134" s="438"/>
      <c r="V134" s="438"/>
      <c r="W134" s="438"/>
      <c r="X134" s="438"/>
      <c r="Y134" s="438"/>
      <c r="Z134" s="438"/>
    </row>
    <row r="135" ht="10.5" customHeight="1">
      <c r="A135" s="447">
        <v>45691.0</v>
      </c>
      <c r="B135" s="394" t="s">
        <v>5303</v>
      </c>
      <c r="C135" s="394" t="s">
        <v>183</v>
      </c>
      <c r="D135" s="394" t="s">
        <v>5446</v>
      </c>
      <c r="E135" s="394" t="s">
        <v>182</v>
      </c>
      <c r="F135" s="448">
        <v>0.0</v>
      </c>
      <c r="G135" s="448">
        <v>7589.29</v>
      </c>
      <c r="H135" s="448">
        <v>8500.0</v>
      </c>
      <c r="I135" s="448">
        <v>910.71</v>
      </c>
      <c r="J135" s="449">
        <v>12.0</v>
      </c>
      <c r="K135" s="394" t="s">
        <v>5331</v>
      </c>
      <c r="L135" s="438"/>
      <c r="M135" s="438"/>
      <c r="N135" s="438"/>
      <c r="O135" s="438"/>
      <c r="P135" s="438"/>
      <c r="Q135" s="438"/>
      <c r="R135" s="438"/>
      <c r="S135" s="438"/>
      <c r="T135" s="438"/>
      <c r="U135" s="438"/>
      <c r="V135" s="438"/>
      <c r="W135" s="438"/>
      <c r="X135" s="438"/>
      <c r="Y135" s="438"/>
      <c r="Z135" s="438"/>
    </row>
    <row r="136" ht="10.5" customHeight="1">
      <c r="A136" s="447">
        <v>45691.0</v>
      </c>
      <c r="B136" s="394" t="s">
        <v>5303</v>
      </c>
      <c r="C136" s="394" t="s">
        <v>183</v>
      </c>
      <c r="D136" s="394" t="s">
        <v>5447</v>
      </c>
      <c r="E136" s="394" t="s">
        <v>182</v>
      </c>
      <c r="F136" s="448">
        <v>0.0</v>
      </c>
      <c r="G136" s="448">
        <v>4910.71</v>
      </c>
      <c r="H136" s="448">
        <v>5500.0</v>
      </c>
      <c r="I136" s="448">
        <v>589.29</v>
      </c>
      <c r="J136" s="449">
        <v>12.0</v>
      </c>
      <c r="K136" s="394" t="s">
        <v>5331</v>
      </c>
      <c r="L136" s="438"/>
      <c r="M136" s="438"/>
      <c r="N136" s="438"/>
      <c r="O136" s="438"/>
      <c r="P136" s="438"/>
      <c r="Q136" s="438"/>
      <c r="R136" s="438"/>
      <c r="S136" s="438"/>
      <c r="T136" s="438"/>
      <c r="U136" s="438"/>
      <c r="V136" s="438"/>
      <c r="W136" s="438"/>
      <c r="X136" s="438"/>
      <c r="Y136" s="438"/>
      <c r="Z136" s="438"/>
    </row>
    <row r="137" ht="10.5" customHeight="1">
      <c r="A137" s="447">
        <v>45691.0</v>
      </c>
      <c r="B137" s="394" t="s">
        <v>5303</v>
      </c>
      <c r="C137" s="394" t="s">
        <v>183</v>
      </c>
      <c r="D137" s="394" t="s">
        <v>5448</v>
      </c>
      <c r="E137" s="394" t="s">
        <v>182</v>
      </c>
      <c r="F137" s="448">
        <v>0.0</v>
      </c>
      <c r="G137" s="448">
        <v>4285.71</v>
      </c>
      <c r="H137" s="448">
        <v>4800.0</v>
      </c>
      <c r="I137" s="448">
        <v>514.29</v>
      </c>
      <c r="J137" s="449">
        <v>12.0</v>
      </c>
      <c r="K137" s="394" t="s">
        <v>5331</v>
      </c>
      <c r="L137" s="438"/>
      <c r="M137" s="438"/>
      <c r="N137" s="438"/>
      <c r="O137" s="438"/>
      <c r="P137" s="438"/>
      <c r="Q137" s="438"/>
      <c r="R137" s="438"/>
      <c r="S137" s="438"/>
      <c r="T137" s="438"/>
      <c r="U137" s="438"/>
      <c r="V137" s="438"/>
      <c r="W137" s="438"/>
      <c r="X137" s="438"/>
      <c r="Y137" s="438"/>
      <c r="Z137" s="438"/>
    </row>
    <row r="138" ht="10.5" customHeight="1">
      <c r="A138" s="447">
        <v>45691.0</v>
      </c>
      <c r="B138" s="394" t="s">
        <v>5303</v>
      </c>
      <c r="C138" s="394" t="s">
        <v>183</v>
      </c>
      <c r="D138" s="394" t="s">
        <v>5449</v>
      </c>
      <c r="E138" s="394" t="s">
        <v>182</v>
      </c>
      <c r="F138" s="448">
        <v>0.0</v>
      </c>
      <c r="G138" s="448">
        <v>7589.29</v>
      </c>
      <c r="H138" s="448">
        <v>8500.0</v>
      </c>
      <c r="I138" s="448">
        <v>910.71</v>
      </c>
      <c r="J138" s="449">
        <v>12.0</v>
      </c>
      <c r="K138" s="394" t="s">
        <v>5331</v>
      </c>
      <c r="L138" s="438"/>
      <c r="M138" s="438"/>
      <c r="N138" s="438"/>
      <c r="O138" s="438"/>
      <c r="P138" s="438"/>
      <c r="Q138" s="438"/>
      <c r="R138" s="438"/>
      <c r="S138" s="438"/>
      <c r="T138" s="438"/>
      <c r="U138" s="438"/>
      <c r="V138" s="438"/>
      <c r="W138" s="438"/>
      <c r="X138" s="438"/>
      <c r="Y138" s="438"/>
      <c r="Z138" s="438"/>
    </row>
    <row r="139" ht="10.5" customHeight="1">
      <c r="A139" s="447">
        <v>45691.0</v>
      </c>
      <c r="B139" s="394" t="s">
        <v>5303</v>
      </c>
      <c r="C139" s="394" t="s">
        <v>183</v>
      </c>
      <c r="D139" s="394" t="s">
        <v>5450</v>
      </c>
      <c r="E139" s="394" t="s">
        <v>182</v>
      </c>
      <c r="F139" s="448">
        <v>0.0</v>
      </c>
      <c r="G139" s="448">
        <v>4910.71</v>
      </c>
      <c r="H139" s="448">
        <v>5500.0</v>
      </c>
      <c r="I139" s="448">
        <v>589.29</v>
      </c>
      <c r="J139" s="449">
        <v>12.0</v>
      </c>
      <c r="K139" s="394" t="s">
        <v>5331</v>
      </c>
      <c r="L139" s="438"/>
      <c r="M139" s="438"/>
      <c r="N139" s="438"/>
      <c r="O139" s="438"/>
      <c r="P139" s="438"/>
      <c r="Q139" s="438"/>
      <c r="R139" s="438"/>
      <c r="S139" s="438"/>
      <c r="T139" s="438"/>
      <c r="U139" s="438"/>
      <c r="V139" s="438"/>
      <c r="W139" s="438"/>
      <c r="X139" s="438"/>
      <c r="Y139" s="438"/>
      <c r="Z139" s="438"/>
    </row>
    <row r="140" ht="10.5" customHeight="1">
      <c r="A140" s="447">
        <v>45691.0</v>
      </c>
      <c r="B140" s="394" t="s">
        <v>5303</v>
      </c>
      <c r="C140" s="394" t="s">
        <v>183</v>
      </c>
      <c r="D140" s="394" t="s">
        <v>5451</v>
      </c>
      <c r="E140" s="394" t="s">
        <v>182</v>
      </c>
      <c r="F140" s="448">
        <v>0.0</v>
      </c>
      <c r="G140" s="448">
        <v>4285.71</v>
      </c>
      <c r="H140" s="448">
        <v>4800.0</v>
      </c>
      <c r="I140" s="448">
        <v>514.29</v>
      </c>
      <c r="J140" s="449">
        <v>12.0</v>
      </c>
      <c r="K140" s="394" t="s">
        <v>5331</v>
      </c>
      <c r="L140" s="438"/>
      <c r="M140" s="438"/>
      <c r="N140" s="438"/>
      <c r="O140" s="438"/>
      <c r="P140" s="438"/>
      <c r="Q140" s="438"/>
      <c r="R140" s="438"/>
      <c r="S140" s="438"/>
      <c r="T140" s="438"/>
      <c r="U140" s="438"/>
      <c r="V140" s="438"/>
      <c r="W140" s="438"/>
      <c r="X140" s="438"/>
      <c r="Y140" s="438"/>
      <c r="Z140" s="438"/>
    </row>
    <row r="141" ht="10.5" customHeight="1">
      <c r="A141" s="447">
        <v>45691.0</v>
      </c>
      <c r="B141" s="394" t="s">
        <v>5303</v>
      </c>
      <c r="C141" s="394" t="s">
        <v>183</v>
      </c>
      <c r="D141" s="394" t="s">
        <v>5452</v>
      </c>
      <c r="E141" s="394" t="s">
        <v>182</v>
      </c>
      <c r="F141" s="448">
        <v>0.0</v>
      </c>
      <c r="G141" s="448">
        <v>7589.29</v>
      </c>
      <c r="H141" s="448">
        <v>8500.0</v>
      </c>
      <c r="I141" s="448">
        <v>910.71</v>
      </c>
      <c r="J141" s="449">
        <v>12.0</v>
      </c>
      <c r="K141" s="394" t="s">
        <v>5331</v>
      </c>
      <c r="L141" s="438"/>
      <c r="M141" s="438"/>
      <c r="N141" s="438"/>
      <c r="O141" s="438"/>
      <c r="P141" s="438"/>
      <c r="Q141" s="438"/>
      <c r="R141" s="438"/>
      <c r="S141" s="438"/>
      <c r="T141" s="438"/>
      <c r="U141" s="438"/>
      <c r="V141" s="438"/>
      <c r="W141" s="438"/>
      <c r="X141" s="438"/>
      <c r="Y141" s="438"/>
      <c r="Z141" s="438"/>
    </row>
    <row r="142" ht="10.5" customHeight="1">
      <c r="A142" s="447">
        <v>45691.0</v>
      </c>
      <c r="B142" s="394" t="s">
        <v>5303</v>
      </c>
      <c r="C142" s="394" t="s">
        <v>183</v>
      </c>
      <c r="D142" s="394" t="s">
        <v>5453</v>
      </c>
      <c r="E142" s="394" t="s">
        <v>182</v>
      </c>
      <c r="F142" s="448">
        <v>0.0</v>
      </c>
      <c r="G142" s="448">
        <v>4910.71</v>
      </c>
      <c r="H142" s="448">
        <v>5500.0</v>
      </c>
      <c r="I142" s="448">
        <v>589.29</v>
      </c>
      <c r="J142" s="449">
        <v>12.0</v>
      </c>
      <c r="K142" s="394" t="s">
        <v>5331</v>
      </c>
      <c r="L142" s="438"/>
      <c r="M142" s="438"/>
      <c r="N142" s="438"/>
      <c r="O142" s="438"/>
      <c r="P142" s="438"/>
      <c r="Q142" s="438"/>
      <c r="R142" s="438"/>
      <c r="S142" s="438"/>
      <c r="T142" s="438"/>
      <c r="U142" s="438"/>
      <c r="V142" s="438"/>
      <c r="W142" s="438"/>
      <c r="X142" s="438"/>
      <c r="Y142" s="438"/>
      <c r="Z142" s="438"/>
    </row>
    <row r="143" ht="10.5" customHeight="1">
      <c r="A143" s="447">
        <v>45691.0</v>
      </c>
      <c r="B143" s="394" t="s">
        <v>5303</v>
      </c>
      <c r="C143" s="394" t="s">
        <v>183</v>
      </c>
      <c r="D143" s="394" t="s">
        <v>5454</v>
      </c>
      <c r="E143" s="394" t="s">
        <v>182</v>
      </c>
      <c r="F143" s="448">
        <v>0.0</v>
      </c>
      <c r="G143" s="448">
        <v>4285.71</v>
      </c>
      <c r="H143" s="448">
        <v>4800.0</v>
      </c>
      <c r="I143" s="448">
        <v>514.29</v>
      </c>
      <c r="J143" s="449">
        <v>12.0</v>
      </c>
      <c r="K143" s="394" t="s">
        <v>5331</v>
      </c>
      <c r="L143" s="438"/>
      <c r="M143" s="438"/>
      <c r="N143" s="438"/>
      <c r="O143" s="438"/>
      <c r="P143" s="438"/>
      <c r="Q143" s="438"/>
      <c r="R143" s="438"/>
      <c r="S143" s="438"/>
      <c r="T143" s="438"/>
      <c r="U143" s="438"/>
      <c r="V143" s="438"/>
      <c r="W143" s="438"/>
      <c r="X143" s="438"/>
      <c r="Y143" s="438"/>
      <c r="Z143" s="438"/>
    </row>
    <row r="144" ht="10.5" customHeight="1">
      <c r="A144" s="447">
        <v>45691.0</v>
      </c>
      <c r="B144" s="394" t="s">
        <v>5303</v>
      </c>
      <c r="C144" s="394" t="s">
        <v>183</v>
      </c>
      <c r="D144" s="394" t="s">
        <v>5455</v>
      </c>
      <c r="E144" s="394" t="s">
        <v>182</v>
      </c>
      <c r="F144" s="448">
        <v>0.0</v>
      </c>
      <c r="G144" s="448">
        <v>7589.29</v>
      </c>
      <c r="H144" s="448">
        <v>8500.0</v>
      </c>
      <c r="I144" s="448">
        <v>910.71</v>
      </c>
      <c r="J144" s="449">
        <v>12.0</v>
      </c>
      <c r="K144" s="394" t="s">
        <v>5331</v>
      </c>
      <c r="L144" s="438"/>
      <c r="M144" s="438"/>
      <c r="N144" s="438"/>
      <c r="O144" s="438"/>
      <c r="P144" s="438"/>
      <c r="Q144" s="438"/>
      <c r="R144" s="438"/>
      <c r="S144" s="438"/>
      <c r="T144" s="438"/>
      <c r="U144" s="438"/>
      <c r="V144" s="438"/>
      <c r="W144" s="438"/>
      <c r="X144" s="438"/>
      <c r="Y144" s="438"/>
      <c r="Z144" s="438"/>
    </row>
    <row r="145" ht="10.5" customHeight="1">
      <c r="A145" s="447">
        <v>45691.0</v>
      </c>
      <c r="B145" s="394" t="s">
        <v>5303</v>
      </c>
      <c r="C145" s="394" t="s">
        <v>183</v>
      </c>
      <c r="D145" s="394" t="s">
        <v>5456</v>
      </c>
      <c r="E145" s="394" t="s">
        <v>182</v>
      </c>
      <c r="F145" s="448">
        <v>0.0</v>
      </c>
      <c r="G145" s="448">
        <v>4910.71</v>
      </c>
      <c r="H145" s="448">
        <v>5500.0</v>
      </c>
      <c r="I145" s="448">
        <v>589.29</v>
      </c>
      <c r="J145" s="449">
        <v>12.0</v>
      </c>
      <c r="K145" s="394" t="s">
        <v>5331</v>
      </c>
      <c r="L145" s="438"/>
      <c r="M145" s="438"/>
      <c r="N145" s="438"/>
      <c r="O145" s="438"/>
      <c r="P145" s="438"/>
      <c r="Q145" s="438"/>
      <c r="R145" s="438"/>
      <c r="S145" s="438"/>
      <c r="T145" s="438"/>
      <c r="U145" s="438"/>
      <c r="V145" s="438"/>
      <c r="W145" s="438"/>
      <c r="X145" s="438"/>
      <c r="Y145" s="438"/>
      <c r="Z145" s="438"/>
    </row>
    <row r="146" ht="10.5" customHeight="1">
      <c r="A146" s="447">
        <v>45691.0</v>
      </c>
      <c r="B146" s="394" t="s">
        <v>5303</v>
      </c>
      <c r="C146" s="394" t="s">
        <v>183</v>
      </c>
      <c r="D146" s="394" t="s">
        <v>5457</v>
      </c>
      <c r="E146" s="394" t="s">
        <v>182</v>
      </c>
      <c r="F146" s="448">
        <v>0.0</v>
      </c>
      <c r="G146" s="448">
        <v>7589.29</v>
      </c>
      <c r="H146" s="448">
        <v>8500.0</v>
      </c>
      <c r="I146" s="448">
        <v>910.71</v>
      </c>
      <c r="J146" s="449">
        <v>12.0</v>
      </c>
      <c r="K146" s="394" t="s">
        <v>5331</v>
      </c>
      <c r="L146" s="438"/>
      <c r="M146" s="438"/>
      <c r="N146" s="438"/>
      <c r="O146" s="438"/>
      <c r="P146" s="438"/>
      <c r="Q146" s="438"/>
      <c r="R146" s="438"/>
      <c r="S146" s="438"/>
      <c r="T146" s="438"/>
      <c r="U146" s="438"/>
      <c r="V146" s="438"/>
      <c r="W146" s="438"/>
      <c r="X146" s="438"/>
      <c r="Y146" s="438"/>
      <c r="Z146" s="438"/>
    </row>
    <row r="147" ht="10.5" customHeight="1">
      <c r="A147" s="447">
        <v>45691.0</v>
      </c>
      <c r="B147" s="394" t="s">
        <v>5303</v>
      </c>
      <c r="C147" s="394" t="s">
        <v>183</v>
      </c>
      <c r="D147" s="394" t="s">
        <v>5458</v>
      </c>
      <c r="E147" s="394" t="s">
        <v>182</v>
      </c>
      <c r="F147" s="448">
        <v>0.0</v>
      </c>
      <c r="G147" s="448">
        <v>4910.71</v>
      </c>
      <c r="H147" s="448">
        <v>5500.0</v>
      </c>
      <c r="I147" s="448">
        <v>589.29</v>
      </c>
      <c r="J147" s="449">
        <v>12.0</v>
      </c>
      <c r="K147" s="394" t="s">
        <v>5331</v>
      </c>
      <c r="L147" s="438"/>
      <c r="M147" s="438"/>
      <c r="N147" s="438"/>
      <c r="O147" s="438"/>
      <c r="P147" s="438"/>
      <c r="Q147" s="438"/>
      <c r="R147" s="438"/>
      <c r="S147" s="438"/>
      <c r="T147" s="438"/>
      <c r="U147" s="438"/>
      <c r="V147" s="438"/>
      <c r="W147" s="438"/>
      <c r="X147" s="438"/>
      <c r="Y147" s="438"/>
      <c r="Z147" s="438"/>
    </row>
    <row r="148" ht="10.5" customHeight="1">
      <c r="A148" s="447">
        <v>45691.0</v>
      </c>
      <c r="B148" s="394" t="s">
        <v>5303</v>
      </c>
      <c r="C148" s="394" t="s">
        <v>335</v>
      </c>
      <c r="D148" s="394" t="s">
        <v>5459</v>
      </c>
      <c r="E148" s="394" t="s">
        <v>334</v>
      </c>
      <c r="F148" s="448">
        <v>0.0</v>
      </c>
      <c r="G148" s="448">
        <v>433.93</v>
      </c>
      <c r="H148" s="448">
        <v>486.0</v>
      </c>
      <c r="I148" s="448">
        <v>52.07</v>
      </c>
      <c r="J148" s="449">
        <v>12.0</v>
      </c>
      <c r="K148" s="394" t="s">
        <v>5361</v>
      </c>
      <c r="L148" s="438"/>
      <c r="M148" s="438"/>
      <c r="N148" s="438"/>
      <c r="O148" s="438"/>
      <c r="P148" s="438"/>
      <c r="Q148" s="438"/>
      <c r="R148" s="438"/>
      <c r="S148" s="438"/>
      <c r="T148" s="438"/>
      <c r="U148" s="438"/>
      <c r="V148" s="438"/>
      <c r="W148" s="438"/>
      <c r="X148" s="438"/>
      <c r="Y148" s="438"/>
      <c r="Z148" s="438"/>
    </row>
    <row r="149" ht="10.5" customHeight="1">
      <c r="A149" s="447">
        <v>45692.0</v>
      </c>
      <c r="B149" s="394" t="s">
        <v>5303</v>
      </c>
      <c r="C149" s="394" t="s">
        <v>367</v>
      </c>
      <c r="D149" s="394" t="s">
        <v>5460</v>
      </c>
      <c r="E149" s="394" t="s">
        <v>366</v>
      </c>
      <c r="F149" s="448">
        <v>0.0</v>
      </c>
      <c r="G149" s="448">
        <v>295.54</v>
      </c>
      <c r="H149" s="448">
        <v>331.0</v>
      </c>
      <c r="I149" s="448">
        <v>35.46</v>
      </c>
      <c r="J149" s="449">
        <v>12.0</v>
      </c>
      <c r="K149" s="394" t="s">
        <v>5361</v>
      </c>
      <c r="L149" s="438"/>
      <c r="M149" s="438"/>
      <c r="N149" s="438"/>
      <c r="O149" s="438"/>
      <c r="P149" s="438"/>
      <c r="Q149" s="438"/>
      <c r="R149" s="438"/>
      <c r="S149" s="438"/>
      <c r="T149" s="438"/>
      <c r="U149" s="438"/>
      <c r="V149" s="438"/>
      <c r="W149" s="438"/>
      <c r="X149" s="438"/>
      <c r="Y149" s="438"/>
      <c r="Z149" s="438"/>
    </row>
    <row r="150" ht="10.5" customHeight="1">
      <c r="A150" s="447">
        <v>45692.0</v>
      </c>
      <c r="B150" s="394" t="s">
        <v>5303</v>
      </c>
      <c r="C150" s="394" t="s">
        <v>362</v>
      </c>
      <c r="D150" s="394" t="s">
        <v>5461</v>
      </c>
      <c r="E150" s="394" t="s">
        <v>361</v>
      </c>
      <c r="F150" s="448">
        <v>0.0</v>
      </c>
      <c r="G150" s="448">
        <v>21428.57</v>
      </c>
      <c r="H150" s="448">
        <v>24000.0</v>
      </c>
      <c r="I150" s="448">
        <v>2571.43</v>
      </c>
      <c r="J150" s="449">
        <v>12.0</v>
      </c>
      <c r="K150" s="394" t="s">
        <v>5292</v>
      </c>
      <c r="L150" s="438"/>
      <c r="M150" s="438"/>
      <c r="N150" s="438"/>
      <c r="O150" s="438"/>
      <c r="P150" s="438"/>
      <c r="Q150" s="438"/>
      <c r="R150" s="438"/>
      <c r="S150" s="438"/>
      <c r="T150" s="438"/>
      <c r="U150" s="438"/>
      <c r="V150" s="438"/>
      <c r="W150" s="438"/>
      <c r="X150" s="438"/>
      <c r="Y150" s="438"/>
      <c r="Z150" s="438"/>
    </row>
    <row r="151" ht="10.5" customHeight="1">
      <c r="A151" s="447">
        <v>45692.0</v>
      </c>
      <c r="B151" s="394" t="s">
        <v>5303</v>
      </c>
      <c r="C151" s="394" t="s">
        <v>353</v>
      </c>
      <c r="D151" s="394" t="s">
        <v>5462</v>
      </c>
      <c r="E151" s="394" t="s">
        <v>352</v>
      </c>
      <c r="F151" s="448">
        <v>0.0</v>
      </c>
      <c r="G151" s="448">
        <v>13392.86</v>
      </c>
      <c r="H151" s="448">
        <v>15000.0</v>
      </c>
      <c r="I151" s="448">
        <v>1607.14</v>
      </c>
      <c r="J151" s="449">
        <v>12.0</v>
      </c>
      <c r="K151" s="394" t="s">
        <v>5308</v>
      </c>
      <c r="L151" s="438"/>
      <c r="M151" s="438"/>
      <c r="N151" s="438"/>
      <c r="O151" s="438"/>
      <c r="P151" s="438"/>
      <c r="Q151" s="438"/>
      <c r="R151" s="438"/>
      <c r="S151" s="438"/>
      <c r="T151" s="438"/>
      <c r="U151" s="438"/>
      <c r="V151" s="438"/>
      <c r="W151" s="438"/>
      <c r="X151" s="438"/>
      <c r="Y151" s="438"/>
      <c r="Z151" s="438"/>
    </row>
    <row r="152" ht="10.5" customHeight="1">
      <c r="A152" s="447">
        <v>45692.0</v>
      </c>
      <c r="B152" s="394" t="s">
        <v>5303</v>
      </c>
      <c r="C152" s="394" t="s">
        <v>353</v>
      </c>
      <c r="D152" s="394" t="s">
        <v>5463</v>
      </c>
      <c r="E152" s="394" t="s">
        <v>352</v>
      </c>
      <c r="F152" s="448">
        <v>0.0</v>
      </c>
      <c r="G152" s="448">
        <v>864.11</v>
      </c>
      <c r="H152" s="448">
        <v>967.8</v>
      </c>
      <c r="I152" s="448">
        <v>103.69</v>
      </c>
      <c r="J152" s="449">
        <v>12.0</v>
      </c>
      <c r="K152" s="394" t="s">
        <v>5308</v>
      </c>
      <c r="L152" s="438"/>
      <c r="M152" s="438"/>
      <c r="N152" s="438"/>
      <c r="O152" s="438"/>
      <c r="P152" s="438"/>
      <c r="Q152" s="438"/>
      <c r="R152" s="438"/>
      <c r="S152" s="438"/>
      <c r="T152" s="438"/>
      <c r="U152" s="438"/>
      <c r="V152" s="438"/>
      <c r="W152" s="438"/>
      <c r="X152" s="438"/>
      <c r="Y152" s="438"/>
      <c r="Z152" s="438"/>
    </row>
    <row r="153" ht="10.5" customHeight="1">
      <c r="A153" s="447">
        <v>45692.0</v>
      </c>
      <c r="B153" s="394" t="s">
        <v>5303</v>
      </c>
      <c r="C153" s="394" t="s">
        <v>116</v>
      </c>
      <c r="D153" s="394" t="s">
        <v>5464</v>
      </c>
      <c r="E153" s="394" t="s">
        <v>357</v>
      </c>
      <c r="F153" s="448">
        <v>0.0</v>
      </c>
      <c r="G153" s="448">
        <v>3125.0</v>
      </c>
      <c r="H153" s="448">
        <v>3500.0</v>
      </c>
      <c r="I153" s="448">
        <v>375.0</v>
      </c>
      <c r="J153" s="449">
        <v>12.0</v>
      </c>
      <c r="K153" s="394" t="s">
        <v>5292</v>
      </c>
      <c r="L153" s="438"/>
      <c r="M153" s="438"/>
      <c r="N153" s="438"/>
      <c r="O153" s="438"/>
      <c r="P153" s="438"/>
      <c r="Q153" s="438"/>
      <c r="R153" s="438"/>
      <c r="S153" s="438"/>
      <c r="T153" s="438"/>
      <c r="U153" s="438"/>
      <c r="V153" s="438"/>
      <c r="W153" s="438"/>
      <c r="X153" s="438"/>
      <c r="Y153" s="438"/>
      <c r="Z153" s="438"/>
    </row>
    <row r="154" ht="10.5" customHeight="1">
      <c r="A154" s="447">
        <v>45693.0</v>
      </c>
      <c r="B154" s="394" t="s">
        <v>5303</v>
      </c>
      <c r="C154" s="394" t="s">
        <v>371</v>
      </c>
      <c r="D154" s="394" t="s">
        <v>5465</v>
      </c>
      <c r="E154" s="394" t="s">
        <v>370</v>
      </c>
      <c r="F154" s="448">
        <v>0.0</v>
      </c>
      <c r="G154" s="448">
        <v>193.75</v>
      </c>
      <c r="H154" s="448">
        <v>217.0</v>
      </c>
      <c r="I154" s="448">
        <v>23.25</v>
      </c>
      <c r="J154" s="449">
        <v>12.0</v>
      </c>
      <c r="K154" s="394" t="s">
        <v>5361</v>
      </c>
      <c r="L154" s="438"/>
      <c r="M154" s="438"/>
      <c r="N154" s="438"/>
      <c r="O154" s="438"/>
      <c r="P154" s="438"/>
      <c r="Q154" s="438"/>
      <c r="R154" s="438"/>
      <c r="S154" s="438"/>
      <c r="T154" s="438"/>
      <c r="U154" s="438"/>
      <c r="V154" s="438"/>
      <c r="W154" s="438"/>
      <c r="X154" s="438"/>
      <c r="Y154" s="438"/>
      <c r="Z154" s="438"/>
    </row>
    <row r="155" ht="10.5" customHeight="1">
      <c r="A155" s="447">
        <v>45694.0</v>
      </c>
      <c r="B155" s="394" t="s">
        <v>5303</v>
      </c>
      <c r="C155" s="394" t="s">
        <v>183</v>
      </c>
      <c r="D155" s="394" t="s">
        <v>5466</v>
      </c>
      <c r="E155" s="394" t="s">
        <v>373</v>
      </c>
      <c r="F155" s="448">
        <v>0.0</v>
      </c>
      <c r="G155" s="448">
        <v>4285.71</v>
      </c>
      <c r="H155" s="448">
        <v>4800.0</v>
      </c>
      <c r="I155" s="448">
        <v>514.29</v>
      </c>
      <c r="J155" s="449">
        <v>12.0</v>
      </c>
      <c r="K155" s="394" t="s">
        <v>5331</v>
      </c>
      <c r="L155" s="438"/>
      <c r="M155" s="438"/>
      <c r="N155" s="438"/>
      <c r="O155" s="438"/>
      <c r="P155" s="438"/>
      <c r="Q155" s="438"/>
      <c r="R155" s="438"/>
      <c r="S155" s="438"/>
      <c r="T155" s="438"/>
      <c r="U155" s="438"/>
      <c r="V155" s="438"/>
      <c r="W155" s="438"/>
      <c r="X155" s="438"/>
      <c r="Y155" s="438"/>
      <c r="Z155" s="438"/>
    </row>
    <row r="156" ht="10.5" customHeight="1">
      <c r="A156" s="447">
        <v>45694.0</v>
      </c>
      <c r="B156" s="394" t="s">
        <v>5303</v>
      </c>
      <c r="C156" s="394" t="s">
        <v>183</v>
      </c>
      <c r="D156" s="394" t="s">
        <v>5467</v>
      </c>
      <c r="E156" s="394" t="s">
        <v>373</v>
      </c>
      <c r="F156" s="448">
        <v>0.0</v>
      </c>
      <c r="G156" s="448">
        <v>4285.71</v>
      </c>
      <c r="H156" s="448">
        <v>4800.0</v>
      </c>
      <c r="I156" s="448">
        <v>514.29</v>
      </c>
      <c r="J156" s="449">
        <v>12.0</v>
      </c>
      <c r="K156" s="394" t="s">
        <v>5331</v>
      </c>
      <c r="L156" s="438"/>
      <c r="M156" s="438"/>
      <c r="N156" s="438"/>
      <c r="O156" s="438"/>
      <c r="P156" s="438"/>
      <c r="Q156" s="438"/>
      <c r="R156" s="438"/>
      <c r="S156" s="438"/>
      <c r="T156" s="438"/>
      <c r="U156" s="438"/>
      <c r="V156" s="438"/>
      <c r="W156" s="438"/>
      <c r="X156" s="438"/>
      <c r="Y156" s="438"/>
      <c r="Z156" s="438"/>
    </row>
    <row r="157" ht="10.5" customHeight="1">
      <c r="A157" s="447">
        <v>45695.0</v>
      </c>
      <c r="B157" s="394" t="s">
        <v>5303</v>
      </c>
      <c r="C157" s="394" t="s">
        <v>5468</v>
      </c>
      <c r="D157" s="394" t="s">
        <v>5469</v>
      </c>
      <c r="E157" s="394" t="s">
        <v>376</v>
      </c>
      <c r="F157" s="448">
        <v>0.0</v>
      </c>
      <c r="G157" s="448">
        <v>1250.0</v>
      </c>
      <c r="H157" s="448">
        <v>1400.0</v>
      </c>
      <c r="I157" s="448">
        <v>150.0</v>
      </c>
      <c r="J157" s="449">
        <v>12.0</v>
      </c>
      <c r="K157" s="394" t="s">
        <v>5470</v>
      </c>
      <c r="L157" s="438"/>
      <c r="M157" s="438"/>
      <c r="N157" s="438"/>
      <c r="O157" s="438"/>
      <c r="P157" s="438"/>
      <c r="Q157" s="438"/>
      <c r="R157" s="438"/>
      <c r="S157" s="438"/>
      <c r="T157" s="438"/>
      <c r="U157" s="438"/>
      <c r="V157" s="438"/>
      <c r="W157" s="438"/>
      <c r="X157" s="438"/>
      <c r="Y157" s="438"/>
      <c r="Z157" s="438"/>
    </row>
    <row r="158" ht="10.5" customHeight="1">
      <c r="A158" s="447">
        <v>45695.0</v>
      </c>
      <c r="B158" s="394" t="s">
        <v>5303</v>
      </c>
      <c r="C158" s="394" t="s">
        <v>381</v>
      </c>
      <c r="D158" s="394" t="s">
        <v>5471</v>
      </c>
      <c r="E158" s="394" t="s">
        <v>380</v>
      </c>
      <c r="F158" s="448">
        <v>0.0</v>
      </c>
      <c r="G158" s="448">
        <v>107.14</v>
      </c>
      <c r="H158" s="448">
        <v>120.0</v>
      </c>
      <c r="I158" s="448">
        <v>12.86</v>
      </c>
      <c r="J158" s="449">
        <v>12.0</v>
      </c>
      <c r="K158" s="394" t="s">
        <v>5361</v>
      </c>
      <c r="L158" s="438"/>
      <c r="M158" s="438"/>
      <c r="N158" s="438"/>
      <c r="O158" s="438"/>
      <c r="P158" s="438"/>
      <c r="Q158" s="438"/>
      <c r="R158" s="438"/>
      <c r="S158" s="438"/>
      <c r="T158" s="438"/>
      <c r="U158" s="438"/>
      <c r="V158" s="438"/>
      <c r="W158" s="438"/>
      <c r="X158" s="438"/>
      <c r="Y158" s="438"/>
      <c r="Z158" s="438"/>
    </row>
    <row r="159" ht="10.5" customHeight="1">
      <c r="A159" s="447">
        <v>45698.0</v>
      </c>
      <c r="B159" s="394" t="s">
        <v>5303</v>
      </c>
      <c r="C159" s="394" t="s">
        <v>389</v>
      </c>
      <c r="D159" s="394" t="s">
        <v>5472</v>
      </c>
      <c r="E159" s="394" t="s">
        <v>384</v>
      </c>
      <c r="F159" s="448">
        <v>0.0</v>
      </c>
      <c r="G159" s="448">
        <v>400.0</v>
      </c>
      <c r="H159" s="448">
        <v>448.0</v>
      </c>
      <c r="I159" s="448">
        <v>48.0</v>
      </c>
      <c r="J159" s="449">
        <v>12.0</v>
      </c>
      <c r="K159" s="394" t="s">
        <v>5349</v>
      </c>
      <c r="L159" s="438"/>
      <c r="M159" s="438"/>
      <c r="N159" s="438"/>
      <c r="O159" s="438"/>
      <c r="P159" s="438"/>
      <c r="Q159" s="438"/>
      <c r="R159" s="438"/>
      <c r="S159" s="438"/>
      <c r="T159" s="438"/>
      <c r="U159" s="438"/>
      <c r="V159" s="438"/>
      <c r="W159" s="438"/>
      <c r="X159" s="438"/>
      <c r="Y159" s="438"/>
      <c r="Z159" s="438"/>
    </row>
    <row r="160" ht="10.5" customHeight="1">
      <c r="A160" s="447">
        <v>45698.0</v>
      </c>
      <c r="B160" s="394" t="s">
        <v>5303</v>
      </c>
      <c r="C160" s="394" t="s">
        <v>389</v>
      </c>
      <c r="D160" s="394" t="s">
        <v>5473</v>
      </c>
      <c r="E160" s="394" t="s">
        <v>388</v>
      </c>
      <c r="F160" s="448">
        <v>0.0</v>
      </c>
      <c r="G160" s="448">
        <v>14732.14</v>
      </c>
      <c r="H160" s="448">
        <v>16500.0</v>
      </c>
      <c r="I160" s="448">
        <v>1767.86</v>
      </c>
      <c r="J160" s="449">
        <v>12.0</v>
      </c>
      <c r="K160" s="394" t="s">
        <v>5308</v>
      </c>
      <c r="L160" s="438"/>
      <c r="M160" s="438"/>
      <c r="N160" s="438"/>
      <c r="O160" s="438"/>
      <c r="P160" s="438"/>
      <c r="Q160" s="438"/>
      <c r="R160" s="438"/>
      <c r="S160" s="438"/>
      <c r="T160" s="438"/>
      <c r="U160" s="438"/>
      <c r="V160" s="438"/>
      <c r="W160" s="438"/>
      <c r="X160" s="438"/>
      <c r="Y160" s="438"/>
      <c r="Z160" s="438"/>
    </row>
    <row r="161" ht="10.5" customHeight="1">
      <c r="A161" s="447">
        <v>45698.0</v>
      </c>
      <c r="B161" s="394" t="s">
        <v>5303</v>
      </c>
      <c r="C161" s="394" t="s">
        <v>389</v>
      </c>
      <c r="D161" s="394" t="s">
        <v>5474</v>
      </c>
      <c r="E161" s="394" t="s">
        <v>388</v>
      </c>
      <c r="F161" s="448">
        <v>0.0</v>
      </c>
      <c r="G161" s="448">
        <v>807.96</v>
      </c>
      <c r="H161" s="448">
        <v>904.91</v>
      </c>
      <c r="I161" s="448">
        <v>96.95</v>
      </c>
      <c r="J161" s="449">
        <v>12.0</v>
      </c>
      <c r="K161" s="394" t="s">
        <v>5308</v>
      </c>
      <c r="L161" s="438"/>
      <c r="M161" s="438"/>
      <c r="N161" s="438"/>
      <c r="O161" s="438"/>
      <c r="P161" s="438"/>
      <c r="Q161" s="438"/>
      <c r="R161" s="438"/>
      <c r="S161" s="438"/>
      <c r="T161" s="438"/>
      <c r="U161" s="438"/>
      <c r="V161" s="438"/>
      <c r="W161" s="438"/>
      <c r="X161" s="438"/>
      <c r="Y161" s="438"/>
      <c r="Z161" s="438"/>
    </row>
    <row r="162" ht="10.5" customHeight="1">
      <c r="A162" s="447">
        <v>45699.0</v>
      </c>
      <c r="B162" s="394" t="s">
        <v>5303</v>
      </c>
      <c r="C162" s="394" t="s">
        <v>162</v>
      </c>
      <c r="D162" s="394" t="s">
        <v>5475</v>
      </c>
      <c r="E162" s="394" t="s">
        <v>393</v>
      </c>
      <c r="F162" s="448">
        <v>0.0</v>
      </c>
      <c r="G162" s="448">
        <v>3571.43</v>
      </c>
      <c r="H162" s="448">
        <v>4000.0</v>
      </c>
      <c r="I162" s="448">
        <v>428.57</v>
      </c>
      <c r="J162" s="449">
        <v>12.0</v>
      </c>
      <c r="K162" s="394" t="s">
        <v>5292</v>
      </c>
      <c r="L162" s="438"/>
      <c r="M162" s="438"/>
      <c r="N162" s="438"/>
      <c r="O162" s="438"/>
      <c r="P162" s="438"/>
      <c r="Q162" s="438"/>
      <c r="R162" s="438"/>
      <c r="S162" s="438"/>
      <c r="T162" s="438"/>
      <c r="U162" s="438"/>
      <c r="V162" s="438"/>
      <c r="W162" s="438"/>
      <c r="X162" s="438"/>
      <c r="Y162" s="438"/>
      <c r="Z162" s="438"/>
    </row>
    <row r="163" ht="10.5" customHeight="1">
      <c r="A163" s="447">
        <v>45700.0</v>
      </c>
      <c r="B163" s="394" t="s">
        <v>5303</v>
      </c>
      <c r="C163" s="394" t="s">
        <v>471</v>
      </c>
      <c r="D163" s="394" t="s">
        <v>5476</v>
      </c>
      <c r="E163" s="394" t="s">
        <v>470</v>
      </c>
      <c r="F163" s="448">
        <v>0.0</v>
      </c>
      <c r="G163" s="448">
        <v>312.5</v>
      </c>
      <c r="H163" s="448">
        <v>350.0</v>
      </c>
      <c r="I163" s="448">
        <v>37.5</v>
      </c>
      <c r="J163" s="449">
        <v>12.0</v>
      </c>
      <c r="K163" s="394" t="s">
        <v>5470</v>
      </c>
      <c r="L163" s="438"/>
      <c r="M163" s="438"/>
      <c r="N163" s="438"/>
      <c r="O163" s="438"/>
      <c r="P163" s="438"/>
      <c r="Q163" s="438"/>
      <c r="R163" s="438"/>
      <c r="S163" s="438"/>
      <c r="T163" s="438"/>
      <c r="U163" s="438"/>
      <c r="V163" s="438"/>
      <c r="W163" s="438"/>
      <c r="X163" s="438"/>
      <c r="Y163" s="438"/>
      <c r="Z163" s="438"/>
    </row>
    <row r="164" ht="10.5" customHeight="1">
      <c r="A164" s="447">
        <v>45700.0</v>
      </c>
      <c r="B164" s="394" t="s">
        <v>5303</v>
      </c>
      <c r="C164" s="394" t="s">
        <v>398</v>
      </c>
      <c r="D164" s="394" t="s">
        <v>5477</v>
      </c>
      <c r="E164" s="394" t="s">
        <v>397</v>
      </c>
      <c r="F164" s="448">
        <v>0.0</v>
      </c>
      <c r="G164" s="448">
        <v>224.11</v>
      </c>
      <c r="H164" s="448">
        <v>251.0</v>
      </c>
      <c r="I164" s="448">
        <v>26.89</v>
      </c>
      <c r="J164" s="449">
        <v>12.0</v>
      </c>
      <c r="K164" s="394" t="s">
        <v>5361</v>
      </c>
      <c r="L164" s="438"/>
      <c r="M164" s="438"/>
      <c r="N164" s="438"/>
      <c r="O164" s="438"/>
      <c r="P164" s="438"/>
      <c r="Q164" s="438"/>
      <c r="R164" s="438"/>
      <c r="S164" s="438"/>
      <c r="T164" s="438"/>
      <c r="U164" s="438"/>
      <c r="V164" s="438"/>
      <c r="W164" s="438"/>
      <c r="X164" s="438"/>
      <c r="Y164" s="438"/>
      <c r="Z164" s="438"/>
    </row>
    <row r="165" ht="10.5" customHeight="1">
      <c r="A165" s="447">
        <v>45702.0</v>
      </c>
      <c r="B165" s="394" t="s">
        <v>5303</v>
      </c>
      <c r="C165" s="394" t="s">
        <v>302</v>
      </c>
      <c r="D165" s="394" t="s">
        <v>5395</v>
      </c>
      <c r="E165" s="394" t="s">
        <v>416</v>
      </c>
      <c r="F165" s="448">
        <v>0.0</v>
      </c>
      <c r="G165" s="448">
        <v>535.71</v>
      </c>
      <c r="H165" s="448">
        <v>600.0</v>
      </c>
      <c r="I165" s="448">
        <v>64.29</v>
      </c>
      <c r="J165" s="449">
        <v>12.0</v>
      </c>
      <c r="K165" s="394" t="s">
        <v>5363</v>
      </c>
      <c r="L165" s="438"/>
      <c r="M165" s="438"/>
      <c r="N165" s="438"/>
      <c r="O165" s="438"/>
      <c r="P165" s="438"/>
      <c r="Q165" s="438"/>
      <c r="R165" s="438"/>
      <c r="S165" s="438"/>
      <c r="T165" s="438"/>
      <c r="U165" s="438"/>
      <c r="V165" s="438"/>
      <c r="W165" s="438"/>
      <c r="X165" s="438"/>
      <c r="Y165" s="438"/>
      <c r="Z165" s="438"/>
    </row>
    <row r="166" ht="10.5" customHeight="1">
      <c r="A166" s="447">
        <v>45702.0</v>
      </c>
      <c r="B166" s="394" t="s">
        <v>5303</v>
      </c>
      <c r="C166" s="394" t="s">
        <v>2205</v>
      </c>
      <c r="D166" s="394" t="s">
        <v>5478</v>
      </c>
      <c r="E166" s="394" t="s">
        <v>418</v>
      </c>
      <c r="F166" s="448">
        <v>0.0</v>
      </c>
      <c r="G166" s="448">
        <v>3107.14</v>
      </c>
      <c r="H166" s="448">
        <v>3480.0</v>
      </c>
      <c r="I166" s="448">
        <v>372.86</v>
      </c>
      <c r="J166" s="449">
        <v>12.0</v>
      </c>
      <c r="K166" s="394" t="s">
        <v>5331</v>
      </c>
      <c r="L166" s="438"/>
      <c r="M166" s="438"/>
      <c r="N166" s="438"/>
      <c r="O166" s="438"/>
      <c r="P166" s="438"/>
      <c r="Q166" s="438"/>
      <c r="R166" s="438"/>
      <c r="S166" s="438"/>
      <c r="T166" s="438"/>
      <c r="U166" s="438"/>
      <c r="V166" s="438"/>
      <c r="W166" s="438"/>
      <c r="X166" s="438"/>
      <c r="Y166" s="438"/>
      <c r="Z166" s="438"/>
    </row>
    <row r="167" ht="10.5" customHeight="1">
      <c r="A167" s="447">
        <v>45702.0</v>
      </c>
      <c r="B167" s="394" t="s">
        <v>5303</v>
      </c>
      <c r="C167" s="394" t="s">
        <v>2205</v>
      </c>
      <c r="D167" s="394" t="s">
        <v>5479</v>
      </c>
      <c r="E167" s="394" t="s">
        <v>418</v>
      </c>
      <c r="F167" s="448">
        <v>0.0</v>
      </c>
      <c r="G167" s="448">
        <v>3107.14</v>
      </c>
      <c r="H167" s="448">
        <v>3480.0</v>
      </c>
      <c r="I167" s="448">
        <v>372.86</v>
      </c>
      <c r="J167" s="449">
        <v>12.0</v>
      </c>
      <c r="K167" s="394" t="s">
        <v>5331</v>
      </c>
      <c r="L167" s="438"/>
      <c r="M167" s="438"/>
      <c r="N167" s="438"/>
      <c r="O167" s="438"/>
      <c r="P167" s="438"/>
      <c r="Q167" s="438"/>
      <c r="R167" s="438"/>
      <c r="S167" s="438"/>
      <c r="T167" s="438"/>
      <c r="U167" s="438"/>
      <c r="V167" s="438"/>
      <c r="W167" s="438"/>
      <c r="X167" s="438"/>
      <c r="Y167" s="438"/>
      <c r="Z167" s="438"/>
    </row>
    <row r="168" ht="10.5" customHeight="1">
      <c r="A168" s="447">
        <v>45702.0</v>
      </c>
      <c r="B168" s="394" t="s">
        <v>5303</v>
      </c>
      <c r="C168" s="394" t="s">
        <v>2205</v>
      </c>
      <c r="D168" s="394" t="s">
        <v>5480</v>
      </c>
      <c r="E168" s="394" t="s">
        <v>418</v>
      </c>
      <c r="F168" s="448">
        <v>0.0</v>
      </c>
      <c r="G168" s="448">
        <v>3107.14</v>
      </c>
      <c r="H168" s="448">
        <v>3480.0</v>
      </c>
      <c r="I168" s="448">
        <v>372.86</v>
      </c>
      <c r="J168" s="449">
        <v>12.0</v>
      </c>
      <c r="K168" s="394" t="s">
        <v>5331</v>
      </c>
      <c r="L168" s="438"/>
      <c r="M168" s="438"/>
      <c r="N168" s="438"/>
      <c r="O168" s="438"/>
      <c r="P168" s="438"/>
      <c r="Q168" s="438"/>
      <c r="R168" s="438"/>
      <c r="S168" s="438"/>
      <c r="T168" s="438"/>
      <c r="U168" s="438"/>
      <c r="V168" s="438"/>
      <c r="W168" s="438"/>
      <c r="X168" s="438"/>
      <c r="Y168" s="438"/>
      <c r="Z168" s="438"/>
    </row>
    <row r="169" ht="10.5" customHeight="1">
      <c r="A169" s="447">
        <v>45702.0</v>
      </c>
      <c r="B169" s="394" t="s">
        <v>5303</v>
      </c>
      <c r="C169" s="394" t="s">
        <v>2205</v>
      </c>
      <c r="D169" s="394" t="s">
        <v>5481</v>
      </c>
      <c r="E169" s="394" t="s">
        <v>418</v>
      </c>
      <c r="F169" s="448">
        <v>0.0</v>
      </c>
      <c r="G169" s="448">
        <v>3107.14</v>
      </c>
      <c r="H169" s="448">
        <v>3480.0</v>
      </c>
      <c r="I169" s="448">
        <v>372.86</v>
      </c>
      <c r="J169" s="449">
        <v>12.0</v>
      </c>
      <c r="K169" s="394" t="s">
        <v>5331</v>
      </c>
      <c r="L169" s="438"/>
      <c r="M169" s="438"/>
      <c r="N169" s="438"/>
      <c r="O169" s="438"/>
      <c r="P169" s="438"/>
      <c r="Q169" s="438"/>
      <c r="R169" s="438"/>
      <c r="S169" s="438"/>
      <c r="T169" s="438"/>
      <c r="U169" s="438"/>
      <c r="V169" s="438"/>
      <c r="W169" s="438"/>
      <c r="X169" s="438"/>
      <c r="Y169" s="438"/>
      <c r="Z169" s="438"/>
    </row>
    <row r="170" ht="10.5" customHeight="1">
      <c r="A170" s="447">
        <v>45702.0</v>
      </c>
      <c r="B170" s="394" t="s">
        <v>5303</v>
      </c>
      <c r="C170" s="394" t="s">
        <v>2205</v>
      </c>
      <c r="D170" s="394" t="s">
        <v>5482</v>
      </c>
      <c r="E170" s="394" t="s">
        <v>418</v>
      </c>
      <c r="F170" s="448">
        <v>0.0</v>
      </c>
      <c r="G170" s="448">
        <v>3107.14</v>
      </c>
      <c r="H170" s="448">
        <v>3480.0</v>
      </c>
      <c r="I170" s="448">
        <v>372.86</v>
      </c>
      <c r="J170" s="449">
        <v>12.0</v>
      </c>
      <c r="K170" s="394" t="s">
        <v>5331</v>
      </c>
      <c r="L170" s="438"/>
      <c r="M170" s="438"/>
      <c r="N170" s="438"/>
      <c r="O170" s="438"/>
      <c r="P170" s="438"/>
      <c r="Q170" s="438"/>
      <c r="R170" s="438"/>
      <c r="S170" s="438"/>
      <c r="T170" s="438"/>
      <c r="U170" s="438"/>
      <c r="V170" s="438"/>
      <c r="W170" s="438"/>
      <c r="X170" s="438"/>
      <c r="Y170" s="438"/>
      <c r="Z170" s="438"/>
    </row>
    <row r="171" ht="10.5" customHeight="1">
      <c r="A171" s="447">
        <v>45705.0</v>
      </c>
      <c r="B171" s="394" t="s">
        <v>5303</v>
      </c>
      <c r="C171" s="394" t="s">
        <v>219</v>
      </c>
      <c r="D171" s="394" t="s">
        <v>5483</v>
      </c>
      <c r="E171" s="394" t="s">
        <v>447</v>
      </c>
      <c r="F171" s="448">
        <v>0.0</v>
      </c>
      <c r="G171" s="448">
        <v>7589.29</v>
      </c>
      <c r="H171" s="448">
        <v>8500.0</v>
      </c>
      <c r="I171" s="448">
        <v>910.71</v>
      </c>
      <c r="J171" s="449">
        <v>12.0</v>
      </c>
      <c r="K171" s="394" t="s">
        <v>5331</v>
      </c>
      <c r="L171" s="438"/>
      <c r="M171" s="438"/>
      <c r="N171" s="438"/>
      <c r="O171" s="438"/>
      <c r="P171" s="438"/>
      <c r="Q171" s="438"/>
      <c r="R171" s="438"/>
      <c r="S171" s="438"/>
      <c r="T171" s="438"/>
      <c r="U171" s="438"/>
      <c r="V171" s="438"/>
      <c r="W171" s="438"/>
      <c r="X171" s="438"/>
      <c r="Y171" s="438"/>
      <c r="Z171" s="438"/>
    </row>
    <row r="172" ht="10.5" customHeight="1">
      <c r="A172" s="447">
        <v>45706.0</v>
      </c>
      <c r="B172" s="394" t="s">
        <v>5303</v>
      </c>
      <c r="C172" s="394" t="s">
        <v>427</v>
      </c>
      <c r="D172" s="394" t="s">
        <v>5484</v>
      </c>
      <c r="E172" s="394" t="s">
        <v>426</v>
      </c>
      <c r="F172" s="448">
        <v>0.0</v>
      </c>
      <c r="G172" s="448">
        <v>187.5</v>
      </c>
      <c r="H172" s="448">
        <v>210.0</v>
      </c>
      <c r="I172" s="448">
        <v>22.5</v>
      </c>
      <c r="J172" s="449">
        <v>12.0</v>
      </c>
      <c r="K172" s="394" t="s">
        <v>5361</v>
      </c>
      <c r="L172" s="438"/>
      <c r="M172" s="438"/>
      <c r="N172" s="438"/>
      <c r="O172" s="438"/>
      <c r="P172" s="438"/>
      <c r="Q172" s="438"/>
      <c r="R172" s="438"/>
      <c r="S172" s="438"/>
      <c r="T172" s="438"/>
      <c r="U172" s="438"/>
      <c r="V172" s="438"/>
      <c r="W172" s="438"/>
      <c r="X172" s="438"/>
      <c r="Y172" s="438"/>
      <c r="Z172" s="438"/>
    </row>
    <row r="173" ht="10.5" customHeight="1">
      <c r="A173" s="447">
        <v>45707.0</v>
      </c>
      <c r="B173" s="394" t="s">
        <v>5303</v>
      </c>
      <c r="C173" s="394" t="s">
        <v>430</v>
      </c>
      <c r="D173" s="394" t="s">
        <v>5485</v>
      </c>
      <c r="E173" s="394" t="s">
        <v>429</v>
      </c>
      <c r="F173" s="448">
        <v>0.0</v>
      </c>
      <c r="G173" s="448">
        <v>625.0</v>
      </c>
      <c r="H173" s="448">
        <v>700.0</v>
      </c>
      <c r="I173" s="448">
        <v>75.0</v>
      </c>
      <c r="J173" s="449">
        <v>12.0</v>
      </c>
      <c r="K173" s="394" t="s">
        <v>5363</v>
      </c>
      <c r="L173" s="438"/>
      <c r="M173" s="438"/>
      <c r="N173" s="438"/>
      <c r="O173" s="438"/>
      <c r="P173" s="438"/>
      <c r="Q173" s="438"/>
      <c r="R173" s="438"/>
      <c r="S173" s="438"/>
      <c r="T173" s="438"/>
      <c r="U173" s="438"/>
      <c r="V173" s="438"/>
      <c r="W173" s="438"/>
      <c r="X173" s="438"/>
      <c r="Y173" s="438"/>
      <c r="Z173" s="438"/>
    </row>
    <row r="174" ht="10.5" customHeight="1">
      <c r="A174" s="447">
        <v>45709.0</v>
      </c>
      <c r="B174" s="394" t="s">
        <v>5303</v>
      </c>
      <c r="C174" s="394" t="s">
        <v>438</v>
      </c>
      <c r="D174" s="394" t="s">
        <v>5486</v>
      </c>
      <c r="E174" s="394" t="s">
        <v>437</v>
      </c>
      <c r="F174" s="448">
        <v>0.0</v>
      </c>
      <c r="G174" s="448">
        <v>156.25</v>
      </c>
      <c r="H174" s="448">
        <v>175.0</v>
      </c>
      <c r="I174" s="448">
        <v>18.75</v>
      </c>
      <c r="J174" s="449">
        <v>12.0</v>
      </c>
      <c r="K174" s="394" t="s">
        <v>5361</v>
      </c>
      <c r="L174" s="438"/>
      <c r="M174" s="438"/>
      <c r="N174" s="438"/>
      <c r="O174" s="438"/>
      <c r="P174" s="438"/>
      <c r="Q174" s="438"/>
      <c r="R174" s="438"/>
      <c r="S174" s="438"/>
      <c r="T174" s="438"/>
      <c r="U174" s="438"/>
      <c r="V174" s="438"/>
      <c r="W174" s="438"/>
      <c r="X174" s="438"/>
      <c r="Y174" s="438"/>
      <c r="Z174" s="438"/>
    </row>
    <row r="175" ht="10.5" customHeight="1">
      <c r="A175" s="447">
        <v>45709.0</v>
      </c>
      <c r="B175" s="394" t="s">
        <v>5303</v>
      </c>
      <c r="C175" s="394" t="s">
        <v>278</v>
      </c>
      <c r="D175" s="394" t="s">
        <v>5371</v>
      </c>
      <c r="E175" s="394" t="s">
        <v>445</v>
      </c>
      <c r="F175" s="448">
        <v>0.0</v>
      </c>
      <c r="G175" s="448">
        <v>535.71</v>
      </c>
      <c r="H175" s="448">
        <v>600.0</v>
      </c>
      <c r="I175" s="448">
        <v>64.29</v>
      </c>
      <c r="J175" s="449">
        <v>12.0</v>
      </c>
      <c r="K175" s="394" t="s">
        <v>5363</v>
      </c>
      <c r="L175" s="438"/>
      <c r="M175" s="438"/>
      <c r="N175" s="438"/>
      <c r="O175" s="438"/>
      <c r="P175" s="438"/>
      <c r="Q175" s="438"/>
      <c r="R175" s="438"/>
      <c r="S175" s="438"/>
      <c r="T175" s="438"/>
      <c r="U175" s="438"/>
      <c r="V175" s="438"/>
      <c r="W175" s="438"/>
      <c r="X175" s="438"/>
      <c r="Y175" s="438"/>
      <c r="Z175" s="438"/>
    </row>
    <row r="176" ht="10.5" customHeight="1">
      <c r="A176" s="447">
        <v>45710.0</v>
      </c>
      <c r="B176" s="394" t="s">
        <v>5303</v>
      </c>
      <c r="C176" s="394" t="s">
        <v>462</v>
      </c>
      <c r="D176" s="394" t="s">
        <v>5487</v>
      </c>
      <c r="E176" s="394" t="s">
        <v>461</v>
      </c>
      <c r="F176" s="448">
        <v>0.0</v>
      </c>
      <c r="G176" s="448">
        <v>7589.29</v>
      </c>
      <c r="H176" s="448">
        <v>8500.0</v>
      </c>
      <c r="I176" s="448">
        <v>910.71</v>
      </c>
      <c r="J176" s="449">
        <v>12.0</v>
      </c>
      <c r="K176" s="394" t="s">
        <v>5331</v>
      </c>
      <c r="L176" s="438"/>
      <c r="M176" s="438"/>
      <c r="N176" s="438"/>
      <c r="O176" s="438"/>
      <c r="P176" s="438"/>
      <c r="Q176" s="438"/>
      <c r="R176" s="438"/>
      <c r="S176" s="438"/>
      <c r="T176" s="438"/>
      <c r="U176" s="438"/>
      <c r="V176" s="438"/>
      <c r="W176" s="438"/>
      <c r="X176" s="438"/>
      <c r="Y176" s="438"/>
      <c r="Z176" s="438"/>
    </row>
    <row r="177" ht="10.5" customHeight="1">
      <c r="A177" s="447">
        <v>45713.0</v>
      </c>
      <c r="B177" s="394" t="s">
        <v>5303</v>
      </c>
      <c r="C177" s="394" t="s">
        <v>454</v>
      </c>
      <c r="D177" s="394" t="s">
        <v>5488</v>
      </c>
      <c r="E177" s="394" t="s">
        <v>453</v>
      </c>
      <c r="F177" s="448">
        <v>0.0</v>
      </c>
      <c r="G177" s="448">
        <v>21.43</v>
      </c>
      <c r="H177" s="448">
        <v>24.0</v>
      </c>
      <c r="I177" s="448">
        <v>2.57</v>
      </c>
      <c r="J177" s="449">
        <v>12.0</v>
      </c>
      <c r="K177" s="394" t="s">
        <v>5361</v>
      </c>
      <c r="L177" s="438"/>
      <c r="M177" s="438"/>
      <c r="N177" s="438"/>
      <c r="O177" s="438"/>
      <c r="P177" s="438"/>
      <c r="Q177" s="438"/>
      <c r="R177" s="438"/>
      <c r="S177" s="438"/>
      <c r="T177" s="438"/>
      <c r="U177" s="438"/>
      <c r="V177" s="438"/>
      <c r="W177" s="438"/>
      <c r="X177" s="438"/>
      <c r="Y177" s="438"/>
      <c r="Z177" s="438"/>
    </row>
    <row r="178" ht="10.5" customHeight="1">
      <c r="A178" s="462">
        <v>45713.0</v>
      </c>
      <c r="B178" s="463" t="s">
        <v>5303</v>
      </c>
      <c r="C178" s="463" t="s">
        <v>457</v>
      </c>
      <c r="D178" s="463" t="s">
        <v>5489</v>
      </c>
      <c r="E178" s="463" t="s">
        <v>456</v>
      </c>
      <c r="F178" s="464">
        <v>0.0</v>
      </c>
      <c r="G178" s="464">
        <v>3482.14</v>
      </c>
      <c r="H178" s="464">
        <v>3900.0</v>
      </c>
      <c r="I178" s="464">
        <v>417.86</v>
      </c>
      <c r="J178" s="465">
        <v>12.0</v>
      </c>
      <c r="K178" s="463" t="s">
        <v>5331</v>
      </c>
      <c r="L178" s="438"/>
      <c r="M178" s="438"/>
      <c r="N178" s="438"/>
      <c r="O178" s="438"/>
      <c r="P178" s="438"/>
      <c r="Q178" s="438"/>
      <c r="R178" s="438"/>
      <c r="S178" s="438"/>
      <c r="T178" s="438"/>
      <c r="U178" s="438"/>
      <c r="V178" s="438"/>
      <c r="W178" s="438"/>
      <c r="X178" s="438"/>
      <c r="Y178" s="438"/>
      <c r="Z178" s="438"/>
    </row>
    <row r="179" ht="10.5" customHeight="1">
      <c r="A179" s="443">
        <v>45717.0</v>
      </c>
      <c r="B179" s="444" t="s">
        <v>5303</v>
      </c>
      <c r="C179" s="444" t="s">
        <v>405</v>
      </c>
      <c r="D179" s="444" t="s">
        <v>5490</v>
      </c>
      <c r="E179" s="444" t="s">
        <v>488</v>
      </c>
      <c r="F179" s="445">
        <v>0.0</v>
      </c>
      <c r="G179" s="445">
        <v>1339.29</v>
      </c>
      <c r="H179" s="445">
        <v>1500.0</v>
      </c>
      <c r="I179" s="445">
        <v>160.71</v>
      </c>
      <c r="J179" s="446">
        <v>12.0</v>
      </c>
      <c r="K179" s="444" t="s">
        <v>5308</v>
      </c>
      <c r="L179" s="438"/>
      <c r="M179" s="438"/>
      <c r="N179" s="438"/>
      <c r="O179" s="438"/>
      <c r="P179" s="438"/>
      <c r="Q179" s="438"/>
      <c r="R179" s="438"/>
      <c r="S179" s="438"/>
      <c r="T179" s="438"/>
      <c r="U179" s="438"/>
      <c r="V179" s="438"/>
      <c r="W179" s="438"/>
      <c r="X179" s="438"/>
      <c r="Y179" s="438"/>
      <c r="Z179" s="438"/>
    </row>
    <row r="180" ht="10.5" customHeight="1">
      <c r="A180" s="447">
        <v>45717.0</v>
      </c>
      <c r="B180" s="394" t="s">
        <v>5303</v>
      </c>
      <c r="C180" s="394" t="s">
        <v>516</v>
      </c>
      <c r="D180" s="394" t="s">
        <v>5491</v>
      </c>
      <c r="E180" s="394" t="s">
        <v>515</v>
      </c>
      <c r="F180" s="448">
        <v>0.0</v>
      </c>
      <c r="G180" s="448">
        <v>13392.86</v>
      </c>
      <c r="H180" s="448">
        <v>15000.0</v>
      </c>
      <c r="I180" s="448">
        <v>1607.14</v>
      </c>
      <c r="J180" s="449">
        <v>12.0</v>
      </c>
      <c r="K180" s="394" t="s">
        <v>5308</v>
      </c>
      <c r="L180" s="438"/>
      <c r="M180" s="438"/>
      <c r="N180" s="438"/>
      <c r="O180" s="438"/>
      <c r="P180" s="438"/>
      <c r="Q180" s="438"/>
      <c r="R180" s="438"/>
      <c r="S180" s="438"/>
      <c r="T180" s="438"/>
      <c r="U180" s="438"/>
      <c r="V180" s="438"/>
      <c r="W180" s="438"/>
      <c r="X180" s="438"/>
      <c r="Y180" s="438"/>
      <c r="Z180" s="438"/>
    </row>
    <row r="181" ht="10.5" customHeight="1">
      <c r="A181" s="447">
        <v>45717.0</v>
      </c>
      <c r="B181" s="394" t="s">
        <v>5303</v>
      </c>
      <c r="C181" s="394" t="s">
        <v>494</v>
      </c>
      <c r="D181" s="394" t="s">
        <v>5492</v>
      </c>
      <c r="E181" s="394" t="s">
        <v>493</v>
      </c>
      <c r="F181" s="448">
        <v>0.0</v>
      </c>
      <c r="G181" s="448">
        <v>13392.86</v>
      </c>
      <c r="H181" s="448">
        <v>15000.0</v>
      </c>
      <c r="I181" s="448">
        <v>1607.14</v>
      </c>
      <c r="J181" s="449">
        <v>12.0</v>
      </c>
      <c r="K181" s="394" t="s">
        <v>5308</v>
      </c>
      <c r="L181" s="438"/>
      <c r="M181" s="438"/>
      <c r="N181" s="438"/>
      <c r="O181" s="438"/>
      <c r="P181" s="438"/>
      <c r="Q181" s="438"/>
      <c r="R181" s="438"/>
      <c r="S181" s="438"/>
      <c r="T181" s="438"/>
      <c r="U181" s="438"/>
      <c r="V181" s="438"/>
      <c r="W181" s="438"/>
      <c r="X181" s="438"/>
      <c r="Y181" s="438"/>
      <c r="Z181" s="438"/>
    </row>
    <row r="182" ht="10.5" customHeight="1">
      <c r="A182" s="447">
        <v>45717.0</v>
      </c>
      <c r="B182" s="394" t="s">
        <v>5303</v>
      </c>
      <c r="C182" s="394" t="s">
        <v>205</v>
      </c>
      <c r="D182" s="394" t="s">
        <v>5493</v>
      </c>
      <c r="E182" s="394" t="s">
        <v>5494</v>
      </c>
      <c r="F182" s="448">
        <v>0.0</v>
      </c>
      <c r="G182" s="448">
        <v>267.86</v>
      </c>
      <c r="H182" s="448">
        <v>300.0</v>
      </c>
      <c r="I182" s="448">
        <v>32.14</v>
      </c>
      <c r="J182" s="449">
        <v>12.0</v>
      </c>
      <c r="K182" s="394" t="s">
        <v>5320</v>
      </c>
      <c r="L182" s="438"/>
      <c r="M182" s="438"/>
      <c r="N182" s="438"/>
      <c r="O182" s="438"/>
      <c r="P182" s="438"/>
      <c r="Q182" s="438"/>
      <c r="R182" s="438"/>
      <c r="S182" s="438"/>
      <c r="T182" s="438"/>
      <c r="U182" s="438"/>
      <c r="V182" s="438"/>
      <c r="W182" s="438"/>
      <c r="X182" s="438"/>
      <c r="Y182" s="438"/>
      <c r="Z182" s="438"/>
    </row>
    <row r="183" ht="10.5" customHeight="1">
      <c r="A183" s="447">
        <v>45717.0</v>
      </c>
      <c r="B183" s="394" t="s">
        <v>5303</v>
      </c>
      <c r="C183" s="394" t="s">
        <v>205</v>
      </c>
      <c r="D183" s="394" t="s">
        <v>5495</v>
      </c>
      <c r="E183" s="394" t="s">
        <v>5494</v>
      </c>
      <c r="F183" s="448">
        <v>0.0</v>
      </c>
      <c r="G183" s="448">
        <v>2209.82</v>
      </c>
      <c r="H183" s="448">
        <v>2475.0</v>
      </c>
      <c r="I183" s="448">
        <v>265.18</v>
      </c>
      <c r="J183" s="449">
        <v>12.0</v>
      </c>
      <c r="K183" s="394" t="s">
        <v>5331</v>
      </c>
      <c r="L183" s="438"/>
      <c r="M183" s="438"/>
      <c r="N183" s="438"/>
      <c r="O183" s="438"/>
      <c r="P183" s="438"/>
      <c r="Q183" s="438"/>
      <c r="R183" s="438"/>
      <c r="S183" s="438"/>
      <c r="T183" s="438"/>
      <c r="U183" s="438"/>
      <c r="V183" s="438"/>
      <c r="W183" s="438"/>
      <c r="X183" s="438"/>
      <c r="Y183" s="438"/>
      <c r="Z183" s="438"/>
    </row>
    <row r="184" ht="10.5" customHeight="1">
      <c r="A184" s="447">
        <v>45717.0</v>
      </c>
      <c r="B184" s="394" t="s">
        <v>5303</v>
      </c>
      <c r="C184" s="394" t="s">
        <v>205</v>
      </c>
      <c r="D184" s="394" t="s">
        <v>5496</v>
      </c>
      <c r="E184" s="394" t="s">
        <v>5494</v>
      </c>
      <c r="F184" s="448">
        <v>0.0</v>
      </c>
      <c r="G184" s="448">
        <v>2209.82</v>
      </c>
      <c r="H184" s="448">
        <v>2475.0</v>
      </c>
      <c r="I184" s="448">
        <v>265.18</v>
      </c>
      <c r="J184" s="449">
        <v>12.0</v>
      </c>
      <c r="K184" s="394" t="s">
        <v>5331</v>
      </c>
      <c r="L184" s="438"/>
      <c r="M184" s="438"/>
      <c r="N184" s="438"/>
      <c r="O184" s="438"/>
      <c r="P184" s="438"/>
      <c r="Q184" s="438"/>
      <c r="R184" s="438"/>
      <c r="S184" s="438"/>
      <c r="T184" s="438"/>
      <c r="U184" s="438"/>
      <c r="V184" s="438"/>
      <c r="W184" s="438"/>
      <c r="X184" s="438"/>
      <c r="Y184" s="438"/>
      <c r="Z184" s="438"/>
    </row>
    <row r="185" ht="10.5" customHeight="1">
      <c r="A185" s="447">
        <v>45717.0</v>
      </c>
      <c r="B185" s="394" t="s">
        <v>5303</v>
      </c>
      <c r="C185" s="394" t="s">
        <v>205</v>
      </c>
      <c r="D185" s="394" t="s">
        <v>5497</v>
      </c>
      <c r="E185" s="394" t="s">
        <v>5494</v>
      </c>
      <c r="F185" s="448">
        <v>0.0</v>
      </c>
      <c r="G185" s="448">
        <v>2209.82</v>
      </c>
      <c r="H185" s="448">
        <v>2475.0</v>
      </c>
      <c r="I185" s="448">
        <v>265.18</v>
      </c>
      <c r="J185" s="449">
        <v>12.0</v>
      </c>
      <c r="K185" s="394" t="s">
        <v>5331</v>
      </c>
      <c r="L185" s="438"/>
      <c r="M185" s="438"/>
      <c r="N185" s="438"/>
      <c r="O185" s="438"/>
      <c r="P185" s="438"/>
      <c r="Q185" s="438"/>
      <c r="R185" s="438"/>
      <c r="S185" s="438"/>
      <c r="T185" s="438"/>
      <c r="U185" s="438"/>
      <c r="V185" s="438"/>
      <c r="W185" s="438"/>
      <c r="X185" s="438"/>
      <c r="Y185" s="438"/>
      <c r="Z185" s="438"/>
    </row>
    <row r="186" ht="10.5" customHeight="1">
      <c r="A186" s="447">
        <v>45717.0</v>
      </c>
      <c r="B186" s="394" t="s">
        <v>5303</v>
      </c>
      <c r="C186" s="394" t="s">
        <v>205</v>
      </c>
      <c r="D186" s="394" t="s">
        <v>5498</v>
      </c>
      <c r="E186" s="394" t="s">
        <v>5494</v>
      </c>
      <c r="F186" s="448">
        <v>0.0</v>
      </c>
      <c r="G186" s="448">
        <v>2209.82</v>
      </c>
      <c r="H186" s="448">
        <v>2475.0</v>
      </c>
      <c r="I186" s="448">
        <v>265.18</v>
      </c>
      <c r="J186" s="449">
        <v>12.0</v>
      </c>
      <c r="K186" s="394" t="s">
        <v>5331</v>
      </c>
      <c r="L186" s="438"/>
      <c r="M186" s="438"/>
      <c r="N186" s="438"/>
      <c r="O186" s="438"/>
      <c r="P186" s="438"/>
      <c r="Q186" s="438"/>
      <c r="R186" s="438"/>
      <c r="S186" s="438"/>
      <c r="T186" s="438"/>
      <c r="U186" s="438"/>
      <c r="V186" s="438"/>
      <c r="W186" s="438"/>
      <c r="X186" s="438"/>
      <c r="Y186" s="438"/>
      <c r="Z186" s="438"/>
    </row>
    <row r="187" ht="10.5" customHeight="1">
      <c r="A187" s="447">
        <v>45717.0</v>
      </c>
      <c r="B187" s="394" t="s">
        <v>5303</v>
      </c>
      <c r="C187" s="394" t="s">
        <v>205</v>
      </c>
      <c r="D187" s="394" t="s">
        <v>5499</v>
      </c>
      <c r="E187" s="394" t="s">
        <v>5494</v>
      </c>
      <c r="F187" s="448">
        <v>0.0</v>
      </c>
      <c r="G187" s="448">
        <v>2209.82</v>
      </c>
      <c r="H187" s="448">
        <v>2475.0</v>
      </c>
      <c r="I187" s="448">
        <v>265.18</v>
      </c>
      <c r="J187" s="449">
        <v>12.0</v>
      </c>
      <c r="K187" s="394" t="s">
        <v>5331</v>
      </c>
      <c r="L187" s="438"/>
      <c r="M187" s="438"/>
      <c r="N187" s="438"/>
      <c r="O187" s="438"/>
      <c r="P187" s="438"/>
      <c r="Q187" s="438"/>
      <c r="R187" s="438"/>
      <c r="S187" s="438"/>
      <c r="T187" s="438"/>
      <c r="U187" s="438"/>
      <c r="V187" s="438"/>
      <c r="W187" s="438"/>
      <c r="X187" s="438"/>
      <c r="Y187" s="438"/>
      <c r="Z187" s="438"/>
    </row>
    <row r="188" ht="10.5" customHeight="1">
      <c r="A188" s="447">
        <v>45717.0</v>
      </c>
      <c r="B188" s="394" t="s">
        <v>5303</v>
      </c>
      <c r="C188" s="394" t="s">
        <v>205</v>
      </c>
      <c r="D188" s="394" t="s">
        <v>5500</v>
      </c>
      <c r="E188" s="394" t="s">
        <v>5494</v>
      </c>
      <c r="F188" s="448">
        <v>0.0</v>
      </c>
      <c r="G188" s="448">
        <v>2209.82</v>
      </c>
      <c r="H188" s="448">
        <v>2475.0</v>
      </c>
      <c r="I188" s="448">
        <v>265.18</v>
      </c>
      <c r="J188" s="449">
        <v>12.0</v>
      </c>
      <c r="K188" s="394" t="s">
        <v>5331</v>
      </c>
      <c r="L188" s="438"/>
      <c r="M188" s="438"/>
      <c r="N188" s="438"/>
      <c r="O188" s="438"/>
      <c r="P188" s="438"/>
      <c r="Q188" s="438"/>
      <c r="R188" s="438"/>
      <c r="S188" s="438"/>
      <c r="T188" s="438"/>
      <c r="U188" s="438"/>
      <c r="V188" s="438"/>
      <c r="W188" s="438"/>
      <c r="X188" s="438"/>
      <c r="Y188" s="438"/>
      <c r="Z188" s="438"/>
    </row>
    <row r="189" ht="10.5" customHeight="1">
      <c r="A189" s="447">
        <v>45717.0</v>
      </c>
      <c r="B189" s="394" t="s">
        <v>5303</v>
      </c>
      <c r="C189" s="394" t="s">
        <v>205</v>
      </c>
      <c r="D189" s="394" t="s">
        <v>5501</v>
      </c>
      <c r="E189" s="394" t="s">
        <v>5494</v>
      </c>
      <c r="F189" s="448">
        <v>0.0</v>
      </c>
      <c r="G189" s="448">
        <v>2209.82</v>
      </c>
      <c r="H189" s="448">
        <v>2475.0</v>
      </c>
      <c r="I189" s="448">
        <v>265.18</v>
      </c>
      <c r="J189" s="449">
        <v>12.0</v>
      </c>
      <c r="K189" s="394" t="s">
        <v>5331</v>
      </c>
      <c r="L189" s="438"/>
      <c r="M189" s="438"/>
      <c r="N189" s="438"/>
      <c r="O189" s="438"/>
      <c r="P189" s="438"/>
      <c r="Q189" s="438"/>
      <c r="R189" s="438"/>
      <c r="S189" s="438"/>
      <c r="T189" s="438"/>
      <c r="U189" s="438"/>
      <c r="V189" s="438"/>
      <c r="W189" s="438"/>
      <c r="X189" s="438"/>
      <c r="Y189" s="438"/>
      <c r="Z189" s="438"/>
    </row>
    <row r="190" ht="10.5" customHeight="1">
      <c r="A190" s="447">
        <v>45717.0</v>
      </c>
      <c r="B190" s="394" t="s">
        <v>5303</v>
      </c>
      <c r="C190" s="394" t="s">
        <v>205</v>
      </c>
      <c r="D190" s="394" t="s">
        <v>5502</v>
      </c>
      <c r="E190" s="394" t="s">
        <v>5494</v>
      </c>
      <c r="F190" s="448">
        <v>0.0</v>
      </c>
      <c r="G190" s="448">
        <v>2209.82</v>
      </c>
      <c r="H190" s="448">
        <v>2475.0</v>
      </c>
      <c r="I190" s="448">
        <v>265.18</v>
      </c>
      <c r="J190" s="449">
        <v>12.0</v>
      </c>
      <c r="K190" s="394" t="s">
        <v>5331</v>
      </c>
      <c r="L190" s="438"/>
      <c r="M190" s="438"/>
      <c r="N190" s="438"/>
      <c r="O190" s="438"/>
      <c r="P190" s="438"/>
      <c r="Q190" s="438"/>
      <c r="R190" s="438"/>
      <c r="S190" s="438"/>
      <c r="T190" s="438"/>
      <c r="U190" s="438"/>
      <c r="V190" s="438"/>
      <c r="W190" s="438"/>
      <c r="X190" s="438"/>
      <c r="Y190" s="438"/>
      <c r="Z190" s="438"/>
    </row>
    <row r="191" ht="10.5" customHeight="1">
      <c r="A191" s="447">
        <v>45717.0</v>
      </c>
      <c r="B191" s="394" t="s">
        <v>5303</v>
      </c>
      <c r="C191" s="394" t="s">
        <v>205</v>
      </c>
      <c r="D191" s="394" t="s">
        <v>5503</v>
      </c>
      <c r="E191" s="394" t="s">
        <v>5494</v>
      </c>
      <c r="F191" s="448">
        <v>0.0</v>
      </c>
      <c r="G191" s="448">
        <v>2209.82</v>
      </c>
      <c r="H191" s="448">
        <v>2475.0</v>
      </c>
      <c r="I191" s="448">
        <v>265.18</v>
      </c>
      <c r="J191" s="449">
        <v>12.0</v>
      </c>
      <c r="K191" s="394" t="s">
        <v>5331</v>
      </c>
      <c r="L191" s="438"/>
      <c r="M191" s="438"/>
      <c r="N191" s="438"/>
      <c r="O191" s="438"/>
      <c r="P191" s="438"/>
      <c r="Q191" s="438"/>
      <c r="R191" s="438"/>
      <c r="S191" s="438"/>
      <c r="T191" s="438"/>
      <c r="U191" s="438"/>
      <c r="V191" s="438"/>
      <c r="W191" s="438"/>
      <c r="X191" s="438"/>
      <c r="Y191" s="438"/>
      <c r="Z191" s="438"/>
    </row>
    <row r="192" ht="10.5" customHeight="1">
      <c r="A192" s="447">
        <v>45717.0</v>
      </c>
      <c r="B192" s="394" t="s">
        <v>5303</v>
      </c>
      <c r="C192" s="394" t="s">
        <v>205</v>
      </c>
      <c r="D192" s="394" t="s">
        <v>5504</v>
      </c>
      <c r="E192" s="394" t="s">
        <v>5494</v>
      </c>
      <c r="F192" s="448">
        <v>0.0</v>
      </c>
      <c r="G192" s="448">
        <v>2209.82</v>
      </c>
      <c r="H192" s="448">
        <v>2475.0</v>
      </c>
      <c r="I192" s="448">
        <v>265.18</v>
      </c>
      <c r="J192" s="449">
        <v>12.0</v>
      </c>
      <c r="K192" s="394" t="s">
        <v>5331</v>
      </c>
      <c r="L192" s="438"/>
      <c r="M192" s="438"/>
      <c r="N192" s="438"/>
      <c r="O192" s="438"/>
      <c r="P192" s="438"/>
      <c r="Q192" s="438"/>
      <c r="R192" s="438"/>
      <c r="S192" s="438"/>
      <c r="T192" s="438"/>
      <c r="U192" s="438"/>
      <c r="V192" s="438"/>
      <c r="W192" s="438"/>
      <c r="X192" s="438"/>
      <c r="Y192" s="438"/>
      <c r="Z192" s="438"/>
    </row>
    <row r="193" ht="10.5" customHeight="1">
      <c r="A193" s="447">
        <v>45717.0</v>
      </c>
      <c r="B193" s="394" t="s">
        <v>5303</v>
      </c>
      <c r="C193" s="394" t="s">
        <v>205</v>
      </c>
      <c r="D193" s="394" t="s">
        <v>5505</v>
      </c>
      <c r="E193" s="394" t="s">
        <v>5494</v>
      </c>
      <c r="F193" s="448">
        <v>0.0</v>
      </c>
      <c r="G193" s="448">
        <v>2209.82</v>
      </c>
      <c r="H193" s="448">
        <v>2475.0</v>
      </c>
      <c r="I193" s="448">
        <v>265.18</v>
      </c>
      <c r="J193" s="449">
        <v>12.0</v>
      </c>
      <c r="K193" s="394" t="s">
        <v>5331</v>
      </c>
      <c r="L193" s="438"/>
      <c r="M193" s="438"/>
      <c r="N193" s="438"/>
      <c r="O193" s="438"/>
      <c r="P193" s="438"/>
      <c r="Q193" s="438"/>
      <c r="R193" s="438"/>
      <c r="S193" s="438"/>
      <c r="T193" s="438"/>
      <c r="U193" s="438"/>
      <c r="V193" s="438"/>
      <c r="W193" s="438"/>
      <c r="X193" s="438"/>
      <c r="Y193" s="438"/>
      <c r="Z193" s="438"/>
    </row>
    <row r="194" ht="10.5" customHeight="1">
      <c r="A194" s="447">
        <v>45717.0</v>
      </c>
      <c r="B194" s="394" t="s">
        <v>5303</v>
      </c>
      <c r="C194" s="394" t="s">
        <v>205</v>
      </c>
      <c r="D194" s="394" t="s">
        <v>5506</v>
      </c>
      <c r="E194" s="394" t="s">
        <v>5494</v>
      </c>
      <c r="F194" s="448">
        <v>0.0</v>
      </c>
      <c r="G194" s="448">
        <v>2209.82</v>
      </c>
      <c r="H194" s="448">
        <v>2475.0</v>
      </c>
      <c r="I194" s="448">
        <v>265.18</v>
      </c>
      <c r="J194" s="449">
        <v>12.0</v>
      </c>
      <c r="K194" s="394" t="s">
        <v>5331</v>
      </c>
      <c r="L194" s="438"/>
      <c r="M194" s="438"/>
      <c r="N194" s="438"/>
      <c r="O194" s="438"/>
      <c r="P194" s="438"/>
      <c r="Q194" s="438"/>
      <c r="R194" s="438"/>
      <c r="S194" s="438"/>
      <c r="T194" s="438"/>
      <c r="U194" s="438"/>
      <c r="V194" s="438"/>
      <c r="W194" s="438"/>
      <c r="X194" s="438"/>
      <c r="Y194" s="438"/>
      <c r="Z194" s="438"/>
    </row>
    <row r="195" ht="10.5" customHeight="1">
      <c r="A195" s="447">
        <v>45717.0</v>
      </c>
      <c r="B195" s="394" t="s">
        <v>5303</v>
      </c>
      <c r="C195" s="394" t="s">
        <v>205</v>
      </c>
      <c r="D195" s="466" t="s">
        <v>5507</v>
      </c>
      <c r="E195" s="466" t="s">
        <v>484</v>
      </c>
      <c r="F195" s="467">
        <v>0.0</v>
      </c>
      <c r="G195" s="467">
        <v>2209.82</v>
      </c>
      <c r="H195" s="467">
        <v>2475.0</v>
      </c>
      <c r="I195" s="448">
        <v>265.18</v>
      </c>
      <c r="J195" s="449">
        <v>12.0</v>
      </c>
      <c r="K195" s="394" t="s">
        <v>5331</v>
      </c>
      <c r="L195" s="438"/>
      <c r="M195" s="438"/>
      <c r="N195" s="438"/>
      <c r="O195" s="438"/>
      <c r="P195" s="438"/>
      <c r="Q195" s="438"/>
      <c r="R195" s="438"/>
      <c r="S195" s="438"/>
      <c r="T195" s="438"/>
      <c r="U195" s="438"/>
      <c r="V195" s="438"/>
      <c r="W195" s="438"/>
      <c r="X195" s="438"/>
      <c r="Y195" s="438"/>
      <c r="Z195" s="438"/>
    </row>
    <row r="196" ht="10.5" customHeight="1">
      <c r="A196" s="447">
        <v>45717.0</v>
      </c>
      <c r="B196" s="394" t="s">
        <v>5303</v>
      </c>
      <c r="C196" s="394" t="s">
        <v>205</v>
      </c>
      <c r="D196" s="466" t="s">
        <v>5508</v>
      </c>
      <c r="E196" s="466" t="s">
        <v>484</v>
      </c>
      <c r="F196" s="467">
        <v>0.0</v>
      </c>
      <c r="G196" s="467">
        <v>2209.82</v>
      </c>
      <c r="H196" s="467">
        <v>2475.0</v>
      </c>
      <c r="I196" s="448">
        <v>265.18</v>
      </c>
      <c r="J196" s="449">
        <v>12.0</v>
      </c>
      <c r="K196" s="394" t="s">
        <v>5331</v>
      </c>
      <c r="L196" s="438"/>
      <c r="M196" s="438"/>
      <c r="N196" s="438"/>
      <c r="O196" s="438"/>
      <c r="P196" s="438"/>
      <c r="Q196" s="438"/>
      <c r="R196" s="438"/>
      <c r="S196" s="438"/>
      <c r="T196" s="438"/>
      <c r="U196" s="438"/>
      <c r="V196" s="438"/>
      <c r="W196" s="438"/>
      <c r="X196" s="438"/>
      <c r="Y196" s="438"/>
      <c r="Z196" s="438"/>
    </row>
    <row r="197" ht="10.5" customHeight="1">
      <c r="A197" s="447">
        <v>45717.0</v>
      </c>
      <c r="B197" s="394" t="s">
        <v>5303</v>
      </c>
      <c r="C197" s="394" t="s">
        <v>205</v>
      </c>
      <c r="D197" s="466" t="s">
        <v>5509</v>
      </c>
      <c r="E197" s="466" t="s">
        <v>484</v>
      </c>
      <c r="F197" s="467">
        <v>0.0</v>
      </c>
      <c r="G197" s="467">
        <v>2209.82</v>
      </c>
      <c r="H197" s="467">
        <v>2475.0</v>
      </c>
      <c r="I197" s="448">
        <v>265.18</v>
      </c>
      <c r="J197" s="449">
        <v>12.0</v>
      </c>
      <c r="K197" s="394" t="s">
        <v>5331</v>
      </c>
      <c r="L197" s="438"/>
      <c r="M197" s="438"/>
      <c r="N197" s="438"/>
      <c r="O197" s="438"/>
      <c r="P197" s="438"/>
      <c r="Q197" s="438"/>
      <c r="R197" s="438"/>
      <c r="S197" s="438"/>
      <c r="T197" s="438"/>
      <c r="U197" s="438"/>
      <c r="V197" s="438"/>
      <c r="W197" s="438"/>
      <c r="X197" s="438"/>
      <c r="Y197" s="438"/>
      <c r="Z197" s="438"/>
    </row>
    <row r="198" ht="10.5" customHeight="1">
      <c r="A198" s="447">
        <v>45717.0</v>
      </c>
      <c r="B198" s="394" t="s">
        <v>5303</v>
      </c>
      <c r="C198" s="394" t="s">
        <v>205</v>
      </c>
      <c r="D198" s="466" t="s">
        <v>5510</v>
      </c>
      <c r="E198" s="466" t="s">
        <v>484</v>
      </c>
      <c r="F198" s="467">
        <v>0.0</v>
      </c>
      <c r="G198" s="467">
        <v>2209.82</v>
      </c>
      <c r="H198" s="467">
        <v>2475.0</v>
      </c>
      <c r="I198" s="448">
        <v>265.18</v>
      </c>
      <c r="J198" s="449">
        <v>12.0</v>
      </c>
      <c r="K198" s="394" t="s">
        <v>5331</v>
      </c>
      <c r="L198" s="438"/>
      <c r="M198" s="438"/>
      <c r="N198" s="438"/>
      <c r="O198" s="438"/>
      <c r="P198" s="438"/>
      <c r="Q198" s="438"/>
      <c r="R198" s="438"/>
      <c r="S198" s="438"/>
      <c r="T198" s="438"/>
      <c r="U198" s="438"/>
      <c r="V198" s="438"/>
      <c r="W198" s="438"/>
      <c r="X198" s="438"/>
      <c r="Y198" s="438"/>
      <c r="Z198" s="438"/>
    </row>
    <row r="199" ht="10.5" customHeight="1">
      <c r="A199" s="447">
        <v>45717.0</v>
      </c>
      <c r="B199" s="394" t="s">
        <v>5303</v>
      </c>
      <c r="C199" s="394" t="s">
        <v>205</v>
      </c>
      <c r="D199" s="466" t="s">
        <v>5511</v>
      </c>
      <c r="E199" s="466" t="s">
        <v>484</v>
      </c>
      <c r="F199" s="467">
        <v>0.0</v>
      </c>
      <c r="G199" s="467">
        <v>2209.82</v>
      </c>
      <c r="H199" s="467">
        <v>2475.0</v>
      </c>
      <c r="I199" s="448">
        <v>265.18</v>
      </c>
      <c r="J199" s="449">
        <v>12.0</v>
      </c>
      <c r="K199" s="394" t="s">
        <v>5331</v>
      </c>
      <c r="L199" s="438"/>
      <c r="M199" s="438"/>
      <c r="N199" s="438"/>
      <c r="O199" s="438"/>
      <c r="P199" s="438"/>
      <c r="Q199" s="438"/>
      <c r="R199" s="438"/>
      <c r="S199" s="438"/>
      <c r="T199" s="438"/>
      <c r="U199" s="438"/>
      <c r="V199" s="438"/>
      <c r="W199" s="438"/>
      <c r="X199" s="438"/>
      <c r="Y199" s="438"/>
      <c r="Z199" s="438"/>
    </row>
    <row r="200" ht="10.5" customHeight="1">
      <c r="A200" s="447">
        <v>45717.0</v>
      </c>
      <c r="B200" s="394" t="s">
        <v>5303</v>
      </c>
      <c r="C200" s="394" t="s">
        <v>205</v>
      </c>
      <c r="D200" s="466" t="s">
        <v>5512</v>
      </c>
      <c r="E200" s="466" t="s">
        <v>484</v>
      </c>
      <c r="F200" s="467">
        <v>0.0</v>
      </c>
      <c r="G200" s="467">
        <v>2209.82</v>
      </c>
      <c r="H200" s="467">
        <v>2475.0</v>
      </c>
      <c r="I200" s="448">
        <v>265.18</v>
      </c>
      <c r="J200" s="449">
        <v>12.0</v>
      </c>
      <c r="K200" s="394" t="s">
        <v>5331</v>
      </c>
      <c r="L200" s="438"/>
      <c r="M200" s="438"/>
      <c r="N200" s="438"/>
      <c r="O200" s="438"/>
      <c r="P200" s="438"/>
      <c r="Q200" s="438"/>
      <c r="R200" s="438"/>
      <c r="S200" s="438"/>
      <c r="T200" s="438"/>
      <c r="U200" s="438"/>
      <c r="V200" s="438"/>
      <c r="W200" s="438"/>
      <c r="X200" s="438"/>
      <c r="Y200" s="438"/>
      <c r="Z200" s="438"/>
    </row>
    <row r="201" ht="10.5" customHeight="1">
      <c r="A201" s="447">
        <v>45717.0</v>
      </c>
      <c r="B201" s="394" t="s">
        <v>5303</v>
      </c>
      <c r="C201" s="394" t="s">
        <v>205</v>
      </c>
      <c r="D201" s="466" t="s">
        <v>5513</v>
      </c>
      <c r="E201" s="466" t="s">
        <v>484</v>
      </c>
      <c r="F201" s="467">
        <v>0.0</v>
      </c>
      <c r="G201" s="467">
        <v>2209.82</v>
      </c>
      <c r="H201" s="467">
        <v>2475.0</v>
      </c>
      <c r="I201" s="448">
        <v>265.18</v>
      </c>
      <c r="J201" s="449">
        <v>12.0</v>
      </c>
      <c r="K201" s="394" t="s">
        <v>5331</v>
      </c>
      <c r="L201" s="438"/>
      <c r="M201" s="438"/>
      <c r="N201" s="438"/>
      <c r="O201" s="438"/>
      <c r="P201" s="438"/>
      <c r="Q201" s="438"/>
      <c r="R201" s="438"/>
      <c r="S201" s="438"/>
      <c r="T201" s="438"/>
      <c r="U201" s="438"/>
      <c r="V201" s="438"/>
      <c r="W201" s="438"/>
      <c r="X201" s="438"/>
      <c r="Y201" s="438"/>
      <c r="Z201" s="438"/>
    </row>
    <row r="202" ht="10.5" customHeight="1">
      <c r="A202" s="447">
        <v>45717.0</v>
      </c>
      <c r="B202" s="394" t="s">
        <v>5303</v>
      </c>
      <c r="C202" s="394" t="s">
        <v>205</v>
      </c>
      <c r="D202" s="466" t="s">
        <v>5514</v>
      </c>
      <c r="E202" s="466" t="s">
        <v>484</v>
      </c>
      <c r="F202" s="467">
        <v>0.0</v>
      </c>
      <c r="G202" s="467">
        <v>2209.82</v>
      </c>
      <c r="H202" s="467">
        <v>2475.0</v>
      </c>
      <c r="I202" s="448">
        <v>265.18</v>
      </c>
      <c r="J202" s="449">
        <v>12.0</v>
      </c>
      <c r="K202" s="394" t="s">
        <v>5331</v>
      </c>
      <c r="L202" s="438"/>
      <c r="M202" s="438"/>
      <c r="N202" s="438"/>
      <c r="O202" s="438"/>
      <c r="P202" s="438"/>
      <c r="Q202" s="438"/>
      <c r="R202" s="438"/>
      <c r="S202" s="438"/>
      <c r="T202" s="438"/>
      <c r="U202" s="438"/>
      <c r="V202" s="438"/>
      <c r="W202" s="438"/>
      <c r="X202" s="438"/>
      <c r="Y202" s="438"/>
      <c r="Z202" s="438"/>
    </row>
    <row r="203" ht="10.5" customHeight="1">
      <c r="A203" s="447">
        <v>45717.0</v>
      </c>
      <c r="B203" s="394" t="s">
        <v>5303</v>
      </c>
      <c r="C203" s="394" t="s">
        <v>205</v>
      </c>
      <c r="D203" s="466" t="s">
        <v>5515</v>
      </c>
      <c r="E203" s="466" t="s">
        <v>484</v>
      </c>
      <c r="F203" s="467">
        <v>0.0</v>
      </c>
      <c r="G203" s="467">
        <v>2209.82</v>
      </c>
      <c r="H203" s="467">
        <v>2475.0</v>
      </c>
      <c r="I203" s="448">
        <v>265.18</v>
      </c>
      <c r="J203" s="449">
        <v>12.0</v>
      </c>
      <c r="K203" s="394" t="s">
        <v>5331</v>
      </c>
      <c r="L203" s="438"/>
      <c r="M203" s="438"/>
      <c r="N203" s="438"/>
      <c r="O203" s="438"/>
      <c r="P203" s="438"/>
      <c r="Q203" s="438"/>
      <c r="R203" s="438"/>
      <c r="S203" s="438"/>
      <c r="T203" s="438"/>
      <c r="U203" s="438"/>
      <c r="V203" s="438"/>
      <c r="W203" s="438"/>
      <c r="X203" s="438"/>
      <c r="Y203" s="438"/>
      <c r="Z203" s="438"/>
    </row>
    <row r="204" ht="10.5" customHeight="1">
      <c r="A204" s="447">
        <v>45717.0</v>
      </c>
      <c r="B204" s="394" t="s">
        <v>5303</v>
      </c>
      <c r="C204" s="394" t="s">
        <v>205</v>
      </c>
      <c r="D204" s="466" t="s">
        <v>5516</v>
      </c>
      <c r="E204" s="466" t="s">
        <v>484</v>
      </c>
      <c r="F204" s="467">
        <v>0.0</v>
      </c>
      <c r="G204" s="467">
        <v>2209.82</v>
      </c>
      <c r="H204" s="467">
        <v>2475.0</v>
      </c>
      <c r="I204" s="448">
        <v>265.18</v>
      </c>
      <c r="J204" s="449">
        <v>12.0</v>
      </c>
      <c r="K204" s="394" t="s">
        <v>5331</v>
      </c>
      <c r="L204" s="438"/>
      <c r="M204" s="438"/>
      <c r="N204" s="438"/>
      <c r="O204" s="438"/>
      <c r="P204" s="438"/>
      <c r="Q204" s="438"/>
      <c r="R204" s="438"/>
      <c r="S204" s="438"/>
      <c r="T204" s="438"/>
      <c r="U204" s="438"/>
      <c r="V204" s="438"/>
      <c r="W204" s="438"/>
      <c r="X204" s="438"/>
      <c r="Y204" s="438"/>
      <c r="Z204" s="438"/>
    </row>
    <row r="205" ht="10.5" customHeight="1">
      <c r="A205" s="447">
        <v>45717.0</v>
      </c>
      <c r="B205" s="394" t="s">
        <v>5303</v>
      </c>
      <c r="C205" s="394" t="s">
        <v>205</v>
      </c>
      <c r="D205" s="466" t="s">
        <v>5517</v>
      </c>
      <c r="E205" s="466" t="s">
        <v>484</v>
      </c>
      <c r="F205" s="467">
        <v>0.0</v>
      </c>
      <c r="G205" s="467">
        <v>2209.82</v>
      </c>
      <c r="H205" s="467">
        <v>2475.0</v>
      </c>
      <c r="I205" s="448">
        <v>265.18</v>
      </c>
      <c r="J205" s="449">
        <v>12.0</v>
      </c>
      <c r="K205" s="394" t="s">
        <v>5331</v>
      </c>
      <c r="L205" s="438"/>
      <c r="M205" s="438"/>
      <c r="N205" s="438"/>
      <c r="O205" s="438"/>
      <c r="P205" s="438"/>
      <c r="Q205" s="438"/>
      <c r="R205" s="438"/>
      <c r="S205" s="438"/>
      <c r="T205" s="438"/>
      <c r="U205" s="438"/>
      <c r="V205" s="438"/>
      <c r="W205" s="438"/>
      <c r="X205" s="438"/>
      <c r="Y205" s="438"/>
      <c r="Z205" s="438"/>
    </row>
    <row r="206" ht="10.5" customHeight="1">
      <c r="A206" s="447">
        <v>45717.0</v>
      </c>
      <c r="B206" s="394" t="s">
        <v>5303</v>
      </c>
      <c r="C206" s="394" t="s">
        <v>205</v>
      </c>
      <c r="D206" s="466" t="s">
        <v>5518</v>
      </c>
      <c r="E206" s="466" t="s">
        <v>484</v>
      </c>
      <c r="F206" s="467">
        <v>0.0</v>
      </c>
      <c r="G206" s="467">
        <v>2209.82</v>
      </c>
      <c r="H206" s="467">
        <v>2475.0</v>
      </c>
      <c r="I206" s="448">
        <v>265.18</v>
      </c>
      <c r="J206" s="449">
        <v>12.0</v>
      </c>
      <c r="K206" s="394" t="s">
        <v>5331</v>
      </c>
      <c r="L206" s="438"/>
      <c r="M206" s="438"/>
      <c r="N206" s="438"/>
      <c r="O206" s="438"/>
      <c r="P206" s="438"/>
      <c r="Q206" s="438"/>
      <c r="R206" s="438"/>
      <c r="S206" s="438"/>
      <c r="T206" s="438"/>
      <c r="U206" s="438"/>
      <c r="V206" s="438"/>
      <c r="W206" s="438"/>
      <c r="X206" s="438"/>
      <c r="Y206" s="438"/>
      <c r="Z206" s="438"/>
    </row>
    <row r="207" ht="10.5" customHeight="1">
      <c r="A207" s="447">
        <v>45717.0</v>
      </c>
      <c r="B207" s="394" t="s">
        <v>5303</v>
      </c>
      <c r="C207" s="394" t="s">
        <v>162</v>
      </c>
      <c r="D207" s="394" t="s">
        <v>5519</v>
      </c>
      <c r="E207" s="394" t="s">
        <v>511</v>
      </c>
      <c r="F207" s="448">
        <v>0.0</v>
      </c>
      <c r="G207" s="448">
        <v>3571.43</v>
      </c>
      <c r="H207" s="448">
        <v>4000.0</v>
      </c>
      <c r="I207" s="448">
        <v>428.57</v>
      </c>
      <c r="J207" s="449">
        <v>12.0</v>
      </c>
      <c r="K207" s="394" t="s">
        <v>5292</v>
      </c>
      <c r="L207" s="438"/>
      <c r="M207" s="438"/>
      <c r="N207" s="438"/>
      <c r="O207" s="438"/>
      <c r="P207" s="438"/>
      <c r="Q207" s="438"/>
      <c r="R207" s="438"/>
      <c r="S207" s="438"/>
      <c r="T207" s="438"/>
      <c r="U207" s="438"/>
      <c r="V207" s="438"/>
      <c r="W207" s="438"/>
      <c r="X207" s="438"/>
      <c r="Y207" s="438"/>
      <c r="Z207" s="438"/>
    </row>
    <row r="208" ht="10.5" customHeight="1">
      <c r="A208" s="447">
        <v>45717.0</v>
      </c>
      <c r="B208" s="394" t="s">
        <v>5303</v>
      </c>
      <c r="C208" s="394" t="s">
        <v>245</v>
      </c>
      <c r="D208" s="394" t="s">
        <v>5323</v>
      </c>
      <c r="E208" s="394" t="s">
        <v>433</v>
      </c>
      <c r="F208" s="448">
        <v>0.0</v>
      </c>
      <c r="G208" s="448">
        <v>175560.0</v>
      </c>
      <c r="H208" s="448">
        <v>196627.2</v>
      </c>
      <c r="I208" s="448">
        <v>21067.2</v>
      </c>
      <c r="J208" s="449">
        <v>12.0</v>
      </c>
      <c r="K208" s="394" t="s">
        <v>5324</v>
      </c>
      <c r="L208" s="438"/>
      <c r="M208" s="438"/>
      <c r="N208" s="438"/>
      <c r="O208" s="438"/>
      <c r="P208" s="438"/>
      <c r="Q208" s="438"/>
      <c r="R208" s="438"/>
      <c r="S208" s="438"/>
      <c r="T208" s="438"/>
      <c r="U208" s="438"/>
      <c r="V208" s="438"/>
      <c r="W208" s="438"/>
      <c r="X208" s="438"/>
      <c r="Y208" s="438"/>
      <c r="Z208" s="438"/>
    </row>
    <row r="209" ht="10.5" customHeight="1">
      <c r="A209" s="447">
        <v>45717.0</v>
      </c>
      <c r="B209" s="394" t="s">
        <v>5303</v>
      </c>
      <c r="C209" s="394" t="s">
        <v>245</v>
      </c>
      <c r="D209" s="394" t="s">
        <v>5438</v>
      </c>
      <c r="E209" s="394" t="s">
        <v>433</v>
      </c>
      <c r="F209" s="448">
        <v>0.0</v>
      </c>
      <c r="G209" s="448">
        <v>1562.79</v>
      </c>
      <c r="H209" s="448">
        <v>1750.32</v>
      </c>
      <c r="I209" s="448">
        <v>187.53</v>
      </c>
      <c r="J209" s="449">
        <v>12.0</v>
      </c>
      <c r="K209" s="394" t="s">
        <v>5325</v>
      </c>
      <c r="L209" s="438"/>
      <c r="M209" s="438"/>
      <c r="N209" s="438"/>
      <c r="O209" s="438"/>
      <c r="P209" s="438"/>
      <c r="Q209" s="438"/>
      <c r="R209" s="438"/>
      <c r="S209" s="438"/>
      <c r="T209" s="438"/>
      <c r="U209" s="438"/>
      <c r="V209" s="438"/>
      <c r="W209" s="438"/>
      <c r="X209" s="438"/>
      <c r="Y209" s="438"/>
      <c r="Z209" s="438"/>
    </row>
    <row r="210" ht="10.5" customHeight="1">
      <c r="A210" s="447">
        <v>45717.0</v>
      </c>
      <c r="B210" s="394" t="s">
        <v>5303</v>
      </c>
      <c r="C210" s="394" t="s">
        <v>210</v>
      </c>
      <c r="D210" s="394" t="s">
        <v>5520</v>
      </c>
      <c r="E210" s="394" t="s">
        <v>480</v>
      </c>
      <c r="F210" s="448">
        <v>0.0</v>
      </c>
      <c r="G210" s="448">
        <v>267.86</v>
      </c>
      <c r="H210" s="448">
        <v>300.0</v>
      </c>
      <c r="I210" s="448">
        <v>32.14</v>
      </c>
      <c r="J210" s="449">
        <v>12.0</v>
      </c>
      <c r="K210" s="394" t="s">
        <v>5320</v>
      </c>
      <c r="L210" s="438"/>
      <c r="M210" s="438"/>
      <c r="N210" s="438"/>
      <c r="O210" s="438"/>
      <c r="P210" s="438"/>
      <c r="Q210" s="438"/>
      <c r="R210" s="438"/>
      <c r="S210" s="438"/>
      <c r="T210" s="438"/>
      <c r="U210" s="438"/>
      <c r="V210" s="438"/>
      <c r="W210" s="438"/>
      <c r="X210" s="438"/>
      <c r="Y210" s="438"/>
      <c r="Z210" s="438"/>
    </row>
    <row r="211" ht="10.5" customHeight="1">
      <c r="A211" s="447">
        <v>45717.0</v>
      </c>
      <c r="B211" s="394" t="s">
        <v>5303</v>
      </c>
      <c r="C211" s="394" t="s">
        <v>210</v>
      </c>
      <c r="D211" s="394" t="s">
        <v>5521</v>
      </c>
      <c r="E211" s="394" t="s">
        <v>480</v>
      </c>
      <c r="F211" s="448">
        <v>0.0</v>
      </c>
      <c r="G211" s="448">
        <v>7589.29</v>
      </c>
      <c r="H211" s="448">
        <v>8500.0</v>
      </c>
      <c r="I211" s="448">
        <v>910.71</v>
      </c>
      <c r="J211" s="449">
        <v>12.0</v>
      </c>
      <c r="K211" s="394" t="s">
        <v>5331</v>
      </c>
      <c r="L211" s="438"/>
      <c r="M211" s="438"/>
      <c r="N211" s="438"/>
      <c r="O211" s="438"/>
      <c r="P211" s="438"/>
      <c r="Q211" s="438"/>
      <c r="R211" s="438"/>
      <c r="S211" s="438"/>
      <c r="T211" s="438"/>
      <c r="U211" s="438"/>
      <c r="V211" s="438"/>
      <c r="W211" s="438"/>
      <c r="X211" s="438"/>
      <c r="Y211" s="438"/>
      <c r="Z211" s="438"/>
    </row>
    <row r="212" ht="10.5" customHeight="1">
      <c r="A212" s="447">
        <v>45717.0</v>
      </c>
      <c r="B212" s="394" t="s">
        <v>5303</v>
      </c>
      <c r="C212" s="394" t="s">
        <v>210</v>
      </c>
      <c r="D212" s="394" t="s">
        <v>5522</v>
      </c>
      <c r="E212" s="394" t="s">
        <v>480</v>
      </c>
      <c r="F212" s="448">
        <v>0.0</v>
      </c>
      <c r="G212" s="448">
        <v>7589.29</v>
      </c>
      <c r="H212" s="448">
        <v>8500.0</v>
      </c>
      <c r="I212" s="448">
        <v>910.71</v>
      </c>
      <c r="J212" s="449">
        <v>12.0</v>
      </c>
      <c r="K212" s="394" t="s">
        <v>5331</v>
      </c>
      <c r="L212" s="438"/>
      <c r="M212" s="438"/>
      <c r="N212" s="438"/>
      <c r="O212" s="438"/>
      <c r="P212" s="438"/>
      <c r="Q212" s="438"/>
      <c r="R212" s="438"/>
      <c r="S212" s="438"/>
      <c r="T212" s="438"/>
      <c r="U212" s="438"/>
      <c r="V212" s="438"/>
      <c r="W212" s="438"/>
      <c r="X212" s="438"/>
      <c r="Y212" s="438"/>
      <c r="Z212" s="438"/>
    </row>
    <row r="213" ht="10.5" customHeight="1">
      <c r="A213" s="447">
        <v>45717.0</v>
      </c>
      <c r="B213" s="394" t="s">
        <v>5303</v>
      </c>
      <c r="C213" s="394" t="s">
        <v>210</v>
      </c>
      <c r="D213" s="394" t="s">
        <v>5523</v>
      </c>
      <c r="E213" s="394" t="s">
        <v>480</v>
      </c>
      <c r="F213" s="448">
        <v>0.0</v>
      </c>
      <c r="G213" s="448">
        <v>7589.29</v>
      </c>
      <c r="H213" s="448">
        <v>8500.0</v>
      </c>
      <c r="I213" s="448">
        <v>910.71</v>
      </c>
      <c r="J213" s="449">
        <v>12.0</v>
      </c>
      <c r="K213" s="394" t="s">
        <v>5331</v>
      </c>
      <c r="L213" s="438"/>
      <c r="M213" s="438"/>
      <c r="N213" s="438"/>
      <c r="O213" s="438"/>
      <c r="P213" s="438"/>
      <c r="Q213" s="438"/>
      <c r="R213" s="438"/>
      <c r="S213" s="438"/>
      <c r="T213" s="438"/>
      <c r="U213" s="438"/>
      <c r="V213" s="438"/>
      <c r="W213" s="438"/>
      <c r="X213" s="438"/>
      <c r="Y213" s="438"/>
      <c r="Z213" s="438"/>
    </row>
    <row r="214" ht="10.5" customHeight="1">
      <c r="A214" s="447">
        <v>45717.0</v>
      </c>
      <c r="B214" s="394" t="s">
        <v>5303</v>
      </c>
      <c r="C214" s="394" t="s">
        <v>210</v>
      </c>
      <c r="D214" s="394" t="s">
        <v>5524</v>
      </c>
      <c r="E214" s="394" t="s">
        <v>480</v>
      </c>
      <c r="F214" s="448">
        <v>0.0</v>
      </c>
      <c r="G214" s="448">
        <v>7589.29</v>
      </c>
      <c r="H214" s="448">
        <v>8500.0</v>
      </c>
      <c r="I214" s="448">
        <v>910.71</v>
      </c>
      <c r="J214" s="449">
        <v>12.0</v>
      </c>
      <c r="K214" s="394" t="s">
        <v>5331</v>
      </c>
      <c r="L214" s="438"/>
      <c r="M214" s="438"/>
      <c r="N214" s="438"/>
      <c r="O214" s="438"/>
      <c r="P214" s="438"/>
      <c r="Q214" s="438"/>
      <c r="R214" s="438"/>
      <c r="S214" s="438"/>
      <c r="T214" s="438"/>
      <c r="U214" s="438"/>
      <c r="V214" s="438"/>
      <c r="W214" s="438"/>
      <c r="X214" s="438"/>
      <c r="Y214" s="438"/>
      <c r="Z214" s="438"/>
    </row>
    <row r="215" ht="10.5" customHeight="1">
      <c r="A215" s="447">
        <v>45717.0</v>
      </c>
      <c r="B215" s="394" t="s">
        <v>5303</v>
      </c>
      <c r="C215" s="394" t="s">
        <v>251</v>
      </c>
      <c r="D215" s="394" t="s">
        <v>5525</v>
      </c>
      <c r="E215" s="394" t="s">
        <v>506</v>
      </c>
      <c r="F215" s="448">
        <v>0.0</v>
      </c>
      <c r="G215" s="448">
        <v>3571.43</v>
      </c>
      <c r="H215" s="448">
        <v>4000.0</v>
      </c>
      <c r="I215" s="448">
        <v>428.57</v>
      </c>
      <c r="J215" s="449">
        <v>12.0</v>
      </c>
      <c r="K215" s="394" t="s">
        <v>5292</v>
      </c>
      <c r="L215" s="438"/>
      <c r="M215" s="438"/>
      <c r="N215" s="438"/>
      <c r="O215" s="438"/>
      <c r="P215" s="438"/>
      <c r="Q215" s="438"/>
      <c r="R215" s="438"/>
      <c r="S215" s="438"/>
      <c r="T215" s="438"/>
      <c r="U215" s="438"/>
      <c r="V215" s="438"/>
      <c r="W215" s="438"/>
      <c r="X215" s="438"/>
      <c r="Y215" s="438"/>
      <c r="Z215" s="438"/>
    </row>
    <row r="216" ht="10.5" customHeight="1">
      <c r="A216" s="447">
        <v>45717.0</v>
      </c>
      <c r="B216" s="394" t="s">
        <v>5303</v>
      </c>
      <c r="C216" s="394" t="s">
        <v>116</v>
      </c>
      <c r="D216" s="394" t="s">
        <v>5526</v>
      </c>
      <c r="E216" s="394" t="s">
        <v>502</v>
      </c>
      <c r="F216" s="448">
        <v>0.0</v>
      </c>
      <c r="G216" s="448">
        <v>3125.0</v>
      </c>
      <c r="H216" s="448">
        <v>3500.0</v>
      </c>
      <c r="I216" s="448">
        <v>375.0</v>
      </c>
      <c r="J216" s="449">
        <v>12.0</v>
      </c>
      <c r="K216" s="394" t="s">
        <v>5292</v>
      </c>
      <c r="L216" s="438"/>
      <c r="M216" s="438"/>
      <c r="N216" s="438"/>
      <c r="O216" s="438"/>
      <c r="P216" s="438"/>
      <c r="Q216" s="438"/>
      <c r="R216" s="438"/>
      <c r="S216" s="438"/>
      <c r="T216" s="438"/>
      <c r="U216" s="438"/>
      <c r="V216" s="438"/>
      <c r="W216" s="438"/>
      <c r="X216" s="438"/>
      <c r="Y216" s="438"/>
      <c r="Z216" s="438"/>
    </row>
    <row r="217" ht="10.5" customHeight="1">
      <c r="A217" s="447">
        <v>45719.0</v>
      </c>
      <c r="B217" s="394" t="s">
        <v>5303</v>
      </c>
      <c r="C217" s="394" t="s">
        <v>233</v>
      </c>
      <c r="D217" s="394" t="s">
        <v>5527</v>
      </c>
      <c r="E217" s="394" t="s">
        <v>520</v>
      </c>
      <c r="F217" s="448">
        <v>0.0</v>
      </c>
      <c r="G217" s="448">
        <v>119.64</v>
      </c>
      <c r="H217" s="448">
        <v>134.0</v>
      </c>
      <c r="I217" s="448">
        <v>14.36</v>
      </c>
      <c r="J217" s="449">
        <v>12.0</v>
      </c>
      <c r="K217" s="394" t="s">
        <v>5361</v>
      </c>
      <c r="L217" s="438"/>
      <c r="M217" s="438"/>
      <c r="N217" s="438"/>
      <c r="O217" s="438"/>
      <c r="P217" s="438"/>
      <c r="Q217" s="438"/>
      <c r="R217" s="438"/>
      <c r="S217" s="438"/>
      <c r="T217" s="438"/>
      <c r="U217" s="438"/>
      <c r="V217" s="438"/>
      <c r="W217" s="438"/>
      <c r="X217" s="438"/>
      <c r="Y217" s="438"/>
      <c r="Z217" s="438"/>
    </row>
    <row r="218" ht="10.5" customHeight="1">
      <c r="A218" s="447">
        <v>45719.0</v>
      </c>
      <c r="B218" s="394" t="s">
        <v>5303</v>
      </c>
      <c r="C218" s="394" t="s">
        <v>233</v>
      </c>
      <c r="D218" s="394" t="s">
        <v>5528</v>
      </c>
      <c r="E218" s="394" t="s">
        <v>520</v>
      </c>
      <c r="F218" s="448">
        <v>0.0</v>
      </c>
      <c r="G218" s="448">
        <v>4.46</v>
      </c>
      <c r="H218" s="448">
        <v>5.0</v>
      </c>
      <c r="I218" s="448">
        <v>0.54</v>
      </c>
      <c r="J218" s="449">
        <v>12.0</v>
      </c>
      <c r="K218" s="394" t="s">
        <v>5361</v>
      </c>
      <c r="L218" s="438"/>
      <c r="M218" s="438"/>
      <c r="N218" s="438"/>
      <c r="O218" s="438"/>
      <c r="P218" s="438"/>
      <c r="Q218" s="438"/>
      <c r="R218" s="438"/>
      <c r="S218" s="438"/>
      <c r="T218" s="438"/>
      <c r="U218" s="438"/>
      <c r="V218" s="438"/>
      <c r="W218" s="438"/>
      <c r="X218" s="438"/>
      <c r="Y218" s="438"/>
      <c r="Z218" s="438"/>
    </row>
    <row r="219" ht="10.5" customHeight="1">
      <c r="A219" s="447">
        <v>45720.0</v>
      </c>
      <c r="B219" s="394" t="s">
        <v>5303</v>
      </c>
      <c r="C219" s="394" t="s">
        <v>471</v>
      </c>
      <c r="D219" s="394" t="s">
        <v>5529</v>
      </c>
      <c r="E219" s="394" t="s">
        <v>476</v>
      </c>
      <c r="F219" s="448">
        <v>0.0</v>
      </c>
      <c r="G219" s="448">
        <v>312.5</v>
      </c>
      <c r="H219" s="448">
        <v>350.0</v>
      </c>
      <c r="I219" s="448">
        <v>37.5</v>
      </c>
      <c r="J219" s="449">
        <v>12.0</v>
      </c>
      <c r="K219" s="394" t="s">
        <v>5470</v>
      </c>
      <c r="L219" s="438"/>
      <c r="M219" s="438"/>
      <c r="N219" s="438"/>
      <c r="O219" s="438"/>
      <c r="P219" s="438"/>
      <c r="Q219" s="438"/>
      <c r="R219" s="438"/>
      <c r="S219" s="438"/>
      <c r="T219" s="438"/>
      <c r="U219" s="438"/>
      <c r="V219" s="438"/>
      <c r="W219" s="438"/>
      <c r="X219" s="438"/>
      <c r="Y219" s="438"/>
      <c r="Z219" s="438"/>
    </row>
    <row r="220" ht="10.5" customHeight="1">
      <c r="A220" s="447">
        <v>45720.0</v>
      </c>
      <c r="B220" s="394" t="s">
        <v>5303</v>
      </c>
      <c r="C220" s="394" t="s">
        <v>499</v>
      </c>
      <c r="D220" s="394" t="s">
        <v>5530</v>
      </c>
      <c r="E220" s="394" t="s">
        <v>498</v>
      </c>
      <c r="F220" s="448">
        <v>0.0</v>
      </c>
      <c r="G220" s="448">
        <v>600.0</v>
      </c>
      <c r="H220" s="448">
        <v>672.0</v>
      </c>
      <c r="I220" s="448">
        <v>72.0</v>
      </c>
      <c r="J220" s="449">
        <v>12.0</v>
      </c>
      <c r="K220" s="394" t="s">
        <v>5325</v>
      </c>
      <c r="L220" s="438"/>
      <c r="M220" s="438"/>
      <c r="N220" s="438"/>
      <c r="O220" s="438"/>
      <c r="P220" s="438"/>
      <c r="Q220" s="438"/>
      <c r="R220" s="438"/>
      <c r="S220" s="438"/>
      <c r="T220" s="438"/>
      <c r="U220" s="438"/>
      <c r="V220" s="438"/>
      <c r="W220" s="438"/>
      <c r="X220" s="438"/>
      <c r="Y220" s="438"/>
      <c r="Z220" s="438"/>
    </row>
    <row r="221" ht="10.5" customHeight="1">
      <c r="A221" s="447">
        <v>45723.0</v>
      </c>
      <c r="B221" s="394" t="s">
        <v>5303</v>
      </c>
      <c r="C221" s="394" t="s">
        <v>278</v>
      </c>
      <c r="D221" s="394" t="s">
        <v>5371</v>
      </c>
      <c r="E221" s="394" t="s">
        <v>530</v>
      </c>
      <c r="F221" s="448">
        <v>0.0</v>
      </c>
      <c r="G221" s="448">
        <v>535.71</v>
      </c>
      <c r="H221" s="448">
        <v>600.0</v>
      </c>
      <c r="I221" s="448">
        <v>64.29</v>
      </c>
      <c r="J221" s="449">
        <v>12.0</v>
      </c>
      <c r="K221" s="394" t="s">
        <v>5363</v>
      </c>
      <c r="L221" s="438"/>
      <c r="M221" s="438"/>
      <c r="N221" s="438"/>
      <c r="O221" s="438"/>
      <c r="P221" s="438"/>
      <c r="Q221" s="438"/>
      <c r="R221" s="438"/>
      <c r="S221" s="438"/>
      <c r="T221" s="438"/>
      <c r="U221" s="438"/>
      <c r="V221" s="438"/>
      <c r="W221" s="438"/>
      <c r="X221" s="438"/>
      <c r="Y221" s="438"/>
      <c r="Z221" s="438"/>
    </row>
    <row r="222" ht="10.5" customHeight="1">
      <c r="A222" s="447">
        <v>45723.0</v>
      </c>
      <c r="B222" s="394" t="s">
        <v>5303</v>
      </c>
      <c r="C222" s="394" t="s">
        <v>5531</v>
      </c>
      <c r="D222" s="394" t="s">
        <v>5532</v>
      </c>
      <c r="E222" s="394" t="s">
        <v>536</v>
      </c>
      <c r="F222" s="448">
        <v>0.0</v>
      </c>
      <c r="G222" s="448">
        <v>32142.86</v>
      </c>
      <c r="H222" s="448">
        <v>36000.0</v>
      </c>
      <c r="I222" s="448">
        <v>3857.14</v>
      </c>
      <c r="J222" s="449">
        <v>12.0</v>
      </c>
      <c r="K222" s="394" t="s">
        <v>5292</v>
      </c>
      <c r="L222" s="438"/>
      <c r="M222" s="438"/>
      <c r="N222" s="438"/>
      <c r="O222" s="438"/>
      <c r="P222" s="438"/>
      <c r="Q222" s="438"/>
      <c r="R222" s="438"/>
      <c r="S222" s="438"/>
      <c r="T222" s="438"/>
      <c r="U222" s="438"/>
      <c r="V222" s="438"/>
      <c r="W222" s="438"/>
      <c r="X222" s="438"/>
      <c r="Y222" s="438"/>
      <c r="Z222" s="438"/>
    </row>
    <row r="223" ht="10.5" customHeight="1">
      <c r="A223" s="447">
        <v>45723.0</v>
      </c>
      <c r="B223" s="394" t="s">
        <v>5303</v>
      </c>
      <c r="C223" s="394" t="s">
        <v>5531</v>
      </c>
      <c r="D223" s="394" t="s">
        <v>5532</v>
      </c>
      <c r="E223" s="394" t="s">
        <v>536</v>
      </c>
      <c r="F223" s="448">
        <v>0.0</v>
      </c>
      <c r="G223" s="448">
        <v>2534.52</v>
      </c>
      <c r="H223" s="448">
        <v>2838.66</v>
      </c>
      <c r="I223" s="448">
        <v>304.14</v>
      </c>
      <c r="J223" s="449">
        <v>12.0</v>
      </c>
      <c r="K223" s="394" t="s">
        <v>5292</v>
      </c>
      <c r="L223" s="438"/>
      <c r="M223" s="438"/>
      <c r="N223" s="438"/>
      <c r="O223" s="438"/>
      <c r="P223" s="438"/>
      <c r="Q223" s="438"/>
      <c r="R223" s="438"/>
      <c r="S223" s="438"/>
      <c r="T223" s="438"/>
      <c r="U223" s="438"/>
      <c r="V223" s="438"/>
      <c r="W223" s="438"/>
      <c r="X223" s="438"/>
      <c r="Y223" s="438"/>
      <c r="Z223" s="438"/>
    </row>
    <row r="224" ht="10.5" customHeight="1">
      <c r="A224" s="447">
        <v>45723.0</v>
      </c>
      <c r="B224" s="394" t="s">
        <v>5303</v>
      </c>
      <c r="C224" s="394" t="s">
        <v>533</v>
      </c>
      <c r="D224" s="394" t="s">
        <v>5533</v>
      </c>
      <c r="E224" s="394" t="s">
        <v>532</v>
      </c>
      <c r="F224" s="448">
        <v>0.0</v>
      </c>
      <c r="G224" s="448">
        <v>535.71</v>
      </c>
      <c r="H224" s="448">
        <v>600.0</v>
      </c>
      <c r="I224" s="448">
        <v>64.29</v>
      </c>
      <c r="J224" s="449">
        <v>12.0</v>
      </c>
      <c r="K224" s="394" t="s">
        <v>5363</v>
      </c>
      <c r="L224" s="438"/>
      <c r="M224" s="438"/>
      <c r="N224" s="438"/>
      <c r="O224" s="438"/>
      <c r="P224" s="438"/>
      <c r="Q224" s="438"/>
      <c r="R224" s="438"/>
      <c r="S224" s="438"/>
      <c r="T224" s="438"/>
      <c r="U224" s="438"/>
      <c r="V224" s="438"/>
      <c r="W224" s="438"/>
      <c r="X224" s="438"/>
      <c r="Y224" s="438"/>
      <c r="Z224" s="438"/>
    </row>
    <row r="225" ht="10.5" customHeight="1">
      <c r="A225" s="447">
        <v>45727.0</v>
      </c>
      <c r="B225" s="394" t="s">
        <v>5303</v>
      </c>
      <c r="C225" s="394" t="s">
        <v>471</v>
      </c>
      <c r="D225" s="394" t="s">
        <v>5534</v>
      </c>
      <c r="E225" s="394" t="s">
        <v>547</v>
      </c>
      <c r="F225" s="448">
        <v>0.0</v>
      </c>
      <c r="G225" s="448">
        <v>312.5</v>
      </c>
      <c r="H225" s="448">
        <v>350.0</v>
      </c>
      <c r="I225" s="448">
        <v>37.5</v>
      </c>
      <c r="J225" s="449">
        <v>12.0</v>
      </c>
      <c r="K225" s="394" t="s">
        <v>5470</v>
      </c>
      <c r="L225" s="438"/>
      <c r="M225" s="438"/>
      <c r="N225" s="438"/>
      <c r="O225" s="438"/>
      <c r="P225" s="438"/>
      <c r="Q225" s="438"/>
      <c r="R225" s="438"/>
      <c r="S225" s="438"/>
      <c r="T225" s="438"/>
      <c r="U225" s="438"/>
      <c r="V225" s="438"/>
      <c r="W225" s="438"/>
      <c r="X225" s="438"/>
      <c r="Y225" s="438"/>
      <c r="Z225" s="438"/>
    </row>
    <row r="226" ht="10.5" customHeight="1">
      <c r="A226" s="447">
        <v>45727.0</v>
      </c>
      <c r="B226" s="394" t="s">
        <v>5303</v>
      </c>
      <c r="C226" s="394" t="s">
        <v>471</v>
      </c>
      <c r="D226" s="394" t="s">
        <v>5535</v>
      </c>
      <c r="E226" s="394" t="s">
        <v>547</v>
      </c>
      <c r="F226" s="448">
        <v>0.0</v>
      </c>
      <c r="G226" s="448">
        <v>107.14</v>
      </c>
      <c r="H226" s="448">
        <v>120.0</v>
      </c>
      <c r="I226" s="448">
        <v>12.86</v>
      </c>
      <c r="J226" s="449">
        <v>12.0</v>
      </c>
      <c r="K226" s="394" t="s">
        <v>5470</v>
      </c>
      <c r="L226" s="438"/>
      <c r="M226" s="438"/>
      <c r="N226" s="438"/>
      <c r="O226" s="438"/>
      <c r="P226" s="438"/>
      <c r="Q226" s="438"/>
      <c r="R226" s="438"/>
      <c r="S226" s="438"/>
      <c r="T226" s="438"/>
      <c r="U226" s="438"/>
      <c r="V226" s="438"/>
      <c r="W226" s="438"/>
      <c r="X226" s="438"/>
      <c r="Y226" s="438"/>
      <c r="Z226" s="438"/>
    </row>
    <row r="227" ht="10.5" customHeight="1">
      <c r="A227" s="447">
        <v>45727.0</v>
      </c>
      <c r="B227" s="394" t="s">
        <v>5303</v>
      </c>
      <c r="C227" s="394" t="s">
        <v>542</v>
      </c>
      <c r="D227" s="394" t="s">
        <v>5536</v>
      </c>
      <c r="E227" s="394" t="s">
        <v>541</v>
      </c>
      <c r="F227" s="448">
        <v>0.0</v>
      </c>
      <c r="G227" s="448">
        <v>139.29</v>
      </c>
      <c r="H227" s="448">
        <v>156.0</v>
      </c>
      <c r="I227" s="448">
        <v>16.71</v>
      </c>
      <c r="J227" s="449">
        <v>12.0</v>
      </c>
      <c r="K227" s="394" t="s">
        <v>5361</v>
      </c>
      <c r="L227" s="438"/>
      <c r="M227" s="438"/>
      <c r="N227" s="438"/>
      <c r="O227" s="438"/>
      <c r="P227" s="438"/>
      <c r="Q227" s="438"/>
      <c r="R227" s="438"/>
      <c r="S227" s="438"/>
      <c r="T227" s="438"/>
      <c r="U227" s="438"/>
      <c r="V227" s="438"/>
      <c r="W227" s="438"/>
      <c r="X227" s="438"/>
      <c r="Y227" s="438"/>
      <c r="Z227" s="438"/>
    </row>
    <row r="228" ht="10.5" customHeight="1">
      <c r="A228" s="447">
        <v>45728.0</v>
      </c>
      <c r="B228" s="394" t="s">
        <v>5303</v>
      </c>
      <c r="C228" s="394" t="s">
        <v>427</v>
      </c>
      <c r="D228" s="394" t="s">
        <v>5484</v>
      </c>
      <c r="E228" s="394" t="s">
        <v>544</v>
      </c>
      <c r="F228" s="448">
        <v>0.0</v>
      </c>
      <c r="G228" s="448">
        <v>44.64</v>
      </c>
      <c r="H228" s="448">
        <v>50.0</v>
      </c>
      <c r="I228" s="448">
        <v>5.36</v>
      </c>
      <c r="J228" s="449">
        <v>12.0</v>
      </c>
      <c r="K228" s="394" t="s">
        <v>5361</v>
      </c>
      <c r="L228" s="438"/>
      <c r="M228" s="438"/>
      <c r="N228" s="438"/>
      <c r="O228" s="438"/>
      <c r="P228" s="438"/>
      <c r="Q228" s="438"/>
      <c r="R228" s="438"/>
      <c r="S228" s="438"/>
      <c r="T228" s="438"/>
      <c r="U228" s="438"/>
      <c r="V228" s="438"/>
      <c r="W228" s="438"/>
      <c r="X228" s="438"/>
      <c r="Y228" s="438"/>
      <c r="Z228" s="438"/>
    </row>
    <row r="229" ht="10.5" customHeight="1">
      <c r="A229" s="447">
        <v>45729.0</v>
      </c>
      <c r="B229" s="394" t="s">
        <v>5303</v>
      </c>
      <c r="C229" s="394" t="s">
        <v>555</v>
      </c>
      <c r="D229" s="394" t="s">
        <v>5537</v>
      </c>
      <c r="E229" s="394" t="s">
        <v>554</v>
      </c>
      <c r="F229" s="448">
        <v>0.0</v>
      </c>
      <c r="G229" s="448">
        <v>2571.43</v>
      </c>
      <c r="H229" s="448">
        <v>2880.0</v>
      </c>
      <c r="I229" s="448">
        <v>308.57</v>
      </c>
      <c r="J229" s="449">
        <v>12.0</v>
      </c>
      <c r="K229" s="394" t="s">
        <v>5331</v>
      </c>
      <c r="L229" s="438"/>
      <c r="M229" s="438"/>
      <c r="N229" s="438"/>
      <c r="O229" s="438"/>
      <c r="P229" s="438"/>
      <c r="Q229" s="438"/>
      <c r="R229" s="438"/>
      <c r="S229" s="438"/>
      <c r="T229" s="438"/>
      <c r="U229" s="438"/>
      <c r="V229" s="438"/>
      <c r="W229" s="438"/>
      <c r="X229" s="438"/>
      <c r="Y229" s="438"/>
      <c r="Z229" s="438"/>
    </row>
    <row r="230" ht="10.5" customHeight="1">
      <c r="A230" s="447">
        <v>45729.0</v>
      </c>
      <c r="B230" s="394" t="s">
        <v>5303</v>
      </c>
      <c r="C230" s="394" t="s">
        <v>551</v>
      </c>
      <c r="D230" s="394" t="s">
        <v>5538</v>
      </c>
      <c r="E230" s="394" t="s">
        <v>550</v>
      </c>
      <c r="F230" s="448">
        <v>0.0</v>
      </c>
      <c r="G230" s="448">
        <v>312.5</v>
      </c>
      <c r="H230" s="448">
        <v>350.0</v>
      </c>
      <c r="I230" s="448">
        <v>37.5</v>
      </c>
      <c r="J230" s="449">
        <v>12.0</v>
      </c>
      <c r="K230" s="394" t="s">
        <v>5470</v>
      </c>
      <c r="L230" s="438"/>
      <c r="M230" s="438"/>
      <c r="N230" s="438"/>
      <c r="O230" s="438"/>
      <c r="P230" s="438"/>
      <c r="Q230" s="438"/>
      <c r="R230" s="438"/>
      <c r="S230" s="438"/>
      <c r="T230" s="438"/>
      <c r="U230" s="438"/>
      <c r="V230" s="438"/>
      <c r="W230" s="438"/>
      <c r="X230" s="438"/>
      <c r="Y230" s="438"/>
      <c r="Z230" s="438"/>
    </row>
    <row r="231" ht="10.5" customHeight="1">
      <c r="A231" s="447">
        <v>45731.0</v>
      </c>
      <c r="B231" s="394" t="s">
        <v>5303</v>
      </c>
      <c r="C231" s="394" t="s">
        <v>233</v>
      </c>
      <c r="D231" s="394" t="s">
        <v>5539</v>
      </c>
      <c r="E231" s="394" t="s">
        <v>563</v>
      </c>
      <c r="F231" s="448">
        <v>0.0</v>
      </c>
      <c r="G231" s="448">
        <v>26.79</v>
      </c>
      <c r="H231" s="448">
        <v>30.0</v>
      </c>
      <c r="I231" s="448">
        <v>3.21</v>
      </c>
      <c r="J231" s="449">
        <v>12.0</v>
      </c>
      <c r="K231" s="394" t="s">
        <v>5361</v>
      </c>
      <c r="L231" s="438"/>
      <c r="M231" s="438"/>
      <c r="N231" s="438"/>
      <c r="O231" s="438"/>
      <c r="P231" s="438"/>
      <c r="Q231" s="438"/>
      <c r="R231" s="438"/>
      <c r="S231" s="438"/>
      <c r="T231" s="438"/>
      <c r="U231" s="438"/>
      <c r="V231" s="438"/>
      <c r="W231" s="438"/>
      <c r="X231" s="438"/>
      <c r="Y231" s="438"/>
      <c r="Z231" s="438"/>
    </row>
    <row r="232" ht="10.5" customHeight="1">
      <c r="A232" s="447">
        <v>45731.0</v>
      </c>
      <c r="B232" s="394" t="s">
        <v>5303</v>
      </c>
      <c r="C232" s="394" t="s">
        <v>233</v>
      </c>
      <c r="D232" s="394" t="s">
        <v>5540</v>
      </c>
      <c r="E232" s="394" t="s">
        <v>563</v>
      </c>
      <c r="F232" s="448">
        <v>0.0</v>
      </c>
      <c r="G232" s="448">
        <v>53.57</v>
      </c>
      <c r="H232" s="448">
        <v>60.0</v>
      </c>
      <c r="I232" s="448">
        <v>6.43</v>
      </c>
      <c r="J232" s="449">
        <v>12.0</v>
      </c>
      <c r="K232" s="394" t="s">
        <v>5361</v>
      </c>
      <c r="L232" s="438"/>
      <c r="M232" s="438"/>
      <c r="N232" s="438"/>
      <c r="O232" s="438"/>
      <c r="P232" s="438"/>
      <c r="Q232" s="438"/>
      <c r="R232" s="438"/>
      <c r="S232" s="438"/>
      <c r="T232" s="438"/>
      <c r="U232" s="438"/>
      <c r="V232" s="438"/>
      <c r="W232" s="438"/>
      <c r="X232" s="438"/>
      <c r="Y232" s="438"/>
      <c r="Z232" s="438"/>
    </row>
    <row r="233" ht="10.5" customHeight="1">
      <c r="A233" s="447">
        <v>45733.0</v>
      </c>
      <c r="B233" s="394" t="s">
        <v>5303</v>
      </c>
      <c r="C233" s="394" t="s">
        <v>5541</v>
      </c>
      <c r="D233" s="394" t="s">
        <v>5542</v>
      </c>
      <c r="E233" s="394" t="s">
        <v>558</v>
      </c>
      <c r="F233" s="448">
        <v>0.0</v>
      </c>
      <c r="G233" s="448">
        <v>4107.14</v>
      </c>
      <c r="H233" s="448">
        <v>4600.0</v>
      </c>
      <c r="I233" s="448">
        <v>492.86</v>
      </c>
      <c r="J233" s="449">
        <v>12.0</v>
      </c>
      <c r="K233" s="394" t="s">
        <v>5331</v>
      </c>
      <c r="L233" s="438"/>
      <c r="M233" s="438"/>
      <c r="N233" s="438"/>
      <c r="O233" s="438"/>
      <c r="P233" s="438"/>
      <c r="Q233" s="438"/>
      <c r="R233" s="438"/>
      <c r="S233" s="438"/>
      <c r="T233" s="438"/>
      <c r="U233" s="438"/>
      <c r="V233" s="438"/>
      <c r="W233" s="438"/>
      <c r="X233" s="438"/>
      <c r="Y233" s="438"/>
      <c r="Z233" s="438"/>
    </row>
    <row r="234" ht="10.5" customHeight="1">
      <c r="A234" s="447">
        <v>45733.0</v>
      </c>
      <c r="B234" s="394" t="s">
        <v>5303</v>
      </c>
      <c r="C234" s="394" t="s">
        <v>5541</v>
      </c>
      <c r="D234" s="394" t="s">
        <v>5543</v>
      </c>
      <c r="E234" s="394" t="s">
        <v>565</v>
      </c>
      <c r="F234" s="448">
        <v>0.0</v>
      </c>
      <c r="G234" s="448">
        <v>625.0</v>
      </c>
      <c r="H234" s="448">
        <v>700.0</v>
      </c>
      <c r="I234" s="448">
        <v>75.0</v>
      </c>
      <c r="J234" s="449">
        <v>12.0</v>
      </c>
      <c r="K234" s="394" t="s">
        <v>5331</v>
      </c>
      <c r="L234" s="438"/>
      <c r="M234" s="438"/>
      <c r="N234" s="438"/>
      <c r="O234" s="438"/>
      <c r="P234" s="438"/>
      <c r="Q234" s="438"/>
      <c r="R234" s="438"/>
      <c r="S234" s="438"/>
      <c r="T234" s="438"/>
      <c r="U234" s="438"/>
      <c r="V234" s="438"/>
      <c r="W234" s="438"/>
      <c r="X234" s="438"/>
      <c r="Y234" s="438"/>
      <c r="Z234" s="438"/>
    </row>
    <row r="235" ht="10.5" customHeight="1">
      <c r="A235" s="447">
        <v>45736.0</v>
      </c>
      <c r="B235" s="394" t="s">
        <v>5303</v>
      </c>
      <c r="C235" s="394" t="s">
        <v>569</v>
      </c>
      <c r="D235" s="394" t="s">
        <v>5544</v>
      </c>
      <c r="E235" s="394" t="s">
        <v>568</v>
      </c>
      <c r="F235" s="448">
        <v>0.0</v>
      </c>
      <c r="G235" s="448">
        <v>57.14</v>
      </c>
      <c r="H235" s="448">
        <v>64.0</v>
      </c>
      <c r="I235" s="448">
        <v>6.86</v>
      </c>
      <c r="J235" s="449">
        <v>12.0</v>
      </c>
      <c r="K235" s="394" t="s">
        <v>5361</v>
      </c>
      <c r="L235" s="438"/>
      <c r="M235" s="438"/>
      <c r="N235" s="438"/>
      <c r="O235" s="438"/>
      <c r="P235" s="438"/>
      <c r="Q235" s="438"/>
      <c r="R235" s="438"/>
      <c r="S235" s="438"/>
      <c r="T235" s="438"/>
      <c r="U235" s="438"/>
      <c r="V235" s="438"/>
      <c r="W235" s="438"/>
      <c r="X235" s="438"/>
      <c r="Y235" s="438"/>
      <c r="Z235" s="438"/>
    </row>
    <row r="236" ht="10.5" customHeight="1">
      <c r="A236" s="447">
        <v>45737.0</v>
      </c>
      <c r="B236" s="394" t="s">
        <v>5303</v>
      </c>
      <c r="C236" s="394" t="s">
        <v>572</v>
      </c>
      <c r="D236" s="394" t="s">
        <v>5545</v>
      </c>
      <c r="E236" s="394" t="s">
        <v>571</v>
      </c>
      <c r="F236" s="448">
        <v>0.0</v>
      </c>
      <c r="G236" s="448">
        <v>312.5</v>
      </c>
      <c r="H236" s="448">
        <v>350.0</v>
      </c>
      <c r="I236" s="448">
        <v>37.5</v>
      </c>
      <c r="J236" s="449">
        <v>12.0</v>
      </c>
      <c r="K236" s="394" t="s">
        <v>5470</v>
      </c>
      <c r="L236" s="438"/>
      <c r="M236" s="438"/>
      <c r="N236" s="438"/>
      <c r="O236" s="438"/>
      <c r="P236" s="438"/>
      <c r="Q236" s="438"/>
      <c r="R236" s="438"/>
      <c r="S236" s="438"/>
      <c r="T236" s="438"/>
      <c r="U236" s="438"/>
      <c r="V236" s="438"/>
      <c r="W236" s="438"/>
      <c r="X236" s="438"/>
      <c r="Y236" s="438"/>
      <c r="Z236" s="438"/>
    </row>
    <row r="237" ht="10.5" customHeight="1">
      <c r="A237" s="447">
        <v>45740.0</v>
      </c>
      <c r="B237" s="394" t="s">
        <v>5303</v>
      </c>
      <c r="C237" s="394" t="s">
        <v>233</v>
      </c>
      <c r="D237" s="394" t="s">
        <v>5546</v>
      </c>
      <c r="E237" s="394" t="s">
        <v>581</v>
      </c>
      <c r="F237" s="448">
        <v>0.0</v>
      </c>
      <c r="G237" s="448">
        <v>125.0</v>
      </c>
      <c r="H237" s="448">
        <v>140.0</v>
      </c>
      <c r="I237" s="448">
        <v>15.0</v>
      </c>
      <c r="J237" s="449">
        <v>12.0</v>
      </c>
      <c r="K237" s="394" t="s">
        <v>5361</v>
      </c>
      <c r="L237" s="438"/>
      <c r="M237" s="438"/>
      <c r="N237" s="438"/>
      <c r="O237" s="438"/>
      <c r="P237" s="438"/>
      <c r="Q237" s="438"/>
      <c r="R237" s="438"/>
      <c r="S237" s="438"/>
      <c r="T237" s="438"/>
      <c r="U237" s="438"/>
      <c r="V237" s="438"/>
      <c r="W237" s="438"/>
      <c r="X237" s="438"/>
      <c r="Y237" s="438"/>
      <c r="Z237" s="438"/>
    </row>
    <row r="238" ht="10.5" customHeight="1">
      <c r="A238" s="447">
        <v>45740.0</v>
      </c>
      <c r="B238" s="394" t="s">
        <v>5303</v>
      </c>
      <c r="C238" s="394" t="s">
        <v>233</v>
      </c>
      <c r="D238" s="394" t="s">
        <v>5547</v>
      </c>
      <c r="E238" s="394" t="s">
        <v>581</v>
      </c>
      <c r="F238" s="448">
        <v>0.0</v>
      </c>
      <c r="G238" s="448">
        <v>14.29</v>
      </c>
      <c r="H238" s="448">
        <v>16.0</v>
      </c>
      <c r="I238" s="448">
        <v>1.71</v>
      </c>
      <c r="J238" s="449">
        <v>12.0</v>
      </c>
      <c r="K238" s="394" t="s">
        <v>5361</v>
      </c>
      <c r="L238" s="438"/>
      <c r="M238" s="438"/>
      <c r="N238" s="438"/>
      <c r="O238" s="438"/>
      <c r="P238" s="438"/>
      <c r="Q238" s="438"/>
      <c r="R238" s="438"/>
      <c r="S238" s="438"/>
      <c r="T238" s="438"/>
      <c r="U238" s="438"/>
      <c r="V238" s="438"/>
      <c r="W238" s="438"/>
      <c r="X238" s="438"/>
      <c r="Y238" s="438"/>
      <c r="Z238" s="438"/>
    </row>
    <row r="239" ht="10.5" customHeight="1">
      <c r="A239" s="447">
        <v>45740.0</v>
      </c>
      <c r="B239" s="394" t="s">
        <v>5303</v>
      </c>
      <c r="C239" s="394" t="s">
        <v>575</v>
      </c>
      <c r="D239" s="394" t="s">
        <v>5548</v>
      </c>
      <c r="E239" s="394" t="s">
        <v>574</v>
      </c>
      <c r="F239" s="448">
        <v>0.0</v>
      </c>
      <c r="G239" s="448">
        <v>2589.29</v>
      </c>
      <c r="H239" s="448">
        <v>2900.0</v>
      </c>
      <c r="I239" s="448">
        <v>310.71</v>
      </c>
      <c r="J239" s="449">
        <v>12.0</v>
      </c>
      <c r="K239" s="394" t="s">
        <v>5331</v>
      </c>
      <c r="L239" s="438"/>
      <c r="M239" s="438"/>
      <c r="N239" s="438"/>
      <c r="O239" s="438"/>
      <c r="P239" s="438"/>
      <c r="Q239" s="438"/>
      <c r="R239" s="438"/>
      <c r="S239" s="438"/>
      <c r="T239" s="438"/>
      <c r="U239" s="438"/>
      <c r="V239" s="438"/>
      <c r="W239" s="438"/>
      <c r="X239" s="438"/>
      <c r="Y239" s="438"/>
      <c r="Z239" s="438"/>
    </row>
    <row r="240" ht="10.5" customHeight="1">
      <c r="A240" s="447">
        <v>45741.0</v>
      </c>
      <c r="B240" s="394" t="s">
        <v>5303</v>
      </c>
      <c r="C240" s="394" t="s">
        <v>579</v>
      </c>
      <c r="D240" s="394" t="s">
        <v>5549</v>
      </c>
      <c r="E240" s="394" t="s">
        <v>578</v>
      </c>
      <c r="F240" s="448">
        <v>0.0</v>
      </c>
      <c r="G240" s="448">
        <v>10.71</v>
      </c>
      <c r="H240" s="448">
        <v>12.0</v>
      </c>
      <c r="I240" s="448">
        <v>1.29</v>
      </c>
      <c r="J240" s="449">
        <v>12.0</v>
      </c>
      <c r="K240" s="394" t="s">
        <v>5361</v>
      </c>
      <c r="L240" s="438"/>
      <c r="M240" s="438"/>
      <c r="N240" s="438"/>
      <c r="O240" s="438"/>
      <c r="P240" s="438"/>
      <c r="Q240" s="438"/>
      <c r="R240" s="438"/>
      <c r="S240" s="438"/>
      <c r="T240" s="438"/>
      <c r="U240" s="438"/>
      <c r="V240" s="438"/>
      <c r="W240" s="438"/>
      <c r="X240" s="438"/>
      <c r="Y240" s="438"/>
      <c r="Z240" s="438"/>
    </row>
    <row r="241" ht="10.5" customHeight="1">
      <c r="A241" s="447">
        <v>45741.0</v>
      </c>
      <c r="B241" s="394" t="s">
        <v>5303</v>
      </c>
      <c r="C241" s="394" t="s">
        <v>349</v>
      </c>
      <c r="D241" s="394" t="s">
        <v>5550</v>
      </c>
      <c r="E241" s="394" t="s">
        <v>585</v>
      </c>
      <c r="F241" s="448">
        <v>0.0</v>
      </c>
      <c r="G241" s="448">
        <v>625.0</v>
      </c>
      <c r="H241" s="448">
        <v>700.0</v>
      </c>
      <c r="I241" s="448">
        <v>75.0</v>
      </c>
      <c r="J241" s="449">
        <v>12.0</v>
      </c>
      <c r="K241" s="394" t="s">
        <v>5331</v>
      </c>
      <c r="L241" s="438"/>
      <c r="M241" s="438"/>
      <c r="N241" s="438"/>
      <c r="O241" s="438"/>
      <c r="P241" s="438"/>
      <c r="Q241" s="438"/>
      <c r="R241" s="438"/>
      <c r="S241" s="438"/>
      <c r="T241" s="438"/>
      <c r="U241" s="438"/>
      <c r="V241" s="438"/>
      <c r="W241" s="438"/>
      <c r="X241" s="438"/>
      <c r="Y241" s="438"/>
      <c r="Z241" s="438"/>
    </row>
    <row r="242" ht="10.5" customHeight="1">
      <c r="A242" s="447">
        <v>45742.0</v>
      </c>
      <c r="B242" s="394" t="s">
        <v>5303</v>
      </c>
      <c r="C242" s="394" t="s">
        <v>233</v>
      </c>
      <c r="D242" s="394" t="s">
        <v>5551</v>
      </c>
      <c r="E242" s="394" t="s">
        <v>588</v>
      </c>
      <c r="F242" s="448">
        <v>0.0</v>
      </c>
      <c r="G242" s="448">
        <v>857.14</v>
      </c>
      <c r="H242" s="448">
        <v>960.0</v>
      </c>
      <c r="I242" s="448">
        <v>102.86</v>
      </c>
      <c r="J242" s="449">
        <v>12.0</v>
      </c>
      <c r="K242" s="394" t="s">
        <v>5363</v>
      </c>
      <c r="L242" s="438"/>
      <c r="M242" s="438"/>
      <c r="N242" s="438"/>
      <c r="O242" s="438"/>
      <c r="P242" s="438"/>
      <c r="Q242" s="438"/>
      <c r="R242" s="438"/>
      <c r="S242" s="438"/>
      <c r="T242" s="438"/>
      <c r="U242" s="438"/>
      <c r="V242" s="438"/>
      <c r="W242" s="438"/>
      <c r="X242" s="438"/>
      <c r="Y242" s="438"/>
      <c r="Z242" s="438"/>
    </row>
    <row r="243" ht="10.5" customHeight="1">
      <c r="A243" s="447">
        <v>45743.0</v>
      </c>
      <c r="B243" s="394" t="s">
        <v>5303</v>
      </c>
      <c r="C243" s="394" t="s">
        <v>494</v>
      </c>
      <c r="D243" s="394" t="s">
        <v>5552</v>
      </c>
      <c r="E243" s="394" t="s">
        <v>595</v>
      </c>
      <c r="F243" s="448">
        <v>0.0</v>
      </c>
      <c r="G243" s="448">
        <v>625.0</v>
      </c>
      <c r="H243" s="448">
        <v>700.0</v>
      </c>
      <c r="I243" s="448">
        <v>75.0</v>
      </c>
      <c r="J243" s="449">
        <v>12.0</v>
      </c>
      <c r="K243" s="394" t="s">
        <v>5331</v>
      </c>
      <c r="L243" s="438"/>
      <c r="M243" s="438"/>
      <c r="N243" s="438"/>
      <c r="O243" s="438"/>
      <c r="P243" s="438"/>
      <c r="Q243" s="438"/>
      <c r="R243" s="438"/>
      <c r="S243" s="438"/>
      <c r="T243" s="438"/>
      <c r="U243" s="438"/>
      <c r="V243" s="438"/>
      <c r="W243" s="438"/>
      <c r="X243" s="438"/>
      <c r="Y243" s="438"/>
      <c r="Z243" s="438"/>
    </row>
    <row r="244" ht="10.5" customHeight="1">
      <c r="A244" s="447">
        <v>45743.0</v>
      </c>
      <c r="B244" s="394" t="s">
        <v>5303</v>
      </c>
      <c r="C244" s="394" t="s">
        <v>592</v>
      </c>
      <c r="D244" s="394" t="s">
        <v>5553</v>
      </c>
      <c r="E244" s="394" t="s">
        <v>591</v>
      </c>
      <c r="F244" s="448">
        <v>0.0</v>
      </c>
      <c r="G244" s="448">
        <v>312.5</v>
      </c>
      <c r="H244" s="448">
        <v>350.0</v>
      </c>
      <c r="I244" s="448">
        <v>37.5</v>
      </c>
      <c r="J244" s="449">
        <v>12.0</v>
      </c>
      <c r="K244" s="394" t="s">
        <v>5470</v>
      </c>
      <c r="L244" s="438"/>
      <c r="M244" s="438"/>
      <c r="N244" s="438"/>
      <c r="O244" s="438"/>
      <c r="P244" s="438"/>
      <c r="Q244" s="438"/>
      <c r="R244" s="438"/>
      <c r="S244" s="438"/>
      <c r="T244" s="438"/>
      <c r="U244" s="438"/>
      <c r="V244" s="438"/>
      <c r="W244" s="438"/>
      <c r="X244" s="438"/>
      <c r="Y244" s="438"/>
      <c r="Z244" s="438"/>
    </row>
    <row r="245" ht="10.5" customHeight="1">
      <c r="A245" s="447">
        <v>45746.0</v>
      </c>
      <c r="B245" s="394" t="s">
        <v>5303</v>
      </c>
      <c r="C245" s="394" t="s">
        <v>599</v>
      </c>
      <c r="D245" s="468" t="s">
        <v>5554</v>
      </c>
      <c r="E245" s="468" t="s">
        <v>598</v>
      </c>
      <c r="F245" s="469">
        <v>0.0</v>
      </c>
      <c r="G245" s="469">
        <v>6696.43</v>
      </c>
      <c r="H245" s="469">
        <v>7500.0</v>
      </c>
      <c r="I245" s="448">
        <v>803.57</v>
      </c>
      <c r="J245" s="449">
        <v>12.0</v>
      </c>
      <c r="K245" s="394" t="s">
        <v>5331</v>
      </c>
      <c r="L245" s="438"/>
      <c r="M245" s="438"/>
      <c r="N245" s="438"/>
      <c r="O245" s="438"/>
      <c r="P245" s="438"/>
      <c r="Q245" s="438"/>
      <c r="R245" s="438"/>
      <c r="S245" s="438"/>
      <c r="T245" s="438"/>
      <c r="U245" s="438"/>
      <c r="V245" s="438"/>
      <c r="W245" s="438"/>
      <c r="X245" s="438"/>
      <c r="Y245" s="438"/>
      <c r="Z245" s="438"/>
    </row>
    <row r="246" ht="10.5" customHeight="1">
      <c r="A246" s="447">
        <v>45746.0</v>
      </c>
      <c r="B246" s="394" t="s">
        <v>5303</v>
      </c>
      <c r="C246" s="394" t="s">
        <v>599</v>
      </c>
      <c r="D246" s="468" t="s">
        <v>5555</v>
      </c>
      <c r="E246" s="468" t="s">
        <v>598</v>
      </c>
      <c r="F246" s="469">
        <v>0.0</v>
      </c>
      <c r="G246" s="469">
        <v>1785.71</v>
      </c>
      <c r="H246" s="469">
        <v>2000.0</v>
      </c>
      <c r="I246" s="448">
        <v>214.29</v>
      </c>
      <c r="J246" s="449">
        <v>12.0</v>
      </c>
      <c r="K246" s="394" t="s">
        <v>5399</v>
      </c>
      <c r="L246" s="438"/>
      <c r="M246" s="438"/>
      <c r="N246" s="438"/>
      <c r="O246" s="438"/>
      <c r="P246" s="438"/>
      <c r="Q246" s="438"/>
      <c r="R246" s="438"/>
      <c r="S246" s="438"/>
      <c r="T246" s="438"/>
      <c r="U246" s="438"/>
      <c r="V246" s="438"/>
      <c r="W246" s="438"/>
      <c r="X246" s="438"/>
      <c r="Y246" s="438"/>
      <c r="Z246" s="438"/>
    </row>
    <row r="247" ht="10.5" customHeight="1">
      <c r="A247" s="447">
        <v>45746.0</v>
      </c>
      <c r="B247" s="394" t="s">
        <v>5303</v>
      </c>
      <c r="C247" s="394" t="s">
        <v>599</v>
      </c>
      <c r="D247" s="468" t="s">
        <v>5556</v>
      </c>
      <c r="E247" s="468" t="s">
        <v>598</v>
      </c>
      <c r="F247" s="469">
        <v>0.0</v>
      </c>
      <c r="G247" s="469">
        <v>892.86</v>
      </c>
      <c r="H247" s="469">
        <v>1000.0</v>
      </c>
      <c r="I247" s="448">
        <v>107.14</v>
      </c>
      <c r="J247" s="449">
        <v>12.0</v>
      </c>
      <c r="K247" s="394" t="s">
        <v>5557</v>
      </c>
      <c r="L247" s="438"/>
      <c r="M247" s="438"/>
      <c r="N247" s="438"/>
      <c r="O247" s="438"/>
      <c r="P247" s="438"/>
      <c r="Q247" s="438"/>
      <c r="R247" s="438"/>
      <c r="S247" s="438"/>
      <c r="T247" s="438"/>
      <c r="U247" s="438"/>
      <c r="V247" s="438"/>
      <c r="W247" s="438"/>
      <c r="X247" s="438"/>
      <c r="Y247" s="438"/>
      <c r="Z247" s="438"/>
    </row>
    <row r="248" ht="10.5" customHeight="1">
      <c r="A248" s="447">
        <v>45746.0</v>
      </c>
      <c r="B248" s="394" t="s">
        <v>5303</v>
      </c>
      <c r="C248" s="394" t="s">
        <v>599</v>
      </c>
      <c r="D248" s="468" t="s">
        <v>5558</v>
      </c>
      <c r="E248" s="468" t="s">
        <v>598</v>
      </c>
      <c r="F248" s="469">
        <v>0.0</v>
      </c>
      <c r="G248" s="469">
        <v>892.86</v>
      </c>
      <c r="H248" s="469">
        <v>1000.0</v>
      </c>
      <c r="I248" s="448">
        <v>107.14</v>
      </c>
      <c r="J248" s="449">
        <v>12.0</v>
      </c>
      <c r="K248" s="394" t="s">
        <v>5559</v>
      </c>
      <c r="L248" s="438"/>
      <c r="M248" s="438"/>
      <c r="N248" s="438"/>
      <c r="O248" s="438"/>
      <c r="P248" s="438"/>
      <c r="Q248" s="438"/>
      <c r="R248" s="438"/>
      <c r="S248" s="438"/>
      <c r="T248" s="438"/>
      <c r="U248" s="438"/>
      <c r="V248" s="438"/>
      <c r="W248" s="438"/>
      <c r="X248" s="438"/>
      <c r="Y248" s="438"/>
      <c r="Z248" s="438"/>
    </row>
    <row r="249" ht="10.5" customHeight="1">
      <c r="A249" s="450" t="s">
        <v>5560</v>
      </c>
      <c r="B249" s="450"/>
      <c r="C249" s="450"/>
      <c r="D249" s="450"/>
      <c r="E249" s="450"/>
      <c r="F249" s="451">
        <f t="shared" ref="F249:I249" si="2">SUM(F20:F248)</f>
        <v>0</v>
      </c>
      <c r="G249" s="451">
        <f t="shared" si="2"/>
        <v>1468889.22</v>
      </c>
      <c r="H249" s="451">
        <f t="shared" si="2"/>
        <v>1645155.93</v>
      </c>
      <c r="I249" s="451">
        <f t="shared" si="2"/>
        <v>176266.71</v>
      </c>
      <c r="J249" s="450"/>
      <c r="K249" s="450"/>
      <c r="L249" s="438"/>
      <c r="M249" s="438"/>
      <c r="N249" s="438"/>
      <c r="O249" s="438"/>
      <c r="P249" s="438"/>
      <c r="Q249" s="438"/>
      <c r="R249" s="438"/>
      <c r="S249" s="438"/>
      <c r="T249" s="438"/>
      <c r="U249" s="438"/>
      <c r="V249" s="438"/>
      <c r="W249" s="438"/>
      <c r="X249" s="438"/>
      <c r="Y249" s="438"/>
      <c r="Z249" s="438"/>
    </row>
    <row r="250" ht="10.5" customHeight="1">
      <c r="A250" s="470"/>
      <c r="B250" s="470"/>
      <c r="C250" s="470"/>
      <c r="D250" s="471" t="s">
        <v>5561</v>
      </c>
      <c r="E250" s="470"/>
      <c r="F250" s="472"/>
      <c r="G250" s="472"/>
      <c r="H250" s="472"/>
      <c r="I250" s="472"/>
      <c r="J250" s="470"/>
      <c r="K250" s="470"/>
      <c r="L250" s="438"/>
      <c r="M250" s="438"/>
      <c r="N250" s="438"/>
      <c r="O250" s="438"/>
      <c r="P250" s="438"/>
      <c r="Q250" s="438"/>
      <c r="R250" s="438"/>
      <c r="S250" s="438"/>
      <c r="T250" s="438"/>
      <c r="U250" s="438"/>
      <c r="V250" s="438"/>
      <c r="W250" s="438"/>
      <c r="X250" s="438"/>
      <c r="Y250" s="438"/>
      <c r="Z250" s="438"/>
    </row>
    <row r="251" ht="10.5" customHeight="1">
      <c r="A251" s="452">
        <v>45658.0</v>
      </c>
      <c r="B251" s="453" t="s">
        <v>5303</v>
      </c>
      <c r="C251" s="453" t="s">
        <v>494</v>
      </c>
      <c r="D251" s="453" t="s">
        <v>5304</v>
      </c>
      <c r="E251" s="453" t="s">
        <v>5305</v>
      </c>
      <c r="F251" s="454">
        <v>0.0</v>
      </c>
      <c r="G251" s="454">
        <v>3125.0</v>
      </c>
      <c r="H251" s="454">
        <v>3500.0</v>
      </c>
      <c r="I251" s="454">
        <v>375.0</v>
      </c>
      <c r="J251" s="446">
        <v>12.0</v>
      </c>
      <c r="K251" s="444" t="s">
        <v>5292</v>
      </c>
      <c r="L251" s="438"/>
      <c r="M251" s="438"/>
      <c r="N251" s="438"/>
      <c r="O251" s="438"/>
      <c r="P251" s="438"/>
      <c r="Q251" s="438"/>
      <c r="R251" s="438"/>
      <c r="S251" s="438"/>
      <c r="T251" s="438"/>
      <c r="U251" s="438"/>
      <c r="V251" s="438"/>
      <c r="W251" s="438"/>
      <c r="X251" s="438"/>
      <c r="Y251" s="438"/>
      <c r="Z251" s="438"/>
    </row>
    <row r="252" ht="10.5" customHeight="1">
      <c r="A252" s="455">
        <v>45689.0</v>
      </c>
      <c r="B252" s="456" t="s">
        <v>5303</v>
      </c>
      <c r="C252" s="456" t="s">
        <v>494</v>
      </c>
      <c r="D252" s="456" t="s">
        <v>5411</v>
      </c>
      <c r="E252" s="456" t="s">
        <v>5412</v>
      </c>
      <c r="F252" s="457">
        <v>0.0</v>
      </c>
      <c r="G252" s="457">
        <v>3125.0</v>
      </c>
      <c r="H252" s="457">
        <v>3500.0</v>
      </c>
      <c r="I252" s="457">
        <v>375.0</v>
      </c>
      <c r="J252" s="449">
        <v>12.0</v>
      </c>
      <c r="K252" s="394" t="s">
        <v>5292</v>
      </c>
      <c r="L252" s="438"/>
      <c r="M252" s="438"/>
      <c r="N252" s="438"/>
      <c r="O252" s="438"/>
      <c r="P252" s="438"/>
      <c r="Q252" s="438"/>
      <c r="R252" s="438"/>
      <c r="S252" s="438"/>
      <c r="T252" s="438"/>
      <c r="U252" s="438"/>
      <c r="V252" s="438"/>
      <c r="W252" s="438"/>
      <c r="X252" s="438"/>
      <c r="Y252" s="438"/>
      <c r="Z252" s="438"/>
    </row>
    <row r="253" ht="10.5" customHeight="1">
      <c r="A253" s="455">
        <v>45658.0</v>
      </c>
      <c r="B253" s="456" t="s">
        <v>5303</v>
      </c>
      <c r="C253" s="456" t="s">
        <v>405</v>
      </c>
      <c r="D253" s="456" t="s">
        <v>5306</v>
      </c>
      <c r="E253" s="456" t="s">
        <v>5307</v>
      </c>
      <c r="F253" s="457">
        <v>0.0</v>
      </c>
      <c r="G253" s="457">
        <v>1339.29</v>
      </c>
      <c r="H253" s="457">
        <v>1500.0</v>
      </c>
      <c r="I253" s="457">
        <v>160.71</v>
      </c>
      <c r="J253" s="458">
        <v>12.0</v>
      </c>
      <c r="K253" s="456" t="s">
        <v>5308</v>
      </c>
      <c r="L253" s="459"/>
      <c r="M253" s="459"/>
      <c r="N253" s="459"/>
      <c r="O253" s="459"/>
      <c r="P253" s="459"/>
      <c r="Q253" s="459"/>
      <c r="R253" s="459"/>
      <c r="S253" s="459"/>
      <c r="T253" s="459"/>
      <c r="U253" s="459"/>
      <c r="V253" s="459"/>
      <c r="W253" s="459"/>
      <c r="X253" s="459"/>
      <c r="Y253" s="459"/>
      <c r="Z253" s="459"/>
    </row>
    <row r="254" ht="10.5" customHeight="1">
      <c r="A254" s="455">
        <v>45658.0</v>
      </c>
      <c r="B254" s="456" t="s">
        <v>5303</v>
      </c>
      <c r="C254" s="456" t="s">
        <v>285</v>
      </c>
      <c r="D254" s="456" t="s">
        <v>5315</v>
      </c>
      <c r="E254" s="456" t="s">
        <v>5316</v>
      </c>
      <c r="F254" s="457">
        <v>0.0</v>
      </c>
      <c r="G254" s="457">
        <v>16071.43</v>
      </c>
      <c r="H254" s="457">
        <v>18000.0</v>
      </c>
      <c r="I254" s="457">
        <v>1928.57</v>
      </c>
      <c r="J254" s="458">
        <v>12.0</v>
      </c>
      <c r="K254" s="456" t="s">
        <v>5308</v>
      </c>
      <c r="L254" s="459"/>
      <c r="M254" s="459"/>
      <c r="N254" s="459"/>
      <c r="O254" s="459"/>
      <c r="P254" s="459"/>
      <c r="Q254" s="459"/>
      <c r="R254" s="459"/>
      <c r="S254" s="459"/>
      <c r="T254" s="459"/>
      <c r="U254" s="459"/>
      <c r="V254" s="459"/>
      <c r="W254" s="459"/>
      <c r="X254" s="459"/>
      <c r="Y254" s="459"/>
      <c r="Z254" s="459"/>
    </row>
    <row r="255" ht="10.5" customHeight="1">
      <c r="A255" s="455">
        <v>45658.0</v>
      </c>
      <c r="B255" s="456" t="s">
        <v>5303</v>
      </c>
      <c r="C255" s="456" t="s">
        <v>4602</v>
      </c>
      <c r="D255" s="456" t="s">
        <v>5336</v>
      </c>
      <c r="E255" s="456" t="s">
        <v>5337</v>
      </c>
      <c r="F255" s="457">
        <v>0.0</v>
      </c>
      <c r="G255" s="457">
        <v>16071.43</v>
      </c>
      <c r="H255" s="457">
        <v>18000.0</v>
      </c>
      <c r="I255" s="457">
        <v>1928.57</v>
      </c>
      <c r="J255" s="458">
        <v>12.0</v>
      </c>
      <c r="K255" s="456" t="s">
        <v>5308</v>
      </c>
      <c r="L255" s="459"/>
      <c r="M255" s="459"/>
      <c r="N255" s="459"/>
      <c r="O255" s="459"/>
      <c r="P255" s="459"/>
      <c r="Q255" s="459"/>
      <c r="R255" s="459"/>
      <c r="S255" s="459"/>
      <c r="T255" s="459"/>
      <c r="U255" s="459"/>
      <c r="V255" s="459"/>
      <c r="W255" s="459"/>
      <c r="X255" s="459"/>
      <c r="Y255" s="459"/>
      <c r="Z255" s="459"/>
    </row>
    <row r="256" ht="10.5" customHeight="1">
      <c r="A256" s="455">
        <v>45658.0</v>
      </c>
      <c r="B256" s="456" t="s">
        <v>5303</v>
      </c>
      <c r="C256" s="456" t="s">
        <v>5309</v>
      </c>
      <c r="D256" s="456" t="s">
        <v>5310</v>
      </c>
      <c r="E256" s="456" t="s">
        <v>5311</v>
      </c>
      <c r="F256" s="457">
        <v>0.0</v>
      </c>
      <c r="G256" s="457">
        <v>16071.43</v>
      </c>
      <c r="H256" s="457">
        <v>18000.0</v>
      </c>
      <c r="I256" s="457">
        <v>1928.57</v>
      </c>
      <c r="J256" s="458">
        <v>12.0</v>
      </c>
      <c r="K256" s="456" t="s">
        <v>5308</v>
      </c>
      <c r="L256" s="459"/>
      <c r="M256" s="459"/>
      <c r="N256" s="459"/>
      <c r="O256" s="459"/>
      <c r="P256" s="459"/>
      <c r="Q256" s="459"/>
      <c r="R256" s="459"/>
      <c r="S256" s="459"/>
      <c r="T256" s="459"/>
      <c r="U256" s="459"/>
      <c r="V256" s="459"/>
      <c r="W256" s="459"/>
      <c r="X256" s="459"/>
      <c r="Y256" s="459"/>
      <c r="Z256" s="459"/>
    </row>
    <row r="257" ht="10.5" customHeight="1">
      <c r="A257" s="455">
        <v>45658.0</v>
      </c>
      <c r="B257" s="456" t="s">
        <v>5303</v>
      </c>
      <c r="C257" s="456" t="s">
        <v>4604</v>
      </c>
      <c r="D257" s="456" t="s">
        <v>5326</v>
      </c>
      <c r="E257" s="456" t="s">
        <v>5327</v>
      </c>
      <c r="F257" s="457">
        <v>0.0</v>
      </c>
      <c r="G257" s="457">
        <v>16071.43</v>
      </c>
      <c r="H257" s="457">
        <v>18000.0</v>
      </c>
      <c r="I257" s="457">
        <v>1928.57</v>
      </c>
      <c r="J257" s="458">
        <v>12.0</v>
      </c>
      <c r="K257" s="456" t="s">
        <v>5308</v>
      </c>
      <c r="L257" s="459"/>
      <c r="M257" s="459"/>
      <c r="N257" s="459"/>
      <c r="O257" s="459"/>
      <c r="P257" s="459"/>
      <c r="Q257" s="459"/>
      <c r="R257" s="459"/>
      <c r="S257" s="459"/>
      <c r="T257" s="459"/>
      <c r="U257" s="459"/>
      <c r="V257" s="459"/>
      <c r="W257" s="459"/>
      <c r="X257" s="459"/>
      <c r="Y257" s="459"/>
      <c r="Z257" s="459"/>
    </row>
    <row r="258" ht="10.5" customHeight="1">
      <c r="A258" s="455">
        <v>45658.0</v>
      </c>
      <c r="B258" s="456" t="s">
        <v>5303</v>
      </c>
      <c r="C258" s="456" t="s">
        <v>5312</v>
      </c>
      <c r="D258" s="456" t="s">
        <v>5313</v>
      </c>
      <c r="E258" s="456" t="s">
        <v>5314</v>
      </c>
      <c r="F258" s="457">
        <v>0.0</v>
      </c>
      <c r="G258" s="457">
        <v>16071.43</v>
      </c>
      <c r="H258" s="457">
        <v>18000.0</v>
      </c>
      <c r="I258" s="457">
        <v>1928.57</v>
      </c>
      <c r="J258" s="458">
        <v>12.0</v>
      </c>
      <c r="K258" s="456" t="s">
        <v>5308</v>
      </c>
      <c r="L258" s="459"/>
      <c r="M258" s="459"/>
      <c r="N258" s="459"/>
      <c r="O258" s="459"/>
      <c r="P258" s="459"/>
      <c r="Q258" s="459"/>
      <c r="R258" s="459"/>
      <c r="S258" s="459"/>
      <c r="T258" s="459"/>
      <c r="U258" s="459"/>
      <c r="V258" s="459"/>
      <c r="W258" s="459"/>
      <c r="X258" s="459"/>
      <c r="Y258" s="459"/>
      <c r="Z258" s="459"/>
    </row>
    <row r="259" ht="10.5" customHeight="1">
      <c r="A259" s="455"/>
      <c r="B259" s="456"/>
      <c r="C259" s="456"/>
      <c r="D259" s="456"/>
      <c r="E259" s="456"/>
      <c r="F259" s="457"/>
      <c r="G259" s="473">
        <f t="shared" ref="G259:I259" si="3">SUM(G251:G258)</f>
        <v>87946.44</v>
      </c>
      <c r="H259" s="457">
        <f t="shared" si="3"/>
        <v>98500</v>
      </c>
      <c r="I259" s="457">
        <f t="shared" si="3"/>
        <v>10553.56</v>
      </c>
      <c r="J259" s="458"/>
      <c r="K259" s="456"/>
      <c r="L259" s="459"/>
      <c r="M259" s="459"/>
      <c r="N259" s="459"/>
      <c r="O259" s="459"/>
      <c r="P259" s="459"/>
      <c r="Q259" s="459"/>
      <c r="R259" s="459"/>
      <c r="S259" s="459"/>
      <c r="T259" s="459"/>
      <c r="U259" s="459"/>
      <c r="V259" s="459"/>
      <c r="W259" s="459"/>
      <c r="X259" s="459"/>
      <c r="Y259" s="459"/>
      <c r="Z259" s="459"/>
    </row>
    <row r="260" ht="10.5" customHeight="1">
      <c r="A260" s="455"/>
      <c r="B260" s="456"/>
      <c r="C260" s="456"/>
      <c r="D260" s="474" t="s">
        <v>5562</v>
      </c>
      <c r="E260" s="456"/>
      <c r="F260" s="457"/>
      <c r="G260" s="457"/>
      <c r="H260" s="457"/>
      <c r="I260" s="457"/>
      <c r="J260" s="458"/>
      <c r="K260" s="456"/>
      <c r="L260" s="459"/>
      <c r="M260" s="459"/>
      <c r="N260" s="459"/>
      <c r="O260" s="459"/>
      <c r="P260" s="459"/>
      <c r="Q260" s="459"/>
      <c r="R260" s="459"/>
      <c r="S260" s="459"/>
      <c r="T260" s="459"/>
      <c r="U260" s="459"/>
      <c r="V260" s="459"/>
      <c r="W260" s="459"/>
      <c r="X260" s="459"/>
      <c r="Y260" s="459"/>
      <c r="Z260" s="459"/>
    </row>
    <row r="261" ht="10.5" customHeight="1">
      <c r="A261" s="447">
        <v>45677.0</v>
      </c>
      <c r="B261" s="394" t="s">
        <v>5563</v>
      </c>
      <c r="C261" s="394" t="s">
        <v>270</v>
      </c>
      <c r="D261" s="394" t="s">
        <v>5564</v>
      </c>
      <c r="E261" s="394" t="s">
        <v>5565</v>
      </c>
      <c r="F261" s="448">
        <v>0.0</v>
      </c>
      <c r="G261" s="448">
        <v>16071.43</v>
      </c>
      <c r="H261" s="448">
        <v>18000.0</v>
      </c>
      <c r="I261" s="448">
        <v>1928.57</v>
      </c>
      <c r="J261" s="449">
        <v>12.0</v>
      </c>
      <c r="K261" s="394" t="s">
        <v>5308</v>
      </c>
      <c r="L261" s="459"/>
      <c r="M261" s="459"/>
      <c r="N261" s="459"/>
      <c r="O261" s="459"/>
      <c r="P261" s="459"/>
      <c r="Q261" s="459"/>
      <c r="R261" s="459"/>
      <c r="S261" s="459"/>
      <c r="T261" s="459"/>
      <c r="U261" s="459"/>
      <c r="V261" s="459"/>
      <c r="W261" s="459"/>
      <c r="X261" s="459"/>
      <c r="Y261" s="459"/>
      <c r="Z261" s="459"/>
    </row>
    <row r="262" ht="10.5" customHeight="1">
      <c r="A262" s="447">
        <v>45677.0</v>
      </c>
      <c r="B262" s="394" t="s">
        <v>5563</v>
      </c>
      <c r="C262" s="394" t="s">
        <v>270</v>
      </c>
      <c r="D262" s="394" t="s">
        <v>5564</v>
      </c>
      <c r="E262" s="394" t="s">
        <v>5565</v>
      </c>
      <c r="F262" s="448">
        <v>0.0</v>
      </c>
      <c r="G262" s="448">
        <v>518.46</v>
      </c>
      <c r="H262" s="448">
        <v>580.68</v>
      </c>
      <c r="I262" s="448">
        <v>62.22</v>
      </c>
      <c r="J262" s="449">
        <v>12.0</v>
      </c>
      <c r="K262" s="394" t="s">
        <v>5308</v>
      </c>
      <c r="L262" s="459"/>
      <c r="M262" s="459"/>
      <c r="N262" s="459"/>
      <c r="O262" s="459"/>
      <c r="P262" s="459"/>
      <c r="Q262" s="459"/>
      <c r="R262" s="459"/>
      <c r="S262" s="459"/>
      <c r="T262" s="459"/>
      <c r="U262" s="459"/>
      <c r="V262" s="459"/>
      <c r="W262" s="459"/>
      <c r="X262" s="459"/>
      <c r="Y262" s="459"/>
      <c r="Z262" s="459"/>
    </row>
    <row r="263" ht="10.5" customHeight="1">
      <c r="A263" s="447"/>
      <c r="B263" s="394"/>
      <c r="C263" s="394" t="s">
        <v>205</v>
      </c>
      <c r="D263" s="394" t="s">
        <v>205</v>
      </c>
      <c r="E263" s="394" t="s">
        <v>5566</v>
      </c>
      <c r="F263" s="448"/>
      <c r="G263" s="448">
        <f>30000/1.12</f>
        <v>26785.71429</v>
      </c>
      <c r="H263" s="448">
        <v>30000.0</v>
      </c>
      <c r="I263" s="448">
        <f>G263*12%</f>
        <v>3214.285714</v>
      </c>
      <c r="J263" s="449"/>
      <c r="K263" s="394"/>
      <c r="L263" s="459"/>
      <c r="M263" s="459"/>
      <c r="N263" s="459"/>
      <c r="O263" s="459"/>
      <c r="P263" s="459"/>
      <c r="Q263" s="459"/>
      <c r="R263" s="459"/>
      <c r="S263" s="459"/>
      <c r="T263" s="459"/>
      <c r="U263" s="459"/>
      <c r="V263" s="459"/>
      <c r="W263" s="459"/>
      <c r="X263" s="459"/>
      <c r="Y263" s="459"/>
      <c r="Z263" s="459"/>
    </row>
    <row r="264" ht="10.5" customHeight="1">
      <c r="A264" s="447">
        <v>45658.0</v>
      </c>
      <c r="B264" s="394" t="s">
        <v>5303</v>
      </c>
      <c r="C264" s="394" t="s">
        <v>306</v>
      </c>
      <c r="D264" s="394" t="s">
        <v>5338</v>
      </c>
      <c r="E264" s="394" t="s">
        <v>305</v>
      </c>
      <c r="F264" s="448">
        <v>0.0</v>
      </c>
      <c r="G264" s="448">
        <v>21428.57</v>
      </c>
      <c r="H264" s="448">
        <v>24000.0</v>
      </c>
      <c r="I264" s="448">
        <v>2571.43</v>
      </c>
      <c r="J264" s="449">
        <v>12.0</v>
      </c>
      <c r="K264" s="394" t="s">
        <v>5292</v>
      </c>
      <c r="L264" s="438"/>
      <c r="M264" s="438"/>
      <c r="N264" s="438"/>
      <c r="O264" s="438"/>
      <c r="P264" s="438"/>
      <c r="Q264" s="438"/>
      <c r="R264" s="438"/>
      <c r="S264" s="438"/>
      <c r="T264" s="438"/>
      <c r="U264" s="438"/>
      <c r="V264" s="438"/>
      <c r="W264" s="438"/>
      <c r="X264" s="438"/>
      <c r="Y264" s="438"/>
      <c r="Z264" s="438"/>
    </row>
    <row r="265" ht="10.5" customHeight="1">
      <c r="A265" s="443"/>
      <c r="B265" s="444"/>
      <c r="C265" s="444"/>
      <c r="D265" s="444"/>
      <c r="E265" s="444"/>
      <c r="F265" s="445"/>
      <c r="G265" s="472">
        <f>SUM(G261:G264)</f>
        <v>64804.17429</v>
      </c>
      <c r="H265" s="445"/>
      <c r="I265" s="445"/>
      <c r="J265" s="446"/>
      <c r="K265" s="444"/>
      <c r="L265" s="438"/>
      <c r="M265" s="438"/>
      <c r="N265" s="438"/>
      <c r="O265" s="438"/>
      <c r="P265" s="438"/>
      <c r="Q265" s="438"/>
      <c r="R265" s="438"/>
      <c r="S265" s="438"/>
      <c r="T265" s="438"/>
      <c r="U265" s="438"/>
      <c r="V265" s="438"/>
      <c r="W265" s="438"/>
      <c r="X265" s="438"/>
      <c r="Y265" s="438"/>
      <c r="Z265" s="438"/>
    </row>
    <row r="266" ht="10.5" customHeight="1">
      <c r="A266" s="443"/>
      <c r="B266" s="444"/>
      <c r="C266" s="444"/>
      <c r="D266" s="444"/>
      <c r="E266" s="444"/>
      <c r="F266" s="445"/>
      <c r="G266" s="472"/>
      <c r="H266" s="445"/>
      <c r="I266" s="445"/>
      <c r="J266" s="446"/>
      <c r="K266" s="444"/>
      <c r="L266" s="438"/>
      <c r="M266" s="438"/>
      <c r="N266" s="438"/>
      <c r="O266" s="438"/>
      <c r="P266" s="438"/>
      <c r="Q266" s="438"/>
      <c r="R266" s="438"/>
      <c r="S266" s="438"/>
      <c r="T266" s="438"/>
      <c r="U266" s="438"/>
      <c r="V266" s="438"/>
      <c r="W266" s="438"/>
      <c r="X266" s="438"/>
      <c r="Y266" s="438"/>
      <c r="Z266" s="438"/>
    </row>
    <row r="267" ht="9.75" customHeight="1">
      <c r="A267" s="443"/>
      <c r="B267" s="444"/>
      <c r="C267" s="444"/>
      <c r="D267" s="475" t="s">
        <v>5567</v>
      </c>
      <c r="E267" s="476"/>
      <c r="F267" s="395"/>
      <c r="G267" s="477">
        <v>885762.54</v>
      </c>
      <c r="H267" s="472" t="s">
        <v>5568</v>
      </c>
      <c r="I267" s="472">
        <f>G249</f>
        <v>1468889.22</v>
      </c>
      <c r="J267" s="446"/>
      <c r="K267" s="444"/>
      <c r="L267" s="438"/>
      <c r="M267" s="438"/>
      <c r="N267" s="438"/>
      <c r="O267" s="438"/>
      <c r="P267" s="438"/>
      <c r="Q267" s="438"/>
      <c r="R267" s="438"/>
      <c r="S267" s="438"/>
      <c r="T267" s="438"/>
      <c r="U267" s="438"/>
      <c r="V267" s="438"/>
      <c r="W267" s="438"/>
      <c r="X267" s="438"/>
      <c r="Y267" s="438"/>
      <c r="Z267" s="438"/>
    </row>
    <row r="268" ht="16.5" customHeight="1">
      <c r="A268" s="443"/>
      <c r="B268" s="444"/>
      <c r="C268" s="444"/>
      <c r="D268" s="478" t="s">
        <v>5569</v>
      </c>
      <c r="E268" s="479"/>
      <c r="F268" s="480"/>
      <c r="G268" s="481">
        <v>1445746.95</v>
      </c>
      <c r="H268" s="445" t="s">
        <v>5570</v>
      </c>
      <c r="I268" s="454">
        <f>-G259</f>
        <v>-87946.44</v>
      </c>
      <c r="J268" s="446"/>
      <c r="K268" s="444"/>
      <c r="L268" s="438"/>
      <c r="M268" s="438"/>
      <c r="N268" s="438"/>
      <c r="O268" s="438"/>
      <c r="P268" s="438"/>
      <c r="Q268" s="438"/>
      <c r="R268" s="438"/>
      <c r="S268" s="438"/>
      <c r="T268" s="438"/>
      <c r="U268" s="438"/>
      <c r="V268" s="438"/>
      <c r="W268" s="438"/>
      <c r="X268" s="438"/>
      <c r="Y268" s="438"/>
      <c r="Z268" s="438"/>
    </row>
    <row r="269" ht="10.5" customHeight="1">
      <c r="A269" s="443"/>
      <c r="B269" s="444"/>
      <c r="C269" s="444"/>
      <c r="D269" s="482" t="s">
        <v>5571</v>
      </c>
      <c r="E269" s="479"/>
      <c r="F269" s="480"/>
      <c r="G269" s="483">
        <f>G267-G268</f>
        <v>-559984.41</v>
      </c>
      <c r="H269" s="445" t="s">
        <v>5572</v>
      </c>
      <c r="I269" s="445">
        <f>G261+G262</f>
        <v>16589.89</v>
      </c>
      <c r="J269" s="484" t="s">
        <v>5573</v>
      </c>
      <c r="K269" s="444"/>
      <c r="L269" s="438"/>
      <c r="M269" s="438"/>
      <c r="N269" s="438"/>
      <c r="O269" s="438"/>
      <c r="P269" s="438"/>
      <c r="Q269" s="438"/>
      <c r="R269" s="438"/>
      <c r="S269" s="438"/>
      <c r="T269" s="438"/>
      <c r="U269" s="438"/>
      <c r="V269" s="438"/>
      <c r="W269" s="438"/>
      <c r="X269" s="438"/>
      <c r="Y269" s="438"/>
      <c r="Z269" s="438"/>
    </row>
    <row r="270" ht="10.5" customHeight="1">
      <c r="A270" s="443"/>
      <c r="B270" s="444"/>
      <c r="C270" s="444"/>
      <c r="D270" s="485" t="s">
        <v>5574</v>
      </c>
      <c r="E270" s="486" t="s">
        <v>244</v>
      </c>
      <c r="F270" s="487"/>
      <c r="G270" s="487">
        <v>177122.79</v>
      </c>
      <c r="H270" s="488" t="s">
        <v>5575</v>
      </c>
      <c r="I270" s="445">
        <f t="shared" ref="I270:I271" si="4">G263</f>
        <v>26785.71429</v>
      </c>
      <c r="J270" s="484" t="s">
        <v>5576</v>
      </c>
      <c r="K270" s="444"/>
      <c r="L270" s="438"/>
      <c r="M270" s="438"/>
      <c r="N270" s="438"/>
      <c r="O270" s="438"/>
      <c r="P270" s="438"/>
      <c r="Q270" s="438"/>
      <c r="R270" s="438"/>
      <c r="S270" s="438"/>
      <c r="T270" s="438"/>
      <c r="U270" s="438"/>
      <c r="V270" s="438"/>
      <c r="W270" s="438"/>
      <c r="X270" s="438"/>
      <c r="Y270" s="438"/>
      <c r="Z270" s="438"/>
    </row>
    <row r="271" ht="10.5" customHeight="1">
      <c r="A271" s="443"/>
      <c r="B271" s="444"/>
      <c r="C271" s="444"/>
      <c r="D271" s="485"/>
      <c r="E271" s="489" t="s">
        <v>324</v>
      </c>
      <c r="F271" s="487"/>
      <c r="G271" s="487">
        <v>177122.79</v>
      </c>
      <c r="H271" s="445" t="s">
        <v>5577</v>
      </c>
      <c r="I271" s="490">
        <f t="shared" si="4"/>
        <v>21428.57</v>
      </c>
      <c r="J271" s="484" t="s">
        <v>5578</v>
      </c>
      <c r="K271" s="444"/>
      <c r="L271" s="438"/>
      <c r="M271" s="438"/>
      <c r="N271" s="438"/>
      <c r="O271" s="438"/>
      <c r="P271" s="438"/>
      <c r="Q271" s="438"/>
      <c r="R271" s="438"/>
      <c r="S271" s="438"/>
      <c r="T271" s="438"/>
      <c r="U271" s="438"/>
      <c r="V271" s="438"/>
      <c r="W271" s="438"/>
      <c r="X271" s="438"/>
      <c r="Y271" s="438"/>
      <c r="Z271" s="438"/>
    </row>
    <row r="272" ht="10.5" customHeight="1">
      <c r="A272" s="443"/>
      <c r="B272" s="444"/>
      <c r="C272" s="444"/>
      <c r="D272" s="485"/>
      <c r="E272" s="489" t="s">
        <v>433</v>
      </c>
      <c r="F272" s="487"/>
      <c r="G272" s="487">
        <v>177122.79</v>
      </c>
      <c r="H272" s="472" t="s">
        <v>5579</v>
      </c>
      <c r="I272" s="472">
        <f>SUM(I267:I271)</f>
        <v>1445746.954</v>
      </c>
      <c r="J272" s="446"/>
      <c r="K272" s="444"/>
      <c r="L272" s="438"/>
      <c r="M272" s="438"/>
      <c r="N272" s="438"/>
      <c r="O272" s="438"/>
      <c r="P272" s="438"/>
      <c r="Q272" s="438"/>
      <c r="R272" s="438"/>
      <c r="S272" s="438"/>
      <c r="T272" s="438"/>
      <c r="U272" s="438"/>
      <c r="V272" s="438"/>
      <c r="W272" s="438"/>
      <c r="X272" s="438"/>
      <c r="Y272" s="438"/>
      <c r="Z272" s="438"/>
    </row>
    <row r="273" ht="17.25" customHeight="1">
      <c r="A273" s="470"/>
      <c r="B273" s="470"/>
      <c r="C273" s="470"/>
      <c r="D273" s="491" t="s">
        <v>5580</v>
      </c>
      <c r="E273" s="489" t="s">
        <v>328</v>
      </c>
      <c r="F273" s="487"/>
      <c r="G273" s="487">
        <f>I276</f>
        <v>44.64285714</v>
      </c>
      <c r="H273" s="472"/>
      <c r="I273" s="472"/>
      <c r="J273" s="470"/>
      <c r="K273" s="470"/>
      <c r="L273" s="438"/>
      <c r="M273" s="438"/>
      <c r="N273" s="438"/>
      <c r="O273" s="438"/>
      <c r="P273" s="438"/>
      <c r="Q273" s="438"/>
      <c r="R273" s="438"/>
      <c r="S273" s="438"/>
      <c r="T273" s="438"/>
      <c r="U273" s="438"/>
      <c r="V273" s="438"/>
      <c r="W273" s="438"/>
      <c r="X273" s="438"/>
      <c r="Y273" s="438"/>
      <c r="Z273" s="438"/>
    </row>
    <row r="274" ht="17.25" customHeight="1">
      <c r="A274" s="470"/>
      <c r="B274" s="470"/>
      <c r="C274" s="470"/>
      <c r="D274" s="491" t="s">
        <v>5581</v>
      </c>
      <c r="E274" s="492" t="s">
        <v>598</v>
      </c>
      <c r="F274" s="487"/>
      <c r="G274" s="487">
        <f>I280</f>
        <v>7142.857143</v>
      </c>
      <c r="H274" s="471" t="s">
        <v>328</v>
      </c>
      <c r="I274" s="493">
        <f>600/1.12</f>
        <v>535.7142857</v>
      </c>
      <c r="J274" s="470"/>
      <c r="K274" s="470"/>
      <c r="L274" s="438"/>
      <c r="M274" s="438"/>
      <c r="N274" s="438"/>
      <c r="O274" s="438"/>
      <c r="P274" s="438"/>
      <c r="Q274" s="438"/>
      <c r="R274" s="438"/>
      <c r="S274" s="438"/>
      <c r="T274" s="438"/>
      <c r="U274" s="438"/>
      <c r="V274" s="438"/>
      <c r="W274" s="438"/>
      <c r="X274" s="438"/>
      <c r="Y274" s="438"/>
      <c r="Z274" s="438"/>
    </row>
    <row r="275" ht="17.25" customHeight="1">
      <c r="A275" s="470"/>
      <c r="B275" s="470"/>
      <c r="C275" s="470"/>
      <c r="D275" s="491" t="s">
        <v>5578</v>
      </c>
      <c r="E275" s="494" t="s">
        <v>305</v>
      </c>
      <c r="F275" s="480"/>
      <c r="G275" s="495">
        <v>21428.57</v>
      </c>
      <c r="H275" s="471" t="s">
        <v>5582</v>
      </c>
      <c r="I275" s="496">
        <f>550/1.12</f>
        <v>491.0714286</v>
      </c>
      <c r="J275" s="470"/>
      <c r="K275" s="470"/>
      <c r="L275" s="438"/>
      <c r="M275" s="438"/>
      <c r="N275" s="438"/>
      <c r="O275" s="438"/>
      <c r="P275" s="438"/>
      <c r="Q275" s="438"/>
      <c r="R275" s="438"/>
      <c r="S275" s="438"/>
      <c r="T275" s="438"/>
      <c r="U275" s="438"/>
      <c r="V275" s="438"/>
      <c r="W275" s="438"/>
      <c r="X275" s="438"/>
      <c r="Y275" s="438"/>
      <c r="Z275" s="438"/>
    </row>
    <row r="276" ht="10.5" customHeight="1">
      <c r="A276" s="470"/>
      <c r="B276" s="470"/>
      <c r="C276" s="438"/>
      <c r="D276" s="494"/>
      <c r="E276" s="494"/>
      <c r="F276" s="494"/>
      <c r="G276" s="497">
        <f>SUM(G270:G275)</f>
        <v>559984.44</v>
      </c>
      <c r="H276" s="472" t="s">
        <v>5583</v>
      </c>
      <c r="I276" s="472">
        <f>I274-I275</f>
        <v>44.64285714</v>
      </c>
      <c r="J276" s="470"/>
      <c r="K276" s="470"/>
      <c r="L276" s="438"/>
      <c r="M276" s="438"/>
      <c r="N276" s="438"/>
      <c r="O276" s="438"/>
      <c r="P276" s="438"/>
      <c r="Q276" s="438"/>
      <c r="R276" s="438"/>
      <c r="S276" s="438"/>
      <c r="T276" s="438"/>
      <c r="U276" s="438"/>
      <c r="V276" s="438"/>
      <c r="W276" s="438"/>
      <c r="X276" s="438"/>
      <c r="Y276" s="438"/>
      <c r="Z276" s="438"/>
    </row>
    <row r="277" ht="10.5" customHeight="1">
      <c r="A277" s="470"/>
      <c r="B277" s="470"/>
      <c r="C277" s="470"/>
      <c r="D277" s="404"/>
      <c r="E277" s="404"/>
      <c r="F277" s="404"/>
      <c r="G277" s="498">
        <f>SUM(G269,G276)</f>
        <v>0.03000000003</v>
      </c>
      <c r="H277" s="472"/>
      <c r="I277" s="472"/>
      <c r="J277" s="470"/>
      <c r="K277" s="470"/>
      <c r="L277" s="438"/>
      <c r="M277" s="438"/>
      <c r="N277" s="438"/>
      <c r="O277" s="438"/>
      <c r="P277" s="438"/>
      <c r="Q277" s="438"/>
      <c r="R277" s="438"/>
      <c r="S277" s="438"/>
      <c r="T277" s="438"/>
      <c r="U277" s="438"/>
      <c r="V277" s="438"/>
      <c r="W277" s="438"/>
      <c r="X277" s="438"/>
      <c r="Y277" s="438"/>
      <c r="Z277" s="438"/>
    </row>
    <row r="278" ht="10.5" customHeight="1">
      <c r="A278" s="470"/>
      <c r="B278" s="470"/>
      <c r="C278" s="470"/>
      <c r="D278" s="438"/>
      <c r="E278" s="438"/>
      <c r="F278" s="438"/>
      <c r="G278" s="438"/>
      <c r="H278" s="472" t="s">
        <v>598</v>
      </c>
      <c r="I278" s="472">
        <f>11500/1.12</f>
        <v>10267.85714</v>
      </c>
      <c r="J278" s="470"/>
      <c r="K278" s="470"/>
      <c r="L278" s="438"/>
      <c r="M278" s="438"/>
      <c r="N278" s="438"/>
      <c r="O278" s="438"/>
      <c r="P278" s="438"/>
      <c r="Q278" s="438"/>
      <c r="R278" s="438"/>
      <c r="S278" s="438"/>
      <c r="T278" s="438"/>
      <c r="U278" s="438"/>
      <c r="V278" s="438"/>
      <c r="W278" s="438"/>
      <c r="X278" s="438"/>
      <c r="Y278" s="438"/>
      <c r="Z278" s="438"/>
    </row>
    <row r="279" ht="10.5" customHeight="1">
      <c r="A279" s="470"/>
      <c r="B279" s="470"/>
      <c r="C279" s="470"/>
      <c r="D279" s="438"/>
      <c r="E279" s="438"/>
      <c r="F279" s="438"/>
      <c r="G279" s="438"/>
      <c r="H279" s="472" t="s">
        <v>5582</v>
      </c>
      <c r="I279" s="499">
        <f>3500/1.12</f>
        <v>3125</v>
      </c>
      <c r="J279" s="500"/>
      <c r="K279" s="493"/>
      <c r="L279" s="438"/>
      <c r="M279" s="438"/>
      <c r="N279" s="438"/>
      <c r="O279" s="438"/>
      <c r="P279" s="438"/>
      <c r="Q279" s="438"/>
      <c r="R279" s="438"/>
      <c r="S279" s="438"/>
      <c r="T279" s="438"/>
      <c r="U279" s="438"/>
      <c r="V279" s="438"/>
      <c r="W279" s="438"/>
      <c r="X279" s="438"/>
      <c r="Y279" s="438"/>
      <c r="Z279" s="438"/>
    </row>
    <row r="280" ht="10.5" customHeight="1">
      <c r="A280" s="470"/>
      <c r="B280" s="470"/>
      <c r="C280" s="470"/>
      <c r="D280" s="438"/>
      <c r="E280" s="438"/>
      <c r="F280" s="438"/>
      <c r="G280" s="438"/>
      <c r="H280" s="472" t="s">
        <v>5583</v>
      </c>
      <c r="I280" s="501">
        <f>I278-I279</f>
        <v>7142.857143</v>
      </c>
      <c r="J280" s="470"/>
      <c r="K280" s="502"/>
      <c r="L280" s="438"/>
      <c r="M280" s="438"/>
      <c r="N280" s="438"/>
      <c r="O280" s="438"/>
      <c r="P280" s="438"/>
      <c r="Q280" s="438"/>
      <c r="R280" s="438"/>
      <c r="S280" s="438"/>
      <c r="T280" s="438"/>
      <c r="U280" s="438"/>
      <c r="V280" s="438"/>
      <c r="W280" s="438"/>
      <c r="X280" s="438"/>
      <c r="Y280" s="438"/>
      <c r="Z280" s="438"/>
    </row>
    <row r="281" ht="10.5" customHeight="1">
      <c r="A281" s="470"/>
      <c r="B281" s="470"/>
      <c r="C281" s="470"/>
      <c r="D281" s="438"/>
      <c r="E281" s="438"/>
      <c r="F281" s="438"/>
      <c r="G281" s="438"/>
      <c r="H281" s="438"/>
      <c r="I281" s="438"/>
      <c r="J281" s="470"/>
      <c r="K281" s="493"/>
      <c r="L281" s="438"/>
      <c r="M281" s="438"/>
      <c r="N281" s="438"/>
      <c r="O281" s="438"/>
      <c r="P281" s="438"/>
      <c r="Q281" s="438"/>
      <c r="R281" s="438"/>
      <c r="S281" s="438"/>
      <c r="T281" s="438"/>
      <c r="U281" s="438"/>
      <c r="V281" s="438"/>
      <c r="W281" s="438"/>
      <c r="X281" s="438"/>
      <c r="Y281" s="438"/>
      <c r="Z281" s="438"/>
    </row>
    <row r="282" ht="10.5" customHeight="1">
      <c r="A282" s="443">
        <v>45658.0</v>
      </c>
      <c r="B282" s="444" t="s">
        <v>5303</v>
      </c>
      <c r="C282" s="444" t="s">
        <v>245</v>
      </c>
      <c r="D282" s="444" t="s">
        <v>5584</v>
      </c>
      <c r="E282" s="444" t="s">
        <v>244</v>
      </c>
      <c r="F282" s="445">
        <v>0.0</v>
      </c>
      <c r="G282" s="445">
        <v>311850.0</v>
      </c>
      <c r="H282" s="445">
        <v>311850.0</v>
      </c>
      <c r="I282" s="445">
        <v>0.0</v>
      </c>
      <c r="J282" s="446">
        <v>0.0</v>
      </c>
      <c r="K282" s="444" t="s">
        <v>5324</v>
      </c>
      <c r="L282" s="438"/>
      <c r="M282" s="438"/>
      <c r="N282" s="438"/>
      <c r="O282" s="438"/>
      <c r="P282" s="438"/>
      <c r="Q282" s="438"/>
      <c r="R282" s="438"/>
      <c r="S282" s="438"/>
      <c r="T282" s="438"/>
      <c r="U282" s="438"/>
      <c r="V282" s="438"/>
      <c r="W282" s="438"/>
      <c r="X282" s="438"/>
      <c r="Y282" s="438"/>
      <c r="Z282" s="438"/>
    </row>
    <row r="283" ht="10.5" customHeight="1">
      <c r="A283" s="447">
        <v>45658.0</v>
      </c>
      <c r="B283" s="394" t="s">
        <v>5303</v>
      </c>
      <c r="C283" s="394" t="s">
        <v>245</v>
      </c>
      <c r="D283" s="394" t="s">
        <v>5585</v>
      </c>
      <c r="E283" s="394" t="s">
        <v>244</v>
      </c>
      <c r="F283" s="448">
        <v>0.0</v>
      </c>
      <c r="G283" s="448">
        <v>166320.0</v>
      </c>
      <c r="H283" s="448">
        <v>166320.0</v>
      </c>
      <c r="I283" s="448">
        <v>0.0</v>
      </c>
      <c r="J283" s="449">
        <v>0.0</v>
      </c>
      <c r="K283" s="394" t="s">
        <v>5324</v>
      </c>
      <c r="L283" s="438"/>
      <c r="M283" s="438"/>
      <c r="N283" s="438"/>
      <c r="O283" s="438"/>
      <c r="P283" s="438"/>
      <c r="Q283" s="438"/>
      <c r="R283" s="438"/>
      <c r="S283" s="438"/>
      <c r="T283" s="438"/>
      <c r="U283" s="438"/>
      <c r="V283" s="438"/>
      <c r="W283" s="438"/>
      <c r="X283" s="438"/>
      <c r="Y283" s="438"/>
      <c r="Z283" s="438"/>
    </row>
    <row r="284" ht="10.5" customHeight="1">
      <c r="A284" s="447">
        <v>45658.0</v>
      </c>
      <c r="B284" s="394" t="s">
        <v>5303</v>
      </c>
      <c r="C284" s="394" t="s">
        <v>245</v>
      </c>
      <c r="D284" s="394" t="s">
        <v>5586</v>
      </c>
      <c r="E284" s="394" t="s">
        <v>244</v>
      </c>
      <c r="F284" s="448">
        <v>0.0</v>
      </c>
      <c r="G284" s="448">
        <v>259875.0</v>
      </c>
      <c r="H284" s="448">
        <v>259875.0</v>
      </c>
      <c r="I284" s="448">
        <v>0.0</v>
      </c>
      <c r="J284" s="449">
        <v>0.0</v>
      </c>
      <c r="K284" s="394" t="s">
        <v>5324</v>
      </c>
      <c r="L284" s="438"/>
      <c r="M284" s="438"/>
      <c r="N284" s="438"/>
      <c r="O284" s="438"/>
      <c r="P284" s="438"/>
      <c r="Q284" s="438"/>
      <c r="R284" s="438"/>
      <c r="S284" s="438"/>
      <c r="T284" s="438"/>
      <c r="U284" s="438"/>
      <c r="V284" s="438"/>
      <c r="W284" s="438"/>
      <c r="X284" s="438"/>
      <c r="Y284" s="438"/>
      <c r="Z284" s="438"/>
    </row>
    <row r="285" ht="10.5" customHeight="1">
      <c r="A285" s="447">
        <v>45658.0</v>
      </c>
      <c r="B285" s="394" t="s">
        <v>5303</v>
      </c>
      <c r="C285" s="394" t="s">
        <v>245</v>
      </c>
      <c r="D285" s="394" t="s">
        <v>5587</v>
      </c>
      <c r="E285" s="394" t="s">
        <v>244</v>
      </c>
      <c r="F285" s="448">
        <v>0.0</v>
      </c>
      <c r="G285" s="448">
        <v>187110.0</v>
      </c>
      <c r="H285" s="448">
        <v>187110.0</v>
      </c>
      <c r="I285" s="448">
        <v>0.0</v>
      </c>
      <c r="J285" s="449">
        <v>0.0</v>
      </c>
      <c r="K285" s="394" t="s">
        <v>5324</v>
      </c>
      <c r="L285" s="438"/>
      <c r="M285" s="438"/>
      <c r="N285" s="438"/>
      <c r="O285" s="438"/>
      <c r="P285" s="438"/>
      <c r="Q285" s="438"/>
      <c r="R285" s="438"/>
      <c r="S285" s="438"/>
      <c r="T285" s="438"/>
      <c r="U285" s="438"/>
      <c r="V285" s="438"/>
      <c r="W285" s="438"/>
      <c r="X285" s="438"/>
      <c r="Y285" s="438"/>
      <c r="Z285" s="438"/>
    </row>
    <row r="286" ht="10.5" customHeight="1">
      <c r="A286" s="447">
        <v>45658.0</v>
      </c>
      <c r="B286" s="394" t="s">
        <v>5303</v>
      </c>
      <c r="C286" s="394" t="s">
        <v>245</v>
      </c>
      <c r="D286" s="394" t="s">
        <v>5588</v>
      </c>
      <c r="E286" s="394" t="s">
        <v>244</v>
      </c>
      <c r="F286" s="448">
        <v>0.0</v>
      </c>
      <c r="G286" s="448">
        <v>259875.0</v>
      </c>
      <c r="H286" s="448">
        <v>259875.0</v>
      </c>
      <c r="I286" s="448">
        <v>0.0</v>
      </c>
      <c r="J286" s="449">
        <v>0.0</v>
      </c>
      <c r="K286" s="394" t="s">
        <v>5324</v>
      </c>
      <c r="L286" s="438"/>
      <c r="M286" s="438"/>
      <c r="N286" s="438"/>
      <c r="O286" s="438"/>
      <c r="P286" s="438"/>
      <c r="Q286" s="438"/>
      <c r="R286" s="438"/>
      <c r="S286" s="438"/>
      <c r="T286" s="438"/>
      <c r="U286" s="438"/>
      <c r="V286" s="438"/>
      <c r="W286" s="438"/>
      <c r="X286" s="438"/>
      <c r="Y286" s="438"/>
      <c r="Z286" s="438"/>
    </row>
    <row r="287" ht="10.5" customHeight="1">
      <c r="A287" s="447">
        <v>45658.0</v>
      </c>
      <c r="B287" s="394" t="s">
        <v>5303</v>
      </c>
      <c r="C287" s="394" t="s">
        <v>245</v>
      </c>
      <c r="D287" s="394" t="s">
        <v>5589</v>
      </c>
      <c r="E287" s="394" t="s">
        <v>244</v>
      </c>
      <c r="F287" s="448">
        <v>0.0</v>
      </c>
      <c r="G287" s="448">
        <v>155925.0</v>
      </c>
      <c r="H287" s="448">
        <v>155925.0</v>
      </c>
      <c r="I287" s="448">
        <v>0.0</v>
      </c>
      <c r="J287" s="449">
        <v>0.0</v>
      </c>
      <c r="K287" s="394" t="s">
        <v>5324</v>
      </c>
      <c r="L287" s="438"/>
      <c r="M287" s="438"/>
      <c r="N287" s="438"/>
      <c r="O287" s="438"/>
      <c r="P287" s="438"/>
      <c r="Q287" s="438"/>
      <c r="R287" s="438"/>
      <c r="S287" s="438"/>
      <c r="T287" s="438"/>
      <c r="U287" s="438"/>
      <c r="V287" s="438"/>
      <c r="W287" s="438"/>
      <c r="X287" s="438"/>
      <c r="Y287" s="438"/>
      <c r="Z287" s="438"/>
    </row>
    <row r="288" ht="10.5" customHeight="1">
      <c r="A288" s="447">
        <v>45658.0</v>
      </c>
      <c r="B288" s="394" t="s">
        <v>5303</v>
      </c>
      <c r="C288" s="394" t="s">
        <v>245</v>
      </c>
      <c r="D288" s="394" t="s">
        <v>5590</v>
      </c>
      <c r="E288" s="394" t="s">
        <v>244</v>
      </c>
      <c r="F288" s="448">
        <v>0.0</v>
      </c>
      <c r="G288" s="448">
        <v>62370.0</v>
      </c>
      <c r="H288" s="448">
        <v>62370.0</v>
      </c>
      <c r="I288" s="448">
        <v>0.0</v>
      </c>
      <c r="J288" s="449">
        <v>0.0</v>
      </c>
      <c r="K288" s="394" t="s">
        <v>5324</v>
      </c>
      <c r="L288" s="438"/>
      <c r="M288" s="438"/>
      <c r="N288" s="438"/>
      <c r="O288" s="438"/>
      <c r="P288" s="438"/>
      <c r="Q288" s="438"/>
      <c r="R288" s="438"/>
      <c r="S288" s="438"/>
      <c r="T288" s="438"/>
      <c r="U288" s="438"/>
      <c r="V288" s="438"/>
      <c r="W288" s="438"/>
      <c r="X288" s="438"/>
      <c r="Y288" s="438"/>
      <c r="Z288" s="438"/>
    </row>
    <row r="289" ht="10.5" customHeight="1">
      <c r="A289" s="447">
        <v>45658.0</v>
      </c>
      <c r="B289" s="394" t="s">
        <v>5303</v>
      </c>
      <c r="C289" s="394" t="s">
        <v>245</v>
      </c>
      <c r="D289" s="394" t="s">
        <v>5591</v>
      </c>
      <c r="E289" s="394" t="s">
        <v>244</v>
      </c>
      <c r="F289" s="448">
        <v>0.0</v>
      </c>
      <c r="G289" s="448">
        <v>62370.0</v>
      </c>
      <c r="H289" s="448">
        <v>62370.0</v>
      </c>
      <c r="I289" s="448">
        <v>0.0</v>
      </c>
      <c r="J289" s="449">
        <v>0.0</v>
      </c>
      <c r="K289" s="394" t="s">
        <v>5324</v>
      </c>
      <c r="L289" s="438"/>
      <c r="M289" s="438"/>
      <c r="N289" s="438"/>
      <c r="O289" s="438"/>
      <c r="P289" s="438"/>
      <c r="Q289" s="438"/>
      <c r="R289" s="438"/>
      <c r="S289" s="438"/>
      <c r="T289" s="438"/>
      <c r="U289" s="438"/>
      <c r="V289" s="438"/>
      <c r="W289" s="438"/>
      <c r="X289" s="438"/>
      <c r="Y289" s="438"/>
      <c r="Z289" s="438"/>
    </row>
    <row r="290" ht="10.5" customHeight="1">
      <c r="A290" s="447">
        <v>45658.0</v>
      </c>
      <c r="B290" s="394" t="s">
        <v>5303</v>
      </c>
      <c r="C290" s="394" t="s">
        <v>245</v>
      </c>
      <c r="D290" s="394" t="s">
        <v>5592</v>
      </c>
      <c r="E290" s="394" t="s">
        <v>244</v>
      </c>
      <c r="F290" s="448">
        <v>0.0</v>
      </c>
      <c r="G290" s="448">
        <v>72765.0</v>
      </c>
      <c r="H290" s="448">
        <v>72765.0</v>
      </c>
      <c r="I290" s="448">
        <v>0.0</v>
      </c>
      <c r="J290" s="449">
        <v>0.0</v>
      </c>
      <c r="K290" s="394" t="s">
        <v>5324</v>
      </c>
      <c r="L290" s="438"/>
      <c r="M290" s="438"/>
      <c r="N290" s="438"/>
      <c r="O290" s="438"/>
      <c r="P290" s="438"/>
      <c r="Q290" s="438"/>
      <c r="R290" s="438"/>
      <c r="S290" s="438"/>
      <c r="T290" s="438"/>
      <c r="U290" s="438"/>
      <c r="V290" s="438"/>
      <c r="W290" s="438"/>
      <c r="X290" s="438"/>
      <c r="Y290" s="438"/>
      <c r="Z290" s="438"/>
    </row>
    <row r="291" ht="10.5" customHeight="1">
      <c r="A291" s="447">
        <v>45658.0</v>
      </c>
      <c r="B291" s="394" t="s">
        <v>5303</v>
      </c>
      <c r="C291" s="394" t="s">
        <v>245</v>
      </c>
      <c r="D291" s="394" t="s">
        <v>5593</v>
      </c>
      <c r="E291" s="394" t="s">
        <v>244</v>
      </c>
      <c r="F291" s="448">
        <v>0.0</v>
      </c>
      <c r="G291" s="448">
        <v>10395.0</v>
      </c>
      <c r="H291" s="448">
        <v>10395.0</v>
      </c>
      <c r="I291" s="448">
        <v>0.0</v>
      </c>
      <c r="J291" s="449">
        <v>0.0</v>
      </c>
      <c r="K291" s="394" t="s">
        <v>5324</v>
      </c>
      <c r="L291" s="438"/>
      <c r="M291" s="438"/>
      <c r="N291" s="438"/>
      <c r="O291" s="438"/>
      <c r="P291" s="438"/>
      <c r="Q291" s="438"/>
      <c r="R291" s="438"/>
      <c r="S291" s="438"/>
      <c r="T291" s="438"/>
      <c r="U291" s="438"/>
      <c r="V291" s="438"/>
      <c r="W291" s="438"/>
      <c r="X291" s="438"/>
      <c r="Y291" s="438"/>
      <c r="Z291" s="438"/>
    </row>
    <row r="292" ht="10.5" customHeight="1">
      <c r="A292" s="447">
        <v>45658.0</v>
      </c>
      <c r="B292" s="394" t="s">
        <v>5303</v>
      </c>
      <c r="C292" s="394" t="s">
        <v>245</v>
      </c>
      <c r="D292" s="394" t="s">
        <v>5594</v>
      </c>
      <c r="E292" s="394" t="s">
        <v>244</v>
      </c>
      <c r="F292" s="448">
        <v>0.0</v>
      </c>
      <c r="G292" s="448">
        <v>10395.0</v>
      </c>
      <c r="H292" s="448">
        <v>10395.0</v>
      </c>
      <c r="I292" s="448">
        <v>0.0</v>
      </c>
      <c r="J292" s="449">
        <v>0.0</v>
      </c>
      <c r="K292" s="394" t="s">
        <v>5324</v>
      </c>
      <c r="L292" s="438"/>
      <c r="M292" s="438"/>
      <c r="N292" s="438"/>
      <c r="O292" s="438"/>
      <c r="P292" s="438"/>
      <c r="Q292" s="438"/>
      <c r="R292" s="438"/>
      <c r="S292" s="438"/>
      <c r="T292" s="438"/>
      <c r="U292" s="438"/>
      <c r="V292" s="438"/>
      <c r="W292" s="438"/>
      <c r="X292" s="438"/>
      <c r="Y292" s="438"/>
      <c r="Z292" s="438"/>
    </row>
    <row r="293" ht="10.5" customHeight="1">
      <c r="A293" s="447">
        <v>45658.0</v>
      </c>
      <c r="B293" s="394" t="s">
        <v>5303</v>
      </c>
      <c r="C293" s="394" t="s">
        <v>245</v>
      </c>
      <c r="D293" s="394" t="s">
        <v>5595</v>
      </c>
      <c r="E293" s="394" t="s">
        <v>244</v>
      </c>
      <c r="F293" s="448">
        <v>0.0</v>
      </c>
      <c r="G293" s="448">
        <v>10395.0</v>
      </c>
      <c r="H293" s="448">
        <v>10395.0</v>
      </c>
      <c r="I293" s="448">
        <v>0.0</v>
      </c>
      <c r="J293" s="449">
        <v>0.0</v>
      </c>
      <c r="K293" s="394" t="s">
        <v>5324</v>
      </c>
      <c r="L293" s="438"/>
      <c r="M293" s="438"/>
      <c r="N293" s="438"/>
      <c r="O293" s="438"/>
      <c r="P293" s="438"/>
      <c r="Q293" s="438"/>
      <c r="R293" s="438"/>
      <c r="S293" s="438"/>
      <c r="T293" s="438"/>
      <c r="U293" s="438"/>
      <c r="V293" s="438"/>
      <c r="W293" s="438"/>
      <c r="X293" s="438"/>
      <c r="Y293" s="438"/>
      <c r="Z293" s="438"/>
    </row>
    <row r="294" ht="10.5" customHeight="1">
      <c r="A294" s="447">
        <v>45658.0</v>
      </c>
      <c r="B294" s="394" t="s">
        <v>5303</v>
      </c>
      <c r="C294" s="394" t="s">
        <v>245</v>
      </c>
      <c r="D294" s="394" t="s">
        <v>5596</v>
      </c>
      <c r="E294" s="394" t="s">
        <v>244</v>
      </c>
      <c r="F294" s="448">
        <v>0.0</v>
      </c>
      <c r="G294" s="448">
        <v>10395.0</v>
      </c>
      <c r="H294" s="448">
        <v>10395.0</v>
      </c>
      <c r="I294" s="448">
        <v>0.0</v>
      </c>
      <c r="J294" s="449">
        <v>0.0</v>
      </c>
      <c r="K294" s="394" t="s">
        <v>5324</v>
      </c>
      <c r="L294" s="438"/>
      <c r="M294" s="438"/>
      <c r="N294" s="438"/>
      <c r="O294" s="438"/>
      <c r="P294" s="438"/>
      <c r="Q294" s="438"/>
      <c r="R294" s="438"/>
      <c r="S294" s="438"/>
      <c r="T294" s="438"/>
      <c r="U294" s="438"/>
      <c r="V294" s="438"/>
      <c r="W294" s="438"/>
      <c r="X294" s="438"/>
      <c r="Y294" s="438"/>
      <c r="Z294" s="438"/>
    </row>
    <row r="295" ht="10.5" customHeight="1">
      <c r="A295" s="447">
        <v>45658.0</v>
      </c>
      <c r="B295" s="394" t="s">
        <v>5303</v>
      </c>
      <c r="C295" s="394" t="s">
        <v>245</v>
      </c>
      <c r="D295" s="394" t="s">
        <v>5597</v>
      </c>
      <c r="E295" s="394" t="s">
        <v>244</v>
      </c>
      <c r="F295" s="448">
        <v>0.0</v>
      </c>
      <c r="G295" s="448">
        <v>14065.14</v>
      </c>
      <c r="H295" s="448">
        <v>14065.14</v>
      </c>
      <c r="I295" s="448">
        <v>0.0</v>
      </c>
      <c r="J295" s="449">
        <v>0.0</v>
      </c>
      <c r="K295" s="394" t="s">
        <v>5325</v>
      </c>
      <c r="L295" s="438"/>
      <c r="M295" s="438"/>
      <c r="N295" s="438"/>
      <c r="O295" s="438"/>
      <c r="P295" s="438"/>
      <c r="Q295" s="438"/>
      <c r="R295" s="438"/>
      <c r="S295" s="438"/>
      <c r="T295" s="438"/>
      <c r="U295" s="438"/>
      <c r="V295" s="438"/>
      <c r="W295" s="438"/>
      <c r="X295" s="438"/>
      <c r="Y295" s="438"/>
      <c r="Z295" s="438"/>
    </row>
    <row r="296" ht="10.5" customHeight="1">
      <c r="A296" s="447">
        <v>45689.0</v>
      </c>
      <c r="B296" s="394" t="s">
        <v>5303</v>
      </c>
      <c r="C296" s="394" t="s">
        <v>245</v>
      </c>
      <c r="D296" s="394" t="s">
        <v>5598</v>
      </c>
      <c r="E296" s="394" t="s">
        <v>324</v>
      </c>
      <c r="F296" s="448">
        <v>0.0</v>
      </c>
      <c r="G296" s="448">
        <v>311850.0</v>
      </c>
      <c r="H296" s="448">
        <v>311850.0</v>
      </c>
      <c r="I296" s="448">
        <v>0.0</v>
      </c>
      <c r="J296" s="449">
        <v>0.0</v>
      </c>
      <c r="K296" s="394" t="s">
        <v>5324</v>
      </c>
      <c r="L296" s="438"/>
      <c r="M296" s="438"/>
      <c r="N296" s="438"/>
      <c r="O296" s="438"/>
      <c r="P296" s="438"/>
      <c r="Q296" s="438"/>
      <c r="R296" s="438"/>
      <c r="S296" s="438"/>
      <c r="T296" s="438"/>
      <c r="U296" s="438"/>
      <c r="V296" s="438"/>
      <c r="W296" s="438"/>
      <c r="X296" s="438"/>
      <c r="Y296" s="438"/>
      <c r="Z296" s="438"/>
    </row>
    <row r="297" ht="10.5" customHeight="1">
      <c r="A297" s="447">
        <v>45689.0</v>
      </c>
      <c r="B297" s="394" t="s">
        <v>5303</v>
      </c>
      <c r="C297" s="394" t="s">
        <v>245</v>
      </c>
      <c r="D297" s="394" t="s">
        <v>5599</v>
      </c>
      <c r="E297" s="394" t="s">
        <v>324</v>
      </c>
      <c r="F297" s="448">
        <v>0.0</v>
      </c>
      <c r="G297" s="448">
        <v>166320.0</v>
      </c>
      <c r="H297" s="448">
        <v>166320.0</v>
      </c>
      <c r="I297" s="448">
        <v>0.0</v>
      </c>
      <c r="J297" s="449">
        <v>0.0</v>
      </c>
      <c r="K297" s="394" t="s">
        <v>5324</v>
      </c>
      <c r="L297" s="438"/>
      <c r="M297" s="438"/>
      <c r="N297" s="438"/>
      <c r="O297" s="438"/>
      <c r="P297" s="438"/>
      <c r="Q297" s="438"/>
      <c r="R297" s="438"/>
      <c r="S297" s="438"/>
      <c r="T297" s="438"/>
      <c r="U297" s="438"/>
      <c r="V297" s="438"/>
      <c r="W297" s="438"/>
      <c r="X297" s="438"/>
      <c r="Y297" s="438"/>
      <c r="Z297" s="438"/>
    </row>
    <row r="298" ht="10.5" customHeight="1">
      <c r="A298" s="447">
        <v>45689.0</v>
      </c>
      <c r="B298" s="394" t="s">
        <v>5303</v>
      </c>
      <c r="C298" s="394" t="s">
        <v>245</v>
      </c>
      <c r="D298" s="394" t="s">
        <v>5600</v>
      </c>
      <c r="E298" s="394" t="s">
        <v>324</v>
      </c>
      <c r="F298" s="448">
        <v>0.0</v>
      </c>
      <c r="G298" s="448">
        <v>259875.0</v>
      </c>
      <c r="H298" s="448">
        <v>259875.0</v>
      </c>
      <c r="I298" s="448">
        <v>0.0</v>
      </c>
      <c r="J298" s="449">
        <v>0.0</v>
      </c>
      <c r="K298" s="394" t="s">
        <v>5324</v>
      </c>
      <c r="L298" s="438"/>
      <c r="M298" s="438"/>
      <c r="N298" s="438"/>
      <c r="O298" s="438"/>
      <c r="P298" s="438"/>
      <c r="Q298" s="438"/>
      <c r="R298" s="438"/>
      <c r="S298" s="438"/>
      <c r="T298" s="438"/>
      <c r="U298" s="438"/>
      <c r="V298" s="438"/>
      <c r="W298" s="438"/>
      <c r="X298" s="438"/>
      <c r="Y298" s="438"/>
      <c r="Z298" s="438"/>
    </row>
    <row r="299" ht="10.5" customHeight="1">
      <c r="A299" s="447">
        <v>45689.0</v>
      </c>
      <c r="B299" s="394" t="s">
        <v>5303</v>
      </c>
      <c r="C299" s="394" t="s">
        <v>245</v>
      </c>
      <c r="D299" s="394" t="s">
        <v>5601</v>
      </c>
      <c r="E299" s="394" t="s">
        <v>324</v>
      </c>
      <c r="F299" s="448">
        <v>0.0</v>
      </c>
      <c r="G299" s="448">
        <v>187110.0</v>
      </c>
      <c r="H299" s="448">
        <v>187110.0</v>
      </c>
      <c r="I299" s="448">
        <v>0.0</v>
      </c>
      <c r="J299" s="449">
        <v>0.0</v>
      </c>
      <c r="K299" s="394" t="s">
        <v>5324</v>
      </c>
      <c r="L299" s="438"/>
      <c r="M299" s="438"/>
      <c r="N299" s="438"/>
      <c r="O299" s="438"/>
      <c r="P299" s="438"/>
      <c r="Q299" s="438"/>
      <c r="R299" s="438"/>
      <c r="S299" s="438"/>
      <c r="T299" s="438"/>
      <c r="U299" s="438"/>
      <c r="V299" s="438"/>
      <c r="W299" s="438"/>
      <c r="X299" s="438"/>
      <c r="Y299" s="438"/>
      <c r="Z299" s="438"/>
    </row>
    <row r="300" ht="10.5" customHeight="1">
      <c r="A300" s="447">
        <v>45689.0</v>
      </c>
      <c r="B300" s="394" t="s">
        <v>5303</v>
      </c>
      <c r="C300" s="394" t="s">
        <v>245</v>
      </c>
      <c r="D300" s="394" t="s">
        <v>5602</v>
      </c>
      <c r="E300" s="394" t="s">
        <v>324</v>
      </c>
      <c r="F300" s="448">
        <v>0.0</v>
      </c>
      <c r="G300" s="448">
        <v>259875.0</v>
      </c>
      <c r="H300" s="448">
        <v>259875.0</v>
      </c>
      <c r="I300" s="448">
        <v>0.0</v>
      </c>
      <c r="J300" s="449">
        <v>0.0</v>
      </c>
      <c r="K300" s="394" t="s">
        <v>5324</v>
      </c>
      <c r="L300" s="438"/>
      <c r="M300" s="438"/>
      <c r="N300" s="438"/>
      <c r="O300" s="438"/>
      <c r="P300" s="438"/>
      <c r="Q300" s="438"/>
      <c r="R300" s="438"/>
      <c r="S300" s="438"/>
      <c r="T300" s="438"/>
      <c r="U300" s="438"/>
      <c r="V300" s="438"/>
      <c r="W300" s="438"/>
      <c r="X300" s="438"/>
      <c r="Y300" s="438"/>
      <c r="Z300" s="438"/>
    </row>
    <row r="301" ht="10.5" customHeight="1">
      <c r="A301" s="447">
        <v>45689.0</v>
      </c>
      <c r="B301" s="394" t="s">
        <v>5303</v>
      </c>
      <c r="C301" s="394" t="s">
        <v>245</v>
      </c>
      <c r="D301" s="394" t="s">
        <v>5603</v>
      </c>
      <c r="E301" s="394" t="s">
        <v>324</v>
      </c>
      <c r="F301" s="448">
        <v>0.0</v>
      </c>
      <c r="G301" s="448">
        <v>155925.0</v>
      </c>
      <c r="H301" s="448">
        <v>155925.0</v>
      </c>
      <c r="I301" s="448">
        <v>0.0</v>
      </c>
      <c r="J301" s="449">
        <v>0.0</v>
      </c>
      <c r="K301" s="394" t="s">
        <v>5324</v>
      </c>
      <c r="L301" s="438"/>
      <c r="M301" s="438"/>
      <c r="N301" s="438"/>
      <c r="O301" s="438"/>
      <c r="P301" s="438"/>
      <c r="Q301" s="438"/>
      <c r="R301" s="438"/>
      <c r="S301" s="438"/>
      <c r="T301" s="438"/>
      <c r="U301" s="438"/>
      <c r="V301" s="438"/>
      <c r="W301" s="438"/>
      <c r="X301" s="438"/>
      <c r="Y301" s="438"/>
      <c r="Z301" s="438"/>
    </row>
    <row r="302" ht="10.5" customHeight="1">
      <c r="A302" s="447">
        <v>45689.0</v>
      </c>
      <c r="B302" s="394" t="s">
        <v>5303</v>
      </c>
      <c r="C302" s="394" t="s">
        <v>245</v>
      </c>
      <c r="D302" s="394" t="s">
        <v>5604</v>
      </c>
      <c r="E302" s="394" t="s">
        <v>324</v>
      </c>
      <c r="F302" s="448">
        <v>0.0</v>
      </c>
      <c r="G302" s="448">
        <v>62370.0</v>
      </c>
      <c r="H302" s="448">
        <v>62370.0</v>
      </c>
      <c r="I302" s="448">
        <v>0.0</v>
      </c>
      <c r="J302" s="449">
        <v>0.0</v>
      </c>
      <c r="K302" s="394" t="s">
        <v>5324</v>
      </c>
      <c r="L302" s="438"/>
      <c r="M302" s="438"/>
      <c r="N302" s="438"/>
      <c r="O302" s="438"/>
      <c r="P302" s="438"/>
      <c r="Q302" s="438"/>
      <c r="R302" s="438"/>
      <c r="S302" s="438"/>
      <c r="T302" s="438"/>
      <c r="U302" s="438"/>
      <c r="V302" s="438"/>
      <c r="W302" s="438"/>
      <c r="X302" s="438"/>
      <c r="Y302" s="438"/>
      <c r="Z302" s="438"/>
    </row>
    <row r="303" ht="10.5" customHeight="1">
      <c r="A303" s="447">
        <v>45689.0</v>
      </c>
      <c r="B303" s="394" t="s">
        <v>5303</v>
      </c>
      <c r="C303" s="394" t="s">
        <v>245</v>
      </c>
      <c r="D303" s="394" t="s">
        <v>5605</v>
      </c>
      <c r="E303" s="394" t="s">
        <v>324</v>
      </c>
      <c r="F303" s="448">
        <v>0.0</v>
      </c>
      <c r="G303" s="448">
        <v>62370.0</v>
      </c>
      <c r="H303" s="448">
        <v>62370.0</v>
      </c>
      <c r="I303" s="448">
        <v>0.0</v>
      </c>
      <c r="J303" s="449">
        <v>0.0</v>
      </c>
      <c r="K303" s="394" t="s">
        <v>5324</v>
      </c>
      <c r="L303" s="438"/>
      <c r="M303" s="438"/>
      <c r="N303" s="438"/>
      <c r="O303" s="438"/>
      <c r="P303" s="438"/>
      <c r="Q303" s="438"/>
      <c r="R303" s="438"/>
      <c r="S303" s="438"/>
      <c r="T303" s="438"/>
      <c r="U303" s="438"/>
      <c r="V303" s="438"/>
      <c r="W303" s="438"/>
      <c r="X303" s="438"/>
      <c r="Y303" s="438"/>
      <c r="Z303" s="438"/>
    </row>
    <row r="304" ht="10.5" customHeight="1">
      <c r="A304" s="447">
        <v>45689.0</v>
      </c>
      <c r="B304" s="394" t="s">
        <v>5303</v>
      </c>
      <c r="C304" s="394" t="s">
        <v>245</v>
      </c>
      <c r="D304" s="394" t="s">
        <v>5606</v>
      </c>
      <c r="E304" s="394" t="s">
        <v>324</v>
      </c>
      <c r="F304" s="448">
        <v>0.0</v>
      </c>
      <c r="G304" s="448">
        <v>72765.0</v>
      </c>
      <c r="H304" s="448">
        <v>72765.0</v>
      </c>
      <c r="I304" s="448">
        <v>0.0</v>
      </c>
      <c r="J304" s="449">
        <v>0.0</v>
      </c>
      <c r="K304" s="394" t="s">
        <v>5324</v>
      </c>
      <c r="L304" s="438"/>
      <c r="M304" s="438"/>
      <c r="N304" s="438"/>
      <c r="O304" s="438"/>
      <c r="P304" s="438"/>
      <c r="Q304" s="438"/>
      <c r="R304" s="438"/>
      <c r="S304" s="438"/>
      <c r="T304" s="438"/>
      <c r="U304" s="438"/>
      <c r="V304" s="438"/>
      <c r="W304" s="438"/>
      <c r="X304" s="438"/>
      <c r="Y304" s="438"/>
      <c r="Z304" s="438"/>
    </row>
    <row r="305" ht="10.5" customHeight="1">
      <c r="A305" s="447">
        <v>45689.0</v>
      </c>
      <c r="B305" s="394" t="s">
        <v>5303</v>
      </c>
      <c r="C305" s="394" t="s">
        <v>245</v>
      </c>
      <c r="D305" s="394" t="s">
        <v>5607</v>
      </c>
      <c r="E305" s="394" t="s">
        <v>324</v>
      </c>
      <c r="F305" s="448">
        <v>0.0</v>
      </c>
      <c r="G305" s="448">
        <v>10395.0</v>
      </c>
      <c r="H305" s="448">
        <v>10395.0</v>
      </c>
      <c r="I305" s="448">
        <v>0.0</v>
      </c>
      <c r="J305" s="449">
        <v>0.0</v>
      </c>
      <c r="K305" s="394" t="s">
        <v>5324</v>
      </c>
      <c r="L305" s="438"/>
      <c r="M305" s="438"/>
      <c r="N305" s="438"/>
      <c r="O305" s="438"/>
      <c r="P305" s="438"/>
      <c r="Q305" s="438"/>
      <c r="R305" s="438"/>
      <c r="S305" s="438"/>
      <c r="T305" s="438"/>
      <c r="U305" s="438"/>
      <c r="V305" s="438"/>
      <c r="W305" s="438"/>
      <c r="X305" s="438"/>
      <c r="Y305" s="438"/>
      <c r="Z305" s="438"/>
    </row>
    <row r="306" ht="10.5" customHeight="1">
      <c r="A306" s="447">
        <v>45689.0</v>
      </c>
      <c r="B306" s="394" t="s">
        <v>5303</v>
      </c>
      <c r="C306" s="394" t="s">
        <v>245</v>
      </c>
      <c r="D306" s="394" t="s">
        <v>5608</v>
      </c>
      <c r="E306" s="394" t="s">
        <v>324</v>
      </c>
      <c r="F306" s="448">
        <v>0.0</v>
      </c>
      <c r="G306" s="448">
        <v>10395.0</v>
      </c>
      <c r="H306" s="448">
        <v>10395.0</v>
      </c>
      <c r="I306" s="448">
        <v>0.0</v>
      </c>
      <c r="J306" s="449">
        <v>0.0</v>
      </c>
      <c r="K306" s="394" t="s">
        <v>5324</v>
      </c>
      <c r="L306" s="438"/>
      <c r="M306" s="438"/>
      <c r="N306" s="438"/>
      <c r="O306" s="438"/>
      <c r="P306" s="438"/>
      <c r="Q306" s="438"/>
      <c r="R306" s="438"/>
      <c r="S306" s="438"/>
      <c r="T306" s="438"/>
      <c r="U306" s="438"/>
      <c r="V306" s="438"/>
      <c r="W306" s="438"/>
      <c r="X306" s="438"/>
      <c r="Y306" s="438"/>
      <c r="Z306" s="438"/>
    </row>
    <row r="307" ht="10.5" customHeight="1">
      <c r="A307" s="447">
        <v>45689.0</v>
      </c>
      <c r="B307" s="394" t="s">
        <v>5303</v>
      </c>
      <c r="C307" s="394" t="s">
        <v>245</v>
      </c>
      <c r="D307" s="394" t="s">
        <v>5609</v>
      </c>
      <c r="E307" s="394" t="s">
        <v>324</v>
      </c>
      <c r="F307" s="448">
        <v>0.0</v>
      </c>
      <c r="G307" s="448">
        <v>10395.0</v>
      </c>
      <c r="H307" s="448">
        <v>10395.0</v>
      </c>
      <c r="I307" s="448">
        <v>0.0</v>
      </c>
      <c r="J307" s="449">
        <v>0.0</v>
      </c>
      <c r="K307" s="394" t="s">
        <v>5324</v>
      </c>
      <c r="L307" s="438"/>
      <c r="M307" s="438"/>
      <c r="N307" s="438"/>
      <c r="O307" s="438"/>
      <c r="P307" s="438"/>
      <c r="Q307" s="438"/>
      <c r="R307" s="438"/>
      <c r="S307" s="438"/>
      <c r="T307" s="438"/>
      <c r="U307" s="438"/>
      <c r="V307" s="438"/>
      <c r="W307" s="438"/>
      <c r="X307" s="438"/>
      <c r="Y307" s="438"/>
      <c r="Z307" s="438"/>
    </row>
    <row r="308" ht="10.5" customHeight="1">
      <c r="A308" s="447">
        <v>45689.0</v>
      </c>
      <c r="B308" s="394" t="s">
        <v>5303</v>
      </c>
      <c r="C308" s="394" t="s">
        <v>245</v>
      </c>
      <c r="D308" s="394" t="s">
        <v>5610</v>
      </c>
      <c r="E308" s="394" t="s">
        <v>324</v>
      </c>
      <c r="F308" s="448">
        <v>0.0</v>
      </c>
      <c r="G308" s="448">
        <v>10395.0</v>
      </c>
      <c r="H308" s="448">
        <v>10395.0</v>
      </c>
      <c r="I308" s="448">
        <v>0.0</v>
      </c>
      <c r="J308" s="449">
        <v>0.0</v>
      </c>
      <c r="K308" s="394" t="s">
        <v>5324</v>
      </c>
      <c r="L308" s="438"/>
      <c r="M308" s="438"/>
      <c r="N308" s="438"/>
      <c r="O308" s="438"/>
      <c r="P308" s="438"/>
      <c r="Q308" s="438"/>
      <c r="R308" s="438"/>
      <c r="S308" s="438"/>
      <c r="T308" s="438"/>
      <c r="U308" s="438"/>
      <c r="V308" s="438"/>
      <c r="W308" s="438"/>
      <c r="X308" s="438"/>
      <c r="Y308" s="438"/>
      <c r="Z308" s="438"/>
    </row>
    <row r="309" ht="10.5" customHeight="1">
      <c r="A309" s="447">
        <v>45689.0</v>
      </c>
      <c r="B309" s="394" t="s">
        <v>5303</v>
      </c>
      <c r="C309" s="394" t="s">
        <v>245</v>
      </c>
      <c r="D309" s="394" t="s">
        <v>5611</v>
      </c>
      <c r="E309" s="394" t="s">
        <v>324</v>
      </c>
      <c r="F309" s="448">
        <v>0.0</v>
      </c>
      <c r="G309" s="448">
        <v>14065.14</v>
      </c>
      <c r="H309" s="448">
        <v>14065.14</v>
      </c>
      <c r="I309" s="448">
        <v>0.0</v>
      </c>
      <c r="J309" s="449">
        <v>0.0</v>
      </c>
      <c r="K309" s="394" t="s">
        <v>5325</v>
      </c>
      <c r="L309" s="438"/>
      <c r="M309" s="438"/>
      <c r="N309" s="438"/>
      <c r="O309" s="438"/>
      <c r="P309" s="438"/>
      <c r="Q309" s="438"/>
      <c r="R309" s="438"/>
      <c r="S309" s="438"/>
      <c r="T309" s="438"/>
      <c r="U309" s="438"/>
      <c r="V309" s="438"/>
      <c r="W309" s="438"/>
      <c r="X309" s="438"/>
      <c r="Y309" s="438"/>
      <c r="Z309" s="438"/>
    </row>
    <row r="310" ht="10.5" customHeight="1">
      <c r="A310" s="447">
        <v>45717.0</v>
      </c>
      <c r="B310" s="394" t="s">
        <v>5303</v>
      </c>
      <c r="C310" s="394" t="s">
        <v>245</v>
      </c>
      <c r="D310" s="394" t="s">
        <v>5612</v>
      </c>
      <c r="E310" s="394" t="s">
        <v>433</v>
      </c>
      <c r="F310" s="448">
        <v>0.0</v>
      </c>
      <c r="G310" s="448">
        <v>311850.0</v>
      </c>
      <c r="H310" s="448">
        <v>311850.0</v>
      </c>
      <c r="I310" s="448">
        <v>0.0</v>
      </c>
      <c r="J310" s="449">
        <v>0.0</v>
      </c>
      <c r="K310" s="394" t="s">
        <v>5324</v>
      </c>
      <c r="L310" s="438"/>
      <c r="M310" s="438"/>
      <c r="N310" s="438"/>
      <c r="O310" s="438"/>
      <c r="P310" s="438"/>
      <c r="Q310" s="438"/>
      <c r="R310" s="438"/>
      <c r="S310" s="438"/>
      <c r="T310" s="438"/>
      <c r="U310" s="438"/>
      <c r="V310" s="438"/>
      <c r="W310" s="438"/>
      <c r="X310" s="438"/>
      <c r="Y310" s="438"/>
      <c r="Z310" s="438"/>
    </row>
    <row r="311" ht="10.5" customHeight="1">
      <c r="A311" s="447">
        <v>45717.0</v>
      </c>
      <c r="B311" s="394" t="s">
        <v>5303</v>
      </c>
      <c r="C311" s="394" t="s">
        <v>245</v>
      </c>
      <c r="D311" s="394" t="s">
        <v>5613</v>
      </c>
      <c r="E311" s="394" t="s">
        <v>433</v>
      </c>
      <c r="F311" s="448">
        <v>0.0</v>
      </c>
      <c r="G311" s="448">
        <v>166320.0</v>
      </c>
      <c r="H311" s="448">
        <v>166320.0</v>
      </c>
      <c r="I311" s="448">
        <v>0.0</v>
      </c>
      <c r="J311" s="449">
        <v>0.0</v>
      </c>
      <c r="K311" s="394" t="s">
        <v>5324</v>
      </c>
      <c r="L311" s="438"/>
      <c r="M311" s="438"/>
      <c r="N311" s="438"/>
      <c r="O311" s="438"/>
      <c r="P311" s="438"/>
      <c r="Q311" s="438"/>
      <c r="R311" s="438"/>
      <c r="S311" s="438"/>
      <c r="T311" s="438"/>
      <c r="U311" s="438"/>
      <c r="V311" s="438"/>
      <c r="W311" s="438"/>
      <c r="X311" s="438"/>
      <c r="Y311" s="438"/>
      <c r="Z311" s="438"/>
    </row>
    <row r="312" ht="10.5" customHeight="1">
      <c r="A312" s="447">
        <v>45717.0</v>
      </c>
      <c r="B312" s="394" t="s">
        <v>5303</v>
      </c>
      <c r="C312" s="394" t="s">
        <v>245</v>
      </c>
      <c r="D312" s="394" t="s">
        <v>5614</v>
      </c>
      <c r="E312" s="394" t="s">
        <v>433</v>
      </c>
      <c r="F312" s="448">
        <v>0.0</v>
      </c>
      <c r="G312" s="448">
        <v>259875.0</v>
      </c>
      <c r="H312" s="448">
        <v>259875.0</v>
      </c>
      <c r="I312" s="448">
        <v>0.0</v>
      </c>
      <c r="J312" s="449">
        <v>0.0</v>
      </c>
      <c r="K312" s="394" t="s">
        <v>5324</v>
      </c>
      <c r="L312" s="438"/>
      <c r="M312" s="438"/>
      <c r="N312" s="438"/>
      <c r="O312" s="438"/>
      <c r="P312" s="438"/>
      <c r="Q312" s="438"/>
      <c r="R312" s="438"/>
      <c r="S312" s="438"/>
      <c r="T312" s="438"/>
      <c r="U312" s="438"/>
      <c r="V312" s="438"/>
      <c r="W312" s="438"/>
      <c r="X312" s="438"/>
      <c r="Y312" s="438"/>
      <c r="Z312" s="438"/>
    </row>
    <row r="313" ht="10.5" customHeight="1">
      <c r="A313" s="447">
        <v>45717.0</v>
      </c>
      <c r="B313" s="394" t="s">
        <v>5303</v>
      </c>
      <c r="C313" s="394" t="s">
        <v>245</v>
      </c>
      <c r="D313" s="394" t="s">
        <v>5615</v>
      </c>
      <c r="E313" s="394" t="s">
        <v>433</v>
      </c>
      <c r="F313" s="448">
        <v>0.0</v>
      </c>
      <c r="G313" s="448">
        <v>187110.0</v>
      </c>
      <c r="H313" s="448">
        <v>187110.0</v>
      </c>
      <c r="I313" s="448">
        <v>0.0</v>
      </c>
      <c r="J313" s="449">
        <v>0.0</v>
      </c>
      <c r="K313" s="394" t="s">
        <v>5324</v>
      </c>
      <c r="L313" s="438"/>
      <c r="M313" s="438"/>
      <c r="N313" s="438"/>
      <c r="O313" s="438"/>
      <c r="P313" s="438"/>
      <c r="Q313" s="438"/>
      <c r="R313" s="438"/>
      <c r="S313" s="438"/>
      <c r="T313" s="438"/>
      <c r="U313" s="438"/>
      <c r="V313" s="438"/>
      <c r="W313" s="438"/>
      <c r="X313" s="438"/>
      <c r="Y313" s="438"/>
      <c r="Z313" s="438"/>
    </row>
    <row r="314" ht="10.5" customHeight="1">
      <c r="A314" s="447">
        <v>45717.0</v>
      </c>
      <c r="B314" s="394" t="s">
        <v>5303</v>
      </c>
      <c r="C314" s="394" t="s">
        <v>245</v>
      </c>
      <c r="D314" s="394" t="s">
        <v>5616</v>
      </c>
      <c r="E314" s="394" t="s">
        <v>433</v>
      </c>
      <c r="F314" s="448">
        <v>0.0</v>
      </c>
      <c r="G314" s="448">
        <v>259875.0</v>
      </c>
      <c r="H314" s="448">
        <v>259875.0</v>
      </c>
      <c r="I314" s="448">
        <v>0.0</v>
      </c>
      <c r="J314" s="449">
        <v>0.0</v>
      </c>
      <c r="K314" s="394" t="s">
        <v>5324</v>
      </c>
      <c r="L314" s="438"/>
      <c r="M314" s="438"/>
      <c r="N314" s="438"/>
      <c r="O314" s="438"/>
      <c r="P314" s="438"/>
      <c r="Q314" s="438"/>
      <c r="R314" s="438"/>
      <c r="S314" s="438"/>
      <c r="T314" s="438"/>
      <c r="U314" s="438"/>
      <c r="V314" s="438"/>
      <c r="W314" s="438"/>
      <c r="X314" s="438"/>
      <c r="Y314" s="438"/>
      <c r="Z314" s="438"/>
    </row>
    <row r="315" ht="10.5" customHeight="1">
      <c r="A315" s="447">
        <v>45717.0</v>
      </c>
      <c r="B315" s="394" t="s">
        <v>5303</v>
      </c>
      <c r="C315" s="394" t="s">
        <v>245</v>
      </c>
      <c r="D315" s="394" t="s">
        <v>5617</v>
      </c>
      <c r="E315" s="394" t="s">
        <v>433</v>
      </c>
      <c r="F315" s="448">
        <v>0.0</v>
      </c>
      <c r="G315" s="448">
        <v>155925.0</v>
      </c>
      <c r="H315" s="448">
        <v>155925.0</v>
      </c>
      <c r="I315" s="448">
        <v>0.0</v>
      </c>
      <c r="J315" s="449">
        <v>0.0</v>
      </c>
      <c r="K315" s="394" t="s">
        <v>5324</v>
      </c>
      <c r="L315" s="438"/>
      <c r="M315" s="438"/>
      <c r="N315" s="438"/>
      <c r="O315" s="438"/>
      <c r="P315" s="438"/>
      <c r="Q315" s="438"/>
      <c r="R315" s="438"/>
      <c r="S315" s="438"/>
      <c r="T315" s="438"/>
      <c r="U315" s="438"/>
      <c r="V315" s="438"/>
      <c r="W315" s="438"/>
      <c r="X315" s="438"/>
      <c r="Y315" s="438"/>
      <c r="Z315" s="438"/>
    </row>
    <row r="316" ht="10.5" customHeight="1">
      <c r="A316" s="447">
        <v>45717.0</v>
      </c>
      <c r="B316" s="394" t="s">
        <v>5303</v>
      </c>
      <c r="C316" s="394" t="s">
        <v>245</v>
      </c>
      <c r="D316" s="394" t="s">
        <v>5618</v>
      </c>
      <c r="E316" s="394" t="s">
        <v>433</v>
      </c>
      <c r="F316" s="448">
        <v>0.0</v>
      </c>
      <c r="G316" s="448">
        <v>62370.0</v>
      </c>
      <c r="H316" s="448">
        <v>62370.0</v>
      </c>
      <c r="I316" s="448">
        <v>0.0</v>
      </c>
      <c r="J316" s="449">
        <v>0.0</v>
      </c>
      <c r="K316" s="394" t="s">
        <v>5324</v>
      </c>
      <c r="L316" s="438"/>
      <c r="M316" s="438"/>
      <c r="N316" s="438"/>
      <c r="O316" s="438"/>
      <c r="P316" s="438"/>
      <c r="Q316" s="438"/>
      <c r="R316" s="438"/>
      <c r="S316" s="438"/>
      <c r="T316" s="438"/>
      <c r="U316" s="438"/>
      <c r="V316" s="438"/>
      <c r="W316" s="438"/>
      <c r="X316" s="438"/>
      <c r="Y316" s="438"/>
      <c r="Z316" s="438"/>
    </row>
    <row r="317" ht="10.5" customHeight="1">
      <c r="A317" s="447">
        <v>45717.0</v>
      </c>
      <c r="B317" s="394" t="s">
        <v>5303</v>
      </c>
      <c r="C317" s="394" t="s">
        <v>245</v>
      </c>
      <c r="D317" s="394" t="s">
        <v>5619</v>
      </c>
      <c r="E317" s="394" t="s">
        <v>433</v>
      </c>
      <c r="F317" s="448">
        <v>0.0</v>
      </c>
      <c r="G317" s="448">
        <v>62370.0</v>
      </c>
      <c r="H317" s="448">
        <v>62370.0</v>
      </c>
      <c r="I317" s="448">
        <v>0.0</v>
      </c>
      <c r="J317" s="449">
        <v>0.0</v>
      </c>
      <c r="K317" s="394" t="s">
        <v>5324</v>
      </c>
      <c r="L317" s="438"/>
      <c r="M317" s="438"/>
      <c r="N317" s="438"/>
      <c r="O317" s="438"/>
      <c r="P317" s="438"/>
      <c r="Q317" s="438"/>
      <c r="R317" s="438"/>
      <c r="S317" s="438"/>
      <c r="T317" s="438"/>
      <c r="U317" s="438"/>
      <c r="V317" s="438"/>
      <c r="W317" s="438"/>
      <c r="X317" s="438"/>
      <c r="Y317" s="438"/>
      <c r="Z317" s="438"/>
    </row>
    <row r="318" ht="10.5" customHeight="1">
      <c r="A318" s="447">
        <v>45717.0</v>
      </c>
      <c r="B318" s="394" t="s">
        <v>5303</v>
      </c>
      <c r="C318" s="394" t="s">
        <v>245</v>
      </c>
      <c r="D318" s="394" t="s">
        <v>5620</v>
      </c>
      <c r="E318" s="394" t="s">
        <v>433</v>
      </c>
      <c r="F318" s="448">
        <v>0.0</v>
      </c>
      <c r="G318" s="448">
        <v>72765.0</v>
      </c>
      <c r="H318" s="448">
        <v>72765.0</v>
      </c>
      <c r="I318" s="448">
        <v>0.0</v>
      </c>
      <c r="J318" s="449">
        <v>0.0</v>
      </c>
      <c r="K318" s="394" t="s">
        <v>5324</v>
      </c>
      <c r="L318" s="438"/>
      <c r="M318" s="438"/>
      <c r="N318" s="438"/>
      <c r="O318" s="438"/>
      <c r="P318" s="438"/>
      <c r="Q318" s="438"/>
      <c r="R318" s="438"/>
      <c r="S318" s="438"/>
      <c r="T318" s="438"/>
      <c r="U318" s="438"/>
      <c r="V318" s="438"/>
      <c r="W318" s="438"/>
      <c r="X318" s="438"/>
      <c r="Y318" s="438"/>
      <c r="Z318" s="438"/>
    </row>
    <row r="319" ht="10.5" customHeight="1">
      <c r="A319" s="447">
        <v>45717.0</v>
      </c>
      <c r="B319" s="394" t="s">
        <v>5303</v>
      </c>
      <c r="C319" s="394" t="s">
        <v>245</v>
      </c>
      <c r="D319" s="394" t="s">
        <v>5621</v>
      </c>
      <c r="E319" s="394" t="s">
        <v>433</v>
      </c>
      <c r="F319" s="448">
        <v>0.0</v>
      </c>
      <c r="G319" s="448">
        <v>10395.0</v>
      </c>
      <c r="H319" s="448">
        <v>10395.0</v>
      </c>
      <c r="I319" s="448">
        <v>0.0</v>
      </c>
      <c r="J319" s="449">
        <v>0.0</v>
      </c>
      <c r="K319" s="394" t="s">
        <v>5324</v>
      </c>
      <c r="L319" s="438"/>
      <c r="M319" s="438"/>
      <c r="N319" s="438"/>
      <c r="O319" s="438"/>
      <c r="P319" s="438"/>
      <c r="Q319" s="438"/>
      <c r="R319" s="438"/>
      <c r="S319" s="438"/>
      <c r="T319" s="438"/>
      <c r="U319" s="438"/>
      <c r="V319" s="438"/>
      <c r="W319" s="438"/>
      <c r="X319" s="438"/>
      <c r="Y319" s="438"/>
      <c r="Z319" s="438"/>
    </row>
    <row r="320" ht="10.5" customHeight="1">
      <c r="A320" s="447">
        <v>45717.0</v>
      </c>
      <c r="B320" s="394" t="s">
        <v>5303</v>
      </c>
      <c r="C320" s="394" t="s">
        <v>245</v>
      </c>
      <c r="D320" s="394" t="s">
        <v>5622</v>
      </c>
      <c r="E320" s="394" t="s">
        <v>433</v>
      </c>
      <c r="F320" s="448">
        <v>0.0</v>
      </c>
      <c r="G320" s="448">
        <v>10395.0</v>
      </c>
      <c r="H320" s="448">
        <v>10395.0</v>
      </c>
      <c r="I320" s="448">
        <v>0.0</v>
      </c>
      <c r="J320" s="449">
        <v>0.0</v>
      </c>
      <c r="K320" s="394" t="s">
        <v>5324</v>
      </c>
      <c r="L320" s="438"/>
      <c r="M320" s="438"/>
      <c r="N320" s="438"/>
      <c r="O320" s="438"/>
      <c r="P320" s="438"/>
      <c r="Q320" s="438"/>
      <c r="R320" s="438"/>
      <c r="S320" s="438"/>
      <c r="T320" s="438"/>
      <c r="U320" s="438"/>
      <c r="V320" s="438"/>
      <c r="W320" s="438"/>
      <c r="X320" s="438"/>
      <c r="Y320" s="438"/>
      <c r="Z320" s="438"/>
    </row>
    <row r="321" ht="10.5" customHeight="1">
      <c r="A321" s="447">
        <v>45717.0</v>
      </c>
      <c r="B321" s="394" t="s">
        <v>5303</v>
      </c>
      <c r="C321" s="394" t="s">
        <v>245</v>
      </c>
      <c r="D321" s="394" t="s">
        <v>5623</v>
      </c>
      <c r="E321" s="394" t="s">
        <v>433</v>
      </c>
      <c r="F321" s="448">
        <v>0.0</v>
      </c>
      <c r="G321" s="448">
        <v>10395.0</v>
      </c>
      <c r="H321" s="448">
        <v>10395.0</v>
      </c>
      <c r="I321" s="448">
        <v>0.0</v>
      </c>
      <c r="J321" s="449">
        <v>0.0</v>
      </c>
      <c r="K321" s="394" t="s">
        <v>5324</v>
      </c>
      <c r="L321" s="438"/>
      <c r="M321" s="438"/>
      <c r="N321" s="438"/>
      <c r="O321" s="438"/>
      <c r="P321" s="438"/>
      <c r="Q321" s="438"/>
      <c r="R321" s="438"/>
      <c r="S321" s="438"/>
      <c r="T321" s="438"/>
      <c r="U321" s="438"/>
      <c r="V321" s="438"/>
      <c r="W321" s="438"/>
      <c r="X321" s="438"/>
      <c r="Y321" s="438"/>
      <c r="Z321" s="438"/>
    </row>
    <row r="322" ht="10.5" customHeight="1">
      <c r="A322" s="447">
        <v>45717.0</v>
      </c>
      <c r="B322" s="394" t="s">
        <v>5303</v>
      </c>
      <c r="C322" s="394" t="s">
        <v>245</v>
      </c>
      <c r="D322" s="394" t="s">
        <v>5624</v>
      </c>
      <c r="E322" s="394" t="s">
        <v>433</v>
      </c>
      <c r="F322" s="448">
        <v>0.0</v>
      </c>
      <c r="G322" s="448">
        <v>10395.0</v>
      </c>
      <c r="H322" s="448">
        <v>10395.0</v>
      </c>
      <c r="I322" s="448">
        <v>0.0</v>
      </c>
      <c r="J322" s="449">
        <v>0.0</v>
      </c>
      <c r="K322" s="394" t="s">
        <v>5324</v>
      </c>
      <c r="L322" s="438"/>
      <c r="M322" s="438"/>
      <c r="N322" s="438"/>
      <c r="O322" s="438"/>
      <c r="P322" s="438"/>
      <c r="Q322" s="438"/>
      <c r="R322" s="438"/>
      <c r="S322" s="438"/>
      <c r="T322" s="438"/>
      <c r="U322" s="438"/>
      <c r="V322" s="438"/>
      <c r="W322" s="438"/>
      <c r="X322" s="438"/>
      <c r="Y322" s="438"/>
      <c r="Z322" s="438"/>
    </row>
    <row r="323" ht="10.5" customHeight="1">
      <c r="A323" s="447">
        <v>45717.0</v>
      </c>
      <c r="B323" s="394" t="s">
        <v>5303</v>
      </c>
      <c r="C323" s="394" t="s">
        <v>245</v>
      </c>
      <c r="D323" s="394" t="s">
        <v>5625</v>
      </c>
      <c r="E323" s="394" t="s">
        <v>433</v>
      </c>
      <c r="F323" s="448">
        <v>0.0</v>
      </c>
      <c r="G323" s="448">
        <v>14065.14</v>
      </c>
      <c r="H323" s="448">
        <v>14065.14</v>
      </c>
      <c r="I323" s="448">
        <v>0.0</v>
      </c>
      <c r="J323" s="449">
        <v>0.0</v>
      </c>
      <c r="K323" s="394" t="s">
        <v>5325</v>
      </c>
      <c r="L323" s="438"/>
      <c r="M323" s="438"/>
      <c r="N323" s="438"/>
      <c r="O323" s="438"/>
      <c r="P323" s="438"/>
      <c r="Q323" s="438"/>
      <c r="R323" s="438"/>
      <c r="S323" s="438"/>
      <c r="T323" s="438"/>
      <c r="U323" s="438"/>
      <c r="V323" s="438"/>
      <c r="W323" s="438"/>
      <c r="X323" s="438"/>
      <c r="Y323" s="438"/>
      <c r="Z323" s="438"/>
    </row>
    <row r="324" ht="10.5" customHeight="1">
      <c r="A324" s="450" t="s">
        <v>5626</v>
      </c>
      <c r="B324" s="450"/>
      <c r="C324" s="450"/>
      <c r="D324" s="450"/>
      <c r="E324" s="450"/>
      <c r="F324" s="451">
        <f t="shared" ref="F324:I324" si="5">SUM(F282:F323)</f>
        <v>0</v>
      </c>
      <c r="G324" s="451">
        <f t="shared" si="5"/>
        <v>4782315.42</v>
      </c>
      <c r="H324" s="451">
        <f t="shared" si="5"/>
        <v>4782315.42</v>
      </c>
      <c r="I324" s="451">
        <f t="shared" si="5"/>
        <v>0</v>
      </c>
      <c r="J324" s="450"/>
      <c r="K324" s="450"/>
      <c r="L324" s="438"/>
      <c r="M324" s="438"/>
      <c r="N324" s="438"/>
      <c r="O324" s="438"/>
      <c r="P324" s="438"/>
      <c r="Q324" s="438"/>
      <c r="R324" s="438"/>
      <c r="S324" s="438"/>
      <c r="T324" s="438"/>
      <c r="U324" s="438"/>
      <c r="V324" s="438"/>
      <c r="W324" s="438"/>
      <c r="X324" s="438"/>
      <c r="Y324" s="438"/>
      <c r="Z324" s="438"/>
    </row>
    <row r="325" ht="10.5" customHeight="1">
      <c r="A325" s="470"/>
      <c r="B325" s="470"/>
      <c r="C325" s="470"/>
      <c r="D325" s="470"/>
      <c r="E325" s="470"/>
      <c r="F325" s="472"/>
      <c r="G325" s="472"/>
      <c r="H325" s="472"/>
      <c r="I325" s="472"/>
      <c r="J325" s="470"/>
      <c r="K325" s="470"/>
      <c r="L325" s="438"/>
      <c r="M325" s="438"/>
      <c r="N325" s="438"/>
      <c r="O325" s="438"/>
      <c r="P325" s="438"/>
      <c r="Q325" s="438"/>
      <c r="R325" s="438"/>
      <c r="S325" s="438"/>
      <c r="T325" s="438"/>
      <c r="U325" s="438"/>
      <c r="V325" s="438"/>
      <c r="W325" s="438"/>
      <c r="X325" s="438"/>
      <c r="Y325" s="438"/>
      <c r="Z325" s="438"/>
    </row>
    <row r="326" ht="12.75" customHeight="1">
      <c r="A326" s="438"/>
      <c r="B326" s="438"/>
      <c r="C326" s="438"/>
      <c r="D326" s="503" t="s">
        <v>5627</v>
      </c>
      <c r="E326" s="504"/>
      <c r="F326" s="477"/>
      <c r="G326" s="505">
        <v>5377447.98</v>
      </c>
      <c r="H326" s="438"/>
      <c r="I326" s="438"/>
      <c r="J326" s="438"/>
      <c r="K326" s="438"/>
      <c r="L326" s="438"/>
      <c r="M326" s="438"/>
      <c r="N326" s="438"/>
      <c r="O326" s="438"/>
      <c r="P326" s="438"/>
      <c r="Q326" s="438"/>
      <c r="R326" s="438"/>
      <c r="S326" s="438"/>
      <c r="T326" s="438"/>
      <c r="U326" s="438"/>
      <c r="V326" s="438"/>
      <c r="W326" s="438"/>
      <c r="X326" s="438"/>
      <c r="Y326" s="438"/>
      <c r="Z326" s="438"/>
    </row>
    <row r="327" ht="12.75" customHeight="1">
      <c r="A327" s="438"/>
      <c r="B327" s="438"/>
      <c r="C327" s="438"/>
      <c r="D327" s="503" t="s">
        <v>5569</v>
      </c>
      <c r="E327" s="504"/>
      <c r="F327" s="477"/>
      <c r="G327" s="506">
        <f>H324</f>
        <v>4782315.42</v>
      </c>
      <c r="H327" s="438"/>
      <c r="I327" s="438"/>
      <c r="J327" s="438"/>
      <c r="K327" s="438"/>
      <c r="L327" s="438"/>
      <c r="M327" s="438"/>
      <c r="N327" s="438"/>
      <c r="O327" s="438"/>
      <c r="P327" s="438"/>
      <c r="Q327" s="438"/>
      <c r="R327" s="438"/>
      <c r="S327" s="438"/>
      <c r="T327" s="438"/>
      <c r="U327" s="438"/>
      <c r="V327" s="438"/>
      <c r="W327" s="438"/>
      <c r="X327" s="438"/>
      <c r="Y327" s="438"/>
      <c r="Z327" s="438"/>
    </row>
    <row r="328" ht="12.75" customHeight="1">
      <c r="A328" s="438"/>
      <c r="B328" s="438"/>
      <c r="C328" s="438"/>
      <c r="D328" s="503" t="s">
        <v>5571</v>
      </c>
      <c r="E328" s="504"/>
      <c r="F328" s="477"/>
      <c r="G328" s="507">
        <f>G326-G327</f>
        <v>595132.56</v>
      </c>
      <c r="H328" s="438"/>
      <c r="I328" s="438"/>
      <c r="J328" s="438"/>
      <c r="K328" s="438"/>
      <c r="L328" s="438"/>
      <c r="M328" s="438"/>
      <c r="N328" s="438"/>
      <c r="O328" s="438"/>
      <c r="P328" s="438"/>
      <c r="Q328" s="438"/>
      <c r="R328" s="438"/>
      <c r="S328" s="438"/>
      <c r="T328" s="438"/>
      <c r="U328" s="438"/>
      <c r="V328" s="438"/>
      <c r="W328" s="438"/>
      <c r="X328" s="438"/>
      <c r="Y328" s="438"/>
      <c r="Z328" s="438"/>
    </row>
    <row r="329" ht="12.75" customHeight="1">
      <c r="A329" s="438"/>
      <c r="B329" s="438"/>
      <c r="C329" s="438"/>
      <c r="D329" s="508" t="s">
        <v>5574</v>
      </c>
      <c r="E329" s="509" t="s">
        <v>244</v>
      </c>
      <c r="F329" s="510"/>
      <c r="G329" s="510">
        <f t="shared" ref="G329:G331" si="6">177122.79*1.12</f>
        <v>198377.5248</v>
      </c>
      <c r="H329" s="438"/>
      <c r="I329" s="438"/>
      <c r="J329" s="438"/>
      <c r="K329" s="438"/>
      <c r="L329" s="438"/>
      <c r="M329" s="438"/>
      <c r="N329" s="438"/>
      <c r="O329" s="438"/>
      <c r="P329" s="438"/>
      <c r="Q329" s="438"/>
      <c r="R329" s="438"/>
      <c r="S329" s="438"/>
      <c r="T329" s="438"/>
      <c r="U329" s="438"/>
      <c r="V329" s="438"/>
      <c r="W329" s="438"/>
      <c r="X329" s="438"/>
      <c r="Y329" s="438"/>
      <c r="Z329" s="438"/>
    </row>
    <row r="330" ht="12.75" customHeight="1">
      <c r="A330" s="438"/>
      <c r="B330" s="438"/>
      <c r="C330" s="438"/>
      <c r="D330" s="508"/>
      <c r="E330" s="511" t="s">
        <v>324</v>
      </c>
      <c r="F330" s="510"/>
      <c r="G330" s="510">
        <f t="shared" si="6"/>
        <v>198377.5248</v>
      </c>
      <c r="H330" s="438"/>
      <c r="I330" s="438"/>
      <c r="J330" s="438"/>
      <c r="K330" s="438"/>
      <c r="L330" s="438"/>
      <c r="M330" s="438"/>
      <c r="N330" s="438"/>
      <c r="O330" s="438"/>
      <c r="P330" s="438"/>
      <c r="Q330" s="438"/>
      <c r="R330" s="438"/>
      <c r="S330" s="438"/>
      <c r="T330" s="438"/>
      <c r="U330" s="438"/>
      <c r="V330" s="438"/>
      <c r="W330" s="438"/>
      <c r="X330" s="438"/>
      <c r="Y330" s="438"/>
      <c r="Z330" s="438"/>
    </row>
    <row r="331" ht="12.75" customHeight="1">
      <c r="A331" s="438"/>
      <c r="B331" s="438"/>
      <c r="C331" s="438"/>
      <c r="D331" s="508"/>
      <c r="E331" s="511" t="s">
        <v>433</v>
      </c>
      <c r="F331" s="510"/>
      <c r="G331" s="512">
        <f t="shared" si="6"/>
        <v>198377.5248</v>
      </c>
      <c r="H331" s="438"/>
      <c r="I331" s="438"/>
      <c r="J331" s="438"/>
      <c r="K331" s="438"/>
      <c r="L331" s="438"/>
      <c r="M331" s="438"/>
      <c r="N331" s="438"/>
      <c r="O331" s="438"/>
      <c r="P331" s="438"/>
      <c r="Q331" s="438"/>
      <c r="R331" s="438"/>
      <c r="S331" s="438"/>
      <c r="T331" s="438"/>
      <c r="U331" s="438"/>
      <c r="V331" s="438"/>
      <c r="W331" s="438"/>
      <c r="X331" s="438"/>
      <c r="Y331" s="438"/>
      <c r="Z331" s="438"/>
    </row>
    <row r="332" ht="12.75" customHeight="1">
      <c r="A332" s="438"/>
      <c r="B332" s="438"/>
      <c r="C332" s="438"/>
      <c r="D332" s="503"/>
      <c r="E332" s="504"/>
      <c r="F332" s="477"/>
      <c r="G332" s="507">
        <f>SUM(G329:G331)</f>
        <v>595132.5744</v>
      </c>
      <c r="H332" s="438"/>
      <c r="I332" s="438"/>
      <c r="J332" s="438"/>
      <c r="K332" s="438"/>
      <c r="L332" s="438"/>
      <c r="M332" s="438"/>
      <c r="N332" s="438"/>
      <c r="O332" s="438"/>
      <c r="P332" s="438"/>
      <c r="Q332" s="438"/>
      <c r="R332" s="438"/>
      <c r="S332" s="438"/>
      <c r="T332" s="438"/>
      <c r="U332" s="438"/>
      <c r="V332" s="438"/>
      <c r="W332" s="438"/>
      <c r="X332" s="438"/>
      <c r="Y332" s="438"/>
      <c r="Z332" s="438"/>
    </row>
    <row r="333" ht="12.75" customHeight="1">
      <c r="A333" s="438"/>
      <c r="B333" s="438"/>
      <c r="C333" s="438"/>
      <c r="D333" s="503"/>
      <c r="E333" s="504"/>
      <c r="F333" s="477"/>
      <c r="G333" s="507">
        <f>G328-G332</f>
        <v>-0.01439999859</v>
      </c>
      <c r="H333" s="438"/>
      <c r="I333" s="438"/>
      <c r="J333" s="438"/>
      <c r="K333" s="438"/>
      <c r="L333" s="438"/>
      <c r="M333" s="438"/>
      <c r="N333" s="438"/>
      <c r="O333" s="438"/>
      <c r="P333" s="438"/>
      <c r="Q333" s="438"/>
      <c r="R333" s="438"/>
      <c r="S333" s="438"/>
      <c r="T333" s="438"/>
      <c r="U333" s="438"/>
      <c r="V333" s="438"/>
      <c r="W333" s="438"/>
      <c r="X333" s="438"/>
      <c r="Y333" s="438"/>
      <c r="Z333" s="438"/>
    </row>
    <row r="334" ht="12.75" customHeight="1">
      <c r="A334" s="438"/>
      <c r="B334" s="438"/>
      <c r="C334" s="438"/>
      <c r="D334" s="471"/>
      <c r="E334" s="470"/>
      <c r="F334" s="472"/>
      <c r="G334" s="513"/>
      <c r="H334" s="438"/>
      <c r="I334" s="438"/>
      <c r="J334" s="438"/>
      <c r="K334" s="438"/>
      <c r="L334" s="438"/>
      <c r="M334" s="438"/>
      <c r="N334" s="438"/>
      <c r="O334" s="438"/>
      <c r="P334" s="438"/>
      <c r="Q334" s="438"/>
      <c r="R334" s="438"/>
      <c r="S334" s="438"/>
      <c r="T334" s="438"/>
      <c r="U334" s="438"/>
      <c r="V334" s="438"/>
      <c r="W334" s="438"/>
      <c r="X334" s="438"/>
      <c r="Y334" s="438"/>
      <c r="Z334" s="438"/>
    </row>
    <row r="335" ht="10.5" customHeight="1">
      <c r="A335" s="514" t="s">
        <v>5284</v>
      </c>
      <c r="B335" s="514"/>
      <c r="C335" s="514"/>
      <c r="D335" s="514"/>
      <c r="E335" s="514"/>
      <c r="F335" s="515">
        <f t="shared" ref="F335:I335" si="7">SUM(F17,F249,F324)</f>
        <v>24014.23</v>
      </c>
      <c r="G335" s="515">
        <f t="shared" si="7"/>
        <v>6275275.79</v>
      </c>
      <c r="H335" s="515">
        <f t="shared" si="7"/>
        <v>6427528.27</v>
      </c>
      <c r="I335" s="515">
        <f t="shared" si="7"/>
        <v>176266.71</v>
      </c>
      <c r="J335" s="514"/>
      <c r="K335" s="514"/>
      <c r="L335" s="438"/>
      <c r="M335" s="438"/>
      <c r="N335" s="438"/>
      <c r="O335" s="438"/>
      <c r="P335" s="438"/>
      <c r="Q335" s="438"/>
      <c r="R335" s="438"/>
      <c r="S335" s="438"/>
      <c r="T335" s="438"/>
      <c r="U335" s="438"/>
      <c r="V335" s="438"/>
      <c r="W335" s="438"/>
      <c r="X335" s="438"/>
      <c r="Y335" s="438"/>
      <c r="Z335" s="438"/>
    </row>
    <row r="336" ht="11.25" customHeight="1">
      <c r="A336" s="438"/>
      <c r="B336" s="438"/>
      <c r="C336" s="438"/>
      <c r="D336" s="438"/>
      <c r="E336" s="438"/>
      <c r="F336" s="438"/>
      <c r="G336" s="438"/>
      <c r="H336" s="438"/>
      <c r="I336" s="438"/>
      <c r="J336" s="438"/>
      <c r="K336" s="438"/>
      <c r="L336" s="438"/>
      <c r="M336" s="438"/>
      <c r="N336" s="438"/>
      <c r="O336" s="438"/>
      <c r="P336" s="438"/>
      <c r="Q336" s="438"/>
      <c r="R336" s="438"/>
      <c r="S336" s="438"/>
      <c r="T336" s="438"/>
      <c r="U336" s="438"/>
      <c r="V336" s="438"/>
      <c r="W336" s="438"/>
      <c r="X336" s="438"/>
      <c r="Y336" s="438"/>
      <c r="Z336" s="438"/>
    </row>
    <row r="337" ht="11.25" customHeight="1">
      <c r="A337" s="438"/>
      <c r="B337" s="438"/>
      <c r="C337" s="438"/>
      <c r="D337" s="438"/>
      <c r="E337" s="438"/>
      <c r="F337" s="438"/>
      <c r="G337" s="438"/>
      <c r="H337" s="438"/>
      <c r="I337" s="438"/>
      <c r="J337" s="438"/>
      <c r="K337" s="438"/>
      <c r="L337" s="438"/>
      <c r="M337" s="438"/>
      <c r="N337" s="438"/>
      <c r="O337" s="438"/>
      <c r="P337" s="438"/>
      <c r="Q337" s="438"/>
      <c r="R337" s="438"/>
      <c r="S337" s="438"/>
      <c r="T337" s="438"/>
      <c r="U337" s="438"/>
      <c r="V337" s="438"/>
      <c r="W337" s="438"/>
      <c r="X337" s="438"/>
      <c r="Y337" s="438"/>
      <c r="Z337" s="438"/>
    </row>
    <row r="338" ht="11.25" customHeight="1">
      <c r="A338" s="438"/>
      <c r="B338" s="438"/>
      <c r="C338" s="438"/>
      <c r="D338" s="438"/>
      <c r="E338" s="438"/>
      <c r="F338" s="438"/>
      <c r="G338" s="438"/>
      <c r="H338" s="438"/>
      <c r="I338" s="438"/>
      <c r="J338" s="438"/>
      <c r="K338" s="438"/>
      <c r="L338" s="438"/>
      <c r="M338" s="438"/>
      <c r="N338" s="438"/>
      <c r="O338" s="438"/>
      <c r="P338" s="438"/>
      <c r="Q338" s="438"/>
      <c r="R338" s="438"/>
      <c r="S338" s="438"/>
      <c r="T338" s="438"/>
      <c r="U338" s="438"/>
      <c r="V338" s="438"/>
      <c r="W338" s="438"/>
      <c r="X338" s="438"/>
      <c r="Y338" s="438"/>
      <c r="Z338" s="438"/>
    </row>
    <row r="339" ht="11.25" customHeight="1">
      <c r="A339" s="438"/>
      <c r="B339" s="438"/>
      <c r="C339" s="438"/>
      <c r="D339" s="438"/>
      <c r="E339" s="438"/>
      <c r="F339" s="438"/>
      <c r="G339" s="438"/>
      <c r="H339" s="438"/>
      <c r="I339" s="438"/>
      <c r="J339" s="438"/>
      <c r="K339" s="438"/>
      <c r="L339" s="438"/>
      <c r="M339" s="438"/>
      <c r="N339" s="438"/>
      <c r="O339" s="438"/>
      <c r="P339" s="438"/>
      <c r="Q339" s="438"/>
      <c r="R339" s="438"/>
      <c r="S339" s="438"/>
      <c r="T339" s="438"/>
      <c r="U339" s="438"/>
      <c r="V339" s="438"/>
      <c r="W339" s="438"/>
      <c r="X339" s="438"/>
      <c r="Y339" s="438"/>
      <c r="Z339" s="438"/>
    </row>
    <row r="340" ht="11.25" customHeight="1">
      <c r="A340" s="438"/>
      <c r="B340" s="438"/>
      <c r="C340" s="438"/>
      <c r="D340" s="438"/>
      <c r="E340" s="438"/>
      <c r="F340" s="438"/>
      <c r="G340" s="438"/>
      <c r="H340" s="438"/>
      <c r="I340" s="438"/>
      <c r="J340" s="438"/>
      <c r="K340" s="438"/>
      <c r="L340" s="438"/>
      <c r="M340" s="438"/>
      <c r="N340" s="438"/>
      <c r="O340" s="438"/>
      <c r="P340" s="438"/>
      <c r="Q340" s="438"/>
      <c r="R340" s="438"/>
      <c r="S340" s="438"/>
      <c r="T340" s="438"/>
      <c r="U340" s="438"/>
      <c r="V340" s="438"/>
      <c r="W340" s="438"/>
      <c r="X340" s="438"/>
      <c r="Y340" s="438"/>
      <c r="Z340" s="438"/>
    </row>
    <row r="341" ht="11.25" customHeight="1">
      <c r="A341" s="438"/>
      <c r="B341" s="438"/>
      <c r="C341" s="438"/>
      <c r="D341" s="438"/>
      <c r="E341" s="438"/>
      <c r="F341" s="438"/>
      <c r="G341" s="438"/>
      <c r="H341" s="438"/>
      <c r="I341" s="438"/>
      <c r="J341" s="438"/>
      <c r="K341" s="438"/>
      <c r="L341" s="438"/>
      <c r="M341" s="438"/>
      <c r="N341" s="438"/>
      <c r="O341" s="438"/>
      <c r="P341" s="438"/>
      <c r="Q341" s="438"/>
      <c r="R341" s="438"/>
      <c r="S341" s="438"/>
      <c r="T341" s="438"/>
      <c r="U341" s="438"/>
      <c r="V341" s="438"/>
      <c r="W341" s="438"/>
      <c r="X341" s="438"/>
      <c r="Y341" s="438"/>
      <c r="Z341" s="438"/>
    </row>
    <row r="342" ht="11.25" customHeight="1">
      <c r="A342" s="438"/>
      <c r="B342" s="438"/>
      <c r="C342" s="438"/>
      <c r="D342" s="438"/>
      <c r="E342" s="438"/>
      <c r="F342" s="438"/>
      <c r="G342" s="438"/>
      <c r="H342" s="438"/>
      <c r="I342" s="438"/>
      <c r="J342" s="438"/>
      <c r="K342" s="438"/>
      <c r="L342" s="438"/>
      <c r="M342" s="438"/>
      <c r="N342" s="438"/>
      <c r="O342" s="438"/>
      <c r="P342" s="438"/>
      <c r="Q342" s="438"/>
      <c r="R342" s="438"/>
      <c r="S342" s="438"/>
      <c r="T342" s="438"/>
      <c r="U342" s="438"/>
      <c r="V342" s="438"/>
      <c r="W342" s="438"/>
      <c r="X342" s="438"/>
      <c r="Y342" s="438"/>
      <c r="Z342" s="438"/>
    </row>
    <row r="343" ht="11.25" customHeight="1">
      <c r="A343" s="438"/>
      <c r="B343" s="438"/>
      <c r="C343" s="438"/>
      <c r="D343" s="438"/>
      <c r="E343" s="438"/>
      <c r="F343" s="438"/>
      <c r="G343" s="438"/>
      <c r="H343" s="438"/>
      <c r="I343" s="438"/>
      <c r="J343" s="438"/>
      <c r="K343" s="438"/>
      <c r="L343" s="438"/>
      <c r="M343" s="438"/>
      <c r="N343" s="438"/>
      <c r="O343" s="438"/>
      <c r="P343" s="438"/>
      <c r="Q343" s="438"/>
      <c r="R343" s="438"/>
      <c r="S343" s="438"/>
      <c r="T343" s="438"/>
      <c r="U343" s="438"/>
      <c r="V343" s="438"/>
      <c r="W343" s="438"/>
      <c r="X343" s="438"/>
      <c r="Y343" s="438"/>
      <c r="Z343" s="438"/>
    </row>
    <row r="344" ht="11.25" customHeight="1">
      <c r="A344" s="438"/>
      <c r="B344" s="438"/>
      <c r="C344" s="438"/>
      <c r="D344" s="438"/>
      <c r="E344" s="438"/>
      <c r="F344" s="438"/>
      <c r="G344" s="438"/>
      <c r="H344" s="438"/>
      <c r="I344" s="438"/>
      <c r="J344" s="438"/>
      <c r="K344" s="438"/>
      <c r="L344" s="438"/>
      <c r="M344" s="438"/>
      <c r="N344" s="438"/>
      <c r="O344" s="438"/>
      <c r="P344" s="438"/>
      <c r="Q344" s="438"/>
      <c r="R344" s="438"/>
      <c r="S344" s="438"/>
      <c r="T344" s="438"/>
      <c r="U344" s="438"/>
      <c r="V344" s="438"/>
      <c r="W344" s="438"/>
      <c r="X344" s="438"/>
      <c r="Y344" s="438"/>
      <c r="Z344" s="438"/>
    </row>
    <row r="345" ht="11.25" customHeight="1">
      <c r="A345" s="438"/>
      <c r="B345" s="438"/>
      <c r="C345" s="438"/>
      <c r="D345" s="438"/>
      <c r="E345" s="438"/>
      <c r="F345" s="438"/>
      <c r="G345" s="438"/>
      <c r="H345" s="438"/>
      <c r="I345" s="438"/>
      <c r="J345" s="438"/>
      <c r="K345" s="438"/>
      <c r="L345" s="438"/>
      <c r="M345" s="438"/>
      <c r="N345" s="438"/>
      <c r="O345" s="438"/>
      <c r="P345" s="438"/>
      <c r="Q345" s="438"/>
      <c r="R345" s="438"/>
      <c r="S345" s="438"/>
      <c r="T345" s="438"/>
      <c r="U345" s="438"/>
      <c r="V345" s="438"/>
      <c r="W345" s="438"/>
      <c r="X345" s="438"/>
      <c r="Y345" s="438"/>
      <c r="Z345" s="438"/>
    </row>
    <row r="346" ht="11.25" customHeight="1">
      <c r="A346" s="438"/>
      <c r="B346" s="438"/>
      <c r="C346" s="438"/>
      <c r="D346" s="438"/>
      <c r="E346" s="438"/>
      <c r="F346" s="438"/>
      <c r="G346" s="438"/>
      <c r="H346" s="438"/>
      <c r="I346" s="438"/>
      <c r="J346" s="438"/>
      <c r="K346" s="438"/>
      <c r="L346" s="438"/>
      <c r="M346" s="438"/>
      <c r="N346" s="438"/>
      <c r="O346" s="438"/>
      <c r="P346" s="438"/>
      <c r="Q346" s="438"/>
      <c r="R346" s="438"/>
      <c r="S346" s="438"/>
      <c r="T346" s="438"/>
      <c r="U346" s="438"/>
      <c r="V346" s="438"/>
      <c r="W346" s="438"/>
      <c r="X346" s="438"/>
      <c r="Y346" s="438"/>
      <c r="Z346" s="438"/>
    </row>
    <row r="347" ht="11.25" customHeight="1">
      <c r="A347" s="438"/>
      <c r="B347" s="438"/>
      <c r="C347" s="438"/>
      <c r="D347" s="438"/>
      <c r="E347" s="438"/>
      <c r="F347" s="438"/>
      <c r="G347" s="438"/>
      <c r="H347" s="438"/>
      <c r="I347" s="438"/>
      <c r="J347" s="438"/>
      <c r="K347" s="438"/>
      <c r="L347" s="438"/>
      <c r="M347" s="438"/>
      <c r="N347" s="438"/>
      <c r="O347" s="438"/>
      <c r="P347" s="438"/>
      <c r="Q347" s="438"/>
      <c r="R347" s="438"/>
      <c r="S347" s="438"/>
      <c r="T347" s="438"/>
      <c r="U347" s="438"/>
      <c r="V347" s="438"/>
      <c r="W347" s="438"/>
      <c r="X347" s="438"/>
      <c r="Y347" s="438"/>
      <c r="Z347" s="438"/>
    </row>
    <row r="348" ht="11.25" customHeight="1">
      <c r="A348" s="438"/>
      <c r="B348" s="438"/>
      <c r="C348" s="438"/>
      <c r="D348" s="438"/>
      <c r="E348" s="438"/>
      <c r="F348" s="438"/>
      <c r="G348" s="438"/>
      <c r="H348" s="438"/>
      <c r="I348" s="438"/>
      <c r="J348" s="438"/>
      <c r="K348" s="438"/>
      <c r="L348" s="438"/>
      <c r="M348" s="438"/>
      <c r="N348" s="438"/>
      <c r="O348" s="438"/>
      <c r="P348" s="438"/>
      <c r="Q348" s="438"/>
      <c r="R348" s="438"/>
      <c r="S348" s="438"/>
      <c r="T348" s="438"/>
      <c r="U348" s="438"/>
      <c r="V348" s="438"/>
      <c r="W348" s="438"/>
      <c r="X348" s="438"/>
      <c r="Y348" s="438"/>
      <c r="Z348" s="438"/>
    </row>
    <row r="349" ht="11.25" customHeight="1">
      <c r="A349" s="438"/>
      <c r="B349" s="438"/>
      <c r="C349" s="438"/>
      <c r="D349" s="438"/>
      <c r="E349" s="438"/>
      <c r="F349" s="438"/>
      <c r="G349" s="438"/>
      <c r="H349" s="438"/>
      <c r="I349" s="438"/>
      <c r="J349" s="438"/>
      <c r="K349" s="438"/>
      <c r="L349" s="438"/>
      <c r="M349" s="438"/>
      <c r="N349" s="438"/>
      <c r="O349" s="438"/>
      <c r="P349" s="438"/>
      <c r="Q349" s="438"/>
      <c r="R349" s="438"/>
      <c r="S349" s="438"/>
      <c r="T349" s="438"/>
      <c r="U349" s="438"/>
      <c r="V349" s="438"/>
      <c r="W349" s="438"/>
      <c r="X349" s="438"/>
      <c r="Y349" s="438"/>
      <c r="Z349" s="438"/>
    </row>
    <row r="350" ht="11.25" customHeight="1">
      <c r="A350" s="438"/>
      <c r="B350" s="438"/>
      <c r="C350" s="438"/>
      <c r="D350" s="438"/>
      <c r="E350" s="438"/>
      <c r="F350" s="438"/>
      <c r="G350" s="438"/>
      <c r="H350" s="438"/>
      <c r="I350" s="438"/>
      <c r="J350" s="438"/>
      <c r="K350" s="438"/>
      <c r="L350" s="438"/>
      <c r="M350" s="438"/>
      <c r="N350" s="438"/>
      <c r="O350" s="438"/>
      <c r="P350" s="438"/>
      <c r="Q350" s="438"/>
      <c r="R350" s="438"/>
      <c r="S350" s="438"/>
      <c r="T350" s="438"/>
      <c r="U350" s="438"/>
      <c r="V350" s="438"/>
      <c r="W350" s="438"/>
      <c r="X350" s="438"/>
      <c r="Y350" s="438"/>
      <c r="Z350" s="438"/>
    </row>
    <row r="351" ht="11.25" customHeight="1">
      <c r="A351" s="438"/>
      <c r="B351" s="438"/>
      <c r="C351" s="438"/>
      <c r="D351" s="438"/>
      <c r="E351" s="438"/>
      <c r="F351" s="438"/>
      <c r="G351" s="438"/>
      <c r="H351" s="438"/>
      <c r="I351" s="438"/>
      <c r="J351" s="438"/>
      <c r="K351" s="438"/>
      <c r="L351" s="438"/>
      <c r="M351" s="438"/>
      <c r="N351" s="438"/>
      <c r="O351" s="438"/>
      <c r="P351" s="438"/>
      <c r="Q351" s="438"/>
      <c r="R351" s="438"/>
      <c r="S351" s="438"/>
      <c r="T351" s="438"/>
      <c r="U351" s="438"/>
      <c r="V351" s="438"/>
      <c r="W351" s="438"/>
      <c r="X351" s="438"/>
      <c r="Y351" s="438"/>
      <c r="Z351" s="438"/>
    </row>
    <row r="352" ht="11.25" customHeight="1">
      <c r="A352" s="438"/>
      <c r="B352" s="438"/>
      <c r="C352" s="438"/>
      <c r="D352" s="438"/>
      <c r="E352" s="438"/>
      <c r="F352" s="438"/>
      <c r="G352" s="438"/>
      <c r="H352" s="438"/>
      <c r="I352" s="438"/>
      <c r="J352" s="438"/>
      <c r="K352" s="438"/>
      <c r="L352" s="438"/>
      <c r="M352" s="438"/>
      <c r="N352" s="438"/>
      <c r="O352" s="438"/>
      <c r="P352" s="438"/>
      <c r="Q352" s="438"/>
      <c r="R352" s="438"/>
      <c r="S352" s="438"/>
      <c r="T352" s="438"/>
      <c r="U352" s="438"/>
      <c r="V352" s="438"/>
      <c r="W352" s="438"/>
      <c r="X352" s="438"/>
      <c r="Y352" s="438"/>
      <c r="Z352" s="438"/>
    </row>
    <row r="353" ht="11.25" customHeight="1">
      <c r="A353" s="438"/>
      <c r="B353" s="438"/>
      <c r="C353" s="438"/>
      <c r="D353" s="438"/>
      <c r="E353" s="438"/>
      <c r="F353" s="438"/>
      <c r="G353" s="438"/>
      <c r="H353" s="438"/>
      <c r="I353" s="438"/>
      <c r="J353" s="438"/>
      <c r="K353" s="438"/>
      <c r="L353" s="438"/>
      <c r="M353" s="438"/>
      <c r="N353" s="438"/>
      <c r="O353" s="438"/>
      <c r="P353" s="438"/>
      <c r="Q353" s="438"/>
      <c r="R353" s="438"/>
      <c r="S353" s="438"/>
      <c r="T353" s="438"/>
      <c r="U353" s="438"/>
      <c r="V353" s="438"/>
      <c r="W353" s="438"/>
      <c r="X353" s="438"/>
      <c r="Y353" s="438"/>
      <c r="Z353" s="438"/>
    </row>
    <row r="354" ht="11.25" customHeight="1">
      <c r="A354" s="438"/>
      <c r="B354" s="438"/>
      <c r="C354" s="438"/>
      <c r="D354" s="438"/>
      <c r="E354" s="438"/>
      <c r="F354" s="438"/>
      <c r="G354" s="438"/>
      <c r="H354" s="438"/>
      <c r="I354" s="438"/>
      <c r="J354" s="438"/>
      <c r="K354" s="438"/>
      <c r="L354" s="438"/>
      <c r="M354" s="438"/>
      <c r="N354" s="438"/>
      <c r="O354" s="438"/>
      <c r="P354" s="438"/>
      <c r="Q354" s="438"/>
      <c r="R354" s="438"/>
      <c r="S354" s="438"/>
      <c r="T354" s="438"/>
      <c r="U354" s="438"/>
      <c r="V354" s="438"/>
      <c r="W354" s="438"/>
      <c r="X354" s="438"/>
      <c r="Y354" s="438"/>
      <c r="Z354" s="438"/>
    </row>
    <row r="355" ht="11.25" customHeight="1">
      <c r="A355" s="438"/>
      <c r="B355" s="438"/>
      <c r="C355" s="438"/>
      <c r="D355" s="438"/>
      <c r="E355" s="438"/>
      <c r="F355" s="438"/>
      <c r="G355" s="438"/>
      <c r="H355" s="438"/>
      <c r="I355" s="438"/>
      <c r="J355" s="438"/>
      <c r="K355" s="438"/>
      <c r="L355" s="438"/>
      <c r="M355" s="438"/>
      <c r="N355" s="438"/>
      <c r="O355" s="438"/>
      <c r="P355" s="438"/>
      <c r="Q355" s="438"/>
      <c r="R355" s="438"/>
      <c r="S355" s="438"/>
      <c r="T355" s="438"/>
      <c r="U355" s="438"/>
      <c r="V355" s="438"/>
      <c r="W355" s="438"/>
      <c r="X355" s="438"/>
      <c r="Y355" s="438"/>
      <c r="Z355" s="438"/>
    </row>
    <row r="356" ht="11.25" customHeight="1">
      <c r="A356" s="438"/>
      <c r="B356" s="438"/>
      <c r="C356" s="438"/>
      <c r="D356" s="438"/>
      <c r="E356" s="438"/>
      <c r="F356" s="438"/>
      <c r="G356" s="438"/>
      <c r="H356" s="438"/>
      <c r="I356" s="438"/>
      <c r="J356" s="438"/>
      <c r="K356" s="438"/>
      <c r="L356" s="438"/>
      <c r="M356" s="438"/>
      <c r="N356" s="438"/>
      <c r="O356" s="438"/>
      <c r="P356" s="438"/>
      <c r="Q356" s="438"/>
      <c r="R356" s="438"/>
      <c r="S356" s="438"/>
      <c r="T356" s="438"/>
      <c r="U356" s="438"/>
      <c r="V356" s="438"/>
      <c r="W356" s="438"/>
      <c r="X356" s="438"/>
      <c r="Y356" s="438"/>
      <c r="Z356" s="438"/>
    </row>
    <row r="357" ht="11.25" customHeight="1">
      <c r="A357" s="438"/>
      <c r="B357" s="438"/>
      <c r="C357" s="438"/>
      <c r="D357" s="438"/>
      <c r="E357" s="438"/>
      <c r="F357" s="438"/>
      <c r="G357" s="438"/>
      <c r="H357" s="438"/>
      <c r="I357" s="438"/>
      <c r="J357" s="438"/>
      <c r="K357" s="438"/>
      <c r="L357" s="438"/>
      <c r="M357" s="438"/>
      <c r="N357" s="438"/>
      <c r="O357" s="438"/>
      <c r="P357" s="438"/>
      <c r="Q357" s="438"/>
      <c r="R357" s="438"/>
      <c r="S357" s="438"/>
      <c r="T357" s="438"/>
      <c r="U357" s="438"/>
      <c r="V357" s="438"/>
      <c r="W357" s="438"/>
      <c r="X357" s="438"/>
      <c r="Y357" s="438"/>
      <c r="Z357" s="438"/>
    </row>
    <row r="358" ht="11.25" customHeight="1">
      <c r="A358" s="438"/>
      <c r="B358" s="438"/>
      <c r="C358" s="438"/>
      <c r="D358" s="438"/>
      <c r="E358" s="438"/>
      <c r="F358" s="438"/>
      <c r="G358" s="438"/>
      <c r="H358" s="438"/>
      <c r="I358" s="438"/>
      <c r="J358" s="438"/>
      <c r="K358" s="438"/>
      <c r="L358" s="438"/>
      <c r="M358" s="438"/>
      <c r="N358" s="438"/>
      <c r="O358" s="438"/>
      <c r="P358" s="438"/>
      <c r="Q358" s="438"/>
      <c r="R358" s="438"/>
      <c r="S358" s="438"/>
      <c r="T358" s="438"/>
      <c r="U358" s="438"/>
      <c r="V358" s="438"/>
      <c r="W358" s="438"/>
      <c r="X358" s="438"/>
      <c r="Y358" s="438"/>
      <c r="Z358" s="438"/>
    </row>
    <row r="359" ht="11.25" customHeight="1">
      <c r="A359" s="438"/>
      <c r="B359" s="438"/>
      <c r="C359" s="438"/>
      <c r="D359" s="438"/>
      <c r="E359" s="438"/>
      <c r="F359" s="438"/>
      <c r="G359" s="438"/>
      <c r="H359" s="438"/>
      <c r="I359" s="438"/>
      <c r="J359" s="438"/>
      <c r="K359" s="438"/>
      <c r="L359" s="438"/>
      <c r="M359" s="438"/>
      <c r="N359" s="438"/>
      <c r="O359" s="438"/>
      <c r="P359" s="438"/>
      <c r="Q359" s="438"/>
      <c r="R359" s="438"/>
      <c r="S359" s="438"/>
      <c r="T359" s="438"/>
      <c r="U359" s="438"/>
      <c r="V359" s="438"/>
      <c r="W359" s="438"/>
      <c r="X359" s="438"/>
      <c r="Y359" s="438"/>
      <c r="Z359" s="438"/>
    </row>
    <row r="360" ht="11.25" customHeight="1">
      <c r="A360" s="438"/>
      <c r="B360" s="438"/>
      <c r="C360" s="438"/>
      <c r="D360" s="438"/>
      <c r="E360" s="438"/>
      <c r="F360" s="438"/>
      <c r="G360" s="438"/>
      <c r="H360" s="438"/>
      <c r="I360" s="438"/>
      <c r="J360" s="438"/>
      <c r="K360" s="438"/>
      <c r="L360" s="438"/>
      <c r="M360" s="438"/>
      <c r="N360" s="438"/>
      <c r="O360" s="438"/>
      <c r="P360" s="438"/>
      <c r="Q360" s="438"/>
      <c r="R360" s="438"/>
      <c r="S360" s="438"/>
      <c r="T360" s="438"/>
      <c r="U360" s="438"/>
      <c r="V360" s="438"/>
      <c r="W360" s="438"/>
      <c r="X360" s="438"/>
      <c r="Y360" s="438"/>
      <c r="Z360" s="438"/>
    </row>
    <row r="361" ht="11.25" customHeight="1">
      <c r="A361" s="438"/>
      <c r="B361" s="438"/>
      <c r="C361" s="438"/>
      <c r="D361" s="438"/>
      <c r="E361" s="438"/>
      <c r="F361" s="438"/>
      <c r="G361" s="438"/>
      <c r="H361" s="438"/>
      <c r="I361" s="438"/>
      <c r="J361" s="438"/>
      <c r="K361" s="438"/>
      <c r="L361" s="438"/>
      <c r="M361" s="438"/>
      <c r="N361" s="438"/>
      <c r="O361" s="438"/>
      <c r="P361" s="438"/>
      <c r="Q361" s="438"/>
      <c r="R361" s="438"/>
      <c r="S361" s="438"/>
      <c r="T361" s="438"/>
      <c r="U361" s="438"/>
      <c r="V361" s="438"/>
      <c r="W361" s="438"/>
      <c r="X361" s="438"/>
      <c r="Y361" s="438"/>
      <c r="Z361" s="438"/>
    </row>
    <row r="362" ht="11.25" customHeight="1">
      <c r="A362" s="438"/>
      <c r="B362" s="438"/>
      <c r="C362" s="438"/>
      <c r="D362" s="438"/>
      <c r="E362" s="438"/>
      <c r="F362" s="438"/>
      <c r="G362" s="438"/>
      <c r="H362" s="438"/>
      <c r="I362" s="438"/>
      <c r="J362" s="438"/>
      <c r="K362" s="438"/>
      <c r="L362" s="438"/>
      <c r="M362" s="438"/>
      <c r="N362" s="438"/>
      <c r="O362" s="438"/>
      <c r="P362" s="438"/>
      <c r="Q362" s="438"/>
      <c r="R362" s="438"/>
      <c r="S362" s="438"/>
      <c r="T362" s="438"/>
      <c r="U362" s="438"/>
      <c r="V362" s="438"/>
      <c r="W362" s="438"/>
      <c r="X362" s="438"/>
      <c r="Y362" s="438"/>
      <c r="Z362" s="438"/>
    </row>
    <row r="363" ht="11.25" customHeight="1">
      <c r="A363" s="438"/>
      <c r="B363" s="438"/>
      <c r="C363" s="438"/>
      <c r="D363" s="438"/>
      <c r="E363" s="438"/>
      <c r="F363" s="438"/>
      <c r="G363" s="438"/>
      <c r="H363" s="438"/>
      <c r="I363" s="438"/>
      <c r="J363" s="438"/>
      <c r="K363" s="438"/>
      <c r="L363" s="438"/>
      <c r="M363" s="438"/>
      <c r="N363" s="438"/>
      <c r="O363" s="438"/>
      <c r="P363" s="438"/>
      <c r="Q363" s="438"/>
      <c r="R363" s="438"/>
      <c r="S363" s="438"/>
      <c r="T363" s="438"/>
      <c r="U363" s="438"/>
      <c r="V363" s="438"/>
      <c r="W363" s="438"/>
      <c r="X363" s="438"/>
      <c r="Y363" s="438"/>
      <c r="Z363" s="438"/>
    </row>
    <row r="364" ht="11.25" customHeight="1">
      <c r="A364" s="438"/>
      <c r="B364" s="438"/>
      <c r="C364" s="438"/>
      <c r="D364" s="438"/>
      <c r="E364" s="438"/>
      <c r="F364" s="438"/>
      <c r="G364" s="438"/>
      <c r="H364" s="438"/>
      <c r="I364" s="438"/>
      <c r="J364" s="438"/>
      <c r="K364" s="438"/>
      <c r="L364" s="438"/>
      <c r="M364" s="438"/>
      <c r="N364" s="438"/>
      <c r="O364" s="438"/>
      <c r="P364" s="438"/>
      <c r="Q364" s="438"/>
      <c r="R364" s="438"/>
      <c r="S364" s="438"/>
      <c r="T364" s="438"/>
      <c r="U364" s="438"/>
      <c r="V364" s="438"/>
      <c r="W364" s="438"/>
      <c r="X364" s="438"/>
      <c r="Y364" s="438"/>
      <c r="Z364" s="438"/>
    </row>
    <row r="365" ht="11.25" customHeight="1">
      <c r="A365" s="438"/>
      <c r="B365" s="438"/>
      <c r="C365" s="438"/>
      <c r="D365" s="438"/>
      <c r="E365" s="438"/>
      <c r="F365" s="438"/>
      <c r="G365" s="438"/>
      <c r="H365" s="438"/>
      <c r="I365" s="438"/>
      <c r="J365" s="438"/>
      <c r="K365" s="438"/>
      <c r="L365" s="438"/>
      <c r="M365" s="438"/>
      <c r="N365" s="438"/>
      <c r="O365" s="438"/>
      <c r="P365" s="438"/>
      <c r="Q365" s="438"/>
      <c r="R365" s="438"/>
      <c r="S365" s="438"/>
      <c r="T365" s="438"/>
      <c r="U365" s="438"/>
      <c r="V365" s="438"/>
      <c r="W365" s="438"/>
      <c r="X365" s="438"/>
      <c r="Y365" s="438"/>
      <c r="Z365" s="438"/>
    </row>
    <row r="366" ht="11.25" customHeight="1">
      <c r="A366" s="438"/>
      <c r="B366" s="438"/>
      <c r="C366" s="438"/>
      <c r="D366" s="438"/>
      <c r="E366" s="438"/>
      <c r="F366" s="438"/>
      <c r="G366" s="438"/>
      <c r="H366" s="438"/>
      <c r="I366" s="438"/>
      <c r="J366" s="438"/>
      <c r="K366" s="438"/>
      <c r="L366" s="438"/>
      <c r="M366" s="438"/>
      <c r="N366" s="438"/>
      <c r="O366" s="438"/>
      <c r="P366" s="438"/>
      <c r="Q366" s="438"/>
      <c r="R366" s="438"/>
      <c r="S366" s="438"/>
      <c r="T366" s="438"/>
      <c r="U366" s="438"/>
      <c r="V366" s="438"/>
      <c r="W366" s="438"/>
      <c r="X366" s="438"/>
      <c r="Y366" s="438"/>
      <c r="Z366" s="438"/>
    </row>
    <row r="367" ht="11.25" customHeight="1">
      <c r="A367" s="438"/>
      <c r="B367" s="438"/>
      <c r="C367" s="438"/>
      <c r="D367" s="438"/>
      <c r="E367" s="438"/>
      <c r="F367" s="438"/>
      <c r="G367" s="438"/>
      <c r="H367" s="438"/>
      <c r="I367" s="438"/>
      <c r="J367" s="438"/>
      <c r="K367" s="438"/>
      <c r="L367" s="438"/>
      <c r="M367" s="438"/>
      <c r="N367" s="438"/>
      <c r="O367" s="438"/>
      <c r="P367" s="438"/>
      <c r="Q367" s="438"/>
      <c r="R367" s="438"/>
      <c r="S367" s="438"/>
      <c r="T367" s="438"/>
      <c r="U367" s="438"/>
      <c r="V367" s="438"/>
      <c r="W367" s="438"/>
      <c r="X367" s="438"/>
      <c r="Y367" s="438"/>
      <c r="Z367" s="438"/>
    </row>
    <row r="368" ht="11.25" customHeight="1">
      <c r="A368" s="438"/>
      <c r="B368" s="438"/>
      <c r="C368" s="438"/>
      <c r="D368" s="438"/>
      <c r="E368" s="438"/>
      <c r="F368" s="438"/>
      <c r="G368" s="438"/>
      <c r="H368" s="438"/>
      <c r="I368" s="438"/>
      <c r="J368" s="438"/>
      <c r="K368" s="438"/>
      <c r="L368" s="438"/>
      <c r="M368" s="438"/>
      <c r="N368" s="438"/>
      <c r="O368" s="438"/>
      <c r="P368" s="438"/>
      <c r="Q368" s="438"/>
      <c r="R368" s="438"/>
      <c r="S368" s="438"/>
      <c r="T368" s="438"/>
      <c r="U368" s="438"/>
      <c r="V368" s="438"/>
      <c r="W368" s="438"/>
      <c r="X368" s="438"/>
      <c r="Y368" s="438"/>
      <c r="Z368" s="438"/>
    </row>
    <row r="369" ht="11.25" customHeight="1">
      <c r="A369" s="438"/>
      <c r="B369" s="438"/>
      <c r="C369" s="438"/>
      <c r="D369" s="438"/>
      <c r="E369" s="438"/>
      <c r="F369" s="438"/>
      <c r="G369" s="438"/>
      <c r="H369" s="438"/>
      <c r="I369" s="438"/>
      <c r="J369" s="438"/>
      <c r="K369" s="438"/>
      <c r="L369" s="438"/>
      <c r="M369" s="438"/>
      <c r="N369" s="438"/>
      <c r="O369" s="438"/>
      <c r="P369" s="438"/>
      <c r="Q369" s="438"/>
      <c r="R369" s="438"/>
      <c r="S369" s="438"/>
      <c r="T369" s="438"/>
      <c r="U369" s="438"/>
      <c r="V369" s="438"/>
      <c r="W369" s="438"/>
      <c r="X369" s="438"/>
      <c r="Y369" s="438"/>
      <c r="Z369" s="438"/>
    </row>
    <row r="370" ht="11.25" customHeight="1">
      <c r="A370" s="438"/>
      <c r="B370" s="438"/>
      <c r="C370" s="438"/>
      <c r="D370" s="438"/>
      <c r="E370" s="438"/>
      <c r="F370" s="438"/>
      <c r="G370" s="438"/>
      <c r="H370" s="438"/>
      <c r="I370" s="438"/>
      <c r="J370" s="438"/>
      <c r="K370" s="438"/>
      <c r="L370" s="438"/>
      <c r="M370" s="438"/>
      <c r="N370" s="438"/>
      <c r="O370" s="438"/>
      <c r="P370" s="438"/>
      <c r="Q370" s="438"/>
      <c r="R370" s="438"/>
      <c r="S370" s="438"/>
      <c r="T370" s="438"/>
      <c r="U370" s="438"/>
      <c r="V370" s="438"/>
      <c r="W370" s="438"/>
      <c r="X370" s="438"/>
      <c r="Y370" s="438"/>
      <c r="Z370" s="438"/>
    </row>
    <row r="371" ht="11.25" customHeight="1">
      <c r="A371" s="438"/>
      <c r="B371" s="438"/>
      <c r="C371" s="438"/>
      <c r="D371" s="438"/>
      <c r="E371" s="438"/>
      <c r="F371" s="438"/>
      <c r="G371" s="438"/>
      <c r="H371" s="438"/>
      <c r="I371" s="438"/>
      <c r="J371" s="438"/>
      <c r="K371" s="438"/>
      <c r="L371" s="438"/>
      <c r="M371" s="438"/>
      <c r="N371" s="438"/>
      <c r="O371" s="438"/>
      <c r="P371" s="438"/>
      <c r="Q371" s="438"/>
      <c r="R371" s="438"/>
      <c r="S371" s="438"/>
      <c r="T371" s="438"/>
      <c r="U371" s="438"/>
      <c r="V371" s="438"/>
      <c r="W371" s="438"/>
      <c r="X371" s="438"/>
      <c r="Y371" s="438"/>
      <c r="Z371" s="438"/>
    </row>
    <row r="372" ht="11.25" customHeight="1">
      <c r="A372" s="438"/>
      <c r="B372" s="438"/>
      <c r="C372" s="438"/>
      <c r="D372" s="438"/>
      <c r="E372" s="438"/>
      <c r="F372" s="438"/>
      <c r="G372" s="438"/>
      <c r="H372" s="438"/>
      <c r="I372" s="438"/>
      <c r="J372" s="438"/>
      <c r="K372" s="438"/>
      <c r="L372" s="438"/>
      <c r="M372" s="438"/>
      <c r="N372" s="438"/>
      <c r="O372" s="438"/>
      <c r="P372" s="438"/>
      <c r="Q372" s="438"/>
      <c r="R372" s="438"/>
      <c r="S372" s="438"/>
      <c r="T372" s="438"/>
      <c r="U372" s="438"/>
      <c r="V372" s="438"/>
      <c r="W372" s="438"/>
      <c r="X372" s="438"/>
      <c r="Y372" s="438"/>
      <c r="Z372" s="438"/>
    </row>
    <row r="373" ht="11.25" customHeight="1">
      <c r="A373" s="438"/>
      <c r="B373" s="438"/>
      <c r="C373" s="438"/>
      <c r="D373" s="438"/>
      <c r="E373" s="438"/>
      <c r="F373" s="438"/>
      <c r="G373" s="438"/>
      <c r="H373" s="438"/>
      <c r="I373" s="438"/>
      <c r="J373" s="438"/>
      <c r="K373" s="438"/>
      <c r="L373" s="438"/>
      <c r="M373" s="438"/>
      <c r="N373" s="438"/>
      <c r="O373" s="438"/>
      <c r="P373" s="438"/>
      <c r="Q373" s="438"/>
      <c r="R373" s="438"/>
      <c r="S373" s="438"/>
      <c r="T373" s="438"/>
      <c r="U373" s="438"/>
      <c r="V373" s="438"/>
      <c r="W373" s="438"/>
      <c r="X373" s="438"/>
      <c r="Y373" s="438"/>
      <c r="Z373" s="438"/>
    </row>
    <row r="374" ht="11.25" customHeight="1">
      <c r="A374" s="438"/>
      <c r="B374" s="438"/>
      <c r="C374" s="438"/>
      <c r="D374" s="438"/>
      <c r="E374" s="438"/>
      <c r="F374" s="438"/>
      <c r="G374" s="438"/>
      <c r="H374" s="438"/>
      <c r="I374" s="438"/>
      <c r="J374" s="438"/>
      <c r="K374" s="438"/>
      <c r="L374" s="438"/>
      <c r="M374" s="438"/>
      <c r="N374" s="438"/>
      <c r="O374" s="438"/>
      <c r="P374" s="438"/>
      <c r="Q374" s="438"/>
      <c r="R374" s="438"/>
      <c r="S374" s="438"/>
      <c r="T374" s="438"/>
      <c r="U374" s="438"/>
      <c r="V374" s="438"/>
      <c r="W374" s="438"/>
      <c r="X374" s="438"/>
      <c r="Y374" s="438"/>
      <c r="Z374" s="438"/>
    </row>
    <row r="375" ht="11.25" customHeight="1">
      <c r="A375" s="438"/>
      <c r="B375" s="438"/>
      <c r="C375" s="438"/>
      <c r="D375" s="438"/>
      <c r="E375" s="438"/>
      <c r="F375" s="438"/>
      <c r="G375" s="438"/>
      <c r="H375" s="438"/>
      <c r="I375" s="438"/>
      <c r="J375" s="438"/>
      <c r="K375" s="438"/>
      <c r="L375" s="438"/>
      <c r="M375" s="438"/>
      <c r="N375" s="438"/>
      <c r="O375" s="438"/>
      <c r="P375" s="438"/>
      <c r="Q375" s="438"/>
      <c r="R375" s="438"/>
      <c r="S375" s="438"/>
      <c r="T375" s="438"/>
      <c r="U375" s="438"/>
      <c r="V375" s="438"/>
      <c r="W375" s="438"/>
      <c r="X375" s="438"/>
      <c r="Y375" s="438"/>
      <c r="Z375" s="438"/>
    </row>
    <row r="376" ht="11.25" customHeight="1">
      <c r="A376" s="438"/>
      <c r="B376" s="438"/>
      <c r="C376" s="438"/>
      <c r="D376" s="438"/>
      <c r="E376" s="438"/>
      <c r="F376" s="438"/>
      <c r="G376" s="438"/>
      <c r="H376" s="438"/>
      <c r="I376" s="438"/>
      <c r="J376" s="438"/>
      <c r="K376" s="438"/>
      <c r="L376" s="438"/>
      <c r="M376" s="438"/>
      <c r="N376" s="438"/>
      <c r="O376" s="438"/>
      <c r="P376" s="438"/>
      <c r="Q376" s="438"/>
      <c r="R376" s="438"/>
      <c r="S376" s="438"/>
      <c r="T376" s="438"/>
      <c r="U376" s="438"/>
      <c r="V376" s="438"/>
      <c r="W376" s="438"/>
      <c r="X376" s="438"/>
      <c r="Y376" s="438"/>
      <c r="Z376" s="438"/>
    </row>
    <row r="377" ht="11.25" customHeight="1">
      <c r="A377" s="438"/>
      <c r="B377" s="438"/>
      <c r="C377" s="438"/>
      <c r="D377" s="438"/>
      <c r="E377" s="438"/>
      <c r="F377" s="438"/>
      <c r="G377" s="438"/>
      <c r="H377" s="438"/>
      <c r="I377" s="438"/>
      <c r="J377" s="438"/>
      <c r="K377" s="438"/>
      <c r="L377" s="438"/>
      <c r="M377" s="438"/>
      <c r="N377" s="438"/>
      <c r="O377" s="438"/>
      <c r="P377" s="438"/>
      <c r="Q377" s="438"/>
      <c r="R377" s="438"/>
      <c r="S377" s="438"/>
      <c r="T377" s="438"/>
      <c r="U377" s="438"/>
      <c r="V377" s="438"/>
      <c r="W377" s="438"/>
      <c r="X377" s="438"/>
      <c r="Y377" s="438"/>
      <c r="Z377" s="438"/>
    </row>
    <row r="378" ht="11.25" customHeight="1">
      <c r="A378" s="438"/>
      <c r="B378" s="438"/>
      <c r="C378" s="438"/>
      <c r="D378" s="438"/>
      <c r="E378" s="438"/>
      <c r="F378" s="438"/>
      <c r="G378" s="438"/>
      <c r="H378" s="438"/>
      <c r="I378" s="438"/>
      <c r="J378" s="438"/>
      <c r="K378" s="438"/>
      <c r="L378" s="438"/>
      <c r="M378" s="438"/>
      <c r="N378" s="438"/>
      <c r="O378" s="438"/>
      <c r="P378" s="438"/>
      <c r="Q378" s="438"/>
      <c r="R378" s="438"/>
      <c r="S378" s="438"/>
      <c r="T378" s="438"/>
      <c r="U378" s="438"/>
      <c r="V378" s="438"/>
      <c r="W378" s="438"/>
      <c r="X378" s="438"/>
      <c r="Y378" s="438"/>
      <c r="Z378" s="438"/>
    </row>
    <row r="379" ht="11.25" customHeight="1">
      <c r="A379" s="438"/>
      <c r="B379" s="438"/>
      <c r="C379" s="438"/>
      <c r="D379" s="438"/>
      <c r="E379" s="438"/>
      <c r="F379" s="438"/>
      <c r="G379" s="438"/>
      <c r="H379" s="438"/>
      <c r="I379" s="438"/>
      <c r="J379" s="438"/>
      <c r="K379" s="438"/>
      <c r="L379" s="438"/>
      <c r="M379" s="438"/>
      <c r="N379" s="438"/>
      <c r="O379" s="438"/>
      <c r="P379" s="438"/>
      <c r="Q379" s="438"/>
      <c r="R379" s="438"/>
      <c r="S379" s="438"/>
      <c r="T379" s="438"/>
      <c r="U379" s="438"/>
      <c r="V379" s="438"/>
      <c r="W379" s="438"/>
      <c r="X379" s="438"/>
      <c r="Y379" s="438"/>
      <c r="Z379" s="438"/>
    </row>
    <row r="380" ht="11.25" customHeight="1">
      <c r="A380" s="438"/>
      <c r="B380" s="438"/>
      <c r="C380" s="438"/>
      <c r="D380" s="438"/>
      <c r="E380" s="438"/>
      <c r="F380" s="438"/>
      <c r="G380" s="438"/>
      <c r="H380" s="438"/>
      <c r="I380" s="438"/>
      <c r="J380" s="438"/>
      <c r="K380" s="438"/>
      <c r="L380" s="438"/>
      <c r="M380" s="438"/>
      <c r="N380" s="438"/>
      <c r="O380" s="438"/>
      <c r="P380" s="438"/>
      <c r="Q380" s="438"/>
      <c r="R380" s="438"/>
      <c r="S380" s="438"/>
      <c r="T380" s="438"/>
      <c r="U380" s="438"/>
      <c r="V380" s="438"/>
      <c r="W380" s="438"/>
      <c r="X380" s="438"/>
      <c r="Y380" s="438"/>
      <c r="Z380" s="438"/>
    </row>
    <row r="381" ht="11.25" customHeight="1">
      <c r="A381" s="438"/>
      <c r="B381" s="438"/>
      <c r="C381" s="438"/>
      <c r="D381" s="438"/>
      <c r="E381" s="438"/>
      <c r="F381" s="438"/>
      <c r="G381" s="438"/>
      <c r="H381" s="438"/>
      <c r="I381" s="438"/>
      <c r="J381" s="438"/>
      <c r="K381" s="438"/>
      <c r="L381" s="438"/>
      <c r="M381" s="438"/>
      <c r="N381" s="438"/>
      <c r="O381" s="438"/>
      <c r="P381" s="438"/>
      <c r="Q381" s="438"/>
      <c r="R381" s="438"/>
      <c r="S381" s="438"/>
      <c r="T381" s="438"/>
      <c r="U381" s="438"/>
      <c r="V381" s="438"/>
      <c r="W381" s="438"/>
      <c r="X381" s="438"/>
      <c r="Y381" s="438"/>
      <c r="Z381" s="438"/>
    </row>
    <row r="382" ht="11.25" customHeight="1">
      <c r="A382" s="438"/>
      <c r="B382" s="438"/>
      <c r="C382" s="438"/>
      <c r="D382" s="438"/>
      <c r="E382" s="438"/>
      <c r="F382" s="438"/>
      <c r="G382" s="438"/>
      <c r="H382" s="438"/>
      <c r="I382" s="438"/>
      <c r="J382" s="438"/>
      <c r="K382" s="438"/>
      <c r="L382" s="438"/>
      <c r="M382" s="438"/>
      <c r="N382" s="438"/>
      <c r="O382" s="438"/>
      <c r="P382" s="438"/>
      <c r="Q382" s="438"/>
      <c r="R382" s="438"/>
      <c r="S382" s="438"/>
      <c r="T382" s="438"/>
      <c r="U382" s="438"/>
      <c r="V382" s="438"/>
      <c r="W382" s="438"/>
      <c r="X382" s="438"/>
      <c r="Y382" s="438"/>
      <c r="Z382" s="438"/>
    </row>
    <row r="383" ht="11.25" customHeight="1">
      <c r="A383" s="438"/>
      <c r="B383" s="438"/>
      <c r="C383" s="438"/>
      <c r="D383" s="438"/>
      <c r="E383" s="438"/>
      <c r="F383" s="438"/>
      <c r="G383" s="438"/>
      <c r="H383" s="438"/>
      <c r="I383" s="438"/>
      <c r="J383" s="438"/>
      <c r="K383" s="438"/>
      <c r="L383" s="438"/>
      <c r="M383" s="438"/>
      <c r="N383" s="438"/>
      <c r="O383" s="438"/>
      <c r="P383" s="438"/>
      <c r="Q383" s="438"/>
      <c r="R383" s="438"/>
      <c r="S383" s="438"/>
      <c r="T383" s="438"/>
      <c r="U383" s="438"/>
      <c r="V383" s="438"/>
      <c r="W383" s="438"/>
      <c r="X383" s="438"/>
      <c r="Y383" s="438"/>
      <c r="Z383" s="438"/>
    </row>
    <row r="384" ht="11.25" customHeight="1">
      <c r="A384" s="438"/>
      <c r="B384" s="438"/>
      <c r="C384" s="438"/>
      <c r="D384" s="438"/>
      <c r="E384" s="438"/>
      <c r="F384" s="438"/>
      <c r="G384" s="438"/>
      <c r="H384" s="438"/>
      <c r="I384" s="438"/>
      <c r="J384" s="438"/>
      <c r="K384" s="438"/>
      <c r="L384" s="438"/>
      <c r="M384" s="438"/>
      <c r="N384" s="438"/>
      <c r="O384" s="438"/>
      <c r="P384" s="438"/>
      <c r="Q384" s="438"/>
      <c r="R384" s="438"/>
      <c r="S384" s="438"/>
      <c r="T384" s="438"/>
      <c r="U384" s="438"/>
      <c r="V384" s="438"/>
      <c r="W384" s="438"/>
      <c r="X384" s="438"/>
      <c r="Y384" s="438"/>
      <c r="Z384" s="438"/>
    </row>
    <row r="385" ht="11.25" customHeight="1">
      <c r="A385" s="438"/>
      <c r="B385" s="438"/>
      <c r="C385" s="438"/>
      <c r="D385" s="438"/>
      <c r="E385" s="438"/>
      <c r="F385" s="438"/>
      <c r="G385" s="438"/>
      <c r="H385" s="438"/>
      <c r="I385" s="438"/>
      <c r="J385" s="438"/>
      <c r="K385" s="438"/>
      <c r="L385" s="438"/>
      <c r="M385" s="438"/>
      <c r="N385" s="438"/>
      <c r="O385" s="438"/>
      <c r="P385" s="438"/>
      <c r="Q385" s="438"/>
      <c r="R385" s="438"/>
      <c r="S385" s="438"/>
      <c r="T385" s="438"/>
      <c r="U385" s="438"/>
      <c r="V385" s="438"/>
      <c r="W385" s="438"/>
      <c r="X385" s="438"/>
      <c r="Y385" s="438"/>
      <c r="Z385" s="438"/>
    </row>
    <row r="386" ht="11.25" customHeight="1">
      <c r="A386" s="438"/>
      <c r="B386" s="438"/>
      <c r="C386" s="438"/>
      <c r="D386" s="438"/>
      <c r="E386" s="438"/>
      <c r="F386" s="438"/>
      <c r="G386" s="438"/>
      <c r="H386" s="438"/>
      <c r="I386" s="438"/>
      <c r="J386" s="438"/>
      <c r="K386" s="438"/>
      <c r="L386" s="438"/>
      <c r="M386" s="438"/>
      <c r="N386" s="438"/>
      <c r="O386" s="438"/>
      <c r="P386" s="438"/>
      <c r="Q386" s="438"/>
      <c r="R386" s="438"/>
      <c r="S386" s="438"/>
      <c r="T386" s="438"/>
      <c r="U386" s="438"/>
      <c r="V386" s="438"/>
      <c r="W386" s="438"/>
      <c r="X386" s="438"/>
      <c r="Y386" s="438"/>
      <c r="Z386" s="438"/>
    </row>
    <row r="387" ht="11.25" customHeight="1">
      <c r="A387" s="438"/>
      <c r="B387" s="438"/>
      <c r="C387" s="438"/>
      <c r="D387" s="438"/>
      <c r="E387" s="438"/>
      <c r="F387" s="438"/>
      <c r="G387" s="438"/>
      <c r="H387" s="438"/>
      <c r="I387" s="438"/>
      <c r="J387" s="438"/>
      <c r="K387" s="438"/>
      <c r="L387" s="438"/>
      <c r="M387" s="438"/>
      <c r="N387" s="438"/>
      <c r="O387" s="438"/>
      <c r="P387" s="438"/>
      <c r="Q387" s="438"/>
      <c r="R387" s="438"/>
      <c r="S387" s="438"/>
      <c r="T387" s="438"/>
      <c r="U387" s="438"/>
      <c r="V387" s="438"/>
      <c r="W387" s="438"/>
      <c r="X387" s="438"/>
      <c r="Y387" s="438"/>
      <c r="Z387" s="438"/>
    </row>
    <row r="388" ht="11.25" customHeight="1">
      <c r="A388" s="438"/>
      <c r="B388" s="438"/>
      <c r="C388" s="438"/>
      <c r="D388" s="438"/>
      <c r="E388" s="438"/>
      <c r="F388" s="438"/>
      <c r="G388" s="438"/>
      <c r="H388" s="438"/>
      <c r="I388" s="438"/>
      <c r="J388" s="438"/>
      <c r="K388" s="438"/>
      <c r="L388" s="438"/>
      <c r="M388" s="438"/>
      <c r="N388" s="438"/>
      <c r="O388" s="438"/>
      <c r="P388" s="438"/>
      <c r="Q388" s="438"/>
      <c r="R388" s="438"/>
      <c r="S388" s="438"/>
      <c r="T388" s="438"/>
      <c r="U388" s="438"/>
      <c r="V388" s="438"/>
      <c r="W388" s="438"/>
      <c r="X388" s="438"/>
      <c r="Y388" s="438"/>
      <c r="Z388" s="438"/>
    </row>
    <row r="389" ht="11.25" customHeight="1">
      <c r="A389" s="438"/>
      <c r="B389" s="438"/>
      <c r="C389" s="438"/>
      <c r="D389" s="438"/>
      <c r="E389" s="438"/>
      <c r="F389" s="438"/>
      <c r="G389" s="438"/>
      <c r="H389" s="438"/>
      <c r="I389" s="438"/>
      <c r="J389" s="438"/>
      <c r="K389" s="438"/>
      <c r="L389" s="438"/>
      <c r="M389" s="438"/>
      <c r="N389" s="438"/>
      <c r="O389" s="438"/>
      <c r="P389" s="438"/>
      <c r="Q389" s="438"/>
      <c r="R389" s="438"/>
      <c r="S389" s="438"/>
      <c r="T389" s="438"/>
      <c r="U389" s="438"/>
      <c r="V389" s="438"/>
      <c r="W389" s="438"/>
      <c r="X389" s="438"/>
      <c r="Y389" s="438"/>
      <c r="Z389" s="438"/>
    </row>
    <row r="390" ht="11.25" customHeight="1">
      <c r="A390" s="438"/>
      <c r="B390" s="438"/>
      <c r="C390" s="438"/>
      <c r="D390" s="438"/>
      <c r="E390" s="438"/>
      <c r="F390" s="438"/>
      <c r="G390" s="438"/>
      <c r="H390" s="438"/>
      <c r="I390" s="438"/>
      <c r="J390" s="438"/>
      <c r="K390" s="438"/>
      <c r="L390" s="438"/>
      <c r="M390" s="438"/>
      <c r="N390" s="438"/>
      <c r="O390" s="438"/>
      <c r="P390" s="438"/>
      <c r="Q390" s="438"/>
      <c r="R390" s="438"/>
      <c r="S390" s="438"/>
      <c r="T390" s="438"/>
      <c r="U390" s="438"/>
      <c r="V390" s="438"/>
      <c r="W390" s="438"/>
      <c r="X390" s="438"/>
      <c r="Y390" s="438"/>
      <c r="Z390" s="438"/>
    </row>
    <row r="391" ht="11.25" customHeight="1">
      <c r="A391" s="438"/>
      <c r="B391" s="438"/>
      <c r="C391" s="438"/>
      <c r="D391" s="438"/>
      <c r="E391" s="438"/>
      <c r="F391" s="438"/>
      <c r="G391" s="438"/>
      <c r="H391" s="438"/>
      <c r="I391" s="438"/>
      <c r="J391" s="438"/>
      <c r="K391" s="438"/>
      <c r="L391" s="438"/>
      <c r="M391" s="438"/>
      <c r="N391" s="438"/>
      <c r="O391" s="438"/>
      <c r="P391" s="438"/>
      <c r="Q391" s="438"/>
      <c r="R391" s="438"/>
      <c r="S391" s="438"/>
      <c r="T391" s="438"/>
      <c r="U391" s="438"/>
      <c r="V391" s="438"/>
      <c r="W391" s="438"/>
      <c r="X391" s="438"/>
      <c r="Y391" s="438"/>
      <c r="Z391" s="438"/>
    </row>
    <row r="392" ht="11.25" customHeight="1">
      <c r="A392" s="438"/>
      <c r="B392" s="438"/>
      <c r="C392" s="438"/>
      <c r="D392" s="438"/>
      <c r="E392" s="438"/>
      <c r="F392" s="438"/>
      <c r="G392" s="438"/>
      <c r="H392" s="438"/>
      <c r="I392" s="438"/>
      <c r="J392" s="438"/>
      <c r="K392" s="438"/>
      <c r="L392" s="438"/>
      <c r="M392" s="438"/>
      <c r="N392" s="438"/>
      <c r="O392" s="438"/>
      <c r="P392" s="438"/>
      <c r="Q392" s="438"/>
      <c r="R392" s="438"/>
      <c r="S392" s="438"/>
      <c r="T392" s="438"/>
      <c r="U392" s="438"/>
      <c r="V392" s="438"/>
      <c r="W392" s="438"/>
      <c r="X392" s="438"/>
      <c r="Y392" s="438"/>
      <c r="Z392" s="438"/>
    </row>
    <row r="393" ht="11.25" customHeight="1">
      <c r="A393" s="438"/>
      <c r="B393" s="438"/>
      <c r="C393" s="438"/>
      <c r="D393" s="438"/>
      <c r="E393" s="438"/>
      <c r="F393" s="438"/>
      <c r="G393" s="438"/>
      <c r="H393" s="438"/>
      <c r="I393" s="438"/>
      <c r="J393" s="438"/>
      <c r="K393" s="438"/>
      <c r="L393" s="438"/>
      <c r="M393" s="438"/>
      <c r="N393" s="438"/>
      <c r="O393" s="438"/>
      <c r="P393" s="438"/>
      <c r="Q393" s="438"/>
      <c r="R393" s="438"/>
      <c r="S393" s="438"/>
      <c r="T393" s="438"/>
      <c r="U393" s="438"/>
      <c r="V393" s="438"/>
      <c r="W393" s="438"/>
      <c r="X393" s="438"/>
      <c r="Y393" s="438"/>
      <c r="Z393" s="438"/>
    </row>
    <row r="394" ht="11.25" customHeight="1">
      <c r="A394" s="438"/>
      <c r="B394" s="438"/>
      <c r="C394" s="438"/>
      <c r="D394" s="438"/>
      <c r="E394" s="438"/>
      <c r="F394" s="438"/>
      <c r="G394" s="438"/>
      <c r="H394" s="438"/>
      <c r="I394" s="438"/>
      <c r="J394" s="438"/>
      <c r="K394" s="438"/>
      <c r="L394" s="438"/>
      <c r="M394" s="438"/>
      <c r="N394" s="438"/>
      <c r="O394" s="438"/>
      <c r="P394" s="438"/>
      <c r="Q394" s="438"/>
      <c r="R394" s="438"/>
      <c r="S394" s="438"/>
      <c r="T394" s="438"/>
      <c r="U394" s="438"/>
      <c r="V394" s="438"/>
      <c r="W394" s="438"/>
      <c r="X394" s="438"/>
      <c r="Y394" s="438"/>
      <c r="Z394" s="438"/>
    </row>
    <row r="395" ht="11.25" customHeight="1">
      <c r="A395" s="438"/>
      <c r="B395" s="438"/>
      <c r="C395" s="438"/>
      <c r="D395" s="438"/>
      <c r="E395" s="438"/>
      <c r="F395" s="438"/>
      <c r="G395" s="438"/>
      <c r="H395" s="438"/>
      <c r="I395" s="438"/>
      <c r="J395" s="438"/>
      <c r="K395" s="438"/>
      <c r="L395" s="438"/>
      <c r="M395" s="438"/>
      <c r="N395" s="438"/>
      <c r="O395" s="438"/>
      <c r="P395" s="438"/>
      <c r="Q395" s="438"/>
      <c r="R395" s="438"/>
      <c r="S395" s="438"/>
      <c r="T395" s="438"/>
      <c r="U395" s="438"/>
      <c r="V395" s="438"/>
      <c r="W395" s="438"/>
      <c r="X395" s="438"/>
      <c r="Y395" s="438"/>
      <c r="Z395" s="438"/>
    </row>
    <row r="396" ht="11.25" customHeight="1">
      <c r="A396" s="438"/>
      <c r="B396" s="438"/>
      <c r="C396" s="438"/>
      <c r="D396" s="438"/>
      <c r="E396" s="438"/>
      <c r="F396" s="438"/>
      <c r="G396" s="438"/>
      <c r="H396" s="438"/>
      <c r="I396" s="438"/>
      <c r="J396" s="438"/>
      <c r="K396" s="438"/>
      <c r="L396" s="438"/>
      <c r="M396" s="438"/>
      <c r="N396" s="438"/>
      <c r="O396" s="438"/>
      <c r="P396" s="438"/>
      <c r="Q396" s="438"/>
      <c r="R396" s="438"/>
      <c r="S396" s="438"/>
      <c r="T396" s="438"/>
      <c r="U396" s="438"/>
      <c r="V396" s="438"/>
      <c r="W396" s="438"/>
      <c r="X396" s="438"/>
      <c r="Y396" s="438"/>
      <c r="Z396" s="438"/>
    </row>
    <row r="397" ht="11.25" customHeight="1">
      <c r="A397" s="438"/>
      <c r="B397" s="438"/>
      <c r="C397" s="438"/>
      <c r="D397" s="438"/>
      <c r="E397" s="438"/>
      <c r="F397" s="438"/>
      <c r="G397" s="438"/>
      <c r="H397" s="438"/>
      <c r="I397" s="438"/>
      <c r="J397" s="438"/>
      <c r="K397" s="438"/>
      <c r="L397" s="438"/>
      <c r="M397" s="438"/>
      <c r="N397" s="438"/>
      <c r="O397" s="438"/>
      <c r="P397" s="438"/>
      <c r="Q397" s="438"/>
      <c r="R397" s="438"/>
      <c r="S397" s="438"/>
      <c r="T397" s="438"/>
      <c r="U397" s="438"/>
      <c r="V397" s="438"/>
      <c r="W397" s="438"/>
      <c r="X397" s="438"/>
      <c r="Y397" s="438"/>
      <c r="Z397" s="438"/>
    </row>
    <row r="398" ht="11.25" customHeight="1">
      <c r="A398" s="438"/>
      <c r="B398" s="438"/>
      <c r="C398" s="438"/>
      <c r="D398" s="438"/>
      <c r="E398" s="438"/>
      <c r="F398" s="438"/>
      <c r="G398" s="438"/>
      <c r="H398" s="438"/>
      <c r="I398" s="438"/>
      <c r="J398" s="438"/>
      <c r="K398" s="438"/>
      <c r="L398" s="438"/>
      <c r="M398" s="438"/>
      <c r="N398" s="438"/>
      <c r="O398" s="438"/>
      <c r="P398" s="438"/>
      <c r="Q398" s="438"/>
      <c r="R398" s="438"/>
      <c r="S398" s="438"/>
      <c r="T398" s="438"/>
      <c r="U398" s="438"/>
      <c r="V398" s="438"/>
      <c r="W398" s="438"/>
      <c r="X398" s="438"/>
      <c r="Y398" s="438"/>
      <c r="Z398" s="438"/>
    </row>
    <row r="399" ht="11.25" customHeight="1">
      <c r="A399" s="438"/>
      <c r="B399" s="438"/>
      <c r="C399" s="438"/>
      <c r="D399" s="438"/>
      <c r="E399" s="438"/>
      <c r="F399" s="438"/>
      <c r="G399" s="438"/>
      <c r="H399" s="438"/>
      <c r="I399" s="438"/>
      <c r="J399" s="438"/>
      <c r="K399" s="438"/>
      <c r="L399" s="438"/>
      <c r="M399" s="438"/>
      <c r="N399" s="438"/>
      <c r="O399" s="438"/>
      <c r="P399" s="438"/>
      <c r="Q399" s="438"/>
      <c r="R399" s="438"/>
      <c r="S399" s="438"/>
      <c r="T399" s="438"/>
      <c r="U399" s="438"/>
      <c r="V399" s="438"/>
      <c r="W399" s="438"/>
      <c r="X399" s="438"/>
      <c r="Y399" s="438"/>
      <c r="Z399" s="438"/>
    </row>
    <row r="400" ht="11.25" customHeight="1">
      <c r="A400" s="438"/>
      <c r="B400" s="438"/>
      <c r="C400" s="438"/>
      <c r="D400" s="438"/>
      <c r="E400" s="438"/>
      <c r="F400" s="438"/>
      <c r="G400" s="438"/>
      <c r="H400" s="438"/>
      <c r="I400" s="438"/>
      <c r="J400" s="438"/>
      <c r="K400" s="438"/>
      <c r="L400" s="438"/>
      <c r="M400" s="438"/>
      <c r="N400" s="438"/>
      <c r="O400" s="438"/>
      <c r="P400" s="438"/>
      <c r="Q400" s="438"/>
      <c r="R400" s="438"/>
      <c r="S400" s="438"/>
      <c r="T400" s="438"/>
      <c r="U400" s="438"/>
      <c r="V400" s="438"/>
      <c r="W400" s="438"/>
      <c r="X400" s="438"/>
      <c r="Y400" s="438"/>
      <c r="Z400" s="438"/>
    </row>
    <row r="401" ht="11.25" customHeight="1">
      <c r="A401" s="438"/>
      <c r="B401" s="438"/>
      <c r="C401" s="438"/>
      <c r="D401" s="438"/>
      <c r="E401" s="438"/>
      <c r="F401" s="438"/>
      <c r="G401" s="438"/>
      <c r="H401" s="438"/>
      <c r="I401" s="438"/>
      <c r="J401" s="438"/>
      <c r="K401" s="438"/>
      <c r="L401" s="438"/>
      <c r="M401" s="438"/>
      <c r="N401" s="438"/>
      <c r="O401" s="438"/>
      <c r="P401" s="438"/>
      <c r="Q401" s="438"/>
      <c r="R401" s="438"/>
      <c r="S401" s="438"/>
      <c r="T401" s="438"/>
      <c r="U401" s="438"/>
      <c r="V401" s="438"/>
      <c r="W401" s="438"/>
      <c r="X401" s="438"/>
      <c r="Y401" s="438"/>
      <c r="Z401" s="438"/>
    </row>
    <row r="402" ht="11.25" customHeight="1">
      <c r="A402" s="438"/>
      <c r="B402" s="438"/>
      <c r="C402" s="438"/>
      <c r="D402" s="438"/>
      <c r="E402" s="438"/>
      <c r="F402" s="438"/>
      <c r="G402" s="438"/>
      <c r="H402" s="438"/>
      <c r="I402" s="438"/>
      <c r="J402" s="438"/>
      <c r="K402" s="438"/>
      <c r="L402" s="438"/>
      <c r="M402" s="438"/>
      <c r="N402" s="438"/>
      <c r="O402" s="438"/>
      <c r="P402" s="438"/>
      <c r="Q402" s="438"/>
      <c r="R402" s="438"/>
      <c r="S402" s="438"/>
      <c r="T402" s="438"/>
      <c r="U402" s="438"/>
      <c r="V402" s="438"/>
      <c r="W402" s="438"/>
      <c r="X402" s="438"/>
      <c r="Y402" s="438"/>
      <c r="Z402" s="438"/>
    </row>
    <row r="403" ht="11.25" customHeight="1">
      <c r="A403" s="438"/>
      <c r="B403" s="438"/>
      <c r="C403" s="438"/>
      <c r="D403" s="438"/>
      <c r="E403" s="438"/>
      <c r="F403" s="438"/>
      <c r="G403" s="438"/>
      <c r="H403" s="438"/>
      <c r="I403" s="438"/>
      <c r="J403" s="438"/>
      <c r="K403" s="438"/>
      <c r="L403" s="438"/>
      <c r="M403" s="438"/>
      <c r="N403" s="438"/>
      <c r="O403" s="438"/>
      <c r="P403" s="438"/>
      <c r="Q403" s="438"/>
      <c r="R403" s="438"/>
      <c r="S403" s="438"/>
      <c r="T403" s="438"/>
      <c r="U403" s="438"/>
      <c r="V403" s="438"/>
      <c r="W403" s="438"/>
      <c r="X403" s="438"/>
      <c r="Y403" s="438"/>
      <c r="Z403" s="438"/>
    </row>
    <row r="404" ht="11.25" customHeight="1">
      <c r="A404" s="438"/>
      <c r="B404" s="438"/>
      <c r="C404" s="438"/>
      <c r="D404" s="438"/>
      <c r="E404" s="438"/>
      <c r="F404" s="438"/>
      <c r="G404" s="438"/>
      <c r="H404" s="438"/>
      <c r="I404" s="438"/>
      <c r="J404" s="438"/>
      <c r="K404" s="438"/>
      <c r="L404" s="438"/>
      <c r="M404" s="438"/>
      <c r="N404" s="438"/>
      <c r="O404" s="438"/>
      <c r="P404" s="438"/>
      <c r="Q404" s="438"/>
      <c r="R404" s="438"/>
      <c r="S404" s="438"/>
      <c r="T404" s="438"/>
      <c r="U404" s="438"/>
      <c r="V404" s="438"/>
      <c r="W404" s="438"/>
      <c r="X404" s="438"/>
      <c r="Y404" s="438"/>
      <c r="Z404" s="438"/>
    </row>
    <row r="405" ht="11.25" customHeight="1">
      <c r="A405" s="438"/>
      <c r="B405" s="438"/>
      <c r="C405" s="438"/>
      <c r="D405" s="438"/>
      <c r="E405" s="438"/>
      <c r="F405" s="438"/>
      <c r="G405" s="438"/>
      <c r="H405" s="438"/>
      <c r="I405" s="438"/>
      <c r="J405" s="438"/>
      <c r="K405" s="438"/>
      <c r="L405" s="438"/>
      <c r="M405" s="438"/>
      <c r="N405" s="438"/>
      <c r="O405" s="438"/>
      <c r="P405" s="438"/>
      <c r="Q405" s="438"/>
      <c r="R405" s="438"/>
      <c r="S405" s="438"/>
      <c r="T405" s="438"/>
      <c r="U405" s="438"/>
      <c r="V405" s="438"/>
      <c r="W405" s="438"/>
      <c r="X405" s="438"/>
      <c r="Y405" s="438"/>
      <c r="Z405" s="438"/>
    </row>
    <row r="406" ht="11.25" customHeight="1">
      <c r="A406" s="438"/>
      <c r="B406" s="438"/>
      <c r="C406" s="438"/>
      <c r="D406" s="438"/>
      <c r="E406" s="438"/>
      <c r="F406" s="438"/>
      <c r="G406" s="438"/>
      <c r="H406" s="438"/>
      <c r="I406" s="438"/>
      <c r="J406" s="438"/>
      <c r="K406" s="438"/>
      <c r="L406" s="438"/>
      <c r="M406" s="438"/>
      <c r="N406" s="438"/>
      <c r="O406" s="438"/>
      <c r="P406" s="438"/>
      <c r="Q406" s="438"/>
      <c r="R406" s="438"/>
      <c r="S406" s="438"/>
      <c r="T406" s="438"/>
      <c r="U406" s="438"/>
      <c r="V406" s="438"/>
      <c r="W406" s="438"/>
      <c r="X406" s="438"/>
      <c r="Y406" s="438"/>
      <c r="Z406" s="438"/>
    </row>
    <row r="407" ht="11.25" customHeight="1">
      <c r="A407" s="438"/>
      <c r="B407" s="438"/>
      <c r="C407" s="438"/>
      <c r="D407" s="438"/>
      <c r="E407" s="438"/>
      <c r="F407" s="438"/>
      <c r="G407" s="438"/>
      <c r="H407" s="438"/>
      <c r="I407" s="438"/>
      <c r="J407" s="438"/>
      <c r="K407" s="438"/>
      <c r="L407" s="438"/>
      <c r="M407" s="438"/>
      <c r="N407" s="438"/>
      <c r="O407" s="438"/>
      <c r="P407" s="438"/>
      <c r="Q407" s="438"/>
      <c r="R407" s="438"/>
      <c r="S407" s="438"/>
      <c r="T407" s="438"/>
      <c r="U407" s="438"/>
      <c r="V407" s="438"/>
      <c r="W407" s="438"/>
      <c r="X407" s="438"/>
      <c r="Y407" s="438"/>
      <c r="Z407" s="438"/>
    </row>
    <row r="408" ht="11.25" customHeight="1">
      <c r="A408" s="438"/>
      <c r="B408" s="438"/>
      <c r="C408" s="438"/>
      <c r="D408" s="438"/>
      <c r="E408" s="438"/>
      <c r="F408" s="438"/>
      <c r="G408" s="438"/>
      <c r="H408" s="438"/>
      <c r="I408" s="438"/>
      <c r="J408" s="438"/>
      <c r="K408" s="438"/>
      <c r="L408" s="438"/>
      <c r="M408" s="438"/>
      <c r="N408" s="438"/>
      <c r="O408" s="438"/>
      <c r="P408" s="438"/>
      <c r="Q408" s="438"/>
      <c r="R408" s="438"/>
      <c r="S408" s="438"/>
      <c r="T408" s="438"/>
      <c r="U408" s="438"/>
      <c r="V408" s="438"/>
      <c r="W408" s="438"/>
      <c r="X408" s="438"/>
      <c r="Y408" s="438"/>
      <c r="Z408" s="438"/>
    </row>
    <row r="409" ht="11.25" customHeight="1">
      <c r="A409" s="438"/>
      <c r="B409" s="438"/>
      <c r="C409" s="438"/>
      <c r="D409" s="438"/>
      <c r="E409" s="438"/>
      <c r="F409" s="438"/>
      <c r="G409" s="438"/>
      <c r="H409" s="438"/>
      <c r="I409" s="438"/>
      <c r="J409" s="438"/>
      <c r="K409" s="438"/>
      <c r="L409" s="438"/>
      <c r="M409" s="438"/>
      <c r="N409" s="438"/>
      <c r="O409" s="438"/>
      <c r="P409" s="438"/>
      <c r="Q409" s="438"/>
      <c r="R409" s="438"/>
      <c r="S409" s="438"/>
      <c r="T409" s="438"/>
      <c r="U409" s="438"/>
      <c r="V409" s="438"/>
      <c r="W409" s="438"/>
      <c r="X409" s="438"/>
      <c r="Y409" s="438"/>
      <c r="Z409" s="438"/>
    </row>
    <row r="410" ht="11.25" customHeight="1">
      <c r="A410" s="438"/>
      <c r="B410" s="438"/>
      <c r="C410" s="438"/>
      <c r="D410" s="438"/>
      <c r="E410" s="438"/>
      <c r="F410" s="438"/>
      <c r="G410" s="438"/>
      <c r="H410" s="438"/>
      <c r="I410" s="438"/>
      <c r="J410" s="438"/>
      <c r="K410" s="438"/>
      <c r="L410" s="438"/>
      <c r="M410" s="438"/>
      <c r="N410" s="438"/>
      <c r="O410" s="438"/>
      <c r="P410" s="438"/>
      <c r="Q410" s="438"/>
      <c r="R410" s="438"/>
      <c r="S410" s="438"/>
      <c r="T410" s="438"/>
      <c r="U410" s="438"/>
      <c r="V410" s="438"/>
      <c r="W410" s="438"/>
      <c r="X410" s="438"/>
      <c r="Y410" s="438"/>
      <c r="Z410" s="438"/>
    </row>
    <row r="411" ht="11.25" customHeight="1">
      <c r="A411" s="438"/>
      <c r="B411" s="438"/>
      <c r="C411" s="438"/>
      <c r="D411" s="438"/>
      <c r="E411" s="438"/>
      <c r="F411" s="438"/>
      <c r="G411" s="438"/>
      <c r="H411" s="438"/>
      <c r="I411" s="438"/>
      <c r="J411" s="438"/>
      <c r="K411" s="438"/>
      <c r="L411" s="438"/>
      <c r="M411" s="438"/>
      <c r="N411" s="438"/>
      <c r="O411" s="438"/>
      <c r="P411" s="438"/>
      <c r="Q411" s="438"/>
      <c r="R411" s="438"/>
      <c r="S411" s="438"/>
      <c r="T411" s="438"/>
      <c r="U411" s="438"/>
      <c r="V411" s="438"/>
      <c r="W411" s="438"/>
      <c r="X411" s="438"/>
      <c r="Y411" s="438"/>
      <c r="Z411" s="438"/>
    </row>
    <row r="412" ht="11.25" customHeight="1">
      <c r="A412" s="438"/>
      <c r="B412" s="438"/>
      <c r="C412" s="438"/>
      <c r="D412" s="438"/>
      <c r="E412" s="438"/>
      <c r="F412" s="438"/>
      <c r="G412" s="438"/>
      <c r="H412" s="438"/>
      <c r="I412" s="438"/>
      <c r="J412" s="438"/>
      <c r="K412" s="438"/>
      <c r="L412" s="438"/>
      <c r="M412" s="438"/>
      <c r="N412" s="438"/>
      <c r="O412" s="438"/>
      <c r="P412" s="438"/>
      <c r="Q412" s="438"/>
      <c r="R412" s="438"/>
      <c r="S412" s="438"/>
      <c r="T412" s="438"/>
      <c r="U412" s="438"/>
      <c r="V412" s="438"/>
      <c r="W412" s="438"/>
      <c r="X412" s="438"/>
      <c r="Y412" s="438"/>
      <c r="Z412" s="438"/>
    </row>
    <row r="413" ht="11.25" customHeight="1">
      <c r="A413" s="438"/>
      <c r="B413" s="438"/>
      <c r="C413" s="438"/>
      <c r="D413" s="438"/>
      <c r="E413" s="438"/>
      <c r="F413" s="438"/>
      <c r="G413" s="438"/>
      <c r="H413" s="438"/>
      <c r="I413" s="438"/>
      <c r="J413" s="438"/>
      <c r="K413" s="438"/>
      <c r="L413" s="438"/>
      <c r="M413" s="438"/>
      <c r="N413" s="438"/>
      <c r="O413" s="438"/>
      <c r="P413" s="438"/>
      <c r="Q413" s="438"/>
      <c r="R413" s="438"/>
      <c r="S413" s="438"/>
      <c r="T413" s="438"/>
      <c r="U413" s="438"/>
      <c r="V413" s="438"/>
      <c r="W413" s="438"/>
      <c r="X413" s="438"/>
      <c r="Y413" s="438"/>
      <c r="Z413" s="438"/>
    </row>
    <row r="414" ht="11.25" customHeight="1">
      <c r="A414" s="438"/>
      <c r="B414" s="438"/>
      <c r="C414" s="438"/>
      <c r="D414" s="438"/>
      <c r="E414" s="438"/>
      <c r="F414" s="438"/>
      <c r="G414" s="438"/>
      <c r="H414" s="438"/>
      <c r="I414" s="438"/>
      <c r="J414" s="438"/>
      <c r="K414" s="438"/>
      <c r="L414" s="438"/>
      <c r="M414" s="438"/>
      <c r="N414" s="438"/>
      <c r="O414" s="438"/>
      <c r="P414" s="438"/>
      <c r="Q414" s="438"/>
      <c r="R414" s="438"/>
      <c r="S414" s="438"/>
      <c r="T414" s="438"/>
      <c r="U414" s="438"/>
      <c r="V414" s="438"/>
      <c r="W414" s="438"/>
      <c r="X414" s="438"/>
      <c r="Y414" s="438"/>
      <c r="Z414" s="438"/>
    </row>
    <row r="415" ht="11.25" customHeight="1">
      <c r="A415" s="438"/>
      <c r="B415" s="438"/>
      <c r="C415" s="438"/>
      <c r="D415" s="438"/>
      <c r="E415" s="438"/>
      <c r="F415" s="438"/>
      <c r="G415" s="438"/>
      <c r="H415" s="438"/>
      <c r="I415" s="438"/>
      <c r="J415" s="438"/>
      <c r="K415" s="438"/>
      <c r="L415" s="438"/>
      <c r="M415" s="438"/>
      <c r="N415" s="438"/>
      <c r="O415" s="438"/>
      <c r="P415" s="438"/>
      <c r="Q415" s="438"/>
      <c r="R415" s="438"/>
      <c r="S415" s="438"/>
      <c r="T415" s="438"/>
      <c r="U415" s="438"/>
      <c r="V415" s="438"/>
      <c r="W415" s="438"/>
      <c r="X415" s="438"/>
      <c r="Y415" s="438"/>
      <c r="Z415" s="438"/>
    </row>
    <row r="416" ht="11.25" customHeight="1">
      <c r="A416" s="438"/>
      <c r="B416" s="438"/>
      <c r="C416" s="438"/>
      <c r="D416" s="438"/>
      <c r="E416" s="438"/>
      <c r="F416" s="438"/>
      <c r="G416" s="438"/>
      <c r="H416" s="438"/>
      <c r="I416" s="438"/>
      <c r="J416" s="438"/>
      <c r="K416" s="438"/>
      <c r="L416" s="438"/>
      <c r="M416" s="438"/>
      <c r="N416" s="438"/>
      <c r="O416" s="438"/>
      <c r="P416" s="438"/>
      <c r="Q416" s="438"/>
      <c r="R416" s="438"/>
      <c r="S416" s="438"/>
      <c r="T416" s="438"/>
      <c r="U416" s="438"/>
      <c r="V416" s="438"/>
      <c r="W416" s="438"/>
      <c r="X416" s="438"/>
      <c r="Y416" s="438"/>
      <c r="Z416" s="438"/>
    </row>
    <row r="417" ht="11.25" customHeight="1">
      <c r="A417" s="438"/>
      <c r="B417" s="438"/>
      <c r="C417" s="438"/>
      <c r="D417" s="438"/>
      <c r="E417" s="438"/>
      <c r="F417" s="438"/>
      <c r="G417" s="438"/>
      <c r="H417" s="438"/>
      <c r="I417" s="438"/>
      <c r="J417" s="438"/>
      <c r="K417" s="438"/>
      <c r="L417" s="438"/>
      <c r="M417" s="438"/>
      <c r="N417" s="438"/>
      <c r="O417" s="438"/>
      <c r="P417" s="438"/>
      <c r="Q417" s="438"/>
      <c r="R417" s="438"/>
      <c r="S417" s="438"/>
      <c r="T417" s="438"/>
      <c r="U417" s="438"/>
      <c r="V417" s="438"/>
      <c r="W417" s="438"/>
      <c r="X417" s="438"/>
      <c r="Y417" s="438"/>
      <c r="Z417" s="438"/>
    </row>
    <row r="418" ht="11.25" customHeight="1">
      <c r="A418" s="438"/>
      <c r="B418" s="438"/>
      <c r="C418" s="438"/>
      <c r="D418" s="438"/>
      <c r="E418" s="438"/>
      <c r="F418" s="438"/>
      <c r="G418" s="438"/>
      <c r="H418" s="438"/>
      <c r="I418" s="438"/>
      <c r="J418" s="438"/>
      <c r="K418" s="438"/>
      <c r="L418" s="438"/>
      <c r="M418" s="438"/>
      <c r="N418" s="438"/>
      <c r="O418" s="438"/>
      <c r="P418" s="438"/>
      <c r="Q418" s="438"/>
      <c r="R418" s="438"/>
      <c r="S418" s="438"/>
      <c r="T418" s="438"/>
      <c r="U418" s="438"/>
      <c r="V418" s="438"/>
      <c r="W418" s="438"/>
      <c r="X418" s="438"/>
      <c r="Y418" s="438"/>
      <c r="Z418" s="438"/>
    </row>
    <row r="419" ht="11.25" customHeight="1">
      <c r="A419" s="438"/>
      <c r="B419" s="438"/>
      <c r="C419" s="438"/>
      <c r="D419" s="438"/>
      <c r="E419" s="438"/>
      <c r="F419" s="438"/>
      <c r="G419" s="438"/>
      <c r="H419" s="438"/>
      <c r="I419" s="438"/>
      <c r="J419" s="438"/>
      <c r="K419" s="438"/>
      <c r="L419" s="438"/>
      <c r="M419" s="438"/>
      <c r="N419" s="438"/>
      <c r="O419" s="438"/>
      <c r="P419" s="438"/>
      <c r="Q419" s="438"/>
      <c r="R419" s="438"/>
      <c r="S419" s="438"/>
      <c r="T419" s="438"/>
      <c r="U419" s="438"/>
      <c r="V419" s="438"/>
      <c r="W419" s="438"/>
      <c r="X419" s="438"/>
      <c r="Y419" s="438"/>
      <c r="Z419" s="438"/>
    </row>
    <row r="420" ht="11.25" customHeight="1">
      <c r="A420" s="438"/>
      <c r="B420" s="438"/>
      <c r="C420" s="438"/>
      <c r="D420" s="438"/>
      <c r="E420" s="438"/>
      <c r="F420" s="438"/>
      <c r="G420" s="438"/>
      <c r="H420" s="438"/>
      <c r="I420" s="438"/>
      <c r="J420" s="438"/>
      <c r="K420" s="438"/>
      <c r="L420" s="438"/>
      <c r="M420" s="438"/>
      <c r="N420" s="438"/>
      <c r="O420" s="438"/>
      <c r="P420" s="438"/>
      <c r="Q420" s="438"/>
      <c r="R420" s="438"/>
      <c r="S420" s="438"/>
      <c r="T420" s="438"/>
      <c r="U420" s="438"/>
      <c r="V420" s="438"/>
      <c r="W420" s="438"/>
      <c r="X420" s="438"/>
      <c r="Y420" s="438"/>
      <c r="Z420" s="438"/>
    </row>
    <row r="421" ht="11.25" customHeight="1">
      <c r="A421" s="438"/>
      <c r="B421" s="438"/>
      <c r="C421" s="438"/>
      <c r="D421" s="438"/>
      <c r="E421" s="438"/>
      <c r="F421" s="438"/>
      <c r="G421" s="438"/>
      <c r="H421" s="438"/>
      <c r="I421" s="438"/>
      <c r="J421" s="438"/>
      <c r="K421" s="438"/>
      <c r="L421" s="438"/>
      <c r="M421" s="438"/>
      <c r="N421" s="438"/>
      <c r="O421" s="438"/>
      <c r="P421" s="438"/>
      <c r="Q421" s="438"/>
      <c r="R421" s="438"/>
      <c r="S421" s="438"/>
      <c r="T421" s="438"/>
      <c r="U421" s="438"/>
      <c r="V421" s="438"/>
      <c r="W421" s="438"/>
      <c r="X421" s="438"/>
      <c r="Y421" s="438"/>
      <c r="Z421" s="438"/>
    </row>
    <row r="422" ht="11.25" customHeight="1">
      <c r="A422" s="438"/>
      <c r="B422" s="438"/>
      <c r="C422" s="438"/>
      <c r="D422" s="438"/>
      <c r="E422" s="438"/>
      <c r="F422" s="438"/>
      <c r="G422" s="438"/>
      <c r="H422" s="438"/>
      <c r="I422" s="438"/>
      <c r="J422" s="438"/>
      <c r="K422" s="438"/>
      <c r="L422" s="438"/>
      <c r="M422" s="438"/>
      <c r="N422" s="438"/>
      <c r="O422" s="438"/>
      <c r="P422" s="438"/>
      <c r="Q422" s="438"/>
      <c r="R422" s="438"/>
      <c r="S422" s="438"/>
      <c r="T422" s="438"/>
      <c r="U422" s="438"/>
      <c r="V422" s="438"/>
      <c r="W422" s="438"/>
      <c r="X422" s="438"/>
      <c r="Y422" s="438"/>
      <c r="Z422" s="438"/>
    </row>
    <row r="423" ht="11.25" customHeight="1">
      <c r="A423" s="438"/>
      <c r="B423" s="438"/>
      <c r="C423" s="438"/>
      <c r="D423" s="438"/>
      <c r="E423" s="438"/>
      <c r="F423" s="438"/>
      <c r="G423" s="438"/>
      <c r="H423" s="438"/>
      <c r="I423" s="438"/>
      <c r="J423" s="438"/>
      <c r="K423" s="438"/>
      <c r="L423" s="438"/>
      <c r="M423" s="438"/>
      <c r="N423" s="438"/>
      <c r="O423" s="438"/>
      <c r="P423" s="438"/>
      <c r="Q423" s="438"/>
      <c r="R423" s="438"/>
      <c r="S423" s="438"/>
      <c r="T423" s="438"/>
      <c r="U423" s="438"/>
      <c r="V423" s="438"/>
      <c r="W423" s="438"/>
      <c r="X423" s="438"/>
      <c r="Y423" s="438"/>
      <c r="Z423" s="438"/>
    </row>
    <row r="424" ht="11.25" customHeight="1">
      <c r="A424" s="438"/>
      <c r="B424" s="438"/>
      <c r="C424" s="438"/>
      <c r="D424" s="438"/>
      <c r="E424" s="438"/>
      <c r="F424" s="438"/>
      <c r="G424" s="438"/>
      <c r="H424" s="438"/>
      <c r="I424" s="438"/>
      <c r="J424" s="438"/>
      <c r="K424" s="438"/>
      <c r="L424" s="438"/>
      <c r="M424" s="438"/>
      <c r="N424" s="438"/>
      <c r="O424" s="438"/>
      <c r="P424" s="438"/>
      <c r="Q424" s="438"/>
      <c r="R424" s="438"/>
      <c r="S424" s="438"/>
      <c r="T424" s="438"/>
      <c r="U424" s="438"/>
      <c r="V424" s="438"/>
      <c r="W424" s="438"/>
      <c r="X424" s="438"/>
      <c r="Y424" s="438"/>
      <c r="Z424" s="438"/>
    </row>
    <row r="425" ht="11.25" customHeight="1">
      <c r="A425" s="438"/>
      <c r="B425" s="438"/>
      <c r="C425" s="438"/>
      <c r="D425" s="438"/>
      <c r="E425" s="438"/>
      <c r="F425" s="438"/>
      <c r="G425" s="438"/>
      <c r="H425" s="438"/>
      <c r="I425" s="438"/>
      <c r="J425" s="438"/>
      <c r="K425" s="438"/>
      <c r="L425" s="438"/>
      <c r="M425" s="438"/>
      <c r="N425" s="438"/>
      <c r="O425" s="438"/>
      <c r="P425" s="438"/>
      <c r="Q425" s="438"/>
      <c r="R425" s="438"/>
      <c r="S425" s="438"/>
      <c r="T425" s="438"/>
      <c r="U425" s="438"/>
      <c r="V425" s="438"/>
      <c r="W425" s="438"/>
      <c r="X425" s="438"/>
      <c r="Y425" s="438"/>
      <c r="Z425" s="438"/>
    </row>
    <row r="426" ht="11.25" customHeight="1">
      <c r="A426" s="438"/>
      <c r="B426" s="438"/>
      <c r="C426" s="438"/>
      <c r="D426" s="438"/>
      <c r="E426" s="438"/>
      <c r="F426" s="438"/>
      <c r="G426" s="438"/>
      <c r="H426" s="438"/>
      <c r="I426" s="438"/>
      <c r="J426" s="438"/>
      <c r="K426" s="438"/>
      <c r="L426" s="438"/>
      <c r="M426" s="438"/>
      <c r="N426" s="438"/>
      <c r="O426" s="438"/>
      <c r="P426" s="438"/>
      <c r="Q426" s="438"/>
      <c r="R426" s="438"/>
      <c r="S426" s="438"/>
      <c r="T426" s="438"/>
      <c r="U426" s="438"/>
      <c r="V426" s="438"/>
      <c r="W426" s="438"/>
      <c r="X426" s="438"/>
      <c r="Y426" s="438"/>
      <c r="Z426" s="438"/>
    </row>
    <row r="427" ht="11.25" customHeight="1">
      <c r="A427" s="438"/>
      <c r="B427" s="438"/>
      <c r="C427" s="438"/>
      <c r="D427" s="438"/>
      <c r="E427" s="438"/>
      <c r="F427" s="438"/>
      <c r="G427" s="438"/>
      <c r="H427" s="438"/>
      <c r="I427" s="438"/>
      <c r="J427" s="438"/>
      <c r="K427" s="438"/>
      <c r="L427" s="438"/>
      <c r="M427" s="438"/>
      <c r="N427" s="438"/>
      <c r="O427" s="438"/>
      <c r="P427" s="438"/>
      <c r="Q427" s="438"/>
      <c r="R427" s="438"/>
      <c r="S427" s="438"/>
      <c r="T427" s="438"/>
      <c r="U427" s="438"/>
      <c r="V427" s="438"/>
      <c r="W427" s="438"/>
      <c r="X427" s="438"/>
      <c r="Y427" s="438"/>
      <c r="Z427" s="438"/>
    </row>
    <row r="428" ht="11.25" customHeight="1">
      <c r="A428" s="438"/>
      <c r="B428" s="438"/>
      <c r="C428" s="438"/>
      <c r="D428" s="438"/>
      <c r="E428" s="438"/>
      <c r="F428" s="438"/>
      <c r="G428" s="438"/>
      <c r="H428" s="438"/>
      <c r="I428" s="438"/>
      <c r="J428" s="438"/>
      <c r="K428" s="438"/>
      <c r="L428" s="438"/>
      <c r="M428" s="438"/>
      <c r="N428" s="438"/>
      <c r="O428" s="438"/>
      <c r="P428" s="438"/>
      <c r="Q428" s="438"/>
      <c r="R428" s="438"/>
      <c r="S428" s="438"/>
      <c r="T428" s="438"/>
      <c r="U428" s="438"/>
      <c r="V428" s="438"/>
      <c r="W428" s="438"/>
      <c r="X428" s="438"/>
      <c r="Y428" s="438"/>
      <c r="Z428" s="438"/>
    </row>
    <row r="429" ht="11.25" customHeight="1">
      <c r="A429" s="438"/>
      <c r="B429" s="438"/>
      <c r="C429" s="438"/>
      <c r="D429" s="438"/>
      <c r="E429" s="438"/>
      <c r="F429" s="438"/>
      <c r="G429" s="438"/>
      <c r="H429" s="438"/>
      <c r="I429" s="438"/>
      <c r="J429" s="438"/>
      <c r="K429" s="438"/>
      <c r="L429" s="438"/>
      <c r="M429" s="438"/>
      <c r="N429" s="438"/>
      <c r="O429" s="438"/>
      <c r="P429" s="438"/>
      <c r="Q429" s="438"/>
      <c r="R429" s="438"/>
      <c r="S429" s="438"/>
      <c r="T429" s="438"/>
      <c r="U429" s="438"/>
      <c r="V429" s="438"/>
      <c r="W429" s="438"/>
      <c r="X429" s="438"/>
      <c r="Y429" s="438"/>
      <c r="Z429" s="438"/>
    </row>
    <row r="430" ht="11.25" customHeight="1">
      <c r="A430" s="438"/>
      <c r="B430" s="438"/>
      <c r="C430" s="438"/>
      <c r="D430" s="438"/>
      <c r="E430" s="438"/>
      <c r="F430" s="438"/>
      <c r="G430" s="438"/>
      <c r="H430" s="438"/>
      <c r="I430" s="438"/>
      <c r="J430" s="438"/>
      <c r="K430" s="438"/>
      <c r="L430" s="438"/>
      <c r="M430" s="438"/>
      <c r="N430" s="438"/>
      <c r="O430" s="438"/>
      <c r="P430" s="438"/>
      <c r="Q430" s="438"/>
      <c r="R430" s="438"/>
      <c r="S430" s="438"/>
      <c r="T430" s="438"/>
      <c r="U430" s="438"/>
      <c r="V430" s="438"/>
      <c r="W430" s="438"/>
      <c r="X430" s="438"/>
      <c r="Y430" s="438"/>
      <c r="Z430" s="438"/>
    </row>
    <row r="431" ht="11.25" customHeight="1">
      <c r="A431" s="438"/>
      <c r="B431" s="438"/>
      <c r="C431" s="438"/>
      <c r="D431" s="438"/>
      <c r="E431" s="438"/>
      <c r="F431" s="438"/>
      <c r="G431" s="438"/>
      <c r="H431" s="438"/>
      <c r="I431" s="438"/>
      <c r="J431" s="438"/>
      <c r="K431" s="438"/>
      <c r="L431" s="438"/>
      <c r="M431" s="438"/>
      <c r="N431" s="438"/>
      <c r="O431" s="438"/>
      <c r="P431" s="438"/>
      <c r="Q431" s="438"/>
      <c r="R431" s="438"/>
      <c r="S431" s="438"/>
      <c r="T431" s="438"/>
      <c r="U431" s="438"/>
      <c r="V431" s="438"/>
      <c r="W431" s="438"/>
      <c r="X431" s="438"/>
      <c r="Y431" s="438"/>
      <c r="Z431" s="438"/>
    </row>
    <row r="432" ht="11.25" customHeight="1">
      <c r="A432" s="438"/>
      <c r="B432" s="438"/>
      <c r="C432" s="438"/>
      <c r="D432" s="438"/>
      <c r="E432" s="438"/>
      <c r="F432" s="438"/>
      <c r="G432" s="438"/>
      <c r="H432" s="438"/>
      <c r="I432" s="438"/>
      <c r="J432" s="438"/>
      <c r="K432" s="438"/>
      <c r="L432" s="438"/>
      <c r="M432" s="438"/>
      <c r="N432" s="438"/>
      <c r="O432" s="438"/>
      <c r="P432" s="438"/>
      <c r="Q432" s="438"/>
      <c r="R432" s="438"/>
      <c r="S432" s="438"/>
      <c r="T432" s="438"/>
      <c r="U432" s="438"/>
      <c r="V432" s="438"/>
      <c r="W432" s="438"/>
      <c r="X432" s="438"/>
      <c r="Y432" s="438"/>
      <c r="Z432" s="438"/>
    </row>
    <row r="433" ht="11.25" customHeight="1">
      <c r="A433" s="438"/>
      <c r="B433" s="438"/>
      <c r="C433" s="438"/>
      <c r="D433" s="438"/>
      <c r="E433" s="438"/>
      <c r="F433" s="438"/>
      <c r="G433" s="438"/>
      <c r="H433" s="438"/>
      <c r="I433" s="438"/>
      <c r="J433" s="438"/>
      <c r="K433" s="438"/>
      <c r="L433" s="438"/>
      <c r="M433" s="438"/>
      <c r="N433" s="438"/>
      <c r="O433" s="438"/>
      <c r="P433" s="438"/>
      <c r="Q433" s="438"/>
      <c r="R433" s="438"/>
      <c r="S433" s="438"/>
      <c r="T433" s="438"/>
      <c r="U433" s="438"/>
      <c r="V433" s="438"/>
      <c r="W433" s="438"/>
      <c r="X433" s="438"/>
      <c r="Y433" s="438"/>
      <c r="Z433" s="438"/>
    </row>
    <row r="434" ht="11.25" customHeight="1">
      <c r="A434" s="438"/>
      <c r="B434" s="438"/>
      <c r="C434" s="438"/>
      <c r="D434" s="438"/>
      <c r="E434" s="438"/>
      <c r="F434" s="438"/>
      <c r="G434" s="438"/>
      <c r="H434" s="438"/>
      <c r="I434" s="438"/>
      <c r="J434" s="438"/>
      <c r="K434" s="438"/>
      <c r="L434" s="438"/>
      <c r="M434" s="438"/>
      <c r="N434" s="438"/>
      <c r="O434" s="438"/>
      <c r="P434" s="438"/>
      <c r="Q434" s="438"/>
      <c r="R434" s="438"/>
      <c r="S434" s="438"/>
      <c r="T434" s="438"/>
      <c r="U434" s="438"/>
      <c r="V434" s="438"/>
      <c r="W434" s="438"/>
      <c r="X434" s="438"/>
      <c r="Y434" s="438"/>
      <c r="Z434" s="438"/>
    </row>
    <row r="435" ht="11.25" customHeight="1">
      <c r="A435" s="438"/>
      <c r="B435" s="438"/>
      <c r="C435" s="438"/>
      <c r="D435" s="438"/>
      <c r="E435" s="438"/>
      <c r="F435" s="438"/>
      <c r="G435" s="438"/>
      <c r="H435" s="438"/>
      <c r="I435" s="438"/>
      <c r="J435" s="438"/>
      <c r="K435" s="438"/>
      <c r="L435" s="438"/>
      <c r="M435" s="438"/>
      <c r="N435" s="438"/>
      <c r="O435" s="438"/>
      <c r="P435" s="438"/>
      <c r="Q435" s="438"/>
      <c r="R435" s="438"/>
      <c r="S435" s="438"/>
      <c r="T435" s="438"/>
      <c r="U435" s="438"/>
      <c r="V435" s="438"/>
      <c r="W435" s="438"/>
      <c r="X435" s="438"/>
      <c r="Y435" s="438"/>
      <c r="Z435" s="438"/>
    </row>
    <row r="436" ht="11.25" customHeight="1">
      <c r="A436" s="438"/>
      <c r="B436" s="438"/>
      <c r="C436" s="438"/>
      <c r="D436" s="438"/>
      <c r="E436" s="438"/>
      <c r="F436" s="438"/>
      <c r="G436" s="438"/>
      <c r="H436" s="438"/>
      <c r="I436" s="438"/>
      <c r="J436" s="438"/>
      <c r="K436" s="438"/>
      <c r="L436" s="438"/>
      <c r="M436" s="438"/>
      <c r="N436" s="438"/>
      <c r="O436" s="438"/>
      <c r="P436" s="438"/>
      <c r="Q436" s="438"/>
      <c r="R436" s="438"/>
      <c r="S436" s="438"/>
      <c r="T436" s="438"/>
      <c r="U436" s="438"/>
      <c r="V436" s="438"/>
      <c r="W436" s="438"/>
      <c r="X436" s="438"/>
      <c r="Y436" s="438"/>
      <c r="Z436" s="438"/>
    </row>
    <row r="437" ht="11.25" customHeight="1">
      <c r="A437" s="438"/>
      <c r="B437" s="438"/>
      <c r="C437" s="438"/>
      <c r="D437" s="438"/>
      <c r="E437" s="438"/>
      <c r="F437" s="438"/>
      <c r="G437" s="438"/>
      <c r="H437" s="438"/>
      <c r="I437" s="438"/>
      <c r="J437" s="438"/>
      <c r="K437" s="438"/>
      <c r="L437" s="438"/>
      <c r="M437" s="438"/>
      <c r="N437" s="438"/>
      <c r="O437" s="438"/>
      <c r="P437" s="438"/>
      <c r="Q437" s="438"/>
      <c r="R437" s="438"/>
      <c r="S437" s="438"/>
      <c r="T437" s="438"/>
      <c r="U437" s="438"/>
      <c r="V437" s="438"/>
      <c r="W437" s="438"/>
      <c r="X437" s="438"/>
      <c r="Y437" s="438"/>
      <c r="Z437" s="438"/>
    </row>
    <row r="438" ht="11.25" customHeight="1">
      <c r="A438" s="438"/>
      <c r="B438" s="438"/>
      <c r="C438" s="438"/>
      <c r="D438" s="438"/>
      <c r="E438" s="438"/>
      <c r="F438" s="438"/>
      <c r="G438" s="438"/>
      <c r="H438" s="438"/>
      <c r="I438" s="438"/>
      <c r="J438" s="438"/>
      <c r="K438" s="438"/>
      <c r="L438" s="438"/>
      <c r="M438" s="438"/>
      <c r="N438" s="438"/>
      <c r="O438" s="438"/>
      <c r="P438" s="438"/>
      <c r="Q438" s="438"/>
      <c r="R438" s="438"/>
      <c r="S438" s="438"/>
      <c r="T438" s="438"/>
      <c r="U438" s="438"/>
      <c r="V438" s="438"/>
      <c r="W438" s="438"/>
      <c r="X438" s="438"/>
      <c r="Y438" s="438"/>
      <c r="Z438" s="438"/>
    </row>
    <row r="439" ht="11.25" customHeight="1">
      <c r="A439" s="438"/>
      <c r="B439" s="438"/>
      <c r="C439" s="438"/>
      <c r="D439" s="438"/>
      <c r="E439" s="438"/>
      <c r="F439" s="438"/>
      <c r="G439" s="438"/>
      <c r="H439" s="438"/>
      <c r="I439" s="438"/>
      <c r="J439" s="438"/>
      <c r="K439" s="438"/>
      <c r="L439" s="438"/>
      <c r="M439" s="438"/>
      <c r="N439" s="438"/>
      <c r="O439" s="438"/>
      <c r="P439" s="438"/>
      <c r="Q439" s="438"/>
      <c r="R439" s="438"/>
      <c r="S439" s="438"/>
      <c r="T439" s="438"/>
      <c r="U439" s="438"/>
      <c r="V439" s="438"/>
      <c r="W439" s="438"/>
      <c r="X439" s="438"/>
      <c r="Y439" s="438"/>
      <c r="Z439" s="438"/>
    </row>
    <row r="440" ht="11.25" customHeight="1">
      <c r="A440" s="438"/>
      <c r="B440" s="438"/>
      <c r="C440" s="438"/>
      <c r="D440" s="438"/>
      <c r="E440" s="438"/>
      <c r="F440" s="438"/>
      <c r="G440" s="438"/>
      <c r="H440" s="438"/>
      <c r="I440" s="438"/>
      <c r="J440" s="438"/>
      <c r="K440" s="438"/>
      <c r="L440" s="438"/>
      <c r="M440" s="438"/>
      <c r="N440" s="438"/>
      <c r="O440" s="438"/>
      <c r="P440" s="438"/>
      <c r="Q440" s="438"/>
      <c r="R440" s="438"/>
      <c r="S440" s="438"/>
      <c r="T440" s="438"/>
      <c r="U440" s="438"/>
      <c r="V440" s="438"/>
      <c r="W440" s="438"/>
      <c r="X440" s="438"/>
      <c r="Y440" s="438"/>
      <c r="Z440" s="438"/>
    </row>
    <row r="441" ht="11.25" customHeight="1">
      <c r="A441" s="438"/>
      <c r="B441" s="438"/>
      <c r="C441" s="438"/>
      <c r="D441" s="438"/>
      <c r="E441" s="438"/>
      <c r="F441" s="438"/>
      <c r="G441" s="438"/>
      <c r="H441" s="438"/>
      <c r="I441" s="438"/>
      <c r="J441" s="438"/>
      <c r="K441" s="438"/>
      <c r="L441" s="438"/>
      <c r="M441" s="438"/>
      <c r="N441" s="438"/>
      <c r="O441" s="438"/>
      <c r="P441" s="438"/>
      <c r="Q441" s="438"/>
      <c r="R441" s="438"/>
      <c r="S441" s="438"/>
      <c r="T441" s="438"/>
      <c r="U441" s="438"/>
      <c r="V441" s="438"/>
      <c r="W441" s="438"/>
      <c r="X441" s="438"/>
      <c r="Y441" s="438"/>
      <c r="Z441" s="438"/>
    </row>
    <row r="442" ht="11.25" customHeight="1">
      <c r="A442" s="438"/>
      <c r="B442" s="438"/>
      <c r="C442" s="438"/>
      <c r="D442" s="438"/>
      <c r="E442" s="438"/>
      <c r="F442" s="438"/>
      <c r="G442" s="438"/>
      <c r="H442" s="438"/>
      <c r="I442" s="438"/>
      <c r="J442" s="438"/>
      <c r="K442" s="438"/>
      <c r="L442" s="438"/>
      <c r="M442" s="438"/>
      <c r="N442" s="438"/>
      <c r="O442" s="438"/>
      <c r="P442" s="438"/>
      <c r="Q442" s="438"/>
      <c r="R442" s="438"/>
      <c r="S442" s="438"/>
      <c r="T442" s="438"/>
      <c r="U442" s="438"/>
      <c r="V442" s="438"/>
      <c r="W442" s="438"/>
      <c r="X442" s="438"/>
      <c r="Y442" s="438"/>
      <c r="Z442" s="438"/>
    </row>
    <row r="443" ht="11.25" customHeight="1">
      <c r="A443" s="438"/>
      <c r="B443" s="438"/>
      <c r="C443" s="438"/>
      <c r="D443" s="438"/>
      <c r="E443" s="438"/>
      <c r="F443" s="438"/>
      <c r="G443" s="438"/>
      <c r="H443" s="438"/>
      <c r="I443" s="438"/>
      <c r="J443" s="438"/>
      <c r="K443" s="438"/>
      <c r="L443" s="438"/>
      <c r="M443" s="438"/>
      <c r="N443" s="438"/>
      <c r="O443" s="438"/>
      <c r="P443" s="438"/>
      <c r="Q443" s="438"/>
      <c r="R443" s="438"/>
      <c r="S443" s="438"/>
      <c r="T443" s="438"/>
      <c r="U443" s="438"/>
      <c r="V443" s="438"/>
      <c r="W443" s="438"/>
      <c r="X443" s="438"/>
      <c r="Y443" s="438"/>
      <c r="Z443" s="438"/>
    </row>
    <row r="444" ht="11.25" customHeight="1">
      <c r="A444" s="438"/>
      <c r="B444" s="438"/>
      <c r="C444" s="438"/>
      <c r="D444" s="438"/>
      <c r="E444" s="438"/>
      <c r="F444" s="438"/>
      <c r="G444" s="438"/>
      <c r="H444" s="438"/>
      <c r="I444" s="438"/>
      <c r="J444" s="438"/>
      <c r="K444" s="438"/>
      <c r="L444" s="438"/>
      <c r="M444" s="438"/>
      <c r="N444" s="438"/>
      <c r="O444" s="438"/>
      <c r="P444" s="438"/>
      <c r="Q444" s="438"/>
      <c r="R444" s="438"/>
      <c r="S444" s="438"/>
      <c r="T444" s="438"/>
      <c r="U444" s="438"/>
      <c r="V444" s="438"/>
      <c r="W444" s="438"/>
      <c r="X444" s="438"/>
      <c r="Y444" s="438"/>
      <c r="Z444" s="438"/>
    </row>
    <row r="445" ht="11.25" customHeight="1">
      <c r="A445" s="438"/>
      <c r="B445" s="438"/>
      <c r="C445" s="438"/>
      <c r="D445" s="438"/>
      <c r="E445" s="438"/>
      <c r="F445" s="438"/>
      <c r="G445" s="438"/>
      <c r="H445" s="438"/>
      <c r="I445" s="438"/>
      <c r="J445" s="438"/>
      <c r="K445" s="438"/>
      <c r="L445" s="438"/>
      <c r="M445" s="438"/>
      <c r="N445" s="438"/>
      <c r="O445" s="438"/>
      <c r="P445" s="438"/>
      <c r="Q445" s="438"/>
      <c r="R445" s="438"/>
      <c r="S445" s="438"/>
      <c r="T445" s="438"/>
      <c r="U445" s="438"/>
      <c r="V445" s="438"/>
      <c r="W445" s="438"/>
      <c r="X445" s="438"/>
      <c r="Y445" s="438"/>
      <c r="Z445" s="438"/>
    </row>
    <row r="446" ht="11.25" customHeight="1">
      <c r="A446" s="438"/>
      <c r="B446" s="438"/>
      <c r="C446" s="438"/>
      <c r="D446" s="438"/>
      <c r="E446" s="438"/>
      <c r="F446" s="438"/>
      <c r="G446" s="438"/>
      <c r="H446" s="438"/>
      <c r="I446" s="438"/>
      <c r="J446" s="438"/>
      <c r="K446" s="438"/>
      <c r="L446" s="438"/>
      <c r="M446" s="438"/>
      <c r="N446" s="438"/>
      <c r="O446" s="438"/>
      <c r="P446" s="438"/>
      <c r="Q446" s="438"/>
      <c r="R446" s="438"/>
      <c r="S446" s="438"/>
      <c r="T446" s="438"/>
      <c r="U446" s="438"/>
      <c r="V446" s="438"/>
      <c r="W446" s="438"/>
      <c r="X446" s="438"/>
      <c r="Y446" s="438"/>
      <c r="Z446" s="438"/>
    </row>
    <row r="447" ht="11.25" customHeight="1">
      <c r="A447" s="438"/>
      <c r="B447" s="438"/>
      <c r="C447" s="438"/>
      <c r="D447" s="438"/>
      <c r="E447" s="438"/>
      <c r="F447" s="438"/>
      <c r="G447" s="438"/>
      <c r="H447" s="438"/>
      <c r="I447" s="438"/>
      <c r="J447" s="438"/>
      <c r="K447" s="438"/>
      <c r="L447" s="438"/>
      <c r="M447" s="438"/>
      <c r="N447" s="438"/>
      <c r="O447" s="438"/>
      <c r="P447" s="438"/>
      <c r="Q447" s="438"/>
      <c r="R447" s="438"/>
      <c r="S447" s="438"/>
      <c r="T447" s="438"/>
      <c r="U447" s="438"/>
      <c r="V447" s="438"/>
      <c r="W447" s="438"/>
      <c r="X447" s="438"/>
      <c r="Y447" s="438"/>
      <c r="Z447" s="438"/>
    </row>
    <row r="448" ht="11.25" customHeight="1">
      <c r="A448" s="438"/>
      <c r="B448" s="438"/>
      <c r="C448" s="438"/>
      <c r="D448" s="438"/>
      <c r="E448" s="438"/>
      <c r="F448" s="438"/>
      <c r="G448" s="438"/>
      <c r="H448" s="438"/>
      <c r="I448" s="438"/>
      <c r="J448" s="438"/>
      <c r="K448" s="438"/>
      <c r="L448" s="438"/>
      <c r="M448" s="438"/>
      <c r="N448" s="438"/>
      <c r="O448" s="438"/>
      <c r="P448" s="438"/>
      <c r="Q448" s="438"/>
      <c r="R448" s="438"/>
      <c r="S448" s="438"/>
      <c r="T448" s="438"/>
      <c r="U448" s="438"/>
      <c r="V448" s="438"/>
      <c r="W448" s="438"/>
      <c r="X448" s="438"/>
      <c r="Y448" s="438"/>
      <c r="Z448" s="438"/>
    </row>
    <row r="449" ht="11.25" customHeight="1">
      <c r="A449" s="438"/>
      <c r="B449" s="438"/>
      <c r="C449" s="438"/>
      <c r="D449" s="438"/>
      <c r="E449" s="438"/>
      <c r="F449" s="438"/>
      <c r="G449" s="438"/>
      <c r="H449" s="438"/>
      <c r="I449" s="438"/>
      <c r="J449" s="438"/>
      <c r="K449" s="438"/>
      <c r="L449" s="438"/>
      <c r="M449" s="438"/>
      <c r="N449" s="438"/>
      <c r="O449" s="438"/>
      <c r="P449" s="438"/>
      <c r="Q449" s="438"/>
      <c r="R449" s="438"/>
      <c r="S449" s="438"/>
      <c r="T449" s="438"/>
      <c r="U449" s="438"/>
      <c r="V449" s="438"/>
      <c r="W449" s="438"/>
      <c r="X449" s="438"/>
      <c r="Y449" s="438"/>
      <c r="Z449" s="438"/>
    </row>
    <row r="450" ht="11.25" customHeight="1">
      <c r="A450" s="438"/>
      <c r="B450" s="438"/>
      <c r="C450" s="438"/>
      <c r="D450" s="438"/>
      <c r="E450" s="438"/>
      <c r="F450" s="438"/>
      <c r="G450" s="438"/>
      <c r="H450" s="438"/>
      <c r="I450" s="438"/>
      <c r="J450" s="438"/>
      <c r="K450" s="438"/>
      <c r="L450" s="438"/>
      <c r="M450" s="438"/>
      <c r="N450" s="438"/>
      <c r="O450" s="438"/>
      <c r="P450" s="438"/>
      <c r="Q450" s="438"/>
      <c r="R450" s="438"/>
      <c r="S450" s="438"/>
      <c r="T450" s="438"/>
      <c r="U450" s="438"/>
      <c r="V450" s="438"/>
      <c r="W450" s="438"/>
      <c r="X450" s="438"/>
      <c r="Y450" s="438"/>
      <c r="Z450" s="438"/>
    </row>
    <row r="451" ht="11.25" customHeight="1">
      <c r="A451" s="438"/>
      <c r="B451" s="438"/>
      <c r="C451" s="438"/>
      <c r="D451" s="438"/>
      <c r="E451" s="438"/>
      <c r="F451" s="438"/>
      <c r="G451" s="438"/>
      <c r="H451" s="438"/>
      <c r="I451" s="438"/>
      <c r="J451" s="438"/>
      <c r="K451" s="438"/>
      <c r="L451" s="438"/>
      <c r="M451" s="438"/>
      <c r="N451" s="438"/>
      <c r="O451" s="438"/>
      <c r="P451" s="438"/>
      <c r="Q451" s="438"/>
      <c r="R451" s="438"/>
      <c r="S451" s="438"/>
      <c r="T451" s="438"/>
      <c r="U451" s="438"/>
      <c r="V451" s="438"/>
      <c r="W451" s="438"/>
      <c r="X451" s="438"/>
      <c r="Y451" s="438"/>
      <c r="Z451" s="438"/>
    </row>
    <row r="452" ht="11.25" customHeight="1">
      <c r="A452" s="438"/>
      <c r="B452" s="438"/>
      <c r="C452" s="438"/>
      <c r="D452" s="438"/>
      <c r="E452" s="438"/>
      <c r="F452" s="438"/>
      <c r="G452" s="438"/>
      <c r="H452" s="438"/>
      <c r="I452" s="438"/>
      <c r="J452" s="438"/>
      <c r="K452" s="438"/>
      <c r="L452" s="438"/>
      <c r="M452" s="438"/>
      <c r="N452" s="438"/>
      <c r="O452" s="438"/>
      <c r="P452" s="438"/>
      <c r="Q452" s="438"/>
      <c r="R452" s="438"/>
      <c r="S452" s="438"/>
      <c r="T452" s="438"/>
      <c r="U452" s="438"/>
      <c r="V452" s="438"/>
      <c r="W452" s="438"/>
      <c r="X452" s="438"/>
      <c r="Y452" s="438"/>
      <c r="Z452" s="438"/>
    </row>
    <row r="453" ht="11.25" customHeight="1">
      <c r="A453" s="438"/>
      <c r="B453" s="438"/>
      <c r="C453" s="438"/>
      <c r="D453" s="438"/>
      <c r="E453" s="438"/>
      <c r="F453" s="438"/>
      <c r="G453" s="438"/>
      <c r="H453" s="438"/>
      <c r="I453" s="438"/>
      <c r="J453" s="438"/>
      <c r="K453" s="438"/>
      <c r="L453" s="438"/>
      <c r="M453" s="438"/>
      <c r="N453" s="438"/>
      <c r="O453" s="438"/>
      <c r="P453" s="438"/>
      <c r="Q453" s="438"/>
      <c r="R453" s="438"/>
      <c r="S453" s="438"/>
      <c r="T453" s="438"/>
      <c r="U453" s="438"/>
      <c r="V453" s="438"/>
      <c r="W453" s="438"/>
      <c r="X453" s="438"/>
      <c r="Y453" s="438"/>
      <c r="Z453" s="438"/>
    </row>
    <row r="454" ht="11.25" customHeight="1">
      <c r="A454" s="438"/>
      <c r="B454" s="438"/>
      <c r="C454" s="438"/>
      <c r="D454" s="438"/>
      <c r="E454" s="438"/>
      <c r="F454" s="438"/>
      <c r="G454" s="438"/>
      <c r="H454" s="438"/>
      <c r="I454" s="438"/>
      <c r="J454" s="438"/>
      <c r="K454" s="438"/>
      <c r="L454" s="438"/>
      <c r="M454" s="438"/>
      <c r="N454" s="438"/>
      <c r="O454" s="438"/>
      <c r="P454" s="438"/>
      <c r="Q454" s="438"/>
      <c r="R454" s="438"/>
      <c r="S454" s="438"/>
      <c r="T454" s="438"/>
      <c r="U454" s="438"/>
      <c r="V454" s="438"/>
      <c r="W454" s="438"/>
      <c r="X454" s="438"/>
      <c r="Y454" s="438"/>
      <c r="Z454" s="438"/>
    </row>
    <row r="455" ht="11.25" customHeight="1">
      <c r="A455" s="438"/>
      <c r="B455" s="438"/>
      <c r="C455" s="438"/>
      <c r="D455" s="438"/>
      <c r="E455" s="438"/>
      <c r="F455" s="438"/>
      <c r="G455" s="438"/>
      <c r="H455" s="438"/>
      <c r="I455" s="438"/>
      <c r="J455" s="438"/>
      <c r="K455" s="438"/>
      <c r="L455" s="438"/>
      <c r="M455" s="438"/>
      <c r="N455" s="438"/>
      <c r="O455" s="438"/>
      <c r="P455" s="438"/>
      <c r="Q455" s="438"/>
      <c r="R455" s="438"/>
      <c r="S455" s="438"/>
      <c r="T455" s="438"/>
      <c r="U455" s="438"/>
      <c r="V455" s="438"/>
      <c r="W455" s="438"/>
      <c r="X455" s="438"/>
      <c r="Y455" s="438"/>
      <c r="Z455" s="438"/>
    </row>
    <row r="456" ht="11.25" customHeight="1">
      <c r="A456" s="438"/>
      <c r="B456" s="438"/>
      <c r="C456" s="438"/>
      <c r="D456" s="438"/>
      <c r="E456" s="438"/>
      <c r="F456" s="438"/>
      <c r="G456" s="438"/>
      <c r="H456" s="438"/>
      <c r="I456" s="438"/>
      <c r="J456" s="438"/>
      <c r="K456" s="438"/>
      <c r="L456" s="438"/>
      <c r="M456" s="438"/>
      <c r="N456" s="438"/>
      <c r="O456" s="438"/>
      <c r="P456" s="438"/>
      <c r="Q456" s="438"/>
      <c r="R456" s="438"/>
      <c r="S456" s="438"/>
      <c r="T456" s="438"/>
      <c r="U456" s="438"/>
      <c r="V456" s="438"/>
      <c r="W456" s="438"/>
      <c r="X456" s="438"/>
      <c r="Y456" s="438"/>
      <c r="Z456" s="438"/>
    </row>
    <row r="457" ht="11.25" customHeight="1">
      <c r="A457" s="438"/>
      <c r="B457" s="438"/>
      <c r="C457" s="438"/>
      <c r="D457" s="438"/>
      <c r="E457" s="438"/>
      <c r="F457" s="438"/>
      <c r="G457" s="438"/>
      <c r="H457" s="438"/>
      <c r="I457" s="438"/>
      <c r="J457" s="438"/>
      <c r="K457" s="438"/>
      <c r="L457" s="438"/>
      <c r="M457" s="438"/>
      <c r="N457" s="438"/>
      <c r="O457" s="438"/>
      <c r="P457" s="438"/>
      <c r="Q457" s="438"/>
      <c r="R457" s="438"/>
      <c r="S457" s="438"/>
      <c r="T457" s="438"/>
      <c r="U457" s="438"/>
      <c r="V457" s="438"/>
      <c r="W457" s="438"/>
      <c r="X457" s="438"/>
      <c r="Y457" s="438"/>
      <c r="Z457" s="438"/>
    </row>
    <row r="458" ht="11.25" customHeight="1">
      <c r="A458" s="438"/>
      <c r="B458" s="438"/>
      <c r="C458" s="438"/>
      <c r="D458" s="438"/>
      <c r="E458" s="438"/>
      <c r="F458" s="438"/>
      <c r="G458" s="438"/>
      <c r="H458" s="438"/>
      <c r="I458" s="438"/>
      <c r="J458" s="438"/>
      <c r="K458" s="438"/>
      <c r="L458" s="438"/>
      <c r="M458" s="438"/>
      <c r="N458" s="438"/>
      <c r="O458" s="438"/>
      <c r="P458" s="438"/>
      <c r="Q458" s="438"/>
      <c r="R458" s="438"/>
      <c r="S458" s="438"/>
      <c r="T458" s="438"/>
      <c r="U458" s="438"/>
      <c r="V458" s="438"/>
      <c r="W458" s="438"/>
      <c r="X458" s="438"/>
      <c r="Y458" s="438"/>
      <c r="Z458" s="438"/>
    </row>
    <row r="459" ht="11.25" customHeight="1">
      <c r="A459" s="438"/>
      <c r="B459" s="438"/>
      <c r="C459" s="438"/>
      <c r="D459" s="438"/>
      <c r="E459" s="438"/>
      <c r="F459" s="438"/>
      <c r="G459" s="438"/>
      <c r="H459" s="438"/>
      <c r="I459" s="438"/>
      <c r="J459" s="438"/>
      <c r="K459" s="438"/>
      <c r="L459" s="438"/>
      <c r="M459" s="438"/>
      <c r="N459" s="438"/>
      <c r="O459" s="438"/>
      <c r="P459" s="438"/>
      <c r="Q459" s="438"/>
      <c r="R459" s="438"/>
      <c r="S459" s="438"/>
      <c r="T459" s="438"/>
      <c r="U459" s="438"/>
      <c r="V459" s="438"/>
      <c r="W459" s="438"/>
      <c r="X459" s="438"/>
      <c r="Y459" s="438"/>
      <c r="Z459" s="438"/>
    </row>
    <row r="460" ht="11.25" customHeight="1">
      <c r="A460" s="438"/>
      <c r="B460" s="438"/>
      <c r="C460" s="438"/>
      <c r="D460" s="438"/>
      <c r="E460" s="438"/>
      <c r="F460" s="438"/>
      <c r="G460" s="438"/>
      <c r="H460" s="438"/>
      <c r="I460" s="438"/>
      <c r="J460" s="438"/>
      <c r="K460" s="438"/>
      <c r="L460" s="438"/>
      <c r="M460" s="438"/>
      <c r="N460" s="438"/>
      <c r="O460" s="438"/>
      <c r="P460" s="438"/>
      <c r="Q460" s="438"/>
      <c r="R460" s="438"/>
      <c r="S460" s="438"/>
      <c r="T460" s="438"/>
      <c r="U460" s="438"/>
      <c r="V460" s="438"/>
      <c r="W460" s="438"/>
      <c r="X460" s="438"/>
      <c r="Y460" s="438"/>
      <c r="Z460" s="438"/>
    </row>
    <row r="461" ht="11.25" customHeight="1">
      <c r="A461" s="438"/>
      <c r="B461" s="438"/>
      <c r="C461" s="438"/>
      <c r="D461" s="438"/>
      <c r="E461" s="438"/>
      <c r="F461" s="438"/>
      <c r="G461" s="438"/>
      <c r="H461" s="438"/>
      <c r="I461" s="438"/>
      <c r="J461" s="438"/>
      <c r="K461" s="438"/>
      <c r="L461" s="438"/>
      <c r="M461" s="438"/>
      <c r="N461" s="438"/>
      <c r="O461" s="438"/>
      <c r="P461" s="438"/>
      <c r="Q461" s="438"/>
      <c r="R461" s="438"/>
      <c r="S461" s="438"/>
      <c r="T461" s="438"/>
      <c r="U461" s="438"/>
      <c r="V461" s="438"/>
      <c r="W461" s="438"/>
      <c r="X461" s="438"/>
      <c r="Y461" s="438"/>
      <c r="Z461" s="438"/>
    </row>
    <row r="462" ht="11.25" customHeight="1">
      <c r="A462" s="438"/>
      <c r="B462" s="438"/>
      <c r="C462" s="438"/>
      <c r="D462" s="438"/>
      <c r="E462" s="438"/>
      <c r="F462" s="438"/>
      <c r="G462" s="438"/>
      <c r="H462" s="438"/>
      <c r="I462" s="438"/>
      <c r="J462" s="438"/>
      <c r="K462" s="438"/>
      <c r="L462" s="438"/>
      <c r="M462" s="438"/>
      <c r="N462" s="438"/>
      <c r="O462" s="438"/>
      <c r="P462" s="438"/>
      <c r="Q462" s="438"/>
      <c r="R462" s="438"/>
      <c r="S462" s="438"/>
      <c r="T462" s="438"/>
      <c r="U462" s="438"/>
      <c r="V462" s="438"/>
      <c r="W462" s="438"/>
      <c r="X462" s="438"/>
      <c r="Y462" s="438"/>
      <c r="Z462" s="438"/>
    </row>
    <row r="463" ht="11.25" customHeight="1">
      <c r="A463" s="438"/>
      <c r="B463" s="438"/>
      <c r="C463" s="438"/>
      <c r="D463" s="438"/>
      <c r="E463" s="438"/>
      <c r="F463" s="438"/>
      <c r="G463" s="438"/>
      <c r="H463" s="438"/>
      <c r="I463" s="438"/>
      <c r="J463" s="438"/>
      <c r="K463" s="438"/>
      <c r="L463" s="438"/>
      <c r="M463" s="438"/>
      <c r="N463" s="438"/>
      <c r="O463" s="438"/>
      <c r="P463" s="438"/>
      <c r="Q463" s="438"/>
      <c r="R463" s="438"/>
      <c r="S463" s="438"/>
      <c r="T463" s="438"/>
      <c r="U463" s="438"/>
      <c r="V463" s="438"/>
      <c r="W463" s="438"/>
      <c r="X463" s="438"/>
      <c r="Y463" s="438"/>
      <c r="Z463" s="438"/>
    </row>
    <row r="464" ht="11.25" customHeight="1">
      <c r="A464" s="438"/>
      <c r="B464" s="438"/>
      <c r="C464" s="438"/>
      <c r="D464" s="438"/>
      <c r="E464" s="438"/>
      <c r="F464" s="438"/>
      <c r="G464" s="438"/>
      <c r="H464" s="438"/>
      <c r="I464" s="438"/>
      <c r="J464" s="438"/>
      <c r="K464" s="438"/>
      <c r="L464" s="438"/>
      <c r="M464" s="438"/>
      <c r="N464" s="438"/>
      <c r="O464" s="438"/>
      <c r="P464" s="438"/>
      <c r="Q464" s="438"/>
      <c r="R464" s="438"/>
      <c r="S464" s="438"/>
      <c r="T464" s="438"/>
      <c r="U464" s="438"/>
      <c r="V464" s="438"/>
      <c r="W464" s="438"/>
      <c r="X464" s="438"/>
      <c r="Y464" s="438"/>
      <c r="Z464" s="438"/>
    </row>
    <row r="465" ht="11.25" customHeight="1">
      <c r="A465" s="438"/>
      <c r="B465" s="438"/>
      <c r="C465" s="438"/>
      <c r="D465" s="438"/>
      <c r="E465" s="438"/>
      <c r="F465" s="438"/>
      <c r="G465" s="438"/>
      <c r="H465" s="438"/>
      <c r="I465" s="438"/>
      <c r="J465" s="438"/>
      <c r="K465" s="438"/>
      <c r="L465" s="438"/>
      <c r="M465" s="438"/>
      <c r="N465" s="438"/>
      <c r="O465" s="438"/>
      <c r="P465" s="438"/>
      <c r="Q465" s="438"/>
      <c r="R465" s="438"/>
      <c r="S465" s="438"/>
      <c r="T465" s="438"/>
      <c r="U465" s="438"/>
      <c r="V465" s="438"/>
      <c r="W465" s="438"/>
      <c r="X465" s="438"/>
      <c r="Y465" s="438"/>
      <c r="Z465" s="438"/>
    </row>
    <row r="466" ht="11.25" customHeight="1">
      <c r="A466" s="438"/>
      <c r="B466" s="438"/>
      <c r="C466" s="438"/>
      <c r="D466" s="438"/>
      <c r="E466" s="438"/>
      <c r="F466" s="438"/>
      <c r="G466" s="438"/>
      <c r="H466" s="438"/>
      <c r="I466" s="438"/>
      <c r="J466" s="438"/>
      <c r="K466" s="438"/>
      <c r="L466" s="438"/>
      <c r="M466" s="438"/>
      <c r="N466" s="438"/>
      <c r="O466" s="438"/>
      <c r="P466" s="438"/>
      <c r="Q466" s="438"/>
      <c r="R466" s="438"/>
      <c r="S466" s="438"/>
      <c r="T466" s="438"/>
      <c r="U466" s="438"/>
      <c r="V466" s="438"/>
      <c r="W466" s="438"/>
      <c r="X466" s="438"/>
      <c r="Y466" s="438"/>
      <c r="Z466" s="438"/>
    </row>
    <row r="467" ht="11.25" customHeight="1">
      <c r="A467" s="438"/>
      <c r="B467" s="438"/>
      <c r="C467" s="438"/>
      <c r="D467" s="438"/>
      <c r="E467" s="438"/>
      <c r="F467" s="438"/>
      <c r="G467" s="438"/>
      <c r="H467" s="438"/>
      <c r="I467" s="438"/>
      <c r="J467" s="438"/>
      <c r="K467" s="438"/>
      <c r="L467" s="438"/>
      <c r="M467" s="438"/>
      <c r="N467" s="438"/>
      <c r="O467" s="438"/>
      <c r="P467" s="438"/>
      <c r="Q467" s="438"/>
      <c r="R467" s="438"/>
      <c r="S467" s="438"/>
      <c r="T467" s="438"/>
      <c r="U467" s="438"/>
      <c r="V467" s="438"/>
      <c r="W467" s="438"/>
      <c r="X467" s="438"/>
      <c r="Y467" s="438"/>
      <c r="Z467" s="438"/>
    </row>
    <row r="468" ht="11.25" customHeight="1">
      <c r="A468" s="438"/>
      <c r="B468" s="438"/>
      <c r="C468" s="438"/>
      <c r="D468" s="438"/>
      <c r="E468" s="438"/>
      <c r="F468" s="438"/>
      <c r="G468" s="438"/>
      <c r="H468" s="438"/>
      <c r="I468" s="438"/>
      <c r="J468" s="438"/>
      <c r="K468" s="438"/>
      <c r="L468" s="438"/>
      <c r="M468" s="438"/>
      <c r="N468" s="438"/>
      <c r="O468" s="438"/>
      <c r="P468" s="438"/>
      <c r="Q468" s="438"/>
      <c r="R468" s="438"/>
      <c r="S468" s="438"/>
      <c r="T468" s="438"/>
      <c r="U468" s="438"/>
      <c r="V468" s="438"/>
      <c r="W468" s="438"/>
      <c r="X468" s="438"/>
      <c r="Y468" s="438"/>
      <c r="Z468" s="438"/>
    </row>
    <row r="469" ht="11.25" customHeight="1">
      <c r="A469" s="438"/>
      <c r="B469" s="438"/>
      <c r="C469" s="438"/>
      <c r="D469" s="438"/>
      <c r="E469" s="438"/>
      <c r="F469" s="438"/>
      <c r="G469" s="438"/>
      <c r="H469" s="438"/>
      <c r="I469" s="438"/>
      <c r="J469" s="438"/>
      <c r="K469" s="438"/>
      <c r="L469" s="438"/>
      <c r="M469" s="438"/>
      <c r="N469" s="438"/>
      <c r="O469" s="438"/>
      <c r="P469" s="438"/>
      <c r="Q469" s="438"/>
      <c r="R469" s="438"/>
      <c r="S469" s="438"/>
      <c r="T469" s="438"/>
      <c r="U469" s="438"/>
      <c r="V469" s="438"/>
      <c r="W469" s="438"/>
      <c r="X469" s="438"/>
      <c r="Y469" s="438"/>
      <c r="Z469" s="438"/>
    </row>
    <row r="470" ht="11.25" customHeight="1">
      <c r="A470" s="438"/>
      <c r="B470" s="438"/>
      <c r="C470" s="438"/>
      <c r="D470" s="438"/>
      <c r="E470" s="438"/>
      <c r="F470" s="438"/>
      <c r="G470" s="438"/>
      <c r="H470" s="438"/>
      <c r="I470" s="438"/>
      <c r="J470" s="438"/>
      <c r="K470" s="438"/>
      <c r="L470" s="438"/>
      <c r="M470" s="438"/>
      <c r="N470" s="438"/>
      <c r="O470" s="438"/>
      <c r="P470" s="438"/>
      <c r="Q470" s="438"/>
      <c r="R470" s="438"/>
      <c r="S470" s="438"/>
      <c r="T470" s="438"/>
      <c r="U470" s="438"/>
      <c r="V470" s="438"/>
      <c r="W470" s="438"/>
      <c r="X470" s="438"/>
      <c r="Y470" s="438"/>
      <c r="Z470" s="438"/>
    </row>
    <row r="471" ht="11.25" customHeight="1">
      <c r="A471" s="438"/>
      <c r="B471" s="438"/>
      <c r="C471" s="438"/>
      <c r="D471" s="438"/>
      <c r="E471" s="438"/>
      <c r="F471" s="438"/>
      <c r="G471" s="438"/>
      <c r="H471" s="438"/>
      <c r="I471" s="438"/>
      <c r="J471" s="438"/>
      <c r="K471" s="438"/>
      <c r="L471" s="438"/>
      <c r="M471" s="438"/>
      <c r="N471" s="438"/>
      <c r="O471" s="438"/>
      <c r="P471" s="438"/>
      <c r="Q471" s="438"/>
      <c r="R471" s="438"/>
      <c r="S471" s="438"/>
      <c r="T471" s="438"/>
      <c r="U471" s="438"/>
      <c r="V471" s="438"/>
      <c r="W471" s="438"/>
      <c r="X471" s="438"/>
      <c r="Y471" s="438"/>
      <c r="Z471" s="438"/>
    </row>
    <row r="472" ht="11.25" customHeight="1">
      <c r="A472" s="438"/>
      <c r="B472" s="438"/>
      <c r="C472" s="438"/>
      <c r="D472" s="438"/>
      <c r="E472" s="438"/>
      <c r="F472" s="438"/>
      <c r="G472" s="438"/>
      <c r="H472" s="438"/>
      <c r="I472" s="438"/>
      <c r="J472" s="438"/>
      <c r="K472" s="438"/>
      <c r="L472" s="438"/>
      <c r="M472" s="438"/>
      <c r="N472" s="438"/>
      <c r="O472" s="438"/>
      <c r="P472" s="438"/>
      <c r="Q472" s="438"/>
      <c r="R472" s="438"/>
      <c r="S472" s="438"/>
      <c r="T472" s="438"/>
      <c r="U472" s="438"/>
      <c r="V472" s="438"/>
      <c r="W472" s="438"/>
      <c r="X472" s="438"/>
      <c r="Y472" s="438"/>
      <c r="Z472" s="438"/>
    </row>
    <row r="473" ht="11.25" customHeight="1">
      <c r="A473" s="438"/>
      <c r="B473" s="438"/>
      <c r="C473" s="438"/>
      <c r="D473" s="438"/>
      <c r="E473" s="438"/>
      <c r="F473" s="438"/>
      <c r="G473" s="438"/>
      <c r="H473" s="438"/>
      <c r="I473" s="438"/>
      <c r="J473" s="438"/>
      <c r="K473" s="438"/>
      <c r="L473" s="438"/>
      <c r="M473" s="438"/>
      <c r="N473" s="438"/>
      <c r="O473" s="438"/>
      <c r="P473" s="438"/>
      <c r="Q473" s="438"/>
      <c r="R473" s="438"/>
      <c r="S473" s="438"/>
      <c r="T473" s="438"/>
      <c r="U473" s="438"/>
      <c r="V473" s="438"/>
      <c r="W473" s="438"/>
      <c r="X473" s="438"/>
      <c r="Y473" s="438"/>
      <c r="Z473" s="438"/>
    </row>
    <row r="474" ht="11.25" customHeight="1">
      <c r="A474" s="438"/>
      <c r="B474" s="438"/>
      <c r="C474" s="438"/>
      <c r="D474" s="438"/>
      <c r="E474" s="438"/>
      <c r="F474" s="438"/>
      <c r="G474" s="438"/>
      <c r="H474" s="438"/>
      <c r="I474" s="438"/>
      <c r="J474" s="438"/>
      <c r="K474" s="438"/>
      <c r="L474" s="438"/>
      <c r="M474" s="438"/>
      <c r="N474" s="438"/>
      <c r="O474" s="438"/>
      <c r="P474" s="438"/>
      <c r="Q474" s="438"/>
      <c r="R474" s="438"/>
      <c r="S474" s="438"/>
      <c r="T474" s="438"/>
      <c r="U474" s="438"/>
      <c r="V474" s="438"/>
      <c r="W474" s="438"/>
      <c r="X474" s="438"/>
      <c r="Y474" s="438"/>
      <c r="Z474" s="438"/>
    </row>
    <row r="475" ht="11.25" customHeight="1">
      <c r="A475" s="438"/>
      <c r="B475" s="438"/>
      <c r="C475" s="438"/>
      <c r="D475" s="438"/>
      <c r="E475" s="438"/>
      <c r="F475" s="438"/>
      <c r="G475" s="438"/>
      <c r="H475" s="438"/>
      <c r="I475" s="438"/>
      <c r="J475" s="438"/>
      <c r="K475" s="438"/>
      <c r="L475" s="438"/>
      <c r="M475" s="438"/>
      <c r="N475" s="438"/>
      <c r="O475" s="438"/>
      <c r="P475" s="438"/>
      <c r="Q475" s="438"/>
      <c r="R475" s="438"/>
      <c r="S475" s="438"/>
      <c r="T475" s="438"/>
      <c r="U475" s="438"/>
      <c r="V475" s="438"/>
      <c r="W475" s="438"/>
      <c r="X475" s="438"/>
      <c r="Y475" s="438"/>
      <c r="Z475" s="438"/>
    </row>
    <row r="476" ht="11.25" customHeight="1">
      <c r="A476" s="438"/>
      <c r="B476" s="438"/>
      <c r="C476" s="438"/>
      <c r="D476" s="438"/>
      <c r="E476" s="438"/>
      <c r="F476" s="438"/>
      <c r="G476" s="438"/>
      <c r="H476" s="438"/>
      <c r="I476" s="438"/>
      <c r="J476" s="438"/>
      <c r="K476" s="438"/>
      <c r="L476" s="438"/>
      <c r="M476" s="438"/>
      <c r="N476" s="438"/>
      <c r="O476" s="438"/>
      <c r="P476" s="438"/>
      <c r="Q476" s="438"/>
      <c r="R476" s="438"/>
      <c r="S476" s="438"/>
      <c r="T476" s="438"/>
      <c r="U476" s="438"/>
      <c r="V476" s="438"/>
      <c r="W476" s="438"/>
      <c r="X476" s="438"/>
      <c r="Y476" s="438"/>
      <c r="Z476" s="438"/>
    </row>
    <row r="477" ht="11.25" customHeight="1">
      <c r="A477" s="438"/>
      <c r="B477" s="438"/>
      <c r="C477" s="438"/>
      <c r="D477" s="438"/>
      <c r="E477" s="438"/>
      <c r="F477" s="438"/>
      <c r="G477" s="438"/>
      <c r="H477" s="438"/>
      <c r="I477" s="438"/>
      <c r="J477" s="438"/>
      <c r="K477" s="438"/>
      <c r="L477" s="438"/>
      <c r="M477" s="438"/>
      <c r="N477" s="438"/>
      <c r="O477" s="438"/>
      <c r="P477" s="438"/>
      <c r="Q477" s="438"/>
      <c r="R477" s="438"/>
      <c r="S477" s="438"/>
      <c r="T477" s="438"/>
      <c r="U477" s="438"/>
      <c r="V477" s="438"/>
      <c r="W477" s="438"/>
      <c r="X477" s="438"/>
      <c r="Y477" s="438"/>
      <c r="Z477" s="438"/>
    </row>
    <row r="478" ht="11.25" customHeight="1">
      <c r="A478" s="438"/>
      <c r="B478" s="438"/>
      <c r="C478" s="438"/>
      <c r="D478" s="438"/>
      <c r="E478" s="438"/>
      <c r="F478" s="438"/>
      <c r="G478" s="438"/>
      <c r="H478" s="438"/>
      <c r="I478" s="438"/>
      <c r="J478" s="438"/>
      <c r="K478" s="438"/>
      <c r="L478" s="438"/>
      <c r="M478" s="438"/>
      <c r="N478" s="438"/>
      <c r="O478" s="438"/>
      <c r="P478" s="438"/>
      <c r="Q478" s="438"/>
      <c r="R478" s="438"/>
      <c r="S478" s="438"/>
      <c r="T478" s="438"/>
      <c r="U478" s="438"/>
      <c r="V478" s="438"/>
      <c r="W478" s="438"/>
      <c r="X478" s="438"/>
      <c r="Y478" s="438"/>
      <c r="Z478" s="438"/>
    </row>
    <row r="479" ht="11.25" customHeight="1">
      <c r="A479" s="438"/>
      <c r="B479" s="438"/>
      <c r="C479" s="438"/>
      <c r="D479" s="438"/>
      <c r="E479" s="438"/>
      <c r="F479" s="438"/>
      <c r="G479" s="438"/>
      <c r="H479" s="438"/>
      <c r="I479" s="438"/>
      <c r="J479" s="438"/>
      <c r="K479" s="438"/>
      <c r="L479" s="438"/>
      <c r="M479" s="438"/>
      <c r="N479" s="438"/>
      <c r="O479" s="438"/>
      <c r="P479" s="438"/>
      <c r="Q479" s="438"/>
      <c r="R479" s="438"/>
      <c r="S479" s="438"/>
      <c r="T479" s="438"/>
      <c r="U479" s="438"/>
      <c r="V479" s="438"/>
      <c r="W479" s="438"/>
      <c r="X479" s="438"/>
      <c r="Y479" s="438"/>
      <c r="Z479" s="438"/>
    </row>
    <row r="480" ht="11.25" customHeight="1">
      <c r="A480" s="438"/>
      <c r="B480" s="438"/>
      <c r="C480" s="438"/>
      <c r="D480" s="438"/>
      <c r="E480" s="438"/>
      <c r="F480" s="438"/>
      <c r="G480" s="438"/>
      <c r="H480" s="438"/>
      <c r="I480" s="438"/>
      <c r="J480" s="438"/>
      <c r="K480" s="438"/>
      <c r="L480" s="438"/>
      <c r="M480" s="438"/>
      <c r="N480" s="438"/>
      <c r="O480" s="438"/>
      <c r="P480" s="438"/>
      <c r="Q480" s="438"/>
      <c r="R480" s="438"/>
      <c r="S480" s="438"/>
      <c r="T480" s="438"/>
      <c r="U480" s="438"/>
      <c r="V480" s="438"/>
      <c r="W480" s="438"/>
      <c r="X480" s="438"/>
      <c r="Y480" s="438"/>
      <c r="Z480" s="438"/>
    </row>
    <row r="481" ht="11.25" customHeight="1">
      <c r="A481" s="438"/>
      <c r="B481" s="438"/>
      <c r="C481" s="438"/>
      <c r="D481" s="438"/>
      <c r="E481" s="438"/>
      <c r="F481" s="438"/>
      <c r="G481" s="438"/>
      <c r="H481" s="438"/>
      <c r="I481" s="438"/>
      <c r="J481" s="438"/>
      <c r="K481" s="438"/>
      <c r="L481" s="438"/>
      <c r="M481" s="438"/>
      <c r="N481" s="438"/>
      <c r="O481" s="438"/>
      <c r="P481" s="438"/>
      <c r="Q481" s="438"/>
      <c r="R481" s="438"/>
      <c r="S481" s="438"/>
      <c r="T481" s="438"/>
      <c r="U481" s="438"/>
      <c r="V481" s="438"/>
      <c r="W481" s="438"/>
      <c r="X481" s="438"/>
      <c r="Y481" s="438"/>
      <c r="Z481" s="438"/>
    </row>
    <row r="482" ht="11.25" customHeight="1">
      <c r="A482" s="438"/>
      <c r="B482" s="438"/>
      <c r="C482" s="438"/>
      <c r="D482" s="438"/>
      <c r="E482" s="438"/>
      <c r="F482" s="438"/>
      <c r="G482" s="438"/>
      <c r="H482" s="438"/>
      <c r="I482" s="438"/>
      <c r="J482" s="438"/>
      <c r="K482" s="438"/>
      <c r="L482" s="438"/>
      <c r="M482" s="438"/>
      <c r="N482" s="438"/>
      <c r="O482" s="438"/>
      <c r="P482" s="438"/>
      <c r="Q482" s="438"/>
      <c r="R482" s="438"/>
      <c r="S482" s="438"/>
      <c r="T482" s="438"/>
      <c r="U482" s="438"/>
      <c r="V482" s="438"/>
      <c r="W482" s="438"/>
      <c r="X482" s="438"/>
      <c r="Y482" s="438"/>
      <c r="Z482" s="438"/>
    </row>
    <row r="483" ht="11.25" customHeight="1">
      <c r="A483" s="438"/>
      <c r="B483" s="438"/>
      <c r="C483" s="438"/>
      <c r="D483" s="438"/>
      <c r="E483" s="438"/>
      <c r="F483" s="438"/>
      <c r="G483" s="438"/>
      <c r="H483" s="438"/>
      <c r="I483" s="438"/>
      <c r="J483" s="438"/>
      <c r="K483" s="438"/>
      <c r="L483" s="438"/>
      <c r="M483" s="438"/>
      <c r="N483" s="438"/>
      <c r="O483" s="438"/>
      <c r="P483" s="438"/>
      <c r="Q483" s="438"/>
      <c r="R483" s="438"/>
      <c r="S483" s="438"/>
      <c r="T483" s="438"/>
      <c r="U483" s="438"/>
      <c r="V483" s="438"/>
      <c r="W483" s="438"/>
      <c r="X483" s="438"/>
      <c r="Y483" s="438"/>
      <c r="Z483" s="438"/>
    </row>
    <row r="484" ht="11.25" customHeight="1">
      <c r="A484" s="438"/>
      <c r="B484" s="438"/>
      <c r="C484" s="438"/>
      <c r="D484" s="438"/>
      <c r="E484" s="438"/>
      <c r="F484" s="438"/>
      <c r="G484" s="438"/>
      <c r="H484" s="438"/>
      <c r="I484" s="438"/>
      <c r="J484" s="438"/>
      <c r="K484" s="438"/>
      <c r="L484" s="438"/>
      <c r="M484" s="438"/>
      <c r="N484" s="438"/>
      <c r="O484" s="438"/>
      <c r="P484" s="438"/>
      <c r="Q484" s="438"/>
      <c r="R484" s="438"/>
      <c r="S484" s="438"/>
      <c r="T484" s="438"/>
      <c r="U484" s="438"/>
      <c r="V484" s="438"/>
      <c r="W484" s="438"/>
      <c r="X484" s="438"/>
      <c r="Y484" s="438"/>
      <c r="Z484" s="438"/>
    </row>
    <row r="485" ht="11.25" customHeight="1">
      <c r="A485" s="438"/>
      <c r="B485" s="438"/>
      <c r="C485" s="438"/>
      <c r="D485" s="438"/>
      <c r="E485" s="438"/>
      <c r="F485" s="438"/>
      <c r="G485" s="438"/>
      <c r="H485" s="438"/>
      <c r="I485" s="438"/>
      <c r="J485" s="438"/>
      <c r="K485" s="438"/>
      <c r="L485" s="438"/>
      <c r="M485" s="438"/>
      <c r="N485" s="438"/>
      <c r="O485" s="438"/>
      <c r="P485" s="438"/>
      <c r="Q485" s="438"/>
      <c r="R485" s="438"/>
      <c r="S485" s="438"/>
      <c r="T485" s="438"/>
      <c r="U485" s="438"/>
      <c r="V485" s="438"/>
      <c r="W485" s="438"/>
      <c r="X485" s="438"/>
      <c r="Y485" s="438"/>
      <c r="Z485" s="438"/>
    </row>
    <row r="486" ht="11.25" customHeight="1">
      <c r="A486" s="438"/>
      <c r="B486" s="438"/>
      <c r="C486" s="438"/>
      <c r="D486" s="438"/>
      <c r="E486" s="438"/>
      <c r="F486" s="438"/>
      <c r="G486" s="438"/>
      <c r="H486" s="438"/>
      <c r="I486" s="438"/>
      <c r="J486" s="438"/>
      <c r="K486" s="438"/>
      <c r="L486" s="438"/>
      <c r="M486" s="438"/>
      <c r="N486" s="438"/>
      <c r="O486" s="438"/>
      <c r="P486" s="438"/>
      <c r="Q486" s="438"/>
      <c r="R486" s="438"/>
      <c r="S486" s="438"/>
      <c r="T486" s="438"/>
      <c r="U486" s="438"/>
      <c r="V486" s="438"/>
      <c r="W486" s="438"/>
      <c r="X486" s="438"/>
      <c r="Y486" s="438"/>
      <c r="Z486" s="438"/>
    </row>
    <row r="487" ht="11.25" customHeight="1">
      <c r="A487" s="438"/>
      <c r="B487" s="438"/>
      <c r="C487" s="438"/>
      <c r="D487" s="438"/>
      <c r="E487" s="438"/>
      <c r="F487" s="438"/>
      <c r="G487" s="438"/>
      <c r="H487" s="438"/>
      <c r="I487" s="438"/>
      <c r="J487" s="438"/>
      <c r="K487" s="438"/>
      <c r="L487" s="438"/>
      <c r="M487" s="438"/>
      <c r="N487" s="438"/>
      <c r="O487" s="438"/>
      <c r="P487" s="438"/>
      <c r="Q487" s="438"/>
      <c r="R487" s="438"/>
      <c r="S487" s="438"/>
      <c r="T487" s="438"/>
      <c r="U487" s="438"/>
      <c r="V487" s="438"/>
      <c r="W487" s="438"/>
      <c r="X487" s="438"/>
      <c r="Y487" s="438"/>
      <c r="Z487" s="438"/>
    </row>
    <row r="488" ht="11.25" customHeight="1">
      <c r="A488" s="438"/>
      <c r="B488" s="438"/>
      <c r="C488" s="438"/>
      <c r="D488" s="438"/>
      <c r="E488" s="438"/>
      <c r="F488" s="438"/>
      <c r="G488" s="438"/>
      <c r="H488" s="438"/>
      <c r="I488" s="438"/>
      <c r="J488" s="438"/>
      <c r="K488" s="438"/>
      <c r="L488" s="438"/>
      <c r="M488" s="438"/>
      <c r="N488" s="438"/>
      <c r="O488" s="438"/>
      <c r="P488" s="438"/>
      <c r="Q488" s="438"/>
      <c r="R488" s="438"/>
      <c r="S488" s="438"/>
      <c r="T488" s="438"/>
      <c r="U488" s="438"/>
      <c r="V488" s="438"/>
      <c r="W488" s="438"/>
      <c r="X488" s="438"/>
      <c r="Y488" s="438"/>
      <c r="Z488" s="438"/>
    </row>
    <row r="489" ht="11.25" customHeight="1">
      <c r="A489" s="438"/>
      <c r="B489" s="438"/>
      <c r="C489" s="438"/>
      <c r="D489" s="438"/>
      <c r="E489" s="438"/>
      <c r="F489" s="438"/>
      <c r="G489" s="438"/>
      <c r="H489" s="438"/>
      <c r="I489" s="438"/>
      <c r="J489" s="438"/>
      <c r="K489" s="438"/>
      <c r="L489" s="438"/>
      <c r="M489" s="438"/>
      <c r="N489" s="438"/>
      <c r="O489" s="438"/>
      <c r="P489" s="438"/>
      <c r="Q489" s="438"/>
      <c r="R489" s="438"/>
      <c r="S489" s="438"/>
      <c r="T489" s="438"/>
      <c r="U489" s="438"/>
      <c r="V489" s="438"/>
      <c r="W489" s="438"/>
      <c r="X489" s="438"/>
      <c r="Y489" s="438"/>
      <c r="Z489" s="438"/>
    </row>
    <row r="490" ht="11.25" customHeight="1">
      <c r="A490" s="438"/>
      <c r="B490" s="438"/>
      <c r="C490" s="438"/>
      <c r="D490" s="438"/>
      <c r="E490" s="438"/>
      <c r="F490" s="438"/>
      <c r="G490" s="438"/>
      <c r="H490" s="438"/>
      <c r="I490" s="438"/>
      <c r="J490" s="438"/>
      <c r="K490" s="438"/>
      <c r="L490" s="438"/>
      <c r="M490" s="438"/>
      <c r="N490" s="438"/>
      <c r="O490" s="438"/>
      <c r="P490" s="438"/>
      <c r="Q490" s="438"/>
      <c r="R490" s="438"/>
      <c r="S490" s="438"/>
      <c r="T490" s="438"/>
      <c r="U490" s="438"/>
      <c r="V490" s="438"/>
      <c r="W490" s="438"/>
      <c r="X490" s="438"/>
      <c r="Y490" s="438"/>
      <c r="Z490" s="438"/>
    </row>
    <row r="491" ht="11.25" customHeight="1">
      <c r="A491" s="438"/>
      <c r="B491" s="438"/>
      <c r="C491" s="438"/>
      <c r="D491" s="438"/>
      <c r="E491" s="438"/>
      <c r="F491" s="438"/>
      <c r="G491" s="438"/>
      <c r="H491" s="438"/>
      <c r="I491" s="438"/>
      <c r="J491" s="438"/>
      <c r="K491" s="438"/>
      <c r="L491" s="438"/>
      <c r="M491" s="438"/>
      <c r="N491" s="438"/>
      <c r="O491" s="438"/>
      <c r="P491" s="438"/>
      <c r="Q491" s="438"/>
      <c r="R491" s="438"/>
      <c r="S491" s="438"/>
      <c r="T491" s="438"/>
      <c r="U491" s="438"/>
      <c r="V491" s="438"/>
      <c r="W491" s="438"/>
      <c r="X491" s="438"/>
      <c r="Y491" s="438"/>
      <c r="Z491" s="438"/>
    </row>
    <row r="492" ht="11.25" customHeight="1">
      <c r="A492" s="438"/>
      <c r="B492" s="438"/>
      <c r="C492" s="438"/>
      <c r="D492" s="438"/>
      <c r="E492" s="438"/>
      <c r="F492" s="438"/>
      <c r="G492" s="438"/>
      <c r="H492" s="438"/>
      <c r="I492" s="438"/>
      <c r="J492" s="438"/>
      <c r="K492" s="438"/>
      <c r="L492" s="438"/>
      <c r="M492" s="438"/>
      <c r="N492" s="438"/>
      <c r="O492" s="438"/>
      <c r="P492" s="438"/>
      <c r="Q492" s="438"/>
      <c r="R492" s="438"/>
      <c r="S492" s="438"/>
      <c r="T492" s="438"/>
      <c r="U492" s="438"/>
      <c r="V492" s="438"/>
      <c r="W492" s="438"/>
      <c r="X492" s="438"/>
      <c r="Y492" s="438"/>
      <c r="Z492" s="438"/>
    </row>
    <row r="493" ht="11.25" customHeight="1">
      <c r="A493" s="438"/>
      <c r="B493" s="438"/>
      <c r="C493" s="438"/>
      <c r="D493" s="438"/>
      <c r="E493" s="438"/>
      <c r="F493" s="438"/>
      <c r="G493" s="438"/>
      <c r="H493" s="438"/>
      <c r="I493" s="438"/>
      <c r="J493" s="438"/>
      <c r="K493" s="438"/>
      <c r="L493" s="438"/>
      <c r="M493" s="438"/>
      <c r="N493" s="438"/>
      <c r="O493" s="438"/>
      <c r="P493" s="438"/>
      <c r="Q493" s="438"/>
      <c r="R493" s="438"/>
      <c r="S493" s="438"/>
      <c r="T493" s="438"/>
      <c r="U493" s="438"/>
      <c r="V493" s="438"/>
      <c r="W493" s="438"/>
      <c r="X493" s="438"/>
      <c r="Y493" s="438"/>
      <c r="Z493" s="438"/>
    </row>
    <row r="494" ht="11.25" customHeight="1">
      <c r="A494" s="438"/>
      <c r="B494" s="438"/>
      <c r="C494" s="438"/>
      <c r="D494" s="438"/>
      <c r="E494" s="438"/>
      <c r="F494" s="438"/>
      <c r="G494" s="438"/>
      <c r="H494" s="438"/>
      <c r="I494" s="438"/>
      <c r="J494" s="438"/>
      <c r="K494" s="438"/>
      <c r="L494" s="438"/>
      <c r="M494" s="438"/>
      <c r="N494" s="438"/>
      <c r="O494" s="438"/>
      <c r="P494" s="438"/>
      <c r="Q494" s="438"/>
      <c r="R494" s="438"/>
      <c r="S494" s="438"/>
      <c r="T494" s="438"/>
      <c r="U494" s="438"/>
      <c r="V494" s="438"/>
      <c r="W494" s="438"/>
      <c r="X494" s="438"/>
      <c r="Y494" s="438"/>
      <c r="Z494" s="438"/>
    </row>
    <row r="495" ht="11.25" customHeight="1">
      <c r="A495" s="438"/>
      <c r="B495" s="438"/>
      <c r="C495" s="438"/>
      <c r="D495" s="438"/>
      <c r="E495" s="438"/>
      <c r="F495" s="438"/>
      <c r="G495" s="438"/>
      <c r="H495" s="438"/>
      <c r="I495" s="438"/>
      <c r="J495" s="438"/>
      <c r="K495" s="438"/>
      <c r="L495" s="438"/>
      <c r="M495" s="438"/>
      <c r="N495" s="438"/>
      <c r="O495" s="438"/>
      <c r="P495" s="438"/>
      <c r="Q495" s="438"/>
      <c r="R495" s="438"/>
      <c r="S495" s="438"/>
      <c r="T495" s="438"/>
      <c r="U495" s="438"/>
      <c r="V495" s="438"/>
      <c r="W495" s="438"/>
      <c r="X495" s="438"/>
      <c r="Y495" s="438"/>
      <c r="Z495" s="438"/>
    </row>
    <row r="496" ht="11.25" customHeight="1">
      <c r="A496" s="438"/>
      <c r="B496" s="438"/>
      <c r="C496" s="438"/>
      <c r="D496" s="438"/>
      <c r="E496" s="438"/>
      <c r="F496" s="438"/>
      <c r="G496" s="438"/>
      <c r="H496" s="438"/>
      <c r="I496" s="438"/>
      <c r="J496" s="438"/>
      <c r="K496" s="438"/>
      <c r="L496" s="438"/>
      <c r="M496" s="438"/>
      <c r="N496" s="438"/>
      <c r="O496" s="438"/>
      <c r="P496" s="438"/>
      <c r="Q496" s="438"/>
      <c r="R496" s="438"/>
      <c r="S496" s="438"/>
      <c r="T496" s="438"/>
      <c r="U496" s="438"/>
      <c r="V496" s="438"/>
      <c r="W496" s="438"/>
      <c r="X496" s="438"/>
      <c r="Y496" s="438"/>
      <c r="Z496" s="438"/>
    </row>
    <row r="497" ht="11.25" customHeight="1">
      <c r="A497" s="438"/>
      <c r="B497" s="438"/>
      <c r="C497" s="438"/>
      <c r="D497" s="438"/>
      <c r="E497" s="438"/>
      <c r="F497" s="438"/>
      <c r="G497" s="438"/>
      <c r="H497" s="438"/>
      <c r="I497" s="438"/>
      <c r="J497" s="438"/>
      <c r="K497" s="438"/>
      <c r="L497" s="438"/>
      <c r="M497" s="438"/>
      <c r="N497" s="438"/>
      <c r="O497" s="438"/>
      <c r="P497" s="438"/>
      <c r="Q497" s="438"/>
      <c r="R497" s="438"/>
      <c r="S497" s="438"/>
      <c r="T497" s="438"/>
      <c r="U497" s="438"/>
      <c r="V497" s="438"/>
      <c r="W497" s="438"/>
      <c r="X497" s="438"/>
      <c r="Y497" s="438"/>
      <c r="Z497" s="438"/>
    </row>
    <row r="498" ht="11.25" customHeight="1">
      <c r="A498" s="438"/>
      <c r="B498" s="438"/>
      <c r="C498" s="438"/>
      <c r="D498" s="438"/>
      <c r="E498" s="438"/>
      <c r="F498" s="438"/>
      <c r="G498" s="438"/>
      <c r="H498" s="438"/>
      <c r="I498" s="438"/>
      <c r="J498" s="438"/>
      <c r="K498" s="438"/>
      <c r="L498" s="438"/>
      <c r="M498" s="438"/>
      <c r="N498" s="438"/>
      <c r="O498" s="438"/>
      <c r="P498" s="438"/>
      <c r="Q498" s="438"/>
      <c r="R498" s="438"/>
      <c r="S498" s="438"/>
      <c r="T498" s="438"/>
      <c r="U498" s="438"/>
      <c r="V498" s="438"/>
      <c r="W498" s="438"/>
      <c r="X498" s="438"/>
      <c r="Y498" s="438"/>
      <c r="Z498" s="438"/>
    </row>
    <row r="499" ht="11.25" customHeight="1">
      <c r="A499" s="438"/>
      <c r="B499" s="438"/>
      <c r="C499" s="438"/>
      <c r="D499" s="438"/>
      <c r="E499" s="438"/>
      <c r="F499" s="438"/>
      <c r="G499" s="438"/>
      <c r="H499" s="438"/>
      <c r="I499" s="438"/>
      <c r="J499" s="438"/>
      <c r="K499" s="438"/>
      <c r="L499" s="438"/>
      <c r="M499" s="438"/>
      <c r="N499" s="438"/>
      <c r="O499" s="438"/>
      <c r="P499" s="438"/>
      <c r="Q499" s="438"/>
      <c r="R499" s="438"/>
      <c r="S499" s="438"/>
      <c r="T499" s="438"/>
      <c r="U499" s="438"/>
      <c r="V499" s="438"/>
      <c r="W499" s="438"/>
      <c r="X499" s="438"/>
      <c r="Y499" s="438"/>
      <c r="Z499" s="438"/>
    </row>
    <row r="500" ht="11.25" customHeight="1">
      <c r="A500" s="438"/>
      <c r="B500" s="438"/>
      <c r="C500" s="438"/>
      <c r="D500" s="438"/>
      <c r="E500" s="438"/>
      <c r="F500" s="438"/>
      <c r="G500" s="438"/>
      <c r="H500" s="438"/>
      <c r="I500" s="438"/>
      <c r="J500" s="438"/>
      <c r="K500" s="438"/>
      <c r="L500" s="438"/>
      <c r="M500" s="438"/>
      <c r="N500" s="438"/>
      <c r="O500" s="438"/>
      <c r="P500" s="438"/>
      <c r="Q500" s="438"/>
      <c r="R500" s="438"/>
      <c r="S500" s="438"/>
      <c r="T500" s="438"/>
      <c r="U500" s="438"/>
      <c r="V500" s="438"/>
      <c r="W500" s="438"/>
      <c r="X500" s="438"/>
      <c r="Y500" s="438"/>
      <c r="Z500" s="438"/>
    </row>
    <row r="501" ht="11.25" customHeight="1">
      <c r="A501" s="438"/>
      <c r="B501" s="438"/>
      <c r="C501" s="438"/>
      <c r="D501" s="438"/>
      <c r="E501" s="438"/>
      <c r="F501" s="438"/>
      <c r="G501" s="438"/>
      <c r="H501" s="438"/>
      <c r="I501" s="438"/>
      <c r="J501" s="438"/>
      <c r="K501" s="438"/>
      <c r="L501" s="438"/>
      <c r="M501" s="438"/>
      <c r="N501" s="438"/>
      <c r="O501" s="438"/>
      <c r="P501" s="438"/>
      <c r="Q501" s="438"/>
      <c r="R501" s="438"/>
      <c r="S501" s="438"/>
      <c r="T501" s="438"/>
      <c r="U501" s="438"/>
      <c r="V501" s="438"/>
      <c r="W501" s="438"/>
      <c r="X501" s="438"/>
      <c r="Y501" s="438"/>
      <c r="Z501" s="438"/>
    </row>
    <row r="502" ht="11.25" customHeight="1">
      <c r="A502" s="438"/>
      <c r="B502" s="438"/>
      <c r="C502" s="438"/>
      <c r="D502" s="438"/>
      <c r="E502" s="438"/>
      <c r="F502" s="438"/>
      <c r="G502" s="438"/>
      <c r="H502" s="438"/>
      <c r="I502" s="438"/>
      <c r="J502" s="438"/>
      <c r="K502" s="438"/>
      <c r="L502" s="438"/>
      <c r="M502" s="438"/>
      <c r="N502" s="438"/>
      <c r="O502" s="438"/>
      <c r="P502" s="438"/>
      <c r="Q502" s="438"/>
      <c r="R502" s="438"/>
      <c r="S502" s="438"/>
      <c r="T502" s="438"/>
      <c r="U502" s="438"/>
      <c r="V502" s="438"/>
      <c r="W502" s="438"/>
      <c r="X502" s="438"/>
      <c r="Y502" s="438"/>
      <c r="Z502" s="438"/>
    </row>
    <row r="503" ht="11.25" customHeight="1">
      <c r="A503" s="438"/>
      <c r="B503" s="438"/>
      <c r="C503" s="438"/>
      <c r="D503" s="438"/>
      <c r="E503" s="438"/>
      <c r="F503" s="438"/>
      <c r="G503" s="438"/>
      <c r="H503" s="438"/>
      <c r="I503" s="438"/>
      <c r="J503" s="438"/>
      <c r="K503" s="438"/>
      <c r="L503" s="438"/>
      <c r="M503" s="438"/>
      <c r="N503" s="438"/>
      <c r="O503" s="438"/>
      <c r="P503" s="438"/>
      <c r="Q503" s="438"/>
      <c r="R503" s="438"/>
      <c r="S503" s="438"/>
      <c r="T503" s="438"/>
      <c r="U503" s="438"/>
      <c r="V503" s="438"/>
      <c r="W503" s="438"/>
      <c r="X503" s="438"/>
      <c r="Y503" s="438"/>
      <c r="Z503" s="438"/>
    </row>
    <row r="504" ht="11.25" customHeight="1">
      <c r="A504" s="438"/>
      <c r="B504" s="438"/>
      <c r="C504" s="438"/>
      <c r="D504" s="438"/>
      <c r="E504" s="438"/>
      <c r="F504" s="438"/>
      <c r="G504" s="438"/>
      <c r="H504" s="438"/>
      <c r="I504" s="438"/>
      <c r="J504" s="438"/>
      <c r="K504" s="438"/>
      <c r="L504" s="438"/>
      <c r="M504" s="438"/>
      <c r="N504" s="438"/>
      <c r="O504" s="438"/>
      <c r="P504" s="438"/>
      <c r="Q504" s="438"/>
      <c r="R504" s="438"/>
      <c r="S504" s="438"/>
      <c r="T504" s="438"/>
      <c r="U504" s="438"/>
      <c r="V504" s="438"/>
      <c r="W504" s="438"/>
      <c r="X504" s="438"/>
      <c r="Y504" s="438"/>
      <c r="Z504" s="438"/>
    </row>
    <row r="505" ht="11.25" customHeight="1">
      <c r="A505" s="438"/>
      <c r="B505" s="438"/>
      <c r="C505" s="438"/>
      <c r="D505" s="438"/>
      <c r="E505" s="438"/>
      <c r="F505" s="438"/>
      <c r="G505" s="438"/>
      <c r="H505" s="438"/>
      <c r="I505" s="438"/>
      <c r="J505" s="438"/>
      <c r="K505" s="438"/>
      <c r="L505" s="438"/>
      <c r="M505" s="438"/>
      <c r="N505" s="438"/>
      <c r="O505" s="438"/>
      <c r="P505" s="438"/>
      <c r="Q505" s="438"/>
      <c r="R505" s="438"/>
      <c r="S505" s="438"/>
      <c r="T505" s="438"/>
      <c r="U505" s="438"/>
      <c r="V505" s="438"/>
      <c r="W505" s="438"/>
      <c r="X505" s="438"/>
      <c r="Y505" s="438"/>
      <c r="Z505" s="438"/>
    </row>
    <row r="506" ht="11.25" customHeight="1">
      <c r="A506" s="438"/>
      <c r="B506" s="438"/>
      <c r="C506" s="438"/>
      <c r="D506" s="438"/>
      <c r="E506" s="438"/>
      <c r="F506" s="438"/>
      <c r="G506" s="438"/>
      <c r="H506" s="438"/>
      <c r="I506" s="438"/>
      <c r="J506" s="438"/>
      <c r="K506" s="438"/>
      <c r="L506" s="438"/>
      <c r="M506" s="438"/>
      <c r="N506" s="438"/>
      <c r="O506" s="438"/>
      <c r="P506" s="438"/>
      <c r="Q506" s="438"/>
      <c r="R506" s="438"/>
      <c r="S506" s="438"/>
      <c r="T506" s="438"/>
      <c r="U506" s="438"/>
      <c r="V506" s="438"/>
      <c r="W506" s="438"/>
      <c r="X506" s="438"/>
      <c r="Y506" s="438"/>
      <c r="Z506" s="438"/>
    </row>
    <row r="507" ht="11.25" customHeight="1">
      <c r="A507" s="438"/>
      <c r="B507" s="438"/>
      <c r="C507" s="438"/>
      <c r="D507" s="438"/>
      <c r="E507" s="438"/>
      <c r="F507" s="438"/>
      <c r="G507" s="438"/>
      <c r="H507" s="438"/>
      <c r="I507" s="438"/>
      <c r="J507" s="438"/>
      <c r="K507" s="438"/>
      <c r="L507" s="438"/>
      <c r="M507" s="438"/>
      <c r="N507" s="438"/>
      <c r="O507" s="438"/>
      <c r="P507" s="438"/>
      <c r="Q507" s="438"/>
      <c r="R507" s="438"/>
      <c r="S507" s="438"/>
      <c r="T507" s="438"/>
      <c r="U507" s="438"/>
      <c r="V507" s="438"/>
      <c r="W507" s="438"/>
      <c r="X507" s="438"/>
      <c r="Y507" s="438"/>
      <c r="Z507" s="438"/>
    </row>
    <row r="508" ht="11.25" customHeight="1">
      <c r="A508" s="438"/>
      <c r="B508" s="438"/>
      <c r="C508" s="438"/>
      <c r="D508" s="438"/>
      <c r="E508" s="438"/>
      <c r="F508" s="438"/>
      <c r="G508" s="438"/>
      <c r="H508" s="438"/>
      <c r="I508" s="438"/>
      <c r="J508" s="438"/>
      <c r="K508" s="438"/>
      <c r="L508" s="438"/>
      <c r="M508" s="438"/>
      <c r="N508" s="438"/>
      <c r="O508" s="438"/>
      <c r="P508" s="438"/>
      <c r="Q508" s="438"/>
      <c r="R508" s="438"/>
      <c r="S508" s="438"/>
      <c r="T508" s="438"/>
      <c r="U508" s="438"/>
      <c r="V508" s="438"/>
      <c r="W508" s="438"/>
      <c r="X508" s="438"/>
      <c r="Y508" s="438"/>
      <c r="Z508" s="438"/>
    </row>
    <row r="509" ht="11.25" customHeight="1">
      <c r="A509" s="438"/>
      <c r="B509" s="438"/>
      <c r="C509" s="438"/>
      <c r="D509" s="438"/>
      <c r="E509" s="438"/>
      <c r="F509" s="438"/>
      <c r="G509" s="438"/>
      <c r="H509" s="438"/>
      <c r="I509" s="438"/>
      <c r="J509" s="438"/>
      <c r="K509" s="438"/>
      <c r="L509" s="438"/>
      <c r="M509" s="438"/>
      <c r="N509" s="438"/>
      <c r="O509" s="438"/>
      <c r="P509" s="438"/>
      <c r="Q509" s="438"/>
      <c r="R509" s="438"/>
      <c r="S509" s="438"/>
      <c r="T509" s="438"/>
      <c r="U509" s="438"/>
      <c r="V509" s="438"/>
      <c r="W509" s="438"/>
      <c r="X509" s="438"/>
      <c r="Y509" s="438"/>
      <c r="Z509" s="438"/>
    </row>
    <row r="510" ht="11.25" customHeight="1">
      <c r="A510" s="438"/>
      <c r="B510" s="438"/>
      <c r="C510" s="438"/>
      <c r="D510" s="438"/>
      <c r="E510" s="438"/>
      <c r="F510" s="438"/>
      <c r="G510" s="438"/>
      <c r="H510" s="438"/>
      <c r="I510" s="438"/>
      <c r="J510" s="438"/>
      <c r="K510" s="438"/>
      <c r="L510" s="438"/>
      <c r="M510" s="438"/>
      <c r="N510" s="438"/>
      <c r="O510" s="438"/>
      <c r="P510" s="438"/>
      <c r="Q510" s="438"/>
      <c r="R510" s="438"/>
      <c r="S510" s="438"/>
      <c r="T510" s="438"/>
      <c r="U510" s="438"/>
      <c r="V510" s="438"/>
      <c r="W510" s="438"/>
      <c r="X510" s="438"/>
      <c r="Y510" s="438"/>
      <c r="Z510" s="438"/>
    </row>
    <row r="511" ht="11.25" customHeight="1">
      <c r="A511" s="438"/>
      <c r="B511" s="438"/>
      <c r="C511" s="438"/>
      <c r="D511" s="438"/>
      <c r="E511" s="438"/>
      <c r="F511" s="438"/>
      <c r="G511" s="438"/>
      <c r="H511" s="438"/>
      <c r="I511" s="438"/>
      <c r="J511" s="438"/>
      <c r="K511" s="438"/>
      <c r="L511" s="438"/>
      <c r="M511" s="438"/>
      <c r="N511" s="438"/>
      <c r="O511" s="438"/>
      <c r="P511" s="438"/>
      <c r="Q511" s="438"/>
      <c r="R511" s="438"/>
      <c r="S511" s="438"/>
      <c r="T511" s="438"/>
      <c r="U511" s="438"/>
      <c r="V511" s="438"/>
      <c r="W511" s="438"/>
      <c r="X511" s="438"/>
      <c r="Y511" s="438"/>
      <c r="Z511" s="438"/>
    </row>
    <row r="512" ht="11.25" customHeight="1">
      <c r="A512" s="438"/>
      <c r="B512" s="438"/>
      <c r="C512" s="438"/>
      <c r="D512" s="438"/>
      <c r="E512" s="438"/>
      <c r="F512" s="438"/>
      <c r="G512" s="438"/>
      <c r="H512" s="438"/>
      <c r="I512" s="438"/>
      <c r="J512" s="438"/>
      <c r="K512" s="438"/>
      <c r="L512" s="438"/>
      <c r="M512" s="438"/>
      <c r="N512" s="438"/>
      <c r="O512" s="438"/>
      <c r="P512" s="438"/>
      <c r="Q512" s="438"/>
      <c r="R512" s="438"/>
      <c r="S512" s="438"/>
      <c r="T512" s="438"/>
      <c r="U512" s="438"/>
      <c r="V512" s="438"/>
      <c r="W512" s="438"/>
      <c r="X512" s="438"/>
      <c r="Y512" s="438"/>
      <c r="Z512" s="438"/>
    </row>
    <row r="513" ht="11.25" customHeight="1">
      <c r="A513" s="438"/>
      <c r="B513" s="438"/>
      <c r="C513" s="438"/>
      <c r="D513" s="438"/>
      <c r="E513" s="438"/>
      <c r="F513" s="438"/>
      <c r="G513" s="438"/>
      <c r="H513" s="438"/>
      <c r="I513" s="438"/>
      <c r="J513" s="438"/>
      <c r="K513" s="438"/>
      <c r="L513" s="438"/>
      <c r="M513" s="438"/>
      <c r="N513" s="438"/>
      <c r="O513" s="438"/>
      <c r="P513" s="438"/>
      <c r="Q513" s="438"/>
      <c r="R513" s="438"/>
      <c r="S513" s="438"/>
      <c r="T513" s="438"/>
      <c r="U513" s="438"/>
      <c r="V513" s="438"/>
      <c r="W513" s="438"/>
      <c r="X513" s="438"/>
      <c r="Y513" s="438"/>
      <c r="Z513" s="438"/>
    </row>
    <row r="514" ht="11.25" customHeight="1">
      <c r="A514" s="438"/>
      <c r="B514" s="438"/>
      <c r="C514" s="438"/>
      <c r="D514" s="438"/>
      <c r="E514" s="438"/>
      <c r="F514" s="438"/>
      <c r="G514" s="438"/>
      <c r="H514" s="438"/>
      <c r="I514" s="438"/>
      <c r="J514" s="438"/>
      <c r="K514" s="438"/>
      <c r="L514" s="438"/>
      <c r="M514" s="438"/>
      <c r="N514" s="438"/>
      <c r="O514" s="438"/>
      <c r="P514" s="438"/>
      <c r="Q514" s="438"/>
      <c r="R514" s="438"/>
      <c r="S514" s="438"/>
      <c r="T514" s="438"/>
      <c r="U514" s="438"/>
      <c r="V514" s="438"/>
      <c r="W514" s="438"/>
      <c r="X514" s="438"/>
      <c r="Y514" s="438"/>
      <c r="Z514" s="438"/>
    </row>
    <row r="515" ht="11.25" customHeight="1">
      <c r="A515" s="438"/>
      <c r="B515" s="438"/>
      <c r="C515" s="438"/>
      <c r="D515" s="438"/>
      <c r="E515" s="438"/>
      <c r="F515" s="438"/>
      <c r="G515" s="438"/>
      <c r="H515" s="438"/>
      <c r="I515" s="438"/>
      <c r="J515" s="438"/>
      <c r="K515" s="438"/>
      <c r="L515" s="438"/>
      <c r="M515" s="438"/>
      <c r="N515" s="438"/>
      <c r="O515" s="438"/>
      <c r="P515" s="438"/>
      <c r="Q515" s="438"/>
      <c r="R515" s="438"/>
      <c r="S515" s="438"/>
      <c r="T515" s="438"/>
      <c r="U515" s="438"/>
      <c r="V515" s="438"/>
      <c r="W515" s="438"/>
      <c r="X515" s="438"/>
      <c r="Y515" s="438"/>
      <c r="Z515" s="438"/>
    </row>
    <row r="516" ht="11.25" customHeight="1">
      <c r="A516" s="438"/>
      <c r="B516" s="438"/>
      <c r="C516" s="438"/>
      <c r="D516" s="438"/>
      <c r="E516" s="438"/>
      <c r="F516" s="438"/>
      <c r="G516" s="438"/>
      <c r="H516" s="438"/>
      <c r="I516" s="438"/>
      <c r="J516" s="438"/>
      <c r="K516" s="438"/>
      <c r="L516" s="438"/>
      <c r="M516" s="438"/>
      <c r="N516" s="438"/>
      <c r="O516" s="438"/>
      <c r="P516" s="438"/>
      <c r="Q516" s="438"/>
      <c r="R516" s="438"/>
      <c r="S516" s="438"/>
      <c r="T516" s="438"/>
      <c r="U516" s="438"/>
      <c r="V516" s="438"/>
      <c r="W516" s="438"/>
      <c r="X516" s="438"/>
      <c r="Y516" s="438"/>
      <c r="Z516" s="438"/>
    </row>
    <row r="517" ht="11.25" customHeight="1">
      <c r="A517" s="438"/>
      <c r="B517" s="438"/>
      <c r="C517" s="438"/>
      <c r="D517" s="438"/>
      <c r="E517" s="438"/>
      <c r="F517" s="438"/>
      <c r="G517" s="438"/>
      <c r="H517" s="438"/>
      <c r="I517" s="438"/>
      <c r="J517" s="438"/>
      <c r="K517" s="438"/>
      <c r="L517" s="438"/>
      <c r="M517" s="438"/>
      <c r="N517" s="438"/>
      <c r="O517" s="438"/>
      <c r="P517" s="438"/>
      <c r="Q517" s="438"/>
      <c r="R517" s="438"/>
      <c r="S517" s="438"/>
      <c r="T517" s="438"/>
      <c r="U517" s="438"/>
      <c r="V517" s="438"/>
      <c r="W517" s="438"/>
      <c r="X517" s="438"/>
      <c r="Y517" s="438"/>
      <c r="Z517" s="438"/>
    </row>
    <row r="518" ht="11.25" customHeight="1">
      <c r="A518" s="438"/>
      <c r="B518" s="438"/>
      <c r="C518" s="438"/>
      <c r="D518" s="438"/>
      <c r="E518" s="438"/>
      <c r="F518" s="438"/>
      <c r="G518" s="438"/>
      <c r="H518" s="438"/>
      <c r="I518" s="438"/>
      <c r="J518" s="438"/>
      <c r="K518" s="438"/>
      <c r="L518" s="438"/>
      <c r="M518" s="438"/>
      <c r="N518" s="438"/>
      <c r="O518" s="438"/>
      <c r="P518" s="438"/>
      <c r="Q518" s="438"/>
      <c r="R518" s="438"/>
      <c r="S518" s="438"/>
      <c r="T518" s="438"/>
      <c r="U518" s="438"/>
      <c r="V518" s="438"/>
      <c r="W518" s="438"/>
      <c r="X518" s="438"/>
      <c r="Y518" s="438"/>
      <c r="Z518" s="438"/>
    </row>
    <row r="519" ht="11.25" customHeight="1">
      <c r="A519" s="438"/>
      <c r="B519" s="438"/>
      <c r="C519" s="438"/>
      <c r="D519" s="438"/>
      <c r="E519" s="438"/>
      <c r="F519" s="438"/>
      <c r="G519" s="438"/>
      <c r="H519" s="438"/>
      <c r="I519" s="438"/>
      <c r="J519" s="438"/>
      <c r="K519" s="438"/>
      <c r="L519" s="438"/>
      <c r="M519" s="438"/>
      <c r="N519" s="438"/>
      <c r="O519" s="438"/>
      <c r="P519" s="438"/>
      <c r="Q519" s="438"/>
      <c r="R519" s="438"/>
      <c r="S519" s="438"/>
      <c r="T519" s="438"/>
      <c r="U519" s="438"/>
      <c r="V519" s="438"/>
      <c r="W519" s="438"/>
      <c r="X519" s="438"/>
      <c r="Y519" s="438"/>
      <c r="Z519" s="438"/>
    </row>
    <row r="520" ht="11.25" customHeight="1">
      <c r="A520" s="438"/>
      <c r="B520" s="438"/>
      <c r="C520" s="438"/>
      <c r="D520" s="438"/>
      <c r="E520" s="438"/>
      <c r="F520" s="438"/>
      <c r="G520" s="438"/>
      <c r="H520" s="438"/>
      <c r="I520" s="438"/>
      <c r="J520" s="438"/>
      <c r="K520" s="438"/>
      <c r="L520" s="438"/>
      <c r="M520" s="438"/>
      <c r="N520" s="438"/>
      <c r="O520" s="438"/>
      <c r="P520" s="438"/>
      <c r="Q520" s="438"/>
      <c r="R520" s="438"/>
      <c r="S520" s="438"/>
      <c r="T520" s="438"/>
      <c r="U520" s="438"/>
      <c r="V520" s="438"/>
      <c r="W520" s="438"/>
      <c r="X520" s="438"/>
      <c r="Y520" s="438"/>
      <c r="Z520" s="438"/>
    </row>
    <row r="521" ht="11.25" customHeight="1">
      <c r="A521" s="438"/>
      <c r="B521" s="438"/>
      <c r="C521" s="438"/>
      <c r="D521" s="438"/>
      <c r="E521" s="438"/>
      <c r="F521" s="438"/>
      <c r="G521" s="438"/>
      <c r="H521" s="438"/>
      <c r="I521" s="438"/>
      <c r="J521" s="438"/>
      <c r="K521" s="438"/>
      <c r="L521" s="438"/>
      <c r="M521" s="438"/>
      <c r="N521" s="438"/>
      <c r="O521" s="438"/>
      <c r="P521" s="438"/>
      <c r="Q521" s="438"/>
      <c r="R521" s="438"/>
      <c r="S521" s="438"/>
      <c r="T521" s="438"/>
      <c r="U521" s="438"/>
      <c r="V521" s="438"/>
      <c r="W521" s="438"/>
      <c r="X521" s="438"/>
      <c r="Y521" s="438"/>
      <c r="Z521" s="438"/>
    </row>
    <row r="522" ht="11.25" customHeight="1">
      <c r="A522" s="438"/>
      <c r="B522" s="438"/>
      <c r="C522" s="438"/>
      <c r="D522" s="438"/>
      <c r="E522" s="438"/>
      <c r="F522" s="438"/>
      <c r="G522" s="438"/>
      <c r="H522" s="438"/>
      <c r="I522" s="438"/>
      <c r="J522" s="438"/>
      <c r="K522" s="438"/>
      <c r="L522" s="438"/>
      <c r="M522" s="438"/>
      <c r="N522" s="438"/>
      <c r="O522" s="438"/>
      <c r="P522" s="438"/>
      <c r="Q522" s="438"/>
      <c r="R522" s="438"/>
      <c r="S522" s="438"/>
      <c r="T522" s="438"/>
      <c r="U522" s="438"/>
      <c r="V522" s="438"/>
      <c r="W522" s="438"/>
      <c r="X522" s="438"/>
      <c r="Y522" s="438"/>
      <c r="Z522" s="438"/>
    </row>
    <row r="523" ht="11.25" customHeight="1">
      <c r="A523" s="438"/>
      <c r="B523" s="438"/>
      <c r="C523" s="438"/>
      <c r="D523" s="438"/>
      <c r="E523" s="438"/>
      <c r="F523" s="438"/>
      <c r="G523" s="438"/>
      <c r="H523" s="438"/>
      <c r="I523" s="438"/>
      <c r="J523" s="438"/>
      <c r="K523" s="438"/>
      <c r="L523" s="438"/>
      <c r="M523" s="438"/>
      <c r="N523" s="438"/>
      <c r="O523" s="438"/>
      <c r="P523" s="438"/>
      <c r="Q523" s="438"/>
      <c r="R523" s="438"/>
      <c r="S523" s="438"/>
      <c r="T523" s="438"/>
      <c r="U523" s="438"/>
      <c r="V523" s="438"/>
      <c r="W523" s="438"/>
      <c r="X523" s="438"/>
      <c r="Y523" s="438"/>
      <c r="Z523" s="438"/>
    </row>
    <row r="524" ht="11.25" customHeight="1">
      <c r="A524" s="438"/>
      <c r="B524" s="438"/>
      <c r="C524" s="438"/>
      <c r="D524" s="438"/>
      <c r="E524" s="438"/>
      <c r="F524" s="438"/>
      <c r="G524" s="438"/>
      <c r="H524" s="438"/>
      <c r="I524" s="438"/>
      <c r="J524" s="438"/>
      <c r="K524" s="438"/>
      <c r="L524" s="438"/>
      <c r="M524" s="438"/>
      <c r="N524" s="438"/>
      <c r="O524" s="438"/>
      <c r="P524" s="438"/>
      <c r="Q524" s="438"/>
      <c r="R524" s="438"/>
      <c r="S524" s="438"/>
      <c r="T524" s="438"/>
      <c r="U524" s="438"/>
      <c r="V524" s="438"/>
      <c r="W524" s="438"/>
      <c r="X524" s="438"/>
      <c r="Y524" s="438"/>
      <c r="Z524" s="438"/>
    </row>
    <row r="525" ht="11.25" customHeight="1">
      <c r="A525" s="438"/>
      <c r="B525" s="438"/>
      <c r="C525" s="438"/>
      <c r="D525" s="438"/>
      <c r="E525" s="438"/>
      <c r="F525" s="438"/>
      <c r="G525" s="438"/>
      <c r="H525" s="438"/>
      <c r="I525" s="438"/>
      <c r="J525" s="438"/>
      <c r="K525" s="438"/>
      <c r="L525" s="438"/>
      <c r="M525" s="438"/>
      <c r="N525" s="438"/>
      <c r="O525" s="438"/>
      <c r="P525" s="438"/>
      <c r="Q525" s="438"/>
      <c r="R525" s="438"/>
      <c r="S525" s="438"/>
      <c r="T525" s="438"/>
      <c r="U525" s="438"/>
      <c r="V525" s="438"/>
      <c r="W525" s="438"/>
      <c r="X525" s="438"/>
      <c r="Y525" s="438"/>
      <c r="Z525" s="438"/>
    </row>
    <row r="526" ht="11.25" customHeight="1">
      <c r="A526" s="438"/>
      <c r="B526" s="438"/>
      <c r="C526" s="438"/>
      <c r="D526" s="438"/>
      <c r="E526" s="438"/>
      <c r="F526" s="438"/>
      <c r="G526" s="438"/>
      <c r="H526" s="438"/>
      <c r="I526" s="438"/>
      <c r="J526" s="438"/>
      <c r="K526" s="438"/>
      <c r="L526" s="438"/>
      <c r="M526" s="438"/>
      <c r="N526" s="438"/>
      <c r="O526" s="438"/>
      <c r="P526" s="438"/>
      <c r="Q526" s="438"/>
      <c r="R526" s="438"/>
      <c r="S526" s="438"/>
      <c r="T526" s="438"/>
      <c r="U526" s="438"/>
      <c r="V526" s="438"/>
      <c r="W526" s="438"/>
      <c r="X526" s="438"/>
      <c r="Y526" s="438"/>
      <c r="Z526" s="438"/>
    </row>
    <row r="527" ht="11.25" customHeight="1">
      <c r="A527" s="438"/>
      <c r="B527" s="438"/>
      <c r="C527" s="438"/>
      <c r="D527" s="438"/>
      <c r="E527" s="438"/>
      <c r="F527" s="438"/>
      <c r="G527" s="438"/>
      <c r="H527" s="438"/>
      <c r="I527" s="438"/>
      <c r="J527" s="438"/>
      <c r="K527" s="438"/>
      <c r="L527" s="438"/>
      <c r="M527" s="438"/>
      <c r="N527" s="438"/>
      <c r="O527" s="438"/>
      <c r="P527" s="438"/>
      <c r="Q527" s="438"/>
      <c r="R527" s="438"/>
      <c r="S527" s="438"/>
      <c r="T527" s="438"/>
      <c r="U527" s="438"/>
      <c r="V527" s="438"/>
      <c r="W527" s="438"/>
      <c r="X527" s="438"/>
      <c r="Y527" s="438"/>
      <c r="Z527" s="438"/>
    </row>
    <row r="528" ht="11.25" customHeight="1">
      <c r="A528" s="438"/>
      <c r="B528" s="438"/>
      <c r="C528" s="438"/>
      <c r="D528" s="438"/>
      <c r="E528" s="438"/>
      <c r="F528" s="438"/>
      <c r="G528" s="438"/>
      <c r="H528" s="438"/>
      <c r="I528" s="438"/>
      <c r="J528" s="438"/>
      <c r="K528" s="438"/>
      <c r="L528" s="438"/>
      <c r="M528" s="438"/>
      <c r="N528" s="438"/>
      <c r="O528" s="438"/>
      <c r="P528" s="438"/>
      <c r="Q528" s="438"/>
      <c r="R528" s="438"/>
      <c r="S528" s="438"/>
      <c r="T528" s="438"/>
      <c r="U528" s="438"/>
      <c r="V528" s="438"/>
      <c r="W528" s="438"/>
      <c r="X528" s="438"/>
      <c r="Y528" s="438"/>
      <c r="Z528" s="438"/>
    </row>
    <row r="529" ht="11.25" customHeight="1">
      <c r="A529" s="438"/>
      <c r="B529" s="438"/>
      <c r="C529" s="438"/>
      <c r="D529" s="438"/>
      <c r="E529" s="438"/>
      <c r="F529" s="438"/>
      <c r="G529" s="438"/>
      <c r="H529" s="438"/>
      <c r="I529" s="438"/>
      <c r="J529" s="438"/>
      <c r="K529" s="438"/>
      <c r="L529" s="438"/>
      <c r="M529" s="438"/>
      <c r="N529" s="438"/>
      <c r="O529" s="438"/>
      <c r="P529" s="438"/>
      <c r="Q529" s="438"/>
      <c r="R529" s="438"/>
      <c r="S529" s="438"/>
      <c r="T529" s="438"/>
      <c r="U529" s="438"/>
      <c r="V529" s="438"/>
      <c r="W529" s="438"/>
      <c r="X529" s="438"/>
      <c r="Y529" s="438"/>
      <c r="Z529" s="438"/>
    </row>
    <row r="530" ht="11.25" customHeight="1">
      <c r="A530" s="438"/>
      <c r="B530" s="438"/>
      <c r="C530" s="438"/>
      <c r="D530" s="438"/>
      <c r="E530" s="438"/>
      <c r="F530" s="438"/>
      <c r="G530" s="438"/>
      <c r="H530" s="438"/>
      <c r="I530" s="438"/>
      <c r="J530" s="438"/>
      <c r="K530" s="438"/>
      <c r="L530" s="438"/>
      <c r="M530" s="438"/>
      <c r="N530" s="438"/>
      <c r="O530" s="438"/>
      <c r="P530" s="438"/>
      <c r="Q530" s="438"/>
      <c r="R530" s="438"/>
      <c r="S530" s="438"/>
      <c r="T530" s="438"/>
      <c r="U530" s="438"/>
      <c r="V530" s="438"/>
      <c r="W530" s="438"/>
      <c r="X530" s="438"/>
      <c r="Y530" s="438"/>
      <c r="Z530" s="438"/>
    </row>
    <row r="531" ht="11.25" customHeight="1">
      <c r="A531" s="438"/>
      <c r="B531" s="438"/>
      <c r="C531" s="438"/>
      <c r="D531" s="438"/>
      <c r="E531" s="438"/>
      <c r="F531" s="438"/>
      <c r="G531" s="438"/>
      <c r="H531" s="438"/>
      <c r="I531" s="438"/>
      <c r="J531" s="438"/>
      <c r="K531" s="438"/>
      <c r="L531" s="438"/>
      <c r="M531" s="438"/>
      <c r="N531" s="438"/>
      <c r="O531" s="438"/>
      <c r="P531" s="438"/>
      <c r="Q531" s="438"/>
      <c r="R531" s="438"/>
      <c r="S531" s="438"/>
      <c r="T531" s="438"/>
      <c r="U531" s="438"/>
      <c r="V531" s="438"/>
      <c r="W531" s="438"/>
      <c r="X531" s="438"/>
      <c r="Y531" s="438"/>
      <c r="Z531" s="438"/>
    </row>
    <row r="532" ht="11.25" customHeight="1">
      <c r="A532" s="438"/>
      <c r="B532" s="438"/>
      <c r="C532" s="438"/>
      <c r="D532" s="438"/>
      <c r="E532" s="438"/>
      <c r="F532" s="438"/>
      <c r="G532" s="438"/>
      <c r="H532" s="438"/>
      <c r="I532" s="438"/>
      <c r="J532" s="438"/>
      <c r="K532" s="438"/>
      <c r="L532" s="438"/>
      <c r="M532" s="438"/>
      <c r="N532" s="438"/>
      <c r="O532" s="438"/>
      <c r="P532" s="438"/>
      <c r="Q532" s="438"/>
      <c r="R532" s="438"/>
      <c r="S532" s="438"/>
      <c r="T532" s="438"/>
      <c r="U532" s="438"/>
      <c r="V532" s="438"/>
      <c r="W532" s="438"/>
      <c r="X532" s="438"/>
      <c r="Y532" s="438"/>
      <c r="Z532" s="438"/>
    </row>
    <row r="533" ht="11.25" customHeight="1">
      <c r="A533" s="438"/>
      <c r="B533" s="438"/>
      <c r="C533" s="438"/>
      <c r="D533" s="438"/>
      <c r="E533" s="438"/>
      <c r="F533" s="438"/>
      <c r="G533" s="438"/>
      <c r="H533" s="438"/>
      <c r="I533" s="438"/>
      <c r="J533" s="438"/>
      <c r="K533" s="438"/>
      <c r="L533" s="438"/>
      <c r="M533" s="438"/>
      <c r="N533" s="438"/>
      <c r="O533" s="438"/>
      <c r="P533" s="438"/>
      <c r="Q533" s="438"/>
      <c r="R533" s="438"/>
      <c r="S533" s="438"/>
      <c r="T533" s="438"/>
      <c r="U533" s="438"/>
      <c r="V533" s="438"/>
      <c r="W533" s="438"/>
      <c r="X533" s="438"/>
      <c r="Y533" s="438"/>
      <c r="Z533" s="438"/>
    </row>
    <row r="534" ht="11.25" customHeight="1">
      <c r="A534" s="438"/>
      <c r="B534" s="438"/>
      <c r="C534" s="438"/>
      <c r="D534" s="438"/>
      <c r="E534" s="438"/>
      <c r="F534" s="438"/>
      <c r="G534" s="438"/>
      <c r="H534" s="438"/>
      <c r="I534" s="438"/>
      <c r="J534" s="438"/>
      <c r="K534" s="438"/>
      <c r="L534" s="438"/>
      <c r="M534" s="438"/>
      <c r="N534" s="438"/>
      <c r="O534" s="438"/>
      <c r="P534" s="438"/>
      <c r="Q534" s="438"/>
      <c r="R534" s="438"/>
      <c r="S534" s="438"/>
      <c r="T534" s="438"/>
      <c r="U534" s="438"/>
      <c r="V534" s="438"/>
      <c r="W534" s="438"/>
      <c r="X534" s="438"/>
      <c r="Y534" s="438"/>
      <c r="Z534" s="438"/>
    </row>
    <row r="535" ht="11.25" customHeight="1">
      <c r="A535" s="438"/>
      <c r="B535" s="438"/>
      <c r="C535" s="438"/>
      <c r="D535" s="438"/>
      <c r="E535" s="438"/>
      <c r="F535" s="438"/>
      <c r="G535" s="438"/>
      <c r="H535" s="438"/>
      <c r="I535" s="438"/>
      <c r="J535" s="438"/>
      <c r="K535" s="438"/>
      <c r="L535" s="438"/>
      <c r="M535" s="438"/>
      <c r="N535" s="438"/>
      <c r="O535" s="438"/>
      <c r="P535" s="438"/>
      <c r="Q535" s="438"/>
      <c r="R535" s="438"/>
      <c r="S535" s="438"/>
      <c r="T535" s="438"/>
      <c r="U535" s="438"/>
      <c r="V535" s="438"/>
      <c r="W535" s="438"/>
      <c r="X535" s="438"/>
      <c r="Y535" s="438"/>
      <c r="Z535" s="438"/>
    </row>
    <row r="536" ht="11.25" customHeight="1">
      <c r="A536" s="438"/>
      <c r="B536" s="438"/>
      <c r="C536" s="438"/>
      <c r="D536" s="438"/>
      <c r="E536" s="438"/>
      <c r="F536" s="438"/>
      <c r="G536" s="438"/>
      <c r="H536" s="438"/>
      <c r="I536" s="438"/>
      <c r="J536" s="438"/>
      <c r="K536" s="438"/>
      <c r="L536" s="438"/>
      <c r="M536" s="438"/>
      <c r="N536" s="438"/>
      <c r="O536" s="438"/>
      <c r="P536" s="438"/>
      <c r="Q536" s="438"/>
      <c r="R536" s="438"/>
      <c r="S536" s="438"/>
      <c r="T536" s="438"/>
      <c r="U536" s="438"/>
      <c r="V536" s="438"/>
      <c r="W536" s="438"/>
      <c r="X536" s="438"/>
      <c r="Y536" s="438"/>
      <c r="Z536" s="438"/>
    </row>
    <row r="537" ht="11.25" customHeight="1">
      <c r="A537" s="438"/>
      <c r="B537" s="438"/>
      <c r="C537" s="438"/>
      <c r="D537" s="438"/>
      <c r="E537" s="438"/>
      <c r="F537" s="438"/>
      <c r="G537" s="438"/>
      <c r="H537" s="438"/>
      <c r="I537" s="438"/>
      <c r="J537" s="438"/>
      <c r="K537" s="438"/>
      <c r="L537" s="438"/>
      <c r="M537" s="438"/>
      <c r="N537" s="438"/>
      <c r="O537" s="438"/>
      <c r="P537" s="438"/>
      <c r="Q537" s="438"/>
      <c r="R537" s="438"/>
      <c r="S537" s="438"/>
      <c r="T537" s="438"/>
      <c r="U537" s="438"/>
      <c r="V537" s="438"/>
      <c r="W537" s="438"/>
      <c r="X537" s="438"/>
      <c r="Y537" s="438"/>
      <c r="Z537" s="438"/>
    </row>
    <row r="538" ht="11.25" customHeight="1">
      <c r="A538" s="438"/>
      <c r="B538" s="438"/>
      <c r="C538" s="438"/>
      <c r="D538" s="438"/>
      <c r="E538" s="438"/>
      <c r="F538" s="438"/>
      <c r="G538" s="438"/>
      <c r="H538" s="438"/>
      <c r="I538" s="438"/>
      <c r="J538" s="438"/>
      <c r="K538" s="438"/>
      <c r="L538" s="438"/>
      <c r="M538" s="438"/>
      <c r="N538" s="438"/>
      <c r="O538" s="438"/>
      <c r="P538" s="438"/>
      <c r="Q538" s="438"/>
      <c r="R538" s="438"/>
      <c r="S538" s="438"/>
      <c r="T538" s="438"/>
      <c r="U538" s="438"/>
      <c r="V538" s="438"/>
      <c r="W538" s="438"/>
      <c r="X538" s="438"/>
      <c r="Y538" s="438"/>
      <c r="Z538" s="438"/>
    </row>
    <row r="539" ht="11.25" customHeight="1">
      <c r="A539" s="438"/>
      <c r="B539" s="438"/>
      <c r="C539" s="438"/>
      <c r="D539" s="438"/>
      <c r="E539" s="438"/>
      <c r="F539" s="438"/>
      <c r="G539" s="438"/>
      <c r="H539" s="438"/>
      <c r="I539" s="438"/>
      <c r="J539" s="438"/>
      <c r="K539" s="438"/>
      <c r="L539" s="438"/>
      <c r="M539" s="438"/>
      <c r="N539" s="438"/>
      <c r="O539" s="438"/>
      <c r="P539" s="438"/>
      <c r="Q539" s="438"/>
      <c r="R539" s="438"/>
      <c r="S539" s="438"/>
      <c r="T539" s="438"/>
      <c r="U539" s="438"/>
      <c r="V539" s="438"/>
      <c r="W539" s="438"/>
      <c r="X539" s="438"/>
      <c r="Y539" s="438"/>
      <c r="Z539" s="438"/>
    </row>
    <row r="540" ht="11.25" customHeight="1">
      <c r="A540" s="438"/>
      <c r="B540" s="438"/>
      <c r="C540" s="438"/>
      <c r="D540" s="438"/>
      <c r="E540" s="438"/>
      <c r="F540" s="438"/>
      <c r="G540" s="438"/>
      <c r="H540" s="438"/>
      <c r="I540" s="438"/>
      <c r="J540" s="438"/>
      <c r="K540" s="438"/>
      <c r="L540" s="438"/>
      <c r="M540" s="438"/>
      <c r="N540" s="438"/>
      <c r="O540" s="438"/>
      <c r="P540" s="438"/>
      <c r="Q540" s="438"/>
      <c r="R540" s="438"/>
      <c r="S540" s="438"/>
      <c r="T540" s="438"/>
      <c r="U540" s="438"/>
      <c r="V540" s="438"/>
      <c r="W540" s="438"/>
      <c r="X540" s="438"/>
      <c r="Y540" s="438"/>
      <c r="Z540" s="438"/>
    </row>
    <row r="541" ht="11.25" customHeight="1">
      <c r="A541" s="438"/>
      <c r="B541" s="438"/>
      <c r="C541" s="438"/>
      <c r="D541" s="438"/>
      <c r="E541" s="438"/>
      <c r="F541" s="438"/>
      <c r="G541" s="438"/>
      <c r="H541" s="438"/>
      <c r="I541" s="438"/>
      <c r="J541" s="438"/>
      <c r="K541" s="438"/>
      <c r="L541" s="438"/>
      <c r="M541" s="438"/>
      <c r="N541" s="438"/>
      <c r="O541" s="438"/>
      <c r="P541" s="438"/>
      <c r="Q541" s="438"/>
      <c r="R541" s="438"/>
      <c r="S541" s="438"/>
      <c r="T541" s="438"/>
      <c r="U541" s="438"/>
      <c r="V541" s="438"/>
      <c r="W541" s="438"/>
      <c r="X541" s="438"/>
      <c r="Y541" s="438"/>
      <c r="Z541" s="438"/>
    </row>
    <row r="542" ht="11.25" customHeight="1">
      <c r="A542" s="438"/>
      <c r="B542" s="438"/>
      <c r="C542" s="438"/>
      <c r="D542" s="438"/>
      <c r="E542" s="438"/>
      <c r="F542" s="438"/>
      <c r="G542" s="438"/>
      <c r="H542" s="438"/>
      <c r="I542" s="438"/>
      <c r="J542" s="438"/>
      <c r="K542" s="438"/>
      <c r="L542" s="438"/>
      <c r="M542" s="438"/>
      <c r="N542" s="438"/>
      <c r="O542" s="438"/>
      <c r="P542" s="438"/>
      <c r="Q542" s="438"/>
      <c r="R542" s="438"/>
      <c r="S542" s="438"/>
      <c r="T542" s="438"/>
      <c r="U542" s="438"/>
      <c r="V542" s="438"/>
      <c r="W542" s="438"/>
      <c r="X542" s="438"/>
      <c r="Y542" s="438"/>
      <c r="Z542" s="438"/>
    </row>
    <row r="543" ht="11.25" customHeight="1">
      <c r="A543" s="438"/>
      <c r="B543" s="438"/>
      <c r="C543" s="438"/>
      <c r="D543" s="438"/>
      <c r="E543" s="438"/>
      <c r="F543" s="438"/>
      <c r="G543" s="438"/>
      <c r="H543" s="438"/>
      <c r="I543" s="438"/>
      <c r="J543" s="438"/>
      <c r="K543" s="438"/>
      <c r="L543" s="438"/>
      <c r="M543" s="438"/>
      <c r="N543" s="438"/>
      <c r="O543" s="438"/>
      <c r="P543" s="438"/>
      <c r="Q543" s="438"/>
      <c r="R543" s="438"/>
      <c r="S543" s="438"/>
      <c r="T543" s="438"/>
      <c r="U543" s="438"/>
      <c r="V543" s="438"/>
      <c r="W543" s="438"/>
      <c r="X543" s="438"/>
      <c r="Y543" s="438"/>
      <c r="Z543" s="438"/>
    </row>
    <row r="544" ht="11.25" customHeight="1">
      <c r="A544" s="438"/>
      <c r="B544" s="438"/>
      <c r="C544" s="438"/>
      <c r="D544" s="438"/>
      <c r="E544" s="438"/>
      <c r="F544" s="438"/>
      <c r="G544" s="438"/>
      <c r="H544" s="438"/>
      <c r="I544" s="438"/>
      <c r="J544" s="438"/>
      <c r="K544" s="438"/>
      <c r="L544" s="438"/>
      <c r="M544" s="438"/>
      <c r="N544" s="438"/>
      <c r="O544" s="438"/>
      <c r="P544" s="438"/>
      <c r="Q544" s="438"/>
      <c r="R544" s="438"/>
      <c r="S544" s="438"/>
      <c r="T544" s="438"/>
      <c r="U544" s="438"/>
      <c r="V544" s="438"/>
      <c r="W544" s="438"/>
      <c r="X544" s="438"/>
      <c r="Y544" s="438"/>
      <c r="Z544" s="438"/>
    </row>
    <row r="545" ht="11.25" customHeight="1">
      <c r="A545" s="438"/>
      <c r="B545" s="438"/>
      <c r="C545" s="438"/>
      <c r="D545" s="438"/>
      <c r="E545" s="438"/>
      <c r="F545" s="438"/>
      <c r="G545" s="438"/>
      <c r="H545" s="438"/>
      <c r="I545" s="438"/>
      <c r="J545" s="438"/>
      <c r="K545" s="438"/>
      <c r="L545" s="438"/>
      <c r="M545" s="438"/>
      <c r="N545" s="438"/>
      <c r="O545" s="438"/>
      <c r="P545" s="438"/>
      <c r="Q545" s="438"/>
      <c r="R545" s="438"/>
      <c r="S545" s="438"/>
      <c r="T545" s="438"/>
      <c r="U545" s="438"/>
      <c r="V545" s="438"/>
      <c r="W545" s="438"/>
      <c r="X545" s="438"/>
      <c r="Y545" s="438"/>
      <c r="Z545" s="438"/>
    </row>
    <row r="546" ht="11.25" customHeight="1">
      <c r="A546" s="438"/>
      <c r="B546" s="438"/>
      <c r="C546" s="438"/>
      <c r="D546" s="438"/>
      <c r="E546" s="438"/>
      <c r="F546" s="438"/>
      <c r="G546" s="438"/>
      <c r="H546" s="438"/>
      <c r="I546" s="438"/>
      <c r="J546" s="438"/>
      <c r="K546" s="438"/>
      <c r="L546" s="438"/>
      <c r="M546" s="438"/>
      <c r="N546" s="438"/>
      <c r="O546" s="438"/>
      <c r="P546" s="438"/>
      <c r="Q546" s="438"/>
      <c r="R546" s="438"/>
      <c r="S546" s="438"/>
      <c r="T546" s="438"/>
      <c r="U546" s="438"/>
      <c r="V546" s="438"/>
      <c r="W546" s="438"/>
      <c r="X546" s="438"/>
      <c r="Y546" s="438"/>
      <c r="Z546" s="438"/>
    </row>
    <row r="547" ht="11.25" customHeight="1">
      <c r="A547" s="438"/>
      <c r="B547" s="438"/>
      <c r="C547" s="438"/>
      <c r="D547" s="438"/>
      <c r="E547" s="438"/>
      <c r="F547" s="438"/>
      <c r="G547" s="438"/>
      <c r="H547" s="438"/>
      <c r="I547" s="438"/>
      <c r="J547" s="438"/>
      <c r="K547" s="438"/>
      <c r="L547" s="438"/>
      <c r="M547" s="438"/>
      <c r="N547" s="438"/>
      <c r="O547" s="438"/>
      <c r="P547" s="438"/>
      <c r="Q547" s="438"/>
      <c r="R547" s="438"/>
      <c r="S547" s="438"/>
      <c r="T547" s="438"/>
      <c r="U547" s="438"/>
      <c r="V547" s="438"/>
      <c r="W547" s="438"/>
      <c r="X547" s="438"/>
      <c r="Y547" s="438"/>
      <c r="Z547" s="438"/>
    </row>
    <row r="548" ht="11.25" customHeight="1">
      <c r="A548" s="438"/>
      <c r="B548" s="438"/>
      <c r="C548" s="438"/>
      <c r="D548" s="438"/>
      <c r="E548" s="438"/>
      <c r="F548" s="438"/>
      <c r="G548" s="438"/>
      <c r="H548" s="438"/>
      <c r="I548" s="438"/>
      <c r="J548" s="438"/>
      <c r="K548" s="438"/>
      <c r="L548" s="438"/>
      <c r="M548" s="438"/>
      <c r="N548" s="438"/>
      <c r="O548" s="438"/>
      <c r="P548" s="438"/>
      <c r="Q548" s="438"/>
      <c r="R548" s="438"/>
      <c r="S548" s="438"/>
      <c r="T548" s="438"/>
      <c r="U548" s="438"/>
      <c r="V548" s="438"/>
      <c r="W548" s="438"/>
      <c r="X548" s="438"/>
      <c r="Y548" s="438"/>
      <c r="Z548" s="438"/>
    </row>
    <row r="549" ht="11.25" customHeight="1">
      <c r="A549" s="438"/>
      <c r="B549" s="438"/>
      <c r="C549" s="438"/>
      <c r="D549" s="438"/>
      <c r="E549" s="438"/>
      <c r="F549" s="438"/>
      <c r="G549" s="438"/>
      <c r="H549" s="438"/>
      <c r="I549" s="438"/>
      <c r="J549" s="438"/>
      <c r="K549" s="438"/>
      <c r="L549" s="438"/>
      <c r="M549" s="438"/>
      <c r="N549" s="438"/>
      <c r="O549" s="438"/>
      <c r="P549" s="438"/>
      <c r="Q549" s="438"/>
      <c r="R549" s="438"/>
      <c r="S549" s="438"/>
      <c r="T549" s="438"/>
      <c r="U549" s="438"/>
      <c r="V549" s="438"/>
      <c r="W549" s="438"/>
      <c r="X549" s="438"/>
      <c r="Y549" s="438"/>
      <c r="Z549" s="438"/>
    </row>
    <row r="550" ht="11.25" customHeight="1">
      <c r="A550" s="438"/>
      <c r="B550" s="438"/>
      <c r="C550" s="438"/>
      <c r="D550" s="438"/>
      <c r="E550" s="438"/>
      <c r="F550" s="438"/>
      <c r="G550" s="438"/>
      <c r="H550" s="438"/>
      <c r="I550" s="438"/>
      <c r="J550" s="438"/>
      <c r="K550" s="438"/>
      <c r="L550" s="438"/>
      <c r="M550" s="438"/>
      <c r="N550" s="438"/>
      <c r="O550" s="438"/>
      <c r="P550" s="438"/>
      <c r="Q550" s="438"/>
      <c r="R550" s="438"/>
      <c r="S550" s="438"/>
      <c r="T550" s="438"/>
      <c r="U550" s="438"/>
      <c r="V550" s="438"/>
      <c r="W550" s="438"/>
      <c r="X550" s="438"/>
      <c r="Y550" s="438"/>
      <c r="Z550" s="438"/>
    </row>
    <row r="551" ht="11.25" customHeight="1">
      <c r="A551" s="438"/>
      <c r="B551" s="438"/>
      <c r="C551" s="438"/>
      <c r="D551" s="438"/>
      <c r="E551" s="438"/>
      <c r="F551" s="438"/>
      <c r="G551" s="438"/>
      <c r="H551" s="438"/>
      <c r="I551" s="438"/>
      <c r="J551" s="438"/>
      <c r="K551" s="438"/>
      <c r="L551" s="438"/>
      <c r="M551" s="438"/>
      <c r="N551" s="438"/>
      <c r="O551" s="438"/>
      <c r="P551" s="438"/>
      <c r="Q551" s="438"/>
      <c r="R551" s="438"/>
      <c r="S551" s="438"/>
      <c r="T551" s="438"/>
      <c r="U551" s="438"/>
      <c r="V551" s="438"/>
      <c r="W551" s="438"/>
      <c r="X551" s="438"/>
      <c r="Y551" s="438"/>
      <c r="Z551" s="438"/>
    </row>
    <row r="552" ht="11.25" customHeight="1">
      <c r="A552" s="438"/>
      <c r="B552" s="438"/>
      <c r="C552" s="438"/>
      <c r="D552" s="438"/>
      <c r="E552" s="438"/>
      <c r="F552" s="438"/>
      <c r="G552" s="438"/>
      <c r="H552" s="438"/>
      <c r="I552" s="438"/>
      <c r="J552" s="438"/>
      <c r="K552" s="438"/>
      <c r="L552" s="438"/>
      <c r="M552" s="438"/>
      <c r="N552" s="438"/>
      <c r="O552" s="438"/>
      <c r="P552" s="438"/>
      <c r="Q552" s="438"/>
      <c r="R552" s="438"/>
      <c r="S552" s="438"/>
      <c r="T552" s="438"/>
      <c r="U552" s="438"/>
      <c r="V552" s="438"/>
      <c r="W552" s="438"/>
      <c r="X552" s="438"/>
      <c r="Y552" s="438"/>
      <c r="Z552" s="438"/>
    </row>
    <row r="553" ht="11.25" customHeight="1">
      <c r="A553" s="438"/>
      <c r="B553" s="438"/>
      <c r="C553" s="438"/>
      <c r="D553" s="438"/>
      <c r="E553" s="438"/>
      <c r="F553" s="438"/>
      <c r="G553" s="438"/>
      <c r="H553" s="438"/>
      <c r="I553" s="438"/>
      <c r="J553" s="438"/>
      <c r="K553" s="438"/>
      <c r="L553" s="438"/>
      <c r="M553" s="438"/>
      <c r="N553" s="438"/>
      <c r="O553" s="438"/>
      <c r="P553" s="438"/>
      <c r="Q553" s="438"/>
      <c r="R553" s="438"/>
      <c r="S553" s="438"/>
      <c r="T553" s="438"/>
      <c r="U553" s="438"/>
      <c r="V553" s="438"/>
      <c r="W553" s="438"/>
      <c r="X553" s="438"/>
      <c r="Y553" s="438"/>
      <c r="Z553" s="438"/>
    </row>
    <row r="554" ht="11.25" customHeight="1">
      <c r="A554" s="438"/>
      <c r="B554" s="438"/>
      <c r="C554" s="438"/>
      <c r="D554" s="438"/>
      <c r="E554" s="438"/>
      <c r="F554" s="438"/>
      <c r="G554" s="438"/>
      <c r="H554" s="438"/>
      <c r="I554" s="438"/>
      <c r="J554" s="438"/>
      <c r="K554" s="438"/>
      <c r="L554" s="438"/>
      <c r="M554" s="438"/>
      <c r="N554" s="438"/>
      <c r="O554" s="438"/>
      <c r="P554" s="438"/>
      <c r="Q554" s="438"/>
      <c r="R554" s="438"/>
      <c r="S554" s="438"/>
      <c r="T554" s="438"/>
      <c r="U554" s="438"/>
      <c r="V554" s="438"/>
      <c r="W554" s="438"/>
      <c r="X554" s="438"/>
      <c r="Y554" s="438"/>
      <c r="Z554" s="438"/>
    </row>
    <row r="555" ht="11.25" customHeight="1">
      <c r="A555" s="438"/>
      <c r="B555" s="438"/>
      <c r="C555" s="438"/>
      <c r="D555" s="438"/>
      <c r="E555" s="438"/>
      <c r="F555" s="438"/>
      <c r="G555" s="438"/>
      <c r="H555" s="438"/>
      <c r="I555" s="438"/>
      <c r="J555" s="438"/>
      <c r="K555" s="438"/>
      <c r="L555" s="438"/>
      <c r="M555" s="438"/>
      <c r="N555" s="438"/>
      <c r="O555" s="438"/>
      <c r="P555" s="438"/>
      <c r="Q555" s="438"/>
      <c r="R555" s="438"/>
      <c r="S555" s="438"/>
      <c r="T555" s="438"/>
      <c r="U555" s="438"/>
      <c r="V555" s="438"/>
      <c r="W555" s="438"/>
      <c r="X555" s="438"/>
      <c r="Y555" s="438"/>
      <c r="Z555" s="438"/>
    </row>
    <row r="556" ht="11.25" customHeight="1">
      <c r="A556" s="438"/>
      <c r="B556" s="438"/>
      <c r="C556" s="438"/>
      <c r="D556" s="438"/>
      <c r="E556" s="438"/>
      <c r="F556" s="438"/>
      <c r="G556" s="438"/>
      <c r="H556" s="438"/>
      <c r="I556" s="438"/>
      <c r="J556" s="438"/>
      <c r="K556" s="438"/>
      <c r="L556" s="438"/>
      <c r="M556" s="438"/>
      <c r="N556" s="438"/>
      <c r="O556" s="438"/>
      <c r="P556" s="438"/>
      <c r="Q556" s="438"/>
      <c r="R556" s="438"/>
      <c r="S556" s="438"/>
      <c r="T556" s="438"/>
      <c r="U556" s="438"/>
      <c r="V556" s="438"/>
      <c r="W556" s="438"/>
      <c r="X556" s="438"/>
      <c r="Y556" s="438"/>
      <c r="Z556" s="438"/>
    </row>
    <row r="557" ht="11.25" customHeight="1">
      <c r="A557" s="438"/>
      <c r="B557" s="438"/>
      <c r="C557" s="438"/>
      <c r="D557" s="438"/>
      <c r="E557" s="438"/>
      <c r="F557" s="438"/>
      <c r="G557" s="438"/>
      <c r="H557" s="438"/>
      <c r="I557" s="438"/>
      <c r="J557" s="438"/>
      <c r="K557" s="438"/>
      <c r="L557" s="438"/>
      <c r="M557" s="438"/>
      <c r="N557" s="438"/>
      <c r="O557" s="438"/>
      <c r="P557" s="438"/>
      <c r="Q557" s="438"/>
      <c r="R557" s="438"/>
      <c r="S557" s="438"/>
      <c r="T557" s="438"/>
      <c r="U557" s="438"/>
      <c r="V557" s="438"/>
      <c r="W557" s="438"/>
      <c r="X557" s="438"/>
      <c r="Y557" s="438"/>
      <c r="Z557" s="438"/>
    </row>
    <row r="558" ht="11.25" customHeight="1">
      <c r="A558" s="438"/>
      <c r="B558" s="438"/>
      <c r="C558" s="438"/>
      <c r="D558" s="438"/>
      <c r="E558" s="438"/>
      <c r="F558" s="438"/>
      <c r="G558" s="438"/>
      <c r="H558" s="438"/>
      <c r="I558" s="438"/>
      <c r="J558" s="438"/>
      <c r="K558" s="438"/>
      <c r="L558" s="438"/>
      <c r="M558" s="438"/>
      <c r="N558" s="438"/>
      <c r="O558" s="438"/>
      <c r="P558" s="438"/>
      <c r="Q558" s="438"/>
      <c r="R558" s="438"/>
      <c r="S558" s="438"/>
      <c r="T558" s="438"/>
      <c r="U558" s="438"/>
      <c r="V558" s="438"/>
      <c r="W558" s="438"/>
      <c r="X558" s="438"/>
      <c r="Y558" s="438"/>
      <c r="Z558" s="438"/>
    </row>
    <row r="559" ht="11.25" customHeight="1">
      <c r="A559" s="438"/>
      <c r="B559" s="438"/>
      <c r="C559" s="438"/>
      <c r="D559" s="438"/>
      <c r="E559" s="438"/>
      <c r="F559" s="438"/>
      <c r="G559" s="438"/>
      <c r="H559" s="438"/>
      <c r="I559" s="438"/>
      <c r="J559" s="438"/>
      <c r="K559" s="438"/>
      <c r="L559" s="438"/>
      <c r="M559" s="438"/>
      <c r="N559" s="438"/>
      <c r="O559" s="438"/>
      <c r="P559" s="438"/>
      <c r="Q559" s="438"/>
      <c r="R559" s="438"/>
      <c r="S559" s="438"/>
      <c r="T559" s="438"/>
      <c r="U559" s="438"/>
      <c r="V559" s="438"/>
      <c r="W559" s="438"/>
      <c r="X559" s="438"/>
      <c r="Y559" s="438"/>
      <c r="Z559" s="438"/>
    </row>
    <row r="560" ht="11.25" customHeight="1">
      <c r="A560" s="438"/>
      <c r="B560" s="438"/>
      <c r="C560" s="438"/>
      <c r="D560" s="438"/>
      <c r="E560" s="438"/>
      <c r="F560" s="438"/>
      <c r="G560" s="438"/>
      <c r="H560" s="438"/>
      <c r="I560" s="438"/>
      <c r="J560" s="438"/>
      <c r="K560" s="438"/>
      <c r="L560" s="438"/>
      <c r="M560" s="438"/>
      <c r="N560" s="438"/>
      <c r="O560" s="438"/>
      <c r="P560" s="438"/>
      <c r="Q560" s="438"/>
      <c r="R560" s="438"/>
      <c r="S560" s="438"/>
      <c r="T560" s="438"/>
      <c r="U560" s="438"/>
      <c r="V560" s="438"/>
      <c r="W560" s="438"/>
      <c r="X560" s="438"/>
      <c r="Y560" s="438"/>
      <c r="Z560" s="438"/>
    </row>
    <row r="561" ht="11.25" customHeight="1">
      <c r="A561" s="438"/>
      <c r="B561" s="438"/>
      <c r="C561" s="438"/>
      <c r="D561" s="438"/>
      <c r="E561" s="438"/>
      <c r="F561" s="438"/>
      <c r="G561" s="438"/>
      <c r="H561" s="438"/>
      <c r="I561" s="438"/>
      <c r="J561" s="438"/>
      <c r="K561" s="438"/>
      <c r="L561" s="438"/>
      <c r="M561" s="438"/>
      <c r="N561" s="438"/>
      <c r="O561" s="438"/>
      <c r="P561" s="438"/>
      <c r="Q561" s="438"/>
      <c r="R561" s="438"/>
      <c r="S561" s="438"/>
      <c r="T561" s="438"/>
      <c r="U561" s="438"/>
      <c r="V561" s="438"/>
      <c r="W561" s="438"/>
      <c r="X561" s="438"/>
      <c r="Y561" s="438"/>
      <c r="Z561" s="438"/>
    </row>
    <row r="562" ht="11.25" customHeight="1">
      <c r="A562" s="438"/>
      <c r="B562" s="438"/>
      <c r="C562" s="438"/>
      <c r="D562" s="438"/>
      <c r="E562" s="438"/>
      <c r="F562" s="438"/>
      <c r="G562" s="438"/>
      <c r="H562" s="438"/>
      <c r="I562" s="438"/>
      <c r="J562" s="438"/>
      <c r="K562" s="438"/>
      <c r="L562" s="438"/>
      <c r="M562" s="438"/>
      <c r="N562" s="438"/>
      <c r="O562" s="438"/>
      <c r="P562" s="438"/>
      <c r="Q562" s="438"/>
      <c r="R562" s="438"/>
      <c r="S562" s="438"/>
      <c r="T562" s="438"/>
      <c r="U562" s="438"/>
      <c r="V562" s="438"/>
      <c r="W562" s="438"/>
      <c r="X562" s="438"/>
      <c r="Y562" s="438"/>
      <c r="Z562" s="438"/>
    </row>
    <row r="563" ht="11.25" customHeight="1">
      <c r="A563" s="438"/>
      <c r="B563" s="438"/>
      <c r="C563" s="438"/>
      <c r="D563" s="438"/>
      <c r="E563" s="438"/>
      <c r="F563" s="438"/>
      <c r="G563" s="438"/>
      <c r="H563" s="438"/>
      <c r="I563" s="438"/>
      <c r="J563" s="438"/>
      <c r="K563" s="438"/>
      <c r="L563" s="438"/>
      <c r="M563" s="438"/>
      <c r="N563" s="438"/>
      <c r="O563" s="438"/>
      <c r="P563" s="438"/>
      <c r="Q563" s="438"/>
      <c r="R563" s="438"/>
      <c r="S563" s="438"/>
      <c r="T563" s="438"/>
      <c r="U563" s="438"/>
      <c r="V563" s="438"/>
      <c r="W563" s="438"/>
      <c r="X563" s="438"/>
      <c r="Y563" s="438"/>
      <c r="Z563" s="438"/>
    </row>
    <row r="564" ht="11.25" customHeight="1">
      <c r="A564" s="438"/>
      <c r="B564" s="438"/>
      <c r="C564" s="438"/>
      <c r="D564" s="438"/>
      <c r="E564" s="438"/>
      <c r="F564" s="438"/>
      <c r="G564" s="438"/>
      <c r="H564" s="438"/>
      <c r="I564" s="438"/>
      <c r="J564" s="438"/>
      <c r="K564" s="438"/>
      <c r="L564" s="438"/>
      <c r="M564" s="438"/>
      <c r="N564" s="438"/>
      <c r="O564" s="438"/>
      <c r="P564" s="438"/>
      <c r="Q564" s="438"/>
      <c r="R564" s="438"/>
      <c r="S564" s="438"/>
      <c r="T564" s="438"/>
      <c r="U564" s="438"/>
      <c r="V564" s="438"/>
      <c r="W564" s="438"/>
      <c r="X564" s="438"/>
      <c r="Y564" s="438"/>
      <c r="Z564" s="438"/>
    </row>
    <row r="565" ht="11.25" customHeight="1">
      <c r="A565" s="438"/>
      <c r="B565" s="438"/>
      <c r="C565" s="438"/>
      <c r="D565" s="438"/>
      <c r="E565" s="438"/>
      <c r="F565" s="438"/>
      <c r="G565" s="438"/>
      <c r="H565" s="438"/>
      <c r="I565" s="438"/>
      <c r="J565" s="438"/>
      <c r="K565" s="438"/>
      <c r="L565" s="438"/>
      <c r="M565" s="438"/>
      <c r="N565" s="438"/>
      <c r="O565" s="438"/>
      <c r="P565" s="438"/>
      <c r="Q565" s="438"/>
      <c r="R565" s="438"/>
      <c r="S565" s="438"/>
      <c r="T565" s="438"/>
      <c r="U565" s="438"/>
      <c r="V565" s="438"/>
      <c r="W565" s="438"/>
      <c r="X565" s="438"/>
      <c r="Y565" s="438"/>
      <c r="Z565" s="438"/>
    </row>
    <row r="566" ht="11.25" customHeight="1">
      <c r="A566" s="438"/>
      <c r="B566" s="438"/>
      <c r="C566" s="438"/>
      <c r="D566" s="438"/>
      <c r="E566" s="438"/>
      <c r="F566" s="438"/>
      <c r="G566" s="438"/>
      <c r="H566" s="438"/>
      <c r="I566" s="438"/>
      <c r="J566" s="438"/>
      <c r="K566" s="438"/>
      <c r="L566" s="438"/>
      <c r="M566" s="438"/>
      <c r="N566" s="438"/>
      <c r="O566" s="438"/>
      <c r="P566" s="438"/>
      <c r="Q566" s="438"/>
      <c r="R566" s="438"/>
      <c r="S566" s="438"/>
      <c r="T566" s="438"/>
      <c r="U566" s="438"/>
      <c r="V566" s="438"/>
      <c r="W566" s="438"/>
      <c r="X566" s="438"/>
      <c r="Y566" s="438"/>
      <c r="Z566" s="438"/>
    </row>
    <row r="567" ht="11.25" customHeight="1">
      <c r="A567" s="438"/>
      <c r="B567" s="438"/>
      <c r="C567" s="438"/>
      <c r="D567" s="438"/>
      <c r="E567" s="438"/>
      <c r="F567" s="438"/>
      <c r="G567" s="438"/>
      <c r="H567" s="438"/>
      <c r="I567" s="438"/>
      <c r="J567" s="438"/>
      <c r="K567" s="438"/>
      <c r="L567" s="438"/>
      <c r="M567" s="438"/>
      <c r="N567" s="438"/>
      <c r="O567" s="438"/>
      <c r="P567" s="438"/>
      <c r="Q567" s="438"/>
      <c r="R567" s="438"/>
      <c r="S567" s="438"/>
      <c r="T567" s="438"/>
      <c r="U567" s="438"/>
      <c r="V567" s="438"/>
      <c r="W567" s="438"/>
      <c r="X567" s="438"/>
      <c r="Y567" s="438"/>
      <c r="Z567" s="438"/>
    </row>
    <row r="568" ht="11.25" customHeight="1">
      <c r="A568" s="438"/>
      <c r="B568" s="438"/>
      <c r="C568" s="438"/>
      <c r="D568" s="438"/>
      <c r="E568" s="438"/>
      <c r="F568" s="438"/>
      <c r="G568" s="438"/>
      <c r="H568" s="438"/>
      <c r="I568" s="438"/>
      <c r="J568" s="438"/>
      <c r="K568" s="438"/>
      <c r="L568" s="438"/>
      <c r="M568" s="438"/>
      <c r="N568" s="438"/>
      <c r="O568" s="438"/>
      <c r="P568" s="438"/>
      <c r="Q568" s="438"/>
      <c r="R568" s="438"/>
      <c r="S568" s="438"/>
      <c r="T568" s="438"/>
      <c r="U568" s="438"/>
      <c r="V568" s="438"/>
      <c r="W568" s="438"/>
      <c r="X568" s="438"/>
      <c r="Y568" s="438"/>
      <c r="Z568" s="438"/>
    </row>
    <row r="569" ht="11.25" customHeight="1">
      <c r="A569" s="438"/>
      <c r="B569" s="438"/>
      <c r="C569" s="438"/>
      <c r="D569" s="438"/>
      <c r="E569" s="438"/>
      <c r="F569" s="438"/>
      <c r="G569" s="438"/>
      <c r="H569" s="438"/>
      <c r="I569" s="438"/>
      <c r="J569" s="438"/>
      <c r="K569" s="438"/>
      <c r="L569" s="438"/>
      <c r="M569" s="438"/>
      <c r="N569" s="438"/>
      <c r="O569" s="438"/>
      <c r="P569" s="438"/>
      <c r="Q569" s="438"/>
      <c r="R569" s="438"/>
      <c r="S569" s="438"/>
      <c r="T569" s="438"/>
      <c r="U569" s="438"/>
      <c r="V569" s="438"/>
      <c r="W569" s="438"/>
      <c r="X569" s="438"/>
      <c r="Y569" s="438"/>
      <c r="Z569" s="438"/>
    </row>
    <row r="570" ht="11.25" customHeight="1">
      <c r="A570" s="438"/>
      <c r="B570" s="438"/>
      <c r="C570" s="438"/>
      <c r="D570" s="438"/>
      <c r="E570" s="438"/>
      <c r="F570" s="438"/>
      <c r="G570" s="438"/>
      <c r="H570" s="438"/>
      <c r="I570" s="438"/>
      <c r="J570" s="438"/>
      <c r="K570" s="438"/>
      <c r="L570" s="438"/>
      <c r="M570" s="438"/>
      <c r="N570" s="438"/>
      <c r="O570" s="438"/>
      <c r="P570" s="438"/>
      <c r="Q570" s="438"/>
      <c r="R570" s="438"/>
      <c r="S570" s="438"/>
      <c r="T570" s="438"/>
      <c r="U570" s="438"/>
      <c r="V570" s="438"/>
      <c r="W570" s="438"/>
      <c r="X570" s="438"/>
      <c r="Y570" s="438"/>
      <c r="Z570" s="438"/>
    </row>
    <row r="571" ht="11.25" customHeight="1">
      <c r="A571" s="438"/>
      <c r="B571" s="438"/>
      <c r="C571" s="438"/>
      <c r="D571" s="438"/>
      <c r="E571" s="438"/>
      <c r="F571" s="438"/>
      <c r="G571" s="438"/>
      <c r="H571" s="438"/>
      <c r="I571" s="438"/>
      <c r="J571" s="438"/>
      <c r="K571" s="438"/>
      <c r="L571" s="438"/>
      <c r="M571" s="438"/>
      <c r="N571" s="438"/>
      <c r="O571" s="438"/>
      <c r="P571" s="438"/>
      <c r="Q571" s="438"/>
      <c r="R571" s="438"/>
      <c r="S571" s="438"/>
      <c r="T571" s="438"/>
      <c r="U571" s="438"/>
      <c r="V571" s="438"/>
      <c r="W571" s="438"/>
      <c r="X571" s="438"/>
      <c r="Y571" s="438"/>
      <c r="Z571" s="438"/>
    </row>
    <row r="572" ht="11.25" customHeight="1">
      <c r="A572" s="438"/>
      <c r="B572" s="438"/>
      <c r="C572" s="438"/>
      <c r="D572" s="438"/>
      <c r="E572" s="438"/>
      <c r="F572" s="438"/>
      <c r="G572" s="438"/>
      <c r="H572" s="438"/>
      <c r="I572" s="438"/>
      <c r="J572" s="438"/>
      <c r="K572" s="438"/>
      <c r="L572" s="438"/>
      <c r="M572" s="438"/>
      <c r="N572" s="438"/>
      <c r="O572" s="438"/>
      <c r="P572" s="438"/>
      <c r="Q572" s="438"/>
      <c r="R572" s="438"/>
      <c r="S572" s="438"/>
      <c r="T572" s="438"/>
      <c r="U572" s="438"/>
      <c r="V572" s="438"/>
      <c r="W572" s="438"/>
      <c r="X572" s="438"/>
      <c r="Y572" s="438"/>
      <c r="Z572" s="438"/>
    </row>
    <row r="573" ht="11.25" customHeight="1">
      <c r="A573" s="438"/>
      <c r="B573" s="438"/>
      <c r="C573" s="438"/>
      <c r="D573" s="438"/>
      <c r="E573" s="438"/>
      <c r="F573" s="438"/>
      <c r="G573" s="438"/>
      <c r="H573" s="438"/>
      <c r="I573" s="438"/>
      <c r="J573" s="438"/>
      <c r="K573" s="438"/>
      <c r="L573" s="438"/>
      <c r="M573" s="438"/>
      <c r="N573" s="438"/>
      <c r="O573" s="438"/>
      <c r="P573" s="438"/>
      <c r="Q573" s="438"/>
      <c r="R573" s="438"/>
      <c r="S573" s="438"/>
      <c r="T573" s="438"/>
      <c r="U573" s="438"/>
      <c r="V573" s="438"/>
      <c r="W573" s="438"/>
      <c r="X573" s="438"/>
      <c r="Y573" s="438"/>
      <c r="Z573" s="438"/>
    </row>
    <row r="574" ht="11.25" customHeight="1">
      <c r="A574" s="438"/>
      <c r="B574" s="438"/>
      <c r="C574" s="438"/>
      <c r="D574" s="438"/>
      <c r="E574" s="438"/>
      <c r="F574" s="438"/>
      <c r="G574" s="438"/>
      <c r="H574" s="438"/>
      <c r="I574" s="438"/>
      <c r="J574" s="438"/>
      <c r="K574" s="438"/>
      <c r="L574" s="438"/>
      <c r="M574" s="438"/>
      <c r="N574" s="438"/>
      <c r="O574" s="438"/>
      <c r="P574" s="438"/>
      <c r="Q574" s="438"/>
      <c r="R574" s="438"/>
      <c r="S574" s="438"/>
      <c r="T574" s="438"/>
      <c r="U574" s="438"/>
      <c r="V574" s="438"/>
      <c r="W574" s="438"/>
      <c r="X574" s="438"/>
      <c r="Y574" s="438"/>
      <c r="Z574" s="438"/>
    </row>
    <row r="575" ht="11.25" customHeight="1">
      <c r="A575" s="438"/>
      <c r="B575" s="438"/>
      <c r="C575" s="438"/>
      <c r="D575" s="438"/>
      <c r="E575" s="438"/>
      <c r="F575" s="438"/>
      <c r="G575" s="438"/>
      <c r="H575" s="438"/>
      <c r="I575" s="438"/>
      <c r="J575" s="438"/>
      <c r="K575" s="438"/>
      <c r="L575" s="438"/>
      <c r="M575" s="438"/>
      <c r="N575" s="438"/>
      <c r="O575" s="438"/>
      <c r="P575" s="438"/>
      <c r="Q575" s="438"/>
      <c r="R575" s="438"/>
      <c r="S575" s="438"/>
      <c r="T575" s="438"/>
      <c r="U575" s="438"/>
      <c r="V575" s="438"/>
      <c r="W575" s="438"/>
      <c r="X575" s="438"/>
      <c r="Y575" s="438"/>
      <c r="Z575" s="438"/>
    </row>
    <row r="576" ht="11.25" customHeight="1">
      <c r="A576" s="438"/>
      <c r="B576" s="438"/>
      <c r="C576" s="438"/>
      <c r="D576" s="438"/>
      <c r="E576" s="438"/>
      <c r="F576" s="438"/>
      <c r="G576" s="438"/>
      <c r="H576" s="438"/>
      <c r="I576" s="438"/>
      <c r="J576" s="438"/>
      <c r="K576" s="438"/>
      <c r="L576" s="438"/>
      <c r="M576" s="438"/>
      <c r="N576" s="438"/>
      <c r="O576" s="438"/>
      <c r="P576" s="438"/>
      <c r="Q576" s="438"/>
      <c r="R576" s="438"/>
      <c r="S576" s="438"/>
      <c r="T576" s="438"/>
      <c r="U576" s="438"/>
      <c r="V576" s="438"/>
      <c r="W576" s="438"/>
      <c r="X576" s="438"/>
      <c r="Y576" s="438"/>
      <c r="Z576" s="438"/>
    </row>
    <row r="577" ht="11.25" customHeight="1">
      <c r="A577" s="438"/>
      <c r="B577" s="438"/>
      <c r="C577" s="438"/>
      <c r="D577" s="438"/>
      <c r="E577" s="438"/>
      <c r="F577" s="438"/>
      <c r="G577" s="438"/>
      <c r="H577" s="438"/>
      <c r="I577" s="438"/>
      <c r="J577" s="438"/>
      <c r="K577" s="438"/>
      <c r="L577" s="438"/>
      <c r="M577" s="438"/>
      <c r="N577" s="438"/>
      <c r="O577" s="438"/>
      <c r="P577" s="438"/>
      <c r="Q577" s="438"/>
      <c r="R577" s="438"/>
      <c r="S577" s="438"/>
      <c r="T577" s="438"/>
      <c r="U577" s="438"/>
      <c r="V577" s="438"/>
      <c r="W577" s="438"/>
      <c r="X577" s="438"/>
      <c r="Y577" s="438"/>
      <c r="Z577" s="438"/>
    </row>
    <row r="578" ht="11.25" customHeight="1">
      <c r="A578" s="438"/>
      <c r="B578" s="438"/>
      <c r="C578" s="438"/>
      <c r="D578" s="438"/>
      <c r="E578" s="438"/>
      <c r="F578" s="438"/>
      <c r="G578" s="438"/>
      <c r="H578" s="438"/>
      <c r="I578" s="438"/>
      <c r="J578" s="438"/>
      <c r="K578" s="438"/>
      <c r="L578" s="438"/>
      <c r="M578" s="438"/>
      <c r="N578" s="438"/>
      <c r="O578" s="438"/>
      <c r="P578" s="438"/>
      <c r="Q578" s="438"/>
      <c r="R578" s="438"/>
      <c r="S578" s="438"/>
      <c r="T578" s="438"/>
      <c r="U578" s="438"/>
      <c r="V578" s="438"/>
      <c r="W578" s="438"/>
      <c r="X578" s="438"/>
      <c r="Y578" s="438"/>
      <c r="Z578" s="438"/>
    </row>
    <row r="579" ht="11.25" customHeight="1">
      <c r="A579" s="438"/>
      <c r="B579" s="438"/>
      <c r="C579" s="438"/>
      <c r="D579" s="438"/>
      <c r="E579" s="438"/>
      <c r="F579" s="438"/>
      <c r="G579" s="438"/>
      <c r="H579" s="438"/>
      <c r="I579" s="438"/>
      <c r="J579" s="438"/>
      <c r="K579" s="438"/>
      <c r="L579" s="438"/>
      <c r="M579" s="438"/>
      <c r="N579" s="438"/>
      <c r="O579" s="438"/>
      <c r="P579" s="438"/>
      <c r="Q579" s="438"/>
      <c r="R579" s="438"/>
      <c r="S579" s="438"/>
      <c r="T579" s="438"/>
      <c r="U579" s="438"/>
      <c r="V579" s="438"/>
      <c r="W579" s="438"/>
      <c r="X579" s="438"/>
      <c r="Y579" s="438"/>
      <c r="Z579" s="438"/>
    </row>
    <row r="580" ht="11.25" customHeight="1">
      <c r="A580" s="438"/>
      <c r="B580" s="438"/>
      <c r="C580" s="438"/>
      <c r="D580" s="438"/>
      <c r="E580" s="438"/>
      <c r="F580" s="438"/>
      <c r="G580" s="438"/>
      <c r="H580" s="438"/>
      <c r="I580" s="438"/>
      <c r="J580" s="438"/>
      <c r="K580" s="438"/>
      <c r="L580" s="438"/>
      <c r="M580" s="438"/>
      <c r="N580" s="438"/>
      <c r="O580" s="438"/>
      <c r="P580" s="438"/>
      <c r="Q580" s="438"/>
      <c r="R580" s="438"/>
      <c r="S580" s="438"/>
      <c r="T580" s="438"/>
      <c r="U580" s="438"/>
      <c r="V580" s="438"/>
      <c r="W580" s="438"/>
      <c r="X580" s="438"/>
      <c r="Y580" s="438"/>
      <c r="Z580" s="438"/>
    </row>
    <row r="581" ht="11.25" customHeight="1">
      <c r="A581" s="438"/>
      <c r="B581" s="438"/>
      <c r="C581" s="438"/>
      <c r="D581" s="438"/>
      <c r="E581" s="438"/>
      <c r="F581" s="438"/>
      <c r="G581" s="438"/>
      <c r="H581" s="438"/>
      <c r="I581" s="438"/>
      <c r="J581" s="438"/>
      <c r="K581" s="438"/>
      <c r="L581" s="438"/>
      <c r="M581" s="438"/>
      <c r="N581" s="438"/>
      <c r="O581" s="438"/>
      <c r="P581" s="438"/>
      <c r="Q581" s="438"/>
      <c r="R581" s="438"/>
      <c r="S581" s="438"/>
      <c r="T581" s="438"/>
      <c r="U581" s="438"/>
      <c r="V581" s="438"/>
      <c r="W581" s="438"/>
      <c r="X581" s="438"/>
      <c r="Y581" s="438"/>
      <c r="Z581" s="438"/>
    </row>
    <row r="582" ht="11.25" customHeight="1">
      <c r="A582" s="438"/>
      <c r="B582" s="438"/>
      <c r="C582" s="438"/>
      <c r="D582" s="438"/>
      <c r="E582" s="438"/>
      <c r="F582" s="438"/>
      <c r="G582" s="438"/>
      <c r="H582" s="438"/>
      <c r="I582" s="438"/>
      <c r="J582" s="438"/>
      <c r="K582" s="438"/>
      <c r="L582" s="438"/>
      <c r="M582" s="438"/>
      <c r="N582" s="438"/>
      <c r="O582" s="438"/>
      <c r="P582" s="438"/>
      <c r="Q582" s="438"/>
      <c r="R582" s="438"/>
      <c r="S582" s="438"/>
      <c r="T582" s="438"/>
      <c r="U582" s="438"/>
      <c r="V582" s="438"/>
      <c r="W582" s="438"/>
      <c r="X582" s="438"/>
      <c r="Y582" s="438"/>
      <c r="Z582" s="438"/>
    </row>
    <row r="583" ht="11.25" customHeight="1">
      <c r="A583" s="438"/>
      <c r="B583" s="438"/>
      <c r="C583" s="438"/>
      <c r="D583" s="438"/>
      <c r="E583" s="438"/>
      <c r="F583" s="438"/>
      <c r="G583" s="438"/>
      <c r="H583" s="438"/>
      <c r="I583" s="438"/>
      <c r="J583" s="438"/>
      <c r="K583" s="438"/>
      <c r="L583" s="438"/>
      <c r="M583" s="438"/>
      <c r="N583" s="438"/>
      <c r="O583" s="438"/>
      <c r="P583" s="438"/>
      <c r="Q583" s="438"/>
      <c r="R583" s="438"/>
      <c r="S583" s="438"/>
      <c r="T583" s="438"/>
      <c r="U583" s="438"/>
      <c r="V583" s="438"/>
      <c r="W583" s="438"/>
      <c r="X583" s="438"/>
      <c r="Y583" s="438"/>
      <c r="Z583" s="438"/>
    </row>
    <row r="584" ht="11.25" customHeight="1">
      <c r="A584" s="438"/>
      <c r="B584" s="438"/>
      <c r="C584" s="438"/>
      <c r="D584" s="438"/>
      <c r="E584" s="438"/>
      <c r="F584" s="438"/>
      <c r="G584" s="438"/>
      <c r="H584" s="438"/>
      <c r="I584" s="438"/>
      <c r="J584" s="438"/>
      <c r="K584" s="438"/>
      <c r="L584" s="438"/>
      <c r="M584" s="438"/>
      <c r="N584" s="438"/>
      <c r="O584" s="438"/>
      <c r="P584" s="438"/>
      <c r="Q584" s="438"/>
      <c r="R584" s="438"/>
      <c r="S584" s="438"/>
      <c r="T584" s="438"/>
      <c r="U584" s="438"/>
      <c r="V584" s="438"/>
      <c r="W584" s="438"/>
      <c r="X584" s="438"/>
      <c r="Y584" s="438"/>
      <c r="Z584" s="438"/>
    </row>
    <row r="585" ht="11.25" customHeight="1">
      <c r="A585" s="438"/>
      <c r="B585" s="438"/>
      <c r="C585" s="438"/>
      <c r="D585" s="438"/>
      <c r="E585" s="438"/>
      <c r="F585" s="438"/>
      <c r="G585" s="438"/>
      <c r="H585" s="438"/>
      <c r="I585" s="438"/>
      <c r="J585" s="438"/>
      <c r="K585" s="438"/>
      <c r="L585" s="438"/>
      <c r="M585" s="438"/>
      <c r="N585" s="438"/>
      <c r="O585" s="438"/>
      <c r="P585" s="438"/>
      <c r="Q585" s="438"/>
      <c r="R585" s="438"/>
      <c r="S585" s="438"/>
      <c r="T585" s="438"/>
      <c r="U585" s="438"/>
      <c r="V585" s="438"/>
      <c r="W585" s="438"/>
      <c r="X585" s="438"/>
      <c r="Y585" s="438"/>
      <c r="Z585" s="438"/>
    </row>
    <row r="586" ht="11.25" customHeight="1">
      <c r="A586" s="438"/>
      <c r="B586" s="438"/>
      <c r="C586" s="438"/>
      <c r="D586" s="438"/>
      <c r="E586" s="438"/>
      <c r="F586" s="438"/>
      <c r="G586" s="438"/>
      <c r="H586" s="438"/>
      <c r="I586" s="438"/>
      <c r="J586" s="438"/>
      <c r="K586" s="438"/>
      <c r="L586" s="438"/>
      <c r="M586" s="438"/>
      <c r="N586" s="438"/>
      <c r="O586" s="438"/>
      <c r="P586" s="438"/>
      <c r="Q586" s="438"/>
      <c r="R586" s="438"/>
      <c r="S586" s="438"/>
      <c r="T586" s="438"/>
      <c r="U586" s="438"/>
      <c r="V586" s="438"/>
      <c r="W586" s="438"/>
      <c r="X586" s="438"/>
      <c r="Y586" s="438"/>
      <c r="Z586" s="438"/>
    </row>
    <row r="587" ht="11.25" customHeight="1">
      <c r="A587" s="438"/>
      <c r="B587" s="438"/>
      <c r="C587" s="438"/>
      <c r="D587" s="438"/>
      <c r="E587" s="438"/>
      <c r="F587" s="438"/>
      <c r="G587" s="438"/>
      <c r="H587" s="438"/>
      <c r="I587" s="438"/>
      <c r="J587" s="438"/>
      <c r="K587" s="438"/>
      <c r="L587" s="438"/>
      <c r="M587" s="438"/>
      <c r="N587" s="438"/>
      <c r="O587" s="438"/>
      <c r="P587" s="438"/>
      <c r="Q587" s="438"/>
      <c r="R587" s="438"/>
      <c r="S587" s="438"/>
      <c r="T587" s="438"/>
      <c r="U587" s="438"/>
      <c r="V587" s="438"/>
      <c r="W587" s="438"/>
      <c r="X587" s="438"/>
      <c r="Y587" s="438"/>
      <c r="Z587" s="438"/>
    </row>
    <row r="588" ht="11.25" customHeight="1">
      <c r="A588" s="438"/>
      <c r="B588" s="438"/>
      <c r="C588" s="438"/>
      <c r="D588" s="438"/>
      <c r="E588" s="438"/>
      <c r="F588" s="438"/>
      <c r="G588" s="438"/>
      <c r="H588" s="438"/>
      <c r="I588" s="438"/>
      <c r="J588" s="438"/>
      <c r="K588" s="438"/>
      <c r="L588" s="438"/>
      <c r="M588" s="438"/>
      <c r="N588" s="438"/>
      <c r="O588" s="438"/>
      <c r="P588" s="438"/>
      <c r="Q588" s="438"/>
      <c r="R588" s="438"/>
      <c r="S588" s="438"/>
      <c r="T588" s="438"/>
      <c r="U588" s="438"/>
      <c r="V588" s="438"/>
      <c r="W588" s="438"/>
      <c r="X588" s="438"/>
      <c r="Y588" s="438"/>
      <c r="Z588" s="438"/>
    </row>
    <row r="589" ht="11.25" customHeight="1">
      <c r="A589" s="438"/>
      <c r="B589" s="438"/>
      <c r="C589" s="438"/>
      <c r="D589" s="438"/>
      <c r="E589" s="438"/>
      <c r="F589" s="438"/>
      <c r="G589" s="438"/>
      <c r="H589" s="438"/>
      <c r="I589" s="438"/>
      <c r="J589" s="438"/>
      <c r="K589" s="438"/>
      <c r="L589" s="438"/>
      <c r="M589" s="438"/>
      <c r="N589" s="438"/>
      <c r="O589" s="438"/>
      <c r="P589" s="438"/>
      <c r="Q589" s="438"/>
      <c r="R589" s="438"/>
      <c r="S589" s="438"/>
      <c r="T589" s="438"/>
      <c r="U589" s="438"/>
      <c r="V589" s="438"/>
      <c r="W589" s="438"/>
      <c r="X589" s="438"/>
      <c r="Y589" s="438"/>
      <c r="Z589" s="438"/>
    </row>
    <row r="590" ht="11.25" customHeight="1">
      <c r="A590" s="438"/>
      <c r="B590" s="438"/>
      <c r="C590" s="438"/>
      <c r="D590" s="438"/>
      <c r="E590" s="438"/>
      <c r="F590" s="438"/>
      <c r="G590" s="438"/>
      <c r="H590" s="438"/>
      <c r="I590" s="438"/>
      <c r="J590" s="438"/>
      <c r="K590" s="438"/>
      <c r="L590" s="438"/>
      <c r="M590" s="438"/>
      <c r="N590" s="438"/>
      <c r="O590" s="438"/>
      <c r="P590" s="438"/>
      <c r="Q590" s="438"/>
      <c r="R590" s="438"/>
      <c r="S590" s="438"/>
      <c r="T590" s="438"/>
      <c r="U590" s="438"/>
      <c r="V590" s="438"/>
      <c r="W590" s="438"/>
      <c r="X590" s="438"/>
      <c r="Y590" s="438"/>
      <c r="Z590" s="438"/>
    </row>
    <row r="591" ht="11.25" customHeight="1">
      <c r="A591" s="438"/>
      <c r="B591" s="438"/>
      <c r="C591" s="438"/>
      <c r="D591" s="438"/>
      <c r="E591" s="438"/>
      <c r="F591" s="438"/>
      <c r="G591" s="438"/>
      <c r="H591" s="438"/>
      <c r="I591" s="438"/>
      <c r="J591" s="438"/>
      <c r="K591" s="438"/>
      <c r="L591" s="438"/>
      <c r="M591" s="438"/>
      <c r="N591" s="438"/>
      <c r="O591" s="438"/>
      <c r="P591" s="438"/>
      <c r="Q591" s="438"/>
      <c r="R591" s="438"/>
      <c r="S591" s="438"/>
      <c r="T591" s="438"/>
      <c r="U591" s="438"/>
      <c r="V591" s="438"/>
      <c r="W591" s="438"/>
      <c r="X591" s="438"/>
      <c r="Y591" s="438"/>
      <c r="Z591" s="438"/>
    </row>
    <row r="592" ht="11.25" customHeight="1">
      <c r="A592" s="438"/>
      <c r="B592" s="438"/>
      <c r="C592" s="438"/>
      <c r="D592" s="438"/>
      <c r="E592" s="438"/>
      <c r="F592" s="438"/>
      <c r="G592" s="438"/>
      <c r="H592" s="438"/>
      <c r="I592" s="438"/>
      <c r="J592" s="438"/>
      <c r="K592" s="438"/>
      <c r="L592" s="438"/>
      <c r="M592" s="438"/>
      <c r="N592" s="438"/>
      <c r="O592" s="438"/>
      <c r="P592" s="438"/>
      <c r="Q592" s="438"/>
      <c r="R592" s="438"/>
      <c r="S592" s="438"/>
      <c r="T592" s="438"/>
      <c r="U592" s="438"/>
      <c r="V592" s="438"/>
      <c r="W592" s="438"/>
      <c r="X592" s="438"/>
      <c r="Y592" s="438"/>
      <c r="Z592" s="438"/>
    </row>
    <row r="593" ht="11.25" customHeight="1">
      <c r="A593" s="438"/>
      <c r="B593" s="438"/>
      <c r="C593" s="438"/>
      <c r="D593" s="438"/>
      <c r="E593" s="438"/>
      <c r="F593" s="438"/>
      <c r="G593" s="438"/>
      <c r="H593" s="438"/>
      <c r="I593" s="438"/>
      <c r="J593" s="438"/>
      <c r="K593" s="438"/>
      <c r="L593" s="438"/>
      <c r="M593" s="438"/>
      <c r="N593" s="438"/>
      <c r="O593" s="438"/>
      <c r="P593" s="438"/>
      <c r="Q593" s="438"/>
      <c r="R593" s="438"/>
      <c r="S593" s="438"/>
      <c r="T593" s="438"/>
      <c r="U593" s="438"/>
      <c r="V593" s="438"/>
      <c r="W593" s="438"/>
      <c r="X593" s="438"/>
      <c r="Y593" s="438"/>
      <c r="Z593" s="438"/>
    </row>
    <row r="594" ht="11.25" customHeight="1">
      <c r="A594" s="438"/>
      <c r="B594" s="438"/>
      <c r="C594" s="438"/>
      <c r="D594" s="438"/>
      <c r="E594" s="438"/>
      <c r="F594" s="438"/>
      <c r="G594" s="438"/>
      <c r="H594" s="438"/>
      <c r="I594" s="438"/>
      <c r="J594" s="438"/>
      <c r="K594" s="438"/>
      <c r="L594" s="438"/>
      <c r="M594" s="438"/>
      <c r="N594" s="438"/>
      <c r="O594" s="438"/>
      <c r="P594" s="438"/>
      <c r="Q594" s="438"/>
      <c r="R594" s="438"/>
      <c r="S594" s="438"/>
      <c r="T594" s="438"/>
      <c r="U594" s="438"/>
      <c r="V594" s="438"/>
      <c r="W594" s="438"/>
      <c r="X594" s="438"/>
      <c r="Y594" s="438"/>
      <c r="Z594" s="438"/>
    </row>
    <row r="595" ht="11.25" customHeight="1">
      <c r="A595" s="438"/>
      <c r="B595" s="438"/>
      <c r="C595" s="438"/>
      <c r="D595" s="438"/>
      <c r="E595" s="438"/>
      <c r="F595" s="438"/>
      <c r="G595" s="438"/>
      <c r="H595" s="438"/>
      <c r="I595" s="438"/>
      <c r="J595" s="438"/>
      <c r="K595" s="438"/>
      <c r="L595" s="438"/>
      <c r="M595" s="438"/>
      <c r="N595" s="438"/>
      <c r="O595" s="438"/>
      <c r="P595" s="438"/>
      <c r="Q595" s="438"/>
      <c r="R595" s="438"/>
      <c r="S595" s="438"/>
      <c r="T595" s="438"/>
      <c r="U595" s="438"/>
      <c r="V595" s="438"/>
      <c r="W595" s="438"/>
      <c r="X595" s="438"/>
      <c r="Y595" s="438"/>
      <c r="Z595" s="438"/>
    </row>
    <row r="596" ht="11.25" customHeight="1">
      <c r="A596" s="438"/>
      <c r="B596" s="438"/>
      <c r="C596" s="438"/>
      <c r="D596" s="438"/>
      <c r="E596" s="438"/>
      <c r="F596" s="438"/>
      <c r="G596" s="438"/>
      <c r="H596" s="438"/>
      <c r="I596" s="438"/>
      <c r="J596" s="438"/>
      <c r="K596" s="438"/>
      <c r="L596" s="438"/>
      <c r="M596" s="438"/>
      <c r="N596" s="438"/>
      <c r="O596" s="438"/>
      <c r="P596" s="438"/>
      <c r="Q596" s="438"/>
      <c r="R596" s="438"/>
      <c r="S596" s="438"/>
      <c r="T596" s="438"/>
      <c r="U596" s="438"/>
      <c r="V596" s="438"/>
      <c r="W596" s="438"/>
      <c r="X596" s="438"/>
      <c r="Y596" s="438"/>
      <c r="Z596" s="438"/>
    </row>
    <row r="597" ht="11.25" customHeight="1">
      <c r="A597" s="438"/>
      <c r="B597" s="438"/>
      <c r="C597" s="438"/>
      <c r="D597" s="438"/>
      <c r="E597" s="438"/>
      <c r="F597" s="438"/>
      <c r="G597" s="438"/>
      <c r="H597" s="438"/>
      <c r="I597" s="438"/>
      <c r="J597" s="438"/>
      <c r="K597" s="438"/>
      <c r="L597" s="438"/>
      <c r="M597" s="438"/>
      <c r="N597" s="438"/>
      <c r="O597" s="438"/>
      <c r="P597" s="438"/>
      <c r="Q597" s="438"/>
      <c r="R597" s="438"/>
      <c r="S597" s="438"/>
      <c r="T597" s="438"/>
      <c r="U597" s="438"/>
      <c r="V597" s="438"/>
      <c r="W597" s="438"/>
      <c r="X597" s="438"/>
      <c r="Y597" s="438"/>
      <c r="Z597" s="438"/>
    </row>
    <row r="598" ht="11.25" customHeight="1">
      <c r="A598" s="438"/>
      <c r="B598" s="438"/>
      <c r="C598" s="438"/>
      <c r="D598" s="438"/>
      <c r="E598" s="438"/>
      <c r="F598" s="438"/>
      <c r="G598" s="438"/>
      <c r="H598" s="438"/>
      <c r="I598" s="438"/>
      <c r="J598" s="438"/>
      <c r="K598" s="438"/>
      <c r="L598" s="438"/>
      <c r="M598" s="438"/>
      <c r="N598" s="438"/>
      <c r="O598" s="438"/>
      <c r="P598" s="438"/>
      <c r="Q598" s="438"/>
      <c r="R598" s="438"/>
      <c r="S598" s="438"/>
      <c r="T598" s="438"/>
      <c r="U598" s="438"/>
      <c r="V598" s="438"/>
      <c r="W598" s="438"/>
      <c r="X598" s="438"/>
      <c r="Y598" s="438"/>
      <c r="Z598" s="438"/>
    </row>
    <row r="599" ht="11.25" customHeight="1">
      <c r="A599" s="438"/>
      <c r="B599" s="438"/>
      <c r="C599" s="438"/>
      <c r="D599" s="438"/>
      <c r="E599" s="438"/>
      <c r="F599" s="438"/>
      <c r="G599" s="438"/>
      <c r="H599" s="438"/>
      <c r="I599" s="438"/>
      <c r="J599" s="438"/>
      <c r="K599" s="438"/>
      <c r="L599" s="438"/>
      <c r="M599" s="438"/>
      <c r="N599" s="438"/>
      <c r="O599" s="438"/>
      <c r="P599" s="438"/>
      <c r="Q599" s="438"/>
      <c r="R599" s="438"/>
      <c r="S599" s="438"/>
      <c r="T599" s="438"/>
      <c r="U599" s="438"/>
      <c r="V599" s="438"/>
      <c r="W599" s="438"/>
      <c r="X599" s="438"/>
      <c r="Y599" s="438"/>
      <c r="Z599" s="438"/>
    </row>
    <row r="600" ht="11.25" customHeight="1">
      <c r="A600" s="438"/>
      <c r="B600" s="438"/>
      <c r="C600" s="438"/>
      <c r="D600" s="438"/>
      <c r="E600" s="438"/>
      <c r="F600" s="438"/>
      <c r="G600" s="438"/>
      <c r="H600" s="438"/>
      <c r="I600" s="438"/>
      <c r="J600" s="438"/>
      <c r="K600" s="438"/>
      <c r="L600" s="438"/>
      <c r="M600" s="438"/>
      <c r="N600" s="438"/>
      <c r="O600" s="438"/>
      <c r="P600" s="438"/>
      <c r="Q600" s="438"/>
      <c r="R600" s="438"/>
      <c r="S600" s="438"/>
      <c r="T600" s="438"/>
      <c r="U600" s="438"/>
      <c r="V600" s="438"/>
      <c r="W600" s="438"/>
      <c r="X600" s="438"/>
      <c r="Y600" s="438"/>
      <c r="Z600" s="438"/>
    </row>
    <row r="601" ht="11.25" customHeight="1">
      <c r="A601" s="438"/>
      <c r="B601" s="438"/>
      <c r="C601" s="438"/>
      <c r="D601" s="438"/>
      <c r="E601" s="438"/>
      <c r="F601" s="438"/>
      <c r="G601" s="438"/>
      <c r="H601" s="438"/>
      <c r="I601" s="438"/>
      <c r="J601" s="438"/>
      <c r="K601" s="438"/>
      <c r="L601" s="438"/>
      <c r="M601" s="438"/>
      <c r="N601" s="438"/>
      <c r="O601" s="438"/>
      <c r="P601" s="438"/>
      <c r="Q601" s="438"/>
      <c r="R601" s="438"/>
      <c r="S601" s="438"/>
      <c r="T601" s="438"/>
      <c r="U601" s="438"/>
      <c r="V601" s="438"/>
      <c r="W601" s="438"/>
      <c r="X601" s="438"/>
      <c r="Y601" s="438"/>
      <c r="Z601" s="438"/>
    </row>
    <row r="602" ht="11.25" customHeight="1">
      <c r="A602" s="438"/>
      <c r="B602" s="438"/>
      <c r="C602" s="438"/>
      <c r="D602" s="438"/>
      <c r="E602" s="438"/>
      <c r="F602" s="438"/>
      <c r="G602" s="438"/>
      <c r="H602" s="438"/>
      <c r="I602" s="438"/>
      <c r="J602" s="438"/>
      <c r="K602" s="438"/>
      <c r="L602" s="438"/>
      <c r="M602" s="438"/>
      <c r="N602" s="438"/>
      <c r="O602" s="438"/>
      <c r="P602" s="438"/>
      <c r="Q602" s="438"/>
      <c r="R602" s="438"/>
      <c r="S602" s="438"/>
      <c r="T602" s="438"/>
      <c r="U602" s="438"/>
      <c r="V602" s="438"/>
      <c r="W602" s="438"/>
      <c r="X602" s="438"/>
      <c r="Y602" s="438"/>
      <c r="Z602" s="438"/>
    </row>
    <row r="603" ht="11.25" customHeight="1">
      <c r="A603" s="438"/>
      <c r="B603" s="438"/>
      <c r="C603" s="438"/>
      <c r="D603" s="438"/>
      <c r="E603" s="438"/>
      <c r="F603" s="438"/>
      <c r="G603" s="438"/>
      <c r="H603" s="438"/>
      <c r="I603" s="438"/>
      <c r="J603" s="438"/>
      <c r="K603" s="438"/>
      <c r="L603" s="438"/>
      <c r="M603" s="438"/>
      <c r="N603" s="438"/>
      <c r="O603" s="438"/>
      <c r="P603" s="438"/>
      <c r="Q603" s="438"/>
      <c r="R603" s="438"/>
      <c r="S603" s="438"/>
      <c r="T603" s="438"/>
      <c r="U603" s="438"/>
      <c r="V603" s="438"/>
      <c r="W603" s="438"/>
      <c r="X603" s="438"/>
      <c r="Y603" s="438"/>
      <c r="Z603" s="438"/>
    </row>
    <row r="604" ht="11.25" customHeight="1">
      <c r="A604" s="438"/>
      <c r="B604" s="438"/>
      <c r="C604" s="438"/>
      <c r="D604" s="438"/>
      <c r="E604" s="438"/>
      <c r="F604" s="438"/>
      <c r="G604" s="438"/>
      <c r="H604" s="438"/>
      <c r="I604" s="438"/>
      <c r="J604" s="438"/>
      <c r="K604" s="438"/>
      <c r="L604" s="438"/>
      <c r="M604" s="438"/>
      <c r="N604" s="438"/>
      <c r="O604" s="438"/>
      <c r="P604" s="438"/>
      <c r="Q604" s="438"/>
      <c r="R604" s="438"/>
      <c r="S604" s="438"/>
      <c r="T604" s="438"/>
      <c r="U604" s="438"/>
      <c r="V604" s="438"/>
      <c r="W604" s="438"/>
      <c r="X604" s="438"/>
      <c r="Y604" s="438"/>
      <c r="Z604" s="438"/>
    </row>
    <row r="605" ht="11.25" customHeight="1">
      <c r="A605" s="438"/>
      <c r="B605" s="438"/>
      <c r="C605" s="438"/>
      <c r="D605" s="438"/>
      <c r="E605" s="438"/>
      <c r="F605" s="438"/>
      <c r="G605" s="438"/>
      <c r="H605" s="438"/>
      <c r="I605" s="438"/>
      <c r="J605" s="438"/>
      <c r="K605" s="438"/>
      <c r="L605" s="438"/>
      <c r="M605" s="438"/>
      <c r="N605" s="438"/>
      <c r="O605" s="438"/>
      <c r="P605" s="438"/>
      <c r="Q605" s="438"/>
      <c r="R605" s="438"/>
      <c r="S605" s="438"/>
      <c r="T605" s="438"/>
      <c r="U605" s="438"/>
      <c r="V605" s="438"/>
      <c r="W605" s="438"/>
      <c r="X605" s="438"/>
      <c r="Y605" s="438"/>
      <c r="Z605" s="438"/>
    </row>
    <row r="606" ht="11.25" customHeight="1">
      <c r="A606" s="438"/>
      <c r="B606" s="438"/>
      <c r="C606" s="438"/>
      <c r="D606" s="438"/>
      <c r="E606" s="438"/>
      <c r="F606" s="438"/>
      <c r="G606" s="438"/>
      <c r="H606" s="438"/>
      <c r="I606" s="438"/>
      <c r="J606" s="438"/>
      <c r="K606" s="438"/>
      <c r="L606" s="438"/>
      <c r="M606" s="438"/>
      <c r="N606" s="438"/>
      <c r="O606" s="438"/>
      <c r="P606" s="438"/>
      <c r="Q606" s="438"/>
      <c r="R606" s="438"/>
      <c r="S606" s="438"/>
      <c r="T606" s="438"/>
      <c r="U606" s="438"/>
      <c r="V606" s="438"/>
      <c r="W606" s="438"/>
      <c r="X606" s="438"/>
      <c r="Y606" s="438"/>
      <c r="Z606" s="438"/>
    </row>
    <row r="607" ht="11.25" customHeight="1">
      <c r="A607" s="438"/>
      <c r="B607" s="438"/>
      <c r="C607" s="438"/>
      <c r="D607" s="438"/>
      <c r="E607" s="438"/>
      <c r="F607" s="438"/>
      <c r="G607" s="438"/>
      <c r="H607" s="438"/>
      <c r="I607" s="438"/>
      <c r="J607" s="438"/>
      <c r="K607" s="438"/>
      <c r="L607" s="438"/>
      <c r="M607" s="438"/>
      <c r="N607" s="438"/>
      <c r="O607" s="438"/>
      <c r="P607" s="438"/>
      <c r="Q607" s="438"/>
      <c r="R607" s="438"/>
      <c r="S607" s="438"/>
      <c r="T607" s="438"/>
      <c r="U607" s="438"/>
      <c r="V607" s="438"/>
      <c r="W607" s="438"/>
      <c r="X607" s="438"/>
      <c r="Y607" s="438"/>
      <c r="Z607" s="438"/>
    </row>
    <row r="608" ht="11.25" customHeight="1">
      <c r="A608" s="438"/>
      <c r="B608" s="438"/>
      <c r="C608" s="438"/>
      <c r="D608" s="438"/>
      <c r="E608" s="438"/>
      <c r="F608" s="438"/>
      <c r="G608" s="438"/>
      <c r="H608" s="438"/>
      <c r="I608" s="438"/>
      <c r="J608" s="438"/>
      <c r="K608" s="438"/>
      <c r="L608" s="438"/>
      <c r="M608" s="438"/>
      <c r="N608" s="438"/>
      <c r="O608" s="438"/>
      <c r="P608" s="438"/>
      <c r="Q608" s="438"/>
      <c r="R608" s="438"/>
      <c r="S608" s="438"/>
      <c r="T608" s="438"/>
      <c r="U608" s="438"/>
      <c r="V608" s="438"/>
      <c r="W608" s="438"/>
      <c r="X608" s="438"/>
      <c r="Y608" s="438"/>
      <c r="Z608" s="438"/>
    </row>
    <row r="609" ht="11.25" customHeight="1">
      <c r="A609" s="438"/>
      <c r="B609" s="438"/>
      <c r="C609" s="438"/>
      <c r="D609" s="438"/>
      <c r="E609" s="438"/>
      <c r="F609" s="438"/>
      <c r="G609" s="438"/>
      <c r="H609" s="438"/>
      <c r="I609" s="438"/>
      <c r="J609" s="438"/>
      <c r="K609" s="438"/>
      <c r="L609" s="438"/>
      <c r="M609" s="438"/>
      <c r="N609" s="438"/>
      <c r="O609" s="438"/>
      <c r="P609" s="438"/>
      <c r="Q609" s="438"/>
      <c r="R609" s="438"/>
      <c r="S609" s="438"/>
      <c r="T609" s="438"/>
      <c r="U609" s="438"/>
      <c r="V609" s="438"/>
      <c r="W609" s="438"/>
      <c r="X609" s="438"/>
      <c r="Y609" s="438"/>
      <c r="Z609" s="438"/>
    </row>
    <row r="610" ht="11.25" customHeight="1">
      <c r="A610" s="438"/>
      <c r="B610" s="438"/>
      <c r="C610" s="438"/>
      <c r="D610" s="438"/>
      <c r="E610" s="438"/>
      <c r="F610" s="438"/>
      <c r="G610" s="438"/>
      <c r="H610" s="438"/>
      <c r="I610" s="438"/>
      <c r="J610" s="438"/>
      <c r="K610" s="438"/>
      <c r="L610" s="438"/>
      <c r="M610" s="438"/>
      <c r="N610" s="438"/>
      <c r="O610" s="438"/>
      <c r="P610" s="438"/>
      <c r="Q610" s="438"/>
      <c r="R610" s="438"/>
      <c r="S610" s="438"/>
      <c r="T610" s="438"/>
      <c r="U610" s="438"/>
      <c r="V610" s="438"/>
      <c r="W610" s="438"/>
      <c r="X610" s="438"/>
      <c r="Y610" s="438"/>
      <c r="Z610" s="438"/>
    </row>
    <row r="611" ht="11.25" customHeight="1">
      <c r="A611" s="438"/>
      <c r="B611" s="438"/>
      <c r="C611" s="438"/>
      <c r="D611" s="438"/>
      <c r="E611" s="438"/>
      <c r="F611" s="438"/>
      <c r="G611" s="438"/>
      <c r="H611" s="438"/>
      <c r="I611" s="438"/>
      <c r="J611" s="438"/>
      <c r="K611" s="438"/>
      <c r="L611" s="438"/>
      <c r="M611" s="438"/>
      <c r="N611" s="438"/>
      <c r="O611" s="438"/>
      <c r="P611" s="438"/>
      <c r="Q611" s="438"/>
      <c r="R611" s="438"/>
      <c r="S611" s="438"/>
      <c r="T611" s="438"/>
      <c r="U611" s="438"/>
      <c r="V611" s="438"/>
      <c r="W611" s="438"/>
      <c r="X611" s="438"/>
      <c r="Y611" s="438"/>
      <c r="Z611" s="438"/>
    </row>
    <row r="612" ht="11.25" customHeight="1">
      <c r="A612" s="438"/>
      <c r="B612" s="438"/>
      <c r="C612" s="438"/>
      <c r="D612" s="438"/>
      <c r="E612" s="438"/>
      <c r="F612" s="438"/>
      <c r="G612" s="438"/>
      <c r="H612" s="438"/>
      <c r="I612" s="438"/>
      <c r="J612" s="438"/>
      <c r="K612" s="438"/>
      <c r="L612" s="438"/>
      <c r="M612" s="438"/>
      <c r="N612" s="438"/>
      <c r="O612" s="438"/>
      <c r="P612" s="438"/>
      <c r="Q612" s="438"/>
      <c r="R612" s="438"/>
      <c r="S612" s="438"/>
      <c r="T612" s="438"/>
      <c r="U612" s="438"/>
      <c r="V612" s="438"/>
      <c r="W612" s="438"/>
      <c r="X612" s="438"/>
      <c r="Y612" s="438"/>
      <c r="Z612" s="438"/>
    </row>
    <row r="613" ht="11.25" customHeight="1">
      <c r="A613" s="438"/>
      <c r="B613" s="438"/>
      <c r="C613" s="438"/>
      <c r="D613" s="438"/>
      <c r="E613" s="438"/>
      <c r="F613" s="438"/>
      <c r="G613" s="438"/>
      <c r="H613" s="438"/>
      <c r="I613" s="438"/>
      <c r="J613" s="438"/>
      <c r="K613" s="438"/>
      <c r="L613" s="438"/>
      <c r="M613" s="438"/>
      <c r="N613" s="438"/>
      <c r="O613" s="438"/>
      <c r="P613" s="438"/>
      <c r="Q613" s="438"/>
      <c r="R613" s="438"/>
      <c r="S613" s="438"/>
      <c r="T613" s="438"/>
      <c r="U613" s="438"/>
      <c r="V613" s="438"/>
      <c r="W613" s="438"/>
      <c r="X613" s="438"/>
      <c r="Y613" s="438"/>
      <c r="Z613" s="438"/>
    </row>
    <row r="614" ht="11.25" customHeight="1">
      <c r="A614" s="438"/>
      <c r="B614" s="438"/>
      <c r="C614" s="438"/>
      <c r="D614" s="438"/>
      <c r="E614" s="438"/>
      <c r="F614" s="438"/>
      <c r="G614" s="438"/>
      <c r="H614" s="438"/>
      <c r="I614" s="438"/>
      <c r="J614" s="438"/>
      <c r="K614" s="438"/>
      <c r="L614" s="438"/>
      <c r="M614" s="438"/>
      <c r="N614" s="438"/>
      <c r="O614" s="438"/>
      <c r="P614" s="438"/>
      <c r="Q614" s="438"/>
      <c r="R614" s="438"/>
      <c r="S614" s="438"/>
      <c r="T614" s="438"/>
      <c r="U614" s="438"/>
      <c r="V614" s="438"/>
      <c r="W614" s="438"/>
      <c r="X614" s="438"/>
      <c r="Y614" s="438"/>
      <c r="Z614" s="438"/>
    </row>
    <row r="615" ht="11.25" customHeight="1">
      <c r="A615" s="438"/>
      <c r="B615" s="438"/>
      <c r="C615" s="438"/>
      <c r="D615" s="438"/>
      <c r="E615" s="438"/>
      <c r="F615" s="438"/>
      <c r="G615" s="438"/>
      <c r="H615" s="438"/>
      <c r="I615" s="438"/>
      <c r="J615" s="438"/>
      <c r="K615" s="438"/>
      <c r="L615" s="438"/>
      <c r="M615" s="438"/>
      <c r="N615" s="438"/>
      <c r="O615" s="438"/>
      <c r="P615" s="438"/>
      <c r="Q615" s="438"/>
      <c r="R615" s="438"/>
      <c r="S615" s="438"/>
      <c r="T615" s="438"/>
      <c r="U615" s="438"/>
      <c r="V615" s="438"/>
      <c r="W615" s="438"/>
      <c r="X615" s="438"/>
      <c r="Y615" s="438"/>
      <c r="Z615" s="438"/>
    </row>
    <row r="616" ht="11.25" customHeight="1">
      <c r="A616" s="438"/>
      <c r="B616" s="438"/>
      <c r="C616" s="438"/>
      <c r="D616" s="438"/>
      <c r="E616" s="438"/>
      <c r="F616" s="438"/>
      <c r="G616" s="438"/>
      <c r="H616" s="438"/>
      <c r="I616" s="438"/>
      <c r="J616" s="438"/>
      <c r="K616" s="438"/>
      <c r="L616" s="438"/>
      <c r="M616" s="438"/>
      <c r="N616" s="438"/>
      <c r="O616" s="438"/>
      <c r="P616" s="438"/>
      <c r="Q616" s="438"/>
      <c r="R616" s="438"/>
      <c r="S616" s="438"/>
      <c r="T616" s="438"/>
      <c r="U616" s="438"/>
      <c r="V616" s="438"/>
      <c r="W616" s="438"/>
      <c r="X616" s="438"/>
      <c r="Y616" s="438"/>
      <c r="Z616" s="438"/>
    </row>
    <row r="617" ht="11.25" customHeight="1">
      <c r="A617" s="438"/>
      <c r="B617" s="438"/>
      <c r="C617" s="438"/>
      <c r="D617" s="438"/>
      <c r="E617" s="438"/>
      <c r="F617" s="438"/>
      <c r="G617" s="438"/>
      <c r="H617" s="438"/>
      <c r="I617" s="438"/>
      <c r="J617" s="438"/>
      <c r="K617" s="438"/>
      <c r="L617" s="438"/>
      <c r="M617" s="438"/>
      <c r="N617" s="438"/>
      <c r="O617" s="438"/>
      <c r="P617" s="438"/>
      <c r="Q617" s="438"/>
      <c r="R617" s="438"/>
      <c r="S617" s="438"/>
      <c r="T617" s="438"/>
      <c r="U617" s="438"/>
      <c r="V617" s="438"/>
      <c r="W617" s="438"/>
      <c r="X617" s="438"/>
      <c r="Y617" s="438"/>
      <c r="Z617" s="438"/>
    </row>
    <row r="618" ht="11.25" customHeight="1">
      <c r="A618" s="438"/>
      <c r="B618" s="438"/>
      <c r="C618" s="438"/>
      <c r="D618" s="438"/>
      <c r="E618" s="438"/>
      <c r="F618" s="438"/>
      <c r="G618" s="438"/>
      <c r="H618" s="438"/>
      <c r="I618" s="438"/>
      <c r="J618" s="438"/>
      <c r="K618" s="438"/>
      <c r="L618" s="438"/>
      <c r="M618" s="438"/>
      <c r="N618" s="438"/>
      <c r="O618" s="438"/>
      <c r="P618" s="438"/>
      <c r="Q618" s="438"/>
      <c r="R618" s="438"/>
      <c r="S618" s="438"/>
      <c r="T618" s="438"/>
      <c r="U618" s="438"/>
      <c r="V618" s="438"/>
      <c r="W618" s="438"/>
      <c r="X618" s="438"/>
      <c r="Y618" s="438"/>
      <c r="Z618" s="438"/>
    </row>
    <row r="619" ht="11.25" customHeight="1">
      <c r="A619" s="438"/>
      <c r="B619" s="438"/>
      <c r="C619" s="438"/>
      <c r="D619" s="438"/>
      <c r="E619" s="438"/>
      <c r="F619" s="438"/>
      <c r="G619" s="438"/>
      <c r="H619" s="438"/>
      <c r="I619" s="438"/>
      <c r="J619" s="438"/>
      <c r="K619" s="438"/>
      <c r="L619" s="438"/>
      <c r="M619" s="438"/>
      <c r="N619" s="438"/>
      <c r="O619" s="438"/>
      <c r="P619" s="438"/>
      <c r="Q619" s="438"/>
      <c r="R619" s="438"/>
      <c r="S619" s="438"/>
      <c r="T619" s="438"/>
      <c r="U619" s="438"/>
      <c r="V619" s="438"/>
      <c r="W619" s="438"/>
      <c r="X619" s="438"/>
      <c r="Y619" s="438"/>
      <c r="Z619" s="438"/>
    </row>
    <row r="620" ht="11.25" customHeight="1">
      <c r="A620" s="438"/>
      <c r="B620" s="438"/>
      <c r="C620" s="438"/>
      <c r="D620" s="438"/>
      <c r="E620" s="438"/>
      <c r="F620" s="438"/>
      <c r="G620" s="438"/>
      <c r="H620" s="438"/>
      <c r="I620" s="438"/>
      <c r="J620" s="438"/>
      <c r="K620" s="438"/>
      <c r="L620" s="438"/>
      <c r="M620" s="438"/>
      <c r="N620" s="438"/>
      <c r="O620" s="438"/>
      <c r="P620" s="438"/>
      <c r="Q620" s="438"/>
      <c r="R620" s="438"/>
      <c r="S620" s="438"/>
      <c r="T620" s="438"/>
      <c r="U620" s="438"/>
      <c r="V620" s="438"/>
      <c r="W620" s="438"/>
      <c r="X620" s="438"/>
      <c r="Y620" s="438"/>
      <c r="Z620" s="438"/>
    </row>
    <row r="621" ht="11.25" customHeight="1">
      <c r="A621" s="438"/>
      <c r="B621" s="438"/>
      <c r="C621" s="438"/>
      <c r="D621" s="438"/>
      <c r="E621" s="438"/>
      <c r="F621" s="438"/>
      <c r="G621" s="438"/>
      <c r="H621" s="438"/>
      <c r="I621" s="438"/>
      <c r="J621" s="438"/>
      <c r="K621" s="438"/>
      <c r="L621" s="438"/>
      <c r="M621" s="438"/>
      <c r="N621" s="438"/>
      <c r="O621" s="438"/>
      <c r="P621" s="438"/>
      <c r="Q621" s="438"/>
      <c r="R621" s="438"/>
      <c r="S621" s="438"/>
      <c r="T621" s="438"/>
      <c r="U621" s="438"/>
      <c r="V621" s="438"/>
      <c r="W621" s="438"/>
      <c r="X621" s="438"/>
      <c r="Y621" s="438"/>
      <c r="Z621" s="438"/>
    </row>
    <row r="622" ht="11.25" customHeight="1">
      <c r="A622" s="438"/>
      <c r="B622" s="438"/>
      <c r="C622" s="438"/>
      <c r="D622" s="438"/>
      <c r="E622" s="438"/>
      <c r="F622" s="438"/>
      <c r="G622" s="438"/>
      <c r="H622" s="438"/>
      <c r="I622" s="438"/>
      <c r="J622" s="438"/>
      <c r="K622" s="438"/>
      <c r="L622" s="438"/>
      <c r="M622" s="438"/>
      <c r="N622" s="438"/>
      <c r="O622" s="438"/>
      <c r="P622" s="438"/>
      <c r="Q622" s="438"/>
      <c r="R622" s="438"/>
      <c r="S622" s="438"/>
      <c r="T622" s="438"/>
      <c r="U622" s="438"/>
      <c r="V622" s="438"/>
      <c r="W622" s="438"/>
      <c r="X622" s="438"/>
      <c r="Y622" s="438"/>
      <c r="Z622" s="438"/>
    </row>
    <row r="623" ht="11.25" customHeight="1">
      <c r="A623" s="438"/>
      <c r="B623" s="438"/>
      <c r="C623" s="438"/>
      <c r="D623" s="438"/>
      <c r="E623" s="438"/>
      <c r="F623" s="438"/>
      <c r="G623" s="438"/>
      <c r="H623" s="438"/>
      <c r="I623" s="438"/>
      <c r="J623" s="438"/>
      <c r="K623" s="438"/>
      <c r="L623" s="438"/>
      <c r="M623" s="438"/>
      <c r="N623" s="438"/>
      <c r="O623" s="438"/>
      <c r="P623" s="438"/>
      <c r="Q623" s="438"/>
      <c r="R623" s="438"/>
      <c r="S623" s="438"/>
      <c r="T623" s="438"/>
      <c r="U623" s="438"/>
      <c r="V623" s="438"/>
      <c r="W623" s="438"/>
      <c r="X623" s="438"/>
      <c r="Y623" s="438"/>
      <c r="Z623" s="438"/>
    </row>
    <row r="624" ht="11.25" customHeight="1">
      <c r="A624" s="438"/>
      <c r="B624" s="438"/>
      <c r="C624" s="438"/>
      <c r="D624" s="438"/>
      <c r="E624" s="438"/>
      <c r="F624" s="438"/>
      <c r="G624" s="438"/>
      <c r="H624" s="438"/>
      <c r="I624" s="438"/>
      <c r="J624" s="438"/>
      <c r="K624" s="438"/>
      <c r="L624" s="438"/>
      <c r="M624" s="438"/>
      <c r="N624" s="438"/>
      <c r="O624" s="438"/>
      <c r="P624" s="438"/>
      <c r="Q624" s="438"/>
      <c r="R624" s="438"/>
      <c r="S624" s="438"/>
      <c r="T624" s="438"/>
      <c r="U624" s="438"/>
      <c r="V624" s="438"/>
      <c r="W624" s="438"/>
      <c r="X624" s="438"/>
      <c r="Y624" s="438"/>
      <c r="Z624" s="438"/>
    </row>
    <row r="625" ht="11.25" customHeight="1">
      <c r="A625" s="438"/>
      <c r="B625" s="438"/>
      <c r="C625" s="438"/>
      <c r="D625" s="438"/>
      <c r="E625" s="438"/>
      <c r="F625" s="438"/>
      <c r="G625" s="438"/>
      <c r="H625" s="438"/>
      <c r="I625" s="438"/>
      <c r="J625" s="438"/>
      <c r="K625" s="438"/>
      <c r="L625" s="438"/>
      <c r="M625" s="438"/>
      <c r="N625" s="438"/>
      <c r="O625" s="438"/>
      <c r="P625" s="438"/>
      <c r="Q625" s="438"/>
      <c r="R625" s="438"/>
      <c r="S625" s="438"/>
      <c r="T625" s="438"/>
      <c r="U625" s="438"/>
      <c r="V625" s="438"/>
      <c r="W625" s="438"/>
      <c r="X625" s="438"/>
      <c r="Y625" s="438"/>
      <c r="Z625" s="438"/>
    </row>
    <row r="626" ht="11.25" customHeight="1">
      <c r="A626" s="438"/>
      <c r="B626" s="438"/>
      <c r="C626" s="438"/>
      <c r="D626" s="438"/>
      <c r="E626" s="438"/>
      <c r="F626" s="438"/>
      <c r="G626" s="438"/>
      <c r="H626" s="438"/>
      <c r="I626" s="438"/>
      <c r="J626" s="438"/>
      <c r="K626" s="438"/>
      <c r="L626" s="438"/>
      <c r="M626" s="438"/>
      <c r="N626" s="438"/>
      <c r="O626" s="438"/>
      <c r="P626" s="438"/>
      <c r="Q626" s="438"/>
      <c r="R626" s="438"/>
      <c r="S626" s="438"/>
      <c r="T626" s="438"/>
      <c r="U626" s="438"/>
      <c r="V626" s="438"/>
      <c r="W626" s="438"/>
      <c r="X626" s="438"/>
      <c r="Y626" s="438"/>
      <c r="Z626" s="438"/>
    </row>
    <row r="627" ht="11.25" customHeight="1">
      <c r="A627" s="438"/>
      <c r="B627" s="438"/>
      <c r="C627" s="438"/>
      <c r="D627" s="438"/>
      <c r="E627" s="438"/>
      <c r="F627" s="438"/>
      <c r="G627" s="438"/>
      <c r="H627" s="438"/>
      <c r="I627" s="438"/>
      <c r="J627" s="438"/>
      <c r="K627" s="438"/>
      <c r="L627" s="438"/>
      <c r="M627" s="438"/>
      <c r="N627" s="438"/>
      <c r="O627" s="438"/>
      <c r="P627" s="438"/>
      <c r="Q627" s="438"/>
      <c r="R627" s="438"/>
      <c r="S627" s="438"/>
      <c r="T627" s="438"/>
      <c r="U627" s="438"/>
      <c r="V627" s="438"/>
      <c r="W627" s="438"/>
      <c r="X627" s="438"/>
      <c r="Y627" s="438"/>
      <c r="Z627" s="438"/>
    </row>
    <row r="628" ht="11.25" customHeight="1">
      <c r="A628" s="438"/>
      <c r="B628" s="438"/>
      <c r="C628" s="438"/>
      <c r="D628" s="438"/>
      <c r="E628" s="438"/>
      <c r="F628" s="438"/>
      <c r="G628" s="438"/>
      <c r="H628" s="438"/>
      <c r="I628" s="438"/>
      <c r="J628" s="438"/>
      <c r="K628" s="438"/>
      <c r="L628" s="438"/>
      <c r="M628" s="438"/>
      <c r="N628" s="438"/>
      <c r="O628" s="438"/>
      <c r="P628" s="438"/>
      <c r="Q628" s="438"/>
      <c r="R628" s="438"/>
      <c r="S628" s="438"/>
      <c r="T628" s="438"/>
      <c r="U628" s="438"/>
      <c r="V628" s="438"/>
      <c r="W628" s="438"/>
      <c r="X628" s="438"/>
      <c r="Y628" s="438"/>
      <c r="Z628" s="438"/>
    </row>
    <row r="629" ht="11.25" customHeight="1">
      <c r="A629" s="438"/>
      <c r="B629" s="438"/>
      <c r="C629" s="438"/>
      <c r="D629" s="438"/>
      <c r="E629" s="438"/>
      <c r="F629" s="438"/>
      <c r="G629" s="438"/>
      <c r="H629" s="438"/>
      <c r="I629" s="438"/>
      <c r="J629" s="438"/>
      <c r="K629" s="438"/>
      <c r="L629" s="438"/>
      <c r="M629" s="438"/>
      <c r="N629" s="438"/>
      <c r="O629" s="438"/>
      <c r="P629" s="438"/>
      <c r="Q629" s="438"/>
      <c r="R629" s="438"/>
      <c r="S629" s="438"/>
      <c r="T629" s="438"/>
      <c r="U629" s="438"/>
      <c r="V629" s="438"/>
      <c r="W629" s="438"/>
      <c r="X629" s="438"/>
      <c r="Y629" s="438"/>
      <c r="Z629" s="438"/>
    </row>
    <row r="630" ht="11.25" customHeight="1">
      <c r="A630" s="438"/>
      <c r="B630" s="438"/>
      <c r="C630" s="438"/>
      <c r="D630" s="438"/>
      <c r="E630" s="438"/>
      <c r="F630" s="438"/>
      <c r="G630" s="438"/>
      <c r="H630" s="438"/>
      <c r="I630" s="438"/>
      <c r="J630" s="438"/>
      <c r="K630" s="438"/>
      <c r="L630" s="438"/>
      <c r="M630" s="438"/>
      <c r="N630" s="438"/>
      <c r="O630" s="438"/>
      <c r="P630" s="438"/>
      <c r="Q630" s="438"/>
      <c r="R630" s="438"/>
      <c r="S630" s="438"/>
      <c r="T630" s="438"/>
      <c r="U630" s="438"/>
      <c r="V630" s="438"/>
      <c r="W630" s="438"/>
      <c r="X630" s="438"/>
      <c r="Y630" s="438"/>
      <c r="Z630" s="438"/>
    </row>
    <row r="631" ht="11.25" customHeight="1">
      <c r="A631" s="438"/>
      <c r="B631" s="438"/>
      <c r="C631" s="438"/>
      <c r="D631" s="438"/>
      <c r="E631" s="438"/>
      <c r="F631" s="438"/>
      <c r="G631" s="438"/>
      <c r="H631" s="438"/>
      <c r="I631" s="438"/>
      <c r="J631" s="438"/>
      <c r="K631" s="438"/>
      <c r="L631" s="438"/>
      <c r="M631" s="438"/>
      <c r="N631" s="438"/>
      <c r="O631" s="438"/>
      <c r="P631" s="438"/>
      <c r="Q631" s="438"/>
      <c r="R631" s="438"/>
      <c r="S631" s="438"/>
      <c r="T631" s="438"/>
      <c r="U631" s="438"/>
      <c r="V631" s="438"/>
      <c r="W631" s="438"/>
      <c r="X631" s="438"/>
      <c r="Y631" s="438"/>
      <c r="Z631" s="438"/>
    </row>
    <row r="632" ht="11.25" customHeight="1">
      <c r="A632" s="438"/>
      <c r="B632" s="438"/>
      <c r="C632" s="438"/>
      <c r="D632" s="438"/>
      <c r="E632" s="438"/>
      <c r="F632" s="438"/>
      <c r="G632" s="438"/>
      <c r="H632" s="438"/>
      <c r="I632" s="438"/>
      <c r="J632" s="438"/>
      <c r="K632" s="438"/>
      <c r="L632" s="438"/>
      <c r="M632" s="438"/>
      <c r="N632" s="438"/>
      <c r="O632" s="438"/>
      <c r="P632" s="438"/>
      <c r="Q632" s="438"/>
      <c r="R632" s="438"/>
      <c r="S632" s="438"/>
      <c r="T632" s="438"/>
      <c r="U632" s="438"/>
      <c r="V632" s="438"/>
      <c r="W632" s="438"/>
      <c r="X632" s="438"/>
      <c r="Y632" s="438"/>
      <c r="Z632" s="438"/>
    </row>
    <row r="633" ht="11.25" customHeight="1">
      <c r="A633" s="438"/>
      <c r="B633" s="438"/>
      <c r="C633" s="438"/>
      <c r="D633" s="438"/>
      <c r="E633" s="438"/>
      <c r="F633" s="438"/>
      <c r="G633" s="438"/>
      <c r="H633" s="438"/>
      <c r="I633" s="438"/>
      <c r="J633" s="438"/>
      <c r="K633" s="438"/>
      <c r="L633" s="438"/>
      <c r="M633" s="438"/>
      <c r="N633" s="438"/>
      <c r="O633" s="438"/>
      <c r="P633" s="438"/>
      <c r="Q633" s="438"/>
      <c r="R633" s="438"/>
      <c r="S633" s="438"/>
      <c r="T633" s="438"/>
      <c r="U633" s="438"/>
      <c r="V633" s="438"/>
      <c r="W633" s="438"/>
      <c r="X633" s="438"/>
      <c r="Y633" s="438"/>
      <c r="Z633" s="438"/>
    </row>
    <row r="634" ht="11.25" customHeight="1">
      <c r="A634" s="438"/>
      <c r="B634" s="438"/>
      <c r="C634" s="438"/>
      <c r="D634" s="438"/>
      <c r="E634" s="438"/>
      <c r="F634" s="438"/>
      <c r="G634" s="438"/>
      <c r="H634" s="438"/>
      <c r="I634" s="438"/>
      <c r="J634" s="438"/>
      <c r="K634" s="438"/>
      <c r="L634" s="438"/>
      <c r="M634" s="438"/>
      <c r="N634" s="438"/>
      <c r="O634" s="438"/>
      <c r="P634" s="438"/>
      <c r="Q634" s="438"/>
      <c r="R634" s="438"/>
      <c r="S634" s="438"/>
      <c r="T634" s="438"/>
      <c r="U634" s="438"/>
      <c r="V634" s="438"/>
      <c r="W634" s="438"/>
      <c r="X634" s="438"/>
      <c r="Y634" s="438"/>
      <c r="Z634" s="438"/>
    </row>
    <row r="635" ht="11.25" customHeight="1">
      <c r="A635" s="438"/>
      <c r="B635" s="438"/>
      <c r="C635" s="438"/>
      <c r="D635" s="438"/>
      <c r="E635" s="438"/>
      <c r="F635" s="438"/>
      <c r="G635" s="438"/>
      <c r="H635" s="438"/>
      <c r="I635" s="438"/>
      <c r="J635" s="438"/>
      <c r="K635" s="438"/>
      <c r="L635" s="438"/>
      <c r="M635" s="438"/>
      <c r="N635" s="438"/>
      <c r="O635" s="438"/>
      <c r="P635" s="438"/>
      <c r="Q635" s="438"/>
      <c r="R635" s="438"/>
      <c r="S635" s="438"/>
      <c r="T635" s="438"/>
      <c r="U635" s="438"/>
      <c r="V635" s="438"/>
      <c r="W635" s="438"/>
      <c r="X635" s="438"/>
      <c r="Y635" s="438"/>
      <c r="Z635" s="438"/>
    </row>
    <row r="636" ht="11.25" customHeight="1">
      <c r="A636" s="438"/>
      <c r="B636" s="438"/>
      <c r="C636" s="438"/>
      <c r="D636" s="438"/>
      <c r="E636" s="438"/>
      <c r="F636" s="438"/>
      <c r="G636" s="438"/>
      <c r="H636" s="438"/>
      <c r="I636" s="438"/>
      <c r="J636" s="438"/>
      <c r="K636" s="438"/>
      <c r="L636" s="438"/>
      <c r="M636" s="438"/>
      <c r="N636" s="438"/>
      <c r="O636" s="438"/>
      <c r="P636" s="438"/>
      <c r="Q636" s="438"/>
      <c r="R636" s="438"/>
      <c r="S636" s="438"/>
      <c r="T636" s="438"/>
      <c r="U636" s="438"/>
      <c r="V636" s="438"/>
      <c r="W636" s="438"/>
      <c r="X636" s="438"/>
      <c r="Y636" s="438"/>
      <c r="Z636" s="438"/>
    </row>
    <row r="637" ht="11.25" customHeight="1">
      <c r="A637" s="438"/>
      <c r="B637" s="438"/>
      <c r="C637" s="438"/>
      <c r="D637" s="438"/>
      <c r="E637" s="438"/>
      <c r="F637" s="438"/>
      <c r="G637" s="438"/>
      <c r="H637" s="438"/>
      <c r="I637" s="438"/>
      <c r="J637" s="438"/>
      <c r="K637" s="438"/>
      <c r="L637" s="438"/>
      <c r="M637" s="438"/>
      <c r="N637" s="438"/>
      <c r="O637" s="438"/>
      <c r="P637" s="438"/>
      <c r="Q637" s="438"/>
      <c r="R637" s="438"/>
      <c r="S637" s="438"/>
      <c r="T637" s="438"/>
      <c r="U637" s="438"/>
      <c r="V637" s="438"/>
      <c r="W637" s="438"/>
      <c r="X637" s="438"/>
      <c r="Y637" s="438"/>
      <c r="Z637" s="438"/>
    </row>
    <row r="638" ht="11.25" customHeight="1">
      <c r="A638" s="438"/>
      <c r="B638" s="438"/>
      <c r="C638" s="438"/>
      <c r="D638" s="438"/>
      <c r="E638" s="438"/>
      <c r="F638" s="438"/>
      <c r="G638" s="438"/>
      <c r="H638" s="438"/>
      <c r="I638" s="438"/>
      <c r="J638" s="438"/>
      <c r="K638" s="438"/>
      <c r="L638" s="438"/>
      <c r="M638" s="438"/>
      <c r="N638" s="438"/>
      <c r="O638" s="438"/>
      <c r="P638" s="438"/>
      <c r="Q638" s="438"/>
      <c r="R638" s="438"/>
      <c r="S638" s="438"/>
      <c r="T638" s="438"/>
      <c r="U638" s="438"/>
      <c r="V638" s="438"/>
      <c r="W638" s="438"/>
      <c r="X638" s="438"/>
      <c r="Y638" s="438"/>
      <c r="Z638" s="438"/>
    </row>
    <row r="639" ht="11.25" customHeight="1">
      <c r="A639" s="438"/>
      <c r="B639" s="438"/>
      <c r="C639" s="438"/>
      <c r="D639" s="438"/>
      <c r="E639" s="438"/>
      <c r="F639" s="438"/>
      <c r="G639" s="438"/>
      <c r="H639" s="438"/>
      <c r="I639" s="438"/>
      <c r="J639" s="438"/>
      <c r="K639" s="438"/>
      <c r="L639" s="438"/>
      <c r="M639" s="438"/>
      <c r="N639" s="438"/>
      <c r="O639" s="438"/>
      <c r="P639" s="438"/>
      <c r="Q639" s="438"/>
      <c r="R639" s="438"/>
      <c r="S639" s="438"/>
      <c r="T639" s="438"/>
      <c r="U639" s="438"/>
      <c r="V639" s="438"/>
      <c r="W639" s="438"/>
      <c r="X639" s="438"/>
      <c r="Y639" s="438"/>
      <c r="Z639" s="438"/>
    </row>
    <row r="640" ht="11.25" customHeight="1">
      <c r="A640" s="438"/>
      <c r="B640" s="438"/>
      <c r="C640" s="438"/>
      <c r="D640" s="438"/>
      <c r="E640" s="438"/>
      <c r="F640" s="438"/>
      <c r="G640" s="438"/>
      <c r="H640" s="438"/>
      <c r="I640" s="438"/>
      <c r="J640" s="438"/>
      <c r="K640" s="438"/>
      <c r="L640" s="438"/>
      <c r="M640" s="438"/>
      <c r="N640" s="438"/>
      <c r="O640" s="438"/>
      <c r="P640" s="438"/>
      <c r="Q640" s="438"/>
      <c r="R640" s="438"/>
      <c r="S640" s="438"/>
      <c r="T640" s="438"/>
      <c r="U640" s="438"/>
      <c r="V640" s="438"/>
      <c r="W640" s="438"/>
      <c r="X640" s="438"/>
      <c r="Y640" s="438"/>
      <c r="Z640" s="438"/>
    </row>
    <row r="641" ht="11.25" customHeight="1">
      <c r="A641" s="438"/>
      <c r="B641" s="438"/>
      <c r="C641" s="438"/>
      <c r="D641" s="438"/>
      <c r="E641" s="438"/>
      <c r="F641" s="438"/>
      <c r="G641" s="438"/>
      <c r="H641" s="438"/>
      <c r="I641" s="438"/>
      <c r="J641" s="438"/>
      <c r="K641" s="438"/>
      <c r="L641" s="438"/>
      <c r="M641" s="438"/>
      <c r="N641" s="438"/>
      <c r="O641" s="438"/>
      <c r="P641" s="438"/>
      <c r="Q641" s="438"/>
      <c r="R641" s="438"/>
      <c r="S641" s="438"/>
      <c r="T641" s="438"/>
      <c r="U641" s="438"/>
      <c r="V641" s="438"/>
      <c r="W641" s="438"/>
      <c r="X641" s="438"/>
      <c r="Y641" s="438"/>
      <c r="Z641" s="438"/>
    </row>
    <row r="642" ht="11.25" customHeight="1">
      <c r="A642" s="438"/>
      <c r="B642" s="438"/>
      <c r="C642" s="438"/>
      <c r="D642" s="438"/>
      <c r="E642" s="438"/>
      <c r="F642" s="438"/>
      <c r="G642" s="438"/>
      <c r="H642" s="438"/>
      <c r="I642" s="438"/>
      <c r="J642" s="438"/>
      <c r="K642" s="438"/>
      <c r="L642" s="438"/>
      <c r="M642" s="438"/>
      <c r="N642" s="438"/>
      <c r="O642" s="438"/>
      <c r="P642" s="438"/>
      <c r="Q642" s="438"/>
      <c r="R642" s="438"/>
      <c r="S642" s="438"/>
      <c r="T642" s="438"/>
      <c r="U642" s="438"/>
      <c r="V642" s="438"/>
      <c r="W642" s="438"/>
      <c r="X642" s="438"/>
      <c r="Y642" s="438"/>
      <c r="Z642" s="438"/>
    </row>
    <row r="643" ht="11.25" customHeight="1">
      <c r="A643" s="438"/>
      <c r="B643" s="438"/>
      <c r="C643" s="438"/>
      <c r="D643" s="438"/>
      <c r="E643" s="438"/>
      <c r="F643" s="438"/>
      <c r="G643" s="438"/>
      <c r="H643" s="438"/>
      <c r="I643" s="438"/>
      <c r="J643" s="438"/>
      <c r="K643" s="438"/>
      <c r="L643" s="438"/>
      <c r="M643" s="438"/>
      <c r="N643" s="438"/>
      <c r="O643" s="438"/>
      <c r="P643" s="438"/>
      <c r="Q643" s="438"/>
      <c r="R643" s="438"/>
      <c r="S643" s="438"/>
      <c r="T643" s="438"/>
      <c r="U643" s="438"/>
      <c r="V643" s="438"/>
      <c r="W643" s="438"/>
      <c r="X643" s="438"/>
      <c r="Y643" s="438"/>
      <c r="Z643" s="438"/>
    </row>
    <row r="644" ht="11.25" customHeight="1">
      <c r="A644" s="438"/>
      <c r="B644" s="438"/>
      <c r="C644" s="438"/>
      <c r="D644" s="438"/>
      <c r="E644" s="438"/>
      <c r="F644" s="438"/>
      <c r="G644" s="438"/>
      <c r="H644" s="438"/>
      <c r="I644" s="438"/>
      <c r="J644" s="438"/>
      <c r="K644" s="438"/>
      <c r="L644" s="438"/>
      <c r="M644" s="438"/>
      <c r="N644" s="438"/>
      <c r="O644" s="438"/>
      <c r="P644" s="438"/>
      <c r="Q644" s="438"/>
      <c r="R644" s="438"/>
      <c r="S644" s="438"/>
      <c r="T644" s="438"/>
      <c r="U644" s="438"/>
      <c r="V644" s="438"/>
      <c r="W644" s="438"/>
      <c r="X644" s="438"/>
      <c r="Y644" s="438"/>
      <c r="Z644" s="438"/>
    </row>
    <row r="645" ht="11.25" customHeight="1">
      <c r="A645" s="438"/>
      <c r="B645" s="438"/>
      <c r="C645" s="438"/>
      <c r="D645" s="438"/>
      <c r="E645" s="438"/>
      <c r="F645" s="438"/>
      <c r="G645" s="438"/>
      <c r="H645" s="438"/>
      <c r="I645" s="438"/>
      <c r="J645" s="438"/>
      <c r="K645" s="438"/>
      <c r="L645" s="438"/>
      <c r="M645" s="438"/>
      <c r="N645" s="438"/>
      <c r="O645" s="438"/>
      <c r="P645" s="438"/>
      <c r="Q645" s="438"/>
      <c r="R645" s="438"/>
      <c r="S645" s="438"/>
      <c r="T645" s="438"/>
      <c r="U645" s="438"/>
      <c r="V645" s="438"/>
      <c r="W645" s="438"/>
      <c r="X645" s="438"/>
      <c r="Y645" s="438"/>
      <c r="Z645" s="438"/>
    </row>
    <row r="646" ht="11.25" customHeight="1">
      <c r="A646" s="438"/>
      <c r="B646" s="438"/>
      <c r="C646" s="438"/>
      <c r="D646" s="438"/>
      <c r="E646" s="438"/>
      <c r="F646" s="438"/>
      <c r="G646" s="438"/>
      <c r="H646" s="438"/>
      <c r="I646" s="438"/>
      <c r="J646" s="438"/>
      <c r="K646" s="438"/>
      <c r="L646" s="438"/>
      <c r="M646" s="438"/>
      <c r="N646" s="438"/>
      <c r="O646" s="438"/>
      <c r="P646" s="438"/>
      <c r="Q646" s="438"/>
      <c r="R646" s="438"/>
      <c r="S646" s="438"/>
      <c r="T646" s="438"/>
      <c r="U646" s="438"/>
      <c r="V646" s="438"/>
      <c r="W646" s="438"/>
      <c r="X646" s="438"/>
      <c r="Y646" s="438"/>
      <c r="Z646" s="438"/>
    </row>
    <row r="647" ht="11.25" customHeight="1">
      <c r="A647" s="438"/>
      <c r="B647" s="438"/>
      <c r="C647" s="438"/>
      <c r="D647" s="438"/>
      <c r="E647" s="438"/>
      <c r="F647" s="438"/>
      <c r="G647" s="438"/>
      <c r="H647" s="438"/>
      <c r="I647" s="438"/>
      <c r="J647" s="438"/>
      <c r="K647" s="438"/>
      <c r="L647" s="438"/>
      <c r="M647" s="438"/>
      <c r="N647" s="438"/>
      <c r="O647" s="438"/>
      <c r="P647" s="438"/>
      <c r="Q647" s="438"/>
      <c r="R647" s="438"/>
      <c r="S647" s="438"/>
      <c r="T647" s="438"/>
      <c r="U647" s="438"/>
      <c r="V647" s="438"/>
      <c r="W647" s="438"/>
      <c r="X647" s="438"/>
      <c r="Y647" s="438"/>
      <c r="Z647" s="438"/>
    </row>
    <row r="648" ht="11.25" customHeight="1">
      <c r="A648" s="438"/>
      <c r="B648" s="438"/>
      <c r="C648" s="438"/>
      <c r="D648" s="438"/>
      <c r="E648" s="438"/>
      <c r="F648" s="438"/>
      <c r="G648" s="438"/>
      <c r="H648" s="438"/>
      <c r="I648" s="438"/>
      <c r="J648" s="438"/>
      <c r="K648" s="438"/>
      <c r="L648" s="438"/>
      <c r="M648" s="438"/>
      <c r="N648" s="438"/>
      <c r="O648" s="438"/>
      <c r="P648" s="438"/>
      <c r="Q648" s="438"/>
      <c r="R648" s="438"/>
      <c r="S648" s="438"/>
      <c r="T648" s="438"/>
      <c r="U648" s="438"/>
      <c r="V648" s="438"/>
      <c r="W648" s="438"/>
      <c r="X648" s="438"/>
      <c r="Y648" s="438"/>
      <c r="Z648" s="438"/>
    </row>
    <row r="649" ht="11.25" customHeight="1">
      <c r="A649" s="438"/>
      <c r="B649" s="438"/>
      <c r="C649" s="438"/>
      <c r="D649" s="438"/>
      <c r="E649" s="438"/>
      <c r="F649" s="438"/>
      <c r="G649" s="438"/>
      <c r="H649" s="438"/>
      <c r="I649" s="438"/>
      <c r="J649" s="438"/>
      <c r="K649" s="438"/>
      <c r="L649" s="438"/>
      <c r="M649" s="438"/>
      <c r="N649" s="438"/>
      <c r="O649" s="438"/>
      <c r="P649" s="438"/>
      <c r="Q649" s="438"/>
      <c r="R649" s="438"/>
      <c r="S649" s="438"/>
      <c r="T649" s="438"/>
      <c r="U649" s="438"/>
      <c r="V649" s="438"/>
      <c r="W649" s="438"/>
      <c r="X649" s="438"/>
      <c r="Y649" s="438"/>
      <c r="Z649" s="438"/>
    </row>
    <row r="650" ht="11.25" customHeight="1">
      <c r="A650" s="438"/>
      <c r="B650" s="438"/>
      <c r="C650" s="438"/>
      <c r="D650" s="438"/>
      <c r="E650" s="438"/>
      <c r="F650" s="438"/>
      <c r="G650" s="438"/>
      <c r="H650" s="438"/>
      <c r="I650" s="438"/>
      <c r="J650" s="438"/>
      <c r="K650" s="438"/>
      <c r="L650" s="438"/>
      <c r="M650" s="438"/>
      <c r="N650" s="438"/>
      <c r="O650" s="438"/>
      <c r="P650" s="438"/>
      <c r="Q650" s="438"/>
      <c r="R650" s="438"/>
      <c r="S650" s="438"/>
      <c r="T650" s="438"/>
      <c r="U650" s="438"/>
      <c r="V650" s="438"/>
      <c r="W650" s="438"/>
      <c r="X650" s="438"/>
      <c r="Y650" s="438"/>
      <c r="Z650" s="438"/>
    </row>
    <row r="651" ht="11.25" customHeight="1">
      <c r="A651" s="438"/>
      <c r="B651" s="438"/>
      <c r="C651" s="438"/>
      <c r="D651" s="438"/>
      <c r="E651" s="438"/>
      <c r="F651" s="438"/>
      <c r="G651" s="438"/>
      <c r="H651" s="438"/>
      <c r="I651" s="438"/>
      <c r="J651" s="438"/>
      <c r="K651" s="438"/>
      <c r="L651" s="438"/>
      <c r="M651" s="438"/>
      <c r="N651" s="438"/>
      <c r="O651" s="438"/>
      <c r="P651" s="438"/>
      <c r="Q651" s="438"/>
      <c r="R651" s="438"/>
      <c r="S651" s="438"/>
      <c r="T651" s="438"/>
      <c r="U651" s="438"/>
      <c r="V651" s="438"/>
      <c r="W651" s="438"/>
      <c r="X651" s="438"/>
      <c r="Y651" s="438"/>
      <c r="Z651" s="438"/>
    </row>
    <row r="652" ht="11.25" customHeight="1">
      <c r="A652" s="438"/>
      <c r="B652" s="438"/>
      <c r="C652" s="438"/>
      <c r="D652" s="438"/>
      <c r="E652" s="438"/>
      <c r="F652" s="438"/>
      <c r="G652" s="438"/>
      <c r="H652" s="438"/>
      <c r="I652" s="438"/>
      <c r="J652" s="438"/>
      <c r="K652" s="438"/>
      <c r="L652" s="438"/>
      <c r="M652" s="438"/>
      <c r="N652" s="438"/>
      <c r="O652" s="438"/>
      <c r="P652" s="438"/>
      <c r="Q652" s="438"/>
      <c r="R652" s="438"/>
      <c r="S652" s="438"/>
      <c r="T652" s="438"/>
      <c r="U652" s="438"/>
      <c r="V652" s="438"/>
      <c r="W652" s="438"/>
      <c r="X652" s="438"/>
      <c r="Y652" s="438"/>
      <c r="Z652" s="438"/>
    </row>
    <row r="653" ht="11.25" customHeight="1">
      <c r="A653" s="438"/>
      <c r="B653" s="438"/>
      <c r="C653" s="438"/>
      <c r="D653" s="438"/>
      <c r="E653" s="438"/>
      <c r="F653" s="438"/>
      <c r="G653" s="438"/>
      <c r="H653" s="438"/>
      <c r="I653" s="438"/>
      <c r="J653" s="438"/>
      <c r="K653" s="438"/>
      <c r="L653" s="438"/>
      <c r="M653" s="438"/>
      <c r="N653" s="438"/>
      <c r="O653" s="438"/>
      <c r="P653" s="438"/>
      <c r="Q653" s="438"/>
      <c r="R653" s="438"/>
      <c r="S653" s="438"/>
      <c r="T653" s="438"/>
      <c r="U653" s="438"/>
      <c r="V653" s="438"/>
      <c r="W653" s="438"/>
      <c r="X653" s="438"/>
      <c r="Y653" s="438"/>
      <c r="Z653" s="438"/>
    </row>
    <row r="654" ht="11.25" customHeight="1">
      <c r="A654" s="438"/>
      <c r="B654" s="438"/>
      <c r="C654" s="438"/>
      <c r="D654" s="438"/>
      <c r="E654" s="438"/>
      <c r="F654" s="438"/>
      <c r="G654" s="438"/>
      <c r="H654" s="438"/>
      <c r="I654" s="438"/>
      <c r="J654" s="438"/>
      <c r="K654" s="438"/>
      <c r="L654" s="438"/>
      <c r="M654" s="438"/>
      <c r="N654" s="438"/>
      <c r="O654" s="438"/>
      <c r="P654" s="438"/>
      <c r="Q654" s="438"/>
      <c r="R654" s="438"/>
      <c r="S654" s="438"/>
      <c r="T654" s="438"/>
      <c r="U654" s="438"/>
      <c r="V654" s="438"/>
      <c r="W654" s="438"/>
      <c r="X654" s="438"/>
      <c r="Y654" s="438"/>
      <c r="Z654" s="438"/>
    </row>
    <row r="655" ht="11.25" customHeight="1">
      <c r="A655" s="438"/>
      <c r="B655" s="438"/>
      <c r="C655" s="438"/>
      <c r="D655" s="438"/>
      <c r="E655" s="438"/>
      <c r="F655" s="438"/>
      <c r="G655" s="438"/>
      <c r="H655" s="438"/>
      <c r="I655" s="438"/>
      <c r="J655" s="438"/>
      <c r="K655" s="438"/>
      <c r="L655" s="438"/>
      <c r="M655" s="438"/>
      <c r="N655" s="438"/>
      <c r="O655" s="438"/>
      <c r="P655" s="438"/>
      <c r="Q655" s="438"/>
      <c r="R655" s="438"/>
      <c r="S655" s="438"/>
      <c r="T655" s="438"/>
      <c r="U655" s="438"/>
      <c r="V655" s="438"/>
      <c r="W655" s="438"/>
      <c r="X655" s="438"/>
      <c r="Y655" s="438"/>
      <c r="Z655" s="438"/>
    </row>
    <row r="656" ht="11.25" customHeight="1">
      <c r="A656" s="438"/>
      <c r="B656" s="438"/>
      <c r="C656" s="438"/>
      <c r="D656" s="438"/>
      <c r="E656" s="438"/>
      <c r="F656" s="438"/>
      <c r="G656" s="438"/>
      <c r="H656" s="438"/>
      <c r="I656" s="438"/>
      <c r="J656" s="438"/>
      <c r="K656" s="438"/>
      <c r="L656" s="438"/>
      <c r="M656" s="438"/>
      <c r="N656" s="438"/>
      <c r="O656" s="438"/>
      <c r="P656" s="438"/>
      <c r="Q656" s="438"/>
      <c r="R656" s="438"/>
      <c r="S656" s="438"/>
      <c r="T656" s="438"/>
      <c r="U656" s="438"/>
      <c r="V656" s="438"/>
      <c r="W656" s="438"/>
      <c r="X656" s="438"/>
      <c r="Y656" s="438"/>
      <c r="Z656" s="438"/>
    </row>
    <row r="657" ht="11.25" customHeight="1">
      <c r="A657" s="438"/>
      <c r="B657" s="438"/>
      <c r="C657" s="438"/>
      <c r="D657" s="438"/>
      <c r="E657" s="438"/>
      <c r="F657" s="438"/>
      <c r="G657" s="438"/>
      <c r="H657" s="438"/>
      <c r="I657" s="438"/>
      <c r="J657" s="438"/>
      <c r="K657" s="438"/>
      <c r="L657" s="438"/>
      <c r="M657" s="438"/>
      <c r="N657" s="438"/>
      <c r="O657" s="438"/>
      <c r="P657" s="438"/>
      <c r="Q657" s="438"/>
      <c r="R657" s="438"/>
      <c r="S657" s="438"/>
      <c r="T657" s="438"/>
      <c r="U657" s="438"/>
      <c r="V657" s="438"/>
      <c r="W657" s="438"/>
      <c r="X657" s="438"/>
      <c r="Y657" s="438"/>
      <c r="Z657" s="438"/>
    </row>
    <row r="658" ht="11.25" customHeight="1">
      <c r="A658" s="438"/>
      <c r="B658" s="438"/>
      <c r="C658" s="438"/>
      <c r="D658" s="438"/>
      <c r="E658" s="438"/>
      <c r="F658" s="438"/>
      <c r="G658" s="438"/>
      <c r="H658" s="438"/>
      <c r="I658" s="438"/>
      <c r="J658" s="438"/>
      <c r="K658" s="438"/>
      <c r="L658" s="438"/>
      <c r="M658" s="438"/>
      <c r="N658" s="438"/>
      <c r="O658" s="438"/>
      <c r="P658" s="438"/>
      <c r="Q658" s="438"/>
      <c r="R658" s="438"/>
      <c r="S658" s="438"/>
      <c r="T658" s="438"/>
      <c r="U658" s="438"/>
      <c r="V658" s="438"/>
      <c r="W658" s="438"/>
      <c r="X658" s="438"/>
      <c r="Y658" s="438"/>
      <c r="Z658" s="438"/>
    </row>
    <row r="659" ht="11.25" customHeight="1">
      <c r="A659" s="438"/>
      <c r="B659" s="438"/>
      <c r="C659" s="438"/>
      <c r="D659" s="438"/>
      <c r="E659" s="438"/>
      <c r="F659" s="438"/>
      <c r="G659" s="438"/>
      <c r="H659" s="438"/>
      <c r="I659" s="438"/>
      <c r="J659" s="438"/>
      <c r="K659" s="438"/>
      <c r="L659" s="438"/>
      <c r="M659" s="438"/>
      <c r="N659" s="438"/>
      <c r="O659" s="438"/>
      <c r="P659" s="438"/>
      <c r="Q659" s="438"/>
      <c r="R659" s="438"/>
      <c r="S659" s="438"/>
      <c r="T659" s="438"/>
      <c r="U659" s="438"/>
      <c r="V659" s="438"/>
      <c r="W659" s="438"/>
      <c r="X659" s="438"/>
      <c r="Y659" s="438"/>
      <c r="Z659" s="438"/>
    </row>
    <row r="660" ht="11.25" customHeight="1">
      <c r="A660" s="438"/>
      <c r="B660" s="438"/>
      <c r="C660" s="438"/>
      <c r="D660" s="438"/>
      <c r="E660" s="438"/>
      <c r="F660" s="438"/>
      <c r="G660" s="438"/>
      <c r="H660" s="438"/>
      <c r="I660" s="438"/>
      <c r="J660" s="438"/>
      <c r="K660" s="438"/>
      <c r="L660" s="438"/>
      <c r="M660" s="438"/>
      <c r="N660" s="438"/>
      <c r="O660" s="438"/>
      <c r="P660" s="438"/>
      <c r="Q660" s="438"/>
      <c r="R660" s="438"/>
      <c r="S660" s="438"/>
      <c r="T660" s="438"/>
      <c r="U660" s="438"/>
      <c r="V660" s="438"/>
      <c r="W660" s="438"/>
      <c r="X660" s="438"/>
      <c r="Y660" s="438"/>
      <c r="Z660" s="438"/>
    </row>
    <row r="661" ht="11.25" customHeight="1">
      <c r="A661" s="438"/>
      <c r="B661" s="438"/>
      <c r="C661" s="438"/>
      <c r="D661" s="438"/>
      <c r="E661" s="438"/>
      <c r="F661" s="438"/>
      <c r="G661" s="438"/>
      <c r="H661" s="438"/>
      <c r="I661" s="438"/>
      <c r="J661" s="438"/>
      <c r="K661" s="438"/>
      <c r="L661" s="438"/>
      <c r="M661" s="438"/>
      <c r="N661" s="438"/>
      <c r="O661" s="438"/>
      <c r="P661" s="438"/>
      <c r="Q661" s="438"/>
      <c r="R661" s="438"/>
      <c r="S661" s="438"/>
      <c r="T661" s="438"/>
      <c r="U661" s="438"/>
      <c r="V661" s="438"/>
      <c r="W661" s="438"/>
      <c r="X661" s="438"/>
      <c r="Y661" s="438"/>
      <c r="Z661" s="438"/>
    </row>
    <row r="662" ht="11.25" customHeight="1">
      <c r="A662" s="438"/>
      <c r="B662" s="438"/>
      <c r="C662" s="438"/>
      <c r="D662" s="438"/>
      <c r="E662" s="438"/>
      <c r="F662" s="438"/>
      <c r="G662" s="438"/>
      <c r="H662" s="438"/>
      <c r="I662" s="438"/>
      <c r="J662" s="438"/>
      <c r="K662" s="438"/>
      <c r="L662" s="438"/>
      <c r="M662" s="438"/>
      <c r="N662" s="438"/>
      <c r="O662" s="438"/>
      <c r="P662" s="438"/>
      <c r="Q662" s="438"/>
      <c r="R662" s="438"/>
      <c r="S662" s="438"/>
      <c r="T662" s="438"/>
      <c r="U662" s="438"/>
      <c r="V662" s="438"/>
      <c r="W662" s="438"/>
      <c r="X662" s="438"/>
      <c r="Y662" s="438"/>
      <c r="Z662" s="438"/>
    </row>
    <row r="663" ht="11.25" customHeight="1">
      <c r="A663" s="438"/>
      <c r="B663" s="438"/>
      <c r="C663" s="438"/>
      <c r="D663" s="438"/>
      <c r="E663" s="438"/>
      <c r="F663" s="438"/>
      <c r="G663" s="438"/>
      <c r="H663" s="438"/>
      <c r="I663" s="438"/>
      <c r="J663" s="438"/>
      <c r="K663" s="438"/>
      <c r="L663" s="438"/>
      <c r="M663" s="438"/>
      <c r="N663" s="438"/>
      <c r="O663" s="438"/>
      <c r="P663" s="438"/>
      <c r="Q663" s="438"/>
      <c r="R663" s="438"/>
      <c r="S663" s="438"/>
      <c r="T663" s="438"/>
      <c r="U663" s="438"/>
      <c r="V663" s="438"/>
      <c r="W663" s="438"/>
      <c r="X663" s="438"/>
      <c r="Y663" s="438"/>
      <c r="Z663" s="438"/>
    </row>
    <row r="664" ht="11.25" customHeight="1">
      <c r="A664" s="438"/>
      <c r="B664" s="438"/>
      <c r="C664" s="438"/>
      <c r="D664" s="438"/>
      <c r="E664" s="438"/>
      <c r="F664" s="438"/>
      <c r="G664" s="438"/>
      <c r="H664" s="438"/>
      <c r="I664" s="438"/>
      <c r="J664" s="438"/>
      <c r="K664" s="438"/>
      <c r="L664" s="438"/>
      <c r="M664" s="438"/>
      <c r="N664" s="438"/>
      <c r="O664" s="438"/>
      <c r="P664" s="438"/>
      <c r="Q664" s="438"/>
      <c r="R664" s="438"/>
      <c r="S664" s="438"/>
      <c r="T664" s="438"/>
      <c r="U664" s="438"/>
      <c r="V664" s="438"/>
      <c r="W664" s="438"/>
      <c r="X664" s="438"/>
      <c r="Y664" s="438"/>
      <c r="Z664" s="438"/>
    </row>
    <row r="665" ht="11.25" customHeight="1">
      <c r="A665" s="438"/>
      <c r="B665" s="438"/>
      <c r="C665" s="438"/>
      <c r="D665" s="438"/>
      <c r="E665" s="438"/>
      <c r="F665" s="438"/>
      <c r="G665" s="438"/>
      <c r="H665" s="438"/>
      <c r="I665" s="438"/>
      <c r="J665" s="438"/>
      <c r="K665" s="438"/>
      <c r="L665" s="438"/>
      <c r="M665" s="438"/>
      <c r="N665" s="438"/>
      <c r="O665" s="438"/>
      <c r="P665" s="438"/>
      <c r="Q665" s="438"/>
      <c r="R665" s="438"/>
      <c r="S665" s="438"/>
      <c r="T665" s="438"/>
      <c r="U665" s="438"/>
      <c r="V665" s="438"/>
      <c r="W665" s="438"/>
      <c r="X665" s="438"/>
      <c r="Y665" s="438"/>
      <c r="Z665" s="438"/>
    </row>
    <row r="666" ht="11.25" customHeight="1">
      <c r="A666" s="438"/>
      <c r="B666" s="438"/>
      <c r="C666" s="438"/>
      <c r="D666" s="438"/>
      <c r="E666" s="438"/>
      <c r="F666" s="438"/>
      <c r="G666" s="438"/>
      <c r="H666" s="438"/>
      <c r="I666" s="438"/>
      <c r="J666" s="438"/>
      <c r="K666" s="438"/>
      <c r="L666" s="438"/>
      <c r="M666" s="438"/>
      <c r="N666" s="438"/>
      <c r="O666" s="438"/>
      <c r="P666" s="438"/>
      <c r="Q666" s="438"/>
      <c r="R666" s="438"/>
      <c r="S666" s="438"/>
      <c r="T666" s="438"/>
      <c r="U666" s="438"/>
      <c r="V666" s="438"/>
      <c r="W666" s="438"/>
      <c r="X666" s="438"/>
      <c r="Y666" s="438"/>
      <c r="Z666" s="438"/>
    </row>
    <row r="667" ht="11.25" customHeight="1">
      <c r="A667" s="438"/>
      <c r="B667" s="438"/>
      <c r="C667" s="438"/>
      <c r="D667" s="438"/>
      <c r="E667" s="438"/>
      <c r="F667" s="438"/>
      <c r="G667" s="438"/>
      <c r="H667" s="438"/>
      <c r="I667" s="438"/>
      <c r="J667" s="438"/>
      <c r="K667" s="438"/>
      <c r="L667" s="438"/>
      <c r="M667" s="438"/>
      <c r="N667" s="438"/>
      <c r="O667" s="438"/>
      <c r="P667" s="438"/>
      <c r="Q667" s="438"/>
      <c r="R667" s="438"/>
      <c r="S667" s="438"/>
      <c r="T667" s="438"/>
      <c r="U667" s="438"/>
      <c r="V667" s="438"/>
      <c r="W667" s="438"/>
      <c r="X667" s="438"/>
      <c r="Y667" s="438"/>
      <c r="Z667" s="438"/>
    </row>
    <row r="668" ht="11.25" customHeight="1">
      <c r="A668" s="438"/>
      <c r="B668" s="438"/>
      <c r="C668" s="438"/>
      <c r="D668" s="438"/>
      <c r="E668" s="438"/>
      <c r="F668" s="438"/>
      <c r="G668" s="438"/>
      <c r="H668" s="438"/>
      <c r="I668" s="438"/>
      <c r="J668" s="438"/>
      <c r="K668" s="438"/>
      <c r="L668" s="438"/>
      <c r="M668" s="438"/>
      <c r="N668" s="438"/>
      <c r="O668" s="438"/>
      <c r="P668" s="438"/>
      <c r="Q668" s="438"/>
      <c r="R668" s="438"/>
      <c r="S668" s="438"/>
      <c r="T668" s="438"/>
      <c r="U668" s="438"/>
      <c r="V668" s="438"/>
      <c r="W668" s="438"/>
      <c r="X668" s="438"/>
      <c r="Y668" s="438"/>
      <c r="Z668" s="438"/>
    </row>
    <row r="669" ht="11.25" customHeight="1">
      <c r="A669" s="438"/>
      <c r="B669" s="438"/>
      <c r="C669" s="438"/>
      <c r="D669" s="438"/>
      <c r="E669" s="438"/>
      <c r="F669" s="438"/>
      <c r="G669" s="438"/>
      <c r="H669" s="438"/>
      <c r="I669" s="438"/>
      <c r="J669" s="438"/>
      <c r="K669" s="438"/>
      <c r="L669" s="438"/>
      <c r="M669" s="438"/>
      <c r="N669" s="438"/>
      <c r="O669" s="438"/>
      <c r="P669" s="438"/>
      <c r="Q669" s="438"/>
      <c r="R669" s="438"/>
      <c r="S669" s="438"/>
      <c r="T669" s="438"/>
      <c r="U669" s="438"/>
      <c r="V669" s="438"/>
      <c r="W669" s="438"/>
      <c r="X669" s="438"/>
      <c r="Y669" s="438"/>
      <c r="Z669" s="438"/>
    </row>
    <row r="670" ht="11.25" customHeight="1">
      <c r="A670" s="438"/>
      <c r="B670" s="438"/>
      <c r="C670" s="438"/>
      <c r="D670" s="438"/>
      <c r="E670" s="438"/>
      <c r="F670" s="438"/>
      <c r="G670" s="438"/>
      <c r="H670" s="438"/>
      <c r="I670" s="438"/>
      <c r="J670" s="438"/>
      <c r="K670" s="438"/>
      <c r="L670" s="438"/>
      <c r="M670" s="438"/>
      <c r="N670" s="438"/>
      <c r="O670" s="438"/>
      <c r="P670" s="438"/>
      <c r="Q670" s="438"/>
      <c r="R670" s="438"/>
      <c r="S670" s="438"/>
      <c r="T670" s="438"/>
      <c r="U670" s="438"/>
      <c r="V670" s="438"/>
      <c r="W670" s="438"/>
      <c r="X670" s="438"/>
      <c r="Y670" s="438"/>
      <c r="Z670" s="438"/>
    </row>
    <row r="671" ht="11.25" customHeight="1">
      <c r="A671" s="438"/>
      <c r="B671" s="438"/>
      <c r="C671" s="438"/>
      <c r="D671" s="438"/>
      <c r="E671" s="438"/>
      <c r="F671" s="438"/>
      <c r="G671" s="438"/>
      <c r="H671" s="438"/>
      <c r="I671" s="438"/>
      <c r="J671" s="438"/>
      <c r="K671" s="438"/>
      <c r="L671" s="438"/>
      <c r="M671" s="438"/>
      <c r="N671" s="438"/>
      <c r="O671" s="438"/>
      <c r="P671" s="438"/>
      <c r="Q671" s="438"/>
      <c r="R671" s="438"/>
      <c r="S671" s="438"/>
      <c r="T671" s="438"/>
      <c r="U671" s="438"/>
      <c r="V671" s="438"/>
      <c r="W671" s="438"/>
      <c r="X671" s="438"/>
      <c r="Y671" s="438"/>
      <c r="Z671" s="438"/>
    </row>
    <row r="672" ht="11.25" customHeight="1">
      <c r="A672" s="438"/>
      <c r="B672" s="438"/>
      <c r="C672" s="438"/>
      <c r="D672" s="438"/>
      <c r="E672" s="438"/>
      <c r="F672" s="438"/>
      <c r="G672" s="438"/>
      <c r="H672" s="438"/>
      <c r="I672" s="438"/>
      <c r="J672" s="438"/>
      <c r="K672" s="438"/>
      <c r="L672" s="438"/>
      <c r="M672" s="438"/>
      <c r="N672" s="438"/>
      <c r="O672" s="438"/>
      <c r="P672" s="438"/>
      <c r="Q672" s="438"/>
      <c r="R672" s="438"/>
      <c r="S672" s="438"/>
      <c r="T672" s="438"/>
      <c r="U672" s="438"/>
      <c r="V672" s="438"/>
      <c r="W672" s="438"/>
      <c r="X672" s="438"/>
      <c r="Y672" s="438"/>
      <c r="Z672" s="438"/>
    </row>
    <row r="673" ht="11.25" customHeight="1">
      <c r="A673" s="438"/>
      <c r="B673" s="438"/>
      <c r="C673" s="438"/>
      <c r="D673" s="438"/>
      <c r="E673" s="438"/>
      <c r="F673" s="438"/>
      <c r="G673" s="438"/>
      <c r="H673" s="438"/>
      <c r="I673" s="438"/>
      <c r="J673" s="438"/>
      <c r="K673" s="438"/>
      <c r="L673" s="438"/>
      <c r="M673" s="438"/>
      <c r="N673" s="438"/>
      <c r="O673" s="438"/>
      <c r="P673" s="438"/>
      <c r="Q673" s="438"/>
      <c r="R673" s="438"/>
      <c r="S673" s="438"/>
      <c r="T673" s="438"/>
      <c r="U673" s="438"/>
      <c r="V673" s="438"/>
      <c r="W673" s="438"/>
      <c r="X673" s="438"/>
      <c r="Y673" s="438"/>
      <c r="Z673" s="438"/>
    </row>
    <row r="674" ht="11.25" customHeight="1">
      <c r="A674" s="438"/>
      <c r="B674" s="438"/>
      <c r="C674" s="438"/>
      <c r="D674" s="438"/>
      <c r="E674" s="438"/>
      <c r="F674" s="438"/>
      <c r="G674" s="438"/>
      <c r="H674" s="438"/>
      <c r="I674" s="438"/>
      <c r="J674" s="438"/>
      <c r="K674" s="438"/>
      <c r="L674" s="438"/>
      <c r="M674" s="438"/>
      <c r="N674" s="438"/>
      <c r="O674" s="438"/>
      <c r="P674" s="438"/>
      <c r="Q674" s="438"/>
      <c r="R674" s="438"/>
      <c r="S674" s="438"/>
      <c r="T674" s="438"/>
      <c r="U674" s="438"/>
      <c r="V674" s="438"/>
      <c r="W674" s="438"/>
      <c r="X674" s="438"/>
      <c r="Y674" s="438"/>
      <c r="Z674" s="438"/>
    </row>
    <row r="675" ht="11.25" customHeight="1">
      <c r="A675" s="438"/>
      <c r="B675" s="438"/>
      <c r="C675" s="438"/>
      <c r="D675" s="438"/>
      <c r="E675" s="438"/>
      <c r="F675" s="438"/>
      <c r="G675" s="438"/>
      <c r="H675" s="438"/>
      <c r="I675" s="438"/>
      <c r="J675" s="438"/>
      <c r="K675" s="438"/>
      <c r="L675" s="438"/>
      <c r="M675" s="438"/>
      <c r="N675" s="438"/>
      <c r="O675" s="438"/>
      <c r="P675" s="438"/>
      <c r="Q675" s="438"/>
      <c r="R675" s="438"/>
      <c r="S675" s="438"/>
      <c r="T675" s="438"/>
      <c r="U675" s="438"/>
      <c r="V675" s="438"/>
      <c r="W675" s="438"/>
      <c r="X675" s="438"/>
      <c r="Y675" s="438"/>
      <c r="Z675" s="438"/>
    </row>
    <row r="676" ht="11.25" customHeight="1">
      <c r="A676" s="438"/>
      <c r="B676" s="438"/>
      <c r="C676" s="438"/>
      <c r="D676" s="438"/>
      <c r="E676" s="438"/>
      <c r="F676" s="438"/>
      <c r="G676" s="438"/>
      <c r="H676" s="438"/>
      <c r="I676" s="438"/>
      <c r="J676" s="438"/>
      <c r="K676" s="438"/>
      <c r="L676" s="438"/>
      <c r="M676" s="438"/>
      <c r="N676" s="438"/>
      <c r="O676" s="438"/>
      <c r="P676" s="438"/>
      <c r="Q676" s="438"/>
      <c r="R676" s="438"/>
      <c r="S676" s="438"/>
      <c r="T676" s="438"/>
      <c r="U676" s="438"/>
      <c r="V676" s="438"/>
      <c r="W676" s="438"/>
      <c r="X676" s="438"/>
      <c r="Y676" s="438"/>
      <c r="Z676" s="438"/>
    </row>
    <row r="677" ht="11.25" customHeight="1">
      <c r="A677" s="438"/>
      <c r="B677" s="438"/>
      <c r="C677" s="438"/>
      <c r="D677" s="438"/>
      <c r="E677" s="438"/>
      <c r="F677" s="438"/>
      <c r="G677" s="438"/>
      <c r="H677" s="438"/>
      <c r="I677" s="438"/>
      <c r="J677" s="438"/>
      <c r="K677" s="438"/>
      <c r="L677" s="438"/>
      <c r="M677" s="438"/>
      <c r="N677" s="438"/>
      <c r="O677" s="438"/>
      <c r="P677" s="438"/>
      <c r="Q677" s="438"/>
      <c r="R677" s="438"/>
      <c r="S677" s="438"/>
      <c r="T677" s="438"/>
      <c r="U677" s="438"/>
      <c r="V677" s="438"/>
      <c r="W677" s="438"/>
      <c r="X677" s="438"/>
      <c r="Y677" s="438"/>
      <c r="Z677" s="438"/>
    </row>
    <row r="678" ht="11.25" customHeight="1">
      <c r="A678" s="438"/>
      <c r="B678" s="438"/>
      <c r="C678" s="438"/>
      <c r="D678" s="438"/>
      <c r="E678" s="438"/>
      <c r="F678" s="438"/>
      <c r="G678" s="438"/>
      <c r="H678" s="438"/>
      <c r="I678" s="438"/>
      <c r="J678" s="438"/>
      <c r="K678" s="438"/>
      <c r="L678" s="438"/>
      <c r="M678" s="438"/>
      <c r="N678" s="438"/>
      <c r="O678" s="438"/>
      <c r="P678" s="438"/>
      <c r="Q678" s="438"/>
      <c r="R678" s="438"/>
      <c r="S678" s="438"/>
      <c r="T678" s="438"/>
      <c r="U678" s="438"/>
      <c r="V678" s="438"/>
      <c r="W678" s="438"/>
      <c r="X678" s="438"/>
      <c r="Y678" s="438"/>
      <c r="Z678" s="438"/>
    </row>
    <row r="679" ht="11.25" customHeight="1">
      <c r="A679" s="438"/>
      <c r="B679" s="438"/>
      <c r="C679" s="438"/>
      <c r="D679" s="438"/>
      <c r="E679" s="438"/>
      <c r="F679" s="438"/>
      <c r="G679" s="438"/>
      <c r="H679" s="438"/>
      <c r="I679" s="438"/>
      <c r="J679" s="438"/>
      <c r="K679" s="438"/>
      <c r="L679" s="438"/>
      <c r="M679" s="438"/>
      <c r="N679" s="438"/>
      <c r="O679" s="438"/>
      <c r="P679" s="438"/>
      <c r="Q679" s="438"/>
      <c r="R679" s="438"/>
      <c r="S679" s="438"/>
      <c r="T679" s="438"/>
      <c r="U679" s="438"/>
      <c r="V679" s="438"/>
      <c r="W679" s="438"/>
      <c r="X679" s="438"/>
      <c r="Y679" s="438"/>
      <c r="Z679" s="438"/>
    </row>
    <row r="680" ht="11.25" customHeight="1">
      <c r="A680" s="438"/>
      <c r="B680" s="438"/>
      <c r="C680" s="438"/>
      <c r="D680" s="438"/>
      <c r="E680" s="438"/>
      <c r="F680" s="438"/>
      <c r="G680" s="438"/>
      <c r="H680" s="438"/>
      <c r="I680" s="438"/>
      <c r="J680" s="438"/>
      <c r="K680" s="438"/>
      <c r="L680" s="438"/>
      <c r="M680" s="438"/>
      <c r="N680" s="438"/>
      <c r="O680" s="438"/>
      <c r="P680" s="438"/>
      <c r="Q680" s="438"/>
      <c r="R680" s="438"/>
      <c r="S680" s="438"/>
      <c r="T680" s="438"/>
      <c r="U680" s="438"/>
      <c r="V680" s="438"/>
      <c r="W680" s="438"/>
      <c r="X680" s="438"/>
      <c r="Y680" s="438"/>
      <c r="Z680" s="438"/>
    </row>
    <row r="681" ht="11.25" customHeight="1">
      <c r="A681" s="438"/>
      <c r="B681" s="438"/>
      <c r="C681" s="438"/>
      <c r="D681" s="438"/>
      <c r="E681" s="438"/>
      <c r="F681" s="438"/>
      <c r="G681" s="438"/>
      <c r="H681" s="438"/>
      <c r="I681" s="438"/>
      <c r="J681" s="438"/>
      <c r="K681" s="438"/>
      <c r="L681" s="438"/>
      <c r="M681" s="438"/>
      <c r="N681" s="438"/>
      <c r="O681" s="438"/>
      <c r="P681" s="438"/>
      <c r="Q681" s="438"/>
      <c r="R681" s="438"/>
      <c r="S681" s="438"/>
      <c r="T681" s="438"/>
      <c r="U681" s="438"/>
      <c r="V681" s="438"/>
      <c r="W681" s="438"/>
      <c r="X681" s="438"/>
      <c r="Y681" s="438"/>
      <c r="Z681" s="438"/>
    </row>
    <row r="682" ht="11.25" customHeight="1">
      <c r="A682" s="438"/>
      <c r="B682" s="438"/>
      <c r="C682" s="438"/>
      <c r="D682" s="438"/>
      <c r="E682" s="438"/>
      <c r="F682" s="438"/>
      <c r="G682" s="438"/>
      <c r="H682" s="438"/>
      <c r="I682" s="438"/>
      <c r="J682" s="438"/>
      <c r="K682" s="438"/>
      <c r="L682" s="438"/>
      <c r="M682" s="438"/>
      <c r="N682" s="438"/>
      <c r="O682" s="438"/>
      <c r="P682" s="438"/>
      <c r="Q682" s="438"/>
      <c r="R682" s="438"/>
      <c r="S682" s="438"/>
      <c r="T682" s="438"/>
      <c r="U682" s="438"/>
      <c r="V682" s="438"/>
      <c r="W682" s="438"/>
      <c r="X682" s="438"/>
      <c r="Y682" s="438"/>
      <c r="Z682" s="438"/>
    </row>
    <row r="683" ht="11.25" customHeight="1">
      <c r="A683" s="438"/>
      <c r="B683" s="438"/>
      <c r="C683" s="438"/>
      <c r="D683" s="438"/>
      <c r="E683" s="438"/>
      <c r="F683" s="438"/>
      <c r="G683" s="438"/>
      <c r="H683" s="438"/>
      <c r="I683" s="438"/>
      <c r="J683" s="438"/>
      <c r="K683" s="438"/>
      <c r="L683" s="438"/>
      <c r="M683" s="438"/>
      <c r="N683" s="438"/>
      <c r="O683" s="438"/>
      <c r="P683" s="438"/>
      <c r="Q683" s="438"/>
      <c r="R683" s="438"/>
      <c r="S683" s="438"/>
      <c r="T683" s="438"/>
      <c r="U683" s="438"/>
      <c r="V683" s="438"/>
      <c r="W683" s="438"/>
      <c r="X683" s="438"/>
      <c r="Y683" s="438"/>
      <c r="Z683" s="438"/>
    </row>
    <row r="684" ht="11.25" customHeight="1">
      <c r="A684" s="438"/>
      <c r="B684" s="438"/>
      <c r="C684" s="438"/>
      <c r="D684" s="438"/>
      <c r="E684" s="438"/>
      <c r="F684" s="438"/>
      <c r="G684" s="438"/>
      <c r="H684" s="438"/>
      <c r="I684" s="438"/>
      <c r="J684" s="438"/>
      <c r="K684" s="438"/>
      <c r="L684" s="438"/>
      <c r="M684" s="438"/>
      <c r="N684" s="438"/>
      <c r="O684" s="438"/>
      <c r="P684" s="438"/>
      <c r="Q684" s="438"/>
      <c r="R684" s="438"/>
      <c r="S684" s="438"/>
      <c r="T684" s="438"/>
      <c r="U684" s="438"/>
      <c r="V684" s="438"/>
      <c r="W684" s="438"/>
      <c r="X684" s="438"/>
      <c r="Y684" s="438"/>
      <c r="Z684" s="438"/>
    </row>
    <row r="685" ht="11.25" customHeight="1">
      <c r="A685" s="438"/>
      <c r="B685" s="438"/>
      <c r="C685" s="438"/>
      <c r="D685" s="438"/>
      <c r="E685" s="438"/>
      <c r="F685" s="438"/>
      <c r="G685" s="438"/>
      <c r="H685" s="438"/>
      <c r="I685" s="438"/>
      <c r="J685" s="438"/>
      <c r="K685" s="438"/>
      <c r="L685" s="438"/>
      <c r="M685" s="438"/>
      <c r="N685" s="438"/>
      <c r="O685" s="438"/>
      <c r="P685" s="438"/>
      <c r="Q685" s="438"/>
      <c r="R685" s="438"/>
      <c r="S685" s="438"/>
      <c r="T685" s="438"/>
      <c r="U685" s="438"/>
      <c r="V685" s="438"/>
      <c r="W685" s="438"/>
      <c r="X685" s="438"/>
      <c r="Y685" s="438"/>
      <c r="Z685" s="438"/>
    </row>
    <row r="686" ht="11.25" customHeight="1">
      <c r="A686" s="438"/>
      <c r="B686" s="438"/>
      <c r="C686" s="438"/>
      <c r="D686" s="438"/>
      <c r="E686" s="438"/>
      <c r="F686" s="438"/>
      <c r="G686" s="438"/>
      <c r="H686" s="438"/>
      <c r="I686" s="438"/>
      <c r="J686" s="438"/>
      <c r="K686" s="438"/>
      <c r="L686" s="438"/>
      <c r="M686" s="438"/>
      <c r="N686" s="438"/>
      <c r="O686" s="438"/>
      <c r="P686" s="438"/>
      <c r="Q686" s="438"/>
      <c r="R686" s="438"/>
      <c r="S686" s="438"/>
      <c r="T686" s="438"/>
      <c r="U686" s="438"/>
      <c r="V686" s="438"/>
      <c r="W686" s="438"/>
      <c r="X686" s="438"/>
      <c r="Y686" s="438"/>
      <c r="Z686" s="438"/>
    </row>
    <row r="687" ht="11.25" customHeight="1">
      <c r="A687" s="438"/>
      <c r="B687" s="438"/>
      <c r="C687" s="438"/>
      <c r="D687" s="438"/>
      <c r="E687" s="438"/>
      <c r="F687" s="438"/>
      <c r="G687" s="438"/>
      <c r="H687" s="438"/>
      <c r="I687" s="438"/>
      <c r="J687" s="438"/>
      <c r="K687" s="438"/>
      <c r="L687" s="438"/>
      <c r="M687" s="438"/>
      <c r="N687" s="438"/>
      <c r="O687" s="438"/>
      <c r="P687" s="438"/>
      <c r="Q687" s="438"/>
      <c r="R687" s="438"/>
      <c r="S687" s="438"/>
      <c r="T687" s="438"/>
      <c r="U687" s="438"/>
      <c r="V687" s="438"/>
      <c r="W687" s="438"/>
      <c r="X687" s="438"/>
      <c r="Y687" s="438"/>
      <c r="Z687" s="438"/>
    </row>
    <row r="688" ht="11.25" customHeight="1">
      <c r="A688" s="438"/>
      <c r="B688" s="438"/>
      <c r="C688" s="438"/>
      <c r="D688" s="438"/>
      <c r="E688" s="438"/>
      <c r="F688" s="438"/>
      <c r="G688" s="438"/>
      <c r="H688" s="438"/>
      <c r="I688" s="438"/>
      <c r="J688" s="438"/>
      <c r="K688" s="438"/>
      <c r="L688" s="438"/>
      <c r="M688" s="438"/>
      <c r="N688" s="438"/>
      <c r="O688" s="438"/>
      <c r="P688" s="438"/>
      <c r="Q688" s="438"/>
      <c r="R688" s="438"/>
      <c r="S688" s="438"/>
      <c r="T688" s="438"/>
      <c r="U688" s="438"/>
      <c r="V688" s="438"/>
      <c r="W688" s="438"/>
      <c r="X688" s="438"/>
      <c r="Y688" s="438"/>
      <c r="Z688" s="438"/>
    </row>
    <row r="689" ht="11.25" customHeight="1">
      <c r="A689" s="438"/>
      <c r="B689" s="438"/>
      <c r="C689" s="438"/>
      <c r="D689" s="438"/>
      <c r="E689" s="438"/>
      <c r="F689" s="438"/>
      <c r="G689" s="438"/>
      <c r="H689" s="438"/>
      <c r="I689" s="438"/>
      <c r="J689" s="438"/>
      <c r="K689" s="438"/>
      <c r="L689" s="438"/>
      <c r="M689" s="438"/>
      <c r="N689" s="438"/>
      <c r="O689" s="438"/>
      <c r="P689" s="438"/>
      <c r="Q689" s="438"/>
      <c r="R689" s="438"/>
      <c r="S689" s="438"/>
      <c r="T689" s="438"/>
      <c r="U689" s="438"/>
      <c r="V689" s="438"/>
      <c r="W689" s="438"/>
      <c r="X689" s="438"/>
      <c r="Y689" s="438"/>
      <c r="Z689" s="438"/>
    </row>
    <row r="690" ht="11.25" customHeight="1">
      <c r="A690" s="438"/>
      <c r="B690" s="438"/>
      <c r="C690" s="438"/>
      <c r="D690" s="438"/>
      <c r="E690" s="438"/>
      <c r="F690" s="438"/>
      <c r="G690" s="438"/>
      <c r="H690" s="438"/>
      <c r="I690" s="438"/>
      <c r="J690" s="438"/>
      <c r="K690" s="438"/>
      <c r="L690" s="438"/>
      <c r="M690" s="438"/>
      <c r="N690" s="438"/>
      <c r="O690" s="438"/>
      <c r="P690" s="438"/>
      <c r="Q690" s="438"/>
      <c r="R690" s="438"/>
      <c r="S690" s="438"/>
      <c r="T690" s="438"/>
      <c r="U690" s="438"/>
      <c r="V690" s="438"/>
      <c r="W690" s="438"/>
      <c r="X690" s="438"/>
      <c r="Y690" s="438"/>
      <c r="Z690" s="438"/>
    </row>
    <row r="691" ht="11.25" customHeight="1">
      <c r="A691" s="438"/>
      <c r="B691" s="438"/>
      <c r="C691" s="438"/>
      <c r="D691" s="438"/>
      <c r="E691" s="438"/>
      <c r="F691" s="438"/>
      <c r="G691" s="438"/>
      <c r="H691" s="438"/>
      <c r="I691" s="438"/>
      <c r="J691" s="438"/>
      <c r="K691" s="438"/>
      <c r="L691" s="438"/>
      <c r="M691" s="438"/>
      <c r="N691" s="438"/>
      <c r="O691" s="438"/>
      <c r="P691" s="438"/>
      <c r="Q691" s="438"/>
      <c r="R691" s="438"/>
      <c r="S691" s="438"/>
      <c r="T691" s="438"/>
      <c r="U691" s="438"/>
      <c r="V691" s="438"/>
      <c r="W691" s="438"/>
      <c r="X691" s="438"/>
      <c r="Y691" s="438"/>
      <c r="Z691" s="438"/>
    </row>
    <row r="692" ht="11.25" customHeight="1">
      <c r="A692" s="438"/>
      <c r="B692" s="438"/>
      <c r="C692" s="438"/>
      <c r="D692" s="438"/>
      <c r="E692" s="438"/>
      <c r="F692" s="438"/>
      <c r="G692" s="438"/>
      <c r="H692" s="438"/>
      <c r="I692" s="438"/>
      <c r="J692" s="438"/>
      <c r="K692" s="438"/>
      <c r="L692" s="438"/>
      <c r="M692" s="438"/>
      <c r="N692" s="438"/>
      <c r="O692" s="438"/>
      <c r="P692" s="438"/>
      <c r="Q692" s="438"/>
      <c r="R692" s="438"/>
      <c r="S692" s="438"/>
      <c r="T692" s="438"/>
      <c r="U692" s="438"/>
      <c r="V692" s="438"/>
      <c r="W692" s="438"/>
      <c r="X692" s="438"/>
      <c r="Y692" s="438"/>
      <c r="Z692" s="438"/>
    </row>
    <row r="693" ht="11.25" customHeight="1">
      <c r="A693" s="438"/>
      <c r="B693" s="438"/>
      <c r="C693" s="438"/>
      <c r="D693" s="438"/>
      <c r="E693" s="438"/>
      <c r="F693" s="438"/>
      <c r="G693" s="438"/>
      <c r="H693" s="438"/>
      <c r="I693" s="438"/>
      <c r="J693" s="438"/>
      <c r="K693" s="438"/>
      <c r="L693" s="438"/>
      <c r="M693" s="438"/>
      <c r="N693" s="438"/>
      <c r="O693" s="438"/>
      <c r="P693" s="438"/>
      <c r="Q693" s="438"/>
      <c r="R693" s="438"/>
      <c r="S693" s="438"/>
      <c r="T693" s="438"/>
      <c r="U693" s="438"/>
      <c r="V693" s="438"/>
      <c r="W693" s="438"/>
      <c r="X693" s="438"/>
      <c r="Y693" s="438"/>
      <c r="Z693" s="438"/>
    </row>
    <row r="694" ht="11.25" customHeight="1">
      <c r="A694" s="438"/>
      <c r="B694" s="438"/>
      <c r="C694" s="438"/>
      <c r="D694" s="438"/>
      <c r="E694" s="438"/>
      <c r="F694" s="438"/>
      <c r="G694" s="438"/>
      <c r="H694" s="438"/>
      <c r="I694" s="438"/>
      <c r="J694" s="438"/>
      <c r="K694" s="438"/>
      <c r="L694" s="438"/>
      <c r="M694" s="438"/>
      <c r="N694" s="438"/>
      <c r="O694" s="438"/>
      <c r="P694" s="438"/>
      <c r="Q694" s="438"/>
      <c r="R694" s="438"/>
      <c r="S694" s="438"/>
      <c r="T694" s="438"/>
      <c r="U694" s="438"/>
      <c r="V694" s="438"/>
      <c r="W694" s="438"/>
      <c r="X694" s="438"/>
      <c r="Y694" s="438"/>
      <c r="Z694" s="438"/>
    </row>
    <row r="695" ht="11.25" customHeight="1">
      <c r="A695" s="438"/>
      <c r="B695" s="438"/>
      <c r="C695" s="438"/>
      <c r="D695" s="438"/>
      <c r="E695" s="438"/>
      <c r="F695" s="438"/>
      <c r="G695" s="438"/>
      <c r="H695" s="438"/>
      <c r="I695" s="438"/>
      <c r="J695" s="438"/>
      <c r="K695" s="438"/>
      <c r="L695" s="438"/>
      <c r="M695" s="438"/>
      <c r="N695" s="438"/>
      <c r="O695" s="438"/>
      <c r="P695" s="438"/>
      <c r="Q695" s="438"/>
      <c r="R695" s="438"/>
      <c r="S695" s="438"/>
      <c r="T695" s="438"/>
      <c r="U695" s="438"/>
      <c r="V695" s="438"/>
      <c r="W695" s="438"/>
      <c r="X695" s="438"/>
      <c r="Y695" s="438"/>
      <c r="Z695" s="438"/>
    </row>
    <row r="696" ht="11.25" customHeight="1">
      <c r="A696" s="438"/>
      <c r="B696" s="438"/>
      <c r="C696" s="438"/>
      <c r="D696" s="438"/>
      <c r="E696" s="438"/>
      <c r="F696" s="438"/>
      <c r="G696" s="438"/>
      <c r="H696" s="438"/>
      <c r="I696" s="438"/>
      <c r="J696" s="438"/>
      <c r="K696" s="438"/>
      <c r="L696" s="438"/>
      <c r="M696" s="438"/>
      <c r="N696" s="438"/>
      <c r="O696" s="438"/>
      <c r="P696" s="438"/>
      <c r="Q696" s="438"/>
      <c r="R696" s="438"/>
      <c r="S696" s="438"/>
      <c r="T696" s="438"/>
      <c r="U696" s="438"/>
      <c r="V696" s="438"/>
      <c r="W696" s="438"/>
      <c r="X696" s="438"/>
      <c r="Y696" s="438"/>
      <c r="Z696" s="438"/>
    </row>
    <row r="697" ht="11.25" customHeight="1">
      <c r="A697" s="438"/>
      <c r="B697" s="438"/>
      <c r="C697" s="438"/>
      <c r="D697" s="438"/>
      <c r="E697" s="438"/>
      <c r="F697" s="438"/>
      <c r="G697" s="438"/>
      <c r="H697" s="438"/>
      <c r="I697" s="438"/>
      <c r="J697" s="438"/>
      <c r="K697" s="438"/>
      <c r="L697" s="438"/>
      <c r="M697" s="438"/>
      <c r="N697" s="438"/>
      <c r="O697" s="438"/>
      <c r="P697" s="438"/>
      <c r="Q697" s="438"/>
      <c r="R697" s="438"/>
      <c r="S697" s="438"/>
      <c r="T697" s="438"/>
      <c r="U697" s="438"/>
      <c r="V697" s="438"/>
      <c r="W697" s="438"/>
      <c r="X697" s="438"/>
      <c r="Y697" s="438"/>
      <c r="Z697" s="438"/>
    </row>
    <row r="698" ht="11.25" customHeight="1">
      <c r="A698" s="438"/>
      <c r="B698" s="438"/>
      <c r="C698" s="438"/>
      <c r="D698" s="438"/>
      <c r="E698" s="438"/>
      <c r="F698" s="438"/>
      <c r="G698" s="438"/>
      <c r="H698" s="438"/>
      <c r="I698" s="438"/>
      <c r="J698" s="438"/>
      <c r="K698" s="438"/>
      <c r="L698" s="438"/>
      <c r="M698" s="438"/>
      <c r="N698" s="438"/>
      <c r="O698" s="438"/>
      <c r="P698" s="438"/>
      <c r="Q698" s="438"/>
      <c r="R698" s="438"/>
      <c r="S698" s="438"/>
      <c r="T698" s="438"/>
      <c r="U698" s="438"/>
      <c r="V698" s="438"/>
      <c r="W698" s="438"/>
      <c r="X698" s="438"/>
      <c r="Y698" s="438"/>
      <c r="Z698" s="438"/>
    </row>
    <row r="699" ht="11.25" customHeight="1">
      <c r="A699" s="438"/>
      <c r="B699" s="438"/>
      <c r="C699" s="438"/>
      <c r="D699" s="438"/>
      <c r="E699" s="438"/>
      <c r="F699" s="438"/>
      <c r="G699" s="438"/>
      <c r="H699" s="438"/>
      <c r="I699" s="438"/>
      <c r="J699" s="438"/>
      <c r="K699" s="438"/>
      <c r="L699" s="438"/>
      <c r="M699" s="438"/>
      <c r="N699" s="438"/>
      <c r="O699" s="438"/>
      <c r="P699" s="438"/>
      <c r="Q699" s="438"/>
      <c r="R699" s="438"/>
      <c r="S699" s="438"/>
      <c r="T699" s="438"/>
      <c r="U699" s="438"/>
      <c r="V699" s="438"/>
      <c r="W699" s="438"/>
      <c r="X699" s="438"/>
      <c r="Y699" s="438"/>
      <c r="Z699" s="438"/>
    </row>
    <row r="700" ht="11.25" customHeight="1">
      <c r="A700" s="438"/>
      <c r="B700" s="438"/>
      <c r="C700" s="438"/>
      <c r="D700" s="438"/>
      <c r="E700" s="438"/>
      <c r="F700" s="438"/>
      <c r="G700" s="438"/>
      <c r="H700" s="438"/>
      <c r="I700" s="438"/>
      <c r="J700" s="438"/>
      <c r="K700" s="438"/>
      <c r="L700" s="438"/>
      <c r="M700" s="438"/>
      <c r="N700" s="438"/>
      <c r="O700" s="438"/>
      <c r="P700" s="438"/>
      <c r="Q700" s="438"/>
      <c r="R700" s="438"/>
      <c r="S700" s="438"/>
      <c r="T700" s="438"/>
      <c r="U700" s="438"/>
      <c r="V700" s="438"/>
      <c r="W700" s="438"/>
      <c r="X700" s="438"/>
      <c r="Y700" s="438"/>
      <c r="Z700" s="438"/>
    </row>
    <row r="701" ht="11.25" customHeight="1">
      <c r="A701" s="438"/>
      <c r="B701" s="438"/>
      <c r="C701" s="438"/>
      <c r="D701" s="438"/>
      <c r="E701" s="438"/>
      <c r="F701" s="438"/>
      <c r="G701" s="438"/>
      <c r="H701" s="438"/>
      <c r="I701" s="438"/>
      <c r="J701" s="438"/>
      <c r="K701" s="438"/>
      <c r="L701" s="438"/>
      <c r="M701" s="438"/>
      <c r="N701" s="438"/>
      <c r="O701" s="438"/>
      <c r="P701" s="438"/>
      <c r="Q701" s="438"/>
      <c r="R701" s="438"/>
      <c r="S701" s="438"/>
      <c r="T701" s="438"/>
      <c r="U701" s="438"/>
      <c r="V701" s="438"/>
      <c r="W701" s="438"/>
      <c r="X701" s="438"/>
      <c r="Y701" s="438"/>
      <c r="Z701" s="438"/>
    </row>
    <row r="702" ht="11.25" customHeight="1">
      <c r="A702" s="438"/>
      <c r="B702" s="438"/>
      <c r="C702" s="438"/>
      <c r="D702" s="438"/>
      <c r="E702" s="438"/>
      <c r="F702" s="438"/>
      <c r="G702" s="438"/>
      <c r="H702" s="438"/>
      <c r="I702" s="438"/>
      <c r="J702" s="438"/>
      <c r="K702" s="438"/>
      <c r="L702" s="438"/>
      <c r="M702" s="438"/>
      <c r="N702" s="438"/>
      <c r="O702" s="438"/>
      <c r="P702" s="438"/>
      <c r="Q702" s="438"/>
      <c r="R702" s="438"/>
      <c r="S702" s="438"/>
      <c r="T702" s="438"/>
      <c r="U702" s="438"/>
      <c r="V702" s="438"/>
      <c r="W702" s="438"/>
      <c r="X702" s="438"/>
      <c r="Y702" s="438"/>
      <c r="Z702" s="438"/>
    </row>
    <row r="703" ht="11.25" customHeight="1">
      <c r="A703" s="438"/>
      <c r="B703" s="438"/>
      <c r="C703" s="438"/>
      <c r="D703" s="438"/>
      <c r="E703" s="438"/>
      <c r="F703" s="438"/>
      <c r="G703" s="438"/>
      <c r="H703" s="438"/>
      <c r="I703" s="438"/>
      <c r="J703" s="438"/>
      <c r="K703" s="438"/>
      <c r="L703" s="438"/>
      <c r="M703" s="438"/>
      <c r="N703" s="438"/>
      <c r="O703" s="438"/>
      <c r="P703" s="438"/>
      <c r="Q703" s="438"/>
      <c r="R703" s="438"/>
      <c r="S703" s="438"/>
      <c r="T703" s="438"/>
      <c r="U703" s="438"/>
      <c r="V703" s="438"/>
      <c r="W703" s="438"/>
      <c r="X703" s="438"/>
      <c r="Y703" s="438"/>
      <c r="Z703" s="438"/>
    </row>
    <row r="704" ht="11.25" customHeight="1">
      <c r="A704" s="438"/>
      <c r="B704" s="438"/>
      <c r="C704" s="438"/>
      <c r="D704" s="438"/>
      <c r="E704" s="438"/>
      <c r="F704" s="438"/>
      <c r="G704" s="438"/>
      <c r="H704" s="438"/>
      <c r="I704" s="438"/>
      <c r="J704" s="438"/>
      <c r="K704" s="438"/>
      <c r="L704" s="438"/>
      <c r="M704" s="438"/>
      <c r="N704" s="438"/>
      <c r="O704" s="438"/>
      <c r="P704" s="438"/>
      <c r="Q704" s="438"/>
      <c r="R704" s="438"/>
      <c r="S704" s="438"/>
      <c r="T704" s="438"/>
      <c r="U704" s="438"/>
      <c r="V704" s="438"/>
      <c r="W704" s="438"/>
      <c r="X704" s="438"/>
      <c r="Y704" s="438"/>
      <c r="Z704" s="438"/>
    </row>
    <row r="705" ht="11.25" customHeight="1">
      <c r="A705" s="438"/>
      <c r="B705" s="438"/>
      <c r="C705" s="438"/>
      <c r="D705" s="438"/>
      <c r="E705" s="438"/>
      <c r="F705" s="438"/>
      <c r="G705" s="438"/>
      <c r="H705" s="438"/>
      <c r="I705" s="438"/>
      <c r="J705" s="438"/>
      <c r="K705" s="438"/>
      <c r="L705" s="438"/>
      <c r="M705" s="438"/>
      <c r="N705" s="438"/>
      <c r="O705" s="438"/>
      <c r="P705" s="438"/>
      <c r="Q705" s="438"/>
      <c r="R705" s="438"/>
      <c r="S705" s="438"/>
      <c r="T705" s="438"/>
      <c r="U705" s="438"/>
      <c r="V705" s="438"/>
      <c r="W705" s="438"/>
      <c r="X705" s="438"/>
      <c r="Y705" s="438"/>
      <c r="Z705" s="438"/>
    </row>
    <row r="706" ht="11.25" customHeight="1">
      <c r="A706" s="438"/>
      <c r="B706" s="438"/>
      <c r="C706" s="438"/>
      <c r="D706" s="438"/>
      <c r="E706" s="438"/>
      <c r="F706" s="438"/>
      <c r="G706" s="438"/>
      <c r="H706" s="438"/>
      <c r="I706" s="438"/>
      <c r="J706" s="438"/>
      <c r="K706" s="438"/>
      <c r="L706" s="438"/>
      <c r="M706" s="438"/>
      <c r="N706" s="438"/>
      <c r="O706" s="438"/>
      <c r="P706" s="438"/>
      <c r="Q706" s="438"/>
      <c r="R706" s="438"/>
      <c r="S706" s="438"/>
      <c r="T706" s="438"/>
      <c r="U706" s="438"/>
      <c r="V706" s="438"/>
      <c r="W706" s="438"/>
      <c r="X706" s="438"/>
      <c r="Y706" s="438"/>
      <c r="Z706" s="438"/>
    </row>
    <row r="707" ht="11.25" customHeight="1">
      <c r="A707" s="438"/>
      <c r="B707" s="438"/>
      <c r="C707" s="438"/>
      <c r="D707" s="438"/>
      <c r="E707" s="438"/>
      <c r="F707" s="438"/>
      <c r="G707" s="438"/>
      <c r="H707" s="438"/>
      <c r="I707" s="438"/>
      <c r="J707" s="438"/>
      <c r="K707" s="438"/>
      <c r="L707" s="438"/>
      <c r="M707" s="438"/>
      <c r="N707" s="438"/>
      <c r="O707" s="438"/>
      <c r="P707" s="438"/>
      <c r="Q707" s="438"/>
      <c r="R707" s="438"/>
      <c r="S707" s="438"/>
      <c r="T707" s="438"/>
      <c r="U707" s="438"/>
      <c r="V707" s="438"/>
      <c r="W707" s="438"/>
      <c r="X707" s="438"/>
      <c r="Y707" s="438"/>
      <c r="Z707" s="438"/>
    </row>
    <row r="708" ht="11.25" customHeight="1">
      <c r="A708" s="438"/>
      <c r="B708" s="438"/>
      <c r="C708" s="438"/>
      <c r="D708" s="438"/>
      <c r="E708" s="438"/>
      <c r="F708" s="438"/>
      <c r="G708" s="438"/>
      <c r="H708" s="438"/>
      <c r="I708" s="438"/>
      <c r="J708" s="438"/>
      <c r="K708" s="438"/>
      <c r="L708" s="438"/>
      <c r="M708" s="438"/>
      <c r="N708" s="438"/>
      <c r="O708" s="438"/>
      <c r="P708" s="438"/>
      <c r="Q708" s="438"/>
      <c r="R708" s="438"/>
      <c r="S708" s="438"/>
      <c r="T708" s="438"/>
      <c r="U708" s="438"/>
      <c r="V708" s="438"/>
      <c r="W708" s="438"/>
      <c r="X708" s="438"/>
      <c r="Y708" s="438"/>
      <c r="Z708" s="438"/>
    </row>
    <row r="709" ht="11.25" customHeight="1">
      <c r="A709" s="438"/>
      <c r="B709" s="438"/>
      <c r="C709" s="438"/>
      <c r="D709" s="438"/>
      <c r="E709" s="438"/>
      <c r="F709" s="438"/>
      <c r="G709" s="438"/>
      <c r="H709" s="438"/>
      <c r="I709" s="438"/>
      <c r="J709" s="438"/>
      <c r="K709" s="438"/>
      <c r="L709" s="438"/>
      <c r="M709" s="438"/>
      <c r="N709" s="438"/>
      <c r="O709" s="438"/>
      <c r="P709" s="438"/>
      <c r="Q709" s="438"/>
      <c r="R709" s="438"/>
      <c r="S709" s="438"/>
      <c r="T709" s="438"/>
      <c r="U709" s="438"/>
      <c r="V709" s="438"/>
      <c r="W709" s="438"/>
      <c r="X709" s="438"/>
      <c r="Y709" s="438"/>
      <c r="Z709" s="438"/>
    </row>
    <row r="710" ht="11.25" customHeight="1">
      <c r="A710" s="438"/>
      <c r="B710" s="438"/>
      <c r="C710" s="438"/>
      <c r="D710" s="438"/>
      <c r="E710" s="438"/>
      <c r="F710" s="438"/>
      <c r="G710" s="438"/>
      <c r="H710" s="438"/>
      <c r="I710" s="438"/>
      <c r="J710" s="438"/>
      <c r="K710" s="438"/>
      <c r="L710" s="438"/>
      <c r="M710" s="438"/>
      <c r="N710" s="438"/>
      <c r="O710" s="438"/>
      <c r="P710" s="438"/>
      <c r="Q710" s="438"/>
      <c r="R710" s="438"/>
      <c r="S710" s="438"/>
      <c r="T710" s="438"/>
      <c r="U710" s="438"/>
      <c r="V710" s="438"/>
      <c r="W710" s="438"/>
      <c r="X710" s="438"/>
      <c r="Y710" s="438"/>
      <c r="Z710" s="438"/>
    </row>
    <row r="711" ht="11.25" customHeight="1">
      <c r="A711" s="438"/>
      <c r="B711" s="438"/>
      <c r="C711" s="438"/>
      <c r="D711" s="438"/>
      <c r="E711" s="438"/>
      <c r="F711" s="438"/>
      <c r="G711" s="438"/>
      <c r="H711" s="438"/>
      <c r="I711" s="438"/>
      <c r="J711" s="438"/>
      <c r="K711" s="438"/>
      <c r="L711" s="438"/>
      <c r="M711" s="438"/>
      <c r="N711" s="438"/>
      <c r="O711" s="438"/>
      <c r="P711" s="438"/>
      <c r="Q711" s="438"/>
      <c r="R711" s="438"/>
      <c r="S711" s="438"/>
      <c r="T711" s="438"/>
      <c r="U711" s="438"/>
      <c r="V711" s="438"/>
      <c r="W711" s="438"/>
      <c r="X711" s="438"/>
      <c r="Y711" s="438"/>
      <c r="Z711" s="438"/>
    </row>
    <row r="712" ht="11.25" customHeight="1">
      <c r="A712" s="438"/>
      <c r="B712" s="438"/>
      <c r="C712" s="438"/>
      <c r="D712" s="438"/>
      <c r="E712" s="438"/>
      <c r="F712" s="438"/>
      <c r="G712" s="438"/>
      <c r="H712" s="438"/>
      <c r="I712" s="438"/>
      <c r="J712" s="438"/>
      <c r="K712" s="438"/>
      <c r="L712" s="438"/>
      <c r="M712" s="438"/>
      <c r="N712" s="438"/>
      <c r="O712" s="438"/>
      <c r="P712" s="438"/>
      <c r="Q712" s="438"/>
      <c r="R712" s="438"/>
      <c r="S712" s="438"/>
      <c r="T712" s="438"/>
      <c r="U712" s="438"/>
      <c r="V712" s="438"/>
      <c r="W712" s="438"/>
      <c r="X712" s="438"/>
      <c r="Y712" s="438"/>
      <c r="Z712" s="438"/>
    </row>
    <row r="713" ht="11.25" customHeight="1">
      <c r="A713" s="438"/>
      <c r="B713" s="438"/>
      <c r="C713" s="438"/>
      <c r="D713" s="438"/>
      <c r="E713" s="438"/>
      <c r="F713" s="438"/>
      <c r="G713" s="438"/>
      <c r="H713" s="438"/>
      <c r="I713" s="438"/>
      <c r="J713" s="438"/>
      <c r="K713" s="438"/>
      <c r="L713" s="438"/>
      <c r="M713" s="438"/>
      <c r="N713" s="438"/>
      <c r="O713" s="438"/>
      <c r="P713" s="438"/>
      <c r="Q713" s="438"/>
      <c r="R713" s="438"/>
      <c r="S713" s="438"/>
      <c r="T713" s="438"/>
      <c r="U713" s="438"/>
      <c r="V713" s="438"/>
      <c r="W713" s="438"/>
      <c r="X713" s="438"/>
      <c r="Y713" s="438"/>
      <c r="Z713" s="438"/>
    </row>
    <row r="714" ht="11.25" customHeight="1">
      <c r="A714" s="438"/>
      <c r="B714" s="438"/>
      <c r="C714" s="438"/>
      <c r="D714" s="438"/>
      <c r="E714" s="438"/>
      <c r="F714" s="438"/>
      <c r="G714" s="438"/>
      <c r="H714" s="438"/>
      <c r="I714" s="438"/>
      <c r="J714" s="438"/>
      <c r="K714" s="438"/>
      <c r="L714" s="438"/>
      <c r="M714" s="438"/>
      <c r="N714" s="438"/>
      <c r="O714" s="438"/>
      <c r="P714" s="438"/>
      <c r="Q714" s="438"/>
      <c r="R714" s="438"/>
      <c r="S714" s="438"/>
      <c r="T714" s="438"/>
      <c r="U714" s="438"/>
      <c r="V714" s="438"/>
      <c r="W714" s="438"/>
      <c r="X714" s="438"/>
      <c r="Y714" s="438"/>
      <c r="Z714" s="438"/>
    </row>
    <row r="715" ht="11.25" customHeight="1">
      <c r="A715" s="438"/>
      <c r="B715" s="438"/>
      <c r="C715" s="438"/>
      <c r="D715" s="438"/>
      <c r="E715" s="438"/>
      <c r="F715" s="438"/>
      <c r="G715" s="438"/>
      <c r="H715" s="438"/>
      <c r="I715" s="438"/>
      <c r="J715" s="438"/>
      <c r="K715" s="438"/>
      <c r="L715" s="438"/>
      <c r="M715" s="438"/>
      <c r="N715" s="438"/>
      <c r="O715" s="438"/>
      <c r="P715" s="438"/>
      <c r="Q715" s="438"/>
      <c r="R715" s="438"/>
      <c r="S715" s="438"/>
      <c r="T715" s="438"/>
      <c r="U715" s="438"/>
      <c r="V715" s="438"/>
      <c r="W715" s="438"/>
      <c r="X715" s="438"/>
      <c r="Y715" s="438"/>
      <c r="Z715" s="438"/>
    </row>
    <row r="716" ht="11.25" customHeight="1">
      <c r="A716" s="438"/>
      <c r="B716" s="438"/>
      <c r="C716" s="438"/>
      <c r="D716" s="438"/>
      <c r="E716" s="438"/>
      <c r="F716" s="438"/>
      <c r="G716" s="438"/>
      <c r="H716" s="438"/>
      <c r="I716" s="438"/>
      <c r="J716" s="438"/>
      <c r="K716" s="438"/>
      <c r="L716" s="438"/>
      <c r="M716" s="438"/>
      <c r="N716" s="438"/>
      <c r="O716" s="438"/>
      <c r="P716" s="438"/>
      <c r="Q716" s="438"/>
      <c r="R716" s="438"/>
      <c r="S716" s="438"/>
      <c r="T716" s="438"/>
      <c r="U716" s="438"/>
      <c r="V716" s="438"/>
      <c r="W716" s="438"/>
      <c r="X716" s="438"/>
      <c r="Y716" s="438"/>
      <c r="Z716" s="438"/>
    </row>
    <row r="717" ht="11.25" customHeight="1">
      <c r="A717" s="438"/>
      <c r="B717" s="438"/>
      <c r="C717" s="438"/>
      <c r="D717" s="438"/>
      <c r="E717" s="438"/>
      <c r="F717" s="438"/>
      <c r="G717" s="438"/>
      <c r="H717" s="438"/>
      <c r="I717" s="438"/>
      <c r="J717" s="438"/>
      <c r="K717" s="438"/>
      <c r="L717" s="438"/>
      <c r="M717" s="438"/>
      <c r="N717" s="438"/>
      <c r="O717" s="438"/>
      <c r="P717" s="438"/>
      <c r="Q717" s="438"/>
      <c r="R717" s="438"/>
      <c r="S717" s="438"/>
      <c r="T717" s="438"/>
      <c r="U717" s="438"/>
      <c r="V717" s="438"/>
      <c r="W717" s="438"/>
      <c r="X717" s="438"/>
      <c r="Y717" s="438"/>
      <c r="Z717" s="438"/>
    </row>
    <row r="718" ht="11.25" customHeight="1">
      <c r="A718" s="438"/>
      <c r="B718" s="438"/>
      <c r="C718" s="438"/>
      <c r="D718" s="438"/>
      <c r="E718" s="438"/>
      <c r="F718" s="438"/>
      <c r="G718" s="438"/>
      <c r="H718" s="438"/>
      <c r="I718" s="438"/>
      <c r="J718" s="438"/>
      <c r="K718" s="438"/>
      <c r="L718" s="438"/>
      <c r="M718" s="438"/>
      <c r="N718" s="438"/>
      <c r="O718" s="438"/>
      <c r="P718" s="438"/>
      <c r="Q718" s="438"/>
      <c r="R718" s="438"/>
      <c r="S718" s="438"/>
      <c r="T718" s="438"/>
      <c r="U718" s="438"/>
      <c r="V718" s="438"/>
      <c r="W718" s="438"/>
      <c r="X718" s="438"/>
      <c r="Y718" s="438"/>
      <c r="Z718" s="438"/>
    </row>
    <row r="719" ht="11.25" customHeight="1">
      <c r="A719" s="438"/>
      <c r="B719" s="438"/>
      <c r="C719" s="438"/>
      <c r="D719" s="438"/>
      <c r="E719" s="438"/>
      <c r="F719" s="438"/>
      <c r="G719" s="438"/>
      <c r="H719" s="438"/>
      <c r="I719" s="438"/>
      <c r="J719" s="438"/>
      <c r="K719" s="438"/>
      <c r="L719" s="438"/>
      <c r="M719" s="438"/>
      <c r="N719" s="438"/>
      <c r="O719" s="438"/>
      <c r="P719" s="438"/>
      <c r="Q719" s="438"/>
      <c r="R719" s="438"/>
      <c r="S719" s="438"/>
      <c r="T719" s="438"/>
      <c r="U719" s="438"/>
      <c r="V719" s="438"/>
      <c r="W719" s="438"/>
      <c r="X719" s="438"/>
      <c r="Y719" s="438"/>
      <c r="Z719" s="438"/>
    </row>
    <row r="720" ht="11.25" customHeight="1">
      <c r="A720" s="438"/>
      <c r="B720" s="438"/>
      <c r="C720" s="438"/>
      <c r="D720" s="438"/>
      <c r="E720" s="438"/>
      <c r="F720" s="438"/>
      <c r="G720" s="438"/>
      <c r="H720" s="438"/>
      <c r="I720" s="438"/>
      <c r="J720" s="438"/>
      <c r="K720" s="438"/>
      <c r="L720" s="438"/>
      <c r="M720" s="438"/>
      <c r="N720" s="438"/>
      <c r="O720" s="438"/>
      <c r="P720" s="438"/>
      <c r="Q720" s="438"/>
      <c r="R720" s="438"/>
      <c r="S720" s="438"/>
      <c r="T720" s="438"/>
      <c r="U720" s="438"/>
      <c r="V720" s="438"/>
      <c r="W720" s="438"/>
      <c r="X720" s="438"/>
      <c r="Y720" s="438"/>
      <c r="Z720" s="438"/>
    </row>
    <row r="721" ht="11.25" customHeight="1">
      <c r="A721" s="438"/>
      <c r="B721" s="438"/>
      <c r="C721" s="438"/>
      <c r="D721" s="438"/>
      <c r="E721" s="438"/>
      <c r="F721" s="438"/>
      <c r="G721" s="438"/>
      <c r="H721" s="438"/>
      <c r="I721" s="438"/>
      <c r="J721" s="438"/>
      <c r="K721" s="438"/>
      <c r="L721" s="438"/>
      <c r="M721" s="438"/>
      <c r="N721" s="438"/>
      <c r="O721" s="438"/>
      <c r="P721" s="438"/>
      <c r="Q721" s="438"/>
      <c r="R721" s="438"/>
      <c r="S721" s="438"/>
      <c r="T721" s="438"/>
      <c r="U721" s="438"/>
      <c r="V721" s="438"/>
      <c r="W721" s="438"/>
      <c r="X721" s="438"/>
      <c r="Y721" s="438"/>
      <c r="Z721" s="438"/>
    </row>
    <row r="722" ht="11.25" customHeight="1">
      <c r="A722" s="438"/>
      <c r="B722" s="438"/>
      <c r="C722" s="438"/>
      <c r="D722" s="438"/>
      <c r="E722" s="438"/>
      <c r="F722" s="438"/>
      <c r="G722" s="438"/>
      <c r="H722" s="438"/>
      <c r="I722" s="438"/>
      <c r="J722" s="438"/>
      <c r="K722" s="438"/>
      <c r="L722" s="438"/>
      <c r="M722" s="438"/>
      <c r="N722" s="438"/>
      <c r="O722" s="438"/>
      <c r="P722" s="438"/>
      <c r="Q722" s="438"/>
      <c r="R722" s="438"/>
      <c r="S722" s="438"/>
      <c r="T722" s="438"/>
      <c r="U722" s="438"/>
      <c r="V722" s="438"/>
      <c r="W722" s="438"/>
      <c r="X722" s="438"/>
      <c r="Y722" s="438"/>
      <c r="Z722" s="438"/>
    </row>
    <row r="723" ht="11.25" customHeight="1">
      <c r="A723" s="438"/>
      <c r="B723" s="438"/>
      <c r="C723" s="438"/>
      <c r="D723" s="438"/>
      <c r="E723" s="438"/>
      <c r="F723" s="438"/>
      <c r="G723" s="438"/>
      <c r="H723" s="438"/>
      <c r="I723" s="438"/>
      <c r="J723" s="438"/>
      <c r="K723" s="438"/>
      <c r="L723" s="438"/>
      <c r="M723" s="438"/>
      <c r="N723" s="438"/>
      <c r="O723" s="438"/>
      <c r="P723" s="438"/>
      <c r="Q723" s="438"/>
      <c r="R723" s="438"/>
      <c r="S723" s="438"/>
      <c r="T723" s="438"/>
      <c r="U723" s="438"/>
      <c r="V723" s="438"/>
      <c r="W723" s="438"/>
      <c r="X723" s="438"/>
      <c r="Y723" s="438"/>
      <c r="Z723" s="438"/>
    </row>
    <row r="724" ht="11.25" customHeight="1">
      <c r="A724" s="438"/>
      <c r="B724" s="438"/>
      <c r="C724" s="438"/>
      <c r="D724" s="438"/>
      <c r="E724" s="438"/>
      <c r="F724" s="438"/>
      <c r="G724" s="438"/>
      <c r="H724" s="438"/>
      <c r="I724" s="438"/>
      <c r="J724" s="438"/>
      <c r="K724" s="438"/>
      <c r="L724" s="438"/>
      <c r="M724" s="438"/>
      <c r="N724" s="438"/>
      <c r="O724" s="438"/>
      <c r="P724" s="438"/>
      <c r="Q724" s="438"/>
      <c r="R724" s="438"/>
      <c r="S724" s="438"/>
      <c r="T724" s="438"/>
      <c r="U724" s="438"/>
      <c r="V724" s="438"/>
      <c r="W724" s="438"/>
      <c r="X724" s="438"/>
      <c r="Y724" s="438"/>
      <c r="Z724" s="438"/>
    </row>
    <row r="725" ht="11.25" customHeight="1">
      <c r="A725" s="438"/>
      <c r="B725" s="438"/>
      <c r="C725" s="438"/>
      <c r="D725" s="438"/>
      <c r="E725" s="438"/>
      <c r="F725" s="438"/>
      <c r="G725" s="438"/>
      <c r="H725" s="438"/>
      <c r="I725" s="438"/>
      <c r="J725" s="438"/>
      <c r="K725" s="438"/>
      <c r="L725" s="438"/>
      <c r="M725" s="438"/>
      <c r="N725" s="438"/>
      <c r="O725" s="438"/>
      <c r="P725" s="438"/>
      <c r="Q725" s="438"/>
      <c r="R725" s="438"/>
      <c r="S725" s="438"/>
      <c r="T725" s="438"/>
      <c r="U725" s="438"/>
      <c r="V725" s="438"/>
      <c r="W725" s="438"/>
      <c r="X725" s="438"/>
      <c r="Y725" s="438"/>
      <c r="Z725" s="438"/>
    </row>
    <row r="726" ht="11.25" customHeight="1">
      <c r="A726" s="438"/>
      <c r="B726" s="438"/>
      <c r="C726" s="438"/>
      <c r="D726" s="438"/>
      <c r="E726" s="438"/>
      <c r="F726" s="438"/>
      <c r="G726" s="438"/>
      <c r="H726" s="438"/>
      <c r="I726" s="438"/>
      <c r="J726" s="438"/>
      <c r="K726" s="438"/>
      <c r="L726" s="438"/>
      <c r="M726" s="438"/>
      <c r="N726" s="438"/>
      <c r="O726" s="438"/>
      <c r="P726" s="438"/>
      <c r="Q726" s="438"/>
      <c r="R726" s="438"/>
      <c r="S726" s="438"/>
      <c r="T726" s="438"/>
      <c r="U726" s="438"/>
      <c r="V726" s="438"/>
      <c r="W726" s="438"/>
      <c r="X726" s="438"/>
      <c r="Y726" s="438"/>
      <c r="Z726" s="438"/>
    </row>
    <row r="727" ht="11.25" customHeight="1">
      <c r="A727" s="438"/>
      <c r="B727" s="438"/>
      <c r="C727" s="438"/>
      <c r="D727" s="438"/>
      <c r="E727" s="438"/>
      <c r="F727" s="438"/>
      <c r="G727" s="438"/>
      <c r="H727" s="438"/>
      <c r="I727" s="438"/>
      <c r="J727" s="438"/>
      <c r="K727" s="438"/>
      <c r="L727" s="438"/>
      <c r="M727" s="438"/>
      <c r="N727" s="438"/>
      <c r="O727" s="438"/>
      <c r="P727" s="438"/>
      <c r="Q727" s="438"/>
      <c r="R727" s="438"/>
      <c r="S727" s="438"/>
      <c r="T727" s="438"/>
      <c r="U727" s="438"/>
      <c r="V727" s="438"/>
      <c r="W727" s="438"/>
      <c r="X727" s="438"/>
      <c r="Y727" s="438"/>
      <c r="Z727" s="438"/>
    </row>
    <row r="728" ht="11.25" customHeight="1">
      <c r="A728" s="438"/>
      <c r="B728" s="438"/>
      <c r="C728" s="438"/>
      <c r="D728" s="438"/>
      <c r="E728" s="438"/>
      <c r="F728" s="438"/>
      <c r="G728" s="438"/>
      <c r="H728" s="438"/>
      <c r="I728" s="438"/>
      <c r="J728" s="438"/>
      <c r="K728" s="438"/>
      <c r="L728" s="438"/>
      <c r="M728" s="438"/>
      <c r="N728" s="438"/>
      <c r="O728" s="438"/>
      <c r="P728" s="438"/>
      <c r="Q728" s="438"/>
      <c r="R728" s="438"/>
      <c r="S728" s="438"/>
      <c r="T728" s="438"/>
      <c r="U728" s="438"/>
      <c r="V728" s="438"/>
      <c r="W728" s="438"/>
      <c r="X728" s="438"/>
      <c r="Y728" s="438"/>
      <c r="Z728" s="438"/>
    </row>
    <row r="729" ht="11.25" customHeight="1">
      <c r="A729" s="438"/>
      <c r="B729" s="438"/>
      <c r="C729" s="438"/>
      <c r="D729" s="438"/>
      <c r="E729" s="438"/>
      <c r="F729" s="438"/>
      <c r="G729" s="438"/>
      <c r="H729" s="438"/>
      <c r="I729" s="438"/>
      <c r="J729" s="438"/>
      <c r="K729" s="438"/>
      <c r="L729" s="438"/>
      <c r="M729" s="438"/>
      <c r="N729" s="438"/>
      <c r="O729" s="438"/>
      <c r="P729" s="438"/>
      <c r="Q729" s="438"/>
      <c r="R729" s="438"/>
      <c r="S729" s="438"/>
      <c r="T729" s="438"/>
      <c r="U729" s="438"/>
      <c r="V729" s="438"/>
      <c r="W729" s="438"/>
      <c r="X729" s="438"/>
      <c r="Y729" s="438"/>
      <c r="Z729" s="438"/>
    </row>
    <row r="730" ht="11.25" customHeight="1">
      <c r="A730" s="438"/>
      <c r="B730" s="438"/>
      <c r="C730" s="438"/>
      <c r="D730" s="438"/>
      <c r="E730" s="438"/>
      <c r="F730" s="438"/>
      <c r="G730" s="438"/>
      <c r="H730" s="438"/>
      <c r="I730" s="438"/>
      <c r="J730" s="438"/>
      <c r="K730" s="438"/>
      <c r="L730" s="438"/>
      <c r="M730" s="438"/>
      <c r="N730" s="438"/>
      <c r="O730" s="438"/>
      <c r="P730" s="438"/>
      <c r="Q730" s="438"/>
      <c r="R730" s="438"/>
      <c r="S730" s="438"/>
      <c r="T730" s="438"/>
      <c r="U730" s="438"/>
      <c r="V730" s="438"/>
      <c r="W730" s="438"/>
      <c r="X730" s="438"/>
      <c r="Y730" s="438"/>
      <c r="Z730" s="438"/>
    </row>
    <row r="731" ht="11.25" customHeight="1">
      <c r="A731" s="438"/>
      <c r="B731" s="438"/>
      <c r="C731" s="438"/>
      <c r="D731" s="438"/>
      <c r="E731" s="438"/>
      <c r="F731" s="438"/>
      <c r="G731" s="438"/>
      <c r="H731" s="438"/>
      <c r="I731" s="438"/>
      <c r="J731" s="438"/>
      <c r="K731" s="438"/>
      <c r="L731" s="438"/>
      <c r="M731" s="438"/>
      <c r="N731" s="438"/>
      <c r="O731" s="438"/>
      <c r="P731" s="438"/>
      <c r="Q731" s="438"/>
      <c r="R731" s="438"/>
      <c r="S731" s="438"/>
      <c r="T731" s="438"/>
      <c r="U731" s="438"/>
      <c r="V731" s="438"/>
      <c r="W731" s="438"/>
      <c r="X731" s="438"/>
      <c r="Y731" s="438"/>
      <c r="Z731" s="438"/>
    </row>
    <row r="732" ht="11.25" customHeight="1">
      <c r="A732" s="438"/>
      <c r="B732" s="438"/>
      <c r="C732" s="438"/>
      <c r="D732" s="438"/>
      <c r="E732" s="438"/>
      <c r="F732" s="438"/>
      <c r="G732" s="438"/>
      <c r="H732" s="438"/>
      <c r="I732" s="438"/>
      <c r="J732" s="438"/>
      <c r="K732" s="438"/>
      <c r="L732" s="438"/>
      <c r="M732" s="438"/>
      <c r="N732" s="438"/>
      <c r="O732" s="438"/>
      <c r="P732" s="438"/>
      <c r="Q732" s="438"/>
      <c r="R732" s="438"/>
      <c r="S732" s="438"/>
      <c r="T732" s="438"/>
      <c r="U732" s="438"/>
      <c r="V732" s="438"/>
      <c r="W732" s="438"/>
      <c r="X732" s="438"/>
      <c r="Y732" s="438"/>
      <c r="Z732" s="438"/>
    </row>
    <row r="733" ht="11.25" customHeight="1">
      <c r="A733" s="438"/>
      <c r="B733" s="438"/>
      <c r="C733" s="438"/>
      <c r="D733" s="438"/>
      <c r="E733" s="438"/>
      <c r="F733" s="438"/>
      <c r="G733" s="438"/>
      <c r="H733" s="438"/>
      <c r="I733" s="438"/>
      <c r="J733" s="438"/>
      <c r="K733" s="438"/>
      <c r="L733" s="438"/>
      <c r="M733" s="438"/>
      <c r="N733" s="438"/>
      <c r="O733" s="438"/>
      <c r="P733" s="438"/>
      <c r="Q733" s="438"/>
      <c r="R733" s="438"/>
      <c r="S733" s="438"/>
      <c r="T733" s="438"/>
      <c r="U733" s="438"/>
      <c r="V733" s="438"/>
      <c r="W733" s="438"/>
      <c r="X733" s="438"/>
      <c r="Y733" s="438"/>
      <c r="Z733" s="438"/>
    </row>
    <row r="734" ht="11.25" customHeight="1">
      <c r="A734" s="438"/>
      <c r="B734" s="438"/>
      <c r="C734" s="438"/>
      <c r="D734" s="438"/>
      <c r="E734" s="438"/>
      <c r="F734" s="438"/>
      <c r="G734" s="438"/>
      <c r="H734" s="438"/>
      <c r="I734" s="438"/>
      <c r="J734" s="438"/>
      <c r="K734" s="438"/>
      <c r="L734" s="438"/>
      <c r="M734" s="438"/>
      <c r="N734" s="438"/>
      <c r="O734" s="438"/>
      <c r="P734" s="438"/>
      <c r="Q734" s="438"/>
      <c r="R734" s="438"/>
      <c r="S734" s="438"/>
      <c r="T734" s="438"/>
      <c r="U734" s="438"/>
      <c r="V734" s="438"/>
      <c r="W734" s="438"/>
      <c r="X734" s="438"/>
      <c r="Y734" s="438"/>
      <c r="Z734" s="438"/>
    </row>
    <row r="735" ht="11.25" customHeight="1">
      <c r="A735" s="438"/>
      <c r="B735" s="438"/>
      <c r="C735" s="438"/>
      <c r="D735" s="438"/>
      <c r="E735" s="438"/>
      <c r="F735" s="438"/>
      <c r="G735" s="438"/>
      <c r="H735" s="438"/>
      <c r="I735" s="438"/>
      <c r="J735" s="438"/>
      <c r="K735" s="438"/>
      <c r="L735" s="438"/>
      <c r="M735" s="438"/>
      <c r="N735" s="438"/>
      <c r="O735" s="438"/>
      <c r="P735" s="438"/>
      <c r="Q735" s="438"/>
      <c r="R735" s="438"/>
      <c r="S735" s="438"/>
      <c r="T735" s="438"/>
      <c r="U735" s="438"/>
      <c r="V735" s="438"/>
      <c r="W735" s="438"/>
      <c r="X735" s="438"/>
      <c r="Y735" s="438"/>
      <c r="Z735" s="438"/>
    </row>
    <row r="736" ht="11.25" customHeight="1">
      <c r="A736" s="438"/>
      <c r="B736" s="438"/>
      <c r="C736" s="438"/>
      <c r="D736" s="438"/>
      <c r="E736" s="438"/>
      <c r="F736" s="438"/>
      <c r="G736" s="438"/>
      <c r="H736" s="438"/>
      <c r="I736" s="438"/>
      <c r="J736" s="438"/>
      <c r="K736" s="438"/>
      <c r="L736" s="438"/>
      <c r="M736" s="438"/>
      <c r="N736" s="438"/>
      <c r="O736" s="438"/>
      <c r="P736" s="438"/>
      <c r="Q736" s="438"/>
      <c r="R736" s="438"/>
      <c r="S736" s="438"/>
      <c r="T736" s="438"/>
      <c r="U736" s="438"/>
      <c r="V736" s="438"/>
      <c r="W736" s="438"/>
      <c r="X736" s="438"/>
      <c r="Y736" s="438"/>
      <c r="Z736" s="438"/>
    </row>
    <row r="737" ht="11.25" customHeight="1">
      <c r="A737" s="438"/>
      <c r="B737" s="438"/>
      <c r="C737" s="438"/>
      <c r="D737" s="438"/>
      <c r="E737" s="438"/>
      <c r="F737" s="438"/>
      <c r="G737" s="438"/>
      <c r="H737" s="438"/>
      <c r="I737" s="438"/>
      <c r="J737" s="438"/>
      <c r="K737" s="438"/>
      <c r="L737" s="438"/>
      <c r="M737" s="438"/>
      <c r="N737" s="438"/>
      <c r="O737" s="438"/>
      <c r="P737" s="438"/>
      <c r="Q737" s="438"/>
      <c r="R737" s="438"/>
      <c r="S737" s="438"/>
      <c r="T737" s="438"/>
      <c r="U737" s="438"/>
      <c r="V737" s="438"/>
      <c r="W737" s="438"/>
      <c r="X737" s="438"/>
      <c r="Y737" s="438"/>
      <c r="Z737" s="438"/>
    </row>
    <row r="738" ht="11.25" customHeight="1">
      <c r="A738" s="438"/>
      <c r="B738" s="438"/>
      <c r="C738" s="438"/>
      <c r="D738" s="438"/>
      <c r="E738" s="438"/>
      <c r="F738" s="438"/>
      <c r="G738" s="438"/>
      <c r="H738" s="438"/>
      <c r="I738" s="438"/>
      <c r="J738" s="438"/>
      <c r="K738" s="438"/>
      <c r="L738" s="438"/>
      <c r="M738" s="438"/>
      <c r="N738" s="438"/>
      <c r="O738" s="438"/>
      <c r="P738" s="438"/>
      <c r="Q738" s="438"/>
      <c r="R738" s="438"/>
      <c r="S738" s="438"/>
      <c r="T738" s="438"/>
      <c r="U738" s="438"/>
      <c r="V738" s="438"/>
      <c r="W738" s="438"/>
      <c r="X738" s="438"/>
      <c r="Y738" s="438"/>
      <c r="Z738" s="438"/>
    </row>
    <row r="739" ht="11.25" customHeight="1">
      <c r="A739" s="438"/>
      <c r="B739" s="438"/>
      <c r="C739" s="438"/>
      <c r="D739" s="438"/>
      <c r="E739" s="438"/>
      <c r="F739" s="438"/>
      <c r="G739" s="438"/>
      <c r="H739" s="438"/>
      <c r="I739" s="438"/>
      <c r="J739" s="438"/>
      <c r="K739" s="438"/>
      <c r="L739" s="438"/>
      <c r="M739" s="438"/>
      <c r="N739" s="438"/>
      <c r="O739" s="438"/>
      <c r="P739" s="438"/>
      <c r="Q739" s="438"/>
      <c r="R739" s="438"/>
      <c r="S739" s="438"/>
      <c r="T739" s="438"/>
      <c r="U739" s="438"/>
      <c r="V739" s="438"/>
      <c r="W739" s="438"/>
      <c r="X739" s="438"/>
      <c r="Y739" s="438"/>
      <c r="Z739" s="438"/>
    </row>
    <row r="740" ht="11.25" customHeight="1">
      <c r="A740" s="438"/>
      <c r="B740" s="438"/>
      <c r="C740" s="438"/>
      <c r="D740" s="438"/>
      <c r="E740" s="438"/>
      <c r="F740" s="438"/>
      <c r="G740" s="438"/>
      <c r="H740" s="438"/>
      <c r="I740" s="438"/>
      <c r="J740" s="438"/>
      <c r="K740" s="438"/>
      <c r="L740" s="438"/>
      <c r="M740" s="438"/>
      <c r="N740" s="438"/>
      <c r="O740" s="438"/>
      <c r="P740" s="438"/>
      <c r="Q740" s="438"/>
      <c r="R740" s="438"/>
      <c r="S740" s="438"/>
      <c r="T740" s="438"/>
      <c r="U740" s="438"/>
      <c r="V740" s="438"/>
      <c r="W740" s="438"/>
      <c r="X740" s="438"/>
      <c r="Y740" s="438"/>
      <c r="Z740" s="438"/>
    </row>
    <row r="741" ht="11.25" customHeight="1">
      <c r="A741" s="438"/>
      <c r="B741" s="438"/>
      <c r="C741" s="438"/>
      <c r="D741" s="438"/>
      <c r="E741" s="438"/>
      <c r="F741" s="438"/>
      <c r="G741" s="438"/>
      <c r="H741" s="438"/>
      <c r="I741" s="438"/>
      <c r="J741" s="438"/>
      <c r="K741" s="438"/>
      <c r="L741" s="438"/>
      <c r="M741" s="438"/>
      <c r="N741" s="438"/>
      <c r="O741" s="438"/>
      <c r="P741" s="438"/>
      <c r="Q741" s="438"/>
      <c r="R741" s="438"/>
      <c r="S741" s="438"/>
      <c r="T741" s="438"/>
      <c r="U741" s="438"/>
      <c r="V741" s="438"/>
      <c r="W741" s="438"/>
      <c r="X741" s="438"/>
      <c r="Y741" s="438"/>
      <c r="Z741" s="438"/>
    </row>
    <row r="742" ht="11.25" customHeight="1">
      <c r="A742" s="438"/>
      <c r="B742" s="438"/>
      <c r="C742" s="438"/>
      <c r="D742" s="438"/>
      <c r="E742" s="438"/>
      <c r="F742" s="438"/>
      <c r="G742" s="438"/>
      <c r="H742" s="438"/>
      <c r="I742" s="438"/>
      <c r="J742" s="438"/>
      <c r="K742" s="438"/>
      <c r="L742" s="438"/>
      <c r="M742" s="438"/>
      <c r="N742" s="438"/>
      <c r="O742" s="438"/>
      <c r="P742" s="438"/>
      <c r="Q742" s="438"/>
      <c r="R742" s="438"/>
      <c r="S742" s="438"/>
      <c r="T742" s="438"/>
      <c r="U742" s="438"/>
      <c r="V742" s="438"/>
      <c r="W742" s="438"/>
      <c r="X742" s="438"/>
      <c r="Y742" s="438"/>
      <c r="Z742" s="438"/>
    </row>
    <row r="743" ht="11.25" customHeight="1">
      <c r="A743" s="438"/>
      <c r="B743" s="438"/>
      <c r="C743" s="438"/>
      <c r="D743" s="438"/>
      <c r="E743" s="438"/>
      <c r="F743" s="438"/>
      <c r="G743" s="438"/>
      <c r="H743" s="438"/>
      <c r="I743" s="438"/>
      <c r="J743" s="438"/>
      <c r="K743" s="438"/>
      <c r="L743" s="438"/>
      <c r="M743" s="438"/>
      <c r="N743" s="438"/>
      <c r="O743" s="438"/>
      <c r="P743" s="438"/>
      <c r="Q743" s="438"/>
      <c r="R743" s="438"/>
      <c r="S743" s="438"/>
      <c r="T743" s="438"/>
      <c r="U743" s="438"/>
      <c r="V743" s="438"/>
      <c r="W743" s="438"/>
      <c r="X743" s="438"/>
      <c r="Y743" s="438"/>
      <c r="Z743" s="438"/>
    </row>
    <row r="744" ht="11.25" customHeight="1">
      <c r="A744" s="438"/>
      <c r="B744" s="438"/>
      <c r="C744" s="438"/>
      <c r="D744" s="438"/>
      <c r="E744" s="438"/>
      <c r="F744" s="438"/>
      <c r="G744" s="438"/>
      <c r="H744" s="438"/>
      <c r="I744" s="438"/>
      <c r="J744" s="438"/>
      <c r="K744" s="438"/>
      <c r="L744" s="438"/>
      <c r="M744" s="438"/>
      <c r="N744" s="438"/>
      <c r="O744" s="438"/>
      <c r="P744" s="438"/>
      <c r="Q744" s="438"/>
      <c r="R744" s="438"/>
      <c r="S744" s="438"/>
      <c r="T744" s="438"/>
      <c r="U744" s="438"/>
      <c r="V744" s="438"/>
      <c r="W744" s="438"/>
      <c r="X744" s="438"/>
      <c r="Y744" s="438"/>
      <c r="Z744" s="438"/>
    </row>
    <row r="745" ht="11.25" customHeight="1">
      <c r="A745" s="438"/>
      <c r="B745" s="438"/>
      <c r="C745" s="438"/>
      <c r="D745" s="438"/>
      <c r="E745" s="438"/>
      <c r="F745" s="438"/>
      <c r="G745" s="438"/>
      <c r="H745" s="438"/>
      <c r="I745" s="438"/>
      <c r="J745" s="438"/>
      <c r="K745" s="438"/>
      <c r="L745" s="438"/>
      <c r="M745" s="438"/>
      <c r="N745" s="438"/>
      <c r="O745" s="438"/>
      <c r="P745" s="438"/>
      <c r="Q745" s="438"/>
      <c r="R745" s="438"/>
      <c r="S745" s="438"/>
      <c r="T745" s="438"/>
      <c r="U745" s="438"/>
      <c r="V745" s="438"/>
      <c r="W745" s="438"/>
      <c r="X745" s="438"/>
      <c r="Y745" s="438"/>
      <c r="Z745" s="438"/>
    </row>
    <row r="746" ht="11.25" customHeight="1">
      <c r="A746" s="438"/>
      <c r="B746" s="438"/>
      <c r="C746" s="438"/>
      <c r="D746" s="438"/>
      <c r="E746" s="438"/>
      <c r="F746" s="438"/>
      <c r="G746" s="438"/>
      <c r="H746" s="438"/>
      <c r="I746" s="438"/>
      <c r="J746" s="438"/>
      <c r="K746" s="438"/>
      <c r="L746" s="438"/>
      <c r="M746" s="438"/>
      <c r="N746" s="438"/>
      <c r="O746" s="438"/>
      <c r="P746" s="438"/>
      <c r="Q746" s="438"/>
      <c r="R746" s="438"/>
      <c r="S746" s="438"/>
      <c r="T746" s="438"/>
      <c r="U746" s="438"/>
      <c r="V746" s="438"/>
      <c r="W746" s="438"/>
      <c r="X746" s="438"/>
      <c r="Y746" s="438"/>
      <c r="Z746" s="438"/>
    </row>
    <row r="747" ht="11.25" customHeight="1">
      <c r="A747" s="438"/>
      <c r="B747" s="438"/>
      <c r="C747" s="438"/>
      <c r="D747" s="438"/>
      <c r="E747" s="438"/>
      <c r="F747" s="438"/>
      <c r="G747" s="438"/>
      <c r="H747" s="438"/>
      <c r="I747" s="438"/>
      <c r="J747" s="438"/>
      <c r="K747" s="438"/>
      <c r="L747" s="438"/>
      <c r="M747" s="438"/>
      <c r="N747" s="438"/>
      <c r="O747" s="438"/>
      <c r="P747" s="438"/>
      <c r="Q747" s="438"/>
      <c r="R747" s="438"/>
      <c r="S747" s="438"/>
      <c r="T747" s="438"/>
      <c r="U747" s="438"/>
      <c r="V747" s="438"/>
      <c r="W747" s="438"/>
      <c r="X747" s="438"/>
      <c r="Y747" s="438"/>
      <c r="Z747" s="438"/>
    </row>
    <row r="748" ht="11.25" customHeight="1">
      <c r="A748" s="438"/>
      <c r="B748" s="438"/>
      <c r="C748" s="438"/>
      <c r="D748" s="438"/>
      <c r="E748" s="438"/>
      <c r="F748" s="438"/>
      <c r="G748" s="438"/>
      <c r="H748" s="438"/>
      <c r="I748" s="438"/>
      <c r="J748" s="438"/>
      <c r="K748" s="438"/>
      <c r="L748" s="438"/>
      <c r="M748" s="438"/>
      <c r="N748" s="438"/>
      <c r="O748" s="438"/>
      <c r="P748" s="438"/>
      <c r="Q748" s="438"/>
      <c r="R748" s="438"/>
      <c r="S748" s="438"/>
      <c r="T748" s="438"/>
      <c r="U748" s="438"/>
      <c r="V748" s="438"/>
      <c r="W748" s="438"/>
      <c r="X748" s="438"/>
      <c r="Y748" s="438"/>
      <c r="Z748" s="438"/>
    </row>
    <row r="749" ht="11.25" customHeight="1">
      <c r="A749" s="438"/>
      <c r="B749" s="438"/>
      <c r="C749" s="438"/>
      <c r="D749" s="438"/>
      <c r="E749" s="438"/>
      <c r="F749" s="438"/>
      <c r="G749" s="438"/>
      <c r="H749" s="438"/>
      <c r="I749" s="438"/>
      <c r="J749" s="438"/>
      <c r="K749" s="438"/>
      <c r="L749" s="438"/>
      <c r="M749" s="438"/>
      <c r="N749" s="438"/>
      <c r="O749" s="438"/>
      <c r="P749" s="438"/>
      <c r="Q749" s="438"/>
      <c r="R749" s="438"/>
      <c r="S749" s="438"/>
      <c r="T749" s="438"/>
      <c r="U749" s="438"/>
      <c r="V749" s="438"/>
      <c r="W749" s="438"/>
      <c r="X749" s="438"/>
      <c r="Y749" s="438"/>
      <c r="Z749" s="438"/>
    </row>
    <row r="750" ht="11.25" customHeight="1">
      <c r="A750" s="438"/>
      <c r="B750" s="438"/>
      <c r="C750" s="438"/>
      <c r="D750" s="438"/>
      <c r="E750" s="438"/>
      <c r="F750" s="438"/>
      <c r="G750" s="438"/>
      <c r="H750" s="438"/>
      <c r="I750" s="438"/>
      <c r="J750" s="438"/>
      <c r="K750" s="438"/>
      <c r="L750" s="438"/>
      <c r="M750" s="438"/>
      <c r="N750" s="438"/>
      <c r="O750" s="438"/>
      <c r="P750" s="438"/>
      <c r="Q750" s="438"/>
      <c r="R750" s="438"/>
      <c r="S750" s="438"/>
      <c r="T750" s="438"/>
      <c r="U750" s="438"/>
      <c r="V750" s="438"/>
      <c r="W750" s="438"/>
      <c r="X750" s="438"/>
      <c r="Y750" s="438"/>
      <c r="Z750" s="438"/>
    </row>
    <row r="751" ht="11.25" customHeight="1">
      <c r="A751" s="438"/>
      <c r="B751" s="438"/>
      <c r="C751" s="438"/>
      <c r="D751" s="438"/>
      <c r="E751" s="438"/>
      <c r="F751" s="438"/>
      <c r="G751" s="438"/>
      <c r="H751" s="438"/>
      <c r="I751" s="438"/>
      <c r="J751" s="438"/>
      <c r="K751" s="438"/>
      <c r="L751" s="438"/>
      <c r="M751" s="438"/>
      <c r="N751" s="438"/>
      <c r="O751" s="438"/>
      <c r="P751" s="438"/>
      <c r="Q751" s="438"/>
      <c r="R751" s="438"/>
      <c r="S751" s="438"/>
      <c r="T751" s="438"/>
      <c r="U751" s="438"/>
      <c r="V751" s="438"/>
      <c r="W751" s="438"/>
      <c r="X751" s="438"/>
      <c r="Y751" s="438"/>
      <c r="Z751" s="438"/>
    </row>
    <row r="752" ht="11.25" customHeight="1">
      <c r="A752" s="438"/>
      <c r="B752" s="438"/>
      <c r="C752" s="438"/>
      <c r="D752" s="438"/>
      <c r="E752" s="438"/>
      <c r="F752" s="438"/>
      <c r="G752" s="438"/>
      <c r="H752" s="438"/>
      <c r="I752" s="438"/>
      <c r="J752" s="438"/>
      <c r="K752" s="438"/>
      <c r="L752" s="438"/>
      <c r="M752" s="438"/>
      <c r="N752" s="438"/>
      <c r="O752" s="438"/>
      <c r="P752" s="438"/>
      <c r="Q752" s="438"/>
      <c r="R752" s="438"/>
      <c r="S752" s="438"/>
      <c r="T752" s="438"/>
      <c r="U752" s="438"/>
      <c r="V752" s="438"/>
      <c r="W752" s="438"/>
      <c r="X752" s="438"/>
      <c r="Y752" s="438"/>
      <c r="Z752" s="438"/>
    </row>
    <row r="753" ht="11.25" customHeight="1">
      <c r="A753" s="438"/>
      <c r="B753" s="438"/>
      <c r="C753" s="438"/>
      <c r="D753" s="438"/>
      <c r="E753" s="438"/>
      <c r="F753" s="438"/>
      <c r="G753" s="438"/>
      <c r="H753" s="438"/>
      <c r="I753" s="438"/>
      <c r="J753" s="438"/>
      <c r="K753" s="438"/>
      <c r="L753" s="438"/>
      <c r="M753" s="438"/>
      <c r="N753" s="438"/>
      <c r="O753" s="438"/>
      <c r="P753" s="438"/>
      <c r="Q753" s="438"/>
      <c r="R753" s="438"/>
      <c r="S753" s="438"/>
      <c r="T753" s="438"/>
      <c r="U753" s="438"/>
      <c r="V753" s="438"/>
      <c r="W753" s="438"/>
      <c r="X753" s="438"/>
      <c r="Y753" s="438"/>
      <c r="Z753" s="438"/>
    </row>
    <row r="754" ht="11.25" customHeight="1">
      <c r="A754" s="438"/>
      <c r="B754" s="438"/>
      <c r="C754" s="438"/>
      <c r="D754" s="438"/>
      <c r="E754" s="438"/>
      <c r="F754" s="438"/>
      <c r="G754" s="438"/>
      <c r="H754" s="438"/>
      <c r="I754" s="438"/>
      <c r="J754" s="438"/>
      <c r="K754" s="438"/>
      <c r="L754" s="438"/>
      <c r="M754" s="438"/>
      <c r="N754" s="438"/>
      <c r="O754" s="438"/>
      <c r="P754" s="438"/>
      <c r="Q754" s="438"/>
      <c r="R754" s="438"/>
      <c r="S754" s="438"/>
      <c r="T754" s="438"/>
      <c r="U754" s="438"/>
      <c r="V754" s="438"/>
      <c r="W754" s="438"/>
      <c r="X754" s="438"/>
      <c r="Y754" s="438"/>
      <c r="Z754" s="438"/>
    </row>
    <row r="755" ht="11.25" customHeight="1">
      <c r="A755" s="438"/>
      <c r="B755" s="438"/>
      <c r="C755" s="438"/>
      <c r="D755" s="438"/>
      <c r="E755" s="438"/>
      <c r="F755" s="438"/>
      <c r="G755" s="438"/>
      <c r="H755" s="438"/>
      <c r="I755" s="438"/>
      <c r="J755" s="438"/>
      <c r="K755" s="438"/>
      <c r="L755" s="438"/>
      <c r="M755" s="438"/>
      <c r="N755" s="438"/>
      <c r="O755" s="438"/>
      <c r="P755" s="438"/>
      <c r="Q755" s="438"/>
      <c r="R755" s="438"/>
      <c r="S755" s="438"/>
      <c r="T755" s="438"/>
      <c r="U755" s="438"/>
      <c r="V755" s="438"/>
      <c r="W755" s="438"/>
      <c r="X755" s="438"/>
      <c r="Y755" s="438"/>
      <c r="Z755" s="438"/>
    </row>
    <row r="756" ht="11.25" customHeight="1">
      <c r="A756" s="438"/>
      <c r="B756" s="438"/>
      <c r="C756" s="438"/>
      <c r="D756" s="438"/>
      <c r="E756" s="438"/>
      <c r="F756" s="438"/>
      <c r="G756" s="438"/>
      <c r="H756" s="438"/>
      <c r="I756" s="438"/>
      <c r="J756" s="438"/>
      <c r="K756" s="438"/>
      <c r="L756" s="438"/>
      <c r="M756" s="438"/>
      <c r="N756" s="438"/>
      <c r="O756" s="438"/>
      <c r="P756" s="438"/>
      <c r="Q756" s="438"/>
      <c r="R756" s="438"/>
      <c r="S756" s="438"/>
      <c r="T756" s="438"/>
      <c r="U756" s="438"/>
      <c r="V756" s="438"/>
      <c r="W756" s="438"/>
      <c r="X756" s="438"/>
      <c r="Y756" s="438"/>
      <c r="Z756" s="438"/>
    </row>
    <row r="757" ht="11.25" customHeight="1">
      <c r="A757" s="438"/>
      <c r="B757" s="438"/>
      <c r="C757" s="438"/>
      <c r="D757" s="438"/>
      <c r="E757" s="438"/>
      <c r="F757" s="438"/>
      <c r="G757" s="438"/>
      <c r="H757" s="438"/>
      <c r="I757" s="438"/>
      <c r="J757" s="438"/>
      <c r="K757" s="438"/>
      <c r="L757" s="438"/>
      <c r="M757" s="438"/>
      <c r="N757" s="438"/>
      <c r="O757" s="438"/>
      <c r="P757" s="438"/>
      <c r="Q757" s="438"/>
      <c r="R757" s="438"/>
      <c r="S757" s="438"/>
      <c r="T757" s="438"/>
      <c r="U757" s="438"/>
      <c r="V757" s="438"/>
      <c r="W757" s="438"/>
      <c r="X757" s="438"/>
      <c r="Y757" s="438"/>
      <c r="Z757" s="438"/>
    </row>
    <row r="758" ht="11.25" customHeight="1">
      <c r="A758" s="438"/>
      <c r="B758" s="438"/>
      <c r="C758" s="438"/>
      <c r="D758" s="438"/>
      <c r="E758" s="438"/>
      <c r="F758" s="438"/>
      <c r="G758" s="438"/>
      <c r="H758" s="438"/>
      <c r="I758" s="438"/>
      <c r="J758" s="438"/>
      <c r="K758" s="438"/>
      <c r="L758" s="438"/>
      <c r="M758" s="438"/>
      <c r="N758" s="438"/>
      <c r="O758" s="438"/>
      <c r="P758" s="438"/>
      <c r="Q758" s="438"/>
      <c r="R758" s="438"/>
      <c r="S758" s="438"/>
      <c r="T758" s="438"/>
      <c r="U758" s="438"/>
      <c r="V758" s="438"/>
      <c r="W758" s="438"/>
      <c r="X758" s="438"/>
      <c r="Y758" s="438"/>
      <c r="Z758" s="438"/>
    </row>
    <row r="759" ht="11.25" customHeight="1">
      <c r="A759" s="438"/>
      <c r="B759" s="438"/>
      <c r="C759" s="438"/>
      <c r="D759" s="438"/>
      <c r="E759" s="438"/>
      <c r="F759" s="438"/>
      <c r="G759" s="438"/>
      <c r="H759" s="438"/>
      <c r="I759" s="438"/>
      <c r="J759" s="438"/>
      <c r="K759" s="438"/>
      <c r="L759" s="438"/>
      <c r="M759" s="438"/>
      <c r="N759" s="438"/>
      <c r="O759" s="438"/>
      <c r="P759" s="438"/>
      <c r="Q759" s="438"/>
      <c r="R759" s="438"/>
      <c r="S759" s="438"/>
      <c r="T759" s="438"/>
      <c r="U759" s="438"/>
      <c r="V759" s="438"/>
      <c r="W759" s="438"/>
      <c r="X759" s="438"/>
      <c r="Y759" s="438"/>
      <c r="Z759" s="438"/>
    </row>
    <row r="760" ht="11.25" customHeight="1">
      <c r="A760" s="438"/>
      <c r="B760" s="438"/>
      <c r="C760" s="438"/>
      <c r="D760" s="438"/>
      <c r="E760" s="438"/>
      <c r="F760" s="438"/>
      <c r="G760" s="438"/>
      <c r="H760" s="438"/>
      <c r="I760" s="438"/>
      <c r="J760" s="438"/>
      <c r="K760" s="438"/>
      <c r="L760" s="438"/>
      <c r="M760" s="438"/>
      <c r="N760" s="438"/>
      <c r="O760" s="438"/>
      <c r="P760" s="438"/>
      <c r="Q760" s="438"/>
      <c r="R760" s="438"/>
      <c r="S760" s="438"/>
      <c r="T760" s="438"/>
      <c r="U760" s="438"/>
      <c r="V760" s="438"/>
      <c r="W760" s="438"/>
      <c r="X760" s="438"/>
      <c r="Y760" s="438"/>
      <c r="Z760" s="438"/>
    </row>
    <row r="761" ht="11.25" customHeight="1">
      <c r="A761" s="438"/>
      <c r="B761" s="438"/>
      <c r="C761" s="438"/>
      <c r="D761" s="438"/>
      <c r="E761" s="438"/>
      <c r="F761" s="438"/>
      <c r="G761" s="438"/>
      <c r="H761" s="438"/>
      <c r="I761" s="438"/>
      <c r="J761" s="438"/>
      <c r="K761" s="438"/>
      <c r="L761" s="438"/>
      <c r="M761" s="438"/>
      <c r="N761" s="438"/>
      <c r="O761" s="438"/>
      <c r="P761" s="438"/>
      <c r="Q761" s="438"/>
      <c r="R761" s="438"/>
      <c r="S761" s="438"/>
      <c r="T761" s="438"/>
      <c r="U761" s="438"/>
      <c r="V761" s="438"/>
      <c r="W761" s="438"/>
      <c r="X761" s="438"/>
      <c r="Y761" s="438"/>
      <c r="Z761" s="438"/>
    </row>
    <row r="762" ht="11.25" customHeight="1">
      <c r="A762" s="438"/>
      <c r="B762" s="438"/>
      <c r="C762" s="438"/>
      <c r="D762" s="438"/>
      <c r="E762" s="438"/>
      <c r="F762" s="438"/>
      <c r="G762" s="438"/>
      <c r="H762" s="438"/>
      <c r="I762" s="438"/>
      <c r="J762" s="438"/>
      <c r="K762" s="438"/>
      <c r="L762" s="438"/>
      <c r="M762" s="438"/>
      <c r="N762" s="438"/>
      <c r="O762" s="438"/>
      <c r="P762" s="438"/>
      <c r="Q762" s="438"/>
      <c r="R762" s="438"/>
      <c r="S762" s="438"/>
      <c r="T762" s="438"/>
      <c r="U762" s="438"/>
      <c r="V762" s="438"/>
      <c r="W762" s="438"/>
      <c r="X762" s="438"/>
      <c r="Y762" s="438"/>
      <c r="Z762" s="438"/>
    </row>
    <row r="763" ht="11.25" customHeight="1">
      <c r="A763" s="438"/>
      <c r="B763" s="438"/>
      <c r="C763" s="438"/>
      <c r="D763" s="438"/>
      <c r="E763" s="438"/>
      <c r="F763" s="438"/>
      <c r="G763" s="438"/>
      <c r="H763" s="438"/>
      <c r="I763" s="438"/>
      <c r="J763" s="438"/>
      <c r="K763" s="438"/>
      <c r="L763" s="438"/>
      <c r="M763" s="438"/>
      <c r="N763" s="438"/>
      <c r="O763" s="438"/>
      <c r="P763" s="438"/>
      <c r="Q763" s="438"/>
      <c r="R763" s="438"/>
      <c r="S763" s="438"/>
      <c r="T763" s="438"/>
      <c r="U763" s="438"/>
      <c r="V763" s="438"/>
      <c r="W763" s="438"/>
      <c r="X763" s="438"/>
      <c r="Y763" s="438"/>
      <c r="Z763" s="438"/>
    </row>
    <row r="764" ht="11.25" customHeight="1">
      <c r="A764" s="438"/>
      <c r="B764" s="438"/>
      <c r="C764" s="438"/>
      <c r="D764" s="438"/>
      <c r="E764" s="438"/>
      <c r="F764" s="438"/>
      <c r="G764" s="438"/>
      <c r="H764" s="438"/>
      <c r="I764" s="438"/>
      <c r="J764" s="438"/>
      <c r="K764" s="438"/>
      <c r="L764" s="438"/>
      <c r="M764" s="438"/>
      <c r="N764" s="438"/>
      <c r="O764" s="438"/>
      <c r="P764" s="438"/>
      <c r="Q764" s="438"/>
      <c r="R764" s="438"/>
      <c r="S764" s="438"/>
      <c r="T764" s="438"/>
      <c r="U764" s="438"/>
      <c r="V764" s="438"/>
      <c r="W764" s="438"/>
      <c r="X764" s="438"/>
      <c r="Y764" s="438"/>
      <c r="Z764" s="438"/>
    </row>
    <row r="765" ht="11.25" customHeight="1">
      <c r="A765" s="438"/>
      <c r="B765" s="438"/>
      <c r="C765" s="438"/>
      <c r="D765" s="438"/>
      <c r="E765" s="438"/>
      <c r="F765" s="438"/>
      <c r="G765" s="438"/>
      <c r="H765" s="438"/>
      <c r="I765" s="438"/>
      <c r="J765" s="438"/>
      <c r="K765" s="438"/>
      <c r="L765" s="438"/>
      <c r="M765" s="438"/>
      <c r="N765" s="438"/>
      <c r="O765" s="438"/>
      <c r="P765" s="438"/>
      <c r="Q765" s="438"/>
      <c r="R765" s="438"/>
      <c r="S765" s="438"/>
      <c r="T765" s="438"/>
      <c r="U765" s="438"/>
      <c r="V765" s="438"/>
      <c r="W765" s="438"/>
      <c r="X765" s="438"/>
      <c r="Y765" s="438"/>
      <c r="Z765" s="438"/>
    </row>
    <row r="766" ht="11.25" customHeight="1">
      <c r="A766" s="438"/>
      <c r="B766" s="438"/>
      <c r="C766" s="438"/>
      <c r="D766" s="438"/>
      <c r="E766" s="438"/>
      <c r="F766" s="438"/>
      <c r="G766" s="438"/>
      <c r="H766" s="438"/>
      <c r="I766" s="438"/>
      <c r="J766" s="438"/>
      <c r="K766" s="438"/>
      <c r="L766" s="438"/>
      <c r="M766" s="438"/>
      <c r="N766" s="438"/>
      <c r="O766" s="438"/>
      <c r="P766" s="438"/>
      <c r="Q766" s="438"/>
      <c r="R766" s="438"/>
      <c r="S766" s="438"/>
      <c r="T766" s="438"/>
      <c r="U766" s="438"/>
      <c r="V766" s="438"/>
      <c r="W766" s="438"/>
      <c r="X766" s="438"/>
      <c r="Y766" s="438"/>
      <c r="Z766" s="438"/>
    </row>
    <row r="767" ht="11.25" customHeight="1">
      <c r="A767" s="438"/>
      <c r="B767" s="438"/>
      <c r="C767" s="438"/>
      <c r="D767" s="438"/>
      <c r="E767" s="438"/>
      <c r="F767" s="438"/>
      <c r="G767" s="438"/>
      <c r="H767" s="438"/>
      <c r="I767" s="438"/>
      <c r="J767" s="438"/>
      <c r="K767" s="438"/>
      <c r="L767" s="438"/>
      <c r="M767" s="438"/>
      <c r="N767" s="438"/>
      <c r="O767" s="438"/>
      <c r="P767" s="438"/>
      <c r="Q767" s="438"/>
      <c r="R767" s="438"/>
      <c r="S767" s="438"/>
      <c r="T767" s="438"/>
      <c r="U767" s="438"/>
      <c r="V767" s="438"/>
      <c r="W767" s="438"/>
      <c r="X767" s="438"/>
      <c r="Y767" s="438"/>
      <c r="Z767" s="438"/>
    </row>
    <row r="768" ht="11.25" customHeight="1">
      <c r="A768" s="438"/>
      <c r="B768" s="438"/>
      <c r="C768" s="438"/>
      <c r="D768" s="438"/>
      <c r="E768" s="438"/>
      <c r="F768" s="438"/>
      <c r="G768" s="438"/>
      <c r="H768" s="438"/>
      <c r="I768" s="438"/>
      <c r="J768" s="438"/>
      <c r="K768" s="438"/>
      <c r="L768" s="438"/>
      <c r="M768" s="438"/>
      <c r="N768" s="438"/>
      <c r="O768" s="438"/>
      <c r="P768" s="438"/>
      <c r="Q768" s="438"/>
      <c r="R768" s="438"/>
      <c r="S768" s="438"/>
      <c r="T768" s="438"/>
      <c r="U768" s="438"/>
      <c r="V768" s="438"/>
      <c r="W768" s="438"/>
      <c r="X768" s="438"/>
      <c r="Y768" s="438"/>
      <c r="Z768" s="438"/>
    </row>
    <row r="769" ht="11.25" customHeight="1">
      <c r="A769" s="438"/>
      <c r="B769" s="438"/>
      <c r="C769" s="438"/>
      <c r="D769" s="438"/>
      <c r="E769" s="438"/>
      <c r="F769" s="438"/>
      <c r="G769" s="438"/>
      <c r="H769" s="438"/>
      <c r="I769" s="438"/>
      <c r="J769" s="438"/>
      <c r="K769" s="438"/>
      <c r="L769" s="438"/>
      <c r="M769" s="438"/>
      <c r="N769" s="438"/>
      <c r="O769" s="438"/>
      <c r="P769" s="438"/>
      <c r="Q769" s="438"/>
      <c r="R769" s="438"/>
      <c r="S769" s="438"/>
      <c r="T769" s="438"/>
      <c r="U769" s="438"/>
      <c r="V769" s="438"/>
      <c r="W769" s="438"/>
      <c r="X769" s="438"/>
      <c r="Y769" s="438"/>
      <c r="Z769" s="438"/>
    </row>
    <row r="770" ht="11.25" customHeight="1">
      <c r="A770" s="438"/>
      <c r="B770" s="438"/>
      <c r="C770" s="438"/>
      <c r="D770" s="438"/>
      <c r="E770" s="438"/>
      <c r="F770" s="438"/>
      <c r="G770" s="438"/>
      <c r="H770" s="438"/>
      <c r="I770" s="438"/>
      <c r="J770" s="438"/>
      <c r="K770" s="438"/>
      <c r="L770" s="438"/>
      <c r="M770" s="438"/>
      <c r="N770" s="438"/>
      <c r="O770" s="438"/>
      <c r="P770" s="438"/>
      <c r="Q770" s="438"/>
      <c r="R770" s="438"/>
      <c r="S770" s="438"/>
      <c r="T770" s="438"/>
      <c r="U770" s="438"/>
      <c r="V770" s="438"/>
      <c r="W770" s="438"/>
      <c r="X770" s="438"/>
      <c r="Y770" s="438"/>
      <c r="Z770" s="438"/>
    </row>
    <row r="771" ht="11.25" customHeight="1">
      <c r="A771" s="438"/>
      <c r="B771" s="438"/>
      <c r="C771" s="438"/>
      <c r="D771" s="438"/>
      <c r="E771" s="438"/>
      <c r="F771" s="438"/>
      <c r="G771" s="438"/>
      <c r="H771" s="438"/>
      <c r="I771" s="438"/>
      <c r="J771" s="438"/>
      <c r="K771" s="438"/>
      <c r="L771" s="438"/>
      <c r="M771" s="438"/>
      <c r="N771" s="438"/>
      <c r="O771" s="438"/>
      <c r="P771" s="438"/>
      <c r="Q771" s="438"/>
      <c r="R771" s="438"/>
      <c r="S771" s="438"/>
      <c r="T771" s="438"/>
      <c r="U771" s="438"/>
      <c r="V771" s="438"/>
      <c r="W771" s="438"/>
      <c r="X771" s="438"/>
      <c r="Y771" s="438"/>
      <c r="Z771" s="438"/>
    </row>
    <row r="772" ht="11.25" customHeight="1">
      <c r="A772" s="438"/>
      <c r="B772" s="438"/>
      <c r="C772" s="438"/>
      <c r="D772" s="438"/>
      <c r="E772" s="438"/>
      <c r="F772" s="438"/>
      <c r="G772" s="438"/>
      <c r="H772" s="438"/>
      <c r="I772" s="438"/>
      <c r="J772" s="438"/>
      <c r="K772" s="438"/>
      <c r="L772" s="438"/>
      <c r="M772" s="438"/>
      <c r="N772" s="438"/>
      <c r="O772" s="438"/>
      <c r="P772" s="438"/>
      <c r="Q772" s="438"/>
      <c r="R772" s="438"/>
      <c r="S772" s="438"/>
      <c r="T772" s="438"/>
      <c r="U772" s="438"/>
      <c r="V772" s="438"/>
      <c r="W772" s="438"/>
      <c r="X772" s="438"/>
      <c r="Y772" s="438"/>
      <c r="Z772" s="438"/>
    </row>
    <row r="773" ht="11.25" customHeight="1">
      <c r="A773" s="438"/>
      <c r="B773" s="438"/>
      <c r="C773" s="438"/>
      <c r="D773" s="438"/>
      <c r="E773" s="438"/>
      <c r="F773" s="438"/>
      <c r="G773" s="438"/>
      <c r="H773" s="438"/>
      <c r="I773" s="438"/>
      <c r="J773" s="438"/>
      <c r="K773" s="438"/>
      <c r="L773" s="438"/>
      <c r="M773" s="438"/>
      <c r="N773" s="438"/>
      <c r="O773" s="438"/>
      <c r="P773" s="438"/>
      <c r="Q773" s="438"/>
      <c r="R773" s="438"/>
      <c r="S773" s="438"/>
      <c r="T773" s="438"/>
      <c r="U773" s="438"/>
      <c r="V773" s="438"/>
      <c r="W773" s="438"/>
      <c r="X773" s="438"/>
      <c r="Y773" s="438"/>
      <c r="Z773" s="438"/>
    </row>
    <row r="774" ht="11.25" customHeight="1">
      <c r="A774" s="438"/>
      <c r="B774" s="438"/>
      <c r="C774" s="438"/>
      <c r="D774" s="438"/>
      <c r="E774" s="438"/>
      <c r="F774" s="438"/>
      <c r="G774" s="438"/>
      <c r="H774" s="438"/>
      <c r="I774" s="438"/>
      <c r="J774" s="438"/>
      <c r="K774" s="438"/>
      <c r="L774" s="438"/>
      <c r="M774" s="438"/>
      <c r="N774" s="438"/>
      <c r="O774" s="438"/>
      <c r="P774" s="438"/>
      <c r="Q774" s="438"/>
      <c r="R774" s="438"/>
      <c r="S774" s="438"/>
      <c r="T774" s="438"/>
      <c r="U774" s="438"/>
      <c r="V774" s="438"/>
      <c r="W774" s="438"/>
      <c r="X774" s="438"/>
      <c r="Y774" s="438"/>
      <c r="Z774" s="438"/>
    </row>
    <row r="775" ht="11.25" customHeight="1">
      <c r="A775" s="438"/>
      <c r="B775" s="438"/>
      <c r="C775" s="438"/>
      <c r="D775" s="438"/>
      <c r="E775" s="438"/>
      <c r="F775" s="438"/>
      <c r="G775" s="438"/>
      <c r="H775" s="438"/>
      <c r="I775" s="438"/>
      <c r="J775" s="438"/>
      <c r="K775" s="438"/>
      <c r="L775" s="438"/>
      <c r="M775" s="438"/>
      <c r="N775" s="438"/>
      <c r="O775" s="438"/>
      <c r="P775" s="438"/>
      <c r="Q775" s="438"/>
      <c r="R775" s="438"/>
      <c r="S775" s="438"/>
      <c r="T775" s="438"/>
      <c r="U775" s="438"/>
      <c r="V775" s="438"/>
      <c r="W775" s="438"/>
      <c r="X775" s="438"/>
      <c r="Y775" s="438"/>
      <c r="Z775" s="438"/>
    </row>
    <row r="776" ht="11.25" customHeight="1">
      <c r="A776" s="438"/>
      <c r="B776" s="438"/>
      <c r="C776" s="438"/>
      <c r="D776" s="438"/>
      <c r="E776" s="438"/>
      <c r="F776" s="438"/>
      <c r="G776" s="438"/>
      <c r="H776" s="438"/>
      <c r="I776" s="438"/>
      <c r="J776" s="438"/>
      <c r="K776" s="438"/>
      <c r="L776" s="438"/>
      <c r="M776" s="438"/>
      <c r="N776" s="438"/>
      <c r="O776" s="438"/>
      <c r="P776" s="438"/>
      <c r="Q776" s="438"/>
      <c r="R776" s="438"/>
      <c r="S776" s="438"/>
      <c r="T776" s="438"/>
      <c r="U776" s="438"/>
      <c r="V776" s="438"/>
      <c r="W776" s="438"/>
      <c r="X776" s="438"/>
      <c r="Y776" s="438"/>
      <c r="Z776" s="438"/>
    </row>
    <row r="777" ht="11.25" customHeight="1">
      <c r="A777" s="438"/>
      <c r="B777" s="438"/>
      <c r="C777" s="438"/>
      <c r="D777" s="438"/>
      <c r="E777" s="438"/>
      <c r="F777" s="438"/>
      <c r="G777" s="438"/>
      <c r="H777" s="438"/>
      <c r="I777" s="438"/>
      <c r="J777" s="438"/>
      <c r="K777" s="438"/>
      <c r="L777" s="438"/>
      <c r="M777" s="438"/>
      <c r="N777" s="438"/>
      <c r="O777" s="438"/>
      <c r="P777" s="438"/>
      <c r="Q777" s="438"/>
      <c r="R777" s="438"/>
      <c r="S777" s="438"/>
      <c r="T777" s="438"/>
      <c r="U777" s="438"/>
      <c r="V777" s="438"/>
      <c r="W777" s="438"/>
      <c r="X777" s="438"/>
      <c r="Y777" s="438"/>
      <c r="Z777" s="438"/>
    </row>
    <row r="778" ht="11.25" customHeight="1">
      <c r="A778" s="438"/>
      <c r="B778" s="438"/>
      <c r="C778" s="438"/>
      <c r="D778" s="438"/>
      <c r="E778" s="438"/>
      <c r="F778" s="438"/>
      <c r="G778" s="438"/>
      <c r="H778" s="438"/>
      <c r="I778" s="438"/>
      <c r="J778" s="438"/>
      <c r="K778" s="438"/>
      <c r="L778" s="438"/>
      <c r="M778" s="438"/>
      <c r="N778" s="438"/>
      <c r="O778" s="438"/>
      <c r="P778" s="438"/>
      <c r="Q778" s="438"/>
      <c r="R778" s="438"/>
      <c r="S778" s="438"/>
      <c r="T778" s="438"/>
      <c r="U778" s="438"/>
      <c r="V778" s="438"/>
      <c r="W778" s="438"/>
      <c r="X778" s="438"/>
      <c r="Y778" s="438"/>
      <c r="Z778" s="438"/>
    </row>
    <row r="779" ht="11.25" customHeight="1">
      <c r="A779" s="438"/>
      <c r="B779" s="438"/>
      <c r="C779" s="438"/>
      <c r="D779" s="438"/>
      <c r="E779" s="438"/>
      <c r="F779" s="438"/>
      <c r="G779" s="438"/>
      <c r="H779" s="438"/>
      <c r="I779" s="438"/>
      <c r="J779" s="438"/>
      <c r="K779" s="438"/>
      <c r="L779" s="438"/>
      <c r="M779" s="438"/>
      <c r="N779" s="438"/>
      <c r="O779" s="438"/>
      <c r="P779" s="438"/>
      <c r="Q779" s="438"/>
      <c r="R779" s="438"/>
      <c r="S779" s="438"/>
      <c r="T779" s="438"/>
      <c r="U779" s="438"/>
      <c r="V779" s="438"/>
      <c r="W779" s="438"/>
      <c r="X779" s="438"/>
      <c r="Y779" s="438"/>
      <c r="Z779" s="438"/>
    </row>
    <row r="780" ht="11.25" customHeight="1">
      <c r="A780" s="438"/>
      <c r="B780" s="438"/>
      <c r="C780" s="438"/>
      <c r="D780" s="438"/>
      <c r="E780" s="438"/>
      <c r="F780" s="438"/>
      <c r="G780" s="438"/>
      <c r="H780" s="438"/>
      <c r="I780" s="438"/>
      <c r="J780" s="438"/>
      <c r="K780" s="438"/>
      <c r="L780" s="438"/>
      <c r="M780" s="438"/>
      <c r="N780" s="438"/>
      <c r="O780" s="438"/>
      <c r="P780" s="438"/>
      <c r="Q780" s="438"/>
      <c r="R780" s="438"/>
      <c r="S780" s="438"/>
      <c r="T780" s="438"/>
      <c r="U780" s="438"/>
      <c r="V780" s="438"/>
      <c r="W780" s="438"/>
      <c r="X780" s="438"/>
      <c r="Y780" s="438"/>
      <c r="Z780" s="438"/>
    </row>
    <row r="781" ht="11.25" customHeight="1">
      <c r="A781" s="438"/>
      <c r="B781" s="438"/>
      <c r="C781" s="438"/>
      <c r="D781" s="438"/>
      <c r="E781" s="438"/>
      <c r="F781" s="438"/>
      <c r="G781" s="438"/>
      <c r="H781" s="438"/>
      <c r="I781" s="438"/>
      <c r="J781" s="438"/>
      <c r="K781" s="438"/>
      <c r="L781" s="438"/>
      <c r="M781" s="438"/>
      <c r="N781" s="438"/>
      <c r="O781" s="438"/>
      <c r="P781" s="438"/>
      <c r="Q781" s="438"/>
      <c r="R781" s="438"/>
      <c r="S781" s="438"/>
      <c r="T781" s="438"/>
      <c r="U781" s="438"/>
      <c r="V781" s="438"/>
      <c r="W781" s="438"/>
      <c r="X781" s="438"/>
      <c r="Y781" s="438"/>
      <c r="Z781" s="438"/>
    </row>
    <row r="782" ht="11.25" customHeight="1">
      <c r="A782" s="438"/>
      <c r="B782" s="438"/>
      <c r="C782" s="438"/>
      <c r="D782" s="438"/>
      <c r="E782" s="438"/>
      <c r="F782" s="438"/>
      <c r="G782" s="438"/>
      <c r="H782" s="438"/>
      <c r="I782" s="438"/>
      <c r="J782" s="438"/>
      <c r="K782" s="438"/>
      <c r="L782" s="438"/>
      <c r="M782" s="438"/>
      <c r="N782" s="438"/>
      <c r="O782" s="438"/>
      <c r="P782" s="438"/>
      <c r="Q782" s="438"/>
      <c r="R782" s="438"/>
      <c r="S782" s="438"/>
      <c r="T782" s="438"/>
      <c r="U782" s="438"/>
      <c r="V782" s="438"/>
      <c r="W782" s="438"/>
      <c r="X782" s="438"/>
      <c r="Y782" s="438"/>
      <c r="Z782" s="438"/>
    </row>
    <row r="783" ht="11.25" customHeight="1">
      <c r="A783" s="438"/>
      <c r="B783" s="438"/>
      <c r="C783" s="438"/>
      <c r="D783" s="438"/>
      <c r="E783" s="438"/>
      <c r="F783" s="438"/>
      <c r="G783" s="438"/>
      <c r="H783" s="438"/>
      <c r="I783" s="438"/>
      <c r="J783" s="438"/>
      <c r="K783" s="438"/>
      <c r="L783" s="438"/>
      <c r="M783" s="438"/>
      <c r="N783" s="438"/>
      <c r="O783" s="438"/>
      <c r="P783" s="438"/>
      <c r="Q783" s="438"/>
      <c r="R783" s="438"/>
      <c r="S783" s="438"/>
      <c r="T783" s="438"/>
      <c r="U783" s="438"/>
      <c r="V783" s="438"/>
      <c r="W783" s="438"/>
      <c r="X783" s="438"/>
      <c r="Y783" s="438"/>
      <c r="Z783" s="438"/>
    </row>
    <row r="784" ht="11.25" customHeight="1">
      <c r="A784" s="438"/>
      <c r="B784" s="438"/>
      <c r="C784" s="438"/>
      <c r="D784" s="438"/>
      <c r="E784" s="438"/>
      <c r="F784" s="438"/>
      <c r="G784" s="438"/>
      <c r="H784" s="438"/>
      <c r="I784" s="438"/>
      <c r="J784" s="438"/>
      <c r="K784" s="438"/>
      <c r="L784" s="438"/>
      <c r="M784" s="438"/>
      <c r="N784" s="438"/>
      <c r="O784" s="438"/>
      <c r="P784" s="438"/>
      <c r="Q784" s="438"/>
      <c r="R784" s="438"/>
      <c r="S784" s="438"/>
      <c r="T784" s="438"/>
      <c r="U784" s="438"/>
      <c r="V784" s="438"/>
      <c r="W784" s="438"/>
      <c r="X784" s="438"/>
      <c r="Y784" s="438"/>
      <c r="Z784" s="438"/>
    </row>
    <row r="785" ht="11.25" customHeight="1">
      <c r="A785" s="438"/>
      <c r="B785" s="438"/>
      <c r="C785" s="438"/>
      <c r="D785" s="438"/>
      <c r="E785" s="438"/>
      <c r="F785" s="438"/>
      <c r="G785" s="438"/>
      <c r="H785" s="438"/>
      <c r="I785" s="438"/>
      <c r="J785" s="438"/>
      <c r="K785" s="438"/>
      <c r="L785" s="438"/>
      <c r="M785" s="438"/>
      <c r="N785" s="438"/>
      <c r="O785" s="438"/>
      <c r="P785" s="438"/>
      <c r="Q785" s="438"/>
      <c r="R785" s="438"/>
      <c r="S785" s="438"/>
      <c r="T785" s="438"/>
      <c r="U785" s="438"/>
      <c r="V785" s="438"/>
      <c r="W785" s="438"/>
      <c r="X785" s="438"/>
      <c r="Y785" s="438"/>
      <c r="Z785" s="438"/>
    </row>
    <row r="786" ht="11.25" customHeight="1">
      <c r="A786" s="438"/>
      <c r="B786" s="438"/>
      <c r="C786" s="438"/>
      <c r="D786" s="438"/>
      <c r="E786" s="438"/>
      <c r="F786" s="438"/>
      <c r="G786" s="438"/>
      <c r="H786" s="438"/>
      <c r="I786" s="438"/>
      <c r="J786" s="438"/>
      <c r="K786" s="438"/>
      <c r="L786" s="438"/>
      <c r="M786" s="438"/>
      <c r="N786" s="438"/>
      <c r="O786" s="438"/>
      <c r="P786" s="438"/>
      <c r="Q786" s="438"/>
      <c r="R786" s="438"/>
      <c r="S786" s="438"/>
      <c r="T786" s="438"/>
      <c r="U786" s="438"/>
      <c r="V786" s="438"/>
      <c r="W786" s="438"/>
      <c r="X786" s="438"/>
      <c r="Y786" s="438"/>
      <c r="Z786" s="438"/>
    </row>
    <row r="787" ht="11.25" customHeight="1">
      <c r="A787" s="438"/>
      <c r="B787" s="438"/>
      <c r="C787" s="438"/>
      <c r="D787" s="438"/>
      <c r="E787" s="438"/>
      <c r="F787" s="438"/>
      <c r="G787" s="438"/>
      <c r="H787" s="438"/>
      <c r="I787" s="438"/>
      <c r="J787" s="438"/>
      <c r="K787" s="438"/>
      <c r="L787" s="438"/>
      <c r="M787" s="438"/>
      <c r="N787" s="438"/>
      <c r="O787" s="438"/>
      <c r="P787" s="438"/>
      <c r="Q787" s="438"/>
      <c r="R787" s="438"/>
      <c r="S787" s="438"/>
      <c r="T787" s="438"/>
      <c r="U787" s="438"/>
      <c r="V787" s="438"/>
      <c r="W787" s="438"/>
      <c r="X787" s="438"/>
      <c r="Y787" s="438"/>
      <c r="Z787" s="438"/>
    </row>
    <row r="788" ht="11.25" customHeight="1">
      <c r="A788" s="438"/>
      <c r="B788" s="438"/>
      <c r="C788" s="438"/>
      <c r="D788" s="438"/>
      <c r="E788" s="438"/>
      <c r="F788" s="438"/>
      <c r="G788" s="438"/>
      <c r="H788" s="438"/>
      <c r="I788" s="438"/>
      <c r="J788" s="438"/>
      <c r="K788" s="438"/>
      <c r="L788" s="438"/>
      <c r="M788" s="438"/>
      <c r="N788" s="438"/>
      <c r="O788" s="438"/>
      <c r="P788" s="438"/>
      <c r="Q788" s="438"/>
      <c r="R788" s="438"/>
      <c r="S788" s="438"/>
      <c r="T788" s="438"/>
      <c r="U788" s="438"/>
      <c r="V788" s="438"/>
      <c r="W788" s="438"/>
      <c r="X788" s="438"/>
      <c r="Y788" s="438"/>
      <c r="Z788" s="438"/>
    </row>
    <row r="789" ht="11.25" customHeight="1">
      <c r="A789" s="438"/>
      <c r="B789" s="438"/>
      <c r="C789" s="438"/>
      <c r="D789" s="438"/>
      <c r="E789" s="438"/>
      <c r="F789" s="438"/>
      <c r="G789" s="438"/>
      <c r="H789" s="438"/>
      <c r="I789" s="438"/>
      <c r="J789" s="438"/>
      <c r="K789" s="438"/>
      <c r="L789" s="438"/>
      <c r="M789" s="438"/>
      <c r="N789" s="438"/>
      <c r="O789" s="438"/>
      <c r="P789" s="438"/>
      <c r="Q789" s="438"/>
      <c r="R789" s="438"/>
      <c r="S789" s="438"/>
      <c r="T789" s="438"/>
      <c r="U789" s="438"/>
      <c r="V789" s="438"/>
      <c r="W789" s="438"/>
      <c r="X789" s="438"/>
      <c r="Y789" s="438"/>
      <c r="Z789" s="438"/>
    </row>
    <row r="790" ht="11.25" customHeight="1">
      <c r="A790" s="438"/>
      <c r="B790" s="438"/>
      <c r="C790" s="438"/>
      <c r="D790" s="438"/>
      <c r="E790" s="438"/>
      <c r="F790" s="438"/>
      <c r="G790" s="438"/>
      <c r="H790" s="438"/>
      <c r="I790" s="438"/>
      <c r="J790" s="438"/>
      <c r="K790" s="438"/>
      <c r="L790" s="438"/>
      <c r="M790" s="438"/>
      <c r="N790" s="438"/>
      <c r="O790" s="438"/>
      <c r="P790" s="438"/>
      <c r="Q790" s="438"/>
      <c r="R790" s="438"/>
      <c r="S790" s="438"/>
      <c r="T790" s="438"/>
      <c r="U790" s="438"/>
      <c r="V790" s="438"/>
      <c r="W790" s="438"/>
      <c r="X790" s="438"/>
      <c r="Y790" s="438"/>
      <c r="Z790" s="438"/>
    </row>
    <row r="791" ht="11.25" customHeight="1">
      <c r="A791" s="438"/>
      <c r="B791" s="438"/>
      <c r="C791" s="438"/>
      <c r="D791" s="438"/>
      <c r="E791" s="438"/>
      <c r="F791" s="438"/>
      <c r="G791" s="438"/>
      <c r="H791" s="438"/>
      <c r="I791" s="438"/>
      <c r="J791" s="438"/>
      <c r="K791" s="438"/>
      <c r="L791" s="438"/>
      <c r="M791" s="438"/>
      <c r="N791" s="438"/>
      <c r="O791" s="438"/>
      <c r="P791" s="438"/>
      <c r="Q791" s="438"/>
      <c r="R791" s="438"/>
      <c r="S791" s="438"/>
      <c r="T791" s="438"/>
      <c r="U791" s="438"/>
      <c r="V791" s="438"/>
      <c r="W791" s="438"/>
      <c r="X791" s="438"/>
      <c r="Y791" s="438"/>
      <c r="Z791" s="438"/>
    </row>
    <row r="792" ht="11.25" customHeight="1">
      <c r="A792" s="438"/>
      <c r="B792" s="438"/>
      <c r="C792" s="438"/>
      <c r="D792" s="438"/>
      <c r="E792" s="438"/>
      <c r="F792" s="438"/>
      <c r="G792" s="438"/>
      <c r="H792" s="438"/>
      <c r="I792" s="438"/>
      <c r="J792" s="438"/>
      <c r="K792" s="438"/>
      <c r="L792" s="438"/>
      <c r="M792" s="438"/>
      <c r="N792" s="438"/>
      <c r="O792" s="438"/>
      <c r="P792" s="438"/>
      <c r="Q792" s="438"/>
      <c r="R792" s="438"/>
      <c r="S792" s="438"/>
      <c r="T792" s="438"/>
      <c r="U792" s="438"/>
      <c r="V792" s="438"/>
      <c r="W792" s="438"/>
      <c r="X792" s="438"/>
      <c r="Y792" s="438"/>
      <c r="Z792" s="438"/>
    </row>
    <row r="793" ht="11.25" customHeight="1">
      <c r="A793" s="438"/>
      <c r="B793" s="438"/>
      <c r="C793" s="438"/>
      <c r="D793" s="438"/>
      <c r="E793" s="438"/>
      <c r="F793" s="438"/>
      <c r="G793" s="438"/>
      <c r="H793" s="438"/>
      <c r="I793" s="438"/>
      <c r="J793" s="438"/>
      <c r="K793" s="438"/>
      <c r="L793" s="438"/>
      <c r="M793" s="438"/>
      <c r="N793" s="438"/>
      <c r="O793" s="438"/>
      <c r="P793" s="438"/>
      <c r="Q793" s="438"/>
      <c r="R793" s="438"/>
      <c r="S793" s="438"/>
      <c r="T793" s="438"/>
      <c r="U793" s="438"/>
      <c r="V793" s="438"/>
      <c r="W793" s="438"/>
      <c r="X793" s="438"/>
      <c r="Y793" s="438"/>
      <c r="Z793" s="438"/>
    </row>
    <row r="794" ht="11.25" customHeight="1">
      <c r="A794" s="438"/>
      <c r="B794" s="438"/>
      <c r="C794" s="438"/>
      <c r="D794" s="438"/>
      <c r="E794" s="438"/>
      <c r="F794" s="438"/>
      <c r="G794" s="438"/>
      <c r="H794" s="438"/>
      <c r="I794" s="438"/>
      <c r="J794" s="438"/>
      <c r="K794" s="438"/>
      <c r="L794" s="438"/>
      <c r="M794" s="438"/>
      <c r="N794" s="438"/>
      <c r="O794" s="438"/>
      <c r="P794" s="438"/>
      <c r="Q794" s="438"/>
      <c r="R794" s="438"/>
      <c r="S794" s="438"/>
      <c r="T794" s="438"/>
      <c r="U794" s="438"/>
      <c r="V794" s="438"/>
      <c r="W794" s="438"/>
      <c r="X794" s="438"/>
      <c r="Y794" s="438"/>
      <c r="Z794" s="438"/>
    </row>
    <row r="795" ht="11.25" customHeight="1">
      <c r="A795" s="438"/>
      <c r="B795" s="438"/>
      <c r="C795" s="438"/>
      <c r="D795" s="438"/>
      <c r="E795" s="438"/>
      <c r="F795" s="438"/>
      <c r="G795" s="438"/>
      <c r="H795" s="438"/>
      <c r="I795" s="438"/>
      <c r="J795" s="438"/>
      <c r="K795" s="438"/>
      <c r="L795" s="438"/>
      <c r="M795" s="438"/>
      <c r="N795" s="438"/>
      <c r="O795" s="438"/>
      <c r="P795" s="438"/>
      <c r="Q795" s="438"/>
      <c r="R795" s="438"/>
      <c r="S795" s="438"/>
      <c r="T795" s="438"/>
      <c r="U795" s="438"/>
      <c r="V795" s="438"/>
      <c r="W795" s="438"/>
      <c r="X795" s="438"/>
      <c r="Y795" s="438"/>
      <c r="Z795" s="438"/>
    </row>
    <row r="796" ht="11.25" customHeight="1">
      <c r="A796" s="438"/>
      <c r="B796" s="438"/>
      <c r="C796" s="438"/>
      <c r="D796" s="438"/>
      <c r="E796" s="438"/>
      <c r="F796" s="438"/>
      <c r="G796" s="438"/>
      <c r="H796" s="438"/>
      <c r="I796" s="438"/>
      <c r="J796" s="438"/>
      <c r="K796" s="438"/>
      <c r="L796" s="438"/>
      <c r="M796" s="438"/>
      <c r="N796" s="438"/>
      <c r="O796" s="438"/>
      <c r="P796" s="438"/>
      <c r="Q796" s="438"/>
      <c r="R796" s="438"/>
      <c r="S796" s="438"/>
      <c r="T796" s="438"/>
      <c r="U796" s="438"/>
      <c r="V796" s="438"/>
      <c r="W796" s="438"/>
      <c r="X796" s="438"/>
      <c r="Y796" s="438"/>
      <c r="Z796" s="438"/>
    </row>
    <row r="797" ht="11.25" customHeight="1">
      <c r="A797" s="438"/>
      <c r="B797" s="438"/>
      <c r="C797" s="438"/>
      <c r="D797" s="438"/>
      <c r="E797" s="438"/>
      <c r="F797" s="438"/>
      <c r="G797" s="438"/>
      <c r="H797" s="438"/>
      <c r="I797" s="438"/>
      <c r="J797" s="438"/>
      <c r="K797" s="438"/>
      <c r="L797" s="438"/>
      <c r="M797" s="438"/>
      <c r="N797" s="438"/>
      <c r="O797" s="438"/>
      <c r="P797" s="438"/>
      <c r="Q797" s="438"/>
      <c r="R797" s="438"/>
      <c r="S797" s="438"/>
      <c r="T797" s="438"/>
      <c r="U797" s="438"/>
      <c r="V797" s="438"/>
      <c r="W797" s="438"/>
      <c r="X797" s="438"/>
      <c r="Y797" s="438"/>
      <c r="Z797" s="438"/>
    </row>
    <row r="798" ht="11.25" customHeight="1">
      <c r="A798" s="438"/>
      <c r="B798" s="438"/>
      <c r="C798" s="438"/>
      <c r="D798" s="438"/>
      <c r="E798" s="438"/>
      <c r="F798" s="438"/>
      <c r="G798" s="438"/>
      <c r="H798" s="438"/>
      <c r="I798" s="438"/>
      <c r="J798" s="438"/>
      <c r="K798" s="438"/>
      <c r="L798" s="438"/>
      <c r="M798" s="438"/>
      <c r="N798" s="438"/>
      <c r="O798" s="438"/>
      <c r="P798" s="438"/>
      <c r="Q798" s="438"/>
      <c r="R798" s="438"/>
      <c r="S798" s="438"/>
      <c r="T798" s="438"/>
      <c r="U798" s="438"/>
      <c r="V798" s="438"/>
      <c r="W798" s="438"/>
      <c r="X798" s="438"/>
      <c r="Y798" s="438"/>
      <c r="Z798" s="438"/>
    </row>
    <row r="799" ht="11.25" customHeight="1">
      <c r="A799" s="438"/>
      <c r="B799" s="438"/>
      <c r="C799" s="438"/>
      <c r="D799" s="438"/>
      <c r="E799" s="438"/>
      <c r="F799" s="438"/>
      <c r="G799" s="438"/>
      <c r="H799" s="438"/>
      <c r="I799" s="438"/>
      <c r="J799" s="438"/>
      <c r="K799" s="438"/>
      <c r="L799" s="438"/>
      <c r="M799" s="438"/>
      <c r="N799" s="438"/>
      <c r="O799" s="438"/>
      <c r="P799" s="438"/>
      <c r="Q799" s="438"/>
      <c r="R799" s="438"/>
      <c r="S799" s="438"/>
      <c r="T799" s="438"/>
      <c r="U799" s="438"/>
      <c r="V799" s="438"/>
      <c r="W799" s="438"/>
      <c r="X799" s="438"/>
      <c r="Y799" s="438"/>
      <c r="Z799" s="438"/>
    </row>
    <row r="800" ht="11.25" customHeight="1">
      <c r="A800" s="438"/>
      <c r="B800" s="438"/>
      <c r="C800" s="438"/>
      <c r="D800" s="438"/>
      <c r="E800" s="438"/>
      <c r="F800" s="438"/>
      <c r="G800" s="438"/>
      <c r="H800" s="438"/>
      <c r="I800" s="438"/>
      <c r="J800" s="438"/>
      <c r="K800" s="438"/>
      <c r="L800" s="438"/>
      <c r="M800" s="438"/>
      <c r="N800" s="438"/>
      <c r="O800" s="438"/>
      <c r="P800" s="438"/>
      <c r="Q800" s="438"/>
      <c r="R800" s="438"/>
      <c r="S800" s="438"/>
      <c r="T800" s="438"/>
      <c r="U800" s="438"/>
      <c r="V800" s="438"/>
      <c r="W800" s="438"/>
      <c r="X800" s="438"/>
      <c r="Y800" s="438"/>
      <c r="Z800" s="438"/>
    </row>
    <row r="801" ht="11.25" customHeight="1">
      <c r="A801" s="438"/>
      <c r="B801" s="438"/>
      <c r="C801" s="438"/>
      <c r="D801" s="438"/>
      <c r="E801" s="438"/>
      <c r="F801" s="438"/>
      <c r="G801" s="438"/>
      <c r="H801" s="438"/>
      <c r="I801" s="438"/>
      <c r="J801" s="438"/>
      <c r="K801" s="438"/>
      <c r="L801" s="438"/>
      <c r="M801" s="438"/>
      <c r="N801" s="438"/>
      <c r="O801" s="438"/>
      <c r="P801" s="438"/>
      <c r="Q801" s="438"/>
      <c r="R801" s="438"/>
      <c r="S801" s="438"/>
      <c r="T801" s="438"/>
      <c r="U801" s="438"/>
      <c r="V801" s="438"/>
      <c r="W801" s="438"/>
      <c r="X801" s="438"/>
      <c r="Y801" s="438"/>
      <c r="Z801" s="438"/>
    </row>
    <row r="802" ht="11.25" customHeight="1">
      <c r="A802" s="438"/>
      <c r="B802" s="438"/>
      <c r="C802" s="438"/>
      <c r="D802" s="438"/>
      <c r="E802" s="438"/>
      <c r="F802" s="438"/>
      <c r="G802" s="438"/>
      <c r="H802" s="438"/>
      <c r="I802" s="438"/>
      <c r="J802" s="438"/>
      <c r="K802" s="438"/>
      <c r="L802" s="438"/>
      <c r="M802" s="438"/>
      <c r="N802" s="438"/>
      <c r="O802" s="438"/>
      <c r="P802" s="438"/>
      <c r="Q802" s="438"/>
      <c r="R802" s="438"/>
      <c r="S802" s="438"/>
      <c r="T802" s="438"/>
      <c r="U802" s="438"/>
      <c r="V802" s="438"/>
      <c r="W802" s="438"/>
      <c r="X802" s="438"/>
      <c r="Y802" s="438"/>
      <c r="Z802" s="438"/>
    </row>
    <row r="803" ht="11.25" customHeight="1">
      <c r="A803" s="438"/>
      <c r="B803" s="438"/>
      <c r="C803" s="438"/>
      <c r="D803" s="438"/>
      <c r="E803" s="438"/>
      <c r="F803" s="438"/>
      <c r="G803" s="438"/>
      <c r="H803" s="438"/>
      <c r="I803" s="438"/>
      <c r="J803" s="438"/>
      <c r="K803" s="438"/>
      <c r="L803" s="438"/>
      <c r="M803" s="438"/>
      <c r="N803" s="438"/>
      <c r="O803" s="438"/>
      <c r="P803" s="438"/>
      <c r="Q803" s="438"/>
      <c r="R803" s="438"/>
      <c r="S803" s="438"/>
      <c r="T803" s="438"/>
      <c r="U803" s="438"/>
      <c r="V803" s="438"/>
      <c r="W803" s="438"/>
      <c r="X803" s="438"/>
      <c r="Y803" s="438"/>
      <c r="Z803" s="438"/>
    </row>
    <row r="804" ht="11.25" customHeight="1">
      <c r="A804" s="438"/>
      <c r="B804" s="438"/>
      <c r="C804" s="438"/>
      <c r="D804" s="438"/>
      <c r="E804" s="438"/>
      <c r="F804" s="438"/>
      <c r="G804" s="438"/>
      <c r="H804" s="438"/>
      <c r="I804" s="438"/>
      <c r="J804" s="438"/>
      <c r="K804" s="438"/>
      <c r="L804" s="438"/>
      <c r="M804" s="438"/>
      <c r="N804" s="438"/>
      <c r="O804" s="438"/>
      <c r="P804" s="438"/>
      <c r="Q804" s="438"/>
      <c r="R804" s="438"/>
      <c r="S804" s="438"/>
      <c r="T804" s="438"/>
      <c r="U804" s="438"/>
      <c r="V804" s="438"/>
      <c r="W804" s="438"/>
      <c r="X804" s="438"/>
      <c r="Y804" s="438"/>
      <c r="Z804" s="438"/>
    </row>
    <row r="805" ht="11.25" customHeight="1">
      <c r="A805" s="438"/>
      <c r="B805" s="438"/>
      <c r="C805" s="438"/>
      <c r="D805" s="438"/>
      <c r="E805" s="438"/>
      <c r="F805" s="438"/>
      <c r="G805" s="438"/>
      <c r="H805" s="438"/>
      <c r="I805" s="438"/>
      <c r="J805" s="438"/>
      <c r="K805" s="438"/>
      <c r="L805" s="438"/>
      <c r="M805" s="438"/>
      <c r="N805" s="438"/>
      <c r="O805" s="438"/>
      <c r="P805" s="438"/>
      <c r="Q805" s="438"/>
      <c r="R805" s="438"/>
      <c r="S805" s="438"/>
      <c r="T805" s="438"/>
      <c r="U805" s="438"/>
      <c r="V805" s="438"/>
      <c r="W805" s="438"/>
      <c r="X805" s="438"/>
      <c r="Y805" s="438"/>
      <c r="Z805" s="438"/>
    </row>
    <row r="806" ht="11.25" customHeight="1">
      <c r="A806" s="438"/>
      <c r="B806" s="438"/>
      <c r="C806" s="438"/>
      <c r="D806" s="438"/>
      <c r="E806" s="438"/>
      <c r="F806" s="438"/>
      <c r="G806" s="438"/>
      <c r="H806" s="438"/>
      <c r="I806" s="438"/>
      <c r="J806" s="438"/>
      <c r="K806" s="438"/>
      <c r="L806" s="438"/>
      <c r="M806" s="438"/>
      <c r="N806" s="438"/>
      <c r="O806" s="438"/>
      <c r="P806" s="438"/>
      <c r="Q806" s="438"/>
      <c r="R806" s="438"/>
      <c r="S806" s="438"/>
      <c r="T806" s="438"/>
      <c r="U806" s="438"/>
      <c r="V806" s="438"/>
      <c r="W806" s="438"/>
      <c r="X806" s="438"/>
      <c r="Y806" s="438"/>
      <c r="Z806" s="438"/>
    </row>
    <row r="807" ht="11.25" customHeight="1">
      <c r="A807" s="438"/>
      <c r="B807" s="438"/>
      <c r="C807" s="438"/>
      <c r="D807" s="438"/>
      <c r="E807" s="438"/>
      <c r="F807" s="438"/>
      <c r="G807" s="438"/>
      <c r="H807" s="438"/>
      <c r="I807" s="438"/>
      <c r="J807" s="438"/>
      <c r="K807" s="438"/>
      <c r="L807" s="438"/>
      <c r="M807" s="438"/>
      <c r="N807" s="438"/>
      <c r="O807" s="438"/>
      <c r="P807" s="438"/>
      <c r="Q807" s="438"/>
      <c r="R807" s="438"/>
      <c r="S807" s="438"/>
      <c r="T807" s="438"/>
      <c r="U807" s="438"/>
      <c r="V807" s="438"/>
      <c r="W807" s="438"/>
      <c r="X807" s="438"/>
      <c r="Y807" s="438"/>
      <c r="Z807" s="438"/>
    </row>
    <row r="808" ht="11.25" customHeight="1">
      <c r="A808" s="438"/>
      <c r="B808" s="438"/>
      <c r="C808" s="438"/>
      <c r="D808" s="438"/>
      <c r="E808" s="438"/>
      <c r="F808" s="438"/>
      <c r="G808" s="438"/>
      <c r="H808" s="438"/>
      <c r="I808" s="438"/>
      <c r="J808" s="438"/>
      <c r="K808" s="438"/>
      <c r="L808" s="438"/>
      <c r="M808" s="438"/>
      <c r="N808" s="438"/>
      <c r="O808" s="438"/>
      <c r="P808" s="438"/>
      <c r="Q808" s="438"/>
      <c r="R808" s="438"/>
      <c r="S808" s="438"/>
      <c r="T808" s="438"/>
      <c r="U808" s="438"/>
      <c r="V808" s="438"/>
      <c r="W808" s="438"/>
      <c r="X808" s="438"/>
      <c r="Y808" s="438"/>
      <c r="Z808" s="438"/>
    </row>
    <row r="809" ht="11.25" customHeight="1">
      <c r="A809" s="438"/>
      <c r="B809" s="438"/>
      <c r="C809" s="438"/>
      <c r="D809" s="438"/>
      <c r="E809" s="438"/>
      <c r="F809" s="438"/>
      <c r="G809" s="438"/>
      <c r="H809" s="438"/>
      <c r="I809" s="438"/>
      <c r="J809" s="438"/>
      <c r="K809" s="438"/>
      <c r="L809" s="438"/>
      <c r="M809" s="438"/>
      <c r="N809" s="438"/>
      <c r="O809" s="438"/>
      <c r="P809" s="438"/>
      <c r="Q809" s="438"/>
      <c r="R809" s="438"/>
      <c r="S809" s="438"/>
      <c r="T809" s="438"/>
      <c r="U809" s="438"/>
      <c r="V809" s="438"/>
      <c r="W809" s="438"/>
      <c r="X809" s="438"/>
      <c r="Y809" s="438"/>
      <c r="Z809" s="438"/>
    </row>
    <row r="810" ht="11.25" customHeight="1">
      <c r="A810" s="438"/>
      <c r="B810" s="438"/>
      <c r="C810" s="438"/>
      <c r="D810" s="438"/>
      <c r="E810" s="438"/>
      <c r="F810" s="438"/>
      <c r="G810" s="438"/>
      <c r="H810" s="438"/>
      <c r="I810" s="438"/>
      <c r="J810" s="438"/>
      <c r="K810" s="438"/>
      <c r="L810" s="438"/>
      <c r="M810" s="438"/>
      <c r="N810" s="438"/>
      <c r="O810" s="438"/>
      <c r="P810" s="438"/>
      <c r="Q810" s="438"/>
      <c r="R810" s="438"/>
      <c r="S810" s="438"/>
      <c r="T810" s="438"/>
      <c r="U810" s="438"/>
      <c r="V810" s="438"/>
      <c r="W810" s="438"/>
      <c r="X810" s="438"/>
      <c r="Y810" s="438"/>
      <c r="Z810" s="438"/>
    </row>
    <row r="811" ht="11.25" customHeight="1">
      <c r="A811" s="438"/>
      <c r="B811" s="438"/>
      <c r="C811" s="438"/>
      <c r="D811" s="438"/>
      <c r="E811" s="438"/>
      <c r="F811" s="438"/>
      <c r="G811" s="438"/>
      <c r="H811" s="438"/>
      <c r="I811" s="438"/>
      <c r="J811" s="438"/>
      <c r="K811" s="438"/>
      <c r="L811" s="438"/>
      <c r="M811" s="438"/>
      <c r="N811" s="438"/>
      <c r="O811" s="438"/>
      <c r="P811" s="438"/>
      <c r="Q811" s="438"/>
      <c r="R811" s="438"/>
      <c r="S811" s="438"/>
      <c r="T811" s="438"/>
      <c r="U811" s="438"/>
      <c r="V811" s="438"/>
      <c r="W811" s="438"/>
      <c r="X811" s="438"/>
      <c r="Y811" s="438"/>
      <c r="Z811" s="438"/>
    </row>
    <row r="812" ht="11.25" customHeight="1">
      <c r="A812" s="438"/>
      <c r="B812" s="438"/>
      <c r="C812" s="438"/>
      <c r="D812" s="438"/>
      <c r="E812" s="438"/>
      <c r="F812" s="438"/>
      <c r="G812" s="438"/>
      <c r="H812" s="438"/>
      <c r="I812" s="438"/>
      <c r="J812" s="438"/>
      <c r="K812" s="438"/>
      <c r="L812" s="438"/>
      <c r="M812" s="438"/>
      <c r="N812" s="438"/>
      <c r="O812" s="438"/>
      <c r="P812" s="438"/>
      <c r="Q812" s="438"/>
      <c r="R812" s="438"/>
      <c r="S812" s="438"/>
      <c r="T812" s="438"/>
      <c r="U812" s="438"/>
      <c r="V812" s="438"/>
      <c r="W812" s="438"/>
      <c r="X812" s="438"/>
      <c r="Y812" s="438"/>
      <c r="Z812" s="438"/>
    </row>
    <row r="813" ht="11.25" customHeight="1">
      <c r="A813" s="438"/>
      <c r="B813" s="438"/>
      <c r="C813" s="438"/>
      <c r="D813" s="438"/>
      <c r="E813" s="438"/>
      <c r="F813" s="438"/>
      <c r="G813" s="438"/>
      <c r="H813" s="438"/>
      <c r="I813" s="438"/>
      <c r="J813" s="438"/>
      <c r="K813" s="438"/>
      <c r="L813" s="438"/>
      <c r="M813" s="438"/>
      <c r="N813" s="438"/>
      <c r="O813" s="438"/>
      <c r="P813" s="438"/>
      <c r="Q813" s="438"/>
      <c r="R813" s="438"/>
      <c r="S813" s="438"/>
      <c r="T813" s="438"/>
      <c r="U813" s="438"/>
      <c r="V813" s="438"/>
      <c r="W813" s="438"/>
      <c r="X813" s="438"/>
      <c r="Y813" s="438"/>
      <c r="Z813" s="438"/>
    </row>
    <row r="814" ht="11.25" customHeight="1">
      <c r="A814" s="438"/>
      <c r="B814" s="438"/>
      <c r="C814" s="438"/>
      <c r="D814" s="438"/>
      <c r="E814" s="438"/>
      <c r="F814" s="438"/>
      <c r="G814" s="438"/>
      <c r="H814" s="438"/>
      <c r="I814" s="438"/>
      <c r="J814" s="438"/>
      <c r="K814" s="438"/>
      <c r="L814" s="438"/>
      <c r="M814" s="438"/>
      <c r="N814" s="438"/>
      <c r="O814" s="438"/>
      <c r="P814" s="438"/>
      <c r="Q814" s="438"/>
      <c r="R814" s="438"/>
      <c r="S814" s="438"/>
      <c r="T814" s="438"/>
      <c r="U814" s="438"/>
      <c r="V814" s="438"/>
      <c r="W814" s="438"/>
      <c r="X814" s="438"/>
      <c r="Y814" s="438"/>
      <c r="Z814" s="438"/>
    </row>
    <row r="815" ht="11.25" customHeight="1">
      <c r="A815" s="438"/>
      <c r="B815" s="438"/>
      <c r="C815" s="438"/>
      <c r="D815" s="438"/>
      <c r="E815" s="438"/>
      <c r="F815" s="438"/>
      <c r="G815" s="438"/>
      <c r="H815" s="438"/>
      <c r="I815" s="438"/>
      <c r="J815" s="438"/>
      <c r="K815" s="438"/>
      <c r="L815" s="438"/>
      <c r="M815" s="438"/>
      <c r="N815" s="438"/>
      <c r="O815" s="438"/>
      <c r="P815" s="438"/>
      <c r="Q815" s="438"/>
      <c r="R815" s="438"/>
      <c r="S815" s="438"/>
      <c r="T815" s="438"/>
      <c r="U815" s="438"/>
      <c r="V815" s="438"/>
      <c r="W815" s="438"/>
      <c r="X815" s="438"/>
      <c r="Y815" s="438"/>
      <c r="Z815" s="438"/>
    </row>
    <row r="816" ht="11.25" customHeight="1">
      <c r="A816" s="438"/>
      <c r="B816" s="438"/>
      <c r="C816" s="438"/>
      <c r="D816" s="438"/>
      <c r="E816" s="438"/>
      <c r="F816" s="438"/>
      <c r="G816" s="438"/>
      <c r="H816" s="438"/>
      <c r="I816" s="438"/>
      <c r="J816" s="438"/>
      <c r="K816" s="438"/>
      <c r="L816" s="438"/>
      <c r="M816" s="438"/>
      <c r="N816" s="438"/>
      <c r="O816" s="438"/>
      <c r="P816" s="438"/>
      <c r="Q816" s="438"/>
      <c r="R816" s="438"/>
      <c r="S816" s="438"/>
      <c r="T816" s="438"/>
      <c r="U816" s="438"/>
      <c r="V816" s="438"/>
      <c r="W816" s="438"/>
      <c r="X816" s="438"/>
      <c r="Y816" s="438"/>
      <c r="Z816" s="438"/>
    </row>
    <row r="817" ht="11.25" customHeight="1">
      <c r="A817" s="438"/>
      <c r="B817" s="438"/>
      <c r="C817" s="438"/>
      <c r="D817" s="438"/>
      <c r="E817" s="438"/>
      <c r="F817" s="438"/>
      <c r="G817" s="438"/>
      <c r="H817" s="438"/>
      <c r="I817" s="438"/>
      <c r="J817" s="438"/>
      <c r="K817" s="438"/>
      <c r="L817" s="438"/>
      <c r="M817" s="438"/>
      <c r="N817" s="438"/>
      <c r="O817" s="438"/>
      <c r="P817" s="438"/>
      <c r="Q817" s="438"/>
      <c r="R817" s="438"/>
      <c r="S817" s="438"/>
      <c r="T817" s="438"/>
      <c r="U817" s="438"/>
      <c r="V817" s="438"/>
      <c r="W817" s="438"/>
      <c r="X817" s="438"/>
      <c r="Y817" s="438"/>
      <c r="Z817" s="438"/>
    </row>
    <row r="818" ht="11.25" customHeight="1">
      <c r="A818" s="438"/>
      <c r="B818" s="438"/>
      <c r="C818" s="438"/>
      <c r="D818" s="438"/>
      <c r="E818" s="438"/>
      <c r="F818" s="438"/>
      <c r="G818" s="438"/>
      <c r="H818" s="438"/>
      <c r="I818" s="438"/>
      <c r="J818" s="438"/>
      <c r="K818" s="438"/>
      <c r="L818" s="438"/>
      <c r="M818" s="438"/>
      <c r="N818" s="438"/>
      <c r="O818" s="438"/>
      <c r="P818" s="438"/>
      <c r="Q818" s="438"/>
      <c r="R818" s="438"/>
      <c r="S818" s="438"/>
      <c r="T818" s="438"/>
      <c r="U818" s="438"/>
      <c r="V818" s="438"/>
      <c r="W818" s="438"/>
      <c r="X818" s="438"/>
      <c r="Y818" s="438"/>
      <c r="Z818" s="438"/>
    </row>
    <row r="819" ht="11.25" customHeight="1">
      <c r="A819" s="438"/>
      <c r="B819" s="438"/>
      <c r="C819" s="438"/>
      <c r="D819" s="438"/>
      <c r="E819" s="438"/>
      <c r="F819" s="438"/>
      <c r="G819" s="438"/>
      <c r="H819" s="438"/>
      <c r="I819" s="438"/>
      <c r="J819" s="438"/>
      <c r="K819" s="438"/>
      <c r="L819" s="438"/>
      <c r="M819" s="438"/>
      <c r="N819" s="438"/>
      <c r="O819" s="438"/>
      <c r="P819" s="438"/>
      <c r="Q819" s="438"/>
      <c r="R819" s="438"/>
      <c r="S819" s="438"/>
      <c r="T819" s="438"/>
      <c r="U819" s="438"/>
      <c r="V819" s="438"/>
      <c r="W819" s="438"/>
      <c r="X819" s="438"/>
      <c r="Y819" s="438"/>
      <c r="Z819" s="438"/>
    </row>
    <row r="820" ht="11.25" customHeight="1">
      <c r="A820" s="438"/>
      <c r="B820" s="438"/>
      <c r="C820" s="438"/>
      <c r="D820" s="438"/>
      <c r="E820" s="438"/>
      <c r="F820" s="438"/>
      <c r="G820" s="438"/>
      <c r="H820" s="438"/>
      <c r="I820" s="438"/>
      <c r="J820" s="438"/>
      <c r="K820" s="438"/>
      <c r="L820" s="438"/>
      <c r="M820" s="438"/>
      <c r="N820" s="438"/>
      <c r="O820" s="438"/>
      <c r="P820" s="438"/>
      <c r="Q820" s="438"/>
      <c r="R820" s="438"/>
      <c r="S820" s="438"/>
      <c r="T820" s="438"/>
      <c r="U820" s="438"/>
      <c r="V820" s="438"/>
      <c r="W820" s="438"/>
      <c r="X820" s="438"/>
      <c r="Y820" s="438"/>
      <c r="Z820" s="438"/>
    </row>
    <row r="821" ht="11.25" customHeight="1">
      <c r="A821" s="438"/>
      <c r="B821" s="438"/>
      <c r="C821" s="438"/>
      <c r="D821" s="438"/>
      <c r="E821" s="438"/>
      <c r="F821" s="438"/>
      <c r="G821" s="438"/>
      <c r="H821" s="438"/>
      <c r="I821" s="438"/>
      <c r="J821" s="438"/>
      <c r="K821" s="438"/>
      <c r="L821" s="438"/>
      <c r="M821" s="438"/>
      <c r="N821" s="438"/>
      <c r="O821" s="438"/>
      <c r="P821" s="438"/>
      <c r="Q821" s="438"/>
      <c r="R821" s="438"/>
      <c r="S821" s="438"/>
      <c r="T821" s="438"/>
      <c r="U821" s="438"/>
      <c r="V821" s="438"/>
      <c r="W821" s="438"/>
      <c r="X821" s="438"/>
      <c r="Y821" s="438"/>
      <c r="Z821" s="438"/>
    </row>
    <row r="822" ht="11.25" customHeight="1">
      <c r="A822" s="438"/>
      <c r="B822" s="438"/>
      <c r="C822" s="438"/>
      <c r="D822" s="438"/>
      <c r="E822" s="438"/>
      <c r="F822" s="438"/>
      <c r="G822" s="438"/>
      <c r="H822" s="438"/>
      <c r="I822" s="438"/>
      <c r="J822" s="438"/>
      <c r="K822" s="438"/>
      <c r="L822" s="438"/>
      <c r="M822" s="438"/>
      <c r="N822" s="438"/>
      <c r="O822" s="438"/>
      <c r="P822" s="438"/>
      <c r="Q822" s="438"/>
      <c r="R822" s="438"/>
      <c r="S822" s="438"/>
      <c r="T822" s="438"/>
      <c r="U822" s="438"/>
      <c r="V822" s="438"/>
      <c r="W822" s="438"/>
      <c r="X822" s="438"/>
      <c r="Y822" s="438"/>
      <c r="Z822" s="438"/>
    </row>
    <row r="823" ht="11.25" customHeight="1">
      <c r="A823" s="438"/>
      <c r="B823" s="438"/>
      <c r="C823" s="438"/>
      <c r="D823" s="438"/>
      <c r="E823" s="438"/>
      <c r="F823" s="438"/>
      <c r="G823" s="438"/>
      <c r="H823" s="438"/>
      <c r="I823" s="438"/>
      <c r="J823" s="438"/>
      <c r="K823" s="438"/>
      <c r="L823" s="438"/>
      <c r="M823" s="438"/>
      <c r="N823" s="438"/>
      <c r="O823" s="438"/>
      <c r="P823" s="438"/>
      <c r="Q823" s="438"/>
      <c r="R823" s="438"/>
      <c r="S823" s="438"/>
      <c r="T823" s="438"/>
      <c r="U823" s="438"/>
      <c r="V823" s="438"/>
      <c r="W823" s="438"/>
      <c r="X823" s="438"/>
      <c r="Y823" s="438"/>
      <c r="Z823" s="438"/>
    </row>
    <row r="824" ht="11.25" customHeight="1">
      <c r="A824" s="438"/>
      <c r="B824" s="438"/>
      <c r="C824" s="438"/>
      <c r="D824" s="438"/>
      <c r="E824" s="438"/>
      <c r="F824" s="438"/>
      <c r="G824" s="438"/>
      <c r="H824" s="438"/>
      <c r="I824" s="438"/>
      <c r="J824" s="438"/>
      <c r="K824" s="438"/>
      <c r="L824" s="438"/>
      <c r="M824" s="438"/>
      <c r="N824" s="438"/>
      <c r="O824" s="438"/>
      <c r="P824" s="438"/>
      <c r="Q824" s="438"/>
      <c r="R824" s="438"/>
      <c r="S824" s="438"/>
      <c r="T824" s="438"/>
      <c r="U824" s="438"/>
      <c r="V824" s="438"/>
      <c r="W824" s="438"/>
      <c r="X824" s="438"/>
      <c r="Y824" s="438"/>
      <c r="Z824" s="438"/>
    </row>
    <row r="825" ht="11.25" customHeight="1">
      <c r="A825" s="438"/>
      <c r="B825" s="438"/>
      <c r="C825" s="438"/>
      <c r="D825" s="438"/>
      <c r="E825" s="438"/>
      <c r="F825" s="438"/>
      <c r="G825" s="438"/>
      <c r="H825" s="438"/>
      <c r="I825" s="438"/>
      <c r="J825" s="438"/>
      <c r="K825" s="438"/>
      <c r="L825" s="438"/>
      <c r="M825" s="438"/>
      <c r="N825" s="438"/>
      <c r="O825" s="438"/>
      <c r="P825" s="438"/>
      <c r="Q825" s="438"/>
      <c r="R825" s="438"/>
      <c r="S825" s="438"/>
      <c r="T825" s="438"/>
      <c r="U825" s="438"/>
      <c r="V825" s="438"/>
      <c r="W825" s="438"/>
      <c r="X825" s="438"/>
      <c r="Y825" s="438"/>
      <c r="Z825" s="438"/>
    </row>
    <row r="826" ht="11.25" customHeight="1">
      <c r="A826" s="438"/>
      <c r="B826" s="438"/>
      <c r="C826" s="438"/>
      <c r="D826" s="438"/>
      <c r="E826" s="438"/>
      <c r="F826" s="438"/>
      <c r="G826" s="438"/>
      <c r="H826" s="438"/>
      <c r="I826" s="438"/>
      <c r="J826" s="438"/>
      <c r="K826" s="438"/>
      <c r="L826" s="438"/>
      <c r="M826" s="438"/>
      <c r="N826" s="438"/>
      <c r="O826" s="438"/>
      <c r="P826" s="438"/>
      <c r="Q826" s="438"/>
      <c r="R826" s="438"/>
      <c r="S826" s="438"/>
      <c r="T826" s="438"/>
      <c r="U826" s="438"/>
      <c r="V826" s="438"/>
      <c r="W826" s="438"/>
      <c r="X826" s="438"/>
      <c r="Y826" s="438"/>
      <c r="Z826" s="438"/>
    </row>
    <row r="827" ht="11.25" customHeight="1">
      <c r="A827" s="438"/>
      <c r="B827" s="438"/>
      <c r="C827" s="438"/>
      <c r="D827" s="438"/>
      <c r="E827" s="438"/>
      <c r="F827" s="438"/>
      <c r="G827" s="438"/>
      <c r="H827" s="438"/>
      <c r="I827" s="438"/>
      <c r="J827" s="438"/>
      <c r="K827" s="438"/>
      <c r="L827" s="438"/>
      <c r="M827" s="438"/>
      <c r="N827" s="438"/>
      <c r="O827" s="438"/>
      <c r="P827" s="438"/>
      <c r="Q827" s="438"/>
      <c r="R827" s="438"/>
      <c r="S827" s="438"/>
      <c r="T827" s="438"/>
      <c r="U827" s="438"/>
      <c r="V827" s="438"/>
      <c r="W827" s="438"/>
      <c r="X827" s="438"/>
      <c r="Y827" s="438"/>
      <c r="Z827" s="438"/>
    </row>
    <row r="828" ht="11.25" customHeight="1">
      <c r="A828" s="438"/>
      <c r="B828" s="438"/>
      <c r="C828" s="438"/>
      <c r="D828" s="438"/>
      <c r="E828" s="438"/>
      <c r="F828" s="438"/>
      <c r="G828" s="438"/>
      <c r="H828" s="438"/>
      <c r="I828" s="438"/>
      <c r="J828" s="438"/>
      <c r="K828" s="438"/>
      <c r="L828" s="438"/>
      <c r="M828" s="438"/>
      <c r="N828" s="438"/>
      <c r="O828" s="438"/>
      <c r="P828" s="438"/>
      <c r="Q828" s="438"/>
      <c r="R828" s="438"/>
      <c r="S828" s="438"/>
      <c r="T828" s="438"/>
      <c r="U828" s="438"/>
      <c r="V828" s="438"/>
      <c r="W828" s="438"/>
      <c r="X828" s="438"/>
      <c r="Y828" s="438"/>
      <c r="Z828" s="438"/>
    </row>
    <row r="829" ht="11.25" customHeight="1">
      <c r="A829" s="438"/>
      <c r="B829" s="438"/>
      <c r="C829" s="438"/>
      <c r="D829" s="438"/>
      <c r="E829" s="438"/>
      <c r="F829" s="438"/>
      <c r="G829" s="438"/>
      <c r="H829" s="438"/>
      <c r="I829" s="438"/>
      <c r="J829" s="438"/>
      <c r="K829" s="438"/>
      <c r="L829" s="438"/>
      <c r="M829" s="438"/>
      <c r="N829" s="438"/>
      <c r="O829" s="438"/>
      <c r="P829" s="438"/>
      <c r="Q829" s="438"/>
      <c r="R829" s="438"/>
      <c r="S829" s="438"/>
      <c r="T829" s="438"/>
      <c r="U829" s="438"/>
      <c r="V829" s="438"/>
      <c r="W829" s="438"/>
      <c r="X829" s="438"/>
      <c r="Y829" s="438"/>
      <c r="Z829" s="438"/>
    </row>
    <row r="830" ht="11.25" customHeight="1">
      <c r="A830" s="438"/>
      <c r="B830" s="438"/>
      <c r="C830" s="438"/>
      <c r="D830" s="438"/>
      <c r="E830" s="438"/>
      <c r="F830" s="438"/>
      <c r="G830" s="438"/>
      <c r="H830" s="438"/>
      <c r="I830" s="438"/>
      <c r="J830" s="438"/>
      <c r="K830" s="438"/>
      <c r="L830" s="438"/>
      <c r="M830" s="438"/>
      <c r="N830" s="438"/>
      <c r="O830" s="438"/>
      <c r="P830" s="438"/>
      <c r="Q830" s="438"/>
      <c r="R830" s="438"/>
      <c r="S830" s="438"/>
      <c r="T830" s="438"/>
      <c r="U830" s="438"/>
      <c r="V830" s="438"/>
      <c r="W830" s="438"/>
      <c r="X830" s="438"/>
      <c r="Y830" s="438"/>
      <c r="Z830" s="438"/>
    </row>
    <row r="831" ht="11.25" customHeight="1">
      <c r="A831" s="438"/>
      <c r="B831" s="438"/>
      <c r="C831" s="438"/>
      <c r="D831" s="438"/>
      <c r="E831" s="438"/>
      <c r="F831" s="438"/>
      <c r="G831" s="438"/>
      <c r="H831" s="438"/>
      <c r="I831" s="438"/>
      <c r="J831" s="438"/>
      <c r="K831" s="438"/>
      <c r="L831" s="438"/>
      <c r="M831" s="438"/>
      <c r="N831" s="438"/>
      <c r="O831" s="438"/>
      <c r="P831" s="438"/>
      <c r="Q831" s="438"/>
      <c r="R831" s="438"/>
      <c r="S831" s="438"/>
      <c r="T831" s="438"/>
      <c r="U831" s="438"/>
      <c r="V831" s="438"/>
      <c r="W831" s="438"/>
      <c r="X831" s="438"/>
      <c r="Y831" s="438"/>
      <c r="Z831" s="438"/>
    </row>
    <row r="832" ht="11.25" customHeight="1">
      <c r="A832" s="438"/>
      <c r="B832" s="438"/>
      <c r="C832" s="438"/>
      <c r="D832" s="438"/>
      <c r="E832" s="438"/>
      <c r="F832" s="438"/>
      <c r="G832" s="438"/>
      <c r="H832" s="438"/>
      <c r="I832" s="438"/>
      <c r="J832" s="438"/>
      <c r="K832" s="438"/>
      <c r="L832" s="438"/>
      <c r="M832" s="438"/>
      <c r="N832" s="438"/>
      <c r="O832" s="438"/>
      <c r="P832" s="438"/>
      <c r="Q832" s="438"/>
      <c r="R832" s="438"/>
      <c r="S832" s="438"/>
      <c r="T832" s="438"/>
      <c r="U832" s="438"/>
      <c r="V832" s="438"/>
      <c r="W832" s="438"/>
      <c r="X832" s="438"/>
      <c r="Y832" s="438"/>
      <c r="Z832" s="438"/>
    </row>
    <row r="833" ht="11.25" customHeight="1">
      <c r="A833" s="438"/>
      <c r="B833" s="438"/>
      <c r="C833" s="438"/>
      <c r="D833" s="438"/>
      <c r="E833" s="438"/>
      <c r="F833" s="438"/>
      <c r="G833" s="438"/>
      <c r="H833" s="438"/>
      <c r="I833" s="438"/>
      <c r="J833" s="438"/>
      <c r="K833" s="438"/>
      <c r="L833" s="438"/>
      <c r="M833" s="438"/>
      <c r="N833" s="438"/>
      <c r="O833" s="438"/>
      <c r="P833" s="438"/>
      <c r="Q833" s="438"/>
      <c r="R833" s="438"/>
      <c r="S833" s="438"/>
      <c r="T833" s="438"/>
      <c r="U833" s="438"/>
      <c r="V833" s="438"/>
      <c r="W833" s="438"/>
      <c r="X833" s="438"/>
      <c r="Y833" s="438"/>
      <c r="Z833" s="438"/>
    </row>
    <row r="834" ht="11.25" customHeight="1">
      <c r="A834" s="438"/>
      <c r="B834" s="438"/>
      <c r="C834" s="438"/>
      <c r="D834" s="438"/>
      <c r="E834" s="438"/>
      <c r="F834" s="438"/>
      <c r="G834" s="438"/>
      <c r="H834" s="438"/>
      <c r="I834" s="438"/>
      <c r="J834" s="438"/>
      <c r="K834" s="438"/>
      <c r="L834" s="438"/>
      <c r="M834" s="438"/>
      <c r="N834" s="438"/>
      <c r="O834" s="438"/>
      <c r="P834" s="438"/>
      <c r="Q834" s="438"/>
      <c r="R834" s="438"/>
      <c r="S834" s="438"/>
      <c r="T834" s="438"/>
      <c r="U834" s="438"/>
      <c r="V834" s="438"/>
      <c r="W834" s="438"/>
      <c r="X834" s="438"/>
      <c r="Y834" s="438"/>
      <c r="Z834" s="438"/>
    </row>
    <row r="835" ht="11.25" customHeight="1">
      <c r="A835" s="438"/>
      <c r="B835" s="438"/>
      <c r="C835" s="438"/>
      <c r="D835" s="438"/>
      <c r="E835" s="438"/>
      <c r="F835" s="438"/>
      <c r="G835" s="438"/>
      <c r="H835" s="438"/>
      <c r="I835" s="438"/>
      <c r="J835" s="438"/>
      <c r="K835" s="438"/>
      <c r="L835" s="438"/>
      <c r="M835" s="438"/>
      <c r="N835" s="438"/>
      <c r="O835" s="438"/>
      <c r="P835" s="438"/>
      <c r="Q835" s="438"/>
      <c r="R835" s="438"/>
      <c r="S835" s="438"/>
      <c r="T835" s="438"/>
      <c r="U835" s="438"/>
      <c r="V835" s="438"/>
      <c r="W835" s="438"/>
      <c r="X835" s="438"/>
      <c r="Y835" s="438"/>
      <c r="Z835" s="438"/>
    </row>
    <row r="836" ht="11.25" customHeight="1">
      <c r="A836" s="438"/>
      <c r="B836" s="438"/>
      <c r="C836" s="438"/>
      <c r="D836" s="438"/>
      <c r="E836" s="438"/>
      <c r="F836" s="438"/>
      <c r="G836" s="438"/>
      <c r="H836" s="438"/>
      <c r="I836" s="438"/>
      <c r="J836" s="438"/>
      <c r="K836" s="438"/>
      <c r="L836" s="438"/>
      <c r="M836" s="438"/>
      <c r="N836" s="438"/>
      <c r="O836" s="438"/>
      <c r="P836" s="438"/>
      <c r="Q836" s="438"/>
      <c r="R836" s="438"/>
      <c r="S836" s="438"/>
      <c r="T836" s="438"/>
      <c r="U836" s="438"/>
      <c r="V836" s="438"/>
      <c r="W836" s="438"/>
      <c r="X836" s="438"/>
      <c r="Y836" s="438"/>
      <c r="Z836" s="438"/>
    </row>
    <row r="837" ht="11.25" customHeight="1">
      <c r="A837" s="438"/>
      <c r="B837" s="438"/>
      <c r="C837" s="438"/>
      <c r="D837" s="438"/>
      <c r="E837" s="438"/>
      <c r="F837" s="438"/>
      <c r="G837" s="438"/>
      <c r="H837" s="438"/>
      <c r="I837" s="438"/>
      <c r="J837" s="438"/>
      <c r="K837" s="438"/>
      <c r="L837" s="438"/>
      <c r="M837" s="438"/>
      <c r="N837" s="438"/>
      <c r="O837" s="438"/>
      <c r="P837" s="438"/>
      <c r="Q837" s="438"/>
      <c r="R837" s="438"/>
      <c r="S837" s="438"/>
      <c r="T837" s="438"/>
      <c r="U837" s="438"/>
      <c r="V837" s="438"/>
      <c r="W837" s="438"/>
      <c r="X837" s="438"/>
      <c r="Y837" s="438"/>
      <c r="Z837" s="438"/>
    </row>
    <row r="838" ht="11.25" customHeight="1">
      <c r="A838" s="438"/>
      <c r="B838" s="438"/>
      <c r="C838" s="438"/>
      <c r="D838" s="438"/>
      <c r="E838" s="438"/>
      <c r="F838" s="438"/>
      <c r="G838" s="438"/>
      <c r="H838" s="438"/>
      <c r="I838" s="438"/>
      <c r="J838" s="438"/>
      <c r="K838" s="438"/>
      <c r="L838" s="438"/>
      <c r="M838" s="438"/>
      <c r="N838" s="438"/>
      <c r="O838" s="438"/>
      <c r="P838" s="438"/>
      <c r="Q838" s="438"/>
      <c r="R838" s="438"/>
      <c r="S838" s="438"/>
      <c r="T838" s="438"/>
      <c r="U838" s="438"/>
      <c r="V838" s="438"/>
      <c r="W838" s="438"/>
      <c r="X838" s="438"/>
      <c r="Y838" s="438"/>
      <c r="Z838" s="438"/>
    </row>
    <row r="839" ht="11.25" customHeight="1">
      <c r="A839" s="438"/>
      <c r="B839" s="438"/>
      <c r="C839" s="438"/>
      <c r="D839" s="438"/>
      <c r="E839" s="438"/>
      <c r="F839" s="438"/>
      <c r="G839" s="438"/>
      <c r="H839" s="438"/>
      <c r="I839" s="438"/>
      <c r="J839" s="438"/>
      <c r="K839" s="438"/>
      <c r="L839" s="438"/>
      <c r="M839" s="438"/>
      <c r="N839" s="438"/>
      <c r="O839" s="438"/>
      <c r="P839" s="438"/>
      <c r="Q839" s="438"/>
      <c r="R839" s="438"/>
      <c r="S839" s="438"/>
      <c r="T839" s="438"/>
      <c r="U839" s="438"/>
      <c r="V839" s="438"/>
      <c r="W839" s="438"/>
      <c r="X839" s="438"/>
      <c r="Y839" s="438"/>
      <c r="Z839" s="438"/>
    </row>
    <row r="840" ht="11.25" customHeight="1">
      <c r="A840" s="438"/>
      <c r="B840" s="438"/>
      <c r="C840" s="438"/>
      <c r="D840" s="438"/>
      <c r="E840" s="438"/>
      <c r="F840" s="438"/>
      <c r="G840" s="438"/>
      <c r="H840" s="438"/>
      <c r="I840" s="438"/>
      <c r="J840" s="438"/>
      <c r="K840" s="438"/>
      <c r="L840" s="438"/>
      <c r="M840" s="438"/>
      <c r="N840" s="438"/>
      <c r="O840" s="438"/>
      <c r="P840" s="438"/>
      <c r="Q840" s="438"/>
      <c r="R840" s="438"/>
      <c r="S840" s="438"/>
      <c r="T840" s="438"/>
      <c r="U840" s="438"/>
      <c r="V840" s="438"/>
      <c r="W840" s="438"/>
      <c r="X840" s="438"/>
      <c r="Y840" s="438"/>
      <c r="Z840" s="438"/>
    </row>
    <row r="841" ht="11.25" customHeight="1">
      <c r="A841" s="438"/>
      <c r="B841" s="438"/>
      <c r="C841" s="438"/>
      <c r="D841" s="438"/>
      <c r="E841" s="438"/>
      <c r="F841" s="438"/>
      <c r="G841" s="438"/>
      <c r="H841" s="438"/>
      <c r="I841" s="438"/>
      <c r="J841" s="438"/>
      <c r="K841" s="438"/>
      <c r="L841" s="438"/>
      <c r="M841" s="438"/>
      <c r="N841" s="438"/>
      <c r="O841" s="438"/>
      <c r="P841" s="438"/>
      <c r="Q841" s="438"/>
      <c r="R841" s="438"/>
      <c r="S841" s="438"/>
      <c r="T841" s="438"/>
      <c r="U841" s="438"/>
      <c r="V841" s="438"/>
      <c r="W841" s="438"/>
      <c r="X841" s="438"/>
      <c r="Y841" s="438"/>
      <c r="Z841" s="438"/>
    </row>
    <row r="842" ht="11.25" customHeight="1">
      <c r="A842" s="438"/>
      <c r="B842" s="438"/>
      <c r="C842" s="438"/>
      <c r="D842" s="438"/>
      <c r="E842" s="438"/>
      <c r="F842" s="438"/>
      <c r="G842" s="438"/>
      <c r="H842" s="438"/>
      <c r="I842" s="438"/>
      <c r="J842" s="438"/>
      <c r="K842" s="438"/>
      <c r="L842" s="438"/>
      <c r="M842" s="438"/>
      <c r="N842" s="438"/>
      <c r="O842" s="438"/>
      <c r="P842" s="438"/>
      <c r="Q842" s="438"/>
      <c r="R842" s="438"/>
      <c r="S842" s="438"/>
      <c r="T842" s="438"/>
      <c r="U842" s="438"/>
      <c r="V842" s="438"/>
      <c r="W842" s="438"/>
      <c r="X842" s="438"/>
      <c r="Y842" s="438"/>
      <c r="Z842" s="438"/>
    </row>
    <row r="843" ht="11.25" customHeight="1">
      <c r="A843" s="438"/>
      <c r="B843" s="438"/>
      <c r="C843" s="438"/>
      <c r="D843" s="438"/>
      <c r="E843" s="438"/>
      <c r="F843" s="438"/>
      <c r="G843" s="438"/>
      <c r="H843" s="438"/>
      <c r="I843" s="438"/>
      <c r="J843" s="438"/>
      <c r="K843" s="438"/>
      <c r="L843" s="438"/>
      <c r="M843" s="438"/>
      <c r="N843" s="438"/>
      <c r="O843" s="438"/>
      <c r="P843" s="438"/>
      <c r="Q843" s="438"/>
      <c r="R843" s="438"/>
      <c r="S843" s="438"/>
      <c r="T843" s="438"/>
      <c r="U843" s="438"/>
      <c r="V843" s="438"/>
      <c r="W843" s="438"/>
      <c r="X843" s="438"/>
      <c r="Y843" s="438"/>
      <c r="Z843" s="438"/>
    </row>
    <row r="844" ht="11.25" customHeight="1">
      <c r="A844" s="438"/>
      <c r="B844" s="438"/>
      <c r="C844" s="438"/>
      <c r="D844" s="438"/>
      <c r="E844" s="438"/>
      <c r="F844" s="438"/>
      <c r="G844" s="438"/>
      <c r="H844" s="438"/>
      <c r="I844" s="438"/>
      <c r="J844" s="438"/>
      <c r="K844" s="438"/>
      <c r="L844" s="438"/>
      <c r="M844" s="438"/>
      <c r="N844" s="438"/>
      <c r="O844" s="438"/>
      <c r="P844" s="438"/>
      <c r="Q844" s="438"/>
      <c r="R844" s="438"/>
      <c r="S844" s="438"/>
      <c r="T844" s="438"/>
      <c r="U844" s="438"/>
      <c r="V844" s="438"/>
      <c r="W844" s="438"/>
      <c r="X844" s="438"/>
      <c r="Y844" s="438"/>
      <c r="Z844" s="438"/>
    </row>
    <row r="845" ht="11.25" customHeight="1">
      <c r="A845" s="438"/>
      <c r="B845" s="438"/>
      <c r="C845" s="438"/>
      <c r="D845" s="438"/>
      <c r="E845" s="438"/>
      <c r="F845" s="438"/>
      <c r="G845" s="438"/>
      <c r="H845" s="438"/>
      <c r="I845" s="438"/>
      <c r="J845" s="438"/>
      <c r="K845" s="438"/>
      <c r="L845" s="438"/>
      <c r="M845" s="438"/>
      <c r="N845" s="438"/>
      <c r="O845" s="438"/>
      <c r="P845" s="438"/>
      <c r="Q845" s="438"/>
      <c r="R845" s="438"/>
      <c r="S845" s="438"/>
      <c r="T845" s="438"/>
      <c r="U845" s="438"/>
      <c r="V845" s="438"/>
      <c r="W845" s="438"/>
      <c r="X845" s="438"/>
      <c r="Y845" s="438"/>
      <c r="Z845" s="438"/>
    </row>
    <row r="846" ht="11.25" customHeight="1">
      <c r="A846" s="438"/>
      <c r="B846" s="438"/>
      <c r="C846" s="438"/>
      <c r="D846" s="438"/>
      <c r="E846" s="438"/>
      <c r="F846" s="438"/>
      <c r="G846" s="438"/>
      <c r="H846" s="438"/>
      <c r="I846" s="438"/>
      <c r="J846" s="438"/>
      <c r="K846" s="438"/>
      <c r="L846" s="438"/>
      <c r="M846" s="438"/>
      <c r="N846" s="438"/>
      <c r="O846" s="438"/>
      <c r="P846" s="438"/>
      <c r="Q846" s="438"/>
      <c r="R846" s="438"/>
      <c r="S846" s="438"/>
      <c r="T846" s="438"/>
      <c r="U846" s="438"/>
      <c r="V846" s="438"/>
      <c r="W846" s="438"/>
      <c r="X846" s="438"/>
      <c r="Y846" s="438"/>
      <c r="Z846" s="438"/>
    </row>
    <row r="847" ht="11.25" customHeight="1">
      <c r="A847" s="438"/>
      <c r="B847" s="438"/>
      <c r="C847" s="438"/>
      <c r="D847" s="438"/>
      <c r="E847" s="438"/>
      <c r="F847" s="438"/>
      <c r="G847" s="438"/>
      <c r="H847" s="438"/>
      <c r="I847" s="438"/>
      <c r="J847" s="438"/>
      <c r="K847" s="438"/>
      <c r="L847" s="438"/>
      <c r="M847" s="438"/>
      <c r="N847" s="438"/>
      <c r="O847" s="438"/>
      <c r="P847" s="438"/>
      <c r="Q847" s="438"/>
      <c r="R847" s="438"/>
      <c r="S847" s="438"/>
      <c r="T847" s="438"/>
      <c r="U847" s="438"/>
      <c r="V847" s="438"/>
      <c r="W847" s="438"/>
      <c r="X847" s="438"/>
      <c r="Y847" s="438"/>
      <c r="Z847" s="438"/>
    </row>
    <row r="848" ht="11.25" customHeight="1">
      <c r="A848" s="438"/>
      <c r="B848" s="438"/>
      <c r="C848" s="438"/>
      <c r="D848" s="438"/>
      <c r="E848" s="438"/>
      <c r="F848" s="438"/>
      <c r="G848" s="438"/>
      <c r="H848" s="438"/>
      <c r="I848" s="438"/>
      <c r="J848" s="438"/>
      <c r="K848" s="438"/>
      <c r="L848" s="438"/>
      <c r="M848" s="438"/>
      <c r="N848" s="438"/>
      <c r="O848" s="438"/>
      <c r="P848" s="438"/>
      <c r="Q848" s="438"/>
      <c r="R848" s="438"/>
      <c r="S848" s="438"/>
      <c r="T848" s="438"/>
      <c r="U848" s="438"/>
      <c r="V848" s="438"/>
      <c r="W848" s="438"/>
      <c r="X848" s="438"/>
      <c r="Y848" s="438"/>
      <c r="Z848" s="438"/>
    </row>
    <row r="849" ht="11.25" customHeight="1">
      <c r="A849" s="438"/>
      <c r="B849" s="438"/>
      <c r="C849" s="438"/>
      <c r="D849" s="438"/>
      <c r="E849" s="438"/>
      <c r="F849" s="438"/>
      <c r="G849" s="438"/>
      <c r="H849" s="438"/>
      <c r="I849" s="438"/>
      <c r="J849" s="438"/>
      <c r="K849" s="438"/>
      <c r="L849" s="438"/>
      <c r="M849" s="438"/>
      <c r="N849" s="438"/>
      <c r="O849" s="438"/>
      <c r="P849" s="438"/>
      <c r="Q849" s="438"/>
      <c r="R849" s="438"/>
      <c r="S849" s="438"/>
      <c r="T849" s="438"/>
      <c r="U849" s="438"/>
      <c r="V849" s="438"/>
      <c r="W849" s="438"/>
      <c r="X849" s="438"/>
      <c r="Y849" s="438"/>
      <c r="Z849" s="438"/>
    </row>
    <row r="850" ht="11.25" customHeight="1">
      <c r="A850" s="438"/>
      <c r="B850" s="438"/>
      <c r="C850" s="438"/>
      <c r="D850" s="438"/>
      <c r="E850" s="438"/>
      <c r="F850" s="438"/>
      <c r="G850" s="438"/>
      <c r="H850" s="438"/>
      <c r="I850" s="438"/>
      <c r="J850" s="438"/>
      <c r="K850" s="438"/>
      <c r="L850" s="438"/>
      <c r="M850" s="438"/>
      <c r="N850" s="438"/>
      <c r="O850" s="438"/>
      <c r="P850" s="438"/>
      <c r="Q850" s="438"/>
      <c r="R850" s="438"/>
      <c r="S850" s="438"/>
      <c r="T850" s="438"/>
      <c r="U850" s="438"/>
      <c r="V850" s="438"/>
      <c r="W850" s="438"/>
      <c r="X850" s="438"/>
      <c r="Y850" s="438"/>
      <c r="Z850" s="438"/>
    </row>
    <row r="851" ht="11.25" customHeight="1">
      <c r="A851" s="438"/>
      <c r="B851" s="438"/>
      <c r="C851" s="438"/>
      <c r="D851" s="438"/>
      <c r="E851" s="438"/>
      <c r="F851" s="438"/>
      <c r="G851" s="438"/>
      <c r="H851" s="438"/>
      <c r="I851" s="438"/>
      <c r="J851" s="438"/>
      <c r="K851" s="438"/>
      <c r="L851" s="438"/>
      <c r="M851" s="438"/>
      <c r="N851" s="438"/>
      <c r="O851" s="438"/>
      <c r="P851" s="438"/>
      <c r="Q851" s="438"/>
      <c r="R851" s="438"/>
      <c r="S851" s="438"/>
      <c r="T851" s="438"/>
      <c r="U851" s="438"/>
      <c r="V851" s="438"/>
      <c r="W851" s="438"/>
      <c r="X851" s="438"/>
      <c r="Y851" s="438"/>
      <c r="Z851" s="438"/>
    </row>
    <row r="852" ht="11.25" customHeight="1">
      <c r="A852" s="438"/>
      <c r="B852" s="438"/>
      <c r="C852" s="438"/>
      <c r="D852" s="438"/>
      <c r="E852" s="438"/>
      <c r="F852" s="438"/>
      <c r="G852" s="438"/>
      <c r="H852" s="438"/>
      <c r="I852" s="438"/>
      <c r="J852" s="438"/>
      <c r="K852" s="438"/>
      <c r="L852" s="438"/>
      <c r="M852" s="438"/>
      <c r="N852" s="438"/>
      <c r="O852" s="438"/>
      <c r="P852" s="438"/>
      <c r="Q852" s="438"/>
      <c r="R852" s="438"/>
      <c r="S852" s="438"/>
      <c r="T852" s="438"/>
      <c r="U852" s="438"/>
      <c r="V852" s="438"/>
      <c r="W852" s="438"/>
      <c r="X852" s="438"/>
      <c r="Y852" s="438"/>
      <c r="Z852" s="438"/>
    </row>
    <row r="853" ht="11.25" customHeight="1">
      <c r="A853" s="438"/>
      <c r="B853" s="438"/>
      <c r="C853" s="438"/>
      <c r="D853" s="438"/>
      <c r="E853" s="438"/>
      <c r="F853" s="438"/>
      <c r="G853" s="438"/>
      <c r="H853" s="438"/>
      <c r="I853" s="438"/>
      <c r="J853" s="438"/>
      <c r="K853" s="438"/>
      <c r="L853" s="438"/>
      <c r="M853" s="438"/>
      <c r="N853" s="438"/>
      <c r="O853" s="438"/>
      <c r="P853" s="438"/>
      <c r="Q853" s="438"/>
      <c r="R853" s="438"/>
      <c r="S853" s="438"/>
      <c r="T853" s="438"/>
      <c r="U853" s="438"/>
      <c r="V853" s="438"/>
      <c r="W853" s="438"/>
      <c r="X853" s="438"/>
      <c r="Y853" s="438"/>
      <c r="Z853" s="438"/>
    </row>
    <row r="854" ht="11.25" customHeight="1">
      <c r="A854" s="438"/>
      <c r="B854" s="438"/>
      <c r="C854" s="438"/>
      <c r="D854" s="438"/>
      <c r="E854" s="438"/>
      <c r="F854" s="438"/>
      <c r="G854" s="438"/>
      <c r="H854" s="438"/>
      <c r="I854" s="438"/>
      <c r="J854" s="438"/>
      <c r="K854" s="438"/>
      <c r="L854" s="438"/>
      <c r="M854" s="438"/>
      <c r="N854" s="438"/>
      <c r="O854" s="438"/>
      <c r="P854" s="438"/>
      <c r="Q854" s="438"/>
      <c r="R854" s="438"/>
      <c r="S854" s="438"/>
      <c r="T854" s="438"/>
      <c r="U854" s="438"/>
      <c r="V854" s="438"/>
      <c r="W854" s="438"/>
      <c r="X854" s="438"/>
      <c r="Y854" s="438"/>
      <c r="Z854" s="438"/>
    </row>
    <row r="855" ht="11.25" customHeight="1">
      <c r="A855" s="438"/>
      <c r="B855" s="438"/>
      <c r="C855" s="438"/>
      <c r="D855" s="438"/>
      <c r="E855" s="438"/>
      <c r="F855" s="438"/>
      <c r="G855" s="438"/>
      <c r="H855" s="438"/>
      <c r="I855" s="438"/>
      <c r="J855" s="438"/>
      <c r="K855" s="438"/>
      <c r="L855" s="438"/>
      <c r="M855" s="438"/>
      <c r="N855" s="438"/>
      <c r="O855" s="438"/>
      <c r="P855" s="438"/>
      <c r="Q855" s="438"/>
      <c r="R855" s="438"/>
      <c r="S855" s="438"/>
      <c r="T855" s="438"/>
      <c r="U855" s="438"/>
      <c r="V855" s="438"/>
      <c r="W855" s="438"/>
      <c r="X855" s="438"/>
      <c r="Y855" s="438"/>
      <c r="Z855" s="438"/>
    </row>
    <row r="856" ht="11.25" customHeight="1">
      <c r="A856" s="438"/>
      <c r="B856" s="438"/>
      <c r="C856" s="438"/>
      <c r="D856" s="438"/>
      <c r="E856" s="438"/>
      <c r="F856" s="438"/>
      <c r="G856" s="438"/>
      <c r="H856" s="438"/>
      <c r="I856" s="438"/>
      <c r="J856" s="438"/>
      <c r="K856" s="438"/>
      <c r="L856" s="438"/>
      <c r="M856" s="438"/>
      <c r="N856" s="438"/>
      <c r="O856" s="438"/>
      <c r="P856" s="438"/>
      <c r="Q856" s="438"/>
      <c r="R856" s="438"/>
      <c r="S856" s="438"/>
      <c r="T856" s="438"/>
      <c r="U856" s="438"/>
      <c r="V856" s="438"/>
      <c r="W856" s="438"/>
      <c r="X856" s="438"/>
      <c r="Y856" s="438"/>
      <c r="Z856" s="438"/>
    </row>
    <row r="857" ht="11.25" customHeight="1">
      <c r="A857" s="438"/>
      <c r="B857" s="438"/>
      <c r="C857" s="438"/>
      <c r="D857" s="438"/>
      <c r="E857" s="438"/>
      <c r="F857" s="438"/>
      <c r="G857" s="438"/>
      <c r="H857" s="438"/>
      <c r="I857" s="438"/>
      <c r="J857" s="438"/>
      <c r="K857" s="438"/>
      <c r="L857" s="438"/>
      <c r="M857" s="438"/>
      <c r="N857" s="438"/>
      <c r="O857" s="438"/>
      <c r="P857" s="438"/>
      <c r="Q857" s="438"/>
      <c r="R857" s="438"/>
      <c r="S857" s="438"/>
      <c r="T857" s="438"/>
      <c r="U857" s="438"/>
      <c r="V857" s="438"/>
      <c r="W857" s="438"/>
      <c r="X857" s="438"/>
      <c r="Y857" s="438"/>
      <c r="Z857" s="438"/>
    </row>
    <row r="858" ht="11.25" customHeight="1">
      <c r="A858" s="438"/>
      <c r="B858" s="438"/>
      <c r="C858" s="438"/>
      <c r="D858" s="438"/>
      <c r="E858" s="438"/>
      <c r="F858" s="438"/>
      <c r="G858" s="438"/>
      <c r="H858" s="438"/>
      <c r="I858" s="438"/>
      <c r="J858" s="438"/>
      <c r="K858" s="438"/>
      <c r="L858" s="438"/>
      <c r="M858" s="438"/>
      <c r="N858" s="438"/>
      <c r="O858" s="438"/>
      <c r="P858" s="438"/>
      <c r="Q858" s="438"/>
      <c r="R858" s="438"/>
      <c r="S858" s="438"/>
      <c r="T858" s="438"/>
      <c r="U858" s="438"/>
      <c r="V858" s="438"/>
      <c r="W858" s="438"/>
      <c r="X858" s="438"/>
      <c r="Y858" s="438"/>
      <c r="Z858" s="438"/>
    </row>
    <row r="859" ht="11.25" customHeight="1">
      <c r="A859" s="438"/>
      <c r="B859" s="438"/>
      <c r="C859" s="438"/>
      <c r="D859" s="438"/>
      <c r="E859" s="438"/>
      <c r="F859" s="438"/>
      <c r="G859" s="438"/>
      <c r="H859" s="438"/>
      <c r="I859" s="438"/>
      <c r="J859" s="438"/>
      <c r="K859" s="438"/>
      <c r="L859" s="438"/>
      <c r="M859" s="438"/>
      <c r="N859" s="438"/>
      <c r="O859" s="438"/>
      <c r="P859" s="438"/>
      <c r="Q859" s="438"/>
      <c r="R859" s="438"/>
      <c r="S859" s="438"/>
      <c r="T859" s="438"/>
      <c r="U859" s="438"/>
      <c r="V859" s="438"/>
      <c r="W859" s="438"/>
      <c r="X859" s="438"/>
      <c r="Y859" s="438"/>
      <c r="Z859" s="438"/>
    </row>
    <row r="860" ht="11.25" customHeight="1">
      <c r="A860" s="438"/>
      <c r="B860" s="438"/>
      <c r="C860" s="438"/>
      <c r="D860" s="438"/>
      <c r="E860" s="438"/>
      <c r="F860" s="438"/>
      <c r="G860" s="438"/>
      <c r="H860" s="438"/>
      <c r="I860" s="438"/>
      <c r="J860" s="438"/>
      <c r="K860" s="438"/>
      <c r="L860" s="438"/>
      <c r="M860" s="438"/>
      <c r="N860" s="438"/>
      <c r="O860" s="438"/>
      <c r="P860" s="438"/>
      <c r="Q860" s="438"/>
      <c r="R860" s="438"/>
      <c r="S860" s="438"/>
      <c r="T860" s="438"/>
      <c r="U860" s="438"/>
      <c r="V860" s="438"/>
      <c r="W860" s="438"/>
      <c r="X860" s="438"/>
      <c r="Y860" s="438"/>
      <c r="Z860" s="438"/>
    </row>
    <row r="861" ht="11.25" customHeight="1">
      <c r="A861" s="438"/>
      <c r="B861" s="438"/>
      <c r="C861" s="438"/>
      <c r="D861" s="438"/>
      <c r="E861" s="438"/>
      <c r="F861" s="438"/>
      <c r="G861" s="438"/>
      <c r="H861" s="438"/>
      <c r="I861" s="438"/>
      <c r="J861" s="438"/>
      <c r="K861" s="438"/>
      <c r="L861" s="438"/>
      <c r="M861" s="438"/>
      <c r="N861" s="438"/>
      <c r="O861" s="438"/>
      <c r="P861" s="438"/>
      <c r="Q861" s="438"/>
      <c r="R861" s="438"/>
      <c r="S861" s="438"/>
      <c r="T861" s="438"/>
      <c r="U861" s="438"/>
      <c r="V861" s="438"/>
      <c r="W861" s="438"/>
      <c r="X861" s="438"/>
      <c r="Y861" s="438"/>
      <c r="Z861" s="438"/>
    </row>
    <row r="862" ht="11.25" customHeight="1">
      <c r="A862" s="438"/>
      <c r="B862" s="438"/>
      <c r="C862" s="438"/>
      <c r="D862" s="438"/>
      <c r="E862" s="438"/>
      <c r="F862" s="438"/>
      <c r="G862" s="438"/>
      <c r="H862" s="438"/>
      <c r="I862" s="438"/>
      <c r="J862" s="438"/>
      <c r="K862" s="438"/>
      <c r="L862" s="438"/>
      <c r="M862" s="438"/>
      <c r="N862" s="438"/>
      <c r="O862" s="438"/>
      <c r="P862" s="438"/>
      <c r="Q862" s="438"/>
      <c r="R862" s="438"/>
      <c r="S862" s="438"/>
      <c r="T862" s="438"/>
      <c r="U862" s="438"/>
      <c r="V862" s="438"/>
      <c r="W862" s="438"/>
      <c r="X862" s="438"/>
      <c r="Y862" s="438"/>
      <c r="Z862" s="438"/>
    </row>
    <row r="863" ht="11.25" customHeight="1">
      <c r="A863" s="438"/>
      <c r="B863" s="438"/>
      <c r="C863" s="438"/>
      <c r="D863" s="438"/>
      <c r="E863" s="438"/>
      <c r="F863" s="438"/>
      <c r="G863" s="438"/>
      <c r="H863" s="438"/>
      <c r="I863" s="438"/>
      <c r="J863" s="438"/>
      <c r="K863" s="438"/>
      <c r="L863" s="438"/>
      <c r="M863" s="438"/>
      <c r="N863" s="438"/>
      <c r="O863" s="438"/>
      <c r="P863" s="438"/>
      <c r="Q863" s="438"/>
      <c r="R863" s="438"/>
      <c r="S863" s="438"/>
      <c r="T863" s="438"/>
      <c r="U863" s="438"/>
      <c r="V863" s="438"/>
      <c r="W863" s="438"/>
      <c r="X863" s="438"/>
      <c r="Y863" s="438"/>
      <c r="Z863" s="438"/>
    </row>
    <row r="864" ht="11.25" customHeight="1">
      <c r="A864" s="438"/>
      <c r="B864" s="438"/>
      <c r="C864" s="438"/>
      <c r="D864" s="438"/>
      <c r="E864" s="438"/>
      <c r="F864" s="438"/>
      <c r="G864" s="438"/>
      <c r="H864" s="438"/>
      <c r="I864" s="438"/>
      <c r="J864" s="438"/>
      <c r="K864" s="438"/>
      <c r="L864" s="438"/>
      <c r="M864" s="438"/>
      <c r="N864" s="438"/>
      <c r="O864" s="438"/>
      <c r="P864" s="438"/>
      <c r="Q864" s="438"/>
      <c r="R864" s="438"/>
      <c r="S864" s="438"/>
      <c r="T864" s="438"/>
      <c r="U864" s="438"/>
      <c r="V864" s="438"/>
      <c r="W864" s="438"/>
      <c r="X864" s="438"/>
      <c r="Y864" s="438"/>
      <c r="Z864" s="438"/>
    </row>
    <row r="865" ht="11.25" customHeight="1">
      <c r="A865" s="438"/>
      <c r="B865" s="438"/>
      <c r="C865" s="438"/>
      <c r="D865" s="438"/>
      <c r="E865" s="438"/>
      <c r="F865" s="438"/>
      <c r="G865" s="438"/>
      <c r="H865" s="438"/>
      <c r="I865" s="438"/>
      <c r="J865" s="438"/>
      <c r="K865" s="438"/>
      <c r="L865" s="438"/>
      <c r="M865" s="438"/>
      <c r="N865" s="438"/>
      <c r="O865" s="438"/>
      <c r="P865" s="438"/>
      <c r="Q865" s="438"/>
      <c r="R865" s="438"/>
      <c r="S865" s="438"/>
      <c r="T865" s="438"/>
      <c r="U865" s="438"/>
      <c r="V865" s="438"/>
      <c r="W865" s="438"/>
      <c r="X865" s="438"/>
      <c r="Y865" s="438"/>
      <c r="Z865" s="438"/>
    </row>
    <row r="866" ht="11.25" customHeight="1">
      <c r="A866" s="438"/>
      <c r="B866" s="438"/>
      <c r="C866" s="438"/>
      <c r="D866" s="438"/>
      <c r="E866" s="438"/>
      <c r="F866" s="438"/>
      <c r="G866" s="438"/>
      <c r="H866" s="438"/>
      <c r="I866" s="438"/>
      <c r="J866" s="438"/>
      <c r="K866" s="438"/>
      <c r="L866" s="438"/>
      <c r="M866" s="438"/>
      <c r="N866" s="438"/>
      <c r="O866" s="438"/>
      <c r="P866" s="438"/>
      <c r="Q866" s="438"/>
      <c r="R866" s="438"/>
      <c r="S866" s="438"/>
      <c r="T866" s="438"/>
      <c r="U866" s="438"/>
      <c r="V866" s="438"/>
      <c r="W866" s="438"/>
      <c r="X866" s="438"/>
      <c r="Y866" s="438"/>
      <c r="Z866" s="438"/>
    </row>
    <row r="867" ht="11.25" customHeight="1">
      <c r="A867" s="438"/>
      <c r="B867" s="438"/>
      <c r="C867" s="438"/>
      <c r="D867" s="438"/>
      <c r="E867" s="438"/>
      <c r="F867" s="438"/>
      <c r="G867" s="438"/>
      <c r="H867" s="438"/>
      <c r="I867" s="438"/>
      <c r="J867" s="438"/>
      <c r="K867" s="438"/>
      <c r="L867" s="438"/>
      <c r="M867" s="438"/>
      <c r="N867" s="438"/>
      <c r="O867" s="438"/>
      <c r="P867" s="438"/>
      <c r="Q867" s="438"/>
      <c r="R867" s="438"/>
      <c r="S867" s="438"/>
      <c r="T867" s="438"/>
      <c r="U867" s="438"/>
      <c r="V867" s="438"/>
      <c r="W867" s="438"/>
      <c r="X867" s="438"/>
      <c r="Y867" s="438"/>
      <c r="Z867" s="438"/>
    </row>
    <row r="868" ht="11.25" customHeight="1">
      <c r="A868" s="438"/>
      <c r="B868" s="438"/>
      <c r="C868" s="438"/>
      <c r="D868" s="438"/>
      <c r="E868" s="438"/>
      <c r="F868" s="438"/>
      <c r="G868" s="438"/>
      <c r="H868" s="438"/>
      <c r="I868" s="438"/>
      <c r="J868" s="438"/>
      <c r="K868" s="438"/>
      <c r="L868" s="438"/>
      <c r="M868" s="438"/>
      <c r="N868" s="438"/>
      <c r="O868" s="438"/>
      <c r="P868" s="438"/>
      <c r="Q868" s="438"/>
      <c r="R868" s="438"/>
      <c r="S868" s="438"/>
      <c r="T868" s="438"/>
      <c r="U868" s="438"/>
      <c r="V868" s="438"/>
      <c r="W868" s="438"/>
      <c r="X868" s="438"/>
      <c r="Y868" s="438"/>
      <c r="Z868" s="438"/>
    </row>
    <row r="869" ht="11.25" customHeight="1">
      <c r="A869" s="438"/>
      <c r="B869" s="438"/>
      <c r="C869" s="438"/>
      <c r="D869" s="438"/>
      <c r="E869" s="438"/>
      <c r="F869" s="438"/>
      <c r="G869" s="438"/>
      <c r="H869" s="438"/>
      <c r="I869" s="438"/>
      <c r="J869" s="438"/>
      <c r="K869" s="438"/>
      <c r="L869" s="438"/>
      <c r="M869" s="438"/>
      <c r="N869" s="438"/>
      <c r="O869" s="438"/>
      <c r="P869" s="438"/>
      <c r="Q869" s="438"/>
      <c r="R869" s="438"/>
      <c r="S869" s="438"/>
      <c r="T869" s="438"/>
      <c r="U869" s="438"/>
      <c r="V869" s="438"/>
      <c r="W869" s="438"/>
      <c r="X869" s="438"/>
      <c r="Y869" s="438"/>
      <c r="Z869" s="438"/>
    </row>
    <row r="870" ht="11.25" customHeight="1">
      <c r="A870" s="438"/>
      <c r="B870" s="438"/>
      <c r="C870" s="438"/>
      <c r="D870" s="438"/>
      <c r="E870" s="438"/>
      <c r="F870" s="438"/>
      <c r="G870" s="438"/>
      <c r="H870" s="438"/>
      <c r="I870" s="438"/>
      <c r="J870" s="438"/>
      <c r="K870" s="438"/>
      <c r="L870" s="438"/>
      <c r="M870" s="438"/>
      <c r="N870" s="438"/>
      <c r="O870" s="438"/>
      <c r="P870" s="438"/>
      <c r="Q870" s="438"/>
      <c r="R870" s="438"/>
      <c r="S870" s="438"/>
      <c r="T870" s="438"/>
      <c r="U870" s="438"/>
      <c r="V870" s="438"/>
      <c r="W870" s="438"/>
      <c r="X870" s="438"/>
      <c r="Y870" s="438"/>
      <c r="Z870" s="438"/>
    </row>
    <row r="871" ht="11.25" customHeight="1">
      <c r="A871" s="438"/>
      <c r="B871" s="438"/>
      <c r="C871" s="438"/>
      <c r="D871" s="438"/>
      <c r="E871" s="438"/>
      <c r="F871" s="438"/>
      <c r="G871" s="438"/>
      <c r="H871" s="438"/>
      <c r="I871" s="438"/>
      <c r="J871" s="438"/>
      <c r="K871" s="438"/>
      <c r="L871" s="438"/>
      <c r="M871" s="438"/>
      <c r="N871" s="438"/>
      <c r="O871" s="438"/>
      <c r="P871" s="438"/>
      <c r="Q871" s="438"/>
      <c r="R871" s="438"/>
      <c r="S871" s="438"/>
      <c r="T871" s="438"/>
      <c r="U871" s="438"/>
      <c r="V871" s="438"/>
      <c r="W871" s="438"/>
      <c r="X871" s="438"/>
      <c r="Y871" s="438"/>
      <c r="Z871" s="438"/>
    </row>
    <row r="872" ht="11.25" customHeight="1">
      <c r="A872" s="438"/>
      <c r="B872" s="438"/>
      <c r="C872" s="438"/>
      <c r="D872" s="438"/>
      <c r="E872" s="438"/>
      <c r="F872" s="438"/>
      <c r="G872" s="438"/>
      <c r="H872" s="438"/>
      <c r="I872" s="438"/>
      <c r="J872" s="438"/>
      <c r="K872" s="438"/>
      <c r="L872" s="438"/>
      <c r="M872" s="438"/>
      <c r="N872" s="438"/>
      <c r="O872" s="438"/>
      <c r="P872" s="438"/>
      <c r="Q872" s="438"/>
      <c r="R872" s="438"/>
      <c r="S872" s="438"/>
      <c r="T872" s="438"/>
      <c r="U872" s="438"/>
      <c r="V872" s="438"/>
      <c r="W872" s="438"/>
      <c r="X872" s="438"/>
      <c r="Y872" s="438"/>
      <c r="Z872" s="438"/>
    </row>
    <row r="873" ht="11.25" customHeight="1">
      <c r="A873" s="438"/>
      <c r="B873" s="438"/>
      <c r="C873" s="438"/>
      <c r="D873" s="438"/>
      <c r="E873" s="438"/>
      <c r="F873" s="438"/>
      <c r="G873" s="438"/>
      <c r="H873" s="438"/>
      <c r="I873" s="438"/>
      <c r="J873" s="438"/>
      <c r="K873" s="438"/>
      <c r="L873" s="438"/>
      <c r="M873" s="438"/>
      <c r="N873" s="438"/>
      <c r="O873" s="438"/>
      <c r="P873" s="438"/>
      <c r="Q873" s="438"/>
      <c r="R873" s="438"/>
      <c r="S873" s="438"/>
      <c r="T873" s="438"/>
      <c r="U873" s="438"/>
      <c r="V873" s="438"/>
      <c r="W873" s="438"/>
      <c r="X873" s="438"/>
      <c r="Y873" s="438"/>
      <c r="Z873" s="438"/>
    </row>
    <row r="874" ht="11.25" customHeight="1">
      <c r="A874" s="438"/>
      <c r="B874" s="438"/>
      <c r="C874" s="438"/>
      <c r="D874" s="438"/>
      <c r="E874" s="438"/>
      <c r="F874" s="438"/>
      <c r="G874" s="438"/>
      <c r="H874" s="438"/>
      <c r="I874" s="438"/>
      <c r="J874" s="438"/>
      <c r="K874" s="438"/>
      <c r="L874" s="438"/>
      <c r="M874" s="438"/>
      <c r="N874" s="438"/>
      <c r="O874" s="438"/>
      <c r="P874" s="438"/>
      <c r="Q874" s="438"/>
      <c r="R874" s="438"/>
      <c r="S874" s="438"/>
      <c r="T874" s="438"/>
      <c r="U874" s="438"/>
      <c r="V874" s="438"/>
      <c r="W874" s="438"/>
      <c r="X874" s="438"/>
      <c r="Y874" s="438"/>
      <c r="Z874" s="438"/>
    </row>
    <row r="875" ht="11.25" customHeight="1">
      <c r="A875" s="438"/>
      <c r="B875" s="438"/>
      <c r="C875" s="438"/>
      <c r="D875" s="438"/>
      <c r="E875" s="438"/>
      <c r="F875" s="438"/>
      <c r="G875" s="438"/>
      <c r="H875" s="438"/>
      <c r="I875" s="438"/>
      <c r="J875" s="438"/>
      <c r="K875" s="438"/>
      <c r="L875" s="438"/>
      <c r="M875" s="438"/>
      <c r="N875" s="438"/>
      <c r="O875" s="438"/>
      <c r="P875" s="438"/>
      <c r="Q875" s="438"/>
      <c r="R875" s="438"/>
      <c r="S875" s="438"/>
      <c r="T875" s="438"/>
      <c r="U875" s="438"/>
      <c r="V875" s="438"/>
      <c r="W875" s="438"/>
      <c r="X875" s="438"/>
      <c r="Y875" s="438"/>
      <c r="Z875" s="438"/>
    </row>
    <row r="876" ht="11.25" customHeight="1">
      <c r="A876" s="438"/>
      <c r="B876" s="438"/>
      <c r="C876" s="438"/>
      <c r="D876" s="438"/>
      <c r="E876" s="438"/>
      <c r="F876" s="438"/>
      <c r="G876" s="438"/>
      <c r="H876" s="438"/>
      <c r="I876" s="438"/>
      <c r="J876" s="438"/>
      <c r="K876" s="438"/>
      <c r="L876" s="438"/>
      <c r="M876" s="438"/>
      <c r="N876" s="438"/>
      <c r="O876" s="438"/>
      <c r="P876" s="438"/>
      <c r="Q876" s="438"/>
      <c r="R876" s="438"/>
      <c r="S876" s="438"/>
      <c r="T876" s="438"/>
      <c r="U876" s="438"/>
      <c r="V876" s="438"/>
      <c r="W876" s="438"/>
      <c r="X876" s="438"/>
      <c r="Y876" s="438"/>
      <c r="Z876" s="438"/>
    </row>
    <row r="877" ht="11.25" customHeight="1">
      <c r="A877" s="438"/>
      <c r="B877" s="438"/>
      <c r="C877" s="438"/>
      <c r="D877" s="438"/>
      <c r="E877" s="438"/>
      <c r="F877" s="438"/>
      <c r="G877" s="438"/>
      <c r="H877" s="438"/>
      <c r="I877" s="438"/>
      <c r="J877" s="438"/>
      <c r="K877" s="438"/>
      <c r="L877" s="438"/>
      <c r="M877" s="438"/>
      <c r="N877" s="438"/>
      <c r="O877" s="438"/>
      <c r="P877" s="438"/>
      <c r="Q877" s="438"/>
      <c r="R877" s="438"/>
      <c r="S877" s="438"/>
      <c r="T877" s="438"/>
      <c r="U877" s="438"/>
      <c r="V877" s="438"/>
      <c r="W877" s="438"/>
      <c r="X877" s="438"/>
      <c r="Y877" s="438"/>
      <c r="Z877" s="438"/>
    </row>
    <row r="878" ht="11.25" customHeight="1">
      <c r="A878" s="438"/>
      <c r="B878" s="438"/>
      <c r="C878" s="438"/>
      <c r="D878" s="438"/>
      <c r="E878" s="438"/>
      <c r="F878" s="438"/>
      <c r="G878" s="438"/>
      <c r="H878" s="438"/>
      <c r="I878" s="438"/>
      <c r="J878" s="438"/>
      <c r="K878" s="438"/>
      <c r="L878" s="438"/>
      <c r="M878" s="438"/>
      <c r="N878" s="438"/>
      <c r="O878" s="438"/>
      <c r="P878" s="438"/>
      <c r="Q878" s="438"/>
      <c r="R878" s="438"/>
      <c r="S878" s="438"/>
      <c r="T878" s="438"/>
      <c r="U878" s="438"/>
      <c r="V878" s="438"/>
      <c r="W878" s="438"/>
      <c r="X878" s="438"/>
      <c r="Y878" s="438"/>
      <c r="Z878" s="438"/>
    </row>
    <row r="879" ht="11.25" customHeight="1">
      <c r="A879" s="438"/>
      <c r="B879" s="438"/>
      <c r="C879" s="438"/>
      <c r="D879" s="438"/>
      <c r="E879" s="438"/>
      <c r="F879" s="438"/>
      <c r="G879" s="438"/>
      <c r="H879" s="438"/>
      <c r="I879" s="438"/>
      <c r="J879" s="438"/>
      <c r="K879" s="438"/>
      <c r="L879" s="438"/>
      <c r="M879" s="438"/>
      <c r="N879" s="438"/>
      <c r="O879" s="438"/>
      <c r="P879" s="438"/>
      <c r="Q879" s="438"/>
      <c r="R879" s="438"/>
      <c r="S879" s="438"/>
      <c r="T879" s="438"/>
      <c r="U879" s="438"/>
      <c r="V879" s="438"/>
      <c r="W879" s="438"/>
      <c r="X879" s="438"/>
      <c r="Y879" s="438"/>
      <c r="Z879" s="438"/>
    </row>
    <row r="880" ht="11.25" customHeight="1">
      <c r="A880" s="438"/>
      <c r="B880" s="438"/>
      <c r="C880" s="438"/>
      <c r="D880" s="438"/>
      <c r="E880" s="438"/>
      <c r="F880" s="438"/>
      <c r="G880" s="438"/>
      <c r="H880" s="438"/>
      <c r="I880" s="438"/>
      <c r="J880" s="438"/>
      <c r="K880" s="438"/>
      <c r="L880" s="438"/>
      <c r="M880" s="438"/>
      <c r="N880" s="438"/>
      <c r="O880" s="438"/>
      <c r="P880" s="438"/>
      <c r="Q880" s="438"/>
      <c r="R880" s="438"/>
      <c r="S880" s="438"/>
      <c r="T880" s="438"/>
      <c r="U880" s="438"/>
      <c r="V880" s="438"/>
      <c r="W880" s="438"/>
      <c r="X880" s="438"/>
      <c r="Y880" s="438"/>
      <c r="Z880" s="438"/>
    </row>
    <row r="881" ht="11.25" customHeight="1">
      <c r="A881" s="438"/>
      <c r="B881" s="438"/>
      <c r="C881" s="438"/>
      <c r="D881" s="438"/>
      <c r="E881" s="438"/>
      <c r="F881" s="438"/>
      <c r="G881" s="438"/>
      <c r="H881" s="438"/>
      <c r="I881" s="438"/>
      <c r="J881" s="438"/>
      <c r="K881" s="438"/>
      <c r="L881" s="438"/>
      <c r="M881" s="438"/>
      <c r="N881" s="438"/>
      <c r="O881" s="438"/>
      <c r="P881" s="438"/>
      <c r="Q881" s="438"/>
      <c r="R881" s="438"/>
      <c r="S881" s="438"/>
      <c r="T881" s="438"/>
      <c r="U881" s="438"/>
      <c r="V881" s="438"/>
      <c r="W881" s="438"/>
      <c r="X881" s="438"/>
      <c r="Y881" s="438"/>
      <c r="Z881" s="438"/>
    </row>
    <row r="882" ht="11.25" customHeight="1">
      <c r="A882" s="438"/>
      <c r="B882" s="438"/>
      <c r="C882" s="438"/>
      <c r="D882" s="438"/>
      <c r="E882" s="438"/>
      <c r="F882" s="438"/>
      <c r="G882" s="438"/>
      <c r="H882" s="438"/>
      <c r="I882" s="438"/>
      <c r="J882" s="438"/>
      <c r="K882" s="438"/>
      <c r="L882" s="438"/>
      <c r="M882" s="438"/>
      <c r="N882" s="438"/>
      <c r="O882" s="438"/>
      <c r="P882" s="438"/>
      <c r="Q882" s="438"/>
      <c r="R882" s="438"/>
      <c r="S882" s="438"/>
      <c r="T882" s="438"/>
      <c r="U882" s="438"/>
      <c r="V882" s="438"/>
      <c r="W882" s="438"/>
      <c r="X882" s="438"/>
      <c r="Y882" s="438"/>
      <c r="Z882" s="438"/>
    </row>
    <row r="883" ht="11.25" customHeight="1">
      <c r="A883" s="438"/>
      <c r="B883" s="438"/>
      <c r="C883" s="438"/>
      <c r="D883" s="438"/>
      <c r="E883" s="438"/>
      <c r="F883" s="438"/>
      <c r="G883" s="438"/>
      <c r="H883" s="438"/>
      <c r="I883" s="438"/>
      <c r="J883" s="438"/>
      <c r="K883" s="438"/>
      <c r="L883" s="438"/>
      <c r="M883" s="438"/>
      <c r="N883" s="438"/>
      <c r="O883" s="438"/>
      <c r="P883" s="438"/>
      <c r="Q883" s="438"/>
      <c r="R883" s="438"/>
      <c r="S883" s="438"/>
      <c r="T883" s="438"/>
      <c r="U883" s="438"/>
      <c r="V883" s="438"/>
      <c r="W883" s="438"/>
      <c r="X883" s="438"/>
      <c r="Y883" s="438"/>
      <c r="Z883" s="438"/>
    </row>
    <row r="884" ht="11.25" customHeight="1">
      <c r="A884" s="438"/>
      <c r="B884" s="438"/>
      <c r="C884" s="438"/>
      <c r="D884" s="438"/>
      <c r="E884" s="438"/>
      <c r="F884" s="438"/>
      <c r="G884" s="438"/>
      <c r="H884" s="438"/>
      <c r="I884" s="438"/>
      <c r="J884" s="438"/>
      <c r="K884" s="438"/>
      <c r="L884" s="438"/>
      <c r="M884" s="438"/>
      <c r="N884" s="438"/>
      <c r="O884" s="438"/>
      <c r="P884" s="438"/>
      <c r="Q884" s="438"/>
      <c r="R884" s="438"/>
      <c r="S884" s="438"/>
      <c r="T884" s="438"/>
      <c r="U884" s="438"/>
      <c r="V884" s="438"/>
      <c r="W884" s="438"/>
      <c r="X884" s="438"/>
      <c r="Y884" s="438"/>
      <c r="Z884" s="438"/>
    </row>
    <row r="885" ht="11.25" customHeight="1">
      <c r="A885" s="438"/>
      <c r="B885" s="438"/>
      <c r="C885" s="438"/>
      <c r="D885" s="438"/>
      <c r="E885" s="438"/>
      <c r="F885" s="438"/>
      <c r="G885" s="438"/>
      <c r="H885" s="438"/>
      <c r="I885" s="438"/>
      <c r="J885" s="438"/>
      <c r="K885" s="438"/>
      <c r="L885" s="438"/>
      <c r="M885" s="438"/>
      <c r="N885" s="438"/>
      <c r="O885" s="438"/>
      <c r="P885" s="438"/>
      <c r="Q885" s="438"/>
      <c r="R885" s="438"/>
      <c r="S885" s="438"/>
      <c r="T885" s="438"/>
      <c r="U885" s="438"/>
      <c r="V885" s="438"/>
      <c r="W885" s="438"/>
      <c r="X885" s="438"/>
      <c r="Y885" s="438"/>
      <c r="Z885" s="438"/>
    </row>
    <row r="886" ht="11.25" customHeight="1">
      <c r="A886" s="438"/>
      <c r="B886" s="438"/>
      <c r="C886" s="438"/>
      <c r="D886" s="438"/>
      <c r="E886" s="438"/>
      <c r="F886" s="438"/>
      <c r="G886" s="438"/>
      <c r="H886" s="438"/>
      <c r="I886" s="438"/>
      <c r="J886" s="438"/>
      <c r="K886" s="438"/>
      <c r="L886" s="438"/>
      <c r="M886" s="438"/>
      <c r="N886" s="438"/>
      <c r="O886" s="438"/>
      <c r="P886" s="438"/>
      <c r="Q886" s="438"/>
      <c r="R886" s="438"/>
      <c r="S886" s="438"/>
      <c r="T886" s="438"/>
      <c r="U886" s="438"/>
      <c r="V886" s="438"/>
      <c r="W886" s="438"/>
      <c r="X886" s="438"/>
      <c r="Y886" s="438"/>
      <c r="Z886" s="438"/>
    </row>
    <row r="887" ht="11.25" customHeight="1">
      <c r="A887" s="438"/>
      <c r="B887" s="438"/>
      <c r="C887" s="438"/>
      <c r="D887" s="438"/>
      <c r="E887" s="438"/>
      <c r="F887" s="438"/>
      <c r="G887" s="438"/>
      <c r="H887" s="438"/>
      <c r="I887" s="438"/>
      <c r="J887" s="438"/>
      <c r="K887" s="438"/>
      <c r="L887" s="438"/>
      <c r="M887" s="438"/>
      <c r="N887" s="438"/>
      <c r="O887" s="438"/>
      <c r="P887" s="438"/>
      <c r="Q887" s="438"/>
      <c r="R887" s="438"/>
      <c r="S887" s="438"/>
      <c r="T887" s="438"/>
      <c r="U887" s="438"/>
      <c r="V887" s="438"/>
      <c r="W887" s="438"/>
      <c r="X887" s="438"/>
      <c r="Y887" s="438"/>
      <c r="Z887" s="438"/>
    </row>
    <row r="888" ht="11.25" customHeight="1">
      <c r="A888" s="438"/>
      <c r="B888" s="438"/>
      <c r="C888" s="438"/>
      <c r="D888" s="438"/>
      <c r="E888" s="438"/>
      <c r="F888" s="438"/>
      <c r="G888" s="438"/>
      <c r="H888" s="438"/>
      <c r="I888" s="438"/>
      <c r="J888" s="438"/>
      <c r="K888" s="438"/>
      <c r="L888" s="438"/>
      <c r="M888" s="438"/>
      <c r="N888" s="438"/>
      <c r="O888" s="438"/>
      <c r="P888" s="438"/>
      <c r="Q888" s="438"/>
      <c r="R888" s="438"/>
      <c r="S888" s="438"/>
      <c r="T888" s="438"/>
      <c r="U888" s="438"/>
      <c r="V888" s="438"/>
      <c r="W888" s="438"/>
      <c r="X888" s="438"/>
      <c r="Y888" s="438"/>
      <c r="Z888" s="438"/>
    </row>
    <row r="889" ht="11.25" customHeight="1">
      <c r="A889" s="438"/>
      <c r="B889" s="438"/>
      <c r="C889" s="438"/>
      <c r="D889" s="438"/>
      <c r="E889" s="438"/>
      <c r="F889" s="438"/>
      <c r="G889" s="438"/>
      <c r="H889" s="438"/>
      <c r="I889" s="438"/>
      <c r="J889" s="438"/>
      <c r="K889" s="438"/>
      <c r="L889" s="438"/>
      <c r="M889" s="438"/>
      <c r="N889" s="438"/>
      <c r="O889" s="438"/>
      <c r="P889" s="438"/>
      <c r="Q889" s="438"/>
      <c r="R889" s="438"/>
      <c r="S889" s="438"/>
      <c r="T889" s="438"/>
      <c r="U889" s="438"/>
      <c r="V889" s="438"/>
      <c r="W889" s="438"/>
      <c r="X889" s="438"/>
      <c r="Y889" s="438"/>
      <c r="Z889" s="438"/>
    </row>
    <row r="890" ht="11.25" customHeight="1">
      <c r="A890" s="438"/>
      <c r="B890" s="438"/>
      <c r="C890" s="438"/>
      <c r="D890" s="438"/>
      <c r="E890" s="438"/>
      <c r="F890" s="438"/>
      <c r="G890" s="438"/>
      <c r="H890" s="438"/>
      <c r="I890" s="438"/>
      <c r="J890" s="438"/>
      <c r="K890" s="438"/>
      <c r="L890" s="438"/>
      <c r="M890" s="438"/>
      <c r="N890" s="438"/>
      <c r="O890" s="438"/>
      <c r="P890" s="438"/>
      <c r="Q890" s="438"/>
      <c r="R890" s="438"/>
      <c r="S890" s="438"/>
      <c r="T890" s="438"/>
      <c r="U890" s="438"/>
      <c r="V890" s="438"/>
      <c r="W890" s="438"/>
      <c r="X890" s="438"/>
      <c r="Y890" s="438"/>
      <c r="Z890" s="438"/>
    </row>
    <row r="891" ht="11.25" customHeight="1">
      <c r="A891" s="438"/>
      <c r="B891" s="438"/>
      <c r="C891" s="438"/>
      <c r="D891" s="438"/>
      <c r="E891" s="438"/>
      <c r="F891" s="438"/>
      <c r="G891" s="438"/>
      <c r="H891" s="438"/>
      <c r="I891" s="438"/>
      <c r="J891" s="438"/>
      <c r="K891" s="438"/>
      <c r="L891" s="438"/>
      <c r="M891" s="438"/>
      <c r="N891" s="438"/>
      <c r="O891" s="438"/>
      <c r="P891" s="438"/>
      <c r="Q891" s="438"/>
      <c r="R891" s="438"/>
      <c r="S891" s="438"/>
      <c r="T891" s="438"/>
      <c r="U891" s="438"/>
      <c r="V891" s="438"/>
      <c r="W891" s="438"/>
      <c r="X891" s="438"/>
      <c r="Y891" s="438"/>
      <c r="Z891" s="438"/>
    </row>
    <row r="892" ht="11.25" customHeight="1">
      <c r="A892" s="438"/>
      <c r="B892" s="438"/>
      <c r="C892" s="438"/>
      <c r="D892" s="438"/>
      <c r="E892" s="438"/>
      <c r="F892" s="438"/>
      <c r="G892" s="438"/>
      <c r="H892" s="438"/>
      <c r="I892" s="438"/>
      <c r="J892" s="438"/>
      <c r="K892" s="438"/>
      <c r="L892" s="438"/>
      <c r="M892" s="438"/>
      <c r="N892" s="438"/>
      <c r="O892" s="438"/>
      <c r="P892" s="438"/>
      <c r="Q892" s="438"/>
      <c r="R892" s="438"/>
      <c r="S892" s="438"/>
      <c r="T892" s="438"/>
      <c r="U892" s="438"/>
      <c r="V892" s="438"/>
      <c r="W892" s="438"/>
      <c r="X892" s="438"/>
      <c r="Y892" s="438"/>
      <c r="Z892" s="438"/>
    </row>
    <row r="893" ht="11.25" customHeight="1">
      <c r="A893" s="438"/>
      <c r="B893" s="438"/>
      <c r="C893" s="438"/>
      <c r="D893" s="438"/>
      <c r="E893" s="438"/>
      <c r="F893" s="438"/>
      <c r="G893" s="438"/>
      <c r="H893" s="438"/>
      <c r="I893" s="438"/>
      <c r="J893" s="438"/>
      <c r="K893" s="438"/>
      <c r="L893" s="438"/>
      <c r="M893" s="438"/>
      <c r="N893" s="438"/>
      <c r="O893" s="438"/>
      <c r="P893" s="438"/>
      <c r="Q893" s="438"/>
      <c r="R893" s="438"/>
      <c r="S893" s="438"/>
      <c r="T893" s="438"/>
      <c r="U893" s="438"/>
      <c r="V893" s="438"/>
      <c r="W893" s="438"/>
      <c r="X893" s="438"/>
      <c r="Y893" s="438"/>
      <c r="Z893" s="438"/>
    </row>
    <row r="894" ht="11.25" customHeight="1">
      <c r="A894" s="438"/>
      <c r="B894" s="438"/>
      <c r="C894" s="438"/>
      <c r="D894" s="438"/>
      <c r="E894" s="438"/>
      <c r="F894" s="438"/>
      <c r="G894" s="438"/>
      <c r="H894" s="438"/>
      <c r="I894" s="438"/>
      <c r="J894" s="438"/>
      <c r="K894" s="438"/>
      <c r="L894" s="438"/>
      <c r="M894" s="438"/>
      <c r="N894" s="438"/>
      <c r="O894" s="438"/>
      <c r="P894" s="438"/>
      <c r="Q894" s="438"/>
      <c r="R894" s="438"/>
      <c r="S894" s="438"/>
      <c r="T894" s="438"/>
      <c r="U894" s="438"/>
      <c r="V894" s="438"/>
      <c r="W894" s="438"/>
      <c r="X894" s="438"/>
      <c r="Y894" s="438"/>
      <c r="Z894" s="438"/>
    </row>
    <row r="895" ht="11.25" customHeight="1">
      <c r="A895" s="438"/>
      <c r="B895" s="438"/>
      <c r="C895" s="438"/>
      <c r="D895" s="438"/>
      <c r="E895" s="438"/>
      <c r="F895" s="438"/>
      <c r="G895" s="438"/>
      <c r="H895" s="438"/>
      <c r="I895" s="438"/>
      <c r="J895" s="438"/>
      <c r="K895" s="438"/>
      <c r="L895" s="438"/>
      <c r="M895" s="438"/>
      <c r="N895" s="438"/>
      <c r="O895" s="438"/>
      <c r="P895" s="438"/>
      <c r="Q895" s="438"/>
      <c r="R895" s="438"/>
      <c r="S895" s="438"/>
      <c r="T895" s="438"/>
      <c r="U895" s="438"/>
      <c r="V895" s="438"/>
      <c r="W895" s="438"/>
      <c r="X895" s="438"/>
      <c r="Y895" s="438"/>
      <c r="Z895" s="438"/>
    </row>
    <row r="896" ht="11.25" customHeight="1">
      <c r="A896" s="438"/>
      <c r="B896" s="438"/>
      <c r="C896" s="438"/>
      <c r="D896" s="438"/>
      <c r="E896" s="438"/>
      <c r="F896" s="438"/>
      <c r="G896" s="438"/>
      <c r="H896" s="438"/>
      <c r="I896" s="438"/>
      <c r="J896" s="438"/>
      <c r="K896" s="438"/>
      <c r="L896" s="438"/>
      <c r="M896" s="438"/>
      <c r="N896" s="438"/>
      <c r="O896" s="438"/>
      <c r="P896" s="438"/>
      <c r="Q896" s="438"/>
      <c r="R896" s="438"/>
      <c r="S896" s="438"/>
      <c r="T896" s="438"/>
      <c r="U896" s="438"/>
      <c r="V896" s="438"/>
      <c r="W896" s="438"/>
      <c r="X896" s="438"/>
      <c r="Y896" s="438"/>
      <c r="Z896" s="438"/>
    </row>
    <row r="897" ht="11.25" customHeight="1">
      <c r="A897" s="438"/>
      <c r="B897" s="438"/>
      <c r="C897" s="438"/>
      <c r="D897" s="438"/>
      <c r="E897" s="438"/>
      <c r="F897" s="438"/>
      <c r="G897" s="438"/>
      <c r="H897" s="438"/>
      <c r="I897" s="438"/>
      <c r="J897" s="438"/>
      <c r="K897" s="438"/>
      <c r="L897" s="438"/>
      <c r="M897" s="438"/>
      <c r="N897" s="438"/>
      <c r="O897" s="438"/>
      <c r="P897" s="438"/>
      <c r="Q897" s="438"/>
      <c r="R897" s="438"/>
      <c r="S897" s="438"/>
      <c r="T897" s="438"/>
      <c r="U897" s="438"/>
      <c r="V897" s="438"/>
      <c r="W897" s="438"/>
      <c r="X897" s="438"/>
      <c r="Y897" s="438"/>
      <c r="Z897" s="438"/>
    </row>
    <row r="898" ht="11.25" customHeight="1">
      <c r="A898" s="438"/>
      <c r="B898" s="438"/>
      <c r="C898" s="438"/>
      <c r="D898" s="438"/>
      <c r="E898" s="438"/>
      <c r="F898" s="438"/>
      <c r="G898" s="438"/>
      <c r="H898" s="438"/>
      <c r="I898" s="438"/>
      <c r="J898" s="438"/>
      <c r="K898" s="438"/>
      <c r="L898" s="438"/>
      <c r="M898" s="438"/>
      <c r="N898" s="438"/>
      <c r="O898" s="438"/>
      <c r="P898" s="438"/>
      <c r="Q898" s="438"/>
      <c r="R898" s="438"/>
      <c r="S898" s="438"/>
      <c r="T898" s="438"/>
      <c r="U898" s="438"/>
      <c r="V898" s="438"/>
      <c r="W898" s="438"/>
      <c r="X898" s="438"/>
      <c r="Y898" s="438"/>
      <c r="Z898" s="438"/>
    </row>
    <row r="899" ht="11.25" customHeight="1">
      <c r="A899" s="438"/>
      <c r="B899" s="438"/>
      <c r="C899" s="438"/>
      <c r="D899" s="438"/>
      <c r="E899" s="438"/>
      <c r="F899" s="438"/>
      <c r="G899" s="438"/>
      <c r="H899" s="438"/>
      <c r="I899" s="438"/>
      <c r="J899" s="438"/>
      <c r="K899" s="438"/>
      <c r="L899" s="438"/>
      <c r="M899" s="438"/>
      <c r="N899" s="438"/>
      <c r="O899" s="438"/>
      <c r="P899" s="438"/>
      <c r="Q899" s="438"/>
      <c r="R899" s="438"/>
      <c r="S899" s="438"/>
      <c r="T899" s="438"/>
      <c r="U899" s="438"/>
      <c r="V899" s="438"/>
      <c r="W899" s="438"/>
      <c r="X899" s="438"/>
      <c r="Y899" s="438"/>
      <c r="Z899" s="438"/>
    </row>
    <row r="900" ht="11.25" customHeight="1">
      <c r="A900" s="438"/>
      <c r="B900" s="438"/>
      <c r="C900" s="438"/>
      <c r="D900" s="438"/>
      <c r="E900" s="438"/>
      <c r="F900" s="438"/>
      <c r="G900" s="438"/>
      <c r="H900" s="438"/>
      <c r="I900" s="438"/>
      <c r="J900" s="438"/>
      <c r="K900" s="438"/>
      <c r="L900" s="438"/>
      <c r="M900" s="438"/>
      <c r="N900" s="438"/>
      <c r="O900" s="438"/>
      <c r="P900" s="438"/>
      <c r="Q900" s="438"/>
      <c r="R900" s="438"/>
      <c r="S900" s="438"/>
      <c r="T900" s="438"/>
      <c r="U900" s="438"/>
      <c r="V900" s="438"/>
      <c r="W900" s="438"/>
      <c r="X900" s="438"/>
      <c r="Y900" s="438"/>
      <c r="Z900" s="438"/>
    </row>
    <row r="901" ht="11.25" customHeight="1">
      <c r="A901" s="438"/>
      <c r="B901" s="438"/>
      <c r="C901" s="438"/>
      <c r="D901" s="438"/>
      <c r="E901" s="438"/>
      <c r="F901" s="438"/>
      <c r="G901" s="438"/>
      <c r="H901" s="438"/>
      <c r="I901" s="438"/>
      <c r="J901" s="438"/>
      <c r="K901" s="438"/>
      <c r="L901" s="438"/>
      <c r="M901" s="438"/>
      <c r="N901" s="438"/>
      <c r="O901" s="438"/>
      <c r="P901" s="438"/>
      <c r="Q901" s="438"/>
      <c r="R901" s="438"/>
      <c r="S901" s="438"/>
      <c r="T901" s="438"/>
      <c r="U901" s="438"/>
      <c r="V901" s="438"/>
      <c r="W901" s="438"/>
      <c r="X901" s="438"/>
      <c r="Y901" s="438"/>
      <c r="Z901" s="438"/>
    </row>
    <row r="902" ht="11.25" customHeight="1">
      <c r="A902" s="438"/>
      <c r="B902" s="438"/>
      <c r="C902" s="438"/>
      <c r="D902" s="438"/>
      <c r="E902" s="438"/>
      <c r="F902" s="438"/>
      <c r="G902" s="438"/>
      <c r="H902" s="438"/>
      <c r="I902" s="438"/>
      <c r="J902" s="438"/>
      <c r="K902" s="438"/>
      <c r="L902" s="438"/>
      <c r="M902" s="438"/>
      <c r="N902" s="438"/>
      <c r="O902" s="438"/>
      <c r="P902" s="438"/>
      <c r="Q902" s="438"/>
      <c r="R902" s="438"/>
      <c r="S902" s="438"/>
      <c r="T902" s="438"/>
      <c r="U902" s="438"/>
      <c r="V902" s="438"/>
      <c r="W902" s="438"/>
      <c r="X902" s="438"/>
      <c r="Y902" s="438"/>
      <c r="Z902" s="438"/>
    </row>
    <row r="903" ht="11.25" customHeight="1">
      <c r="A903" s="438"/>
      <c r="B903" s="438"/>
      <c r="C903" s="438"/>
      <c r="D903" s="438"/>
      <c r="E903" s="438"/>
      <c r="F903" s="438"/>
      <c r="G903" s="438"/>
      <c r="H903" s="438"/>
      <c r="I903" s="438"/>
      <c r="J903" s="438"/>
      <c r="K903" s="438"/>
      <c r="L903" s="438"/>
      <c r="M903" s="438"/>
      <c r="N903" s="438"/>
      <c r="O903" s="438"/>
      <c r="P903" s="438"/>
      <c r="Q903" s="438"/>
      <c r="R903" s="438"/>
      <c r="S903" s="438"/>
      <c r="T903" s="438"/>
      <c r="U903" s="438"/>
      <c r="V903" s="438"/>
      <c r="W903" s="438"/>
      <c r="X903" s="438"/>
      <c r="Y903" s="438"/>
      <c r="Z903" s="438"/>
    </row>
    <row r="904" ht="11.25" customHeight="1">
      <c r="A904" s="438"/>
      <c r="B904" s="438"/>
      <c r="C904" s="438"/>
      <c r="D904" s="438"/>
      <c r="E904" s="438"/>
      <c r="F904" s="438"/>
      <c r="G904" s="438"/>
      <c r="H904" s="438"/>
      <c r="I904" s="438"/>
      <c r="J904" s="438"/>
      <c r="K904" s="438"/>
      <c r="L904" s="438"/>
      <c r="M904" s="438"/>
      <c r="N904" s="438"/>
      <c r="O904" s="438"/>
      <c r="P904" s="438"/>
      <c r="Q904" s="438"/>
      <c r="R904" s="438"/>
      <c r="S904" s="438"/>
      <c r="T904" s="438"/>
      <c r="U904" s="438"/>
      <c r="V904" s="438"/>
      <c r="W904" s="438"/>
      <c r="X904" s="438"/>
      <c r="Y904" s="438"/>
      <c r="Z904" s="438"/>
    </row>
    <row r="905" ht="11.25" customHeight="1">
      <c r="A905" s="438"/>
      <c r="B905" s="438"/>
      <c r="C905" s="438"/>
      <c r="D905" s="438"/>
      <c r="E905" s="438"/>
      <c r="F905" s="438"/>
      <c r="G905" s="438"/>
      <c r="H905" s="438"/>
      <c r="I905" s="438"/>
      <c r="J905" s="438"/>
      <c r="K905" s="438"/>
      <c r="L905" s="438"/>
      <c r="M905" s="438"/>
      <c r="N905" s="438"/>
      <c r="O905" s="438"/>
      <c r="P905" s="438"/>
      <c r="Q905" s="438"/>
      <c r="R905" s="438"/>
      <c r="S905" s="438"/>
      <c r="T905" s="438"/>
      <c r="U905" s="438"/>
      <c r="V905" s="438"/>
      <c r="W905" s="438"/>
      <c r="X905" s="438"/>
      <c r="Y905" s="438"/>
      <c r="Z905" s="438"/>
    </row>
    <row r="906" ht="11.25" customHeight="1">
      <c r="A906" s="438"/>
      <c r="B906" s="438"/>
      <c r="C906" s="438"/>
      <c r="D906" s="438"/>
      <c r="E906" s="438"/>
      <c r="F906" s="438"/>
      <c r="G906" s="438"/>
      <c r="H906" s="438"/>
      <c r="I906" s="438"/>
      <c r="J906" s="438"/>
      <c r="K906" s="438"/>
      <c r="L906" s="438"/>
      <c r="M906" s="438"/>
      <c r="N906" s="438"/>
      <c r="O906" s="438"/>
      <c r="P906" s="438"/>
      <c r="Q906" s="438"/>
      <c r="R906" s="438"/>
      <c r="S906" s="438"/>
      <c r="T906" s="438"/>
      <c r="U906" s="438"/>
      <c r="V906" s="438"/>
      <c r="W906" s="438"/>
      <c r="X906" s="438"/>
      <c r="Y906" s="438"/>
      <c r="Z906" s="438"/>
    </row>
    <row r="907" ht="11.25" customHeight="1">
      <c r="A907" s="438"/>
      <c r="B907" s="438"/>
      <c r="C907" s="438"/>
      <c r="D907" s="438"/>
      <c r="E907" s="438"/>
      <c r="F907" s="438"/>
      <c r="G907" s="438"/>
      <c r="H907" s="438"/>
      <c r="I907" s="438"/>
      <c r="J907" s="438"/>
      <c r="K907" s="438"/>
      <c r="L907" s="438"/>
      <c r="M907" s="438"/>
      <c r="N907" s="438"/>
      <c r="O907" s="438"/>
      <c r="P907" s="438"/>
      <c r="Q907" s="438"/>
      <c r="R907" s="438"/>
      <c r="S907" s="438"/>
      <c r="T907" s="438"/>
      <c r="U907" s="438"/>
      <c r="V907" s="438"/>
      <c r="W907" s="438"/>
      <c r="X907" s="438"/>
      <c r="Y907" s="438"/>
      <c r="Z907" s="438"/>
    </row>
    <row r="908" ht="11.25" customHeight="1">
      <c r="A908" s="438"/>
      <c r="B908" s="438"/>
      <c r="C908" s="438"/>
      <c r="D908" s="438"/>
      <c r="E908" s="438"/>
      <c r="F908" s="438"/>
      <c r="G908" s="438"/>
      <c r="H908" s="438"/>
      <c r="I908" s="438"/>
      <c r="J908" s="438"/>
      <c r="K908" s="438"/>
      <c r="L908" s="438"/>
      <c r="M908" s="438"/>
      <c r="N908" s="438"/>
      <c r="O908" s="438"/>
      <c r="P908" s="438"/>
      <c r="Q908" s="438"/>
      <c r="R908" s="438"/>
      <c r="S908" s="438"/>
      <c r="T908" s="438"/>
      <c r="U908" s="438"/>
      <c r="V908" s="438"/>
      <c r="W908" s="438"/>
      <c r="X908" s="438"/>
      <c r="Y908" s="438"/>
      <c r="Z908" s="438"/>
    </row>
    <row r="909" ht="11.25" customHeight="1">
      <c r="A909" s="438"/>
      <c r="B909" s="438"/>
      <c r="C909" s="438"/>
      <c r="D909" s="438"/>
      <c r="E909" s="438"/>
      <c r="F909" s="438"/>
      <c r="G909" s="438"/>
      <c r="H909" s="438"/>
      <c r="I909" s="438"/>
      <c r="J909" s="438"/>
      <c r="K909" s="438"/>
      <c r="L909" s="438"/>
      <c r="M909" s="438"/>
      <c r="N909" s="438"/>
      <c r="O909" s="438"/>
      <c r="P909" s="438"/>
      <c r="Q909" s="438"/>
      <c r="R909" s="438"/>
      <c r="S909" s="438"/>
      <c r="T909" s="438"/>
      <c r="U909" s="438"/>
      <c r="V909" s="438"/>
      <c r="W909" s="438"/>
      <c r="X909" s="438"/>
      <c r="Y909" s="438"/>
      <c r="Z909" s="438"/>
    </row>
    <row r="910" ht="11.25" customHeight="1">
      <c r="A910" s="438"/>
      <c r="B910" s="438"/>
      <c r="C910" s="438"/>
      <c r="D910" s="438"/>
      <c r="E910" s="438"/>
      <c r="F910" s="438"/>
      <c r="G910" s="438"/>
      <c r="H910" s="438"/>
      <c r="I910" s="438"/>
      <c r="J910" s="438"/>
      <c r="K910" s="438"/>
      <c r="L910" s="438"/>
      <c r="M910" s="438"/>
      <c r="N910" s="438"/>
      <c r="O910" s="438"/>
      <c r="P910" s="438"/>
      <c r="Q910" s="438"/>
      <c r="R910" s="438"/>
      <c r="S910" s="438"/>
      <c r="T910" s="438"/>
      <c r="U910" s="438"/>
      <c r="V910" s="438"/>
      <c r="W910" s="438"/>
      <c r="X910" s="438"/>
      <c r="Y910" s="438"/>
      <c r="Z910" s="438"/>
    </row>
    <row r="911" ht="11.25" customHeight="1">
      <c r="A911" s="438"/>
      <c r="B911" s="438"/>
      <c r="C911" s="438"/>
      <c r="D911" s="438"/>
      <c r="E911" s="438"/>
      <c r="F911" s="438"/>
      <c r="G911" s="438"/>
      <c r="H911" s="438"/>
      <c r="I911" s="438"/>
      <c r="J911" s="438"/>
      <c r="K911" s="438"/>
      <c r="L911" s="438"/>
      <c r="M911" s="438"/>
      <c r="N911" s="438"/>
      <c r="O911" s="438"/>
      <c r="P911" s="438"/>
      <c r="Q911" s="438"/>
      <c r="R911" s="438"/>
      <c r="S911" s="438"/>
      <c r="T911" s="438"/>
      <c r="U911" s="438"/>
      <c r="V911" s="438"/>
      <c r="W911" s="438"/>
      <c r="X911" s="438"/>
      <c r="Y911" s="438"/>
      <c r="Z911" s="438"/>
    </row>
    <row r="912" ht="11.25" customHeight="1">
      <c r="A912" s="438"/>
      <c r="B912" s="438"/>
      <c r="C912" s="438"/>
      <c r="D912" s="438"/>
      <c r="E912" s="438"/>
      <c r="F912" s="438"/>
      <c r="G912" s="438"/>
      <c r="H912" s="438"/>
      <c r="I912" s="438"/>
      <c r="J912" s="438"/>
      <c r="K912" s="438"/>
      <c r="L912" s="438"/>
      <c r="M912" s="438"/>
      <c r="N912" s="438"/>
      <c r="O912" s="438"/>
      <c r="P912" s="438"/>
      <c r="Q912" s="438"/>
      <c r="R912" s="438"/>
      <c r="S912" s="438"/>
      <c r="T912" s="438"/>
      <c r="U912" s="438"/>
      <c r="V912" s="438"/>
      <c r="W912" s="438"/>
      <c r="X912" s="438"/>
      <c r="Y912" s="438"/>
      <c r="Z912" s="438"/>
    </row>
    <row r="913" ht="11.25" customHeight="1">
      <c r="A913" s="438"/>
      <c r="B913" s="438"/>
      <c r="C913" s="438"/>
      <c r="D913" s="438"/>
      <c r="E913" s="438"/>
      <c r="F913" s="438"/>
      <c r="G913" s="438"/>
      <c r="H913" s="438"/>
      <c r="I913" s="438"/>
      <c r="J913" s="438"/>
      <c r="K913" s="438"/>
      <c r="L913" s="438"/>
      <c r="M913" s="438"/>
      <c r="N913" s="438"/>
      <c r="O913" s="438"/>
      <c r="P913" s="438"/>
      <c r="Q913" s="438"/>
      <c r="R913" s="438"/>
      <c r="S913" s="438"/>
      <c r="T913" s="438"/>
      <c r="U913" s="438"/>
      <c r="V913" s="438"/>
      <c r="W913" s="438"/>
      <c r="X913" s="438"/>
      <c r="Y913" s="438"/>
      <c r="Z913" s="438"/>
    </row>
    <row r="914" ht="11.25" customHeight="1">
      <c r="A914" s="438"/>
      <c r="B914" s="438"/>
      <c r="C914" s="438"/>
      <c r="D914" s="438"/>
      <c r="E914" s="438"/>
      <c r="F914" s="438"/>
      <c r="G914" s="438"/>
      <c r="H914" s="438"/>
      <c r="I914" s="438"/>
      <c r="J914" s="438"/>
      <c r="K914" s="438"/>
      <c r="L914" s="438"/>
      <c r="M914" s="438"/>
      <c r="N914" s="438"/>
      <c r="O914" s="438"/>
      <c r="P914" s="438"/>
      <c r="Q914" s="438"/>
      <c r="R914" s="438"/>
      <c r="S914" s="438"/>
      <c r="T914" s="438"/>
      <c r="U914" s="438"/>
      <c r="V914" s="438"/>
      <c r="W914" s="438"/>
      <c r="X914" s="438"/>
      <c r="Y914" s="438"/>
      <c r="Z914" s="438"/>
    </row>
    <row r="915" ht="11.25" customHeight="1">
      <c r="A915" s="438"/>
      <c r="B915" s="438"/>
      <c r="C915" s="438"/>
      <c r="D915" s="438"/>
      <c r="E915" s="438"/>
      <c r="F915" s="438"/>
      <c r="G915" s="438"/>
      <c r="H915" s="438"/>
      <c r="I915" s="438"/>
      <c r="J915" s="438"/>
      <c r="K915" s="438"/>
      <c r="L915" s="438"/>
      <c r="M915" s="438"/>
      <c r="N915" s="438"/>
      <c r="O915" s="438"/>
      <c r="P915" s="438"/>
      <c r="Q915" s="438"/>
      <c r="R915" s="438"/>
      <c r="S915" s="438"/>
      <c r="T915" s="438"/>
      <c r="U915" s="438"/>
      <c r="V915" s="438"/>
      <c r="W915" s="438"/>
      <c r="X915" s="438"/>
      <c r="Y915" s="438"/>
      <c r="Z915" s="438"/>
    </row>
    <row r="916" ht="11.25" customHeight="1">
      <c r="A916" s="438"/>
      <c r="B916" s="438"/>
      <c r="C916" s="438"/>
      <c r="D916" s="438"/>
      <c r="E916" s="438"/>
      <c r="F916" s="438"/>
      <c r="G916" s="438"/>
      <c r="H916" s="438"/>
      <c r="I916" s="438"/>
      <c r="J916" s="438"/>
      <c r="K916" s="438"/>
      <c r="L916" s="438"/>
      <c r="M916" s="438"/>
      <c r="N916" s="438"/>
      <c r="O916" s="438"/>
      <c r="P916" s="438"/>
      <c r="Q916" s="438"/>
      <c r="R916" s="438"/>
      <c r="S916" s="438"/>
      <c r="T916" s="438"/>
      <c r="U916" s="438"/>
      <c r="V916" s="438"/>
      <c r="W916" s="438"/>
      <c r="X916" s="438"/>
      <c r="Y916" s="438"/>
      <c r="Z916" s="438"/>
    </row>
    <row r="917" ht="11.25" customHeight="1">
      <c r="A917" s="438"/>
      <c r="B917" s="438"/>
      <c r="C917" s="438"/>
      <c r="D917" s="438"/>
      <c r="E917" s="438"/>
      <c r="F917" s="438"/>
      <c r="G917" s="438"/>
      <c r="H917" s="438"/>
      <c r="I917" s="438"/>
      <c r="J917" s="438"/>
      <c r="K917" s="438"/>
      <c r="L917" s="438"/>
      <c r="M917" s="438"/>
      <c r="N917" s="438"/>
      <c r="O917" s="438"/>
      <c r="P917" s="438"/>
      <c r="Q917" s="438"/>
      <c r="R917" s="438"/>
      <c r="S917" s="438"/>
      <c r="T917" s="438"/>
      <c r="U917" s="438"/>
      <c r="V917" s="438"/>
      <c r="W917" s="438"/>
      <c r="X917" s="438"/>
      <c r="Y917" s="438"/>
      <c r="Z917" s="438"/>
    </row>
    <row r="918" ht="11.25" customHeight="1">
      <c r="A918" s="438"/>
      <c r="B918" s="438"/>
      <c r="C918" s="438"/>
      <c r="D918" s="438"/>
      <c r="E918" s="438"/>
      <c r="F918" s="438"/>
      <c r="G918" s="438"/>
      <c r="H918" s="438"/>
      <c r="I918" s="438"/>
      <c r="J918" s="438"/>
      <c r="K918" s="438"/>
      <c r="L918" s="438"/>
      <c r="M918" s="438"/>
      <c r="N918" s="438"/>
      <c r="O918" s="438"/>
      <c r="P918" s="438"/>
      <c r="Q918" s="438"/>
      <c r="R918" s="438"/>
      <c r="S918" s="438"/>
      <c r="T918" s="438"/>
      <c r="U918" s="438"/>
      <c r="V918" s="438"/>
      <c r="W918" s="438"/>
      <c r="X918" s="438"/>
      <c r="Y918" s="438"/>
      <c r="Z918" s="438"/>
    </row>
    <row r="919" ht="11.25" customHeight="1">
      <c r="A919" s="438"/>
      <c r="B919" s="438"/>
      <c r="C919" s="438"/>
      <c r="D919" s="438"/>
      <c r="E919" s="438"/>
      <c r="F919" s="438"/>
      <c r="G919" s="438"/>
      <c r="H919" s="438"/>
      <c r="I919" s="438"/>
      <c r="J919" s="438"/>
      <c r="K919" s="438"/>
      <c r="L919" s="438"/>
      <c r="M919" s="438"/>
      <c r="N919" s="438"/>
      <c r="O919" s="438"/>
      <c r="P919" s="438"/>
      <c r="Q919" s="438"/>
      <c r="R919" s="438"/>
      <c r="S919" s="438"/>
      <c r="T919" s="438"/>
      <c r="U919" s="438"/>
      <c r="V919" s="438"/>
      <c r="W919" s="438"/>
      <c r="X919" s="438"/>
      <c r="Y919" s="438"/>
      <c r="Z919" s="438"/>
    </row>
    <row r="920" ht="11.25" customHeight="1">
      <c r="A920" s="438"/>
      <c r="B920" s="438"/>
      <c r="C920" s="438"/>
      <c r="D920" s="438"/>
      <c r="E920" s="438"/>
      <c r="F920" s="438"/>
      <c r="G920" s="438"/>
      <c r="H920" s="438"/>
      <c r="I920" s="438"/>
      <c r="J920" s="438"/>
      <c r="K920" s="438"/>
      <c r="L920" s="438"/>
      <c r="M920" s="438"/>
      <c r="N920" s="438"/>
      <c r="O920" s="438"/>
      <c r="P920" s="438"/>
      <c r="Q920" s="438"/>
      <c r="R920" s="438"/>
      <c r="S920" s="438"/>
      <c r="T920" s="438"/>
      <c r="U920" s="438"/>
      <c r="V920" s="438"/>
      <c r="W920" s="438"/>
      <c r="X920" s="438"/>
      <c r="Y920" s="438"/>
      <c r="Z920" s="438"/>
    </row>
    <row r="921" ht="11.25" customHeight="1">
      <c r="A921" s="438"/>
      <c r="B921" s="438"/>
      <c r="C921" s="438"/>
      <c r="D921" s="438"/>
      <c r="E921" s="438"/>
      <c r="F921" s="438"/>
      <c r="G921" s="438"/>
      <c r="H921" s="438"/>
      <c r="I921" s="438"/>
      <c r="J921" s="438"/>
      <c r="K921" s="438"/>
      <c r="L921" s="438"/>
      <c r="M921" s="438"/>
      <c r="N921" s="438"/>
      <c r="O921" s="438"/>
      <c r="P921" s="438"/>
      <c r="Q921" s="438"/>
      <c r="R921" s="438"/>
      <c r="S921" s="438"/>
      <c r="T921" s="438"/>
      <c r="U921" s="438"/>
      <c r="V921" s="438"/>
      <c r="W921" s="438"/>
      <c r="X921" s="438"/>
      <c r="Y921" s="438"/>
      <c r="Z921" s="438"/>
    </row>
    <row r="922" ht="11.25" customHeight="1">
      <c r="A922" s="438"/>
      <c r="B922" s="438"/>
      <c r="C922" s="438"/>
      <c r="D922" s="438"/>
      <c r="E922" s="438"/>
      <c r="F922" s="438"/>
      <c r="G922" s="438"/>
      <c r="H922" s="438"/>
      <c r="I922" s="438"/>
      <c r="J922" s="438"/>
      <c r="K922" s="438"/>
      <c r="L922" s="438"/>
      <c r="M922" s="438"/>
      <c r="N922" s="438"/>
      <c r="O922" s="438"/>
      <c r="P922" s="438"/>
      <c r="Q922" s="438"/>
      <c r="R922" s="438"/>
      <c r="S922" s="438"/>
      <c r="T922" s="438"/>
      <c r="U922" s="438"/>
      <c r="V922" s="438"/>
      <c r="W922" s="438"/>
      <c r="X922" s="438"/>
      <c r="Y922" s="438"/>
      <c r="Z922" s="438"/>
    </row>
    <row r="923" ht="11.25" customHeight="1">
      <c r="A923" s="438"/>
      <c r="B923" s="438"/>
      <c r="C923" s="438"/>
      <c r="D923" s="438"/>
      <c r="E923" s="438"/>
      <c r="F923" s="438"/>
      <c r="G923" s="438"/>
      <c r="H923" s="438"/>
      <c r="I923" s="438"/>
      <c r="J923" s="438"/>
      <c r="K923" s="438"/>
      <c r="L923" s="438"/>
      <c r="M923" s="438"/>
      <c r="N923" s="438"/>
      <c r="O923" s="438"/>
      <c r="P923" s="438"/>
      <c r="Q923" s="438"/>
      <c r="R923" s="438"/>
      <c r="S923" s="438"/>
      <c r="T923" s="438"/>
      <c r="U923" s="438"/>
      <c r="V923" s="438"/>
      <c r="W923" s="438"/>
      <c r="X923" s="438"/>
      <c r="Y923" s="438"/>
      <c r="Z923" s="438"/>
    </row>
    <row r="924" ht="11.25" customHeight="1">
      <c r="A924" s="438"/>
      <c r="B924" s="438"/>
      <c r="C924" s="438"/>
      <c r="D924" s="438"/>
      <c r="E924" s="438"/>
      <c r="F924" s="438"/>
      <c r="G924" s="438"/>
      <c r="H924" s="438"/>
      <c r="I924" s="438"/>
      <c r="J924" s="438"/>
      <c r="K924" s="438"/>
      <c r="L924" s="438"/>
      <c r="M924" s="438"/>
      <c r="N924" s="438"/>
      <c r="O924" s="438"/>
      <c r="P924" s="438"/>
      <c r="Q924" s="438"/>
      <c r="R924" s="438"/>
      <c r="S924" s="438"/>
      <c r="T924" s="438"/>
      <c r="U924" s="438"/>
      <c r="V924" s="438"/>
      <c r="W924" s="438"/>
      <c r="X924" s="438"/>
      <c r="Y924" s="438"/>
      <c r="Z924" s="438"/>
    </row>
    <row r="925" ht="11.25" customHeight="1">
      <c r="A925" s="438"/>
      <c r="B925" s="438"/>
      <c r="C925" s="438"/>
      <c r="D925" s="438"/>
      <c r="E925" s="438"/>
      <c r="F925" s="438"/>
      <c r="G925" s="438"/>
      <c r="H925" s="438"/>
      <c r="I925" s="438"/>
      <c r="J925" s="438"/>
      <c r="K925" s="438"/>
      <c r="L925" s="438"/>
      <c r="M925" s="438"/>
      <c r="N925" s="438"/>
      <c r="O925" s="438"/>
      <c r="P925" s="438"/>
      <c r="Q925" s="438"/>
      <c r="R925" s="438"/>
      <c r="S925" s="438"/>
      <c r="T925" s="438"/>
      <c r="U925" s="438"/>
      <c r="V925" s="438"/>
      <c r="W925" s="438"/>
      <c r="X925" s="438"/>
      <c r="Y925" s="438"/>
      <c r="Z925" s="438"/>
    </row>
    <row r="926" ht="11.25" customHeight="1">
      <c r="A926" s="438"/>
      <c r="B926" s="438"/>
      <c r="C926" s="438"/>
      <c r="D926" s="438"/>
      <c r="E926" s="438"/>
      <c r="F926" s="438"/>
      <c r="G926" s="438"/>
      <c r="H926" s="438"/>
      <c r="I926" s="438"/>
      <c r="J926" s="438"/>
      <c r="K926" s="438"/>
      <c r="L926" s="438"/>
      <c r="M926" s="438"/>
      <c r="N926" s="438"/>
      <c r="O926" s="438"/>
      <c r="P926" s="438"/>
      <c r="Q926" s="438"/>
      <c r="R926" s="438"/>
      <c r="S926" s="438"/>
      <c r="T926" s="438"/>
      <c r="U926" s="438"/>
      <c r="V926" s="438"/>
      <c r="W926" s="438"/>
      <c r="X926" s="438"/>
      <c r="Y926" s="438"/>
      <c r="Z926" s="438"/>
    </row>
    <row r="927" ht="11.25" customHeight="1">
      <c r="A927" s="438"/>
      <c r="B927" s="438"/>
      <c r="C927" s="438"/>
      <c r="D927" s="438"/>
      <c r="E927" s="438"/>
      <c r="F927" s="438"/>
      <c r="G927" s="438"/>
      <c r="H927" s="438"/>
      <c r="I927" s="438"/>
      <c r="J927" s="438"/>
      <c r="K927" s="438"/>
      <c r="L927" s="438"/>
      <c r="M927" s="438"/>
      <c r="N927" s="438"/>
      <c r="O927" s="438"/>
      <c r="P927" s="438"/>
      <c r="Q927" s="438"/>
      <c r="R927" s="438"/>
      <c r="S927" s="438"/>
      <c r="T927" s="438"/>
      <c r="U927" s="438"/>
      <c r="V927" s="438"/>
      <c r="W927" s="438"/>
      <c r="X927" s="438"/>
      <c r="Y927" s="438"/>
      <c r="Z927" s="438"/>
    </row>
    <row r="928" ht="11.25" customHeight="1">
      <c r="A928" s="438"/>
      <c r="B928" s="438"/>
      <c r="C928" s="438"/>
      <c r="D928" s="438"/>
      <c r="E928" s="438"/>
      <c r="F928" s="438"/>
      <c r="G928" s="438"/>
      <c r="H928" s="438"/>
      <c r="I928" s="438"/>
      <c r="J928" s="438"/>
      <c r="K928" s="438"/>
      <c r="L928" s="438"/>
      <c r="M928" s="438"/>
      <c r="N928" s="438"/>
      <c r="O928" s="438"/>
      <c r="P928" s="438"/>
      <c r="Q928" s="438"/>
      <c r="R928" s="438"/>
      <c r="S928" s="438"/>
      <c r="T928" s="438"/>
      <c r="U928" s="438"/>
      <c r="V928" s="438"/>
      <c r="W928" s="438"/>
      <c r="X928" s="438"/>
      <c r="Y928" s="438"/>
      <c r="Z928" s="438"/>
    </row>
    <row r="929" ht="11.25" customHeight="1">
      <c r="A929" s="438"/>
      <c r="B929" s="438"/>
      <c r="C929" s="438"/>
      <c r="D929" s="438"/>
      <c r="E929" s="438"/>
      <c r="F929" s="438"/>
      <c r="G929" s="438"/>
      <c r="H929" s="438"/>
      <c r="I929" s="438"/>
      <c r="J929" s="438"/>
      <c r="K929" s="438"/>
      <c r="L929" s="438"/>
      <c r="M929" s="438"/>
      <c r="N929" s="438"/>
      <c r="O929" s="438"/>
      <c r="P929" s="438"/>
      <c r="Q929" s="438"/>
      <c r="R929" s="438"/>
      <c r="S929" s="438"/>
      <c r="T929" s="438"/>
      <c r="U929" s="438"/>
      <c r="V929" s="438"/>
      <c r="W929" s="438"/>
      <c r="X929" s="438"/>
      <c r="Y929" s="438"/>
      <c r="Z929" s="438"/>
    </row>
    <row r="930" ht="11.25" customHeight="1">
      <c r="A930" s="438"/>
      <c r="B930" s="438"/>
      <c r="C930" s="438"/>
      <c r="D930" s="438"/>
      <c r="E930" s="438"/>
      <c r="F930" s="438"/>
      <c r="G930" s="438"/>
      <c r="H930" s="438"/>
      <c r="I930" s="438"/>
      <c r="J930" s="438"/>
      <c r="K930" s="438"/>
      <c r="L930" s="438"/>
      <c r="M930" s="438"/>
      <c r="N930" s="438"/>
      <c r="O930" s="438"/>
      <c r="P930" s="438"/>
      <c r="Q930" s="438"/>
      <c r="R930" s="438"/>
      <c r="S930" s="438"/>
      <c r="T930" s="438"/>
      <c r="U930" s="438"/>
      <c r="V930" s="438"/>
      <c r="W930" s="438"/>
      <c r="X930" s="438"/>
      <c r="Y930" s="438"/>
      <c r="Z930" s="438"/>
    </row>
    <row r="931" ht="11.25" customHeight="1">
      <c r="A931" s="438"/>
      <c r="B931" s="438"/>
      <c r="C931" s="438"/>
      <c r="D931" s="438"/>
      <c r="E931" s="438"/>
      <c r="F931" s="438"/>
      <c r="G931" s="438"/>
      <c r="H931" s="438"/>
      <c r="I931" s="438"/>
      <c r="J931" s="438"/>
      <c r="K931" s="438"/>
      <c r="L931" s="438"/>
      <c r="M931" s="438"/>
      <c r="N931" s="438"/>
      <c r="O931" s="438"/>
      <c r="P931" s="438"/>
      <c r="Q931" s="438"/>
      <c r="R931" s="438"/>
      <c r="S931" s="438"/>
      <c r="T931" s="438"/>
      <c r="U931" s="438"/>
      <c r="V931" s="438"/>
      <c r="W931" s="438"/>
      <c r="X931" s="438"/>
      <c r="Y931" s="438"/>
      <c r="Z931" s="438"/>
    </row>
    <row r="932" ht="11.25" customHeight="1">
      <c r="A932" s="438"/>
      <c r="B932" s="438"/>
      <c r="C932" s="438"/>
      <c r="D932" s="438"/>
      <c r="E932" s="438"/>
      <c r="F932" s="438"/>
      <c r="G932" s="438"/>
      <c r="H932" s="438"/>
      <c r="I932" s="438"/>
      <c r="J932" s="438"/>
      <c r="K932" s="438"/>
      <c r="L932" s="438"/>
      <c r="M932" s="438"/>
      <c r="N932" s="438"/>
      <c r="O932" s="438"/>
      <c r="P932" s="438"/>
      <c r="Q932" s="438"/>
      <c r="R932" s="438"/>
      <c r="S932" s="438"/>
      <c r="T932" s="438"/>
      <c r="U932" s="438"/>
      <c r="V932" s="438"/>
      <c r="W932" s="438"/>
      <c r="X932" s="438"/>
      <c r="Y932" s="438"/>
      <c r="Z932" s="438"/>
    </row>
    <row r="933" ht="11.25" customHeight="1">
      <c r="A933" s="438"/>
      <c r="B933" s="438"/>
      <c r="C933" s="438"/>
      <c r="D933" s="438"/>
      <c r="E933" s="438"/>
      <c r="F933" s="438"/>
      <c r="G933" s="438"/>
      <c r="H933" s="438"/>
      <c r="I933" s="438"/>
      <c r="J933" s="438"/>
      <c r="K933" s="438"/>
      <c r="L933" s="438"/>
      <c r="M933" s="438"/>
      <c r="N933" s="438"/>
      <c r="O933" s="438"/>
      <c r="P933" s="438"/>
      <c r="Q933" s="438"/>
      <c r="R933" s="438"/>
      <c r="S933" s="438"/>
      <c r="T933" s="438"/>
      <c r="U933" s="438"/>
      <c r="V933" s="438"/>
      <c r="W933" s="438"/>
      <c r="X933" s="438"/>
      <c r="Y933" s="438"/>
      <c r="Z933" s="438"/>
    </row>
    <row r="934" ht="11.25" customHeight="1">
      <c r="A934" s="438"/>
      <c r="B934" s="438"/>
      <c r="C934" s="438"/>
      <c r="D934" s="438"/>
      <c r="E934" s="438"/>
      <c r="F934" s="438"/>
      <c r="G934" s="438"/>
      <c r="H934" s="438"/>
      <c r="I934" s="438"/>
      <c r="J934" s="438"/>
      <c r="K934" s="438"/>
      <c r="L934" s="438"/>
      <c r="M934" s="438"/>
      <c r="N934" s="438"/>
      <c r="O934" s="438"/>
      <c r="P934" s="438"/>
      <c r="Q934" s="438"/>
      <c r="R934" s="438"/>
      <c r="S934" s="438"/>
      <c r="T934" s="438"/>
      <c r="U934" s="438"/>
      <c r="V934" s="438"/>
      <c r="W934" s="438"/>
      <c r="X934" s="438"/>
      <c r="Y934" s="438"/>
      <c r="Z934" s="438"/>
    </row>
    <row r="935" ht="11.25" customHeight="1">
      <c r="A935" s="438"/>
      <c r="B935" s="438"/>
      <c r="C935" s="438"/>
      <c r="D935" s="438"/>
      <c r="E935" s="438"/>
      <c r="F935" s="438"/>
      <c r="G935" s="438"/>
      <c r="H935" s="438"/>
      <c r="I935" s="438"/>
      <c r="J935" s="438"/>
      <c r="K935" s="438"/>
      <c r="L935" s="438"/>
      <c r="M935" s="438"/>
      <c r="N935" s="438"/>
      <c r="O935" s="438"/>
      <c r="P935" s="438"/>
      <c r="Q935" s="438"/>
      <c r="R935" s="438"/>
      <c r="S935" s="438"/>
      <c r="T935" s="438"/>
      <c r="U935" s="438"/>
      <c r="V935" s="438"/>
      <c r="W935" s="438"/>
      <c r="X935" s="438"/>
      <c r="Y935" s="438"/>
      <c r="Z935" s="438"/>
    </row>
    <row r="936" ht="11.25" customHeight="1">
      <c r="A936" s="438"/>
      <c r="B936" s="438"/>
      <c r="C936" s="438"/>
      <c r="D936" s="438"/>
      <c r="E936" s="438"/>
      <c r="F936" s="438"/>
      <c r="G936" s="438"/>
      <c r="H936" s="438"/>
      <c r="I936" s="438"/>
      <c r="J936" s="438"/>
      <c r="K936" s="438"/>
      <c r="L936" s="438"/>
      <c r="M936" s="438"/>
      <c r="N936" s="438"/>
      <c r="O936" s="438"/>
      <c r="P936" s="438"/>
      <c r="Q936" s="438"/>
      <c r="R936" s="438"/>
      <c r="S936" s="438"/>
      <c r="T936" s="438"/>
      <c r="U936" s="438"/>
      <c r="V936" s="438"/>
      <c r="W936" s="438"/>
      <c r="X936" s="438"/>
      <c r="Y936" s="438"/>
      <c r="Z936" s="438"/>
    </row>
    <row r="937" ht="11.25" customHeight="1">
      <c r="A937" s="438"/>
      <c r="B937" s="438"/>
      <c r="C937" s="438"/>
      <c r="D937" s="438"/>
      <c r="E937" s="438"/>
      <c r="F937" s="438"/>
      <c r="G937" s="438"/>
      <c r="H937" s="438"/>
      <c r="I937" s="438"/>
      <c r="J937" s="438"/>
      <c r="K937" s="438"/>
      <c r="L937" s="438"/>
      <c r="M937" s="438"/>
      <c r="N937" s="438"/>
      <c r="O937" s="438"/>
      <c r="P937" s="438"/>
      <c r="Q937" s="438"/>
      <c r="R937" s="438"/>
      <c r="S937" s="438"/>
      <c r="T937" s="438"/>
      <c r="U937" s="438"/>
      <c r="V937" s="438"/>
      <c r="W937" s="438"/>
      <c r="X937" s="438"/>
      <c r="Y937" s="438"/>
      <c r="Z937" s="438"/>
    </row>
    <row r="938" ht="11.25" customHeight="1">
      <c r="A938" s="438"/>
      <c r="B938" s="438"/>
      <c r="C938" s="438"/>
      <c r="D938" s="438"/>
      <c r="E938" s="438"/>
      <c r="F938" s="438"/>
      <c r="G938" s="438"/>
      <c r="H938" s="438"/>
      <c r="I938" s="438"/>
      <c r="J938" s="438"/>
      <c r="K938" s="438"/>
      <c r="L938" s="438"/>
      <c r="M938" s="438"/>
      <c r="N938" s="438"/>
      <c r="O938" s="438"/>
      <c r="P938" s="438"/>
      <c r="Q938" s="438"/>
      <c r="R938" s="438"/>
      <c r="S938" s="438"/>
      <c r="T938" s="438"/>
      <c r="U938" s="438"/>
      <c r="V938" s="438"/>
      <c r="W938" s="438"/>
      <c r="X938" s="438"/>
      <c r="Y938" s="438"/>
      <c r="Z938" s="438"/>
    </row>
    <row r="939" ht="11.25" customHeight="1">
      <c r="A939" s="438"/>
      <c r="B939" s="438"/>
      <c r="C939" s="438"/>
      <c r="D939" s="438"/>
      <c r="E939" s="438"/>
      <c r="F939" s="438"/>
      <c r="G939" s="438"/>
      <c r="H939" s="438"/>
      <c r="I939" s="438"/>
      <c r="J939" s="438"/>
      <c r="K939" s="438"/>
      <c r="L939" s="438"/>
      <c r="M939" s="438"/>
      <c r="N939" s="438"/>
      <c r="O939" s="438"/>
      <c r="P939" s="438"/>
      <c r="Q939" s="438"/>
      <c r="R939" s="438"/>
      <c r="S939" s="438"/>
      <c r="T939" s="438"/>
      <c r="U939" s="438"/>
      <c r="V939" s="438"/>
      <c r="W939" s="438"/>
      <c r="X939" s="438"/>
      <c r="Y939" s="438"/>
      <c r="Z939" s="438"/>
    </row>
    <row r="940" ht="11.25" customHeight="1">
      <c r="A940" s="438"/>
      <c r="B940" s="438"/>
      <c r="C940" s="438"/>
      <c r="D940" s="438"/>
      <c r="E940" s="438"/>
      <c r="F940" s="438"/>
      <c r="G940" s="438"/>
      <c r="H940" s="438"/>
      <c r="I940" s="438"/>
      <c r="J940" s="438"/>
      <c r="K940" s="438"/>
      <c r="L940" s="438"/>
      <c r="M940" s="438"/>
      <c r="N940" s="438"/>
      <c r="O940" s="438"/>
      <c r="P940" s="438"/>
      <c r="Q940" s="438"/>
      <c r="R940" s="438"/>
      <c r="S940" s="438"/>
      <c r="T940" s="438"/>
      <c r="U940" s="438"/>
      <c r="V940" s="438"/>
      <c r="W940" s="438"/>
      <c r="X940" s="438"/>
      <c r="Y940" s="438"/>
      <c r="Z940" s="438"/>
    </row>
    <row r="941" ht="11.25" customHeight="1">
      <c r="A941" s="438"/>
      <c r="B941" s="438"/>
      <c r="C941" s="438"/>
      <c r="D941" s="438"/>
      <c r="E941" s="438"/>
      <c r="F941" s="438"/>
      <c r="G941" s="438"/>
      <c r="H941" s="438"/>
      <c r="I941" s="438"/>
      <c r="J941" s="438"/>
      <c r="K941" s="438"/>
      <c r="L941" s="438"/>
      <c r="M941" s="438"/>
      <c r="N941" s="438"/>
      <c r="O941" s="438"/>
      <c r="P941" s="438"/>
      <c r="Q941" s="438"/>
      <c r="R941" s="438"/>
      <c r="S941" s="438"/>
      <c r="T941" s="438"/>
      <c r="U941" s="438"/>
      <c r="V941" s="438"/>
      <c r="W941" s="438"/>
      <c r="X941" s="438"/>
      <c r="Y941" s="438"/>
      <c r="Z941" s="438"/>
    </row>
    <row r="942" ht="11.25" customHeight="1">
      <c r="A942" s="438"/>
      <c r="B942" s="438"/>
      <c r="C942" s="438"/>
      <c r="D942" s="438"/>
      <c r="E942" s="438"/>
      <c r="F942" s="438"/>
      <c r="G942" s="438"/>
      <c r="H942" s="438"/>
      <c r="I942" s="438"/>
      <c r="J942" s="438"/>
      <c r="K942" s="438"/>
      <c r="L942" s="438"/>
      <c r="M942" s="438"/>
      <c r="N942" s="438"/>
      <c r="O942" s="438"/>
      <c r="P942" s="438"/>
      <c r="Q942" s="438"/>
      <c r="R942" s="438"/>
      <c r="S942" s="438"/>
      <c r="T942" s="438"/>
      <c r="U942" s="438"/>
      <c r="V942" s="438"/>
      <c r="W942" s="438"/>
      <c r="X942" s="438"/>
      <c r="Y942" s="438"/>
      <c r="Z942" s="438"/>
    </row>
    <row r="943" ht="11.25" customHeight="1">
      <c r="A943" s="438"/>
      <c r="B943" s="438"/>
      <c r="C943" s="438"/>
      <c r="D943" s="438"/>
      <c r="E943" s="438"/>
      <c r="F943" s="438"/>
      <c r="G943" s="438"/>
      <c r="H943" s="438"/>
      <c r="I943" s="438"/>
      <c r="J943" s="438"/>
      <c r="K943" s="438"/>
      <c r="L943" s="438"/>
      <c r="M943" s="438"/>
      <c r="N943" s="438"/>
      <c r="O943" s="438"/>
      <c r="P943" s="438"/>
      <c r="Q943" s="438"/>
      <c r="R943" s="438"/>
      <c r="S943" s="438"/>
      <c r="T943" s="438"/>
      <c r="U943" s="438"/>
      <c r="V943" s="438"/>
      <c r="W943" s="438"/>
      <c r="X943" s="438"/>
      <c r="Y943" s="438"/>
      <c r="Z943" s="438"/>
    </row>
    <row r="944" ht="11.25" customHeight="1">
      <c r="A944" s="438"/>
      <c r="B944" s="438"/>
      <c r="C944" s="438"/>
      <c r="D944" s="438"/>
      <c r="E944" s="438"/>
      <c r="F944" s="438"/>
      <c r="G944" s="438"/>
      <c r="H944" s="438"/>
      <c r="I944" s="438"/>
      <c r="J944" s="438"/>
      <c r="K944" s="438"/>
      <c r="L944" s="438"/>
      <c r="M944" s="438"/>
      <c r="N944" s="438"/>
      <c r="O944" s="438"/>
      <c r="P944" s="438"/>
      <c r="Q944" s="438"/>
      <c r="R944" s="438"/>
      <c r="S944" s="438"/>
      <c r="T944" s="438"/>
      <c r="U944" s="438"/>
      <c r="V944" s="438"/>
      <c r="W944" s="438"/>
      <c r="X944" s="438"/>
      <c r="Y944" s="438"/>
      <c r="Z944" s="438"/>
    </row>
    <row r="945" ht="11.25" customHeight="1">
      <c r="A945" s="438"/>
      <c r="B945" s="438"/>
      <c r="C945" s="438"/>
      <c r="D945" s="438"/>
      <c r="E945" s="438"/>
      <c r="F945" s="438"/>
      <c r="G945" s="438"/>
      <c r="H945" s="438"/>
      <c r="I945" s="438"/>
      <c r="J945" s="438"/>
      <c r="K945" s="438"/>
      <c r="L945" s="438"/>
      <c r="M945" s="438"/>
      <c r="N945" s="438"/>
      <c r="O945" s="438"/>
      <c r="P945" s="438"/>
      <c r="Q945" s="438"/>
      <c r="R945" s="438"/>
      <c r="S945" s="438"/>
      <c r="T945" s="438"/>
      <c r="U945" s="438"/>
      <c r="V945" s="438"/>
      <c r="W945" s="438"/>
      <c r="X945" s="438"/>
      <c r="Y945" s="438"/>
      <c r="Z945" s="438"/>
    </row>
    <row r="946" ht="11.25" customHeight="1">
      <c r="A946" s="438"/>
      <c r="B946" s="438"/>
      <c r="C946" s="438"/>
      <c r="D946" s="438"/>
      <c r="E946" s="438"/>
      <c r="F946" s="438"/>
      <c r="G946" s="438"/>
      <c r="H946" s="438"/>
      <c r="I946" s="438"/>
      <c r="J946" s="438"/>
      <c r="K946" s="438"/>
      <c r="L946" s="438"/>
      <c r="M946" s="438"/>
      <c r="N946" s="438"/>
      <c r="O946" s="438"/>
      <c r="P946" s="438"/>
      <c r="Q946" s="438"/>
      <c r="R946" s="438"/>
      <c r="S946" s="438"/>
      <c r="T946" s="438"/>
      <c r="U946" s="438"/>
      <c r="V946" s="438"/>
      <c r="W946" s="438"/>
      <c r="X946" s="438"/>
      <c r="Y946" s="438"/>
      <c r="Z946" s="438"/>
    </row>
    <row r="947" ht="11.25" customHeight="1">
      <c r="A947" s="438"/>
      <c r="B947" s="438"/>
      <c r="C947" s="438"/>
      <c r="D947" s="438"/>
      <c r="E947" s="438"/>
      <c r="F947" s="438"/>
      <c r="G947" s="438"/>
      <c r="H947" s="438"/>
      <c r="I947" s="438"/>
      <c r="J947" s="438"/>
      <c r="K947" s="438"/>
      <c r="L947" s="438"/>
      <c r="M947" s="438"/>
      <c r="N947" s="438"/>
      <c r="O947" s="438"/>
      <c r="P947" s="438"/>
      <c r="Q947" s="438"/>
      <c r="R947" s="438"/>
      <c r="S947" s="438"/>
      <c r="T947" s="438"/>
      <c r="U947" s="438"/>
      <c r="V947" s="438"/>
      <c r="W947" s="438"/>
      <c r="X947" s="438"/>
      <c r="Y947" s="438"/>
      <c r="Z947" s="438"/>
    </row>
    <row r="948" ht="11.25" customHeight="1">
      <c r="A948" s="438"/>
      <c r="B948" s="438"/>
      <c r="C948" s="438"/>
      <c r="D948" s="438"/>
      <c r="E948" s="438"/>
      <c r="F948" s="438"/>
      <c r="G948" s="438"/>
      <c r="H948" s="438"/>
      <c r="I948" s="438"/>
      <c r="J948" s="438"/>
      <c r="K948" s="438"/>
      <c r="L948" s="438"/>
      <c r="M948" s="438"/>
      <c r="N948" s="438"/>
      <c r="O948" s="438"/>
      <c r="P948" s="438"/>
      <c r="Q948" s="438"/>
      <c r="R948" s="438"/>
      <c r="S948" s="438"/>
      <c r="T948" s="438"/>
      <c r="U948" s="438"/>
      <c r="V948" s="438"/>
      <c r="W948" s="438"/>
      <c r="X948" s="438"/>
      <c r="Y948" s="438"/>
      <c r="Z948" s="438"/>
    </row>
    <row r="949" ht="11.25" customHeight="1">
      <c r="A949" s="438"/>
      <c r="B949" s="438"/>
      <c r="C949" s="438"/>
      <c r="D949" s="438"/>
      <c r="E949" s="438"/>
      <c r="F949" s="438"/>
      <c r="G949" s="438"/>
      <c r="H949" s="438"/>
      <c r="I949" s="438"/>
      <c r="J949" s="438"/>
      <c r="K949" s="438"/>
      <c r="L949" s="438"/>
      <c r="M949" s="438"/>
      <c r="N949" s="438"/>
      <c r="O949" s="438"/>
      <c r="P949" s="438"/>
      <c r="Q949" s="438"/>
      <c r="R949" s="438"/>
      <c r="S949" s="438"/>
      <c r="T949" s="438"/>
      <c r="U949" s="438"/>
      <c r="V949" s="438"/>
      <c r="W949" s="438"/>
      <c r="X949" s="438"/>
      <c r="Y949" s="438"/>
      <c r="Z949" s="438"/>
    </row>
    <row r="950" ht="11.25" customHeight="1">
      <c r="A950" s="438"/>
      <c r="B950" s="438"/>
      <c r="C950" s="438"/>
      <c r="D950" s="438"/>
      <c r="E950" s="438"/>
      <c r="F950" s="438"/>
      <c r="G950" s="438"/>
      <c r="H950" s="438"/>
      <c r="I950" s="438"/>
      <c r="J950" s="438"/>
      <c r="K950" s="438"/>
      <c r="L950" s="438"/>
      <c r="M950" s="438"/>
      <c r="N950" s="438"/>
      <c r="O950" s="438"/>
      <c r="P950" s="438"/>
      <c r="Q950" s="438"/>
      <c r="R950" s="438"/>
      <c r="S950" s="438"/>
      <c r="T950" s="438"/>
      <c r="U950" s="438"/>
      <c r="V950" s="438"/>
      <c r="W950" s="438"/>
      <c r="X950" s="438"/>
      <c r="Y950" s="438"/>
      <c r="Z950" s="438"/>
    </row>
    <row r="951" ht="11.25" customHeight="1">
      <c r="A951" s="438"/>
      <c r="B951" s="438"/>
      <c r="C951" s="438"/>
      <c r="D951" s="438"/>
      <c r="E951" s="438"/>
      <c r="F951" s="438"/>
      <c r="G951" s="438"/>
      <c r="H951" s="438"/>
      <c r="I951" s="438"/>
      <c r="J951" s="438"/>
      <c r="K951" s="438"/>
      <c r="L951" s="438"/>
      <c r="M951" s="438"/>
      <c r="N951" s="438"/>
      <c r="O951" s="438"/>
      <c r="P951" s="438"/>
      <c r="Q951" s="438"/>
      <c r="R951" s="438"/>
      <c r="S951" s="438"/>
      <c r="T951" s="438"/>
      <c r="U951" s="438"/>
      <c r="V951" s="438"/>
      <c r="W951" s="438"/>
      <c r="X951" s="438"/>
      <c r="Y951" s="438"/>
      <c r="Z951" s="438"/>
    </row>
    <row r="952" ht="11.25" customHeight="1">
      <c r="A952" s="438"/>
      <c r="B952" s="438"/>
      <c r="C952" s="438"/>
      <c r="D952" s="438"/>
      <c r="E952" s="438"/>
      <c r="F952" s="438"/>
      <c r="G952" s="438"/>
      <c r="H952" s="438"/>
      <c r="I952" s="438"/>
      <c r="J952" s="438"/>
      <c r="K952" s="438"/>
      <c r="L952" s="438"/>
      <c r="M952" s="438"/>
      <c r="N952" s="438"/>
      <c r="O952" s="438"/>
      <c r="P952" s="438"/>
      <c r="Q952" s="438"/>
      <c r="R952" s="438"/>
      <c r="S952" s="438"/>
      <c r="T952" s="438"/>
      <c r="U952" s="438"/>
      <c r="V952" s="438"/>
      <c r="W952" s="438"/>
      <c r="X952" s="438"/>
      <c r="Y952" s="438"/>
      <c r="Z952" s="438"/>
    </row>
    <row r="953" ht="11.25" customHeight="1">
      <c r="A953" s="438"/>
      <c r="B953" s="438"/>
      <c r="C953" s="438"/>
      <c r="D953" s="438"/>
      <c r="E953" s="438"/>
      <c r="F953" s="438"/>
      <c r="G953" s="438"/>
      <c r="H953" s="438"/>
      <c r="I953" s="438"/>
      <c r="J953" s="438"/>
      <c r="K953" s="438"/>
      <c r="L953" s="438"/>
      <c r="M953" s="438"/>
      <c r="N953" s="438"/>
      <c r="O953" s="438"/>
      <c r="P953" s="438"/>
      <c r="Q953" s="438"/>
      <c r="R953" s="438"/>
      <c r="S953" s="438"/>
      <c r="T953" s="438"/>
      <c r="U953" s="438"/>
      <c r="V953" s="438"/>
      <c r="W953" s="438"/>
      <c r="X953" s="438"/>
      <c r="Y953" s="438"/>
      <c r="Z953" s="438"/>
    </row>
    <row r="954" ht="11.25" customHeight="1">
      <c r="A954" s="438"/>
      <c r="B954" s="438"/>
      <c r="C954" s="438"/>
      <c r="D954" s="438"/>
      <c r="E954" s="438"/>
      <c r="F954" s="438"/>
      <c r="G954" s="438"/>
      <c r="H954" s="438"/>
      <c r="I954" s="438"/>
      <c r="J954" s="438"/>
      <c r="K954" s="438"/>
      <c r="L954" s="438"/>
      <c r="M954" s="438"/>
      <c r="N954" s="438"/>
      <c r="O954" s="438"/>
      <c r="P954" s="438"/>
      <c r="Q954" s="438"/>
      <c r="R954" s="438"/>
      <c r="S954" s="438"/>
      <c r="T954" s="438"/>
      <c r="U954" s="438"/>
      <c r="V954" s="438"/>
      <c r="W954" s="438"/>
      <c r="X954" s="438"/>
      <c r="Y954" s="438"/>
      <c r="Z954" s="438"/>
    </row>
    <row r="955" ht="11.25" customHeight="1">
      <c r="A955" s="438"/>
      <c r="B955" s="438"/>
      <c r="C955" s="438"/>
      <c r="D955" s="438"/>
      <c r="E955" s="438"/>
      <c r="F955" s="438"/>
      <c r="G955" s="438"/>
      <c r="H955" s="438"/>
      <c r="I955" s="438"/>
      <c r="J955" s="438"/>
      <c r="K955" s="438"/>
      <c r="L955" s="438"/>
      <c r="M955" s="438"/>
      <c r="N955" s="438"/>
      <c r="O955" s="438"/>
      <c r="P955" s="438"/>
      <c r="Q955" s="438"/>
      <c r="R955" s="438"/>
      <c r="S955" s="438"/>
      <c r="T955" s="438"/>
      <c r="U955" s="438"/>
      <c r="V955" s="438"/>
      <c r="W955" s="438"/>
      <c r="X955" s="438"/>
      <c r="Y955" s="438"/>
      <c r="Z955" s="438"/>
    </row>
    <row r="956" ht="11.25" customHeight="1">
      <c r="A956" s="438"/>
      <c r="B956" s="438"/>
      <c r="C956" s="438"/>
      <c r="D956" s="438"/>
      <c r="E956" s="438"/>
      <c r="F956" s="438"/>
      <c r="G956" s="438"/>
      <c r="H956" s="438"/>
      <c r="I956" s="438"/>
      <c r="J956" s="438"/>
      <c r="K956" s="438"/>
      <c r="L956" s="438"/>
      <c r="M956" s="438"/>
      <c r="N956" s="438"/>
      <c r="O956" s="438"/>
      <c r="P956" s="438"/>
      <c r="Q956" s="438"/>
      <c r="R956" s="438"/>
      <c r="S956" s="438"/>
      <c r="T956" s="438"/>
      <c r="U956" s="438"/>
      <c r="V956" s="438"/>
      <c r="W956" s="438"/>
      <c r="X956" s="438"/>
      <c r="Y956" s="438"/>
      <c r="Z956" s="438"/>
    </row>
    <row r="957" ht="11.25" customHeight="1">
      <c r="A957" s="438"/>
      <c r="B957" s="438"/>
      <c r="C957" s="438"/>
      <c r="D957" s="438"/>
      <c r="E957" s="438"/>
      <c r="F957" s="438"/>
      <c r="G957" s="438"/>
      <c r="H957" s="438"/>
      <c r="I957" s="438"/>
      <c r="J957" s="438"/>
      <c r="K957" s="438"/>
      <c r="L957" s="438"/>
      <c r="M957" s="438"/>
      <c r="N957" s="438"/>
      <c r="O957" s="438"/>
      <c r="P957" s="438"/>
      <c r="Q957" s="438"/>
      <c r="R957" s="438"/>
      <c r="S957" s="438"/>
      <c r="T957" s="438"/>
      <c r="U957" s="438"/>
      <c r="V957" s="438"/>
      <c r="W957" s="438"/>
      <c r="X957" s="438"/>
      <c r="Y957" s="438"/>
      <c r="Z957" s="438"/>
    </row>
    <row r="958" ht="11.25" customHeight="1">
      <c r="A958" s="438"/>
      <c r="B958" s="438"/>
      <c r="C958" s="438"/>
      <c r="D958" s="438"/>
      <c r="E958" s="438"/>
      <c r="F958" s="438"/>
      <c r="G958" s="438"/>
      <c r="H958" s="438"/>
      <c r="I958" s="438"/>
      <c r="J958" s="438"/>
      <c r="K958" s="438"/>
      <c r="L958" s="438"/>
      <c r="M958" s="438"/>
      <c r="N958" s="438"/>
      <c r="O958" s="438"/>
      <c r="P958" s="438"/>
      <c r="Q958" s="438"/>
      <c r="R958" s="438"/>
      <c r="S958" s="438"/>
      <c r="T958" s="438"/>
      <c r="U958" s="438"/>
      <c r="V958" s="438"/>
      <c r="W958" s="438"/>
      <c r="X958" s="438"/>
      <c r="Y958" s="438"/>
      <c r="Z958" s="438"/>
    </row>
    <row r="959" ht="11.25" customHeight="1">
      <c r="A959" s="438"/>
      <c r="B959" s="438"/>
      <c r="C959" s="438"/>
      <c r="D959" s="438"/>
      <c r="E959" s="438"/>
      <c r="F959" s="438"/>
      <c r="G959" s="438"/>
      <c r="H959" s="438"/>
      <c r="I959" s="438"/>
      <c r="J959" s="438"/>
      <c r="K959" s="438"/>
      <c r="L959" s="438"/>
      <c r="M959" s="438"/>
      <c r="N959" s="438"/>
      <c r="O959" s="438"/>
      <c r="P959" s="438"/>
      <c r="Q959" s="438"/>
      <c r="R959" s="438"/>
      <c r="S959" s="438"/>
      <c r="T959" s="438"/>
      <c r="U959" s="438"/>
      <c r="V959" s="438"/>
      <c r="W959" s="438"/>
      <c r="X959" s="438"/>
      <c r="Y959" s="438"/>
      <c r="Z959" s="438"/>
    </row>
    <row r="960" ht="11.25" customHeight="1">
      <c r="A960" s="438"/>
      <c r="B960" s="438"/>
      <c r="C960" s="438"/>
      <c r="D960" s="438"/>
      <c r="E960" s="438"/>
      <c r="F960" s="438"/>
      <c r="G960" s="438"/>
      <c r="H960" s="438"/>
      <c r="I960" s="438"/>
      <c r="J960" s="438"/>
      <c r="K960" s="438"/>
      <c r="L960" s="438"/>
      <c r="M960" s="438"/>
      <c r="N960" s="438"/>
      <c r="O960" s="438"/>
      <c r="P960" s="438"/>
      <c r="Q960" s="438"/>
      <c r="R960" s="438"/>
      <c r="S960" s="438"/>
      <c r="T960" s="438"/>
      <c r="U960" s="438"/>
      <c r="V960" s="438"/>
      <c r="W960" s="438"/>
      <c r="X960" s="438"/>
      <c r="Y960" s="438"/>
      <c r="Z960" s="438"/>
    </row>
    <row r="961" ht="11.25" customHeight="1">
      <c r="A961" s="438"/>
      <c r="B961" s="438"/>
      <c r="C961" s="438"/>
      <c r="D961" s="438"/>
      <c r="E961" s="438"/>
      <c r="F961" s="438"/>
      <c r="G961" s="438"/>
      <c r="H961" s="438"/>
      <c r="I961" s="438"/>
      <c r="J961" s="438"/>
      <c r="K961" s="438"/>
      <c r="L961" s="438"/>
      <c r="M961" s="438"/>
      <c r="N961" s="438"/>
      <c r="O961" s="438"/>
      <c r="P961" s="438"/>
      <c r="Q961" s="438"/>
      <c r="R961" s="438"/>
      <c r="S961" s="438"/>
      <c r="T961" s="438"/>
      <c r="U961" s="438"/>
      <c r="V961" s="438"/>
      <c r="W961" s="438"/>
      <c r="X961" s="438"/>
      <c r="Y961" s="438"/>
      <c r="Z961" s="438"/>
    </row>
    <row r="962" ht="11.25" customHeight="1">
      <c r="A962" s="438"/>
      <c r="B962" s="438"/>
      <c r="C962" s="438"/>
      <c r="D962" s="438"/>
      <c r="E962" s="438"/>
      <c r="F962" s="438"/>
      <c r="G962" s="438"/>
      <c r="H962" s="438"/>
      <c r="I962" s="438"/>
      <c r="J962" s="438"/>
      <c r="K962" s="438"/>
      <c r="L962" s="438"/>
      <c r="M962" s="438"/>
      <c r="N962" s="438"/>
      <c r="O962" s="438"/>
      <c r="P962" s="438"/>
      <c r="Q962" s="438"/>
      <c r="R962" s="438"/>
      <c r="S962" s="438"/>
      <c r="T962" s="438"/>
      <c r="U962" s="438"/>
      <c r="V962" s="438"/>
      <c r="W962" s="438"/>
      <c r="X962" s="438"/>
      <c r="Y962" s="438"/>
      <c r="Z962" s="438"/>
    </row>
    <row r="963" ht="11.25" customHeight="1">
      <c r="A963" s="438"/>
      <c r="B963" s="438"/>
      <c r="C963" s="438"/>
      <c r="D963" s="438"/>
      <c r="E963" s="438"/>
      <c r="F963" s="438"/>
      <c r="G963" s="438"/>
      <c r="H963" s="438"/>
      <c r="I963" s="438"/>
      <c r="J963" s="438"/>
      <c r="K963" s="438"/>
      <c r="L963" s="438"/>
      <c r="M963" s="438"/>
      <c r="N963" s="438"/>
      <c r="O963" s="438"/>
      <c r="P963" s="438"/>
      <c r="Q963" s="438"/>
      <c r="R963" s="438"/>
      <c r="S963" s="438"/>
      <c r="T963" s="438"/>
      <c r="U963" s="438"/>
      <c r="V963" s="438"/>
      <c r="W963" s="438"/>
      <c r="X963" s="438"/>
      <c r="Y963" s="438"/>
      <c r="Z963" s="438"/>
    </row>
    <row r="964" ht="11.25" customHeight="1">
      <c r="A964" s="438"/>
      <c r="B964" s="438"/>
      <c r="C964" s="438"/>
      <c r="D964" s="438"/>
      <c r="E964" s="438"/>
      <c r="F964" s="438"/>
      <c r="G964" s="438"/>
      <c r="H964" s="438"/>
      <c r="I964" s="438"/>
      <c r="J964" s="438"/>
      <c r="K964" s="438"/>
      <c r="L964" s="438"/>
      <c r="M964" s="438"/>
      <c r="N964" s="438"/>
      <c r="O964" s="438"/>
      <c r="P964" s="438"/>
      <c r="Q964" s="438"/>
      <c r="R964" s="438"/>
      <c r="S964" s="438"/>
      <c r="T964" s="438"/>
      <c r="U964" s="438"/>
      <c r="V964" s="438"/>
      <c r="W964" s="438"/>
      <c r="X964" s="438"/>
      <c r="Y964" s="438"/>
      <c r="Z964" s="438"/>
    </row>
    <row r="965" ht="11.25" customHeight="1">
      <c r="A965" s="438"/>
      <c r="B965" s="438"/>
      <c r="C965" s="438"/>
      <c r="D965" s="438"/>
      <c r="E965" s="438"/>
      <c r="F965" s="438"/>
      <c r="G965" s="438"/>
      <c r="H965" s="438"/>
      <c r="I965" s="438"/>
      <c r="J965" s="438"/>
      <c r="K965" s="438"/>
      <c r="L965" s="438"/>
      <c r="M965" s="438"/>
      <c r="N965" s="438"/>
      <c r="O965" s="438"/>
      <c r="P965" s="438"/>
      <c r="Q965" s="438"/>
      <c r="R965" s="438"/>
      <c r="S965" s="438"/>
      <c r="T965" s="438"/>
      <c r="U965" s="438"/>
      <c r="V965" s="438"/>
      <c r="W965" s="438"/>
      <c r="X965" s="438"/>
      <c r="Y965" s="438"/>
      <c r="Z965" s="438"/>
    </row>
    <row r="966" ht="11.25" customHeight="1">
      <c r="A966" s="438"/>
      <c r="B966" s="438"/>
      <c r="C966" s="438"/>
      <c r="D966" s="438"/>
      <c r="E966" s="438"/>
      <c r="F966" s="438"/>
      <c r="G966" s="438"/>
      <c r="H966" s="438"/>
      <c r="I966" s="438"/>
      <c r="J966" s="438"/>
      <c r="K966" s="438"/>
      <c r="L966" s="438"/>
      <c r="M966" s="438"/>
      <c r="N966" s="438"/>
      <c r="O966" s="438"/>
      <c r="P966" s="438"/>
      <c r="Q966" s="438"/>
      <c r="R966" s="438"/>
      <c r="S966" s="438"/>
      <c r="T966" s="438"/>
      <c r="U966" s="438"/>
      <c r="V966" s="438"/>
      <c r="W966" s="438"/>
      <c r="X966" s="438"/>
      <c r="Y966" s="438"/>
      <c r="Z966" s="438"/>
    </row>
    <row r="967" ht="11.25" customHeight="1">
      <c r="A967" s="438"/>
      <c r="B967" s="438"/>
      <c r="C967" s="438"/>
      <c r="D967" s="438"/>
      <c r="E967" s="438"/>
      <c r="F967" s="438"/>
      <c r="G967" s="438"/>
      <c r="H967" s="438"/>
      <c r="I967" s="438"/>
      <c r="J967" s="438"/>
      <c r="K967" s="438"/>
      <c r="L967" s="438"/>
      <c r="M967" s="438"/>
      <c r="N967" s="438"/>
      <c r="O967" s="438"/>
      <c r="P967" s="438"/>
      <c r="Q967" s="438"/>
      <c r="R967" s="438"/>
      <c r="S967" s="438"/>
      <c r="T967" s="438"/>
      <c r="U967" s="438"/>
      <c r="V967" s="438"/>
      <c r="W967" s="438"/>
      <c r="X967" s="438"/>
      <c r="Y967" s="438"/>
      <c r="Z967" s="438"/>
    </row>
    <row r="968" ht="11.25" customHeight="1">
      <c r="A968" s="438"/>
      <c r="B968" s="438"/>
      <c r="C968" s="438"/>
      <c r="D968" s="438"/>
      <c r="E968" s="438"/>
      <c r="F968" s="438"/>
      <c r="G968" s="438"/>
      <c r="H968" s="438"/>
      <c r="I968" s="438"/>
      <c r="J968" s="438"/>
      <c r="K968" s="438"/>
      <c r="L968" s="438"/>
      <c r="M968" s="438"/>
      <c r="N968" s="438"/>
      <c r="O968" s="438"/>
      <c r="P968" s="438"/>
      <c r="Q968" s="438"/>
      <c r="R968" s="438"/>
      <c r="S968" s="438"/>
      <c r="T968" s="438"/>
      <c r="U968" s="438"/>
      <c r="V968" s="438"/>
      <c r="W968" s="438"/>
      <c r="X968" s="438"/>
      <c r="Y968" s="438"/>
      <c r="Z968" s="438"/>
    </row>
    <row r="969" ht="11.25" customHeight="1">
      <c r="A969" s="438"/>
      <c r="B969" s="438"/>
      <c r="C969" s="438"/>
      <c r="D969" s="438"/>
      <c r="E969" s="438"/>
      <c r="F969" s="438"/>
      <c r="G969" s="438"/>
      <c r="H969" s="438"/>
      <c r="I969" s="438"/>
      <c r="J969" s="438"/>
      <c r="K969" s="438"/>
      <c r="L969" s="438"/>
      <c r="M969" s="438"/>
      <c r="N969" s="438"/>
      <c r="O969" s="438"/>
      <c r="P969" s="438"/>
      <c r="Q969" s="438"/>
      <c r="R969" s="438"/>
      <c r="S969" s="438"/>
      <c r="T969" s="438"/>
      <c r="U969" s="438"/>
      <c r="V969" s="438"/>
      <c r="W969" s="438"/>
      <c r="X969" s="438"/>
      <c r="Y969" s="438"/>
      <c r="Z969" s="438"/>
    </row>
    <row r="970" ht="11.25" customHeight="1">
      <c r="A970" s="438"/>
      <c r="B970" s="438"/>
      <c r="C970" s="438"/>
      <c r="D970" s="438"/>
      <c r="E970" s="438"/>
      <c r="F970" s="438"/>
      <c r="G970" s="438"/>
      <c r="H970" s="438"/>
      <c r="I970" s="438"/>
      <c r="J970" s="438"/>
      <c r="K970" s="438"/>
      <c r="L970" s="438"/>
      <c r="M970" s="438"/>
      <c r="N970" s="438"/>
      <c r="O970" s="438"/>
      <c r="P970" s="438"/>
      <c r="Q970" s="438"/>
      <c r="R970" s="438"/>
      <c r="S970" s="438"/>
      <c r="T970" s="438"/>
      <c r="U970" s="438"/>
      <c r="V970" s="438"/>
      <c r="W970" s="438"/>
      <c r="X970" s="438"/>
      <c r="Y970" s="438"/>
      <c r="Z970" s="438"/>
    </row>
    <row r="971" ht="11.25" customHeight="1">
      <c r="A971" s="438"/>
      <c r="B971" s="438"/>
      <c r="C971" s="438"/>
      <c r="D971" s="438"/>
      <c r="E971" s="438"/>
      <c r="F971" s="438"/>
      <c r="G971" s="438"/>
      <c r="H971" s="438"/>
      <c r="I971" s="438"/>
      <c r="J971" s="438"/>
      <c r="K971" s="438"/>
      <c r="L971" s="438"/>
      <c r="M971" s="438"/>
      <c r="N971" s="438"/>
      <c r="O971" s="438"/>
      <c r="P971" s="438"/>
      <c r="Q971" s="438"/>
      <c r="R971" s="438"/>
      <c r="S971" s="438"/>
      <c r="T971" s="438"/>
      <c r="U971" s="438"/>
      <c r="V971" s="438"/>
      <c r="W971" s="438"/>
      <c r="X971" s="438"/>
      <c r="Y971" s="438"/>
      <c r="Z971" s="438"/>
    </row>
    <row r="972" ht="11.25" customHeight="1">
      <c r="A972" s="438"/>
      <c r="B972" s="438"/>
      <c r="C972" s="438"/>
      <c r="D972" s="438"/>
      <c r="E972" s="438"/>
      <c r="F972" s="438"/>
      <c r="G972" s="438"/>
      <c r="H972" s="438"/>
      <c r="I972" s="438"/>
      <c r="J972" s="438"/>
      <c r="K972" s="438"/>
      <c r="L972" s="438"/>
      <c r="M972" s="438"/>
      <c r="N972" s="438"/>
      <c r="O972" s="438"/>
      <c r="P972" s="438"/>
      <c r="Q972" s="438"/>
      <c r="R972" s="438"/>
      <c r="S972" s="438"/>
      <c r="T972" s="438"/>
      <c r="U972" s="438"/>
      <c r="V972" s="438"/>
      <c r="W972" s="438"/>
      <c r="X972" s="438"/>
      <c r="Y972" s="438"/>
      <c r="Z972" s="438"/>
    </row>
    <row r="973" ht="11.25" customHeight="1">
      <c r="A973" s="438"/>
      <c r="B973" s="438"/>
      <c r="C973" s="438"/>
      <c r="D973" s="438"/>
      <c r="E973" s="438"/>
      <c r="F973" s="438"/>
      <c r="G973" s="438"/>
      <c r="H973" s="438"/>
      <c r="I973" s="438"/>
      <c r="J973" s="438"/>
      <c r="K973" s="438"/>
      <c r="L973" s="438"/>
      <c r="M973" s="438"/>
      <c r="N973" s="438"/>
      <c r="O973" s="438"/>
      <c r="P973" s="438"/>
      <c r="Q973" s="438"/>
      <c r="R973" s="438"/>
      <c r="S973" s="438"/>
      <c r="T973" s="438"/>
      <c r="U973" s="438"/>
      <c r="V973" s="438"/>
      <c r="W973" s="438"/>
      <c r="X973" s="438"/>
      <c r="Y973" s="438"/>
      <c r="Z973" s="438"/>
    </row>
    <row r="974" ht="11.25" customHeight="1">
      <c r="A974" s="438"/>
      <c r="B974" s="438"/>
      <c r="C974" s="438"/>
      <c r="D974" s="438"/>
      <c r="E974" s="438"/>
      <c r="F974" s="438"/>
      <c r="G974" s="438"/>
      <c r="H974" s="438"/>
      <c r="I974" s="438"/>
      <c r="J974" s="438"/>
      <c r="K974" s="438"/>
      <c r="L974" s="438"/>
      <c r="M974" s="438"/>
      <c r="N974" s="438"/>
      <c r="O974" s="438"/>
      <c r="P974" s="438"/>
      <c r="Q974" s="438"/>
      <c r="R974" s="438"/>
      <c r="S974" s="438"/>
      <c r="T974" s="438"/>
      <c r="U974" s="438"/>
      <c r="V974" s="438"/>
      <c r="W974" s="438"/>
      <c r="X974" s="438"/>
      <c r="Y974" s="438"/>
      <c r="Z974" s="438"/>
    </row>
    <row r="975" ht="11.25" customHeight="1">
      <c r="A975" s="438"/>
      <c r="B975" s="438"/>
      <c r="C975" s="438"/>
      <c r="D975" s="438"/>
      <c r="E975" s="438"/>
      <c r="F975" s="438"/>
      <c r="G975" s="438"/>
      <c r="H975" s="438"/>
      <c r="I975" s="438"/>
      <c r="J975" s="438"/>
      <c r="K975" s="438"/>
      <c r="L975" s="438"/>
      <c r="M975" s="438"/>
      <c r="N975" s="438"/>
      <c r="O975" s="438"/>
      <c r="P975" s="438"/>
      <c r="Q975" s="438"/>
      <c r="R975" s="438"/>
      <c r="S975" s="438"/>
      <c r="T975" s="438"/>
      <c r="U975" s="438"/>
      <c r="V975" s="438"/>
      <c r="W975" s="438"/>
      <c r="X975" s="438"/>
      <c r="Y975" s="438"/>
      <c r="Z975" s="438"/>
    </row>
    <row r="976" ht="11.25" customHeight="1">
      <c r="A976" s="438"/>
      <c r="B976" s="438"/>
      <c r="C976" s="438"/>
      <c r="D976" s="438"/>
      <c r="E976" s="438"/>
      <c r="F976" s="438"/>
      <c r="G976" s="438"/>
      <c r="H976" s="438"/>
      <c r="I976" s="438"/>
      <c r="J976" s="438"/>
      <c r="K976" s="438"/>
      <c r="L976" s="438"/>
      <c r="M976" s="438"/>
      <c r="N976" s="438"/>
      <c r="O976" s="438"/>
      <c r="P976" s="438"/>
      <c r="Q976" s="438"/>
      <c r="R976" s="438"/>
      <c r="S976" s="438"/>
      <c r="T976" s="438"/>
      <c r="U976" s="438"/>
      <c r="V976" s="438"/>
      <c r="W976" s="438"/>
      <c r="X976" s="438"/>
      <c r="Y976" s="438"/>
      <c r="Z976" s="438"/>
    </row>
    <row r="977" ht="11.25" customHeight="1">
      <c r="A977" s="438"/>
      <c r="B977" s="438"/>
      <c r="C977" s="438"/>
      <c r="D977" s="438"/>
      <c r="E977" s="438"/>
      <c r="F977" s="438"/>
      <c r="G977" s="438"/>
      <c r="H977" s="438"/>
      <c r="I977" s="438"/>
      <c r="J977" s="438"/>
      <c r="K977" s="438"/>
      <c r="L977" s="438"/>
      <c r="M977" s="438"/>
      <c r="N977" s="438"/>
      <c r="O977" s="438"/>
      <c r="P977" s="438"/>
      <c r="Q977" s="438"/>
      <c r="R977" s="438"/>
      <c r="S977" s="438"/>
      <c r="T977" s="438"/>
      <c r="U977" s="438"/>
      <c r="V977" s="438"/>
      <c r="W977" s="438"/>
      <c r="X977" s="438"/>
      <c r="Y977" s="438"/>
      <c r="Z977" s="438"/>
    </row>
    <row r="978" ht="11.25" customHeight="1">
      <c r="A978" s="438"/>
      <c r="B978" s="438"/>
      <c r="C978" s="438"/>
      <c r="D978" s="438"/>
      <c r="E978" s="438"/>
      <c r="F978" s="438"/>
      <c r="G978" s="438"/>
      <c r="H978" s="438"/>
      <c r="I978" s="438"/>
      <c r="J978" s="438"/>
      <c r="K978" s="438"/>
      <c r="L978" s="438"/>
      <c r="M978" s="438"/>
      <c r="N978" s="438"/>
      <c r="O978" s="438"/>
      <c r="P978" s="438"/>
      <c r="Q978" s="438"/>
      <c r="R978" s="438"/>
      <c r="S978" s="438"/>
      <c r="T978" s="438"/>
      <c r="U978" s="438"/>
      <c r="V978" s="438"/>
      <c r="W978" s="438"/>
      <c r="X978" s="438"/>
      <c r="Y978" s="438"/>
      <c r="Z978" s="438"/>
    </row>
    <row r="979" ht="11.25" customHeight="1">
      <c r="A979" s="438"/>
      <c r="B979" s="438"/>
      <c r="C979" s="438"/>
      <c r="D979" s="438"/>
      <c r="E979" s="438"/>
      <c r="F979" s="438"/>
      <c r="G979" s="438"/>
      <c r="H979" s="438"/>
      <c r="I979" s="438"/>
      <c r="J979" s="438"/>
      <c r="K979" s="438"/>
      <c r="L979" s="438"/>
      <c r="M979" s="438"/>
      <c r="N979" s="438"/>
      <c r="O979" s="438"/>
      <c r="P979" s="438"/>
      <c r="Q979" s="438"/>
      <c r="R979" s="438"/>
      <c r="S979" s="438"/>
      <c r="T979" s="438"/>
      <c r="U979" s="438"/>
      <c r="V979" s="438"/>
      <c r="W979" s="438"/>
      <c r="X979" s="438"/>
      <c r="Y979" s="438"/>
      <c r="Z979" s="438"/>
    </row>
    <row r="980" ht="11.25" customHeight="1">
      <c r="A980" s="438"/>
      <c r="B980" s="438"/>
      <c r="C980" s="438"/>
      <c r="D980" s="438"/>
      <c r="E980" s="438"/>
      <c r="F980" s="438"/>
      <c r="G980" s="438"/>
      <c r="H980" s="438"/>
      <c r="I980" s="438"/>
      <c r="J980" s="438"/>
      <c r="K980" s="438"/>
      <c r="L980" s="438"/>
      <c r="M980" s="438"/>
      <c r="N980" s="438"/>
      <c r="O980" s="438"/>
      <c r="P980" s="438"/>
      <c r="Q980" s="438"/>
      <c r="R980" s="438"/>
      <c r="S980" s="438"/>
      <c r="T980" s="438"/>
      <c r="U980" s="438"/>
      <c r="V980" s="438"/>
      <c r="W980" s="438"/>
      <c r="X980" s="438"/>
      <c r="Y980" s="438"/>
      <c r="Z980" s="438"/>
    </row>
    <row r="981" ht="11.25" customHeight="1">
      <c r="A981" s="438"/>
      <c r="B981" s="438"/>
      <c r="C981" s="438"/>
      <c r="D981" s="438"/>
      <c r="E981" s="438"/>
      <c r="F981" s="438"/>
      <c r="G981" s="438"/>
      <c r="H981" s="438"/>
      <c r="I981" s="438"/>
      <c r="J981" s="438"/>
      <c r="K981" s="438"/>
      <c r="L981" s="438"/>
      <c r="M981" s="438"/>
      <c r="N981" s="438"/>
      <c r="O981" s="438"/>
      <c r="P981" s="438"/>
      <c r="Q981" s="438"/>
      <c r="R981" s="438"/>
      <c r="S981" s="438"/>
      <c r="T981" s="438"/>
      <c r="U981" s="438"/>
      <c r="V981" s="438"/>
      <c r="W981" s="438"/>
      <c r="X981" s="438"/>
      <c r="Y981" s="438"/>
      <c r="Z981" s="438"/>
    </row>
    <row r="982" ht="11.25" customHeight="1">
      <c r="A982" s="438"/>
      <c r="B982" s="438"/>
      <c r="C982" s="438"/>
      <c r="D982" s="438"/>
      <c r="E982" s="438"/>
      <c r="F982" s="438"/>
      <c r="G982" s="438"/>
      <c r="H982" s="438"/>
      <c r="I982" s="438"/>
      <c r="J982" s="438"/>
      <c r="K982" s="438"/>
      <c r="L982" s="438"/>
      <c r="M982" s="438"/>
      <c r="N982" s="438"/>
      <c r="O982" s="438"/>
      <c r="P982" s="438"/>
      <c r="Q982" s="438"/>
      <c r="R982" s="438"/>
      <c r="S982" s="438"/>
      <c r="T982" s="438"/>
      <c r="U982" s="438"/>
      <c r="V982" s="438"/>
      <c r="W982" s="438"/>
      <c r="X982" s="438"/>
      <c r="Y982" s="438"/>
      <c r="Z982" s="438"/>
    </row>
    <row r="983" ht="11.25" customHeight="1">
      <c r="A983" s="438"/>
      <c r="B983" s="438"/>
      <c r="C983" s="438"/>
      <c r="D983" s="438"/>
      <c r="E983" s="438"/>
      <c r="F983" s="438"/>
      <c r="G983" s="438"/>
      <c r="H983" s="438"/>
      <c r="I983" s="438"/>
      <c r="J983" s="438"/>
      <c r="K983" s="438"/>
      <c r="L983" s="438"/>
      <c r="M983" s="438"/>
      <c r="N983" s="438"/>
      <c r="O983" s="438"/>
      <c r="P983" s="438"/>
      <c r="Q983" s="438"/>
      <c r="R983" s="438"/>
      <c r="S983" s="438"/>
      <c r="T983" s="438"/>
      <c r="U983" s="438"/>
      <c r="V983" s="438"/>
      <c r="W983" s="438"/>
      <c r="X983" s="438"/>
      <c r="Y983" s="438"/>
      <c r="Z983" s="438"/>
    </row>
    <row r="984" ht="11.25" customHeight="1">
      <c r="A984" s="438"/>
      <c r="B984" s="438"/>
      <c r="C984" s="438"/>
      <c r="D984" s="438"/>
      <c r="E984" s="438"/>
      <c r="F984" s="438"/>
      <c r="G984" s="438"/>
      <c r="H984" s="438"/>
      <c r="I984" s="438"/>
      <c r="J984" s="438"/>
      <c r="K984" s="438"/>
      <c r="L984" s="438"/>
      <c r="M984" s="438"/>
      <c r="N984" s="438"/>
      <c r="O984" s="438"/>
      <c r="P984" s="438"/>
      <c r="Q984" s="438"/>
      <c r="R984" s="438"/>
      <c r="S984" s="438"/>
      <c r="T984" s="438"/>
      <c r="U984" s="438"/>
      <c r="V984" s="438"/>
      <c r="W984" s="438"/>
      <c r="X984" s="438"/>
      <c r="Y984" s="438"/>
      <c r="Z984" s="438"/>
    </row>
    <row r="985" ht="11.25" customHeight="1">
      <c r="A985" s="438"/>
      <c r="B985" s="438"/>
      <c r="C985" s="438"/>
      <c r="D985" s="438"/>
      <c r="E985" s="438"/>
      <c r="F985" s="438"/>
      <c r="G985" s="438"/>
      <c r="H985" s="438"/>
      <c r="I985" s="438"/>
      <c r="J985" s="438"/>
      <c r="K985" s="438"/>
      <c r="L985" s="438"/>
      <c r="M985" s="438"/>
      <c r="N985" s="438"/>
      <c r="O985" s="438"/>
      <c r="P985" s="438"/>
      <c r="Q985" s="438"/>
      <c r="R985" s="438"/>
      <c r="S985" s="438"/>
      <c r="T985" s="438"/>
      <c r="U985" s="438"/>
      <c r="V985" s="438"/>
      <c r="W985" s="438"/>
      <c r="X985" s="438"/>
      <c r="Y985" s="438"/>
      <c r="Z985" s="438"/>
    </row>
    <row r="986" ht="11.25" customHeight="1">
      <c r="A986" s="438"/>
      <c r="B986" s="438"/>
      <c r="C986" s="438"/>
      <c r="D986" s="438"/>
      <c r="E986" s="438"/>
      <c r="F986" s="438"/>
      <c r="G986" s="438"/>
      <c r="H986" s="438"/>
      <c r="I986" s="438"/>
      <c r="J986" s="438"/>
      <c r="K986" s="438"/>
      <c r="L986" s="438"/>
      <c r="M986" s="438"/>
      <c r="N986" s="438"/>
      <c r="O986" s="438"/>
      <c r="P986" s="438"/>
      <c r="Q986" s="438"/>
      <c r="R986" s="438"/>
      <c r="S986" s="438"/>
      <c r="T986" s="438"/>
      <c r="U986" s="438"/>
      <c r="V986" s="438"/>
      <c r="W986" s="438"/>
      <c r="X986" s="438"/>
      <c r="Y986" s="438"/>
      <c r="Z986" s="438"/>
    </row>
    <row r="987" ht="11.25" customHeight="1">
      <c r="A987" s="438"/>
      <c r="B987" s="438"/>
      <c r="C987" s="438"/>
      <c r="D987" s="438"/>
      <c r="E987" s="438"/>
      <c r="F987" s="438"/>
      <c r="G987" s="438"/>
      <c r="H987" s="438"/>
      <c r="I987" s="438"/>
      <c r="J987" s="438"/>
      <c r="K987" s="438"/>
      <c r="L987" s="438"/>
      <c r="M987" s="438"/>
      <c r="N987" s="438"/>
      <c r="O987" s="438"/>
      <c r="P987" s="438"/>
      <c r="Q987" s="438"/>
      <c r="R987" s="438"/>
      <c r="S987" s="438"/>
      <c r="T987" s="438"/>
      <c r="U987" s="438"/>
      <c r="V987" s="438"/>
      <c r="W987" s="438"/>
      <c r="X987" s="438"/>
      <c r="Y987" s="438"/>
      <c r="Z987" s="438"/>
    </row>
    <row r="988" ht="11.25" customHeight="1">
      <c r="A988" s="438"/>
      <c r="B988" s="438"/>
      <c r="C988" s="438"/>
      <c r="D988" s="438"/>
      <c r="E988" s="438"/>
      <c r="F988" s="438"/>
      <c r="G988" s="438"/>
      <c r="H988" s="438"/>
      <c r="I988" s="438"/>
      <c r="J988" s="438"/>
      <c r="K988" s="438"/>
      <c r="L988" s="438"/>
      <c r="M988" s="438"/>
      <c r="N988" s="438"/>
      <c r="O988" s="438"/>
      <c r="P988" s="438"/>
      <c r="Q988" s="438"/>
      <c r="R988" s="438"/>
      <c r="S988" s="438"/>
      <c r="T988" s="438"/>
      <c r="U988" s="438"/>
      <c r="V988" s="438"/>
      <c r="W988" s="438"/>
      <c r="X988" s="438"/>
      <c r="Y988" s="438"/>
      <c r="Z988" s="438"/>
    </row>
    <row r="989" ht="11.25" customHeight="1">
      <c r="A989" s="438"/>
      <c r="B989" s="438"/>
      <c r="C989" s="438"/>
      <c r="D989" s="438"/>
      <c r="E989" s="438"/>
      <c r="F989" s="438"/>
      <c r="G989" s="438"/>
      <c r="H989" s="438"/>
      <c r="I989" s="438"/>
      <c r="J989" s="438"/>
      <c r="K989" s="438"/>
      <c r="L989" s="438"/>
      <c r="M989" s="438"/>
      <c r="N989" s="438"/>
      <c r="O989" s="438"/>
      <c r="P989" s="438"/>
      <c r="Q989" s="438"/>
      <c r="R989" s="438"/>
      <c r="S989" s="438"/>
      <c r="T989" s="438"/>
      <c r="U989" s="438"/>
      <c r="V989" s="438"/>
      <c r="W989" s="438"/>
      <c r="X989" s="438"/>
      <c r="Y989" s="438"/>
      <c r="Z989" s="438"/>
    </row>
    <row r="990" ht="11.25" customHeight="1">
      <c r="A990" s="438"/>
      <c r="B990" s="438"/>
      <c r="C990" s="438"/>
      <c r="D990" s="438"/>
      <c r="E990" s="438"/>
      <c r="F990" s="438"/>
      <c r="G990" s="438"/>
      <c r="H990" s="438"/>
      <c r="I990" s="438"/>
      <c r="J990" s="438"/>
      <c r="K990" s="438"/>
      <c r="L990" s="438"/>
      <c r="M990" s="438"/>
      <c r="N990" s="438"/>
      <c r="O990" s="438"/>
      <c r="P990" s="438"/>
      <c r="Q990" s="438"/>
      <c r="R990" s="438"/>
      <c r="S990" s="438"/>
      <c r="T990" s="438"/>
      <c r="U990" s="438"/>
      <c r="V990" s="438"/>
      <c r="W990" s="438"/>
      <c r="X990" s="438"/>
      <c r="Y990" s="438"/>
      <c r="Z990" s="438"/>
    </row>
    <row r="991" ht="11.25" customHeight="1">
      <c r="A991" s="438"/>
      <c r="B991" s="438"/>
      <c r="C991" s="438"/>
      <c r="D991" s="438"/>
      <c r="E991" s="438"/>
      <c r="F991" s="438"/>
      <c r="G991" s="438"/>
      <c r="H991" s="438"/>
      <c r="I991" s="438"/>
      <c r="J991" s="438"/>
      <c r="K991" s="438"/>
      <c r="L991" s="438"/>
      <c r="M991" s="438"/>
      <c r="N991" s="438"/>
      <c r="O991" s="438"/>
      <c r="P991" s="438"/>
      <c r="Q991" s="438"/>
      <c r="R991" s="438"/>
      <c r="S991" s="438"/>
      <c r="T991" s="438"/>
      <c r="U991" s="438"/>
      <c r="V991" s="438"/>
      <c r="W991" s="438"/>
      <c r="X991" s="438"/>
      <c r="Y991" s="438"/>
      <c r="Z991" s="438"/>
    </row>
    <row r="992" ht="11.25" customHeight="1">
      <c r="A992" s="438"/>
      <c r="B992" s="438"/>
      <c r="C992" s="438"/>
      <c r="D992" s="438"/>
      <c r="E992" s="438"/>
      <c r="F992" s="438"/>
      <c r="G992" s="438"/>
      <c r="H992" s="438"/>
      <c r="I992" s="438"/>
      <c r="J992" s="438"/>
      <c r="K992" s="438"/>
      <c r="L992" s="438"/>
      <c r="M992" s="438"/>
      <c r="N992" s="438"/>
      <c r="O992" s="438"/>
      <c r="P992" s="438"/>
      <c r="Q992" s="438"/>
      <c r="R992" s="438"/>
      <c r="S992" s="438"/>
      <c r="T992" s="438"/>
      <c r="U992" s="438"/>
      <c r="V992" s="438"/>
      <c r="W992" s="438"/>
      <c r="X992" s="438"/>
      <c r="Y992" s="438"/>
      <c r="Z992" s="438"/>
    </row>
    <row r="993" ht="11.25" customHeight="1">
      <c r="A993" s="438"/>
      <c r="B993" s="438"/>
      <c r="C993" s="438"/>
      <c r="D993" s="438"/>
      <c r="E993" s="438"/>
      <c r="F993" s="438"/>
      <c r="G993" s="438"/>
      <c r="H993" s="438"/>
      <c r="I993" s="438"/>
      <c r="J993" s="438"/>
      <c r="K993" s="438"/>
      <c r="L993" s="438"/>
      <c r="M993" s="438"/>
      <c r="N993" s="438"/>
      <c r="O993" s="438"/>
      <c r="P993" s="438"/>
      <c r="Q993" s="438"/>
      <c r="R993" s="438"/>
      <c r="S993" s="438"/>
      <c r="T993" s="438"/>
      <c r="U993" s="438"/>
      <c r="V993" s="438"/>
      <c r="W993" s="438"/>
      <c r="X993" s="438"/>
      <c r="Y993" s="438"/>
      <c r="Z993" s="438"/>
    </row>
    <row r="994" ht="11.25" customHeight="1">
      <c r="A994" s="438"/>
      <c r="B994" s="438"/>
      <c r="C994" s="438"/>
      <c r="D994" s="438"/>
      <c r="E994" s="438"/>
      <c r="F994" s="438"/>
      <c r="G994" s="438"/>
      <c r="H994" s="438"/>
      <c r="I994" s="438"/>
      <c r="J994" s="438"/>
      <c r="K994" s="438"/>
      <c r="L994" s="438"/>
      <c r="M994" s="438"/>
      <c r="N994" s="438"/>
      <c r="O994" s="438"/>
      <c r="P994" s="438"/>
      <c r="Q994" s="438"/>
      <c r="R994" s="438"/>
      <c r="S994" s="438"/>
      <c r="T994" s="438"/>
      <c r="U994" s="438"/>
      <c r="V994" s="438"/>
      <c r="W994" s="438"/>
      <c r="X994" s="438"/>
      <c r="Y994" s="438"/>
      <c r="Z994" s="438"/>
    </row>
    <row r="995" ht="11.25" customHeight="1">
      <c r="A995" s="438"/>
      <c r="B995" s="438"/>
      <c r="C995" s="438"/>
      <c r="D995" s="438"/>
      <c r="E995" s="438"/>
      <c r="F995" s="438"/>
      <c r="G995" s="438"/>
      <c r="H995" s="438"/>
      <c r="I995" s="438"/>
      <c r="J995" s="438"/>
      <c r="K995" s="438"/>
      <c r="L995" s="438"/>
      <c r="M995" s="438"/>
      <c r="N995" s="438"/>
      <c r="O995" s="438"/>
      <c r="P995" s="438"/>
      <c r="Q995" s="438"/>
      <c r="R995" s="438"/>
      <c r="S995" s="438"/>
      <c r="T995" s="438"/>
      <c r="U995" s="438"/>
      <c r="V995" s="438"/>
      <c r="W995" s="438"/>
      <c r="X995" s="438"/>
      <c r="Y995" s="438"/>
      <c r="Z995" s="438"/>
    </row>
    <row r="996" ht="11.25" customHeight="1">
      <c r="A996" s="438"/>
      <c r="B996" s="438"/>
      <c r="C996" s="438"/>
      <c r="D996" s="438"/>
      <c r="E996" s="438"/>
      <c r="F996" s="438"/>
      <c r="G996" s="438"/>
      <c r="H996" s="438"/>
      <c r="I996" s="438"/>
      <c r="J996" s="438"/>
      <c r="K996" s="438"/>
      <c r="L996" s="438"/>
      <c r="M996" s="438"/>
      <c r="N996" s="438"/>
      <c r="O996" s="438"/>
      <c r="P996" s="438"/>
      <c r="Q996" s="438"/>
      <c r="R996" s="438"/>
      <c r="S996" s="438"/>
      <c r="T996" s="438"/>
      <c r="U996" s="438"/>
      <c r="V996" s="438"/>
      <c r="W996" s="438"/>
      <c r="X996" s="438"/>
      <c r="Y996" s="438"/>
      <c r="Z996" s="438"/>
    </row>
    <row r="997" ht="11.25" customHeight="1">
      <c r="A997" s="438"/>
      <c r="B997" s="438"/>
      <c r="C997" s="438"/>
      <c r="D997" s="438"/>
      <c r="E997" s="438"/>
      <c r="F997" s="438"/>
      <c r="G997" s="438"/>
      <c r="H997" s="438"/>
      <c r="I997" s="438"/>
      <c r="J997" s="438"/>
      <c r="K997" s="438"/>
      <c r="L997" s="438"/>
      <c r="M997" s="438"/>
      <c r="N997" s="438"/>
      <c r="O997" s="438"/>
      <c r="P997" s="438"/>
      <c r="Q997" s="438"/>
      <c r="R997" s="438"/>
      <c r="S997" s="438"/>
      <c r="T997" s="438"/>
      <c r="U997" s="438"/>
      <c r="V997" s="438"/>
      <c r="W997" s="438"/>
      <c r="X997" s="438"/>
      <c r="Y997" s="438"/>
      <c r="Z997" s="438"/>
    </row>
    <row r="998" ht="11.25" customHeight="1">
      <c r="A998" s="438"/>
      <c r="B998" s="438"/>
      <c r="C998" s="438"/>
      <c r="D998" s="438"/>
      <c r="E998" s="438"/>
      <c r="F998" s="438"/>
      <c r="G998" s="438"/>
      <c r="H998" s="438"/>
      <c r="I998" s="438"/>
      <c r="J998" s="438"/>
      <c r="K998" s="438"/>
      <c r="L998" s="438"/>
      <c r="M998" s="438"/>
      <c r="N998" s="438"/>
      <c r="O998" s="438"/>
      <c r="P998" s="438"/>
      <c r="Q998" s="438"/>
      <c r="R998" s="438"/>
      <c r="S998" s="438"/>
      <c r="T998" s="438"/>
      <c r="U998" s="438"/>
      <c r="V998" s="438"/>
      <c r="W998" s="438"/>
      <c r="X998" s="438"/>
      <c r="Y998" s="438"/>
      <c r="Z998" s="438"/>
    </row>
    <row r="999" ht="11.25" customHeight="1">
      <c r="A999" s="438"/>
      <c r="B999" s="438"/>
      <c r="C999" s="438"/>
      <c r="D999" s="438"/>
      <c r="E999" s="438"/>
      <c r="F999" s="438"/>
      <c r="G999" s="438"/>
      <c r="H999" s="438"/>
      <c r="I999" s="438"/>
      <c r="J999" s="438"/>
      <c r="K999" s="438"/>
      <c r="L999" s="438"/>
      <c r="M999" s="438"/>
      <c r="N999" s="438"/>
      <c r="O999" s="438"/>
      <c r="P999" s="438"/>
      <c r="Q999" s="438"/>
      <c r="R999" s="438"/>
      <c r="S999" s="438"/>
      <c r="T999" s="438"/>
      <c r="U999" s="438"/>
      <c r="V999" s="438"/>
      <c r="W999" s="438"/>
      <c r="X999" s="438"/>
      <c r="Y999" s="438"/>
      <c r="Z999" s="438"/>
    </row>
    <row r="1000" ht="11.25" customHeight="1">
      <c r="A1000" s="438"/>
      <c r="B1000" s="438"/>
      <c r="C1000" s="438"/>
      <c r="D1000" s="438"/>
      <c r="E1000" s="438"/>
      <c r="F1000" s="438"/>
      <c r="G1000" s="438"/>
      <c r="H1000" s="438"/>
      <c r="I1000" s="438"/>
      <c r="J1000" s="438"/>
      <c r="K1000" s="438"/>
      <c r="L1000" s="438"/>
      <c r="M1000" s="438"/>
      <c r="N1000" s="438"/>
      <c r="O1000" s="438"/>
      <c r="P1000" s="438"/>
      <c r="Q1000" s="438"/>
      <c r="R1000" s="438"/>
      <c r="S1000" s="438"/>
      <c r="T1000" s="438"/>
      <c r="U1000" s="438"/>
      <c r="V1000" s="438"/>
      <c r="W1000" s="438"/>
      <c r="X1000" s="438"/>
      <c r="Y1000" s="438"/>
      <c r="Z1000" s="438"/>
    </row>
  </sheetData>
  <autoFilter ref="$A$19:$K$248">
    <sortState ref="A19:K248">
      <sortCondition ref="A19:A248"/>
    </sortState>
  </autoFilter>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1.29"/>
    <col customWidth="1" min="2" max="2" width="25.71"/>
    <col customWidth="1" min="3" max="3" width="20.29"/>
    <col customWidth="1" min="4" max="4" width="19.86"/>
  </cols>
  <sheetData>
    <row r="1" hidden="1">
      <c r="A1" s="516"/>
      <c r="B1" s="145"/>
      <c r="C1" s="2"/>
      <c r="D1" s="2"/>
      <c r="E1" s="2"/>
      <c r="F1" s="2"/>
      <c r="G1" s="2"/>
      <c r="H1" s="2"/>
      <c r="I1" s="2"/>
      <c r="J1" s="2"/>
      <c r="K1" s="2"/>
      <c r="L1" s="2"/>
      <c r="M1" s="2"/>
      <c r="N1" s="2"/>
      <c r="O1" s="2"/>
      <c r="P1" s="2"/>
      <c r="Q1" s="2"/>
      <c r="R1" s="2"/>
      <c r="S1" s="2"/>
      <c r="T1" s="2"/>
      <c r="U1" s="2"/>
      <c r="V1" s="2"/>
      <c r="W1" s="2"/>
      <c r="X1" s="2"/>
      <c r="Y1" s="2"/>
      <c r="Z1" s="2"/>
    </row>
    <row r="2" hidden="1">
      <c r="A2" s="516" t="s">
        <v>5628</v>
      </c>
      <c r="B2" s="145"/>
      <c r="C2" s="2"/>
      <c r="D2" s="2"/>
      <c r="E2" s="2"/>
      <c r="F2" s="2"/>
      <c r="G2" s="2"/>
      <c r="H2" s="2"/>
      <c r="I2" s="2"/>
      <c r="J2" s="2"/>
      <c r="K2" s="2"/>
      <c r="L2" s="2"/>
      <c r="M2" s="2"/>
      <c r="N2" s="2"/>
      <c r="O2" s="2"/>
      <c r="P2" s="2"/>
      <c r="Q2" s="2"/>
      <c r="R2" s="2"/>
      <c r="S2" s="2"/>
      <c r="T2" s="2"/>
      <c r="U2" s="2"/>
      <c r="V2" s="2"/>
      <c r="W2" s="2"/>
      <c r="X2" s="2"/>
      <c r="Y2" s="2"/>
      <c r="Z2" s="2"/>
    </row>
    <row r="3" hidden="1">
      <c r="A3" s="349"/>
      <c r="B3" s="145"/>
      <c r="C3" s="2"/>
      <c r="D3" s="2"/>
      <c r="E3" s="2"/>
      <c r="F3" s="2"/>
      <c r="G3" s="2"/>
      <c r="H3" s="2"/>
      <c r="I3" s="2"/>
      <c r="J3" s="2"/>
      <c r="K3" s="2"/>
      <c r="L3" s="2"/>
      <c r="M3" s="2"/>
      <c r="N3" s="2"/>
      <c r="O3" s="2"/>
      <c r="P3" s="2"/>
      <c r="Q3" s="2"/>
      <c r="R3" s="2"/>
      <c r="S3" s="2"/>
      <c r="T3" s="2"/>
      <c r="U3" s="2"/>
      <c r="V3" s="2"/>
      <c r="W3" s="2"/>
      <c r="X3" s="2"/>
      <c r="Y3" s="2"/>
      <c r="Z3" s="2"/>
    </row>
    <row r="4" hidden="1">
      <c r="A4" s="349"/>
      <c r="B4" s="145"/>
      <c r="C4" s="2"/>
      <c r="D4" s="2"/>
      <c r="E4" s="2"/>
      <c r="F4" s="2"/>
      <c r="G4" s="2"/>
      <c r="H4" s="2"/>
      <c r="I4" s="2"/>
      <c r="J4" s="2"/>
      <c r="K4" s="2"/>
      <c r="L4" s="2"/>
      <c r="M4" s="2"/>
      <c r="N4" s="2"/>
      <c r="O4" s="2"/>
      <c r="P4" s="2"/>
      <c r="Q4" s="2"/>
      <c r="R4" s="2"/>
      <c r="S4" s="2"/>
      <c r="T4" s="2"/>
      <c r="U4" s="2"/>
      <c r="V4" s="2"/>
      <c r="W4" s="2"/>
      <c r="X4" s="2"/>
      <c r="Y4" s="2"/>
      <c r="Z4" s="2"/>
    </row>
    <row r="5" hidden="1">
      <c r="A5" s="517"/>
      <c r="B5" s="145"/>
      <c r="C5" s="2"/>
      <c r="D5" s="2"/>
      <c r="E5" s="2"/>
      <c r="F5" s="2"/>
      <c r="G5" s="2"/>
      <c r="H5" s="2"/>
      <c r="I5" s="2"/>
      <c r="J5" s="2"/>
      <c r="K5" s="2"/>
      <c r="L5" s="2"/>
      <c r="M5" s="2"/>
      <c r="N5" s="2"/>
      <c r="O5" s="2"/>
      <c r="P5" s="2"/>
      <c r="Q5" s="2"/>
      <c r="R5" s="2"/>
      <c r="S5" s="2"/>
      <c r="T5" s="2"/>
      <c r="U5" s="2"/>
      <c r="V5" s="2"/>
      <c r="W5" s="2"/>
      <c r="X5" s="2"/>
      <c r="Y5" s="2"/>
      <c r="Z5" s="2"/>
    </row>
    <row r="6" hidden="1">
      <c r="A6" s="517"/>
      <c r="B6" s="145"/>
      <c r="C6" s="2"/>
      <c r="D6" s="2"/>
      <c r="E6" s="2"/>
      <c r="F6" s="2"/>
      <c r="G6" s="2"/>
      <c r="H6" s="2"/>
      <c r="I6" s="2"/>
      <c r="J6" s="2"/>
      <c r="K6" s="2"/>
      <c r="L6" s="2"/>
      <c r="M6" s="2"/>
      <c r="N6" s="2"/>
      <c r="O6" s="2"/>
      <c r="P6" s="2"/>
      <c r="Q6" s="2"/>
      <c r="R6" s="2"/>
      <c r="S6" s="2"/>
      <c r="T6" s="2"/>
      <c r="U6" s="2"/>
      <c r="V6" s="2"/>
      <c r="W6" s="2"/>
      <c r="X6" s="2"/>
      <c r="Y6" s="2"/>
      <c r="Z6" s="2"/>
    </row>
    <row r="7" hidden="1">
      <c r="A7" s="517"/>
      <c r="B7" s="145"/>
      <c r="C7" s="2"/>
      <c r="D7" s="2"/>
      <c r="E7" s="2"/>
      <c r="F7" s="2"/>
      <c r="G7" s="2"/>
      <c r="H7" s="2"/>
      <c r="I7" s="2"/>
      <c r="J7" s="2"/>
      <c r="K7" s="2"/>
      <c r="L7" s="2"/>
      <c r="M7" s="2"/>
      <c r="N7" s="2"/>
      <c r="O7" s="2"/>
      <c r="P7" s="2"/>
      <c r="Q7" s="2"/>
      <c r="R7" s="2"/>
      <c r="S7" s="2"/>
      <c r="T7" s="2"/>
      <c r="U7" s="2"/>
      <c r="V7" s="2"/>
      <c r="W7" s="2"/>
      <c r="X7" s="2"/>
      <c r="Y7" s="2"/>
      <c r="Z7" s="2"/>
    </row>
    <row r="8" hidden="1">
      <c r="A8" s="517"/>
      <c r="B8" s="145"/>
      <c r="C8" s="2"/>
      <c r="D8" s="2"/>
      <c r="E8" s="2"/>
      <c r="F8" s="2"/>
      <c r="G8" s="2"/>
      <c r="H8" s="2"/>
      <c r="I8" s="2"/>
      <c r="J8" s="2"/>
      <c r="K8" s="2"/>
      <c r="L8" s="2"/>
      <c r="M8" s="2"/>
      <c r="N8" s="2"/>
      <c r="O8" s="2"/>
      <c r="P8" s="2"/>
      <c r="Q8" s="2"/>
      <c r="R8" s="2"/>
      <c r="S8" s="2"/>
      <c r="T8" s="2"/>
      <c r="U8" s="2"/>
      <c r="V8" s="2"/>
      <c r="W8" s="2"/>
      <c r="X8" s="2"/>
      <c r="Y8" s="2"/>
      <c r="Z8" s="2"/>
    </row>
    <row r="9" hidden="1">
      <c r="A9" s="518"/>
      <c r="B9" s="519"/>
      <c r="C9" s="518"/>
      <c r="D9" s="518"/>
      <c r="E9" s="518"/>
      <c r="F9" s="518"/>
      <c r="G9" s="518"/>
      <c r="H9" s="518"/>
      <c r="I9" s="518"/>
      <c r="J9" s="518"/>
      <c r="K9" s="518"/>
      <c r="L9" s="518"/>
      <c r="M9" s="518"/>
      <c r="N9" s="518"/>
      <c r="O9" s="518"/>
      <c r="P9" s="518"/>
      <c r="Q9" s="518"/>
      <c r="R9" s="518"/>
      <c r="S9" s="518"/>
      <c r="T9" s="518"/>
      <c r="U9" s="518"/>
      <c r="V9" s="518"/>
      <c r="W9" s="518"/>
      <c r="X9" s="518"/>
      <c r="Y9" s="518"/>
      <c r="Z9" s="518"/>
    </row>
    <row r="10" hidden="1">
      <c r="A10" s="520"/>
      <c r="B10" s="145"/>
      <c r="C10" s="145"/>
      <c r="D10" s="145"/>
      <c r="E10" s="2"/>
      <c r="F10" s="2"/>
      <c r="G10" s="145"/>
      <c r="H10" s="145"/>
      <c r="I10" s="2"/>
      <c r="J10" s="2"/>
      <c r="K10" s="2"/>
      <c r="L10" s="2"/>
      <c r="M10" s="2"/>
      <c r="N10" s="2"/>
      <c r="O10" s="2"/>
      <c r="P10" s="2"/>
      <c r="Q10" s="2"/>
      <c r="R10" s="2"/>
      <c r="S10" s="2"/>
      <c r="T10" s="2"/>
      <c r="U10" s="2"/>
      <c r="V10" s="2"/>
      <c r="W10" s="2"/>
      <c r="X10" s="2"/>
      <c r="Y10" s="2"/>
      <c r="Z10" s="2"/>
    </row>
    <row r="11" hidden="1">
      <c r="A11" s="520"/>
      <c r="B11" s="145"/>
      <c r="C11" s="145"/>
      <c r="D11" s="145"/>
      <c r="E11" s="2"/>
      <c r="F11" s="2"/>
      <c r="G11" s="145"/>
      <c r="H11" s="145"/>
      <c r="I11" s="2"/>
      <c r="J11" s="2"/>
      <c r="K11" s="2"/>
      <c r="L11" s="2"/>
      <c r="M11" s="2"/>
      <c r="N11" s="2"/>
      <c r="O11" s="2"/>
      <c r="P11" s="2"/>
      <c r="Q11" s="2"/>
      <c r="R11" s="2"/>
      <c r="S11" s="2"/>
      <c r="T11" s="2"/>
      <c r="U11" s="2"/>
      <c r="V11" s="2"/>
      <c r="W11" s="2"/>
      <c r="X11" s="2"/>
      <c r="Y11" s="2"/>
      <c r="Z11" s="2"/>
    </row>
    <row r="12" hidden="1">
      <c r="A12" s="349"/>
      <c r="B12" s="145"/>
      <c r="C12" s="2"/>
      <c r="D12" s="2"/>
      <c r="E12" s="2"/>
      <c r="F12" s="2"/>
      <c r="G12" s="2"/>
      <c r="H12" s="2"/>
      <c r="I12" s="2"/>
      <c r="J12" s="2"/>
      <c r="K12" s="2"/>
      <c r="L12" s="2"/>
      <c r="M12" s="2"/>
      <c r="N12" s="2"/>
      <c r="O12" s="2"/>
      <c r="P12" s="2"/>
      <c r="Q12" s="2"/>
      <c r="R12" s="2"/>
      <c r="S12" s="2"/>
      <c r="T12" s="2"/>
      <c r="U12" s="2"/>
      <c r="V12" s="2"/>
      <c r="W12" s="2"/>
      <c r="X12" s="2"/>
      <c r="Y12" s="2"/>
      <c r="Z12" s="2"/>
    </row>
    <row r="13" hidden="1">
      <c r="A13" s="516"/>
      <c r="B13" s="145"/>
      <c r="C13" s="2"/>
      <c r="D13" s="2"/>
      <c r="E13" s="2"/>
      <c r="F13" s="2"/>
      <c r="G13" s="2"/>
      <c r="H13" s="2"/>
      <c r="I13" s="2"/>
      <c r="J13" s="2"/>
      <c r="K13" s="2"/>
      <c r="L13" s="2"/>
      <c r="M13" s="2"/>
      <c r="N13" s="2"/>
      <c r="O13" s="2"/>
      <c r="P13" s="2"/>
      <c r="Q13" s="2"/>
      <c r="R13" s="2"/>
      <c r="S13" s="2"/>
      <c r="T13" s="2"/>
      <c r="U13" s="2"/>
      <c r="V13" s="2"/>
      <c r="W13" s="2"/>
      <c r="X13" s="2"/>
      <c r="Y13" s="2"/>
      <c r="Z13" s="2"/>
    </row>
    <row r="14" hidden="1">
      <c r="A14" s="516"/>
      <c r="B14" s="145"/>
      <c r="C14" s="2"/>
      <c r="D14" s="2"/>
      <c r="E14" s="2"/>
      <c r="F14" s="2"/>
      <c r="G14" s="2"/>
      <c r="H14" s="2"/>
      <c r="I14" s="2"/>
      <c r="J14" s="2"/>
      <c r="K14" s="2"/>
      <c r="L14" s="2"/>
      <c r="M14" s="2"/>
      <c r="N14" s="2"/>
      <c r="O14" s="2"/>
      <c r="P14" s="2"/>
      <c r="Q14" s="2"/>
      <c r="R14" s="2"/>
      <c r="S14" s="2"/>
      <c r="T14" s="2"/>
      <c r="U14" s="2"/>
      <c r="V14" s="2"/>
      <c r="W14" s="2"/>
      <c r="X14" s="2"/>
      <c r="Y14" s="2"/>
      <c r="Z14" s="2"/>
    </row>
    <row r="15" hidden="1">
      <c r="A15" s="516"/>
      <c r="B15" s="145"/>
      <c r="C15" s="2"/>
      <c r="D15" s="2"/>
      <c r="E15" s="2"/>
      <c r="F15" s="2"/>
      <c r="G15" s="2"/>
      <c r="H15" s="2"/>
      <c r="I15" s="2"/>
      <c r="J15" s="2"/>
      <c r="K15" s="2"/>
      <c r="L15" s="2"/>
      <c r="M15" s="2"/>
      <c r="N15" s="2"/>
      <c r="O15" s="2"/>
      <c r="P15" s="2"/>
      <c r="Q15" s="2"/>
      <c r="R15" s="2"/>
      <c r="S15" s="2"/>
      <c r="T15" s="2"/>
      <c r="U15" s="2"/>
      <c r="V15" s="2"/>
      <c r="W15" s="2"/>
      <c r="X15" s="2"/>
      <c r="Y15" s="2"/>
      <c r="Z15" s="2"/>
    </row>
    <row r="16" hidden="1">
      <c r="A16" s="516"/>
      <c r="B16" s="145"/>
      <c r="C16" s="2"/>
      <c r="D16" s="2"/>
      <c r="E16" s="2"/>
      <c r="F16" s="2"/>
      <c r="G16" s="2"/>
      <c r="H16" s="2"/>
      <c r="I16" s="2"/>
      <c r="J16" s="2"/>
      <c r="K16" s="2"/>
      <c r="L16" s="2"/>
      <c r="M16" s="2"/>
      <c r="N16" s="2"/>
      <c r="O16" s="2"/>
      <c r="P16" s="2"/>
      <c r="Q16" s="2"/>
      <c r="R16" s="2"/>
      <c r="S16" s="2"/>
      <c r="T16" s="2"/>
      <c r="U16" s="2"/>
      <c r="V16" s="2"/>
      <c r="W16" s="2"/>
      <c r="X16" s="2"/>
      <c r="Y16" s="2"/>
      <c r="Z16" s="2"/>
    </row>
    <row r="17" hidden="1">
      <c r="A17" s="516"/>
      <c r="B17" s="145"/>
      <c r="C17" s="2"/>
      <c r="D17" s="2"/>
      <c r="E17" s="2"/>
      <c r="F17" s="2"/>
      <c r="G17" s="2"/>
      <c r="H17" s="2"/>
      <c r="I17" s="2"/>
      <c r="J17" s="2"/>
      <c r="K17" s="2"/>
      <c r="L17" s="2"/>
      <c r="M17" s="2"/>
      <c r="N17" s="2"/>
      <c r="O17" s="2"/>
      <c r="P17" s="2"/>
      <c r="Q17" s="2"/>
      <c r="R17" s="2"/>
      <c r="S17" s="2"/>
      <c r="T17" s="2"/>
      <c r="U17" s="2"/>
      <c r="V17" s="2"/>
      <c r="W17" s="2"/>
      <c r="X17" s="2"/>
      <c r="Y17" s="2"/>
      <c r="Z17" s="2"/>
    </row>
    <row r="18" hidden="1">
      <c r="A18" s="516"/>
      <c r="B18" s="145"/>
      <c r="C18" s="2"/>
      <c r="D18" s="2"/>
      <c r="E18" s="2"/>
      <c r="F18" s="2"/>
      <c r="G18" s="2"/>
      <c r="H18" s="2"/>
      <c r="I18" s="2"/>
      <c r="J18" s="2"/>
      <c r="K18" s="2"/>
      <c r="L18" s="2"/>
      <c r="M18" s="2"/>
      <c r="N18" s="2"/>
      <c r="O18" s="2"/>
      <c r="P18" s="2"/>
      <c r="Q18" s="2"/>
      <c r="R18" s="2"/>
      <c r="S18" s="2"/>
      <c r="T18" s="2"/>
      <c r="U18" s="2"/>
      <c r="V18" s="2"/>
      <c r="W18" s="2"/>
      <c r="X18" s="2"/>
      <c r="Y18" s="2"/>
      <c r="Z18" s="2"/>
    </row>
    <row r="19" hidden="1">
      <c r="A19" s="516"/>
      <c r="B19" s="145"/>
      <c r="C19" s="2"/>
      <c r="D19" s="2"/>
      <c r="E19" s="2"/>
      <c r="F19" s="2"/>
      <c r="G19" s="2"/>
      <c r="H19" s="2"/>
      <c r="I19" s="2"/>
      <c r="J19" s="2"/>
      <c r="K19" s="2"/>
      <c r="L19" s="2"/>
      <c r="M19" s="2"/>
      <c r="N19" s="2"/>
      <c r="O19" s="2"/>
      <c r="P19" s="2"/>
      <c r="Q19" s="2"/>
      <c r="R19" s="2"/>
      <c r="S19" s="2"/>
      <c r="T19" s="2"/>
      <c r="U19" s="2"/>
      <c r="V19" s="2"/>
      <c r="W19" s="2"/>
      <c r="X19" s="2"/>
      <c r="Y19" s="2"/>
      <c r="Z19" s="2"/>
    </row>
    <row r="20" hidden="1">
      <c r="A20" s="516"/>
      <c r="B20" s="521"/>
      <c r="C20" s="2"/>
      <c r="D20" s="2"/>
      <c r="E20" s="2"/>
      <c r="F20" s="2"/>
      <c r="G20" s="2"/>
      <c r="H20" s="2"/>
      <c r="I20" s="2"/>
      <c r="J20" s="2"/>
      <c r="K20" s="2"/>
      <c r="L20" s="2"/>
      <c r="M20" s="2"/>
      <c r="N20" s="2"/>
      <c r="O20" s="2"/>
      <c r="P20" s="2"/>
      <c r="Q20" s="2"/>
      <c r="R20" s="2"/>
      <c r="S20" s="2"/>
      <c r="T20" s="2"/>
      <c r="U20" s="2"/>
      <c r="V20" s="2"/>
      <c r="W20" s="2"/>
      <c r="X20" s="2"/>
      <c r="Y20" s="2"/>
      <c r="Z20" s="2"/>
    </row>
    <row r="21" ht="15.75" hidden="1" customHeight="1">
      <c r="A21" s="349"/>
      <c r="B21" s="145"/>
      <c r="C21" s="2"/>
      <c r="D21" s="2"/>
      <c r="E21" s="2"/>
      <c r="F21" s="2"/>
      <c r="G21" s="2"/>
      <c r="H21" s="2"/>
      <c r="I21" s="2"/>
      <c r="J21" s="2"/>
      <c r="K21" s="2"/>
      <c r="L21" s="2"/>
      <c r="M21" s="2"/>
      <c r="N21" s="2"/>
      <c r="O21" s="2"/>
      <c r="P21" s="2"/>
      <c r="Q21" s="2"/>
      <c r="R21" s="2"/>
      <c r="S21" s="2"/>
      <c r="T21" s="2"/>
      <c r="U21" s="2"/>
      <c r="V21" s="2"/>
      <c r="W21" s="2"/>
      <c r="X21" s="2"/>
      <c r="Y21" s="2"/>
      <c r="Z21" s="2"/>
    </row>
    <row r="22" ht="15.75" hidden="1" customHeight="1">
      <c r="A22" s="349"/>
      <c r="B22" s="145"/>
      <c r="C22" s="2"/>
      <c r="D22" s="2"/>
      <c r="E22" s="2"/>
      <c r="F22" s="2"/>
      <c r="G22" s="2"/>
      <c r="H22" s="2"/>
      <c r="I22" s="2"/>
      <c r="J22" s="2"/>
      <c r="K22" s="2"/>
      <c r="L22" s="2"/>
      <c r="M22" s="2"/>
      <c r="N22" s="2"/>
      <c r="O22" s="2"/>
      <c r="P22" s="2"/>
      <c r="Q22" s="2"/>
      <c r="R22" s="2"/>
      <c r="S22" s="2"/>
      <c r="T22" s="2"/>
      <c r="U22" s="2"/>
      <c r="V22" s="2"/>
      <c r="W22" s="2"/>
      <c r="X22" s="2"/>
      <c r="Y22" s="2"/>
      <c r="Z22" s="2"/>
    </row>
    <row r="23" ht="15.75" hidden="1" customHeight="1">
      <c r="A23" s="349"/>
      <c r="B23" s="145"/>
      <c r="C23" s="2"/>
      <c r="D23" s="2"/>
      <c r="E23" s="2"/>
      <c r="F23" s="2"/>
      <c r="G23" s="2"/>
      <c r="H23" s="2"/>
      <c r="I23" s="2"/>
      <c r="J23" s="2"/>
      <c r="K23" s="2"/>
      <c r="L23" s="2"/>
      <c r="M23" s="2"/>
      <c r="N23" s="2"/>
      <c r="O23" s="2"/>
      <c r="P23" s="2"/>
      <c r="Q23" s="2"/>
      <c r="R23" s="2"/>
      <c r="S23" s="2"/>
      <c r="T23" s="2"/>
      <c r="U23" s="2"/>
      <c r="V23" s="2"/>
      <c r="W23" s="2"/>
      <c r="X23" s="2"/>
      <c r="Y23" s="2"/>
      <c r="Z23" s="2"/>
    </row>
    <row r="24" ht="15.75" hidden="1" customHeight="1">
      <c r="A24" s="349"/>
      <c r="B24" s="145"/>
      <c r="C24" s="2"/>
      <c r="D24" s="2"/>
      <c r="E24" s="2"/>
      <c r="F24" s="2"/>
      <c r="G24" s="2"/>
      <c r="H24" s="2"/>
      <c r="I24" s="2"/>
      <c r="J24" s="2"/>
      <c r="K24" s="2"/>
      <c r="L24" s="2"/>
      <c r="M24" s="2"/>
      <c r="N24" s="2"/>
      <c r="O24" s="2"/>
      <c r="P24" s="2"/>
      <c r="Q24" s="2"/>
      <c r="R24" s="2"/>
      <c r="S24" s="2"/>
      <c r="T24" s="2"/>
      <c r="U24" s="2"/>
      <c r="V24" s="2"/>
      <c r="W24" s="2"/>
      <c r="X24" s="2"/>
      <c r="Y24" s="2"/>
      <c r="Z24" s="2"/>
    </row>
    <row r="25" ht="15.75" hidden="1" customHeight="1">
      <c r="A25" s="349"/>
      <c r="B25" s="145"/>
      <c r="C25" s="2"/>
      <c r="D25" s="2"/>
      <c r="E25" s="2"/>
      <c r="F25" s="2"/>
      <c r="G25" s="2"/>
      <c r="H25" s="2"/>
      <c r="I25" s="2"/>
      <c r="J25" s="2"/>
      <c r="K25" s="2"/>
      <c r="L25" s="2"/>
      <c r="M25" s="2"/>
      <c r="N25" s="2"/>
      <c r="O25" s="2"/>
      <c r="P25" s="2"/>
      <c r="Q25" s="2"/>
      <c r="R25" s="2"/>
      <c r="S25" s="2"/>
      <c r="T25" s="2"/>
      <c r="U25" s="2"/>
      <c r="V25" s="2"/>
      <c r="W25" s="2"/>
      <c r="X25" s="2"/>
      <c r="Y25" s="2"/>
      <c r="Z25" s="2"/>
    </row>
    <row r="26" ht="15.75" hidden="1" customHeight="1">
      <c r="A26" s="349"/>
      <c r="B26" s="145"/>
      <c r="C26" s="2"/>
      <c r="D26" s="2"/>
      <c r="E26" s="2"/>
      <c r="F26" s="2"/>
      <c r="G26" s="2"/>
      <c r="H26" s="2"/>
      <c r="I26" s="2"/>
      <c r="J26" s="2"/>
      <c r="K26" s="2"/>
      <c r="L26" s="2"/>
      <c r="M26" s="2"/>
      <c r="N26" s="2"/>
      <c r="O26" s="2"/>
      <c r="P26" s="2"/>
      <c r="Q26" s="2"/>
      <c r="R26" s="2"/>
      <c r="S26" s="2"/>
      <c r="T26" s="2"/>
      <c r="U26" s="2"/>
      <c r="V26" s="2"/>
      <c r="W26" s="2"/>
      <c r="X26" s="2"/>
      <c r="Y26" s="2"/>
      <c r="Z26" s="2"/>
    </row>
    <row r="27" ht="15.75" hidden="1" customHeight="1">
      <c r="A27" s="349"/>
      <c r="B27" s="145"/>
      <c r="C27" s="2"/>
      <c r="D27" s="2"/>
      <c r="E27" s="2"/>
      <c r="F27" s="2"/>
      <c r="G27" s="2"/>
      <c r="H27" s="2"/>
      <c r="I27" s="2"/>
      <c r="J27" s="2"/>
      <c r="K27" s="2"/>
      <c r="L27" s="2"/>
      <c r="M27" s="2"/>
      <c r="N27" s="2"/>
      <c r="O27" s="2"/>
      <c r="P27" s="2"/>
      <c r="Q27" s="2"/>
      <c r="R27" s="2"/>
      <c r="S27" s="2"/>
      <c r="T27" s="2"/>
      <c r="U27" s="2"/>
      <c r="V27" s="2"/>
      <c r="W27" s="2"/>
      <c r="X27" s="2"/>
      <c r="Y27" s="2"/>
      <c r="Z27" s="2"/>
    </row>
    <row r="28" ht="15.75" hidden="1" customHeight="1">
      <c r="A28" s="349"/>
      <c r="B28" s="145"/>
      <c r="C28" s="2"/>
      <c r="D28" s="2"/>
      <c r="E28" s="2"/>
      <c r="F28" s="2"/>
      <c r="G28" s="2"/>
      <c r="H28" s="2"/>
      <c r="I28" s="2"/>
      <c r="J28" s="2"/>
      <c r="K28" s="2"/>
      <c r="L28" s="2"/>
      <c r="M28" s="2"/>
      <c r="N28" s="2"/>
      <c r="O28" s="2"/>
      <c r="P28" s="2"/>
      <c r="Q28" s="2"/>
      <c r="R28" s="2"/>
      <c r="S28" s="2"/>
      <c r="T28" s="2"/>
      <c r="U28" s="2"/>
      <c r="V28" s="2"/>
      <c r="W28" s="2"/>
      <c r="X28" s="2"/>
      <c r="Y28" s="2"/>
      <c r="Z28" s="2"/>
    </row>
    <row r="29" ht="15.75" hidden="1" customHeight="1">
      <c r="A29" s="349"/>
      <c r="B29" s="145"/>
      <c r="C29" s="2"/>
      <c r="D29" s="2"/>
      <c r="E29" s="2"/>
      <c r="F29" s="2"/>
      <c r="G29" s="2"/>
      <c r="H29" s="2"/>
      <c r="I29" s="2"/>
      <c r="J29" s="2"/>
      <c r="K29" s="2"/>
      <c r="L29" s="2"/>
      <c r="M29" s="2"/>
      <c r="N29" s="2"/>
      <c r="O29" s="2"/>
      <c r="P29" s="2"/>
      <c r="Q29" s="2"/>
      <c r="R29" s="2"/>
      <c r="S29" s="2"/>
      <c r="T29" s="2"/>
      <c r="U29" s="2"/>
      <c r="V29" s="2"/>
      <c r="W29" s="2"/>
      <c r="X29" s="2"/>
      <c r="Y29" s="2"/>
      <c r="Z29" s="2"/>
    </row>
    <row r="30" ht="15.75" hidden="1" customHeight="1">
      <c r="A30" s="349"/>
      <c r="B30" s="145"/>
      <c r="C30" s="2"/>
      <c r="D30" s="2"/>
      <c r="E30" s="2"/>
      <c r="F30" s="2"/>
      <c r="G30" s="2"/>
      <c r="H30" s="2"/>
      <c r="I30" s="2"/>
      <c r="J30" s="2"/>
      <c r="K30" s="2"/>
      <c r="L30" s="2"/>
      <c r="M30" s="2"/>
      <c r="N30" s="2"/>
      <c r="O30" s="2"/>
      <c r="P30" s="2"/>
      <c r="Q30" s="2"/>
      <c r="R30" s="2"/>
      <c r="S30" s="2"/>
      <c r="T30" s="2"/>
      <c r="U30" s="2"/>
      <c r="V30" s="2"/>
      <c r="W30" s="2"/>
      <c r="X30" s="2"/>
      <c r="Y30" s="2"/>
      <c r="Z30" s="2"/>
    </row>
    <row r="31" ht="15.75" hidden="1" customHeight="1">
      <c r="A31" s="349"/>
      <c r="B31" s="145"/>
      <c r="C31" s="2"/>
      <c r="D31" s="2"/>
      <c r="E31" s="2"/>
      <c r="F31" s="2"/>
      <c r="G31" s="2"/>
      <c r="H31" s="2"/>
      <c r="I31" s="2"/>
      <c r="J31" s="2"/>
      <c r="K31" s="2"/>
      <c r="L31" s="2"/>
      <c r="M31" s="2"/>
      <c r="N31" s="2"/>
      <c r="O31" s="2"/>
      <c r="P31" s="2"/>
      <c r="Q31" s="2"/>
      <c r="R31" s="2"/>
      <c r="S31" s="2"/>
      <c r="T31" s="2"/>
      <c r="U31" s="2"/>
      <c r="V31" s="2"/>
      <c r="W31" s="2"/>
      <c r="X31" s="2"/>
      <c r="Y31" s="2"/>
      <c r="Z31" s="2"/>
    </row>
    <row r="32" ht="15.75" hidden="1" customHeight="1">
      <c r="A32" s="349"/>
      <c r="B32" s="145"/>
      <c r="C32" s="2"/>
      <c r="D32" s="2"/>
      <c r="E32" s="2"/>
      <c r="F32" s="2"/>
      <c r="G32" s="2"/>
      <c r="H32" s="2"/>
      <c r="I32" s="2"/>
      <c r="J32" s="2"/>
      <c r="K32" s="2"/>
      <c r="L32" s="2"/>
      <c r="M32" s="2"/>
      <c r="N32" s="2"/>
      <c r="O32" s="2"/>
      <c r="P32" s="2"/>
      <c r="Q32" s="2"/>
      <c r="R32" s="2"/>
      <c r="S32" s="2"/>
      <c r="T32" s="2"/>
      <c r="U32" s="2"/>
      <c r="V32" s="2"/>
      <c r="W32" s="2"/>
      <c r="X32" s="2"/>
      <c r="Y32" s="2"/>
      <c r="Z32" s="2"/>
    </row>
    <row r="33" ht="15.75" hidden="1" customHeight="1">
      <c r="A33" s="349"/>
      <c r="B33" s="145"/>
      <c r="C33" s="2"/>
      <c r="D33" s="2"/>
      <c r="E33" s="2"/>
      <c r="F33" s="2"/>
      <c r="G33" s="2"/>
      <c r="H33" s="2"/>
      <c r="I33" s="2"/>
      <c r="J33" s="2"/>
      <c r="K33" s="2"/>
      <c r="L33" s="2"/>
      <c r="M33" s="2"/>
      <c r="N33" s="2"/>
      <c r="O33" s="2"/>
      <c r="P33" s="2"/>
      <c r="Q33" s="2"/>
      <c r="R33" s="2"/>
      <c r="S33" s="2"/>
      <c r="T33" s="2"/>
      <c r="U33" s="2"/>
      <c r="V33" s="2"/>
      <c r="W33" s="2"/>
      <c r="X33" s="2"/>
      <c r="Y33" s="2"/>
      <c r="Z33" s="2"/>
    </row>
    <row r="34" ht="15.75" hidden="1" customHeight="1">
      <c r="A34" s="349"/>
      <c r="B34" s="145"/>
      <c r="C34" s="2"/>
      <c r="D34" s="2"/>
      <c r="E34" s="2"/>
      <c r="F34" s="2"/>
      <c r="G34" s="2"/>
      <c r="H34" s="2"/>
      <c r="I34" s="2"/>
      <c r="J34" s="2"/>
      <c r="K34" s="2"/>
      <c r="L34" s="2"/>
      <c r="M34" s="2"/>
      <c r="N34" s="2"/>
      <c r="O34" s="2"/>
      <c r="P34" s="2"/>
      <c r="Q34" s="2"/>
      <c r="R34" s="2"/>
      <c r="S34" s="2"/>
      <c r="T34" s="2"/>
      <c r="U34" s="2"/>
      <c r="V34" s="2"/>
      <c r="W34" s="2"/>
      <c r="X34" s="2"/>
      <c r="Y34" s="2"/>
      <c r="Z34" s="2"/>
    </row>
    <row r="35" ht="15.75" hidden="1" customHeight="1">
      <c r="A35" s="349"/>
      <c r="B35" s="145"/>
      <c r="C35" s="2">
        <v>68849.97</v>
      </c>
      <c r="D35" s="2"/>
      <c r="E35" s="2"/>
      <c r="F35" s="2"/>
      <c r="G35" s="2"/>
      <c r="H35" s="2"/>
      <c r="I35" s="2"/>
      <c r="J35" s="2"/>
      <c r="K35" s="2"/>
      <c r="L35" s="2"/>
      <c r="M35" s="2"/>
      <c r="N35" s="2"/>
      <c r="O35" s="2"/>
      <c r="P35" s="2"/>
      <c r="Q35" s="2"/>
      <c r="R35" s="2"/>
      <c r="S35" s="2"/>
      <c r="T35" s="2"/>
      <c r="U35" s="2"/>
      <c r="V35" s="2"/>
      <c r="W35" s="2"/>
      <c r="X35" s="2"/>
      <c r="Y35" s="2"/>
      <c r="Z35" s="2"/>
    </row>
    <row r="36" ht="15.75" hidden="1" customHeight="1">
      <c r="A36" s="349"/>
      <c r="B36" s="145"/>
      <c r="C36" s="2">
        <v>57351.6</v>
      </c>
      <c r="D36" s="2"/>
      <c r="E36" s="2"/>
      <c r="F36" s="2"/>
      <c r="G36" s="2"/>
      <c r="H36" s="2"/>
      <c r="I36" s="2"/>
      <c r="J36" s="2"/>
      <c r="K36" s="2"/>
      <c r="L36" s="2"/>
      <c r="M36" s="2"/>
      <c r="N36" s="2"/>
      <c r="O36" s="2"/>
      <c r="P36" s="2"/>
      <c r="Q36" s="2"/>
      <c r="R36" s="2"/>
      <c r="S36" s="2"/>
      <c r="T36" s="2"/>
      <c r="U36" s="2"/>
      <c r="V36" s="2"/>
      <c r="W36" s="2"/>
      <c r="X36" s="2"/>
      <c r="Y36" s="2"/>
      <c r="Z36" s="2"/>
    </row>
    <row r="37" ht="15.75" hidden="1" customHeight="1">
      <c r="A37" s="349"/>
      <c r="B37" s="145"/>
      <c r="C37" s="2"/>
      <c r="D37" s="2"/>
      <c r="E37" s="2"/>
      <c r="F37" s="2"/>
      <c r="G37" s="2"/>
      <c r="H37" s="2"/>
      <c r="I37" s="2"/>
      <c r="J37" s="2"/>
      <c r="K37" s="2"/>
      <c r="L37" s="2"/>
      <c r="M37" s="2"/>
      <c r="N37" s="2"/>
      <c r="O37" s="2"/>
      <c r="P37" s="2"/>
      <c r="Q37" s="2"/>
      <c r="R37" s="2"/>
      <c r="S37" s="2"/>
      <c r="T37" s="2"/>
      <c r="U37" s="2"/>
      <c r="V37" s="2"/>
      <c r="W37" s="2"/>
      <c r="X37" s="2"/>
      <c r="Y37" s="2"/>
      <c r="Z37" s="2"/>
    </row>
    <row r="38" ht="15.75" hidden="1" customHeight="1">
      <c r="A38" s="516" t="s">
        <v>5629</v>
      </c>
      <c r="B38" s="145"/>
      <c r="C38" s="2"/>
      <c r="D38" s="2"/>
      <c r="E38" s="2"/>
      <c r="F38" s="2"/>
      <c r="G38" s="2"/>
      <c r="H38" s="2"/>
      <c r="I38" s="2"/>
      <c r="J38" s="2"/>
      <c r="K38" s="2"/>
      <c r="L38" s="2"/>
      <c r="M38" s="2"/>
      <c r="N38" s="2"/>
      <c r="O38" s="2"/>
      <c r="P38" s="2"/>
      <c r="Q38" s="2"/>
      <c r="R38" s="2"/>
      <c r="S38" s="2"/>
      <c r="T38" s="2"/>
      <c r="U38" s="2"/>
      <c r="V38" s="2"/>
      <c r="W38" s="2"/>
      <c r="X38" s="2"/>
      <c r="Y38" s="2"/>
      <c r="Z38" s="2"/>
    </row>
    <row r="39" ht="15.75" hidden="1" customHeight="1">
      <c r="A39" s="349"/>
      <c r="B39" s="145"/>
      <c r="C39" s="2"/>
      <c r="D39" s="2"/>
      <c r="E39" s="2"/>
      <c r="F39" s="2"/>
      <c r="G39" s="2"/>
      <c r="H39" s="2"/>
      <c r="I39" s="2"/>
      <c r="J39" s="2"/>
      <c r="K39" s="2"/>
      <c r="L39" s="2"/>
      <c r="M39" s="2"/>
      <c r="N39" s="2"/>
      <c r="O39" s="2"/>
      <c r="P39" s="2"/>
      <c r="Q39" s="2"/>
      <c r="R39" s="2"/>
      <c r="S39" s="2"/>
      <c r="T39" s="2"/>
      <c r="U39" s="2"/>
      <c r="V39" s="2"/>
      <c r="W39" s="2"/>
      <c r="X39" s="2"/>
      <c r="Y39" s="2"/>
      <c r="Z39" s="2"/>
    </row>
    <row r="40" ht="15.75" hidden="1" customHeight="1">
      <c r="A40" s="349"/>
      <c r="B40" s="145"/>
      <c r="C40" s="2"/>
      <c r="D40" s="2"/>
      <c r="E40" s="2"/>
      <c r="F40" s="2"/>
      <c r="G40" s="2"/>
      <c r="H40" s="2"/>
      <c r="I40" s="2"/>
      <c r="J40" s="2"/>
      <c r="K40" s="2"/>
      <c r="L40" s="2"/>
      <c r="M40" s="2"/>
      <c r="N40" s="2"/>
      <c r="O40" s="2"/>
      <c r="P40" s="2"/>
      <c r="Q40" s="2"/>
      <c r="R40" s="2"/>
      <c r="S40" s="2"/>
      <c r="T40" s="2"/>
      <c r="U40" s="2"/>
      <c r="V40" s="2"/>
      <c r="W40" s="2"/>
      <c r="X40" s="2"/>
      <c r="Y40" s="2"/>
      <c r="Z40" s="2"/>
    </row>
    <row r="41" ht="15.75" hidden="1" customHeight="1">
      <c r="A41" s="349"/>
      <c r="B41" s="145"/>
      <c r="C41" s="2"/>
      <c r="D41" s="2"/>
      <c r="E41" s="2"/>
      <c r="F41" s="2"/>
      <c r="G41" s="2"/>
      <c r="H41" s="2"/>
      <c r="I41" s="2"/>
      <c r="J41" s="2"/>
      <c r="K41" s="2"/>
      <c r="L41" s="2"/>
      <c r="M41" s="2"/>
      <c r="N41" s="2"/>
      <c r="O41" s="2"/>
      <c r="P41" s="2"/>
      <c r="Q41" s="2"/>
      <c r="R41" s="2"/>
      <c r="S41" s="2"/>
      <c r="T41" s="2"/>
      <c r="U41" s="2"/>
      <c r="V41" s="2"/>
      <c r="W41" s="2"/>
      <c r="X41" s="2"/>
      <c r="Y41" s="2"/>
      <c r="Z41" s="2"/>
    </row>
    <row r="42" ht="15.75" hidden="1" customHeight="1">
      <c r="A42" s="349"/>
      <c r="B42" s="145"/>
      <c r="C42" s="2"/>
      <c r="D42" s="2"/>
      <c r="E42" s="2"/>
      <c r="F42" s="2"/>
      <c r="G42" s="2"/>
      <c r="H42" s="2"/>
      <c r="I42" s="2"/>
      <c r="J42" s="2"/>
      <c r="K42" s="2"/>
      <c r="L42" s="2"/>
      <c r="M42" s="2"/>
      <c r="N42" s="2"/>
      <c r="O42" s="2"/>
      <c r="P42" s="2"/>
      <c r="Q42" s="2"/>
      <c r="R42" s="2"/>
      <c r="S42" s="2"/>
      <c r="T42" s="2"/>
      <c r="U42" s="2"/>
      <c r="V42" s="2"/>
      <c r="W42" s="2"/>
      <c r="X42" s="2"/>
      <c r="Y42" s="2"/>
      <c r="Z42" s="2"/>
    </row>
    <row r="43" ht="15.75" hidden="1" customHeight="1">
      <c r="A43" s="349"/>
      <c r="B43" s="145"/>
      <c r="C43" s="2"/>
      <c r="D43" s="2"/>
      <c r="E43" s="2"/>
      <c r="F43" s="2"/>
      <c r="G43" s="2"/>
      <c r="H43" s="2"/>
      <c r="I43" s="2"/>
      <c r="J43" s="2"/>
      <c r="K43" s="2"/>
      <c r="L43" s="2"/>
      <c r="M43" s="2"/>
      <c r="N43" s="2"/>
      <c r="O43" s="2"/>
      <c r="P43" s="2"/>
      <c r="Q43" s="2"/>
      <c r="R43" s="2"/>
      <c r="S43" s="2"/>
      <c r="T43" s="2"/>
      <c r="U43" s="2"/>
      <c r="V43" s="2"/>
      <c r="W43" s="2"/>
      <c r="X43" s="2"/>
      <c r="Y43" s="2"/>
      <c r="Z43" s="2"/>
    </row>
    <row r="44" ht="15.75" hidden="1" customHeight="1">
      <c r="A44" s="349"/>
      <c r="B44" s="145"/>
      <c r="C44" s="2"/>
      <c r="D44" s="2"/>
      <c r="E44" s="2"/>
      <c r="F44" s="2"/>
      <c r="G44" s="2"/>
      <c r="H44" s="2"/>
      <c r="I44" s="2"/>
      <c r="J44" s="2"/>
      <c r="K44" s="2"/>
      <c r="L44" s="2"/>
      <c r="M44" s="2"/>
      <c r="N44" s="2"/>
      <c r="O44" s="2"/>
      <c r="P44" s="2"/>
      <c r="Q44" s="2"/>
      <c r="R44" s="2"/>
      <c r="S44" s="2"/>
      <c r="T44" s="2"/>
      <c r="U44" s="2"/>
      <c r="V44" s="2"/>
      <c r="W44" s="2"/>
      <c r="X44" s="2"/>
      <c r="Y44" s="2"/>
      <c r="Z44" s="2"/>
    </row>
    <row r="45" ht="15.75" hidden="1" customHeight="1">
      <c r="A45" s="349"/>
      <c r="B45" s="145"/>
      <c r="C45" s="2"/>
      <c r="D45" s="2"/>
      <c r="E45" s="2"/>
      <c r="F45" s="2"/>
      <c r="G45" s="2"/>
      <c r="H45" s="2"/>
      <c r="I45" s="2"/>
      <c r="J45" s="2"/>
      <c r="K45" s="2"/>
      <c r="L45" s="2"/>
      <c r="M45" s="2"/>
      <c r="N45" s="2"/>
      <c r="O45" s="2"/>
      <c r="P45" s="2"/>
      <c r="Q45" s="2"/>
      <c r="R45" s="2"/>
      <c r="S45" s="2"/>
      <c r="T45" s="2"/>
      <c r="U45" s="2"/>
      <c r="V45" s="2"/>
      <c r="W45" s="2"/>
      <c r="X45" s="2"/>
      <c r="Y45" s="2"/>
      <c r="Z45" s="2"/>
    </row>
    <row r="46" ht="15.75" hidden="1" customHeight="1">
      <c r="A46" s="349"/>
      <c r="B46" s="145"/>
      <c r="C46" s="2"/>
      <c r="D46" s="2"/>
      <c r="E46" s="2"/>
      <c r="F46" s="2"/>
      <c r="G46" s="2"/>
      <c r="H46" s="2"/>
      <c r="I46" s="2"/>
      <c r="J46" s="2"/>
      <c r="K46" s="2"/>
      <c r="L46" s="2"/>
      <c r="M46" s="2"/>
      <c r="N46" s="2"/>
      <c r="O46" s="2"/>
      <c r="P46" s="2"/>
      <c r="Q46" s="2"/>
      <c r="R46" s="2"/>
      <c r="S46" s="2"/>
      <c r="T46" s="2"/>
      <c r="U46" s="2"/>
      <c r="V46" s="2"/>
      <c r="W46" s="2"/>
      <c r="X46" s="2"/>
      <c r="Y46" s="2"/>
      <c r="Z46" s="2"/>
    </row>
    <row r="47" ht="15.75" hidden="1" customHeight="1">
      <c r="A47" s="349"/>
      <c r="B47" s="145"/>
      <c r="C47" s="2"/>
      <c r="D47" s="2"/>
      <c r="E47" s="2"/>
      <c r="F47" s="2"/>
      <c r="G47" s="2"/>
      <c r="H47" s="2"/>
      <c r="I47" s="2"/>
      <c r="J47" s="2"/>
      <c r="K47" s="2"/>
      <c r="L47" s="2"/>
      <c r="M47" s="2"/>
      <c r="N47" s="2"/>
      <c r="O47" s="2"/>
      <c r="P47" s="2"/>
      <c r="Q47" s="2"/>
      <c r="R47" s="2"/>
      <c r="S47" s="2"/>
      <c r="T47" s="2"/>
      <c r="U47" s="2"/>
      <c r="V47" s="2"/>
      <c r="W47" s="2"/>
      <c r="X47" s="2"/>
      <c r="Y47" s="2"/>
      <c r="Z47" s="2"/>
    </row>
    <row r="48" ht="15.75" hidden="1" customHeight="1">
      <c r="A48" s="349"/>
      <c r="B48" s="145"/>
      <c r="C48" s="2"/>
      <c r="D48" s="2"/>
      <c r="E48" s="2"/>
      <c r="F48" s="2"/>
      <c r="G48" s="2"/>
      <c r="H48" s="2"/>
      <c r="I48" s="2"/>
      <c r="J48" s="2"/>
      <c r="K48" s="2"/>
      <c r="L48" s="2"/>
      <c r="M48" s="2"/>
      <c r="N48" s="2"/>
      <c r="O48" s="2"/>
      <c r="P48" s="2"/>
      <c r="Q48" s="2"/>
      <c r="R48" s="2"/>
      <c r="S48" s="2"/>
      <c r="T48" s="2"/>
      <c r="U48" s="2"/>
      <c r="V48" s="2"/>
      <c r="W48" s="2"/>
      <c r="X48" s="2"/>
      <c r="Y48" s="2"/>
      <c r="Z48" s="2"/>
    </row>
    <row r="49" ht="15.75" hidden="1" customHeight="1">
      <c r="A49" s="349"/>
      <c r="B49" s="145"/>
      <c r="C49" s="2"/>
      <c r="D49" s="2"/>
      <c r="E49" s="2"/>
      <c r="F49" s="2"/>
      <c r="G49" s="2"/>
      <c r="H49" s="2"/>
      <c r="I49" s="2"/>
      <c r="J49" s="2"/>
      <c r="K49" s="2"/>
      <c r="L49" s="2"/>
      <c r="M49" s="2"/>
      <c r="N49" s="2"/>
      <c r="O49" s="2"/>
      <c r="P49" s="2"/>
      <c r="Q49" s="2"/>
      <c r="R49" s="2"/>
      <c r="S49" s="2"/>
      <c r="T49" s="2"/>
      <c r="U49" s="2"/>
      <c r="V49" s="2"/>
      <c r="W49" s="2"/>
      <c r="X49" s="2"/>
      <c r="Y49" s="2"/>
      <c r="Z49" s="2"/>
    </row>
    <row r="50" ht="15.75" hidden="1" customHeight="1">
      <c r="A50" s="349"/>
      <c r="B50" s="145"/>
      <c r="C50" s="2"/>
      <c r="D50" s="2"/>
      <c r="E50" s="2"/>
      <c r="F50" s="2"/>
      <c r="G50" s="2"/>
      <c r="H50" s="2"/>
      <c r="I50" s="2"/>
      <c r="J50" s="2"/>
      <c r="K50" s="2"/>
      <c r="L50" s="2"/>
      <c r="M50" s="2"/>
      <c r="N50" s="2"/>
      <c r="O50" s="2"/>
      <c r="P50" s="2"/>
      <c r="Q50" s="2"/>
      <c r="R50" s="2"/>
      <c r="S50" s="2"/>
      <c r="T50" s="2"/>
      <c r="U50" s="2"/>
      <c r="V50" s="2"/>
      <c r="W50" s="2"/>
      <c r="X50" s="2"/>
      <c r="Y50" s="2"/>
      <c r="Z50" s="2"/>
    </row>
    <row r="51" ht="15.75" hidden="1" customHeight="1">
      <c r="A51" s="349"/>
      <c r="B51" s="145"/>
      <c r="C51" s="2"/>
      <c r="D51" s="2"/>
      <c r="E51" s="2"/>
      <c r="F51" s="2"/>
      <c r="G51" s="2"/>
      <c r="H51" s="2"/>
      <c r="I51" s="2"/>
      <c r="J51" s="2"/>
      <c r="K51" s="2"/>
      <c r="L51" s="2"/>
      <c r="M51" s="2"/>
      <c r="N51" s="2"/>
      <c r="O51" s="2"/>
      <c r="P51" s="2"/>
      <c r="Q51" s="2"/>
      <c r="R51" s="2"/>
      <c r="S51" s="2"/>
      <c r="T51" s="2"/>
      <c r="U51" s="2"/>
      <c r="V51" s="2"/>
      <c r="W51" s="2"/>
      <c r="X51" s="2"/>
      <c r="Y51" s="2"/>
      <c r="Z51" s="2"/>
    </row>
    <row r="52" ht="15.75" hidden="1" customHeight="1">
      <c r="A52" s="349"/>
      <c r="B52" s="145"/>
      <c r="C52" s="2"/>
      <c r="D52" s="2"/>
      <c r="E52" s="2"/>
      <c r="F52" s="2"/>
      <c r="G52" s="2"/>
      <c r="H52" s="2"/>
      <c r="I52" s="2"/>
      <c r="J52" s="2"/>
      <c r="K52" s="2"/>
      <c r="L52" s="2"/>
      <c r="M52" s="2"/>
      <c r="N52" s="2"/>
      <c r="O52" s="2"/>
      <c r="P52" s="2"/>
      <c r="Q52" s="2"/>
      <c r="R52" s="2"/>
      <c r="S52" s="2"/>
      <c r="T52" s="2"/>
      <c r="U52" s="2"/>
      <c r="V52" s="2"/>
      <c r="W52" s="2"/>
      <c r="X52" s="2"/>
      <c r="Y52" s="2"/>
      <c r="Z52" s="2"/>
    </row>
    <row r="53" ht="15.75" hidden="1" customHeight="1">
      <c r="A53" s="349"/>
      <c r="B53" s="145"/>
      <c r="C53" s="2"/>
      <c r="D53" s="2"/>
      <c r="E53" s="2"/>
      <c r="F53" s="2"/>
      <c r="G53" s="2"/>
      <c r="H53" s="2"/>
      <c r="I53" s="2"/>
      <c r="J53" s="2"/>
      <c r="K53" s="2"/>
      <c r="L53" s="2"/>
      <c r="M53" s="2"/>
      <c r="N53" s="2"/>
      <c r="O53" s="2"/>
      <c r="P53" s="2"/>
      <c r="Q53" s="2"/>
      <c r="R53" s="2"/>
      <c r="S53" s="2"/>
      <c r="T53" s="2"/>
      <c r="U53" s="2"/>
      <c r="V53" s="2"/>
      <c r="W53" s="2"/>
      <c r="X53" s="2"/>
      <c r="Y53" s="2"/>
      <c r="Z53" s="2"/>
    </row>
    <row r="54" ht="15.75" hidden="1" customHeight="1">
      <c r="A54" s="349"/>
      <c r="B54" s="145"/>
      <c r="C54" s="2"/>
      <c r="D54" s="2"/>
      <c r="E54" s="2"/>
      <c r="F54" s="2"/>
      <c r="G54" s="2"/>
      <c r="H54" s="2"/>
      <c r="I54" s="2"/>
      <c r="J54" s="2"/>
      <c r="K54" s="2"/>
      <c r="L54" s="2"/>
      <c r="M54" s="2"/>
      <c r="N54" s="2"/>
      <c r="O54" s="2"/>
      <c r="P54" s="2"/>
      <c r="Q54" s="2"/>
      <c r="R54" s="2"/>
      <c r="S54" s="2"/>
      <c r="T54" s="2"/>
      <c r="U54" s="2"/>
      <c r="V54" s="2"/>
      <c r="W54" s="2"/>
      <c r="X54" s="2"/>
      <c r="Y54" s="2"/>
      <c r="Z54" s="2"/>
    </row>
    <row r="55" ht="15.75" hidden="1" customHeight="1">
      <c r="A55" s="349"/>
      <c r="B55" s="145"/>
      <c r="C55" s="2"/>
      <c r="D55" s="2"/>
      <c r="E55" s="2"/>
      <c r="F55" s="2"/>
      <c r="G55" s="2"/>
      <c r="H55" s="2"/>
      <c r="I55" s="2"/>
      <c r="J55" s="2"/>
      <c r="K55" s="2"/>
      <c r="L55" s="2"/>
      <c r="M55" s="2"/>
      <c r="N55" s="2"/>
      <c r="O55" s="2"/>
      <c r="P55" s="2"/>
      <c r="Q55" s="2"/>
      <c r="R55" s="2"/>
      <c r="S55" s="2"/>
      <c r="T55" s="2"/>
      <c r="U55" s="2"/>
      <c r="V55" s="2"/>
      <c r="W55" s="2"/>
      <c r="X55" s="2"/>
      <c r="Y55" s="2"/>
      <c r="Z55" s="2"/>
    </row>
    <row r="56" ht="15.75" hidden="1" customHeight="1">
      <c r="A56" s="349"/>
      <c r="B56" s="145"/>
      <c r="C56" s="2"/>
      <c r="D56" s="2"/>
      <c r="E56" s="2"/>
      <c r="F56" s="2"/>
      <c r="G56" s="2"/>
      <c r="H56" s="2"/>
      <c r="I56" s="2"/>
      <c r="J56" s="2"/>
      <c r="K56" s="2"/>
      <c r="L56" s="2"/>
      <c r="M56" s="2"/>
      <c r="N56" s="2"/>
      <c r="O56" s="2"/>
      <c r="P56" s="2"/>
      <c r="Q56" s="2"/>
      <c r="R56" s="2"/>
      <c r="S56" s="2"/>
      <c r="T56" s="2"/>
      <c r="U56" s="2"/>
      <c r="V56" s="2"/>
      <c r="W56" s="2"/>
      <c r="X56" s="2"/>
      <c r="Y56" s="2"/>
      <c r="Z56" s="2"/>
    </row>
    <row r="57" ht="15.75" hidden="1" customHeight="1">
      <c r="A57" s="349"/>
      <c r="B57" s="145"/>
      <c r="C57" s="2"/>
      <c r="D57" s="2"/>
      <c r="E57" s="2"/>
      <c r="F57" s="2"/>
      <c r="G57" s="2"/>
      <c r="H57" s="2"/>
      <c r="I57" s="2"/>
      <c r="J57" s="2"/>
      <c r="K57" s="2"/>
      <c r="L57" s="2"/>
      <c r="M57" s="2"/>
      <c r="N57" s="2"/>
      <c r="O57" s="2"/>
      <c r="P57" s="2"/>
      <c r="Q57" s="2"/>
      <c r="R57" s="2"/>
      <c r="S57" s="2"/>
      <c r="T57" s="2"/>
      <c r="U57" s="2"/>
      <c r="V57" s="2"/>
      <c r="W57" s="2"/>
      <c r="X57" s="2"/>
      <c r="Y57" s="2"/>
      <c r="Z57" s="2"/>
    </row>
    <row r="58" ht="15.75" hidden="1" customHeight="1">
      <c r="A58" s="349"/>
      <c r="B58" s="145"/>
      <c r="C58" s="2"/>
      <c r="D58" s="2"/>
      <c r="E58" s="2"/>
      <c r="F58" s="2"/>
      <c r="G58" s="2"/>
      <c r="H58" s="2"/>
      <c r="I58" s="2"/>
      <c r="J58" s="2"/>
      <c r="K58" s="2"/>
      <c r="L58" s="2"/>
      <c r="M58" s="2"/>
      <c r="N58" s="2"/>
      <c r="O58" s="2"/>
      <c r="P58" s="2"/>
      <c r="Q58" s="2"/>
      <c r="R58" s="2"/>
      <c r="S58" s="2"/>
      <c r="T58" s="2"/>
      <c r="U58" s="2"/>
      <c r="V58" s="2"/>
      <c r="W58" s="2"/>
      <c r="X58" s="2"/>
      <c r="Y58" s="2"/>
      <c r="Z58" s="2"/>
    </row>
    <row r="59" ht="15.75" hidden="1" customHeight="1">
      <c r="A59" s="349"/>
      <c r="B59" s="145"/>
      <c r="C59" s="2"/>
      <c r="D59" s="2"/>
      <c r="E59" s="2"/>
      <c r="F59" s="2"/>
      <c r="G59" s="2"/>
      <c r="H59" s="2"/>
      <c r="I59" s="2"/>
      <c r="J59" s="2"/>
      <c r="K59" s="2"/>
      <c r="L59" s="2"/>
      <c r="M59" s="2"/>
      <c r="N59" s="2"/>
      <c r="O59" s="2"/>
      <c r="P59" s="2"/>
      <c r="Q59" s="2"/>
      <c r="R59" s="2"/>
      <c r="S59" s="2"/>
      <c r="T59" s="2"/>
      <c r="U59" s="2"/>
      <c r="V59" s="2"/>
      <c r="W59" s="2"/>
      <c r="X59" s="2"/>
      <c r="Y59" s="2"/>
      <c r="Z59" s="2"/>
    </row>
    <row r="60" ht="15.75" hidden="1" customHeight="1">
      <c r="A60" s="349"/>
      <c r="B60" s="145"/>
      <c r="C60" s="2"/>
      <c r="D60" s="2"/>
      <c r="E60" s="2"/>
      <c r="F60" s="2"/>
      <c r="G60" s="2"/>
      <c r="H60" s="2"/>
      <c r="I60" s="2"/>
      <c r="J60" s="2"/>
      <c r="K60" s="2"/>
      <c r="L60" s="2"/>
      <c r="M60" s="2"/>
      <c r="N60" s="2"/>
      <c r="O60" s="2"/>
      <c r="P60" s="2"/>
      <c r="Q60" s="2"/>
      <c r="R60" s="2"/>
      <c r="S60" s="2"/>
      <c r="T60" s="2"/>
      <c r="U60" s="2"/>
      <c r="V60" s="2"/>
      <c r="W60" s="2"/>
      <c r="X60" s="2"/>
      <c r="Y60" s="2"/>
      <c r="Z60" s="2"/>
    </row>
    <row r="61" ht="15.75" hidden="1" customHeight="1">
      <c r="A61" s="349"/>
      <c r="B61" s="145"/>
      <c r="C61" s="2"/>
      <c r="D61" s="2"/>
      <c r="E61" s="2"/>
      <c r="F61" s="2"/>
      <c r="G61" s="2"/>
      <c r="H61" s="2"/>
      <c r="I61" s="2"/>
      <c r="J61" s="2"/>
      <c r="K61" s="2"/>
      <c r="L61" s="2"/>
      <c r="M61" s="2"/>
      <c r="N61" s="2"/>
      <c r="O61" s="2"/>
      <c r="P61" s="2"/>
      <c r="Q61" s="2"/>
      <c r="R61" s="2"/>
      <c r="S61" s="2"/>
      <c r="T61" s="2"/>
      <c r="U61" s="2"/>
      <c r="V61" s="2"/>
      <c r="W61" s="2"/>
      <c r="X61" s="2"/>
      <c r="Y61" s="2"/>
      <c r="Z61" s="2"/>
    </row>
    <row r="62" ht="15.75" hidden="1" customHeight="1">
      <c r="A62" s="349"/>
      <c r="B62" s="145"/>
      <c r="C62" s="2"/>
      <c r="D62" s="2"/>
      <c r="E62" s="2"/>
      <c r="F62" s="2"/>
      <c r="G62" s="2"/>
      <c r="H62" s="2"/>
      <c r="I62" s="2"/>
      <c r="J62" s="2"/>
      <c r="K62" s="2"/>
      <c r="L62" s="2"/>
      <c r="M62" s="2"/>
      <c r="N62" s="2"/>
      <c r="O62" s="2"/>
      <c r="P62" s="2"/>
      <c r="Q62" s="2"/>
      <c r="R62" s="2"/>
      <c r="S62" s="2"/>
      <c r="T62" s="2"/>
      <c r="U62" s="2"/>
      <c r="V62" s="2"/>
      <c r="W62" s="2"/>
      <c r="X62" s="2"/>
      <c r="Y62" s="2"/>
      <c r="Z62" s="2"/>
    </row>
    <row r="63" ht="15.75" hidden="1" customHeight="1">
      <c r="A63" s="349"/>
      <c r="B63" s="145"/>
      <c r="C63" s="2"/>
      <c r="D63" s="2"/>
      <c r="E63" s="2"/>
      <c r="F63" s="2"/>
      <c r="G63" s="2"/>
      <c r="H63" s="2"/>
      <c r="I63" s="2"/>
      <c r="J63" s="2"/>
      <c r="K63" s="2"/>
      <c r="L63" s="2"/>
      <c r="M63" s="2"/>
      <c r="N63" s="2"/>
      <c r="O63" s="2"/>
      <c r="P63" s="2"/>
      <c r="Q63" s="2"/>
      <c r="R63" s="2"/>
      <c r="S63" s="2"/>
      <c r="T63" s="2"/>
      <c r="U63" s="2"/>
      <c r="V63" s="2"/>
      <c r="W63" s="2"/>
      <c r="X63" s="2"/>
      <c r="Y63" s="2"/>
      <c r="Z63" s="2"/>
    </row>
    <row r="64" ht="15.75" hidden="1" customHeight="1">
      <c r="A64" s="349"/>
      <c r="B64" s="145"/>
      <c r="C64" s="2"/>
      <c r="D64" s="2"/>
      <c r="E64" s="2"/>
      <c r="F64" s="2"/>
      <c r="G64" s="2"/>
      <c r="H64" s="2"/>
      <c r="I64" s="2"/>
      <c r="J64" s="2"/>
      <c r="K64" s="2"/>
      <c r="L64" s="2"/>
      <c r="M64" s="2"/>
      <c r="N64" s="2"/>
      <c r="O64" s="2"/>
      <c r="P64" s="2"/>
      <c r="Q64" s="2"/>
      <c r="R64" s="2"/>
      <c r="S64" s="2"/>
      <c r="T64" s="2"/>
      <c r="U64" s="2"/>
      <c r="V64" s="2"/>
      <c r="W64" s="2"/>
      <c r="X64" s="2"/>
      <c r="Y64" s="2"/>
      <c r="Z64" s="2"/>
    </row>
    <row r="65" ht="15.75" hidden="1" customHeight="1">
      <c r="A65" s="349"/>
      <c r="B65" s="145"/>
      <c r="C65" s="2"/>
      <c r="D65" s="2"/>
      <c r="E65" s="2"/>
      <c r="F65" s="2"/>
      <c r="G65" s="2"/>
      <c r="H65" s="2"/>
      <c r="I65" s="2"/>
      <c r="J65" s="2"/>
      <c r="K65" s="2"/>
      <c r="L65" s="2"/>
      <c r="M65" s="2"/>
      <c r="N65" s="2"/>
      <c r="O65" s="2"/>
      <c r="P65" s="2"/>
      <c r="Q65" s="2"/>
      <c r="R65" s="2"/>
      <c r="S65" s="2"/>
      <c r="T65" s="2"/>
      <c r="U65" s="2"/>
      <c r="V65" s="2"/>
      <c r="W65" s="2"/>
      <c r="X65" s="2"/>
      <c r="Y65" s="2"/>
      <c r="Z65" s="2"/>
    </row>
    <row r="66" ht="15.75" hidden="1" customHeight="1">
      <c r="A66" s="349"/>
      <c r="B66" s="145"/>
      <c r="C66" s="2"/>
      <c r="D66" s="2"/>
      <c r="E66" s="2"/>
      <c r="F66" s="2"/>
      <c r="G66" s="2"/>
      <c r="H66" s="2"/>
      <c r="I66" s="2"/>
      <c r="J66" s="2"/>
      <c r="K66" s="2"/>
      <c r="L66" s="2"/>
      <c r="M66" s="2"/>
      <c r="N66" s="2"/>
      <c r="O66" s="2"/>
      <c r="P66" s="2"/>
      <c r="Q66" s="2"/>
      <c r="R66" s="2"/>
      <c r="S66" s="2"/>
      <c r="T66" s="2"/>
      <c r="U66" s="2"/>
      <c r="V66" s="2"/>
      <c r="W66" s="2"/>
      <c r="X66" s="2"/>
      <c r="Y66" s="2"/>
      <c r="Z66" s="2"/>
    </row>
    <row r="67" ht="15.75" hidden="1" customHeight="1">
      <c r="A67" s="349"/>
      <c r="B67" s="145"/>
      <c r="C67" s="2"/>
      <c r="D67" s="2"/>
      <c r="E67" s="2"/>
      <c r="F67" s="2"/>
      <c r="G67" s="2"/>
      <c r="H67" s="2"/>
      <c r="I67" s="2"/>
      <c r="J67" s="2"/>
      <c r="K67" s="2"/>
      <c r="L67" s="2"/>
      <c r="M67" s="2"/>
      <c r="N67" s="2"/>
      <c r="O67" s="2"/>
      <c r="P67" s="2"/>
      <c r="Q67" s="2"/>
      <c r="R67" s="2"/>
      <c r="S67" s="2"/>
      <c r="T67" s="2"/>
      <c r="U67" s="2"/>
      <c r="V67" s="2"/>
      <c r="W67" s="2"/>
      <c r="X67" s="2"/>
      <c r="Y67" s="2"/>
      <c r="Z67" s="2"/>
    </row>
    <row r="68" ht="15.75" hidden="1" customHeight="1">
      <c r="A68" s="349"/>
      <c r="B68" s="145"/>
      <c r="C68" s="2"/>
      <c r="D68" s="2"/>
      <c r="E68" s="2"/>
      <c r="F68" s="2"/>
      <c r="G68" s="2"/>
      <c r="H68" s="2"/>
      <c r="I68" s="2"/>
      <c r="J68" s="2"/>
      <c r="K68" s="2"/>
      <c r="L68" s="2"/>
      <c r="M68" s="2"/>
      <c r="N68" s="2"/>
      <c r="O68" s="2"/>
      <c r="P68" s="2"/>
      <c r="Q68" s="2"/>
      <c r="R68" s="2"/>
      <c r="S68" s="2"/>
      <c r="T68" s="2"/>
      <c r="U68" s="2"/>
      <c r="V68" s="2"/>
      <c r="W68" s="2"/>
      <c r="X68" s="2"/>
      <c r="Y68" s="2"/>
      <c r="Z68" s="2"/>
    </row>
    <row r="69" ht="15.75" hidden="1" customHeight="1">
      <c r="A69" s="349"/>
      <c r="B69" s="145"/>
      <c r="C69" s="2"/>
      <c r="D69" s="2"/>
      <c r="E69" s="2"/>
      <c r="F69" s="2"/>
      <c r="G69" s="2"/>
      <c r="H69" s="2"/>
      <c r="I69" s="2"/>
      <c r="J69" s="2"/>
      <c r="K69" s="2"/>
      <c r="L69" s="2"/>
      <c r="M69" s="2"/>
      <c r="N69" s="2"/>
      <c r="O69" s="2"/>
      <c r="P69" s="2"/>
      <c r="Q69" s="2"/>
      <c r="R69" s="2"/>
      <c r="S69" s="2"/>
      <c r="T69" s="2"/>
      <c r="U69" s="2"/>
      <c r="V69" s="2"/>
      <c r="W69" s="2"/>
      <c r="X69" s="2"/>
      <c r="Y69" s="2"/>
      <c r="Z69" s="2"/>
    </row>
    <row r="70" ht="15.75" hidden="1" customHeight="1">
      <c r="A70" s="349"/>
      <c r="B70" s="145"/>
      <c r="C70" s="2"/>
      <c r="D70" s="2"/>
      <c r="E70" s="2"/>
      <c r="F70" s="2"/>
      <c r="G70" s="2"/>
      <c r="H70" s="2"/>
      <c r="I70" s="2"/>
      <c r="J70" s="2"/>
      <c r="K70" s="2"/>
      <c r="L70" s="2"/>
      <c r="M70" s="2"/>
      <c r="N70" s="2"/>
      <c r="O70" s="2"/>
      <c r="P70" s="2"/>
      <c r="Q70" s="2"/>
      <c r="R70" s="2"/>
      <c r="S70" s="2"/>
      <c r="T70" s="2"/>
      <c r="U70" s="2"/>
      <c r="V70" s="2"/>
      <c r="W70" s="2"/>
      <c r="X70" s="2"/>
      <c r="Y70" s="2"/>
      <c r="Z70" s="2"/>
    </row>
    <row r="71" ht="15.75" hidden="1" customHeight="1">
      <c r="A71" s="349"/>
      <c r="B71" s="145"/>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516" t="s">
        <v>5630</v>
      </c>
      <c r="B72" s="145"/>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349"/>
      <c r="B73" s="145"/>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349"/>
      <c r="B74" s="145"/>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349"/>
      <c r="B75" s="145"/>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349"/>
      <c r="B76" s="145"/>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349"/>
      <c r="B77" s="145"/>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349"/>
      <c r="B78" s="145"/>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349"/>
      <c r="B79" s="145"/>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349"/>
      <c r="B80" s="145"/>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349"/>
      <c r="B81" s="145"/>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349"/>
      <c r="B82" s="145"/>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349"/>
      <c r="B83" s="145"/>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349"/>
      <c r="B84" s="145"/>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349"/>
      <c r="B85" s="145"/>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349"/>
      <c r="B86" s="145"/>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349"/>
      <c r="B87" s="145"/>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349"/>
      <c r="B88" s="145"/>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349"/>
      <c r="B89" s="145"/>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349"/>
      <c r="B90" s="145"/>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349"/>
      <c r="B91" s="145"/>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349"/>
      <c r="B92" s="145"/>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349"/>
      <c r="B93" s="145"/>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349"/>
      <c r="B94" s="145"/>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349"/>
      <c r="B95" s="145"/>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349"/>
      <c r="B96" s="145"/>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349"/>
      <c r="B97" s="145"/>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349"/>
      <c r="B98" s="145"/>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349"/>
      <c r="B99" s="145"/>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349"/>
      <c r="B100" s="145"/>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349"/>
      <c r="B101" s="145"/>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349"/>
      <c r="B102" s="145"/>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349"/>
      <c r="B103" s="145"/>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349"/>
      <c r="B104" s="145"/>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349"/>
      <c r="B105" s="145"/>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349"/>
      <c r="B106" s="145"/>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349"/>
      <c r="B107" s="145"/>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349"/>
      <c r="B108" s="145"/>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349"/>
      <c r="B109" s="145"/>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349"/>
      <c r="B110" s="145"/>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349"/>
      <c r="B111" s="145"/>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349"/>
      <c r="B112" s="145"/>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349"/>
      <c r="B113" s="145"/>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349"/>
      <c r="B114" s="145"/>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349"/>
      <c r="B115" s="145"/>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349"/>
      <c r="B116" s="145"/>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349"/>
      <c r="B117" s="145"/>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349"/>
      <c r="B118" s="145"/>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349"/>
      <c r="B119" s="145"/>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349"/>
      <c r="B120" s="145"/>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349"/>
      <c r="B121" s="145"/>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349"/>
      <c r="B122" s="145"/>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349"/>
      <c r="B123" s="145"/>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349"/>
      <c r="B124" s="145"/>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349"/>
      <c r="B125" s="145"/>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349"/>
      <c r="B126" s="145"/>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349"/>
      <c r="B127" s="145"/>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349"/>
      <c r="B128" s="145"/>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349"/>
      <c r="B129" s="145"/>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349"/>
      <c r="B130" s="145"/>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349"/>
      <c r="B131" s="145"/>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349"/>
      <c r="B132" s="145"/>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349"/>
      <c r="B133" s="145"/>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349"/>
      <c r="B134" s="145"/>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349"/>
      <c r="B135" s="145"/>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349"/>
      <c r="B136" s="145"/>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349"/>
      <c r="B137" s="145"/>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349"/>
      <c r="B138" s="145"/>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349"/>
      <c r="B139" s="145"/>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349"/>
      <c r="B140" s="145"/>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349"/>
      <c r="B141" s="145"/>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349"/>
      <c r="B142" s="145"/>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349"/>
      <c r="B143" s="145"/>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349"/>
      <c r="B144" s="145"/>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349"/>
      <c r="B145" s="145"/>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349"/>
      <c r="B146" s="145"/>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349"/>
      <c r="B147" s="145"/>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349"/>
      <c r="B148" s="145"/>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349"/>
      <c r="B149" s="145"/>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349"/>
      <c r="B150" s="145"/>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349"/>
      <c r="B151" s="145"/>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349"/>
      <c r="B152" s="145"/>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349"/>
      <c r="B153" s="145"/>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349"/>
      <c r="B154" s="145"/>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349"/>
      <c r="B155" s="145"/>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349"/>
      <c r="B156" s="145"/>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349"/>
      <c r="B157" s="145"/>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349"/>
      <c r="B158" s="145"/>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349"/>
      <c r="B159" s="145"/>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349"/>
      <c r="B160" s="145"/>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349"/>
      <c r="B161" s="145"/>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349"/>
      <c r="B162" s="145"/>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349"/>
      <c r="B163" s="145"/>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349"/>
      <c r="B164" s="145"/>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349"/>
      <c r="B165" s="145"/>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349"/>
      <c r="B166" s="145"/>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349"/>
      <c r="B167" s="145"/>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349"/>
      <c r="B168" s="145"/>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349"/>
      <c r="B169" s="145"/>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349"/>
      <c r="B170" s="145"/>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349"/>
      <c r="B171" s="145"/>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349"/>
      <c r="B172" s="145"/>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349"/>
      <c r="B173" s="145"/>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349"/>
      <c r="B174" s="145"/>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349"/>
      <c r="B175" s="145"/>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349"/>
      <c r="B176" s="145"/>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349"/>
      <c r="B177" s="145"/>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349"/>
      <c r="B178" s="145"/>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349"/>
      <c r="B179" s="145"/>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349"/>
      <c r="B180" s="145"/>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349"/>
      <c r="B181" s="145"/>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349"/>
      <c r="B182" s="145"/>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349"/>
      <c r="B183" s="145"/>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349"/>
      <c r="B184" s="145"/>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349"/>
      <c r="B185" s="145"/>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349"/>
      <c r="B186" s="145"/>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349"/>
      <c r="B187" s="145"/>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349"/>
      <c r="B188" s="145"/>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349"/>
      <c r="B189" s="145"/>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349"/>
      <c r="B190" s="145"/>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349"/>
      <c r="B191" s="145"/>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349"/>
      <c r="B192" s="145"/>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349"/>
      <c r="B193" s="145"/>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349"/>
      <c r="B194" s="145"/>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349"/>
      <c r="B195" s="145"/>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349"/>
      <c r="B196" s="145"/>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349"/>
      <c r="B197" s="145"/>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349"/>
      <c r="B198" s="145"/>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349"/>
      <c r="B199" s="145"/>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349"/>
      <c r="B200" s="145"/>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349"/>
      <c r="B201" s="145"/>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349"/>
      <c r="B202" s="145"/>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349"/>
      <c r="B203" s="145"/>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349"/>
      <c r="B204" s="145"/>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349"/>
      <c r="B205" s="145"/>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349"/>
      <c r="B206" s="145"/>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349"/>
      <c r="B207" s="145"/>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349"/>
      <c r="B208" s="145"/>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349"/>
      <c r="B209" s="145"/>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349"/>
      <c r="B210" s="145"/>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349"/>
      <c r="B211" s="145"/>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349"/>
      <c r="B212" s="145"/>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349"/>
      <c r="B213" s="145"/>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349"/>
      <c r="B214" s="145"/>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349"/>
      <c r="B215" s="145"/>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349"/>
      <c r="B216" s="145"/>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349"/>
      <c r="B217" s="145"/>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349"/>
      <c r="B218" s="145"/>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349"/>
      <c r="B219" s="145"/>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349"/>
      <c r="B220" s="145"/>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349"/>
      <c r="B221" s="145"/>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349"/>
      <c r="B222" s="145"/>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349"/>
      <c r="B223" s="145"/>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349"/>
      <c r="B224" s="145"/>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349"/>
      <c r="B225" s="145"/>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349"/>
      <c r="B226" s="145"/>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349"/>
      <c r="B227" s="145"/>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349"/>
      <c r="B228" s="145"/>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349"/>
      <c r="B229" s="145"/>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349"/>
      <c r="B230" s="145"/>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349"/>
      <c r="B231" s="145"/>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349"/>
      <c r="B232" s="145"/>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349"/>
      <c r="B233" s="145"/>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349"/>
      <c r="B234" s="145"/>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349"/>
      <c r="B235" s="145"/>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349"/>
      <c r="B236" s="145"/>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349"/>
      <c r="B237" s="145"/>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349"/>
      <c r="B238" s="145"/>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349"/>
      <c r="B239" s="145"/>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349"/>
      <c r="B240" s="145"/>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349"/>
      <c r="B241" s="145"/>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349"/>
      <c r="B242" s="145"/>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349"/>
      <c r="B243" s="145"/>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349"/>
      <c r="B244" s="145"/>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349"/>
      <c r="B245" s="145"/>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349"/>
      <c r="B246" s="145"/>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349"/>
      <c r="B247" s="145"/>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349"/>
      <c r="B248" s="145"/>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349"/>
      <c r="B249" s="145"/>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349"/>
      <c r="B250" s="145"/>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349"/>
      <c r="B251" s="145"/>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349"/>
      <c r="B252" s="145"/>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349"/>
      <c r="B253" s="145"/>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349"/>
      <c r="B254" s="145"/>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349"/>
      <c r="B255" s="145"/>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349"/>
      <c r="B256" s="145"/>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349"/>
      <c r="B257" s="145"/>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349"/>
      <c r="B258" s="145"/>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349"/>
      <c r="B259" s="145"/>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349"/>
      <c r="B260" s="145"/>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349"/>
      <c r="B261" s="145"/>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349"/>
      <c r="B262" s="145"/>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349"/>
      <c r="B263" s="145"/>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349"/>
      <c r="B264" s="145"/>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349"/>
      <c r="B265" s="145"/>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349"/>
      <c r="B266" s="145"/>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349"/>
      <c r="B267" s="145"/>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349"/>
      <c r="B268" s="145"/>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349"/>
      <c r="B269" s="145"/>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349"/>
      <c r="B270" s="145"/>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349"/>
      <c r="B271" s="145"/>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349"/>
      <c r="B272" s="145"/>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4.86"/>
    <col customWidth="1" hidden="1" min="2" max="2" width="16.43"/>
    <col customWidth="1" min="3" max="3" width="75.14"/>
    <col customWidth="1" hidden="1" min="4" max="4" width="100.0"/>
    <col customWidth="1" min="5" max="5" width="19.0"/>
    <col customWidth="1" hidden="1" min="6" max="6" width="14.29"/>
    <col customWidth="1" hidden="1" min="7" max="7" width="7.71"/>
    <col customWidth="1" min="8" max="9" width="14.29"/>
    <col customWidth="1" min="10" max="10" width="11.86"/>
    <col customWidth="1" min="11" max="11" width="42.86"/>
    <col customWidth="1" min="12" max="26" width="8.71"/>
  </cols>
  <sheetData>
    <row r="1">
      <c r="A1" s="402" t="s">
        <v>5128</v>
      </c>
      <c r="B1" s="403"/>
      <c r="C1" s="403"/>
      <c r="D1" s="403"/>
      <c r="E1" s="403"/>
      <c r="F1" s="403"/>
      <c r="G1" s="403"/>
      <c r="H1" s="403"/>
      <c r="I1" s="403"/>
      <c r="J1" s="403"/>
      <c r="K1" s="403"/>
      <c r="L1" s="404"/>
      <c r="M1" s="404"/>
      <c r="N1" s="404"/>
      <c r="O1" s="404"/>
      <c r="P1" s="404"/>
      <c r="Q1" s="404"/>
      <c r="R1" s="404"/>
      <c r="S1" s="404"/>
      <c r="T1" s="404"/>
      <c r="U1" s="404"/>
      <c r="V1" s="404"/>
      <c r="W1" s="404"/>
      <c r="X1" s="404"/>
      <c r="Y1" s="404"/>
      <c r="Z1" s="404"/>
    </row>
    <row r="2">
      <c r="A2" s="405" t="s">
        <v>5129</v>
      </c>
      <c r="B2" s="406"/>
      <c r="C2" s="406"/>
      <c r="D2" s="406"/>
      <c r="E2" s="406"/>
      <c r="F2" s="406"/>
      <c r="G2" s="406"/>
      <c r="H2" s="406"/>
      <c r="I2" s="406"/>
      <c r="J2" s="406"/>
      <c r="K2" s="406"/>
      <c r="L2" s="404"/>
      <c r="M2" s="404"/>
      <c r="N2" s="404"/>
      <c r="O2" s="404"/>
      <c r="P2" s="404"/>
      <c r="Q2" s="404"/>
      <c r="R2" s="404"/>
      <c r="S2" s="404"/>
      <c r="T2" s="404"/>
      <c r="U2" s="404"/>
      <c r="V2" s="404"/>
      <c r="W2" s="404"/>
      <c r="X2" s="404"/>
      <c r="Y2" s="404"/>
      <c r="Z2" s="404"/>
    </row>
    <row r="3">
      <c r="A3" s="405" t="s">
        <v>5130</v>
      </c>
      <c r="B3" s="406"/>
      <c r="C3" s="406"/>
      <c r="D3" s="406"/>
      <c r="E3" s="406"/>
      <c r="F3" s="406"/>
      <c r="G3" s="406"/>
      <c r="H3" s="406"/>
      <c r="I3" s="406"/>
      <c r="J3" s="406"/>
      <c r="K3" s="406"/>
      <c r="L3" s="404"/>
      <c r="M3" s="404"/>
      <c r="N3" s="404"/>
      <c r="O3" s="404"/>
      <c r="P3" s="404"/>
      <c r="Q3" s="404"/>
      <c r="R3" s="404"/>
      <c r="S3" s="404"/>
      <c r="T3" s="404"/>
      <c r="U3" s="404"/>
      <c r="V3" s="404"/>
      <c r="W3" s="404"/>
      <c r="X3" s="404"/>
      <c r="Y3" s="404"/>
      <c r="Z3" s="404"/>
    </row>
    <row r="4">
      <c r="A4" s="407"/>
      <c r="B4" s="407"/>
      <c r="C4" s="407"/>
      <c r="D4" s="407"/>
      <c r="E4" s="407"/>
      <c r="F4" s="407"/>
      <c r="G4" s="407"/>
      <c r="H4" s="407"/>
      <c r="I4" s="407"/>
      <c r="J4" s="407"/>
      <c r="K4" s="407"/>
      <c r="L4" s="409"/>
      <c r="M4" s="409"/>
      <c r="N4" s="409"/>
      <c r="O4" s="409"/>
      <c r="P4" s="409"/>
      <c r="Q4" s="409"/>
      <c r="R4" s="409"/>
      <c r="S4" s="409"/>
      <c r="T4" s="409"/>
      <c r="U4" s="409"/>
      <c r="V4" s="409"/>
      <c r="W4" s="409"/>
      <c r="X4" s="409"/>
      <c r="Y4" s="409"/>
      <c r="Z4" s="409"/>
    </row>
    <row r="5">
      <c r="A5" s="408" t="s">
        <v>5631</v>
      </c>
      <c r="D5" s="407"/>
      <c r="E5" s="407"/>
      <c r="F5" s="407"/>
      <c r="G5" s="407"/>
      <c r="H5" s="407"/>
      <c r="I5" s="407"/>
      <c r="J5" s="407"/>
      <c r="K5" s="407"/>
      <c r="L5" s="409"/>
      <c r="M5" s="409"/>
      <c r="N5" s="409"/>
      <c r="O5" s="409"/>
      <c r="P5" s="409"/>
      <c r="Q5" s="409"/>
      <c r="R5" s="409"/>
      <c r="S5" s="409"/>
      <c r="T5" s="409"/>
      <c r="U5" s="409"/>
      <c r="V5" s="409"/>
      <c r="W5" s="409"/>
      <c r="X5" s="409"/>
      <c r="Y5" s="409"/>
      <c r="Z5" s="409"/>
    </row>
    <row r="6">
      <c r="A6" s="407"/>
      <c r="B6" s="407"/>
      <c r="C6" s="407"/>
      <c r="D6" s="407"/>
      <c r="E6" s="407"/>
      <c r="F6" s="407"/>
      <c r="G6" s="407"/>
      <c r="H6" s="407"/>
      <c r="I6" s="407"/>
      <c r="J6" s="407"/>
      <c r="K6" s="407"/>
      <c r="L6" s="409"/>
      <c r="M6" s="409"/>
      <c r="N6" s="409"/>
      <c r="O6" s="409"/>
      <c r="P6" s="409"/>
      <c r="Q6" s="409"/>
      <c r="R6" s="409"/>
      <c r="S6" s="409"/>
      <c r="T6" s="409"/>
      <c r="U6" s="409"/>
      <c r="V6" s="409"/>
      <c r="W6" s="409"/>
      <c r="X6" s="409"/>
      <c r="Y6" s="409"/>
      <c r="Z6" s="409"/>
    </row>
    <row r="7">
      <c r="A7" s="410" t="s">
        <v>97</v>
      </c>
      <c r="B7" s="410" t="s">
        <v>5132</v>
      </c>
      <c r="C7" s="410" t="s">
        <v>5133</v>
      </c>
      <c r="D7" s="410" t="s">
        <v>101</v>
      </c>
      <c r="E7" s="410" t="s">
        <v>5134</v>
      </c>
      <c r="F7" s="411" t="s">
        <v>5135</v>
      </c>
      <c r="G7" s="411" t="s">
        <v>5136</v>
      </c>
      <c r="H7" s="411" t="s">
        <v>5137</v>
      </c>
      <c r="I7" s="411" t="s">
        <v>5138</v>
      </c>
      <c r="J7" s="411" t="s">
        <v>5139</v>
      </c>
      <c r="K7" s="410" t="s">
        <v>5140</v>
      </c>
      <c r="L7" s="404"/>
      <c r="M7" s="404"/>
      <c r="N7" s="404"/>
      <c r="O7" s="404"/>
      <c r="P7" s="404"/>
      <c r="Q7" s="404"/>
      <c r="R7" s="404"/>
      <c r="S7" s="404"/>
      <c r="T7" s="404"/>
      <c r="U7" s="404"/>
      <c r="V7" s="404"/>
      <c r="W7" s="404"/>
      <c r="X7" s="404"/>
      <c r="Y7" s="404"/>
      <c r="Z7" s="404"/>
    </row>
    <row r="8">
      <c r="A8" s="407"/>
      <c r="B8" s="407"/>
      <c r="C8" s="407"/>
      <c r="D8" s="407"/>
      <c r="E8" s="407"/>
      <c r="F8" s="407"/>
      <c r="G8" s="407"/>
      <c r="H8" s="407"/>
      <c r="I8" s="407"/>
      <c r="J8" s="407"/>
      <c r="K8" s="407"/>
      <c r="L8" s="409"/>
      <c r="M8" s="409"/>
      <c r="N8" s="409"/>
      <c r="O8" s="409"/>
      <c r="P8" s="409"/>
      <c r="Q8" s="409"/>
      <c r="R8" s="409"/>
      <c r="S8" s="409"/>
      <c r="T8" s="409"/>
      <c r="U8" s="409"/>
      <c r="V8" s="409"/>
      <c r="W8" s="409"/>
      <c r="X8" s="409"/>
      <c r="Y8" s="409"/>
      <c r="Z8" s="409"/>
    </row>
    <row r="9">
      <c r="A9" s="412" t="s">
        <v>5632</v>
      </c>
      <c r="B9" s="413"/>
      <c r="C9" s="413"/>
      <c r="D9" s="413"/>
      <c r="E9" s="413"/>
      <c r="F9" s="413"/>
      <c r="G9" s="413"/>
      <c r="H9" s="413"/>
      <c r="I9" s="413"/>
      <c r="J9" s="413"/>
      <c r="K9" s="413"/>
      <c r="L9" s="404"/>
      <c r="M9" s="404"/>
      <c r="N9" s="404"/>
      <c r="O9" s="404"/>
      <c r="P9" s="404"/>
      <c r="Q9" s="404"/>
      <c r="R9" s="404"/>
      <c r="S9" s="404"/>
      <c r="T9" s="404"/>
      <c r="U9" s="404"/>
      <c r="V9" s="404"/>
      <c r="W9" s="404"/>
      <c r="X9" s="404"/>
      <c r="Y9" s="404"/>
      <c r="Z9" s="404"/>
    </row>
    <row r="10">
      <c r="A10" s="522">
        <v>45658.0</v>
      </c>
      <c r="B10" s="405" t="s">
        <v>5179</v>
      </c>
      <c r="C10" s="405" t="s">
        <v>5633</v>
      </c>
      <c r="D10" s="405" t="s">
        <v>5634</v>
      </c>
      <c r="E10" s="405" t="s">
        <v>5635</v>
      </c>
      <c r="F10" s="523">
        <v>5968.13</v>
      </c>
      <c r="G10" s="523">
        <v>0.0</v>
      </c>
      <c r="H10" s="523">
        <v>5968.13</v>
      </c>
      <c r="I10" s="523">
        <v>5968.13</v>
      </c>
      <c r="J10" s="523">
        <v>0.0</v>
      </c>
      <c r="K10" s="405" t="s">
        <v>5636</v>
      </c>
      <c r="L10" s="409"/>
      <c r="M10" s="409"/>
      <c r="N10" s="409"/>
      <c r="O10" s="409"/>
      <c r="P10" s="409"/>
      <c r="Q10" s="409"/>
      <c r="R10" s="409"/>
      <c r="S10" s="409"/>
      <c r="T10" s="409"/>
      <c r="U10" s="409"/>
      <c r="V10" s="409"/>
      <c r="W10" s="409"/>
      <c r="X10" s="409"/>
      <c r="Y10" s="409"/>
      <c r="Z10" s="409"/>
    </row>
    <row r="11">
      <c r="A11" s="416">
        <v>45658.0</v>
      </c>
      <c r="B11" s="417" t="s">
        <v>5179</v>
      </c>
      <c r="C11" s="417" t="s">
        <v>5633</v>
      </c>
      <c r="D11" s="417" t="s">
        <v>5637</v>
      </c>
      <c r="E11" s="417" t="s">
        <v>5635</v>
      </c>
      <c r="F11" s="418">
        <v>213.15</v>
      </c>
      <c r="G11" s="418">
        <v>0.0</v>
      </c>
      <c r="H11" s="418">
        <v>213.15</v>
      </c>
      <c r="I11" s="418">
        <v>213.15</v>
      </c>
      <c r="J11" s="418">
        <v>0.0</v>
      </c>
      <c r="K11" s="417" t="s">
        <v>5636</v>
      </c>
      <c r="L11" s="409"/>
      <c r="M11" s="409"/>
      <c r="N11" s="409"/>
      <c r="O11" s="409"/>
      <c r="P11" s="409"/>
      <c r="Q11" s="409"/>
      <c r="R11" s="409"/>
      <c r="S11" s="409"/>
      <c r="T11" s="409"/>
      <c r="U11" s="409"/>
      <c r="V11" s="409"/>
      <c r="W11" s="409"/>
      <c r="X11" s="409"/>
      <c r="Y11" s="409"/>
      <c r="Z11" s="409"/>
    </row>
    <row r="12">
      <c r="A12" s="416">
        <v>45658.0</v>
      </c>
      <c r="B12" s="417" t="s">
        <v>5179</v>
      </c>
      <c r="C12" s="417" t="s">
        <v>5633</v>
      </c>
      <c r="D12" s="417" t="s">
        <v>5638</v>
      </c>
      <c r="E12" s="417" t="s">
        <v>5635</v>
      </c>
      <c r="F12" s="418">
        <v>2529.85</v>
      </c>
      <c r="G12" s="418">
        <v>0.0</v>
      </c>
      <c r="H12" s="418">
        <v>2529.85</v>
      </c>
      <c r="I12" s="418">
        <v>2529.85</v>
      </c>
      <c r="J12" s="418">
        <v>0.0</v>
      </c>
      <c r="K12" s="417" t="s">
        <v>5636</v>
      </c>
      <c r="L12" s="409"/>
      <c r="M12" s="409"/>
      <c r="N12" s="409"/>
      <c r="O12" s="409"/>
      <c r="P12" s="409"/>
      <c r="Q12" s="409"/>
      <c r="R12" s="409"/>
      <c r="S12" s="409"/>
      <c r="T12" s="409"/>
      <c r="U12" s="409"/>
      <c r="V12" s="409"/>
      <c r="W12" s="409"/>
      <c r="X12" s="409"/>
      <c r="Y12" s="409"/>
      <c r="Z12" s="409"/>
    </row>
    <row r="13">
      <c r="A13" s="416">
        <v>45658.0</v>
      </c>
      <c r="B13" s="417" t="s">
        <v>5179</v>
      </c>
      <c r="C13" s="417" t="s">
        <v>5633</v>
      </c>
      <c r="D13" s="417" t="s">
        <v>5639</v>
      </c>
      <c r="E13" s="417" t="s">
        <v>5635</v>
      </c>
      <c r="F13" s="418">
        <v>2813.01</v>
      </c>
      <c r="G13" s="418">
        <v>0.0</v>
      </c>
      <c r="H13" s="418">
        <v>2813.01</v>
      </c>
      <c r="I13" s="418">
        <v>2813.01</v>
      </c>
      <c r="J13" s="418">
        <v>0.0</v>
      </c>
      <c r="K13" s="417" t="s">
        <v>5636</v>
      </c>
      <c r="L13" s="409"/>
      <c r="M13" s="409"/>
      <c r="N13" s="409"/>
      <c r="O13" s="409"/>
      <c r="P13" s="409"/>
      <c r="Q13" s="409"/>
      <c r="R13" s="409"/>
      <c r="S13" s="409"/>
      <c r="T13" s="409"/>
      <c r="U13" s="409"/>
      <c r="V13" s="409"/>
      <c r="W13" s="409"/>
      <c r="X13" s="409"/>
      <c r="Y13" s="409"/>
      <c r="Z13" s="409"/>
    </row>
    <row r="14">
      <c r="A14" s="416">
        <v>45658.0</v>
      </c>
      <c r="B14" s="417" t="s">
        <v>5179</v>
      </c>
      <c r="C14" s="417" t="s">
        <v>5633</v>
      </c>
      <c r="D14" s="429" t="s">
        <v>5640</v>
      </c>
      <c r="E14" s="417" t="s">
        <v>5635</v>
      </c>
      <c r="F14" s="418">
        <v>5150.02</v>
      </c>
      <c r="G14" s="418">
        <v>0.0</v>
      </c>
      <c r="H14" s="418">
        <v>5150.02</v>
      </c>
      <c r="I14" s="418">
        <v>5150.02</v>
      </c>
      <c r="J14" s="418">
        <v>0.0</v>
      </c>
      <c r="K14" s="417" t="s">
        <v>5202</v>
      </c>
      <c r="L14" s="409"/>
      <c r="M14" s="409"/>
      <c r="N14" s="409"/>
      <c r="O14" s="409"/>
      <c r="P14" s="409"/>
      <c r="Q14" s="409"/>
      <c r="R14" s="409"/>
      <c r="S14" s="409"/>
      <c r="T14" s="409"/>
      <c r="U14" s="409"/>
      <c r="V14" s="409"/>
      <c r="W14" s="409"/>
      <c r="X14" s="409"/>
      <c r="Y14" s="409"/>
      <c r="Z14" s="409"/>
    </row>
    <row r="15">
      <c r="A15" s="416">
        <v>45658.0</v>
      </c>
      <c r="B15" s="417" t="s">
        <v>5179</v>
      </c>
      <c r="C15" s="417" t="s">
        <v>5633</v>
      </c>
      <c r="D15" s="417" t="s">
        <v>5641</v>
      </c>
      <c r="E15" s="417" t="s">
        <v>5642</v>
      </c>
      <c r="F15" s="418">
        <v>5609.09</v>
      </c>
      <c r="G15" s="418">
        <v>0.0</v>
      </c>
      <c r="H15" s="418">
        <v>5609.09</v>
      </c>
      <c r="I15" s="418">
        <v>5609.09</v>
      </c>
      <c r="J15" s="418">
        <v>0.0</v>
      </c>
      <c r="K15" s="417" t="s">
        <v>5636</v>
      </c>
      <c r="L15" s="409"/>
      <c r="M15" s="409"/>
      <c r="N15" s="409"/>
      <c r="O15" s="409"/>
      <c r="P15" s="409"/>
      <c r="Q15" s="409"/>
      <c r="R15" s="409"/>
      <c r="S15" s="409"/>
      <c r="T15" s="409"/>
      <c r="U15" s="409"/>
      <c r="V15" s="409"/>
      <c r="W15" s="409"/>
      <c r="X15" s="409"/>
      <c r="Y15" s="409"/>
      <c r="Z15" s="409"/>
    </row>
    <row r="16">
      <c r="A16" s="416">
        <v>45658.0</v>
      </c>
      <c r="B16" s="417" t="s">
        <v>5179</v>
      </c>
      <c r="C16" s="417" t="s">
        <v>5633</v>
      </c>
      <c r="D16" s="417" t="s">
        <v>5643</v>
      </c>
      <c r="E16" s="417" t="s">
        <v>5642</v>
      </c>
      <c r="F16" s="418">
        <v>69.25</v>
      </c>
      <c r="G16" s="418">
        <v>0.0</v>
      </c>
      <c r="H16" s="418">
        <v>69.25</v>
      </c>
      <c r="I16" s="418">
        <v>69.25</v>
      </c>
      <c r="J16" s="418">
        <v>0.0</v>
      </c>
      <c r="K16" s="417" t="s">
        <v>5636</v>
      </c>
      <c r="L16" s="409"/>
      <c r="M16" s="409"/>
      <c r="N16" s="409"/>
      <c r="O16" s="409"/>
      <c r="P16" s="409"/>
      <c r="Q16" s="409"/>
      <c r="R16" s="409"/>
      <c r="S16" s="409"/>
      <c r="T16" s="409"/>
      <c r="U16" s="409"/>
      <c r="V16" s="409"/>
      <c r="W16" s="409"/>
      <c r="X16" s="409"/>
      <c r="Y16" s="409"/>
      <c r="Z16" s="409"/>
    </row>
    <row r="17">
      <c r="A17" s="416">
        <v>45658.0</v>
      </c>
      <c r="B17" s="417" t="s">
        <v>5179</v>
      </c>
      <c r="C17" s="417" t="s">
        <v>5633</v>
      </c>
      <c r="D17" s="417" t="s">
        <v>5644</v>
      </c>
      <c r="E17" s="417" t="s">
        <v>5642</v>
      </c>
      <c r="F17" s="418">
        <v>2622.31</v>
      </c>
      <c r="G17" s="418">
        <v>0.0</v>
      </c>
      <c r="H17" s="418">
        <v>2622.31</v>
      </c>
      <c r="I17" s="418">
        <v>2622.31</v>
      </c>
      <c r="J17" s="418">
        <v>0.0</v>
      </c>
      <c r="K17" s="417" t="s">
        <v>5636</v>
      </c>
      <c r="L17" s="409"/>
      <c r="M17" s="409"/>
      <c r="N17" s="409"/>
      <c r="O17" s="409"/>
      <c r="P17" s="409"/>
      <c r="Q17" s="409"/>
      <c r="R17" s="409"/>
      <c r="S17" s="409"/>
      <c r="T17" s="409"/>
      <c r="U17" s="409"/>
      <c r="V17" s="409"/>
      <c r="W17" s="409"/>
      <c r="X17" s="409"/>
      <c r="Y17" s="409"/>
      <c r="Z17" s="409"/>
    </row>
    <row r="18">
      <c r="A18" s="416">
        <v>45658.0</v>
      </c>
      <c r="B18" s="417" t="s">
        <v>5179</v>
      </c>
      <c r="C18" s="417" t="s">
        <v>5633</v>
      </c>
      <c r="D18" s="417" t="s">
        <v>5645</v>
      </c>
      <c r="E18" s="417" t="s">
        <v>5642</v>
      </c>
      <c r="F18" s="418">
        <v>2813.51</v>
      </c>
      <c r="G18" s="418">
        <v>0.0</v>
      </c>
      <c r="H18" s="418">
        <v>2813.51</v>
      </c>
      <c r="I18" s="418">
        <v>2813.51</v>
      </c>
      <c r="J18" s="418">
        <v>0.0</v>
      </c>
      <c r="K18" s="417" t="s">
        <v>5636</v>
      </c>
      <c r="L18" s="409"/>
      <c r="M18" s="409"/>
      <c r="N18" s="409"/>
      <c r="O18" s="409"/>
      <c r="P18" s="409"/>
      <c r="Q18" s="409"/>
      <c r="R18" s="409"/>
      <c r="S18" s="409"/>
      <c r="T18" s="409"/>
      <c r="U18" s="409"/>
      <c r="V18" s="409"/>
      <c r="W18" s="409"/>
      <c r="X18" s="409"/>
      <c r="Y18" s="409"/>
      <c r="Z18" s="409"/>
    </row>
    <row r="19">
      <c r="A19" s="416">
        <v>45658.0</v>
      </c>
      <c r="B19" s="417" t="s">
        <v>5179</v>
      </c>
      <c r="C19" s="417" t="s">
        <v>5633</v>
      </c>
      <c r="D19" s="429" t="s">
        <v>5640</v>
      </c>
      <c r="E19" s="417" t="s">
        <v>5642</v>
      </c>
      <c r="F19" s="418">
        <v>2782.7</v>
      </c>
      <c r="G19" s="418">
        <v>0.0</v>
      </c>
      <c r="H19" s="418">
        <v>2782.7</v>
      </c>
      <c r="I19" s="418">
        <v>2782.7</v>
      </c>
      <c r="J19" s="418">
        <v>0.0</v>
      </c>
      <c r="K19" s="417" t="s">
        <v>5202</v>
      </c>
      <c r="L19" s="409"/>
      <c r="M19" s="409"/>
      <c r="N19" s="409"/>
      <c r="O19" s="409"/>
      <c r="P19" s="409"/>
      <c r="Q19" s="409"/>
      <c r="R19" s="409"/>
      <c r="S19" s="409"/>
      <c r="T19" s="409"/>
      <c r="U19" s="409"/>
      <c r="V19" s="409"/>
      <c r="W19" s="409"/>
      <c r="X19" s="409"/>
      <c r="Y19" s="409"/>
      <c r="Z19" s="409"/>
    </row>
    <row r="20">
      <c r="A20" s="416">
        <v>45666.0</v>
      </c>
      <c r="B20" s="417" t="s">
        <v>5141</v>
      </c>
      <c r="C20" s="417" t="s">
        <v>5646</v>
      </c>
      <c r="D20" s="417" t="s">
        <v>5647</v>
      </c>
      <c r="E20" s="417" t="s">
        <v>5648</v>
      </c>
      <c r="F20" s="418">
        <v>150.0</v>
      </c>
      <c r="G20" s="418">
        <v>0.0</v>
      </c>
      <c r="H20" s="418">
        <v>150.0</v>
      </c>
      <c r="I20" s="418">
        <v>150.0</v>
      </c>
      <c r="J20" s="418">
        <v>0.0</v>
      </c>
      <c r="K20" s="417" t="s">
        <v>5649</v>
      </c>
      <c r="L20" s="409"/>
      <c r="M20" s="409"/>
      <c r="N20" s="409"/>
      <c r="O20" s="409"/>
      <c r="P20" s="409"/>
      <c r="Q20" s="409"/>
      <c r="R20" s="409"/>
      <c r="S20" s="409"/>
      <c r="T20" s="409"/>
      <c r="U20" s="409"/>
      <c r="V20" s="409"/>
      <c r="W20" s="409"/>
      <c r="X20" s="409"/>
      <c r="Y20" s="409"/>
      <c r="Z20" s="409"/>
    </row>
    <row r="21">
      <c r="A21" s="416">
        <v>45673.0</v>
      </c>
      <c r="B21" s="417" t="s">
        <v>5141</v>
      </c>
      <c r="C21" s="417" t="s">
        <v>5646</v>
      </c>
      <c r="D21" s="417" t="s">
        <v>5650</v>
      </c>
      <c r="E21" s="417" t="s">
        <v>5651</v>
      </c>
      <c r="F21" s="418">
        <v>300.0</v>
      </c>
      <c r="G21" s="418">
        <v>0.0</v>
      </c>
      <c r="H21" s="418">
        <v>300.0</v>
      </c>
      <c r="I21" s="418">
        <v>300.0</v>
      </c>
      <c r="J21" s="418">
        <v>0.0</v>
      </c>
      <c r="K21" s="417" t="s">
        <v>5649</v>
      </c>
      <c r="L21" s="409"/>
      <c r="M21" s="409"/>
      <c r="N21" s="409"/>
      <c r="O21" s="409"/>
      <c r="P21" s="409"/>
      <c r="Q21" s="409"/>
      <c r="R21" s="409"/>
      <c r="S21" s="409"/>
      <c r="T21" s="409"/>
      <c r="U21" s="409"/>
      <c r="V21" s="409"/>
      <c r="W21" s="409"/>
      <c r="X21" s="409"/>
      <c r="Y21" s="409"/>
      <c r="Z21" s="409"/>
    </row>
    <row r="22">
      <c r="A22" s="416"/>
      <c r="B22" s="417"/>
      <c r="C22" s="417"/>
      <c r="D22" s="429"/>
      <c r="E22" s="417"/>
      <c r="F22" s="418"/>
      <c r="G22" s="418"/>
      <c r="H22" s="418"/>
      <c r="I22" s="418"/>
      <c r="J22" s="418"/>
      <c r="K22" s="417"/>
      <c r="L22" s="409"/>
      <c r="M22" s="409"/>
      <c r="N22" s="409"/>
      <c r="O22" s="409"/>
      <c r="P22" s="409"/>
      <c r="Q22" s="409"/>
      <c r="R22" s="409"/>
      <c r="S22" s="409"/>
      <c r="T22" s="409"/>
      <c r="U22" s="409"/>
      <c r="V22" s="409"/>
      <c r="W22" s="409"/>
      <c r="X22" s="409"/>
      <c r="Y22" s="409"/>
      <c r="Z22" s="409"/>
    </row>
    <row r="23">
      <c r="A23" s="416">
        <v>45706.0</v>
      </c>
      <c r="B23" s="417" t="s">
        <v>5179</v>
      </c>
      <c r="C23" s="417" t="s">
        <v>5652</v>
      </c>
      <c r="D23" s="429" t="s">
        <v>5653</v>
      </c>
      <c r="E23" s="417" t="s">
        <v>5654</v>
      </c>
      <c r="F23" s="418">
        <v>8000.0</v>
      </c>
      <c r="G23" s="418">
        <v>0.0</v>
      </c>
      <c r="H23" s="418">
        <v>8000.0</v>
      </c>
      <c r="I23" s="418">
        <v>8000.0</v>
      </c>
      <c r="J23" s="418">
        <v>0.0</v>
      </c>
      <c r="K23" s="417" t="s">
        <v>5655</v>
      </c>
      <c r="L23" s="409"/>
      <c r="M23" s="409"/>
      <c r="N23" s="409"/>
      <c r="O23" s="409"/>
      <c r="P23" s="409"/>
      <c r="Q23" s="409"/>
      <c r="R23" s="409"/>
      <c r="S23" s="409"/>
      <c r="T23" s="409"/>
      <c r="U23" s="409"/>
      <c r="V23" s="409"/>
      <c r="W23" s="409"/>
      <c r="X23" s="409"/>
      <c r="Y23" s="409"/>
      <c r="Z23" s="409"/>
    </row>
    <row r="24">
      <c r="A24" s="416">
        <v>45706.0</v>
      </c>
      <c r="B24" s="417" t="s">
        <v>5179</v>
      </c>
      <c r="C24" s="417" t="s">
        <v>5652</v>
      </c>
      <c r="D24" s="417" t="s">
        <v>5656</v>
      </c>
      <c r="E24" s="417" t="s">
        <v>5654</v>
      </c>
      <c r="F24" s="418">
        <v>0.0</v>
      </c>
      <c r="G24" s="418">
        <v>160.0</v>
      </c>
      <c r="H24" s="418">
        <v>-160.0</v>
      </c>
      <c r="I24" s="418">
        <v>-160.0</v>
      </c>
      <c r="J24" s="418">
        <v>0.0</v>
      </c>
      <c r="K24" s="417" t="s">
        <v>5655</v>
      </c>
      <c r="L24" s="409"/>
      <c r="M24" s="409"/>
      <c r="N24" s="409"/>
      <c r="O24" s="409"/>
      <c r="P24" s="409"/>
      <c r="Q24" s="409"/>
      <c r="R24" s="409"/>
      <c r="S24" s="409"/>
      <c r="T24" s="409"/>
      <c r="U24" s="409"/>
      <c r="V24" s="409"/>
      <c r="W24" s="409"/>
      <c r="X24" s="409"/>
      <c r="Y24" s="409"/>
      <c r="Z24" s="409"/>
    </row>
    <row r="25">
      <c r="A25" s="416">
        <v>45706.0</v>
      </c>
      <c r="B25" s="417" t="s">
        <v>5179</v>
      </c>
      <c r="C25" s="417" t="s">
        <v>5657</v>
      </c>
      <c r="D25" s="417" t="s">
        <v>5658</v>
      </c>
      <c r="E25" s="417" t="s">
        <v>5659</v>
      </c>
      <c r="F25" s="418">
        <v>2400.0</v>
      </c>
      <c r="G25" s="418">
        <v>0.0</v>
      </c>
      <c r="H25" s="418">
        <v>2400.0</v>
      </c>
      <c r="I25" s="418">
        <v>2400.0</v>
      </c>
      <c r="J25" s="418">
        <v>0.0</v>
      </c>
      <c r="K25" s="417" t="s">
        <v>5660</v>
      </c>
      <c r="L25" s="409"/>
      <c r="M25" s="409"/>
      <c r="N25" s="409"/>
      <c r="O25" s="409"/>
      <c r="P25" s="409"/>
      <c r="Q25" s="409"/>
      <c r="R25" s="409"/>
      <c r="S25" s="409"/>
      <c r="T25" s="409"/>
      <c r="U25" s="409"/>
      <c r="V25" s="409"/>
      <c r="W25" s="409"/>
      <c r="X25" s="409"/>
      <c r="Y25" s="409"/>
      <c r="Z25" s="409"/>
    </row>
    <row r="26">
      <c r="A26" s="416">
        <v>45715.0</v>
      </c>
      <c r="B26" s="417" t="s">
        <v>5141</v>
      </c>
      <c r="C26" s="417" t="s">
        <v>5646</v>
      </c>
      <c r="D26" s="417" t="s">
        <v>5661</v>
      </c>
      <c r="E26" s="417" t="s">
        <v>5662</v>
      </c>
      <c r="F26" s="418">
        <v>150.0</v>
      </c>
      <c r="G26" s="418">
        <v>0.0</v>
      </c>
      <c r="H26" s="418">
        <v>150.0</v>
      </c>
      <c r="I26" s="418">
        <v>150.0</v>
      </c>
      <c r="J26" s="418">
        <v>0.0</v>
      </c>
      <c r="K26" s="417" t="s">
        <v>5145</v>
      </c>
      <c r="L26" s="409"/>
      <c r="M26" s="409"/>
      <c r="N26" s="409"/>
      <c r="O26" s="409"/>
      <c r="P26" s="409"/>
      <c r="Q26" s="409"/>
      <c r="R26" s="409"/>
      <c r="S26" s="409"/>
      <c r="T26" s="409"/>
      <c r="U26" s="409"/>
      <c r="V26" s="409"/>
      <c r="W26" s="409"/>
      <c r="X26" s="409"/>
      <c r="Y26" s="409"/>
      <c r="Z26" s="409"/>
    </row>
    <row r="27">
      <c r="A27" s="416"/>
      <c r="B27" s="417"/>
      <c r="C27" s="417"/>
      <c r="D27" s="417"/>
      <c r="E27" s="417"/>
      <c r="F27" s="418"/>
      <c r="G27" s="418"/>
      <c r="H27" s="418"/>
      <c r="I27" s="418"/>
      <c r="J27" s="418"/>
      <c r="K27" s="417"/>
      <c r="L27" s="409"/>
      <c r="M27" s="409"/>
      <c r="N27" s="409"/>
      <c r="O27" s="409"/>
      <c r="P27" s="409"/>
      <c r="Q27" s="409"/>
      <c r="R27" s="409"/>
      <c r="S27" s="409"/>
      <c r="T27" s="409"/>
      <c r="U27" s="409"/>
      <c r="V27" s="409"/>
      <c r="W27" s="409"/>
      <c r="X27" s="409"/>
      <c r="Y27" s="409"/>
      <c r="Z27" s="409"/>
    </row>
    <row r="28">
      <c r="A28" s="416">
        <v>45720.0</v>
      </c>
      <c r="B28" s="417" t="s">
        <v>5141</v>
      </c>
      <c r="C28" s="417" t="s">
        <v>5646</v>
      </c>
      <c r="D28" s="417" t="s">
        <v>5663</v>
      </c>
      <c r="E28" s="417" t="s">
        <v>5664</v>
      </c>
      <c r="F28" s="418">
        <v>150.0</v>
      </c>
      <c r="G28" s="418">
        <v>0.0</v>
      </c>
      <c r="H28" s="418">
        <v>150.0</v>
      </c>
      <c r="I28" s="418">
        <v>150.0</v>
      </c>
      <c r="J28" s="418">
        <v>0.0</v>
      </c>
      <c r="K28" s="417" t="s">
        <v>5665</v>
      </c>
      <c r="L28" s="409"/>
      <c r="M28" s="409"/>
      <c r="N28" s="409"/>
      <c r="O28" s="409"/>
      <c r="P28" s="409"/>
      <c r="Q28" s="409"/>
      <c r="R28" s="409"/>
      <c r="S28" s="409"/>
      <c r="T28" s="409"/>
      <c r="U28" s="409"/>
      <c r="V28" s="409"/>
      <c r="W28" s="409"/>
      <c r="X28" s="409"/>
      <c r="Y28" s="409"/>
      <c r="Z28" s="409"/>
    </row>
    <row r="29">
      <c r="A29" s="416">
        <v>45727.0</v>
      </c>
      <c r="B29" s="417" t="s">
        <v>5141</v>
      </c>
      <c r="C29" s="417" t="s">
        <v>5646</v>
      </c>
      <c r="D29" s="417" t="s">
        <v>5666</v>
      </c>
      <c r="E29" s="417" t="s">
        <v>5667</v>
      </c>
      <c r="F29" s="418">
        <v>150.0</v>
      </c>
      <c r="G29" s="418">
        <v>0.0</v>
      </c>
      <c r="H29" s="418">
        <v>150.0</v>
      </c>
      <c r="I29" s="418">
        <v>150.0</v>
      </c>
      <c r="J29" s="418">
        <v>0.0</v>
      </c>
      <c r="K29" s="417" t="s">
        <v>5649</v>
      </c>
      <c r="L29" s="409"/>
      <c r="M29" s="409"/>
      <c r="N29" s="409"/>
      <c r="O29" s="409"/>
      <c r="P29" s="409"/>
      <c r="Q29" s="409"/>
      <c r="R29" s="409"/>
      <c r="S29" s="409"/>
      <c r="T29" s="409"/>
      <c r="U29" s="409"/>
      <c r="V29" s="409"/>
      <c r="W29" s="409"/>
      <c r="X29" s="409"/>
      <c r="Y29" s="409"/>
      <c r="Z29" s="409"/>
    </row>
    <row r="30">
      <c r="A30" s="416">
        <v>45734.0</v>
      </c>
      <c r="B30" s="417" t="s">
        <v>5179</v>
      </c>
      <c r="C30" s="417" t="s">
        <v>5668</v>
      </c>
      <c r="D30" s="417" t="s">
        <v>5669</v>
      </c>
      <c r="E30" s="417" t="s">
        <v>5670</v>
      </c>
      <c r="F30" s="418">
        <v>2500.0</v>
      </c>
      <c r="G30" s="418">
        <v>0.0</v>
      </c>
      <c r="H30" s="418">
        <v>2500.0</v>
      </c>
      <c r="I30" s="418">
        <v>2500.0</v>
      </c>
      <c r="J30" s="418">
        <v>0.0</v>
      </c>
      <c r="K30" s="417" t="s">
        <v>5665</v>
      </c>
      <c r="L30" s="409"/>
      <c r="M30" s="409"/>
      <c r="N30" s="409"/>
      <c r="O30" s="409"/>
      <c r="P30" s="409"/>
      <c r="Q30" s="409"/>
      <c r="R30" s="409"/>
      <c r="S30" s="409"/>
      <c r="T30" s="409"/>
      <c r="U30" s="409"/>
      <c r="V30" s="409"/>
      <c r="W30" s="409"/>
      <c r="X30" s="409"/>
      <c r="Y30" s="409"/>
      <c r="Z30" s="409"/>
    </row>
    <row r="31">
      <c r="A31" s="416">
        <v>45734.0</v>
      </c>
      <c r="B31" s="417" t="s">
        <v>5179</v>
      </c>
      <c r="C31" s="417" t="s">
        <v>5668</v>
      </c>
      <c r="D31" s="417" t="s">
        <v>5671</v>
      </c>
      <c r="E31" s="417" t="s">
        <v>5670</v>
      </c>
      <c r="F31" s="418">
        <v>17.0</v>
      </c>
      <c r="G31" s="418">
        <v>0.0</v>
      </c>
      <c r="H31" s="418">
        <v>17.0</v>
      </c>
      <c r="I31" s="418">
        <v>17.0</v>
      </c>
      <c r="J31" s="418">
        <v>0.0</v>
      </c>
      <c r="K31" s="417" t="s">
        <v>5665</v>
      </c>
      <c r="L31" s="409"/>
      <c r="M31" s="409"/>
      <c r="N31" s="409"/>
      <c r="O31" s="409"/>
      <c r="P31" s="409"/>
      <c r="Q31" s="409"/>
      <c r="R31" s="409"/>
      <c r="S31" s="409"/>
      <c r="T31" s="409"/>
      <c r="U31" s="409"/>
      <c r="V31" s="409"/>
      <c r="W31" s="409"/>
      <c r="X31" s="409"/>
      <c r="Y31" s="409"/>
      <c r="Z31" s="409"/>
    </row>
    <row r="32">
      <c r="A32" s="419" t="s">
        <v>5672</v>
      </c>
      <c r="B32" s="524"/>
      <c r="C32" s="524"/>
      <c r="D32" s="524"/>
      <c r="E32" s="524"/>
      <c r="F32" s="525">
        <v>44388.02</v>
      </c>
      <c r="G32" s="525">
        <v>160.0</v>
      </c>
      <c r="H32" s="525">
        <v>44228.02</v>
      </c>
      <c r="I32" s="525">
        <v>44228.02</v>
      </c>
      <c r="J32" s="525">
        <v>0.0</v>
      </c>
      <c r="K32" s="524"/>
      <c r="L32" s="409"/>
      <c r="M32" s="409"/>
      <c r="N32" s="409"/>
      <c r="O32" s="409"/>
      <c r="P32" s="409"/>
      <c r="Q32" s="409"/>
      <c r="R32" s="409"/>
      <c r="S32" s="409"/>
      <c r="T32" s="409"/>
      <c r="U32" s="409"/>
      <c r="V32" s="409"/>
      <c r="W32" s="409"/>
      <c r="X32" s="409"/>
      <c r="Y32" s="409"/>
      <c r="Z32" s="409"/>
    </row>
    <row r="33">
      <c r="A33" s="526"/>
      <c r="B33" s="407"/>
      <c r="C33" s="407"/>
      <c r="D33" s="407"/>
      <c r="E33" s="407"/>
      <c r="F33" s="423"/>
      <c r="G33" s="423"/>
      <c r="H33" s="423"/>
      <c r="I33" s="423"/>
      <c r="J33" s="423"/>
      <c r="K33" s="407"/>
      <c r="L33" s="409"/>
      <c r="M33" s="409"/>
      <c r="N33" s="409"/>
      <c r="O33" s="409"/>
      <c r="P33" s="409"/>
      <c r="Q33" s="409"/>
      <c r="R33" s="409"/>
      <c r="S33" s="409"/>
      <c r="T33" s="409"/>
      <c r="U33" s="409"/>
      <c r="V33" s="409"/>
      <c r="W33" s="409"/>
      <c r="X33" s="409"/>
      <c r="Y33" s="409"/>
      <c r="Z33" s="409"/>
    </row>
    <row r="34">
      <c r="A34" s="412" t="s">
        <v>5673</v>
      </c>
      <c r="B34" s="413"/>
      <c r="C34" s="413"/>
      <c r="D34" s="413"/>
      <c r="E34" s="413"/>
      <c r="F34" s="424"/>
      <c r="G34" s="424"/>
      <c r="H34" s="424"/>
      <c r="I34" s="424"/>
      <c r="J34" s="424"/>
      <c r="K34" s="413"/>
      <c r="L34" s="409"/>
      <c r="M34" s="409"/>
      <c r="N34" s="409"/>
      <c r="O34" s="409"/>
      <c r="P34" s="409"/>
      <c r="Q34" s="409"/>
      <c r="R34" s="409"/>
      <c r="S34" s="409"/>
      <c r="T34" s="409"/>
      <c r="U34" s="409"/>
      <c r="V34" s="409"/>
      <c r="W34" s="409"/>
      <c r="X34" s="409"/>
      <c r="Y34" s="409"/>
      <c r="Z34" s="409"/>
    </row>
    <row r="35">
      <c r="A35" s="414">
        <v>45658.0</v>
      </c>
      <c r="B35" s="405" t="s">
        <v>5179</v>
      </c>
      <c r="C35" s="405" t="s">
        <v>5674</v>
      </c>
      <c r="D35" s="405" t="s">
        <v>5675</v>
      </c>
      <c r="E35" s="405" t="s">
        <v>5676</v>
      </c>
      <c r="F35" s="523">
        <v>150000.0</v>
      </c>
      <c r="G35" s="523">
        <v>0.0</v>
      </c>
      <c r="H35" s="523">
        <v>168000.0</v>
      </c>
      <c r="I35" s="523">
        <v>150000.0</v>
      </c>
      <c r="J35" s="523">
        <v>18000.0</v>
      </c>
      <c r="K35" s="405" t="s">
        <v>5677</v>
      </c>
      <c r="L35" s="409"/>
      <c r="M35" s="409"/>
      <c r="N35" s="409"/>
      <c r="O35" s="409"/>
      <c r="P35" s="409"/>
      <c r="Q35" s="409"/>
      <c r="R35" s="409"/>
      <c r="S35" s="409"/>
      <c r="T35" s="409"/>
      <c r="U35" s="409"/>
      <c r="V35" s="409"/>
      <c r="W35" s="409"/>
      <c r="X35" s="409"/>
      <c r="Y35" s="409"/>
      <c r="Z35" s="409"/>
    </row>
    <row r="36">
      <c r="A36" s="426">
        <v>45658.0</v>
      </c>
      <c r="B36" s="417" t="s">
        <v>5179</v>
      </c>
      <c r="C36" s="417" t="s">
        <v>5678</v>
      </c>
      <c r="D36" s="429" t="s">
        <v>5679</v>
      </c>
      <c r="E36" s="417" t="s">
        <v>5680</v>
      </c>
      <c r="F36" s="418">
        <v>20420.52</v>
      </c>
      <c r="G36" s="418">
        <v>0.0</v>
      </c>
      <c r="H36" s="418">
        <v>22870.98</v>
      </c>
      <c r="I36" s="418">
        <v>20420.52</v>
      </c>
      <c r="J36" s="418">
        <v>2450.46</v>
      </c>
      <c r="K36" s="417" t="s">
        <v>5681</v>
      </c>
      <c r="L36" s="409"/>
      <c r="M36" s="409"/>
      <c r="N36" s="409"/>
      <c r="O36" s="409"/>
      <c r="P36" s="409"/>
      <c r="Q36" s="409"/>
      <c r="R36" s="409"/>
      <c r="S36" s="409"/>
      <c r="T36" s="409"/>
      <c r="U36" s="409"/>
      <c r="V36" s="409"/>
      <c r="W36" s="409"/>
      <c r="X36" s="409"/>
      <c r="Y36" s="409"/>
      <c r="Z36" s="409"/>
    </row>
    <row r="37">
      <c r="A37" s="426">
        <v>45658.0</v>
      </c>
      <c r="B37" s="417" t="s">
        <v>5179</v>
      </c>
      <c r="C37" s="417" t="s">
        <v>5678</v>
      </c>
      <c r="D37" s="429" t="s">
        <v>5682</v>
      </c>
      <c r="E37" s="417" t="s">
        <v>5683</v>
      </c>
      <c r="F37" s="427">
        <v>678797.7</v>
      </c>
      <c r="G37" s="428">
        <v>0.0</v>
      </c>
      <c r="H37" s="427">
        <v>760253.42</v>
      </c>
      <c r="I37" s="427">
        <v>678797.7</v>
      </c>
      <c r="J37" s="427">
        <v>81455.72</v>
      </c>
      <c r="K37" s="417" t="s">
        <v>5684</v>
      </c>
      <c r="L37" s="409"/>
      <c r="M37" s="409"/>
      <c r="N37" s="409"/>
      <c r="O37" s="409"/>
      <c r="P37" s="409"/>
      <c r="Q37" s="409"/>
      <c r="R37" s="409"/>
      <c r="S37" s="409"/>
      <c r="T37" s="409"/>
      <c r="U37" s="409"/>
      <c r="V37" s="409"/>
      <c r="W37" s="409"/>
      <c r="X37" s="409"/>
      <c r="Y37" s="409"/>
      <c r="Z37" s="409"/>
    </row>
    <row r="38">
      <c r="A38" s="426">
        <v>45658.0</v>
      </c>
      <c r="B38" s="417" t="s">
        <v>5179</v>
      </c>
      <c r="C38" s="417" t="s">
        <v>5678</v>
      </c>
      <c r="D38" s="429" t="s">
        <v>5685</v>
      </c>
      <c r="E38" s="417" t="s">
        <v>5686</v>
      </c>
      <c r="F38" s="427">
        <v>175173.6</v>
      </c>
      <c r="G38" s="428">
        <v>0.0</v>
      </c>
      <c r="H38" s="427">
        <v>196194.43</v>
      </c>
      <c r="I38" s="427">
        <v>175173.6</v>
      </c>
      <c r="J38" s="427">
        <v>21020.83</v>
      </c>
      <c r="K38" s="417" t="s">
        <v>5687</v>
      </c>
      <c r="L38" s="404"/>
      <c r="M38" s="404"/>
      <c r="N38" s="404"/>
      <c r="O38" s="404"/>
      <c r="P38" s="404"/>
      <c r="Q38" s="404"/>
      <c r="R38" s="404"/>
      <c r="S38" s="404"/>
      <c r="T38" s="404"/>
      <c r="U38" s="404"/>
      <c r="V38" s="404"/>
      <c r="W38" s="404"/>
      <c r="X38" s="404"/>
      <c r="Y38" s="404"/>
      <c r="Z38" s="404"/>
    </row>
    <row r="39">
      <c r="A39" s="416">
        <v>45658.0</v>
      </c>
      <c r="B39" s="417" t="s">
        <v>5179</v>
      </c>
      <c r="C39" s="417" t="s">
        <v>5688</v>
      </c>
      <c r="D39" s="417" t="s">
        <v>5689</v>
      </c>
      <c r="E39" s="417" t="s">
        <v>5690</v>
      </c>
      <c r="F39" s="418">
        <v>65000.0</v>
      </c>
      <c r="G39" s="418">
        <v>0.0</v>
      </c>
      <c r="H39" s="418">
        <v>72800.0</v>
      </c>
      <c r="I39" s="418">
        <v>65000.0</v>
      </c>
      <c r="J39" s="418">
        <v>7800.0</v>
      </c>
      <c r="K39" s="417" t="s">
        <v>5677</v>
      </c>
      <c r="L39" s="409"/>
      <c r="M39" s="409"/>
      <c r="N39" s="409"/>
      <c r="O39" s="409"/>
      <c r="P39" s="409"/>
      <c r="Q39" s="409"/>
      <c r="R39" s="409"/>
      <c r="S39" s="409"/>
      <c r="T39" s="409"/>
      <c r="U39" s="409"/>
      <c r="V39" s="409"/>
      <c r="W39" s="409"/>
      <c r="X39" s="409"/>
      <c r="Y39" s="409"/>
      <c r="Z39" s="409"/>
    </row>
    <row r="40">
      <c r="A40" s="416">
        <v>45658.0</v>
      </c>
      <c r="B40" s="417" t="s">
        <v>5179</v>
      </c>
      <c r="C40" s="417" t="s">
        <v>5691</v>
      </c>
      <c r="D40" s="417" t="s">
        <v>5692</v>
      </c>
      <c r="E40" s="417" t="s">
        <v>5693</v>
      </c>
      <c r="F40" s="418">
        <v>6800.0</v>
      </c>
      <c r="G40" s="418">
        <v>0.0</v>
      </c>
      <c r="H40" s="418">
        <v>7616.0</v>
      </c>
      <c r="I40" s="418">
        <v>6800.0</v>
      </c>
      <c r="J40" s="418">
        <v>816.0</v>
      </c>
      <c r="K40" s="417" t="s">
        <v>5649</v>
      </c>
      <c r="L40" s="409"/>
      <c r="M40" s="409"/>
      <c r="N40" s="409"/>
      <c r="O40" s="409"/>
      <c r="P40" s="409"/>
      <c r="Q40" s="409"/>
      <c r="R40" s="409"/>
      <c r="S40" s="409"/>
      <c r="T40" s="409"/>
      <c r="U40" s="409"/>
      <c r="V40" s="409"/>
      <c r="W40" s="409"/>
      <c r="X40" s="409"/>
      <c r="Y40" s="409"/>
      <c r="Z40" s="409"/>
    </row>
    <row r="41">
      <c r="A41" s="416">
        <v>45674.0</v>
      </c>
      <c r="B41" s="417" t="s">
        <v>5179</v>
      </c>
      <c r="C41" s="417" t="s">
        <v>5694</v>
      </c>
      <c r="D41" s="429" t="s">
        <v>5695</v>
      </c>
      <c r="E41" s="417" t="s">
        <v>5696</v>
      </c>
      <c r="F41" s="418">
        <v>1484.02</v>
      </c>
      <c r="G41" s="418">
        <v>0.0</v>
      </c>
      <c r="H41" s="418">
        <v>1662.1</v>
      </c>
      <c r="I41" s="418">
        <v>1484.02</v>
      </c>
      <c r="J41" s="418">
        <v>178.08</v>
      </c>
      <c r="K41" s="417" t="s">
        <v>5677</v>
      </c>
      <c r="L41" s="409"/>
      <c r="M41" s="409"/>
      <c r="N41" s="409"/>
      <c r="O41" s="409"/>
      <c r="P41" s="409"/>
      <c r="Q41" s="409"/>
      <c r="R41" s="409"/>
      <c r="S41" s="409"/>
      <c r="T41" s="409"/>
      <c r="U41" s="409"/>
      <c r="V41" s="409"/>
      <c r="W41" s="409"/>
      <c r="X41" s="409"/>
      <c r="Y41" s="409"/>
      <c r="Z41" s="409"/>
    </row>
    <row r="42">
      <c r="A42" s="416">
        <v>45674.0</v>
      </c>
      <c r="B42" s="417" t="s">
        <v>5141</v>
      </c>
      <c r="C42" s="417" t="s">
        <v>5697</v>
      </c>
      <c r="D42" s="417" t="s">
        <v>5698</v>
      </c>
      <c r="E42" s="417" t="s">
        <v>5699</v>
      </c>
      <c r="F42" s="418">
        <v>44.64</v>
      </c>
      <c r="G42" s="418">
        <v>0.0</v>
      </c>
      <c r="H42" s="418">
        <v>50.0</v>
      </c>
      <c r="I42" s="418">
        <v>44.64</v>
      </c>
      <c r="J42" s="418">
        <v>5.36</v>
      </c>
      <c r="K42" s="417" t="s">
        <v>5700</v>
      </c>
      <c r="L42" s="409"/>
      <c r="M42" s="409"/>
      <c r="N42" s="409"/>
      <c r="O42" s="409"/>
      <c r="P42" s="409"/>
      <c r="Q42" s="409"/>
      <c r="R42" s="409"/>
      <c r="S42" s="409"/>
      <c r="T42" s="409"/>
      <c r="U42" s="409"/>
      <c r="V42" s="409"/>
      <c r="W42" s="409"/>
      <c r="X42" s="409"/>
      <c r="Y42" s="409"/>
      <c r="Z42" s="409"/>
    </row>
    <row r="43">
      <c r="A43" s="416">
        <v>45686.0</v>
      </c>
      <c r="B43" s="417" t="s">
        <v>5179</v>
      </c>
      <c r="C43" s="417" t="s">
        <v>5701</v>
      </c>
      <c r="D43" s="429" t="s">
        <v>5702</v>
      </c>
      <c r="E43" s="417" t="s">
        <v>5703</v>
      </c>
      <c r="F43" s="418">
        <v>7550.88</v>
      </c>
      <c r="G43" s="418">
        <v>0.0</v>
      </c>
      <c r="H43" s="418">
        <v>8456.99</v>
      </c>
      <c r="I43" s="418">
        <v>7550.88</v>
      </c>
      <c r="J43" s="418">
        <v>906.11</v>
      </c>
      <c r="K43" s="417" t="s">
        <v>5655</v>
      </c>
      <c r="L43" s="409"/>
      <c r="M43" s="409"/>
      <c r="N43" s="409"/>
      <c r="O43" s="409"/>
      <c r="P43" s="409"/>
      <c r="Q43" s="409"/>
      <c r="R43" s="409"/>
      <c r="S43" s="409"/>
      <c r="T43" s="409"/>
      <c r="U43" s="409"/>
      <c r="V43" s="409"/>
      <c r="W43" s="409"/>
      <c r="X43" s="409"/>
      <c r="Y43" s="409"/>
      <c r="Z43" s="409"/>
    </row>
    <row r="44">
      <c r="A44" s="416">
        <v>45688.0</v>
      </c>
      <c r="B44" s="417" t="s">
        <v>5179</v>
      </c>
      <c r="C44" s="417" t="s">
        <v>5678</v>
      </c>
      <c r="D44" s="429" t="s">
        <v>5704</v>
      </c>
      <c r="E44" s="417" t="s">
        <v>5705</v>
      </c>
      <c r="F44" s="418">
        <v>91923.52</v>
      </c>
      <c r="G44" s="418">
        <v>0.0</v>
      </c>
      <c r="H44" s="418">
        <v>102954.34</v>
      </c>
      <c r="I44" s="418">
        <v>91923.52</v>
      </c>
      <c r="J44" s="418">
        <v>11030.82</v>
      </c>
      <c r="K44" s="417" t="s">
        <v>5706</v>
      </c>
      <c r="L44" s="409"/>
      <c r="M44" s="409"/>
      <c r="N44" s="409"/>
      <c r="O44" s="409"/>
      <c r="P44" s="409"/>
      <c r="Q44" s="409"/>
      <c r="R44" s="409"/>
      <c r="S44" s="409"/>
      <c r="T44" s="409"/>
      <c r="U44" s="409"/>
      <c r="V44" s="409"/>
      <c r="W44" s="409"/>
      <c r="X44" s="409"/>
      <c r="Y44" s="409"/>
      <c r="Z44" s="409"/>
    </row>
    <row r="45">
      <c r="A45" s="416">
        <v>45688.0</v>
      </c>
      <c r="B45" s="417" t="s">
        <v>5179</v>
      </c>
      <c r="C45" s="417" t="s">
        <v>5678</v>
      </c>
      <c r="D45" s="429" t="s">
        <v>5707</v>
      </c>
      <c r="E45" s="417" t="s">
        <v>5705</v>
      </c>
      <c r="F45" s="418">
        <v>804.48</v>
      </c>
      <c r="G45" s="418">
        <v>0.0</v>
      </c>
      <c r="H45" s="418">
        <v>901.02</v>
      </c>
      <c r="I45" s="418">
        <v>804.48</v>
      </c>
      <c r="J45" s="418">
        <v>96.54</v>
      </c>
      <c r="K45" s="417" t="s">
        <v>5706</v>
      </c>
      <c r="L45" s="409"/>
      <c r="M45" s="409"/>
      <c r="N45" s="409"/>
      <c r="O45" s="409"/>
      <c r="P45" s="409"/>
      <c r="Q45" s="409"/>
      <c r="R45" s="409"/>
      <c r="S45" s="409"/>
      <c r="T45" s="409"/>
      <c r="U45" s="409"/>
      <c r="V45" s="409"/>
      <c r="W45" s="409"/>
      <c r="X45" s="409"/>
      <c r="Y45" s="409"/>
      <c r="Z45" s="409"/>
    </row>
    <row r="46">
      <c r="A46" s="416">
        <v>45688.0</v>
      </c>
      <c r="B46" s="417" t="s">
        <v>5179</v>
      </c>
      <c r="C46" s="417" t="s">
        <v>5678</v>
      </c>
      <c r="D46" s="429" t="s">
        <v>5708</v>
      </c>
      <c r="E46" s="417" t="s">
        <v>5709</v>
      </c>
      <c r="F46" s="418">
        <v>1365.0</v>
      </c>
      <c r="G46" s="418">
        <v>0.0</v>
      </c>
      <c r="H46" s="418">
        <v>1528.8</v>
      </c>
      <c r="I46" s="418">
        <v>1365.0</v>
      </c>
      <c r="J46" s="418">
        <v>163.8</v>
      </c>
      <c r="K46" s="417" t="s">
        <v>5234</v>
      </c>
      <c r="L46" s="409"/>
      <c r="M46" s="409"/>
      <c r="N46" s="409"/>
      <c r="O46" s="409"/>
      <c r="P46" s="409"/>
      <c r="Q46" s="409"/>
      <c r="R46" s="409"/>
      <c r="S46" s="409"/>
      <c r="T46" s="409"/>
      <c r="U46" s="409"/>
      <c r="V46" s="409"/>
      <c r="W46" s="409"/>
      <c r="X46" s="409"/>
      <c r="Y46" s="409"/>
      <c r="Z46" s="409"/>
    </row>
    <row r="47">
      <c r="A47" s="416">
        <v>45688.0</v>
      </c>
      <c r="B47" s="417" t="s">
        <v>5179</v>
      </c>
      <c r="C47" s="417" t="s">
        <v>5678</v>
      </c>
      <c r="D47" s="429" t="s">
        <v>5710</v>
      </c>
      <c r="E47" s="417" t="s">
        <v>5709</v>
      </c>
      <c r="F47" s="418">
        <v>2275.49</v>
      </c>
      <c r="G47" s="418">
        <v>0.0</v>
      </c>
      <c r="H47" s="418">
        <v>2548.55</v>
      </c>
      <c r="I47" s="418">
        <v>2275.49</v>
      </c>
      <c r="J47" s="418">
        <v>273.06</v>
      </c>
      <c r="K47" s="417" t="s">
        <v>5234</v>
      </c>
      <c r="L47" s="409"/>
      <c r="M47" s="409"/>
      <c r="N47" s="409"/>
      <c r="O47" s="409"/>
      <c r="P47" s="409"/>
      <c r="Q47" s="409"/>
      <c r="R47" s="409"/>
      <c r="S47" s="409"/>
      <c r="T47" s="409"/>
      <c r="U47" s="409"/>
      <c r="V47" s="409"/>
      <c r="W47" s="409"/>
      <c r="X47" s="409"/>
      <c r="Y47" s="409"/>
      <c r="Z47" s="409"/>
    </row>
    <row r="48">
      <c r="A48" s="416">
        <v>45688.0</v>
      </c>
      <c r="B48" s="417" t="s">
        <v>5179</v>
      </c>
      <c r="C48" s="417" t="s">
        <v>5678</v>
      </c>
      <c r="D48" s="429" t="s">
        <v>5711</v>
      </c>
      <c r="E48" s="417" t="s">
        <v>5709</v>
      </c>
      <c r="F48" s="418">
        <v>400.0</v>
      </c>
      <c r="G48" s="418">
        <v>0.0</v>
      </c>
      <c r="H48" s="418">
        <v>448.0</v>
      </c>
      <c r="I48" s="418">
        <v>400.0</v>
      </c>
      <c r="J48" s="418">
        <v>48.0</v>
      </c>
      <c r="K48" s="417" t="s">
        <v>5712</v>
      </c>
      <c r="L48" s="409"/>
      <c r="M48" s="409"/>
      <c r="N48" s="409"/>
      <c r="O48" s="409"/>
      <c r="P48" s="409"/>
      <c r="Q48" s="409"/>
      <c r="R48" s="409"/>
      <c r="S48" s="409"/>
      <c r="T48" s="409"/>
      <c r="U48" s="409"/>
      <c r="V48" s="409"/>
      <c r="W48" s="409"/>
      <c r="X48" s="409"/>
      <c r="Y48" s="409"/>
      <c r="Z48" s="409"/>
    </row>
    <row r="49">
      <c r="A49" s="416">
        <v>45688.0</v>
      </c>
      <c r="B49" s="417" t="s">
        <v>5141</v>
      </c>
      <c r="C49" s="417" t="s">
        <v>5713</v>
      </c>
      <c r="D49" s="417" t="s">
        <v>5714</v>
      </c>
      <c r="E49" s="417" t="s">
        <v>5715</v>
      </c>
      <c r="F49" s="418">
        <v>178.57</v>
      </c>
      <c r="G49" s="418">
        <v>0.0</v>
      </c>
      <c r="H49" s="418">
        <v>200.0</v>
      </c>
      <c r="I49" s="418">
        <v>178.57</v>
      </c>
      <c r="J49" s="418">
        <v>21.43</v>
      </c>
      <c r="K49" s="417" t="s">
        <v>5228</v>
      </c>
      <c r="L49" s="409"/>
      <c r="M49" s="409"/>
      <c r="N49" s="409"/>
      <c r="O49" s="409"/>
      <c r="P49" s="409"/>
      <c r="Q49" s="409"/>
      <c r="R49" s="409"/>
      <c r="S49" s="409"/>
      <c r="T49" s="409"/>
      <c r="U49" s="409"/>
      <c r="V49" s="409"/>
      <c r="W49" s="409"/>
      <c r="X49" s="409"/>
      <c r="Y49" s="409"/>
      <c r="Z49" s="409"/>
    </row>
    <row r="50">
      <c r="A50" s="416"/>
      <c r="B50" s="417"/>
      <c r="C50" s="417"/>
      <c r="D50" s="429"/>
      <c r="E50" s="417"/>
      <c r="F50" s="418"/>
      <c r="G50" s="418"/>
      <c r="H50" s="418"/>
      <c r="I50" s="418"/>
      <c r="J50" s="418"/>
      <c r="K50" s="417"/>
      <c r="L50" s="409"/>
      <c r="M50" s="409"/>
      <c r="N50" s="409"/>
      <c r="O50" s="409"/>
      <c r="P50" s="409"/>
      <c r="Q50" s="409"/>
      <c r="R50" s="409"/>
      <c r="S50" s="409"/>
      <c r="T50" s="409"/>
      <c r="U50" s="409"/>
      <c r="V50" s="409"/>
      <c r="W50" s="409"/>
      <c r="X50" s="409"/>
      <c r="Y50" s="409"/>
      <c r="Z50" s="409"/>
    </row>
    <row r="51">
      <c r="A51" s="416">
        <v>45689.0</v>
      </c>
      <c r="B51" s="417" t="s">
        <v>5179</v>
      </c>
      <c r="C51" s="417" t="s">
        <v>5678</v>
      </c>
      <c r="D51" s="429" t="s">
        <v>5716</v>
      </c>
      <c r="E51" s="417" t="s">
        <v>5717</v>
      </c>
      <c r="F51" s="418">
        <v>20420.52</v>
      </c>
      <c r="G51" s="418">
        <v>0.0</v>
      </c>
      <c r="H51" s="418">
        <v>22870.98</v>
      </c>
      <c r="I51" s="418">
        <v>20420.52</v>
      </c>
      <c r="J51" s="418">
        <v>2450.46</v>
      </c>
      <c r="K51" s="417" t="s">
        <v>5681</v>
      </c>
      <c r="L51" s="409"/>
      <c r="M51" s="409"/>
      <c r="N51" s="409"/>
      <c r="O51" s="409"/>
      <c r="P51" s="409"/>
      <c r="Q51" s="409"/>
      <c r="R51" s="409"/>
      <c r="S51" s="409"/>
      <c r="T51" s="409"/>
      <c r="U51" s="409"/>
      <c r="V51" s="409"/>
      <c r="W51" s="409"/>
      <c r="X51" s="409"/>
      <c r="Y51" s="409"/>
      <c r="Z51" s="409"/>
    </row>
    <row r="52">
      <c r="A52" s="416">
        <v>45689.0</v>
      </c>
      <c r="B52" s="417" t="s">
        <v>5179</v>
      </c>
      <c r="C52" s="417" t="s">
        <v>5674</v>
      </c>
      <c r="D52" s="417" t="s">
        <v>5675</v>
      </c>
      <c r="E52" s="417" t="s">
        <v>5718</v>
      </c>
      <c r="F52" s="418">
        <v>150000.0</v>
      </c>
      <c r="G52" s="418">
        <v>0.0</v>
      </c>
      <c r="H52" s="418">
        <v>168000.0</v>
      </c>
      <c r="I52" s="418">
        <v>150000.0</v>
      </c>
      <c r="J52" s="418">
        <v>18000.0</v>
      </c>
      <c r="K52" s="417" t="s">
        <v>5677</v>
      </c>
      <c r="L52" s="409"/>
      <c r="M52" s="409"/>
      <c r="N52" s="409"/>
      <c r="O52" s="409"/>
      <c r="P52" s="409"/>
      <c r="Q52" s="409"/>
      <c r="R52" s="409"/>
      <c r="S52" s="409"/>
      <c r="T52" s="409"/>
      <c r="U52" s="409"/>
      <c r="V52" s="409"/>
      <c r="W52" s="409"/>
      <c r="X52" s="409"/>
      <c r="Y52" s="409"/>
      <c r="Z52" s="409"/>
    </row>
    <row r="53">
      <c r="A53" s="416">
        <v>45689.0</v>
      </c>
      <c r="B53" s="417" t="s">
        <v>5179</v>
      </c>
      <c r="C53" s="417" t="s">
        <v>5688</v>
      </c>
      <c r="D53" s="417" t="s">
        <v>5719</v>
      </c>
      <c r="E53" s="417" t="s">
        <v>5720</v>
      </c>
      <c r="F53" s="418">
        <v>65000.0</v>
      </c>
      <c r="G53" s="418">
        <v>0.0</v>
      </c>
      <c r="H53" s="418">
        <v>72800.0</v>
      </c>
      <c r="I53" s="418">
        <v>65000.0</v>
      </c>
      <c r="J53" s="418">
        <v>7800.0</v>
      </c>
      <c r="K53" s="417" t="s">
        <v>5677</v>
      </c>
      <c r="L53" s="409"/>
      <c r="M53" s="409"/>
      <c r="N53" s="409"/>
      <c r="O53" s="409"/>
      <c r="P53" s="409"/>
      <c r="Q53" s="409"/>
      <c r="R53" s="409"/>
      <c r="S53" s="409"/>
      <c r="T53" s="409"/>
      <c r="U53" s="409"/>
      <c r="V53" s="409"/>
      <c r="W53" s="409"/>
      <c r="X53" s="409"/>
      <c r="Y53" s="409"/>
      <c r="Z53" s="409"/>
    </row>
    <row r="54">
      <c r="A54" s="416">
        <v>45689.0</v>
      </c>
      <c r="B54" s="417" t="s">
        <v>5179</v>
      </c>
      <c r="C54" s="417" t="s">
        <v>5691</v>
      </c>
      <c r="D54" s="429" t="s">
        <v>5721</v>
      </c>
      <c r="E54" s="417" t="s">
        <v>5722</v>
      </c>
      <c r="F54" s="418">
        <v>6800.0</v>
      </c>
      <c r="G54" s="418">
        <v>0.0</v>
      </c>
      <c r="H54" s="418">
        <v>7616.0</v>
      </c>
      <c r="I54" s="418">
        <v>6800.0</v>
      </c>
      <c r="J54" s="418">
        <v>816.0</v>
      </c>
      <c r="K54" s="417" t="s">
        <v>5649</v>
      </c>
      <c r="L54" s="409"/>
      <c r="M54" s="409"/>
      <c r="N54" s="409"/>
      <c r="O54" s="409"/>
      <c r="P54" s="409"/>
      <c r="Q54" s="409"/>
      <c r="R54" s="409"/>
      <c r="S54" s="409"/>
      <c r="T54" s="409"/>
      <c r="U54" s="409"/>
      <c r="V54" s="409"/>
      <c r="W54" s="409"/>
      <c r="X54" s="409"/>
      <c r="Y54" s="409"/>
      <c r="Z54" s="409"/>
    </row>
    <row r="55">
      <c r="A55" s="416">
        <v>45689.0</v>
      </c>
      <c r="B55" s="417" t="s">
        <v>5179</v>
      </c>
      <c r="C55" s="417" t="s">
        <v>5678</v>
      </c>
      <c r="D55" s="429" t="s">
        <v>5723</v>
      </c>
      <c r="E55" s="417" t="s">
        <v>5724</v>
      </c>
      <c r="F55" s="418">
        <v>678797.7</v>
      </c>
      <c r="G55" s="418">
        <v>0.0</v>
      </c>
      <c r="H55" s="418">
        <v>760253.42</v>
      </c>
      <c r="I55" s="418">
        <v>678797.7</v>
      </c>
      <c r="J55" s="418">
        <v>81455.72</v>
      </c>
      <c r="K55" s="417" t="s">
        <v>5684</v>
      </c>
      <c r="L55" s="409"/>
      <c r="M55" s="409"/>
      <c r="N55" s="409"/>
      <c r="O55" s="409"/>
      <c r="P55" s="409"/>
      <c r="Q55" s="409"/>
      <c r="R55" s="409"/>
      <c r="S55" s="409"/>
      <c r="T55" s="409"/>
      <c r="U55" s="409"/>
      <c r="V55" s="409"/>
      <c r="W55" s="409"/>
      <c r="X55" s="409"/>
      <c r="Y55" s="409"/>
      <c r="Z55" s="409"/>
    </row>
    <row r="56">
      <c r="A56" s="416">
        <v>45689.0</v>
      </c>
      <c r="B56" s="417" t="s">
        <v>5179</v>
      </c>
      <c r="C56" s="417" t="s">
        <v>5678</v>
      </c>
      <c r="D56" s="429" t="s">
        <v>5725</v>
      </c>
      <c r="E56" s="417" t="s">
        <v>5726</v>
      </c>
      <c r="F56" s="418">
        <v>175173.6</v>
      </c>
      <c r="G56" s="418">
        <v>0.0</v>
      </c>
      <c r="H56" s="418">
        <v>196194.43</v>
      </c>
      <c r="I56" s="418">
        <v>175173.6</v>
      </c>
      <c r="J56" s="418">
        <v>21020.83</v>
      </c>
      <c r="K56" s="417" t="s">
        <v>5687</v>
      </c>
      <c r="L56" s="409"/>
      <c r="M56" s="409"/>
      <c r="N56" s="409"/>
      <c r="O56" s="409"/>
      <c r="P56" s="409"/>
      <c r="Q56" s="409"/>
      <c r="R56" s="409"/>
      <c r="S56" s="409"/>
      <c r="T56" s="409"/>
      <c r="U56" s="409"/>
      <c r="V56" s="409"/>
      <c r="W56" s="409"/>
      <c r="X56" s="409"/>
      <c r="Y56" s="409"/>
      <c r="Z56" s="409"/>
    </row>
    <row r="57">
      <c r="A57" s="416">
        <v>45692.0</v>
      </c>
      <c r="B57" s="417" t="s">
        <v>5179</v>
      </c>
      <c r="C57" s="417" t="s">
        <v>5727</v>
      </c>
      <c r="D57" s="417" t="s">
        <v>5728</v>
      </c>
      <c r="E57" s="417" t="s">
        <v>5729</v>
      </c>
      <c r="F57" s="418">
        <v>580.36</v>
      </c>
      <c r="G57" s="418">
        <v>0.0</v>
      </c>
      <c r="H57" s="418">
        <v>650.0</v>
      </c>
      <c r="I57" s="418">
        <v>580.36</v>
      </c>
      <c r="J57" s="418">
        <v>69.64</v>
      </c>
      <c r="K57" s="417" t="s">
        <v>5202</v>
      </c>
      <c r="L57" s="409"/>
      <c r="M57" s="409"/>
      <c r="N57" s="409"/>
      <c r="O57" s="409"/>
      <c r="P57" s="409"/>
      <c r="Q57" s="409"/>
      <c r="R57" s="409"/>
      <c r="S57" s="409"/>
      <c r="T57" s="409"/>
      <c r="U57" s="409"/>
      <c r="V57" s="409"/>
      <c r="W57" s="409"/>
      <c r="X57" s="409"/>
      <c r="Y57" s="409"/>
      <c r="Z57" s="409"/>
    </row>
    <row r="58">
      <c r="A58" s="416">
        <v>45692.0</v>
      </c>
      <c r="B58" s="417" t="s">
        <v>5179</v>
      </c>
      <c r="C58" s="417" t="s">
        <v>5678</v>
      </c>
      <c r="D58" s="429" t="s">
        <v>5730</v>
      </c>
      <c r="E58" s="417" t="s">
        <v>5731</v>
      </c>
      <c r="F58" s="418">
        <v>1365.0</v>
      </c>
      <c r="G58" s="418">
        <v>0.0</v>
      </c>
      <c r="H58" s="418">
        <v>1528.8</v>
      </c>
      <c r="I58" s="418">
        <v>1365.0</v>
      </c>
      <c r="J58" s="418">
        <v>163.8</v>
      </c>
      <c r="K58" s="417" t="s">
        <v>5234</v>
      </c>
      <c r="L58" s="409"/>
      <c r="M58" s="409"/>
      <c r="N58" s="409"/>
      <c r="O58" s="409"/>
      <c r="P58" s="409"/>
      <c r="Q58" s="409"/>
      <c r="R58" s="409"/>
      <c r="S58" s="409"/>
      <c r="T58" s="409"/>
      <c r="U58" s="409"/>
      <c r="V58" s="409"/>
      <c r="W58" s="409"/>
      <c r="X58" s="409"/>
      <c r="Y58" s="409"/>
      <c r="Z58" s="409"/>
    </row>
    <row r="59">
      <c r="A59" s="416">
        <v>45692.0</v>
      </c>
      <c r="B59" s="417" t="s">
        <v>5179</v>
      </c>
      <c r="C59" s="417" t="s">
        <v>5678</v>
      </c>
      <c r="D59" s="429" t="s">
        <v>5732</v>
      </c>
      <c r="E59" s="417" t="s">
        <v>5731</v>
      </c>
      <c r="F59" s="418">
        <v>2275.49</v>
      </c>
      <c r="G59" s="418">
        <v>0.0</v>
      </c>
      <c r="H59" s="418">
        <v>2548.55</v>
      </c>
      <c r="I59" s="418">
        <v>2275.49</v>
      </c>
      <c r="J59" s="418">
        <v>273.06</v>
      </c>
      <c r="K59" s="417" t="s">
        <v>5234</v>
      </c>
      <c r="L59" s="409"/>
      <c r="M59" s="409"/>
      <c r="N59" s="409"/>
      <c r="O59" s="409"/>
      <c r="P59" s="409"/>
      <c r="Q59" s="409"/>
      <c r="R59" s="409"/>
      <c r="S59" s="409"/>
      <c r="T59" s="409"/>
      <c r="U59" s="409"/>
      <c r="V59" s="409"/>
      <c r="W59" s="409"/>
      <c r="X59" s="409"/>
      <c r="Y59" s="409"/>
      <c r="Z59" s="409"/>
    </row>
    <row r="60">
      <c r="A60" s="416">
        <v>45692.0</v>
      </c>
      <c r="B60" s="417" t="s">
        <v>5179</v>
      </c>
      <c r="C60" s="417" t="s">
        <v>5678</v>
      </c>
      <c r="D60" s="429" t="s">
        <v>5733</v>
      </c>
      <c r="E60" s="417" t="s">
        <v>5731</v>
      </c>
      <c r="F60" s="418">
        <v>3200.0</v>
      </c>
      <c r="G60" s="418">
        <v>0.0</v>
      </c>
      <c r="H60" s="418">
        <v>3584.0</v>
      </c>
      <c r="I60" s="418">
        <v>3200.0</v>
      </c>
      <c r="J60" s="418">
        <v>384.0</v>
      </c>
      <c r="K60" s="417" t="s">
        <v>5712</v>
      </c>
      <c r="L60" s="409"/>
      <c r="M60" s="409"/>
      <c r="N60" s="409"/>
      <c r="O60" s="409"/>
      <c r="P60" s="409"/>
      <c r="Q60" s="409"/>
      <c r="R60" s="409"/>
      <c r="S60" s="409"/>
      <c r="T60" s="409"/>
      <c r="U60" s="409"/>
      <c r="V60" s="409"/>
      <c r="W60" s="409"/>
      <c r="X60" s="409"/>
      <c r="Y60" s="409"/>
      <c r="Z60" s="409"/>
    </row>
    <row r="61">
      <c r="A61" s="416">
        <v>45700.0</v>
      </c>
      <c r="B61" s="417" t="s">
        <v>5179</v>
      </c>
      <c r="C61" s="417" t="s">
        <v>5734</v>
      </c>
      <c r="D61" s="417" t="s">
        <v>5735</v>
      </c>
      <c r="E61" s="417" t="s">
        <v>5736</v>
      </c>
      <c r="F61" s="418">
        <v>13.39</v>
      </c>
      <c r="G61" s="418">
        <v>0.0</v>
      </c>
      <c r="H61" s="418">
        <v>15.0</v>
      </c>
      <c r="I61" s="418">
        <v>13.39</v>
      </c>
      <c r="J61" s="418">
        <v>1.61</v>
      </c>
      <c r="K61" s="417" t="s">
        <v>5700</v>
      </c>
      <c r="L61" s="409"/>
      <c r="M61" s="409"/>
      <c r="N61" s="409"/>
      <c r="O61" s="409"/>
      <c r="P61" s="409"/>
      <c r="Q61" s="409"/>
      <c r="R61" s="409"/>
      <c r="S61" s="409"/>
      <c r="T61" s="409"/>
      <c r="U61" s="409"/>
      <c r="V61" s="409"/>
      <c r="W61" s="409"/>
      <c r="X61" s="409"/>
      <c r="Y61" s="409"/>
      <c r="Z61" s="409"/>
    </row>
    <row r="62">
      <c r="A62" s="416">
        <v>45705.0</v>
      </c>
      <c r="B62" s="417" t="s">
        <v>5179</v>
      </c>
      <c r="C62" s="417" t="s">
        <v>5694</v>
      </c>
      <c r="D62" s="429" t="s">
        <v>5737</v>
      </c>
      <c r="E62" s="417" t="s">
        <v>5738</v>
      </c>
      <c r="F62" s="418">
        <v>1484.02</v>
      </c>
      <c r="G62" s="418">
        <v>0.0</v>
      </c>
      <c r="H62" s="418">
        <v>1662.1</v>
      </c>
      <c r="I62" s="418">
        <v>1484.02</v>
      </c>
      <c r="J62" s="418">
        <v>178.08</v>
      </c>
      <c r="K62" s="417" t="s">
        <v>5677</v>
      </c>
      <c r="L62" s="409"/>
      <c r="M62" s="409"/>
      <c r="N62" s="409"/>
      <c r="O62" s="409"/>
      <c r="P62" s="409"/>
      <c r="Q62" s="409"/>
      <c r="R62" s="409"/>
      <c r="S62" s="409"/>
      <c r="T62" s="409"/>
      <c r="U62" s="409"/>
      <c r="V62" s="409"/>
      <c r="W62" s="409"/>
      <c r="X62" s="409"/>
      <c r="Y62" s="409"/>
      <c r="Z62" s="409"/>
    </row>
    <row r="63">
      <c r="A63" s="416">
        <v>45709.0</v>
      </c>
      <c r="B63" s="417" t="s">
        <v>5141</v>
      </c>
      <c r="C63" s="417" t="s">
        <v>5739</v>
      </c>
      <c r="D63" s="417" t="s">
        <v>5740</v>
      </c>
      <c r="E63" s="417" t="s">
        <v>5741</v>
      </c>
      <c r="F63" s="418">
        <v>44.64</v>
      </c>
      <c r="G63" s="418">
        <v>0.0</v>
      </c>
      <c r="H63" s="418">
        <v>50.0</v>
      </c>
      <c r="I63" s="418">
        <v>44.64</v>
      </c>
      <c r="J63" s="418">
        <v>5.36</v>
      </c>
      <c r="K63" s="417" t="s">
        <v>5228</v>
      </c>
      <c r="L63" s="409"/>
      <c r="M63" s="409"/>
      <c r="N63" s="409"/>
      <c r="O63" s="409"/>
      <c r="P63" s="409"/>
      <c r="Q63" s="409"/>
      <c r="R63" s="409"/>
      <c r="S63" s="409"/>
      <c r="T63" s="409"/>
      <c r="U63" s="409"/>
      <c r="V63" s="409"/>
      <c r="W63" s="409"/>
      <c r="X63" s="409"/>
      <c r="Y63" s="409"/>
      <c r="Z63" s="409"/>
    </row>
    <row r="64">
      <c r="A64" s="416">
        <v>45716.0</v>
      </c>
      <c r="B64" s="417" t="s">
        <v>5179</v>
      </c>
      <c r="C64" s="417" t="s">
        <v>5678</v>
      </c>
      <c r="D64" s="429" t="s">
        <v>5742</v>
      </c>
      <c r="E64" s="417" t="s">
        <v>5743</v>
      </c>
      <c r="F64" s="418">
        <v>91970.1</v>
      </c>
      <c r="G64" s="418">
        <v>0.0</v>
      </c>
      <c r="H64" s="418">
        <v>103006.51</v>
      </c>
      <c r="I64" s="418">
        <v>91970.1</v>
      </c>
      <c r="J64" s="418">
        <v>11036.41</v>
      </c>
      <c r="K64" s="417" t="s">
        <v>5706</v>
      </c>
      <c r="L64" s="409"/>
      <c r="M64" s="409"/>
      <c r="N64" s="409"/>
      <c r="O64" s="409"/>
      <c r="P64" s="409"/>
      <c r="Q64" s="409"/>
      <c r="R64" s="409"/>
      <c r="S64" s="409"/>
      <c r="T64" s="409"/>
      <c r="U64" s="409"/>
      <c r="V64" s="409"/>
      <c r="W64" s="409"/>
      <c r="X64" s="409"/>
      <c r="Y64" s="409"/>
      <c r="Z64" s="409"/>
    </row>
    <row r="65">
      <c r="A65" s="416">
        <v>45716.0</v>
      </c>
      <c r="B65" s="417" t="s">
        <v>5179</v>
      </c>
      <c r="C65" s="417" t="s">
        <v>5678</v>
      </c>
      <c r="D65" s="429" t="s">
        <v>5744</v>
      </c>
      <c r="E65" s="417" t="s">
        <v>5743</v>
      </c>
      <c r="F65" s="418">
        <v>701.68</v>
      </c>
      <c r="G65" s="418">
        <v>0.0</v>
      </c>
      <c r="H65" s="418">
        <v>785.88</v>
      </c>
      <c r="I65" s="418">
        <v>701.68</v>
      </c>
      <c r="J65" s="418">
        <v>84.2</v>
      </c>
      <c r="K65" s="417" t="s">
        <v>5706</v>
      </c>
      <c r="L65" s="409"/>
      <c r="M65" s="409"/>
      <c r="N65" s="409"/>
      <c r="O65" s="409"/>
      <c r="P65" s="409"/>
      <c r="Q65" s="409"/>
      <c r="R65" s="409"/>
      <c r="S65" s="409"/>
      <c r="T65" s="409"/>
      <c r="U65" s="409"/>
      <c r="V65" s="409"/>
      <c r="W65" s="409"/>
      <c r="X65" s="409"/>
      <c r="Y65" s="409"/>
      <c r="Z65" s="409"/>
    </row>
    <row r="66">
      <c r="A66" s="416"/>
      <c r="B66" s="417"/>
      <c r="C66" s="417"/>
      <c r="D66" s="417"/>
      <c r="E66" s="417"/>
      <c r="F66" s="418"/>
      <c r="G66" s="418"/>
      <c r="H66" s="418"/>
      <c r="I66" s="418"/>
      <c r="J66" s="418"/>
      <c r="K66" s="417"/>
      <c r="L66" s="409"/>
      <c r="M66" s="409"/>
      <c r="N66" s="409"/>
      <c r="O66" s="409"/>
      <c r="P66" s="409"/>
      <c r="Q66" s="409"/>
      <c r="R66" s="409"/>
      <c r="S66" s="409"/>
      <c r="T66" s="409"/>
      <c r="U66" s="409"/>
      <c r="V66" s="409"/>
      <c r="W66" s="409"/>
      <c r="X66" s="409"/>
      <c r="Y66" s="409"/>
      <c r="Z66" s="409"/>
    </row>
    <row r="67">
      <c r="A67" s="416">
        <v>45717.0</v>
      </c>
      <c r="B67" s="417" t="s">
        <v>5179</v>
      </c>
      <c r="C67" s="417" t="s">
        <v>5260</v>
      </c>
      <c r="D67" s="417" t="s">
        <v>5745</v>
      </c>
      <c r="E67" s="417" t="s">
        <v>5262</v>
      </c>
      <c r="F67" s="418">
        <v>2232.14</v>
      </c>
      <c r="G67" s="418">
        <v>0.0</v>
      </c>
      <c r="H67" s="418">
        <v>2500.0</v>
      </c>
      <c r="I67" s="418">
        <v>2232.14</v>
      </c>
      <c r="J67" s="418">
        <v>267.86</v>
      </c>
      <c r="K67" s="417" t="s">
        <v>5234</v>
      </c>
      <c r="L67" s="409"/>
      <c r="M67" s="409"/>
      <c r="N67" s="409"/>
      <c r="O67" s="409"/>
      <c r="P67" s="409"/>
      <c r="Q67" s="409"/>
      <c r="R67" s="409"/>
      <c r="S67" s="409"/>
      <c r="T67" s="409"/>
      <c r="U67" s="409"/>
      <c r="V67" s="409"/>
      <c r="W67" s="409"/>
      <c r="X67" s="409"/>
      <c r="Y67" s="409"/>
      <c r="Z67" s="409"/>
    </row>
    <row r="68">
      <c r="A68" s="416">
        <v>45717.0</v>
      </c>
      <c r="B68" s="417" t="s">
        <v>5179</v>
      </c>
      <c r="C68" s="417" t="s">
        <v>5678</v>
      </c>
      <c r="D68" s="429" t="s">
        <v>5746</v>
      </c>
      <c r="E68" s="417" t="s">
        <v>5747</v>
      </c>
      <c r="F68" s="418">
        <v>20420.52</v>
      </c>
      <c r="G68" s="418">
        <v>0.0</v>
      </c>
      <c r="H68" s="418">
        <v>22870.98</v>
      </c>
      <c r="I68" s="418">
        <v>20420.52</v>
      </c>
      <c r="J68" s="418">
        <v>2450.46</v>
      </c>
      <c r="K68" s="417" t="s">
        <v>5681</v>
      </c>
      <c r="L68" s="409"/>
      <c r="M68" s="409"/>
      <c r="N68" s="409"/>
      <c r="O68" s="409"/>
      <c r="P68" s="409"/>
      <c r="Q68" s="409"/>
      <c r="R68" s="409"/>
      <c r="S68" s="409"/>
      <c r="T68" s="409"/>
      <c r="U68" s="409"/>
      <c r="V68" s="409"/>
      <c r="W68" s="409"/>
      <c r="X68" s="409"/>
      <c r="Y68" s="409"/>
      <c r="Z68" s="409"/>
    </row>
    <row r="69">
      <c r="A69" s="416">
        <v>45717.0</v>
      </c>
      <c r="B69" s="417" t="s">
        <v>5179</v>
      </c>
      <c r="C69" s="417" t="s">
        <v>5678</v>
      </c>
      <c r="D69" s="429" t="s">
        <v>5748</v>
      </c>
      <c r="E69" s="417" t="s">
        <v>5749</v>
      </c>
      <c r="F69" s="418">
        <v>678797.7</v>
      </c>
      <c r="G69" s="418">
        <v>0.0</v>
      </c>
      <c r="H69" s="418">
        <v>760253.42</v>
      </c>
      <c r="I69" s="418">
        <v>678797.7</v>
      </c>
      <c r="J69" s="418">
        <v>81455.72</v>
      </c>
      <c r="K69" s="417" t="s">
        <v>5684</v>
      </c>
      <c r="L69" s="409"/>
      <c r="M69" s="409"/>
      <c r="N69" s="409"/>
      <c r="O69" s="409"/>
      <c r="P69" s="409"/>
      <c r="Q69" s="409"/>
      <c r="R69" s="409"/>
      <c r="S69" s="409"/>
      <c r="T69" s="409"/>
      <c r="U69" s="409"/>
      <c r="V69" s="409"/>
      <c r="W69" s="409"/>
      <c r="X69" s="409"/>
      <c r="Y69" s="409"/>
      <c r="Z69" s="409"/>
    </row>
    <row r="70">
      <c r="A70" s="416">
        <v>45717.0</v>
      </c>
      <c r="B70" s="417" t="s">
        <v>5179</v>
      </c>
      <c r="C70" s="417" t="s">
        <v>5678</v>
      </c>
      <c r="D70" s="429" t="s">
        <v>5750</v>
      </c>
      <c r="E70" s="417" t="s">
        <v>5751</v>
      </c>
      <c r="F70" s="418">
        <v>175173.6</v>
      </c>
      <c r="G70" s="418">
        <v>0.0</v>
      </c>
      <c r="H70" s="418">
        <v>196194.43</v>
      </c>
      <c r="I70" s="418">
        <v>175173.6</v>
      </c>
      <c r="J70" s="418">
        <v>21020.83</v>
      </c>
      <c r="K70" s="417" t="s">
        <v>5687</v>
      </c>
      <c r="L70" s="409"/>
      <c r="M70" s="409"/>
      <c r="N70" s="409"/>
      <c r="O70" s="409"/>
      <c r="P70" s="409"/>
      <c r="Q70" s="409"/>
      <c r="R70" s="409"/>
      <c r="S70" s="409"/>
      <c r="T70" s="409"/>
      <c r="U70" s="409"/>
      <c r="V70" s="409"/>
      <c r="W70" s="409"/>
      <c r="X70" s="409"/>
      <c r="Y70" s="409"/>
      <c r="Z70" s="409"/>
    </row>
    <row r="71">
      <c r="A71" s="416">
        <v>45717.0</v>
      </c>
      <c r="B71" s="417" t="s">
        <v>5179</v>
      </c>
      <c r="C71" s="417" t="s">
        <v>5260</v>
      </c>
      <c r="D71" s="417" t="s">
        <v>5745</v>
      </c>
      <c r="E71" s="417" t="s">
        <v>5265</v>
      </c>
      <c r="F71" s="418">
        <v>1785.71</v>
      </c>
      <c r="G71" s="418">
        <v>0.0</v>
      </c>
      <c r="H71" s="418">
        <v>2000.0</v>
      </c>
      <c r="I71" s="418">
        <v>1785.71</v>
      </c>
      <c r="J71" s="418">
        <v>214.29</v>
      </c>
      <c r="K71" s="417" t="s">
        <v>5234</v>
      </c>
      <c r="L71" s="409"/>
      <c r="M71" s="409"/>
      <c r="N71" s="409"/>
      <c r="O71" s="409"/>
      <c r="P71" s="409"/>
      <c r="Q71" s="409"/>
      <c r="R71" s="409"/>
      <c r="S71" s="409"/>
      <c r="T71" s="409"/>
      <c r="U71" s="409"/>
      <c r="V71" s="409"/>
      <c r="W71" s="409"/>
      <c r="X71" s="409"/>
      <c r="Y71" s="409"/>
      <c r="Z71" s="409"/>
    </row>
    <row r="72">
      <c r="A72" s="416">
        <v>45717.0</v>
      </c>
      <c r="B72" s="417" t="s">
        <v>5179</v>
      </c>
      <c r="C72" s="417" t="s">
        <v>5674</v>
      </c>
      <c r="D72" s="417" t="s">
        <v>5752</v>
      </c>
      <c r="E72" s="417" t="s">
        <v>5753</v>
      </c>
      <c r="F72" s="418">
        <v>150000.0</v>
      </c>
      <c r="G72" s="418">
        <v>0.0</v>
      </c>
      <c r="H72" s="418">
        <v>168000.0</v>
      </c>
      <c r="I72" s="418">
        <v>150000.0</v>
      </c>
      <c r="J72" s="418">
        <v>18000.0</v>
      </c>
      <c r="K72" s="417" t="s">
        <v>5677</v>
      </c>
      <c r="L72" s="409"/>
      <c r="M72" s="409"/>
      <c r="N72" s="409"/>
      <c r="O72" s="409"/>
      <c r="P72" s="409"/>
      <c r="Q72" s="409"/>
      <c r="R72" s="409"/>
      <c r="S72" s="409"/>
      <c r="T72" s="409"/>
      <c r="U72" s="409"/>
      <c r="V72" s="409"/>
      <c r="W72" s="409"/>
      <c r="X72" s="409"/>
      <c r="Y72" s="409"/>
      <c r="Z72" s="409"/>
    </row>
    <row r="73">
      <c r="A73" s="416">
        <v>45717.0</v>
      </c>
      <c r="B73" s="417" t="s">
        <v>5179</v>
      </c>
      <c r="C73" s="417" t="s">
        <v>5691</v>
      </c>
      <c r="D73" s="429" t="s">
        <v>5754</v>
      </c>
      <c r="E73" s="417" t="s">
        <v>5755</v>
      </c>
      <c r="F73" s="418">
        <v>6800.0</v>
      </c>
      <c r="G73" s="418">
        <v>0.0</v>
      </c>
      <c r="H73" s="418">
        <v>7616.0</v>
      </c>
      <c r="I73" s="418">
        <v>6800.0</v>
      </c>
      <c r="J73" s="418">
        <v>816.0</v>
      </c>
      <c r="K73" s="417" t="s">
        <v>5649</v>
      </c>
      <c r="L73" s="409"/>
      <c r="M73" s="409"/>
      <c r="N73" s="409"/>
      <c r="O73" s="409"/>
      <c r="P73" s="409"/>
      <c r="Q73" s="409"/>
      <c r="R73" s="409"/>
      <c r="S73" s="409"/>
      <c r="T73" s="409"/>
      <c r="U73" s="409"/>
      <c r="V73" s="409"/>
      <c r="W73" s="409"/>
      <c r="X73" s="409"/>
      <c r="Y73" s="409"/>
      <c r="Z73" s="409"/>
    </row>
    <row r="74">
      <c r="A74" s="416">
        <v>45717.0</v>
      </c>
      <c r="B74" s="417" t="s">
        <v>5179</v>
      </c>
      <c r="C74" s="417" t="s">
        <v>5688</v>
      </c>
      <c r="D74" s="417" t="s">
        <v>5756</v>
      </c>
      <c r="E74" s="417" t="s">
        <v>5757</v>
      </c>
      <c r="F74" s="418">
        <v>65000.0</v>
      </c>
      <c r="G74" s="418">
        <v>0.0</v>
      </c>
      <c r="H74" s="418">
        <v>72800.0</v>
      </c>
      <c r="I74" s="418">
        <v>65000.0</v>
      </c>
      <c r="J74" s="418">
        <v>7800.0</v>
      </c>
      <c r="K74" s="417" t="s">
        <v>5677</v>
      </c>
      <c r="L74" s="409"/>
      <c r="M74" s="409"/>
      <c r="N74" s="409"/>
      <c r="O74" s="409"/>
      <c r="P74" s="409"/>
      <c r="Q74" s="409"/>
      <c r="R74" s="409"/>
      <c r="S74" s="409"/>
      <c r="T74" s="409"/>
      <c r="U74" s="409"/>
      <c r="V74" s="409"/>
      <c r="W74" s="409"/>
      <c r="X74" s="409"/>
      <c r="Y74" s="409"/>
      <c r="Z74" s="409"/>
    </row>
    <row r="75">
      <c r="A75" s="416">
        <v>45723.0</v>
      </c>
      <c r="B75" s="417" t="s">
        <v>5179</v>
      </c>
      <c r="C75" s="417" t="s">
        <v>5694</v>
      </c>
      <c r="D75" s="429" t="s">
        <v>5758</v>
      </c>
      <c r="E75" s="417" t="s">
        <v>5759</v>
      </c>
      <c r="F75" s="418">
        <v>1484.02</v>
      </c>
      <c r="G75" s="418">
        <v>0.0</v>
      </c>
      <c r="H75" s="418">
        <v>1662.1</v>
      </c>
      <c r="I75" s="418">
        <v>1484.02</v>
      </c>
      <c r="J75" s="418">
        <v>178.08</v>
      </c>
      <c r="K75" s="417" t="s">
        <v>5677</v>
      </c>
      <c r="L75" s="409"/>
      <c r="M75" s="409"/>
      <c r="N75" s="409"/>
      <c r="O75" s="409"/>
      <c r="P75" s="409"/>
      <c r="Q75" s="409"/>
      <c r="R75" s="409"/>
      <c r="S75" s="409"/>
      <c r="T75" s="409"/>
      <c r="U75" s="409"/>
      <c r="V75" s="409"/>
      <c r="W75" s="409"/>
      <c r="X75" s="409"/>
      <c r="Y75" s="409"/>
      <c r="Z75" s="409"/>
    </row>
    <row r="76">
      <c r="A76" s="416">
        <v>45734.0</v>
      </c>
      <c r="B76" s="417" t="s">
        <v>5141</v>
      </c>
      <c r="C76" s="417" t="s">
        <v>5760</v>
      </c>
      <c r="D76" s="429" t="s">
        <v>5761</v>
      </c>
      <c r="E76" s="417" t="s">
        <v>5762</v>
      </c>
      <c r="F76" s="418">
        <v>120.0</v>
      </c>
      <c r="G76" s="418">
        <v>0.0</v>
      </c>
      <c r="H76" s="418">
        <v>134.4</v>
      </c>
      <c r="I76" s="418">
        <v>120.0</v>
      </c>
      <c r="J76" s="418">
        <v>14.4</v>
      </c>
      <c r="K76" s="417" t="s">
        <v>5665</v>
      </c>
      <c r="L76" s="409"/>
      <c r="M76" s="409"/>
      <c r="N76" s="409"/>
      <c r="O76" s="409"/>
      <c r="P76" s="409"/>
      <c r="Q76" s="409"/>
      <c r="R76" s="409"/>
      <c r="S76" s="409"/>
      <c r="T76" s="409"/>
      <c r="U76" s="409"/>
      <c r="V76" s="409"/>
      <c r="W76" s="409"/>
      <c r="X76" s="409"/>
      <c r="Y76" s="409"/>
      <c r="Z76" s="409"/>
    </row>
    <row r="77">
      <c r="A77" s="416">
        <v>45744.0</v>
      </c>
      <c r="B77" s="417" t="s">
        <v>5141</v>
      </c>
      <c r="C77" s="417" t="s">
        <v>5763</v>
      </c>
      <c r="D77" s="417" t="s">
        <v>5764</v>
      </c>
      <c r="E77" s="417" t="s">
        <v>5765</v>
      </c>
      <c r="F77" s="418">
        <v>93.75</v>
      </c>
      <c r="G77" s="418">
        <v>0.0</v>
      </c>
      <c r="H77" s="418">
        <v>105.0</v>
      </c>
      <c r="I77" s="418">
        <v>93.75</v>
      </c>
      <c r="J77" s="418">
        <v>11.25</v>
      </c>
      <c r="K77" s="417" t="s">
        <v>5677</v>
      </c>
      <c r="L77" s="409"/>
      <c r="M77" s="409"/>
      <c r="N77" s="409"/>
      <c r="O77" s="409"/>
      <c r="P77" s="409"/>
      <c r="Q77" s="409"/>
      <c r="R77" s="409"/>
      <c r="S77" s="409"/>
      <c r="T77" s="409"/>
      <c r="U77" s="409"/>
      <c r="V77" s="409"/>
      <c r="W77" s="409"/>
      <c r="X77" s="409"/>
      <c r="Y77" s="409"/>
      <c r="Z77" s="409"/>
    </row>
    <row r="78">
      <c r="A78" s="416">
        <v>45747.0</v>
      </c>
      <c r="B78" s="417" t="s">
        <v>5179</v>
      </c>
      <c r="C78" s="417" t="s">
        <v>5678</v>
      </c>
      <c r="D78" s="429" t="s">
        <v>5766</v>
      </c>
      <c r="E78" s="417" t="s">
        <v>5767</v>
      </c>
      <c r="F78" s="418">
        <v>1365.0</v>
      </c>
      <c r="G78" s="418">
        <v>0.0</v>
      </c>
      <c r="H78" s="418">
        <v>1528.8</v>
      </c>
      <c r="I78" s="418">
        <v>1365.0</v>
      </c>
      <c r="J78" s="418">
        <v>163.8</v>
      </c>
      <c r="K78" s="417" t="s">
        <v>5234</v>
      </c>
      <c r="L78" s="409"/>
      <c r="M78" s="409"/>
      <c r="N78" s="409"/>
      <c r="O78" s="409"/>
      <c r="P78" s="409"/>
      <c r="Q78" s="409"/>
      <c r="R78" s="409"/>
      <c r="S78" s="409"/>
      <c r="T78" s="409"/>
      <c r="U78" s="409"/>
      <c r="V78" s="409"/>
      <c r="W78" s="409"/>
      <c r="X78" s="409"/>
      <c r="Y78" s="409"/>
      <c r="Z78" s="409"/>
    </row>
    <row r="79">
      <c r="A79" s="416">
        <v>45747.0</v>
      </c>
      <c r="B79" s="417" t="s">
        <v>5179</v>
      </c>
      <c r="C79" s="417" t="s">
        <v>5678</v>
      </c>
      <c r="D79" s="429" t="s">
        <v>5768</v>
      </c>
      <c r="E79" s="417" t="s">
        <v>5767</v>
      </c>
      <c r="F79" s="418">
        <v>2275.49</v>
      </c>
      <c r="G79" s="418">
        <v>0.0</v>
      </c>
      <c r="H79" s="418">
        <v>2548.55</v>
      </c>
      <c r="I79" s="418">
        <v>2275.49</v>
      </c>
      <c r="J79" s="418">
        <v>273.06</v>
      </c>
      <c r="K79" s="417" t="s">
        <v>5234</v>
      </c>
      <c r="L79" s="409"/>
      <c r="M79" s="409"/>
      <c r="N79" s="409"/>
      <c r="O79" s="409"/>
      <c r="P79" s="409"/>
      <c r="Q79" s="409"/>
      <c r="R79" s="409"/>
      <c r="S79" s="409"/>
      <c r="T79" s="409"/>
      <c r="U79" s="409"/>
      <c r="V79" s="409"/>
      <c r="W79" s="409"/>
      <c r="X79" s="409"/>
      <c r="Y79" s="409"/>
      <c r="Z79" s="409"/>
    </row>
    <row r="80">
      <c r="A80" s="416">
        <v>45747.0</v>
      </c>
      <c r="B80" s="417" t="s">
        <v>5179</v>
      </c>
      <c r="C80" s="417" t="s">
        <v>5678</v>
      </c>
      <c r="D80" s="429" t="s">
        <v>5769</v>
      </c>
      <c r="E80" s="417" t="s">
        <v>5767</v>
      </c>
      <c r="F80" s="418">
        <v>600.0</v>
      </c>
      <c r="G80" s="418">
        <v>0.0</v>
      </c>
      <c r="H80" s="418">
        <v>672.0</v>
      </c>
      <c r="I80" s="418">
        <v>600.0</v>
      </c>
      <c r="J80" s="418">
        <v>72.0</v>
      </c>
      <c r="K80" s="417" t="s">
        <v>5712</v>
      </c>
      <c r="L80" s="409"/>
      <c r="M80" s="409"/>
      <c r="N80" s="409"/>
      <c r="O80" s="409"/>
      <c r="P80" s="409"/>
      <c r="Q80" s="409"/>
      <c r="R80" s="409"/>
      <c r="S80" s="409"/>
      <c r="T80" s="409"/>
      <c r="U80" s="409"/>
      <c r="V80" s="409"/>
      <c r="W80" s="409"/>
      <c r="X80" s="409"/>
      <c r="Y80" s="409"/>
      <c r="Z80" s="409"/>
    </row>
    <row r="81">
      <c r="A81" s="416">
        <v>45747.0</v>
      </c>
      <c r="B81" s="417" t="s">
        <v>5179</v>
      </c>
      <c r="C81" s="417" t="s">
        <v>5678</v>
      </c>
      <c r="D81" s="429" t="s">
        <v>5770</v>
      </c>
      <c r="E81" s="417" t="s">
        <v>5771</v>
      </c>
      <c r="F81" s="418">
        <v>117311.04</v>
      </c>
      <c r="G81" s="418">
        <v>0.0</v>
      </c>
      <c r="H81" s="418">
        <v>131388.36</v>
      </c>
      <c r="I81" s="418">
        <v>117311.04</v>
      </c>
      <c r="J81" s="418">
        <v>14077.32</v>
      </c>
      <c r="K81" s="417" t="s">
        <v>5706</v>
      </c>
      <c r="L81" s="409"/>
      <c r="M81" s="409"/>
      <c r="N81" s="409"/>
      <c r="O81" s="409"/>
      <c r="P81" s="409"/>
      <c r="Q81" s="409"/>
      <c r="R81" s="409"/>
      <c r="S81" s="409"/>
      <c r="T81" s="409"/>
      <c r="U81" s="409"/>
      <c r="V81" s="409"/>
      <c r="W81" s="409"/>
      <c r="X81" s="409"/>
      <c r="Y81" s="409"/>
      <c r="Z81" s="409"/>
    </row>
    <row r="82">
      <c r="A82" s="416">
        <v>45747.0</v>
      </c>
      <c r="B82" s="417" t="s">
        <v>5179</v>
      </c>
      <c r="C82" s="417" t="s">
        <v>5678</v>
      </c>
      <c r="D82" s="429" t="s">
        <v>5772</v>
      </c>
      <c r="E82" s="417" t="s">
        <v>5771</v>
      </c>
      <c r="F82" s="418">
        <v>800.32</v>
      </c>
      <c r="G82" s="418">
        <v>0.0</v>
      </c>
      <c r="H82" s="418">
        <v>896.36</v>
      </c>
      <c r="I82" s="418">
        <v>800.32</v>
      </c>
      <c r="J82" s="418">
        <v>96.04</v>
      </c>
      <c r="K82" s="417" t="s">
        <v>5706</v>
      </c>
      <c r="L82" s="409"/>
      <c r="M82" s="409"/>
      <c r="N82" s="409"/>
      <c r="O82" s="409"/>
      <c r="P82" s="409"/>
      <c r="Q82" s="409"/>
      <c r="R82" s="409"/>
      <c r="S82" s="409"/>
      <c r="T82" s="409"/>
      <c r="U82" s="409"/>
      <c r="V82" s="409"/>
      <c r="W82" s="409"/>
      <c r="X82" s="409"/>
      <c r="Y82" s="409"/>
      <c r="Z82" s="409"/>
    </row>
    <row r="83">
      <c r="A83" s="419" t="s">
        <v>5773</v>
      </c>
      <c r="B83" s="524"/>
      <c r="C83" s="524"/>
      <c r="D83" s="524"/>
      <c r="E83" s="524"/>
      <c r="F83" s="525">
        <v>3624304.21</v>
      </c>
      <c r="G83" s="525">
        <v>0.0</v>
      </c>
      <c r="H83" s="525">
        <v>4059220.7</v>
      </c>
      <c r="I83" s="525">
        <v>3624304.21</v>
      </c>
      <c r="J83" s="525">
        <v>434916.49</v>
      </c>
      <c r="K83" s="524"/>
      <c r="L83" s="409"/>
      <c r="M83" s="409"/>
      <c r="N83" s="409"/>
      <c r="O83" s="409"/>
      <c r="P83" s="409"/>
      <c r="Q83" s="409"/>
      <c r="R83" s="409"/>
      <c r="S83" s="409"/>
      <c r="T83" s="409"/>
      <c r="U83" s="409"/>
      <c r="V83" s="409"/>
      <c r="W83" s="409"/>
      <c r="X83" s="409"/>
      <c r="Y83" s="409"/>
      <c r="Z83" s="409"/>
    </row>
    <row r="84">
      <c r="A84" s="422"/>
      <c r="B84" s="526"/>
      <c r="C84" s="526"/>
      <c r="D84" s="526"/>
      <c r="E84" s="526"/>
      <c r="F84" s="423"/>
      <c r="G84" s="423"/>
      <c r="H84" s="423"/>
      <c r="I84" s="423"/>
      <c r="J84" s="423"/>
      <c r="K84" s="526"/>
      <c r="L84" s="409"/>
      <c r="M84" s="409"/>
      <c r="N84" s="409"/>
      <c r="O84" s="409"/>
      <c r="P84" s="409"/>
      <c r="Q84" s="409"/>
      <c r="R84" s="409"/>
      <c r="S84" s="409"/>
      <c r="T84" s="409"/>
      <c r="U84" s="409"/>
      <c r="V84" s="409"/>
      <c r="W84" s="409"/>
      <c r="X84" s="409"/>
      <c r="Y84" s="409"/>
      <c r="Z84" s="409"/>
    </row>
    <row r="85">
      <c r="A85" s="431" t="s">
        <v>5284</v>
      </c>
      <c r="B85" s="527"/>
      <c r="C85" s="527"/>
      <c r="D85" s="527"/>
      <c r="E85" s="527"/>
      <c r="F85" s="528">
        <v>3668692.23</v>
      </c>
      <c r="G85" s="528">
        <v>160.0</v>
      </c>
      <c r="H85" s="528">
        <v>4103448.72</v>
      </c>
      <c r="I85" s="528">
        <v>3668532.23</v>
      </c>
      <c r="J85" s="528">
        <v>434916.49</v>
      </c>
      <c r="K85" s="527"/>
      <c r="L85" s="409"/>
      <c r="M85" s="409"/>
      <c r="N85" s="409"/>
      <c r="O85" s="409"/>
      <c r="P85" s="409"/>
      <c r="Q85" s="409"/>
      <c r="R85" s="409"/>
      <c r="S85" s="409"/>
      <c r="T85" s="409"/>
      <c r="U85" s="409"/>
      <c r="V85" s="409"/>
      <c r="W85" s="409"/>
      <c r="X85" s="409"/>
      <c r="Y85" s="409"/>
      <c r="Z85" s="409"/>
    </row>
    <row r="86">
      <c r="A86" s="409"/>
      <c r="B86" s="409"/>
      <c r="C86" s="409"/>
      <c r="D86" s="409"/>
      <c r="E86" s="409"/>
      <c r="F86" s="409"/>
      <c r="G86" s="409"/>
      <c r="H86" s="409"/>
      <c r="I86" s="409"/>
      <c r="J86" s="409"/>
      <c r="K86" s="409"/>
      <c r="L86" s="409"/>
      <c r="M86" s="409"/>
      <c r="N86" s="409"/>
      <c r="O86" s="409"/>
      <c r="P86" s="409"/>
      <c r="Q86" s="409"/>
      <c r="R86" s="409"/>
      <c r="S86" s="409"/>
      <c r="T86" s="409"/>
      <c r="U86" s="409"/>
      <c r="V86" s="409"/>
      <c r="W86" s="409"/>
      <c r="X86" s="409"/>
      <c r="Y86" s="409"/>
      <c r="Z86" s="409"/>
    </row>
    <row r="87">
      <c r="A87" s="409"/>
      <c r="B87" s="409"/>
      <c r="C87" s="409"/>
      <c r="D87" s="409"/>
      <c r="E87" s="409"/>
      <c r="F87" s="409"/>
      <c r="G87" s="409"/>
      <c r="H87" s="409"/>
      <c r="I87" s="409"/>
      <c r="J87" s="409"/>
      <c r="K87" s="409"/>
      <c r="L87" s="409"/>
      <c r="M87" s="409"/>
      <c r="N87" s="409"/>
      <c r="O87" s="409"/>
      <c r="P87" s="409"/>
      <c r="Q87" s="409"/>
      <c r="R87" s="409"/>
      <c r="S87" s="409"/>
      <c r="T87" s="409"/>
      <c r="U87" s="409"/>
      <c r="V87" s="409"/>
      <c r="W87" s="409"/>
      <c r="X87" s="409"/>
      <c r="Y87" s="409"/>
      <c r="Z87" s="409"/>
    </row>
    <row r="88">
      <c r="A88" s="409"/>
      <c r="B88" s="409"/>
      <c r="C88" s="409"/>
      <c r="D88" s="409"/>
      <c r="E88" s="409"/>
      <c r="F88" s="409"/>
      <c r="G88" s="409"/>
      <c r="H88" s="409"/>
      <c r="I88" s="409"/>
      <c r="J88" s="409"/>
      <c r="K88" s="409"/>
      <c r="L88" s="409"/>
      <c r="M88" s="409"/>
      <c r="N88" s="409"/>
      <c r="O88" s="409"/>
      <c r="P88" s="409"/>
      <c r="Q88" s="409"/>
      <c r="R88" s="409"/>
      <c r="S88" s="409"/>
      <c r="T88" s="409"/>
      <c r="U88" s="409"/>
      <c r="V88" s="409"/>
      <c r="W88" s="409"/>
      <c r="X88" s="409"/>
      <c r="Y88" s="409"/>
      <c r="Z88" s="409"/>
    </row>
    <row r="89">
      <c r="A89" s="409"/>
      <c r="B89" s="409"/>
      <c r="C89" s="409"/>
      <c r="D89" s="409"/>
      <c r="E89" s="409"/>
      <c r="F89" s="409"/>
      <c r="G89" s="409"/>
      <c r="H89" s="409"/>
      <c r="I89" s="409"/>
      <c r="J89" s="409"/>
      <c r="K89" s="409"/>
      <c r="L89" s="409"/>
      <c r="M89" s="409"/>
      <c r="N89" s="409"/>
      <c r="O89" s="409"/>
      <c r="P89" s="409"/>
      <c r="Q89" s="409"/>
      <c r="R89" s="409"/>
      <c r="S89" s="409"/>
      <c r="T89" s="409"/>
      <c r="U89" s="409"/>
      <c r="V89" s="409"/>
      <c r="W89" s="409"/>
      <c r="X89" s="409"/>
      <c r="Y89" s="409"/>
      <c r="Z89" s="409"/>
    </row>
    <row r="90">
      <c r="A90" s="409"/>
      <c r="B90" s="409"/>
      <c r="C90" s="409"/>
      <c r="D90" s="409"/>
      <c r="E90" s="409"/>
      <c r="F90" s="409"/>
      <c r="G90" s="409"/>
      <c r="H90" s="409"/>
      <c r="I90" s="409"/>
      <c r="J90" s="409"/>
      <c r="K90" s="409"/>
      <c r="L90" s="409"/>
      <c r="M90" s="409"/>
      <c r="N90" s="409"/>
      <c r="O90" s="409"/>
      <c r="P90" s="409"/>
      <c r="Q90" s="409"/>
      <c r="R90" s="409"/>
      <c r="S90" s="409"/>
      <c r="T90" s="409"/>
      <c r="U90" s="409"/>
      <c r="V90" s="409"/>
      <c r="W90" s="409"/>
      <c r="X90" s="409"/>
      <c r="Y90" s="409"/>
      <c r="Z90" s="409"/>
    </row>
    <row r="91">
      <c r="A91" s="409"/>
      <c r="B91" s="409"/>
      <c r="C91" s="409"/>
      <c r="D91" s="409"/>
      <c r="E91" s="409"/>
      <c r="F91" s="409"/>
      <c r="G91" s="409"/>
      <c r="H91" s="409"/>
      <c r="I91" s="409"/>
      <c r="J91" s="409"/>
      <c r="K91" s="409"/>
      <c r="L91" s="409"/>
      <c r="M91" s="409"/>
      <c r="N91" s="409"/>
      <c r="O91" s="409"/>
      <c r="P91" s="409"/>
      <c r="Q91" s="409"/>
      <c r="R91" s="409"/>
      <c r="S91" s="409"/>
      <c r="T91" s="409"/>
      <c r="U91" s="409"/>
      <c r="V91" s="409"/>
      <c r="W91" s="409"/>
      <c r="X91" s="409"/>
      <c r="Y91" s="409"/>
      <c r="Z91" s="409"/>
    </row>
    <row r="92">
      <c r="A92" s="409"/>
      <c r="B92" s="409"/>
      <c r="C92" s="409"/>
      <c r="D92" s="409"/>
      <c r="E92" s="409"/>
      <c r="F92" s="409"/>
      <c r="G92" s="409"/>
      <c r="H92" s="409"/>
      <c r="I92" s="409"/>
      <c r="J92" s="409"/>
      <c r="K92" s="409"/>
      <c r="L92" s="409"/>
      <c r="M92" s="409"/>
      <c r="N92" s="409"/>
      <c r="O92" s="409"/>
      <c r="P92" s="409"/>
      <c r="Q92" s="409"/>
      <c r="R92" s="409"/>
      <c r="S92" s="409"/>
      <c r="T92" s="409"/>
      <c r="U92" s="409"/>
      <c r="V92" s="409"/>
      <c r="W92" s="409"/>
      <c r="X92" s="409"/>
      <c r="Y92" s="409"/>
      <c r="Z92" s="409"/>
    </row>
    <row r="93">
      <c r="A93" s="409"/>
      <c r="B93" s="409"/>
      <c r="C93" s="409"/>
      <c r="D93" s="409"/>
      <c r="E93" s="409"/>
      <c r="F93" s="409"/>
      <c r="G93" s="409"/>
      <c r="H93" s="409"/>
      <c r="I93" s="409"/>
      <c r="J93" s="409"/>
      <c r="K93" s="409"/>
      <c r="L93" s="409"/>
      <c r="M93" s="409"/>
      <c r="N93" s="409"/>
      <c r="O93" s="409"/>
      <c r="P93" s="409"/>
      <c r="Q93" s="409"/>
      <c r="R93" s="409"/>
      <c r="S93" s="409"/>
      <c r="T93" s="409"/>
      <c r="U93" s="409"/>
      <c r="V93" s="409"/>
      <c r="W93" s="409"/>
      <c r="X93" s="409"/>
      <c r="Y93" s="409"/>
      <c r="Z93" s="409"/>
    </row>
    <row r="94">
      <c r="A94" s="409"/>
      <c r="B94" s="409"/>
      <c r="C94" s="409"/>
      <c r="D94" s="409"/>
      <c r="E94" s="409"/>
      <c r="F94" s="409"/>
      <c r="G94" s="409"/>
      <c r="H94" s="409"/>
      <c r="I94" s="409"/>
      <c r="J94" s="409"/>
      <c r="K94" s="409"/>
      <c r="L94" s="409"/>
      <c r="M94" s="409"/>
      <c r="N94" s="409"/>
      <c r="O94" s="409"/>
      <c r="P94" s="409"/>
      <c r="Q94" s="409"/>
      <c r="R94" s="409"/>
      <c r="S94" s="409"/>
      <c r="T94" s="409"/>
      <c r="U94" s="409"/>
      <c r="V94" s="409"/>
      <c r="W94" s="409"/>
      <c r="X94" s="409"/>
      <c r="Y94" s="409"/>
      <c r="Z94" s="409"/>
    </row>
    <row r="95">
      <c r="A95" s="409"/>
      <c r="B95" s="409"/>
      <c r="C95" s="409"/>
      <c r="D95" s="409"/>
      <c r="E95" s="409"/>
      <c r="F95" s="409"/>
      <c r="G95" s="409"/>
      <c r="H95" s="409"/>
      <c r="I95" s="409"/>
      <c r="J95" s="409"/>
      <c r="K95" s="409"/>
      <c r="L95" s="409"/>
      <c r="M95" s="409"/>
      <c r="N95" s="409"/>
      <c r="O95" s="409"/>
      <c r="P95" s="409"/>
      <c r="Q95" s="409"/>
      <c r="R95" s="409"/>
      <c r="S95" s="409"/>
      <c r="T95" s="409"/>
      <c r="U95" s="409"/>
      <c r="V95" s="409"/>
      <c r="W95" s="409"/>
      <c r="X95" s="409"/>
      <c r="Y95" s="409"/>
      <c r="Z95" s="409"/>
    </row>
    <row r="96">
      <c r="A96" s="409"/>
      <c r="B96" s="409"/>
      <c r="C96" s="409"/>
      <c r="D96" s="409"/>
      <c r="E96" s="409"/>
      <c r="F96" s="409"/>
      <c r="G96" s="409"/>
      <c r="H96" s="409"/>
      <c r="I96" s="409"/>
      <c r="J96" s="409"/>
      <c r="K96" s="409"/>
      <c r="L96" s="409"/>
      <c r="M96" s="409"/>
      <c r="N96" s="409"/>
      <c r="O96" s="409"/>
      <c r="P96" s="409"/>
      <c r="Q96" s="409"/>
      <c r="R96" s="409"/>
      <c r="S96" s="409"/>
      <c r="T96" s="409"/>
      <c r="U96" s="409"/>
      <c r="V96" s="409"/>
      <c r="W96" s="409"/>
      <c r="X96" s="409"/>
      <c r="Y96" s="409"/>
      <c r="Z96" s="409"/>
    </row>
    <row r="97">
      <c r="A97" s="409"/>
      <c r="B97" s="409"/>
      <c r="C97" s="409"/>
      <c r="D97" s="409"/>
      <c r="E97" s="409"/>
      <c r="F97" s="409"/>
      <c r="G97" s="409"/>
      <c r="H97" s="409"/>
      <c r="I97" s="409"/>
      <c r="J97" s="409"/>
      <c r="K97" s="409"/>
      <c r="L97" s="409"/>
      <c r="M97" s="409"/>
      <c r="N97" s="409"/>
      <c r="O97" s="409"/>
      <c r="P97" s="409"/>
      <c r="Q97" s="409"/>
      <c r="R97" s="409"/>
      <c r="S97" s="409"/>
      <c r="T97" s="409"/>
      <c r="U97" s="409"/>
      <c r="V97" s="409"/>
      <c r="W97" s="409"/>
      <c r="X97" s="409"/>
      <c r="Y97" s="409"/>
      <c r="Z97" s="409"/>
    </row>
    <row r="98">
      <c r="A98" s="409"/>
      <c r="B98" s="409"/>
      <c r="C98" s="409"/>
      <c r="D98" s="409"/>
      <c r="E98" s="409"/>
      <c r="F98" s="409"/>
      <c r="G98" s="409"/>
      <c r="H98" s="409"/>
      <c r="I98" s="409"/>
      <c r="J98" s="409"/>
      <c r="K98" s="409"/>
      <c r="L98" s="409"/>
      <c r="M98" s="409"/>
      <c r="N98" s="409"/>
      <c r="O98" s="409"/>
      <c r="P98" s="409"/>
      <c r="Q98" s="409"/>
      <c r="R98" s="409"/>
      <c r="S98" s="409"/>
      <c r="T98" s="409"/>
      <c r="U98" s="409"/>
      <c r="V98" s="409"/>
      <c r="W98" s="409"/>
      <c r="X98" s="409"/>
      <c r="Y98" s="409"/>
      <c r="Z98" s="409"/>
    </row>
    <row r="99">
      <c r="A99" s="409"/>
      <c r="B99" s="409"/>
      <c r="C99" s="409"/>
      <c r="D99" s="409"/>
      <c r="E99" s="409"/>
      <c r="F99" s="409"/>
      <c r="G99" s="409"/>
      <c r="H99" s="409"/>
      <c r="I99" s="409"/>
      <c r="J99" s="409"/>
      <c r="K99" s="409"/>
      <c r="L99" s="409"/>
      <c r="M99" s="409"/>
      <c r="N99" s="409"/>
      <c r="O99" s="409"/>
      <c r="P99" s="409"/>
      <c r="Q99" s="409"/>
      <c r="R99" s="409"/>
      <c r="S99" s="409"/>
      <c r="T99" s="409"/>
      <c r="U99" s="409"/>
      <c r="V99" s="409"/>
      <c r="W99" s="409"/>
      <c r="X99" s="409"/>
      <c r="Y99" s="409"/>
      <c r="Z99" s="409"/>
    </row>
    <row r="100">
      <c r="A100" s="409"/>
      <c r="B100" s="409"/>
      <c r="C100" s="409"/>
      <c r="D100" s="409"/>
      <c r="E100" s="409"/>
      <c r="F100" s="409"/>
      <c r="G100" s="409"/>
      <c r="H100" s="409"/>
      <c r="I100" s="409"/>
      <c r="J100" s="409"/>
      <c r="K100" s="409"/>
      <c r="L100" s="409"/>
      <c r="M100" s="409"/>
      <c r="N100" s="409"/>
      <c r="O100" s="409"/>
      <c r="P100" s="409"/>
      <c r="Q100" s="409"/>
      <c r="R100" s="409"/>
      <c r="S100" s="409"/>
      <c r="T100" s="409"/>
      <c r="U100" s="409"/>
      <c r="V100" s="409"/>
      <c r="W100" s="409"/>
      <c r="X100" s="409"/>
      <c r="Y100" s="409"/>
      <c r="Z100" s="409"/>
    </row>
    <row r="101">
      <c r="A101" s="409"/>
      <c r="B101" s="409"/>
      <c r="C101" s="409"/>
      <c r="D101" s="409"/>
      <c r="E101" s="409"/>
      <c r="F101" s="409"/>
      <c r="G101" s="409"/>
      <c r="H101" s="409"/>
      <c r="I101" s="409"/>
      <c r="J101" s="409"/>
      <c r="K101" s="409"/>
      <c r="L101" s="409"/>
      <c r="M101" s="409"/>
      <c r="N101" s="409"/>
      <c r="O101" s="409"/>
      <c r="P101" s="409"/>
      <c r="Q101" s="409"/>
      <c r="R101" s="409"/>
      <c r="S101" s="409"/>
      <c r="T101" s="409"/>
      <c r="U101" s="409"/>
      <c r="V101" s="409"/>
      <c r="W101" s="409"/>
      <c r="X101" s="409"/>
      <c r="Y101" s="409"/>
      <c r="Z101" s="409"/>
    </row>
    <row r="102">
      <c r="A102" s="409"/>
      <c r="B102" s="409"/>
      <c r="C102" s="409"/>
      <c r="D102" s="409"/>
      <c r="E102" s="409"/>
      <c r="F102" s="409"/>
      <c r="G102" s="409"/>
      <c r="H102" s="409"/>
      <c r="I102" s="409"/>
      <c r="J102" s="409"/>
      <c r="K102" s="409"/>
      <c r="L102" s="409"/>
      <c r="M102" s="409"/>
      <c r="N102" s="409"/>
      <c r="O102" s="409"/>
      <c r="P102" s="409"/>
      <c r="Q102" s="409"/>
      <c r="R102" s="409"/>
      <c r="S102" s="409"/>
      <c r="T102" s="409"/>
      <c r="U102" s="409"/>
      <c r="V102" s="409"/>
      <c r="W102" s="409"/>
      <c r="X102" s="409"/>
      <c r="Y102" s="409"/>
      <c r="Z102" s="409"/>
    </row>
    <row r="103">
      <c r="A103" s="409"/>
      <c r="B103" s="409"/>
      <c r="C103" s="409"/>
      <c r="D103" s="409"/>
      <c r="E103" s="409"/>
      <c r="F103" s="409"/>
      <c r="G103" s="409"/>
      <c r="H103" s="409"/>
      <c r="I103" s="409"/>
      <c r="J103" s="409"/>
      <c r="K103" s="409"/>
      <c r="L103" s="409"/>
      <c r="M103" s="409"/>
      <c r="N103" s="409"/>
      <c r="O103" s="409"/>
      <c r="P103" s="409"/>
      <c r="Q103" s="409"/>
      <c r="R103" s="409"/>
      <c r="S103" s="409"/>
      <c r="T103" s="409"/>
      <c r="U103" s="409"/>
      <c r="V103" s="409"/>
      <c r="W103" s="409"/>
      <c r="X103" s="409"/>
      <c r="Y103" s="409"/>
      <c r="Z103" s="409"/>
    </row>
    <row r="104">
      <c r="A104" s="409"/>
      <c r="B104" s="409"/>
      <c r="C104" s="409"/>
      <c r="D104" s="409"/>
      <c r="E104" s="409"/>
      <c r="F104" s="409"/>
      <c r="G104" s="409"/>
      <c r="H104" s="409"/>
      <c r="I104" s="409"/>
      <c r="J104" s="409"/>
      <c r="K104" s="409"/>
      <c r="L104" s="409"/>
      <c r="M104" s="409"/>
      <c r="N104" s="409"/>
      <c r="O104" s="409"/>
      <c r="P104" s="409"/>
      <c r="Q104" s="409"/>
      <c r="R104" s="409"/>
      <c r="S104" s="409"/>
      <c r="T104" s="409"/>
      <c r="U104" s="409"/>
      <c r="V104" s="409"/>
      <c r="W104" s="409"/>
      <c r="X104" s="409"/>
      <c r="Y104" s="409"/>
      <c r="Z104" s="409"/>
    </row>
    <row r="105">
      <c r="A105" s="409"/>
      <c r="B105" s="409"/>
      <c r="C105" s="409"/>
      <c r="D105" s="409"/>
      <c r="E105" s="409"/>
      <c r="F105" s="409"/>
      <c r="G105" s="409"/>
      <c r="H105" s="409"/>
      <c r="I105" s="409"/>
      <c r="J105" s="409"/>
      <c r="K105" s="409"/>
      <c r="L105" s="409"/>
      <c r="M105" s="409"/>
      <c r="N105" s="409"/>
      <c r="O105" s="409"/>
      <c r="P105" s="409"/>
      <c r="Q105" s="409"/>
      <c r="R105" s="409"/>
      <c r="S105" s="409"/>
      <c r="T105" s="409"/>
      <c r="U105" s="409"/>
      <c r="V105" s="409"/>
      <c r="W105" s="409"/>
      <c r="X105" s="409"/>
      <c r="Y105" s="409"/>
      <c r="Z105" s="409"/>
    </row>
    <row r="106">
      <c r="A106" s="409"/>
      <c r="B106" s="409"/>
      <c r="C106" s="409"/>
      <c r="D106" s="409"/>
      <c r="E106" s="409"/>
      <c r="F106" s="409"/>
      <c r="G106" s="409"/>
      <c r="H106" s="409"/>
      <c r="I106" s="409"/>
      <c r="J106" s="409"/>
      <c r="K106" s="409"/>
      <c r="L106" s="409"/>
      <c r="M106" s="409"/>
      <c r="N106" s="409"/>
      <c r="O106" s="409"/>
      <c r="P106" s="409"/>
      <c r="Q106" s="409"/>
      <c r="R106" s="409"/>
      <c r="S106" s="409"/>
      <c r="T106" s="409"/>
      <c r="U106" s="409"/>
      <c r="V106" s="409"/>
      <c r="W106" s="409"/>
      <c r="X106" s="409"/>
      <c r="Y106" s="409"/>
      <c r="Z106" s="409"/>
    </row>
    <row r="107">
      <c r="A107" s="409"/>
      <c r="B107" s="409"/>
      <c r="C107" s="409"/>
      <c r="D107" s="409"/>
      <c r="E107" s="409"/>
      <c r="F107" s="409"/>
      <c r="G107" s="409"/>
      <c r="H107" s="409"/>
      <c r="I107" s="409"/>
      <c r="J107" s="409"/>
      <c r="K107" s="409"/>
      <c r="L107" s="409"/>
      <c r="M107" s="409"/>
      <c r="N107" s="409"/>
      <c r="O107" s="409"/>
      <c r="P107" s="409"/>
      <c r="Q107" s="409"/>
      <c r="R107" s="409"/>
      <c r="S107" s="409"/>
      <c r="T107" s="409"/>
      <c r="U107" s="409"/>
      <c r="V107" s="409"/>
      <c r="W107" s="409"/>
      <c r="X107" s="409"/>
      <c r="Y107" s="409"/>
      <c r="Z107" s="409"/>
    </row>
    <row r="108">
      <c r="A108" s="409"/>
      <c r="B108" s="409"/>
      <c r="C108" s="409"/>
      <c r="D108" s="409"/>
      <c r="E108" s="409"/>
      <c r="F108" s="409"/>
      <c r="G108" s="409"/>
      <c r="H108" s="409"/>
      <c r="I108" s="409"/>
      <c r="J108" s="409"/>
      <c r="K108" s="409"/>
      <c r="L108" s="409"/>
      <c r="M108" s="409"/>
      <c r="N108" s="409"/>
      <c r="O108" s="409"/>
      <c r="P108" s="409"/>
      <c r="Q108" s="409"/>
      <c r="R108" s="409"/>
      <c r="S108" s="409"/>
      <c r="T108" s="409"/>
      <c r="U108" s="409"/>
      <c r="V108" s="409"/>
      <c r="W108" s="409"/>
      <c r="X108" s="409"/>
      <c r="Y108" s="409"/>
      <c r="Z108" s="409"/>
    </row>
    <row r="109">
      <c r="A109" s="409"/>
      <c r="B109" s="409"/>
      <c r="C109" s="409"/>
      <c r="D109" s="409"/>
      <c r="E109" s="409"/>
      <c r="F109" s="409"/>
      <c r="G109" s="409"/>
      <c r="H109" s="409"/>
      <c r="I109" s="409"/>
      <c r="J109" s="409"/>
      <c r="K109" s="409"/>
      <c r="L109" s="409"/>
      <c r="M109" s="409"/>
      <c r="N109" s="409"/>
      <c r="O109" s="409"/>
      <c r="P109" s="409"/>
      <c r="Q109" s="409"/>
      <c r="R109" s="409"/>
      <c r="S109" s="409"/>
      <c r="T109" s="409"/>
      <c r="U109" s="409"/>
      <c r="V109" s="409"/>
      <c r="W109" s="409"/>
      <c r="X109" s="409"/>
      <c r="Y109" s="409"/>
      <c r="Z109" s="409"/>
    </row>
    <row r="110">
      <c r="A110" s="409"/>
      <c r="B110" s="409"/>
      <c r="C110" s="409"/>
      <c r="D110" s="409"/>
      <c r="E110" s="409"/>
      <c r="F110" s="409"/>
      <c r="G110" s="409"/>
      <c r="H110" s="409"/>
      <c r="I110" s="409"/>
      <c r="J110" s="409"/>
      <c r="K110" s="409"/>
      <c r="L110" s="409"/>
      <c r="M110" s="409"/>
      <c r="N110" s="409"/>
      <c r="O110" s="409"/>
      <c r="P110" s="409"/>
      <c r="Q110" s="409"/>
      <c r="R110" s="409"/>
      <c r="S110" s="409"/>
      <c r="T110" s="409"/>
      <c r="U110" s="409"/>
      <c r="V110" s="409"/>
      <c r="W110" s="409"/>
      <c r="X110" s="409"/>
      <c r="Y110" s="409"/>
      <c r="Z110" s="409"/>
    </row>
    <row r="111">
      <c r="A111" s="409"/>
      <c r="B111" s="409"/>
      <c r="C111" s="409"/>
      <c r="D111" s="409"/>
      <c r="E111" s="409"/>
      <c r="F111" s="409"/>
      <c r="G111" s="409"/>
      <c r="H111" s="409"/>
      <c r="I111" s="409"/>
      <c r="J111" s="409"/>
      <c r="K111" s="409"/>
      <c r="L111" s="409"/>
      <c r="M111" s="409"/>
      <c r="N111" s="409"/>
      <c r="O111" s="409"/>
      <c r="P111" s="409"/>
      <c r="Q111" s="409"/>
      <c r="R111" s="409"/>
      <c r="S111" s="409"/>
      <c r="T111" s="409"/>
      <c r="U111" s="409"/>
      <c r="V111" s="409"/>
      <c r="W111" s="409"/>
      <c r="X111" s="409"/>
      <c r="Y111" s="409"/>
      <c r="Z111" s="409"/>
    </row>
    <row r="112">
      <c r="A112" s="409"/>
      <c r="B112" s="409"/>
      <c r="C112" s="409"/>
      <c r="D112" s="409"/>
      <c r="E112" s="409"/>
      <c r="F112" s="409"/>
      <c r="G112" s="409"/>
      <c r="H112" s="409"/>
      <c r="I112" s="409"/>
      <c r="J112" s="409"/>
      <c r="K112" s="409"/>
      <c r="L112" s="409"/>
      <c r="M112" s="409"/>
      <c r="N112" s="409"/>
      <c r="O112" s="409"/>
      <c r="P112" s="409"/>
      <c r="Q112" s="409"/>
      <c r="R112" s="409"/>
      <c r="S112" s="409"/>
      <c r="T112" s="409"/>
      <c r="U112" s="409"/>
      <c r="V112" s="409"/>
      <c r="W112" s="409"/>
      <c r="X112" s="409"/>
      <c r="Y112" s="409"/>
      <c r="Z112" s="409"/>
    </row>
    <row r="113">
      <c r="A113" s="409"/>
      <c r="B113" s="409"/>
      <c r="C113" s="409"/>
      <c r="D113" s="409"/>
      <c r="E113" s="409"/>
      <c r="F113" s="409"/>
      <c r="G113" s="409"/>
      <c r="H113" s="409"/>
      <c r="I113" s="409"/>
      <c r="J113" s="409"/>
      <c r="K113" s="409"/>
      <c r="L113" s="409"/>
      <c r="M113" s="409"/>
      <c r="N113" s="409"/>
      <c r="O113" s="409"/>
      <c r="P113" s="409"/>
      <c r="Q113" s="409"/>
      <c r="R113" s="409"/>
      <c r="S113" s="409"/>
      <c r="T113" s="409"/>
      <c r="U113" s="409"/>
      <c r="V113" s="409"/>
      <c r="W113" s="409"/>
      <c r="X113" s="409"/>
      <c r="Y113" s="409"/>
      <c r="Z113" s="409"/>
    </row>
    <row r="114">
      <c r="A114" s="409"/>
      <c r="B114" s="409"/>
      <c r="C114" s="409"/>
      <c r="D114" s="409"/>
      <c r="E114" s="409"/>
      <c r="F114" s="409"/>
      <c r="G114" s="409"/>
      <c r="H114" s="409"/>
      <c r="I114" s="409"/>
      <c r="J114" s="409"/>
      <c r="K114" s="409"/>
      <c r="L114" s="409"/>
      <c r="M114" s="409"/>
      <c r="N114" s="409"/>
      <c r="O114" s="409"/>
      <c r="P114" s="409"/>
      <c r="Q114" s="409"/>
      <c r="R114" s="409"/>
      <c r="S114" s="409"/>
      <c r="T114" s="409"/>
      <c r="U114" s="409"/>
      <c r="V114" s="409"/>
      <c r="W114" s="409"/>
      <c r="X114" s="409"/>
      <c r="Y114" s="409"/>
      <c r="Z114" s="409"/>
    </row>
    <row r="115">
      <c r="A115" s="409"/>
      <c r="B115" s="409"/>
      <c r="C115" s="409"/>
      <c r="D115" s="409"/>
      <c r="E115" s="409"/>
      <c r="F115" s="409"/>
      <c r="G115" s="409"/>
      <c r="H115" s="409"/>
      <c r="I115" s="409"/>
      <c r="J115" s="409"/>
      <c r="K115" s="409"/>
      <c r="L115" s="409"/>
      <c r="M115" s="409"/>
      <c r="N115" s="409"/>
      <c r="O115" s="409"/>
      <c r="P115" s="409"/>
      <c r="Q115" s="409"/>
      <c r="R115" s="409"/>
      <c r="S115" s="409"/>
      <c r="T115" s="409"/>
      <c r="U115" s="409"/>
      <c r="V115" s="409"/>
      <c r="W115" s="409"/>
      <c r="X115" s="409"/>
      <c r="Y115" s="409"/>
      <c r="Z115" s="409"/>
    </row>
    <row r="116">
      <c r="A116" s="409"/>
      <c r="B116" s="409"/>
      <c r="C116" s="409"/>
      <c r="D116" s="409"/>
      <c r="E116" s="409"/>
      <c r="F116" s="409"/>
      <c r="G116" s="409"/>
      <c r="H116" s="409"/>
      <c r="I116" s="409"/>
      <c r="J116" s="409"/>
      <c r="K116" s="409"/>
      <c r="L116" s="409"/>
      <c r="M116" s="409"/>
      <c r="N116" s="409"/>
      <c r="O116" s="409"/>
      <c r="P116" s="409"/>
      <c r="Q116" s="409"/>
      <c r="R116" s="409"/>
      <c r="S116" s="409"/>
      <c r="T116" s="409"/>
      <c r="U116" s="409"/>
      <c r="V116" s="409"/>
      <c r="W116" s="409"/>
      <c r="X116" s="409"/>
      <c r="Y116" s="409"/>
      <c r="Z116" s="409"/>
    </row>
    <row r="117">
      <c r="A117" s="409"/>
      <c r="B117" s="409"/>
      <c r="C117" s="409"/>
      <c r="D117" s="409"/>
      <c r="E117" s="409"/>
      <c r="F117" s="409"/>
      <c r="G117" s="409"/>
      <c r="H117" s="409"/>
      <c r="I117" s="409"/>
      <c r="J117" s="409"/>
      <c r="K117" s="409"/>
      <c r="L117" s="409"/>
      <c r="M117" s="409"/>
      <c r="N117" s="409"/>
      <c r="O117" s="409"/>
      <c r="P117" s="409"/>
      <c r="Q117" s="409"/>
      <c r="R117" s="409"/>
      <c r="S117" s="409"/>
      <c r="T117" s="409"/>
      <c r="U117" s="409"/>
      <c r="V117" s="409"/>
      <c r="W117" s="409"/>
      <c r="X117" s="409"/>
      <c r="Y117" s="409"/>
      <c r="Z117" s="409"/>
    </row>
    <row r="118">
      <c r="A118" s="409"/>
      <c r="B118" s="409"/>
      <c r="C118" s="409"/>
      <c r="D118" s="409"/>
      <c r="E118" s="409"/>
      <c r="F118" s="409"/>
      <c r="G118" s="409"/>
      <c r="H118" s="409"/>
      <c r="I118" s="409"/>
      <c r="J118" s="409"/>
      <c r="K118" s="409"/>
      <c r="L118" s="409"/>
      <c r="M118" s="409"/>
      <c r="N118" s="409"/>
      <c r="O118" s="409"/>
      <c r="P118" s="409"/>
      <c r="Q118" s="409"/>
      <c r="R118" s="409"/>
      <c r="S118" s="409"/>
      <c r="T118" s="409"/>
      <c r="U118" s="409"/>
      <c r="V118" s="409"/>
      <c r="W118" s="409"/>
      <c r="X118" s="409"/>
      <c r="Y118" s="409"/>
      <c r="Z118" s="409"/>
    </row>
    <row r="119">
      <c r="A119" s="409"/>
      <c r="B119" s="409"/>
      <c r="C119" s="409"/>
      <c r="D119" s="409"/>
      <c r="E119" s="409"/>
      <c r="F119" s="409"/>
      <c r="G119" s="409"/>
      <c r="H119" s="409"/>
      <c r="I119" s="409"/>
      <c r="J119" s="409"/>
      <c r="K119" s="409"/>
      <c r="L119" s="409"/>
      <c r="M119" s="409"/>
      <c r="N119" s="409"/>
      <c r="O119" s="409"/>
      <c r="P119" s="409"/>
      <c r="Q119" s="409"/>
      <c r="R119" s="409"/>
      <c r="S119" s="409"/>
      <c r="T119" s="409"/>
      <c r="U119" s="409"/>
      <c r="V119" s="409"/>
      <c r="W119" s="409"/>
      <c r="X119" s="409"/>
      <c r="Y119" s="409"/>
      <c r="Z119" s="409"/>
    </row>
    <row r="120">
      <c r="A120" s="409"/>
      <c r="B120" s="409"/>
      <c r="C120" s="409"/>
      <c r="D120" s="409"/>
      <c r="E120" s="409"/>
      <c r="F120" s="409"/>
      <c r="G120" s="409"/>
      <c r="H120" s="409"/>
      <c r="I120" s="409"/>
      <c r="J120" s="409"/>
      <c r="K120" s="409"/>
      <c r="L120" s="409"/>
      <c r="M120" s="409"/>
      <c r="N120" s="409"/>
      <c r="O120" s="409"/>
      <c r="P120" s="409"/>
      <c r="Q120" s="409"/>
      <c r="R120" s="409"/>
      <c r="S120" s="409"/>
      <c r="T120" s="409"/>
      <c r="U120" s="409"/>
      <c r="V120" s="409"/>
      <c r="W120" s="409"/>
      <c r="X120" s="409"/>
      <c r="Y120" s="409"/>
      <c r="Z120" s="409"/>
    </row>
    <row r="121">
      <c r="A121" s="409"/>
      <c r="B121" s="409"/>
      <c r="C121" s="409"/>
      <c r="D121" s="409"/>
      <c r="E121" s="409"/>
      <c r="F121" s="409"/>
      <c r="G121" s="409"/>
      <c r="H121" s="409"/>
      <c r="I121" s="409"/>
      <c r="J121" s="409"/>
      <c r="K121" s="409"/>
      <c r="L121" s="409"/>
      <c r="M121" s="409"/>
      <c r="N121" s="409"/>
      <c r="O121" s="409"/>
      <c r="P121" s="409"/>
      <c r="Q121" s="409"/>
      <c r="R121" s="409"/>
      <c r="S121" s="409"/>
      <c r="T121" s="409"/>
      <c r="U121" s="409"/>
      <c r="V121" s="409"/>
      <c r="W121" s="409"/>
      <c r="X121" s="409"/>
      <c r="Y121" s="409"/>
      <c r="Z121" s="409"/>
    </row>
    <row r="122">
      <c r="A122" s="409"/>
      <c r="B122" s="409"/>
      <c r="C122" s="409"/>
      <c r="D122" s="409"/>
      <c r="E122" s="409"/>
      <c r="F122" s="409"/>
      <c r="G122" s="409"/>
      <c r="H122" s="409"/>
      <c r="I122" s="409"/>
      <c r="J122" s="409"/>
      <c r="K122" s="409"/>
      <c r="L122" s="409"/>
      <c r="M122" s="409"/>
      <c r="N122" s="409"/>
      <c r="O122" s="409"/>
      <c r="P122" s="409"/>
      <c r="Q122" s="409"/>
      <c r="R122" s="409"/>
      <c r="S122" s="409"/>
      <c r="T122" s="409"/>
      <c r="U122" s="409"/>
      <c r="V122" s="409"/>
      <c r="W122" s="409"/>
      <c r="X122" s="409"/>
      <c r="Y122" s="409"/>
      <c r="Z122" s="409"/>
    </row>
    <row r="123">
      <c r="A123" s="409"/>
      <c r="B123" s="409"/>
      <c r="C123" s="409"/>
      <c r="D123" s="409"/>
      <c r="E123" s="409"/>
      <c r="F123" s="409"/>
      <c r="G123" s="409"/>
      <c r="H123" s="409"/>
      <c r="I123" s="409"/>
      <c r="J123" s="409"/>
      <c r="K123" s="409"/>
      <c r="L123" s="409"/>
      <c r="M123" s="409"/>
      <c r="N123" s="409"/>
      <c r="O123" s="409"/>
      <c r="P123" s="409"/>
      <c r="Q123" s="409"/>
      <c r="R123" s="409"/>
      <c r="S123" s="409"/>
      <c r="T123" s="409"/>
      <c r="U123" s="409"/>
      <c r="V123" s="409"/>
      <c r="W123" s="409"/>
      <c r="X123" s="409"/>
      <c r="Y123" s="409"/>
      <c r="Z123" s="409"/>
    </row>
    <row r="124">
      <c r="A124" s="409"/>
      <c r="B124" s="409"/>
      <c r="C124" s="409"/>
      <c r="D124" s="409"/>
      <c r="E124" s="409"/>
      <c r="F124" s="409"/>
      <c r="G124" s="409"/>
      <c r="H124" s="409"/>
      <c r="I124" s="409"/>
      <c r="J124" s="409"/>
      <c r="K124" s="409"/>
      <c r="L124" s="409"/>
      <c r="M124" s="409"/>
      <c r="N124" s="409"/>
      <c r="O124" s="409"/>
      <c r="P124" s="409"/>
      <c r="Q124" s="409"/>
      <c r="R124" s="409"/>
      <c r="S124" s="409"/>
      <c r="T124" s="409"/>
      <c r="U124" s="409"/>
      <c r="V124" s="409"/>
      <c r="W124" s="409"/>
      <c r="X124" s="409"/>
      <c r="Y124" s="409"/>
      <c r="Z124" s="409"/>
    </row>
    <row r="125">
      <c r="A125" s="409"/>
      <c r="B125" s="409"/>
      <c r="C125" s="409"/>
      <c r="D125" s="409"/>
      <c r="E125" s="409"/>
      <c r="F125" s="409"/>
      <c r="G125" s="409"/>
      <c r="H125" s="409"/>
      <c r="I125" s="409"/>
      <c r="J125" s="409"/>
      <c r="K125" s="409"/>
      <c r="L125" s="409"/>
      <c r="M125" s="409"/>
      <c r="N125" s="409"/>
      <c r="O125" s="409"/>
      <c r="P125" s="409"/>
      <c r="Q125" s="409"/>
      <c r="R125" s="409"/>
      <c r="S125" s="409"/>
      <c r="T125" s="409"/>
      <c r="U125" s="409"/>
      <c r="V125" s="409"/>
      <c r="W125" s="409"/>
      <c r="X125" s="409"/>
      <c r="Y125" s="409"/>
      <c r="Z125" s="409"/>
    </row>
    <row r="126">
      <c r="A126" s="409"/>
      <c r="B126" s="409"/>
      <c r="C126" s="409"/>
      <c r="D126" s="409"/>
      <c r="E126" s="409"/>
      <c r="F126" s="409"/>
      <c r="G126" s="409"/>
      <c r="H126" s="409"/>
      <c r="I126" s="409"/>
      <c r="J126" s="409"/>
      <c r="K126" s="409"/>
      <c r="L126" s="409"/>
      <c r="M126" s="409"/>
      <c r="N126" s="409"/>
      <c r="O126" s="409"/>
      <c r="P126" s="409"/>
      <c r="Q126" s="409"/>
      <c r="R126" s="409"/>
      <c r="S126" s="409"/>
      <c r="T126" s="409"/>
      <c r="U126" s="409"/>
      <c r="V126" s="409"/>
      <c r="W126" s="409"/>
      <c r="X126" s="409"/>
      <c r="Y126" s="409"/>
      <c r="Z126" s="409"/>
    </row>
    <row r="127">
      <c r="A127" s="409"/>
      <c r="B127" s="409"/>
      <c r="C127" s="409"/>
      <c r="D127" s="409"/>
      <c r="E127" s="409"/>
      <c r="F127" s="409"/>
      <c r="G127" s="409"/>
      <c r="H127" s="409"/>
      <c r="I127" s="409"/>
      <c r="J127" s="409"/>
      <c r="K127" s="409"/>
      <c r="L127" s="409"/>
      <c r="M127" s="409"/>
      <c r="N127" s="409"/>
      <c r="O127" s="409"/>
      <c r="P127" s="409"/>
      <c r="Q127" s="409"/>
      <c r="R127" s="409"/>
      <c r="S127" s="409"/>
      <c r="T127" s="409"/>
      <c r="U127" s="409"/>
      <c r="V127" s="409"/>
      <c r="W127" s="409"/>
      <c r="X127" s="409"/>
      <c r="Y127" s="409"/>
      <c r="Z127" s="409"/>
    </row>
    <row r="128">
      <c r="A128" s="409"/>
      <c r="B128" s="409"/>
      <c r="C128" s="409"/>
      <c r="D128" s="409"/>
      <c r="E128" s="409"/>
      <c r="F128" s="409"/>
      <c r="G128" s="409"/>
      <c r="H128" s="409"/>
      <c r="I128" s="409"/>
      <c r="J128" s="409"/>
      <c r="K128" s="409"/>
      <c r="L128" s="409"/>
      <c r="M128" s="409"/>
      <c r="N128" s="409"/>
      <c r="O128" s="409"/>
      <c r="P128" s="409"/>
      <c r="Q128" s="409"/>
      <c r="R128" s="409"/>
      <c r="S128" s="409"/>
      <c r="T128" s="409"/>
      <c r="U128" s="409"/>
      <c r="V128" s="409"/>
      <c r="W128" s="409"/>
      <c r="X128" s="409"/>
      <c r="Y128" s="409"/>
      <c r="Z128" s="409"/>
    </row>
    <row r="129">
      <c r="A129" s="409"/>
      <c r="B129" s="409"/>
      <c r="C129" s="409"/>
      <c r="D129" s="409"/>
      <c r="E129" s="409"/>
      <c r="F129" s="409"/>
      <c r="G129" s="409"/>
      <c r="H129" s="409"/>
      <c r="I129" s="409"/>
      <c r="J129" s="409"/>
      <c r="K129" s="409"/>
      <c r="L129" s="409"/>
      <c r="M129" s="409"/>
      <c r="N129" s="409"/>
      <c r="O129" s="409"/>
      <c r="P129" s="409"/>
      <c r="Q129" s="409"/>
      <c r="R129" s="409"/>
      <c r="S129" s="409"/>
      <c r="T129" s="409"/>
      <c r="U129" s="409"/>
      <c r="V129" s="409"/>
      <c r="W129" s="409"/>
      <c r="X129" s="409"/>
      <c r="Y129" s="409"/>
      <c r="Z129" s="409"/>
    </row>
    <row r="130">
      <c r="A130" s="409"/>
      <c r="B130" s="409"/>
      <c r="C130" s="409"/>
      <c r="D130" s="409"/>
      <c r="E130" s="409"/>
      <c r="F130" s="409"/>
      <c r="G130" s="409"/>
      <c r="H130" s="409"/>
      <c r="I130" s="409"/>
      <c r="J130" s="409"/>
      <c r="K130" s="409"/>
      <c r="L130" s="409"/>
      <c r="M130" s="409"/>
      <c r="N130" s="409"/>
      <c r="O130" s="409"/>
      <c r="P130" s="409"/>
      <c r="Q130" s="409"/>
      <c r="R130" s="409"/>
      <c r="S130" s="409"/>
      <c r="T130" s="409"/>
      <c r="U130" s="409"/>
      <c r="V130" s="409"/>
      <c r="W130" s="409"/>
      <c r="X130" s="409"/>
      <c r="Y130" s="409"/>
      <c r="Z130" s="409"/>
    </row>
    <row r="131">
      <c r="A131" s="409"/>
      <c r="B131" s="409"/>
      <c r="C131" s="409"/>
      <c r="D131" s="409"/>
      <c r="E131" s="409"/>
      <c r="F131" s="409"/>
      <c r="G131" s="409"/>
      <c r="H131" s="409"/>
      <c r="I131" s="409"/>
      <c r="J131" s="409"/>
      <c r="K131" s="409"/>
      <c r="L131" s="409"/>
      <c r="M131" s="409"/>
      <c r="N131" s="409"/>
      <c r="O131" s="409"/>
      <c r="P131" s="409"/>
      <c r="Q131" s="409"/>
      <c r="R131" s="409"/>
      <c r="S131" s="409"/>
      <c r="T131" s="409"/>
      <c r="U131" s="409"/>
      <c r="V131" s="409"/>
      <c r="W131" s="409"/>
      <c r="X131" s="409"/>
      <c r="Y131" s="409"/>
      <c r="Z131" s="409"/>
    </row>
    <row r="132">
      <c r="A132" s="409"/>
      <c r="B132" s="409"/>
      <c r="C132" s="409"/>
      <c r="D132" s="409"/>
      <c r="E132" s="409"/>
      <c r="F132" s="409"/>
      <c r="G132" s="409"/>
      <c r="H132" s="409"/>
      <c r="I132" s="409"/>
      <c r="J132" s="409"/>
      <c r="K132" s="409"/>
      <c r="L132" s="409"/>
      <c r="M132" s="409"/>
      <c r="N132" s="409"/>
      <c r="O132" s="409"/>
      <c r="P132" s="409"/>
      <c r="Q132" s="409"/>
      <c r="R132" s="409"/>
      <c r="S132" s="409"/>
      <c r="T132" s="409"/>
      <c r="U132" s="409"/>
      <c r="V132" s="409"/>
      <c r="W132" s="409"/>
      <c r="X132" s="409"/>
      <c r="Y132" s="409"/>
      <c r="Z132" s="409"/>
    </row>
    <row r="133">
      <c r="A133" s="409"/>
      <c r="B133" s="409"/>
      <c r="C133" s="409"/>
      <c r="D133" s="409"/>
      <c r="E133" s="409"/>
      <c r="F133" s="409"/>
      <c r="G133" s="409"/>
      <c r="H133" s="409"/>
      <c r="I133" s="409"/>
      <c r="J133" s="409"/>
      <c r="K133" s="409"/>
      <c r="L133" s="409"/>
      <c r="M133" s="409"/>
      <c r="N133" s="409"/>
      <c r="O133" s="409"/>
      <c r="P133" s="409"/>
      <c r="Q133" s="409"/>
      <c r="R133" s="409"/>
      <c r="S133" s="409"/>
      <c r="T133" s="409"/>
      <c r="U133" s="409"/>
      <c r="V133" s="409"/>
      <c r="W133" s="409"/>
      <c r="X133" s="409"/>
      <c r="Y133" s="409"/>
      <c r="Z133" s="409"/>
    </row>
    <row r="134">
      <c r="A134" s="409"/>
      <c r="B134" s="409"/>
      <c r="C134" s="409"/>
      <c r="D134" s="409"/>
      <c r="E134" s="409"/>
      <c r="F134" s="409"/>
      <c r="G134" s="409"/>
      <c r="H134" s="409"/>
      <c r="I134" s="409"/>
      <c r="J134" s="409"/>
      <c r="K134" s="409"/>
      <c r="L134" s="409"/>
      <c r="M134" s="409"/>
      <c r="N134" s="409"/>
      <c r="O134" s="409"/>
      <c r="P134" s="409"/>
      <c r="Q134" s="409"/>
      <c r="R134" s="409"/>
      <c r="S134" s="409"/>
      <c r="T134" s="409"/>
      <c r="U134" s="409"/>
      <c r="V134" s="409"/>
      <c r="W134" s="409"/>
      <c r="X134" s="409"/>
      <c r="Y134" s="409"/>
      <c r="Z134" s="409"/>
    </row>
    <row r="135">
      <c r="A135" s="409"/>
      <c r="B135" s="409"/>
      <c r="C135" s="409"/>
      <c r="D135" s="409"/>
      <c r="E135" s="409"/>
      <c r="F135" s="409"/>
      <c r="G135" s="409"/>
      <c r="H135" s="409"/>
      <c r="I135" s="409"/>
      <c r="J135" s="409"/>
      <c r="K135" s="409"/>
      <c r="L135" s="409"/>
      <c r="M135" s="409"/>
      <c r="N135" s="409"/>
      <c r="O135" s="409"/>
      <c r="P135" s="409"/>
      <c r="Q135" s="409"/>
      <c r="R135" s="409"/>
      <c r="S135" s="409"/>
      <c r="T135" s="409"/>
      <c r="U135" s="409"/>
      <c r="V135" s="409"/>
      <c r="W135" s="409"/>
      <c r="X135" s="409"/>
      <c r="Y135" s="409"/>
      <c r="Z135" s="409"/>
    </row>
    <row r="136">
      <c r="A136" s="409"/>
      <c r="B136" s="409"/>
      <c r="C136" s="409"/>
      <c r="D136" s="409"/>
      <c r="E136" s="409"/>
      <c r="F136" s="409"/>
      <c r="G136" s="409"/>
      <c r="H136" s="409"/>
      <c r="I136" s="409"/>
      <c r="J136" s="409"/>
      <c r="K136" s="409"/>
      <c r="L136" s="409"/>
      <c r="M136" s="409"/>
      <c r="N136" s="409"/>
      <c r="O136" s="409"/>
      <c r="P136" s="409"/>
      <c r="Q136" s="409"/>
      <c r="R136" s="409"/>
      <c r="S136" s="409"/>
      <c r="T136" s="409"/>
      <c r="U136" s="409"/>
      <c r="V136" s="409"/>
      <c r="W136" s="409"/>
      <c r="X136" s="409"/>
      <c r="Y136" s="409"/>
      <c r="Z136" s="409"/>
    </row>
    <row r="137">
      <c r="A137" s="409"/>
      <c r="B137" s="409"/>
      <c r="C137" s="409"/>
      <c r="D137" s="409"/>
      <c r="E137" s="409"/>
      <c r="F137" s="409"/>
      <c r="G137" s="409"/>
      <c r="H137" s="409"/>
      <c r="I137" s="409"/>
      <c r="J137" s="409"/>
      <c r="K137" s="409"/>
      <c r="L137" s="409"/>
      <c r="M137" s="409"/>
      <c r="N137" s="409"/>
      <c r="O137" s="409"/>
      <c r="P137" s="409"/>
      <c r="Q137" s="409"/>
      <c r="R137" s="409"/>
      <c r="S137" s="409"/>
      <c r="T137" s="409"/>
      <c r="U137" s="409"/>
      <c r="V137" s="409"/>
      <c r="W137" s="409"/>
      <c r="X137" s="409"/>
      <c r="Y137" s="409"/>
      <c r="Z137" s="409"/>
    </row>
    <row r="138">
      <c r="A138" s="409"/>
      <c r="B138" s="409"/>
      <c r="C138" s="409"/>
      <c r="D138" s="409"/>
      <c r="E138" s="409"/>
      <c r="F138" s="409"/>
      <c r="G138" s="409"/>
      <c r="H138" s="409"/>
      <c r="I138" s="409"/>
      <c r="J138" s="409"/>
      <c r="K138" s="409"/>
      <c r="L138" s="409"/>
      <c r="M138" s="409"/>
      <c r="N138" s="409"/>
      <c r="O138" s="409"/>
      <c r="P138" s="409"/>
      <c r="Q138" s="409"/>
      <c r="R138" s="409"/>
      <c r="S138" s="409"/>
      <c r="T138" s="409"/>
      <c r="U138" s="409"/>
      <c r="V138" s="409"/>
      <c r="W138" s="409"/>
      <c r="X138" s="409"/>
      <c r="Y138" s="409"/>
      <c r="Z138" s="409"/>
    </row>
    <row r="139">
      <c r="A139" s="409"/>
      <c r="B139" s="409"/>
      <c r="C139" s="409"/>
      <c r="D139" s="409"/>
      <c r="E139" s="409"/>
      <c r="F139" s="409"/>
      <c r="G139" s="409"/>
      <c r="H139" s="409"/>
      <c r="I139" s="409"/>
      <c r="J139" s="409"/>
      <c r="K139" s="409"/>
      <c r="L139" s="409"/>
      <c r="M139" s="409"/>
      <c r="N139" s="409"/>
      <c r="O139" s="409"/>
      <c r="P139" s="409"/>
      <c r="Q139" s="409"/>
      <c r="R139" s="409"/>
      <c r="S139" s="409"/>
      <c r="T139" s="409"/>
      <c r="U139" s="409"/>
      <c r="V139" s="409"/>
      <c r="W139" s="409"/>
      <c r="X139" s="409"/>
      <c r="Y139" s="409"/>
      <c r="Z139" s="409"/>
    </row>
    <row r="140">
      <c r="A140" s="409"/>
      <c r="B140" s="409"/>
      <c r="C140" s="409"/>
      <c r="D140" s="409"/>
      <c r="E140" s="409"/>
      <c r="F140" s="409"/>
      <c r="G140" s="409"/>
      <c r="H140" s="409"/>
      <c r="I140" s="409"/>
      <c r="J140" s="409"/>
      <c r="K140" s="409"/>
      <c r="L140" s="409"/>
      <c r="M140" s="409"/>
      <c r="N140" s="409"/>
      <c r="O140" s="409"/>
      <c r="P140" s="409"/>
      <c r="Q140" s="409"/>
      <c r="R140" s="409"/>
      <c r="S140" s="409"/>
      <c r="T140" s="409"/>
      <c r="U140" s="409"/>
      <c r="V140" s="409"/>
      <c r="W140" s="409"/>
      <c r="X140" s="409"/>
      <c r="Y140" s="409"/>
      <c r="Z140" s="409"/>
    </row>
    <row r="141">
      <c r="A141" s="409"/>
      <c r="B141" s="409"/>
      <c r="C141" s="409"/>
      <c r="D141" s="409"/>
      <c r="E141" s="409"/>
      <c r="F141" s="409"/>
      <c r="G141" s="409"/>
      <c r="H141" s="409"/>
      <c r="I141" s="409"/>
      <c r="J141" s="409"/>
      <c r="K141" s="409"/>
      <c r="L141" s="409"/>
      <c r="M141" s="409"/>
      <c r="N141" s="409"/>
      <c r="O141" s="409"/>
      <c r="P141" s="409"/>
      <c r="Q141" s="409"/>
      <c r="R141" s="409"/>
      <c r="S141" s="409"/>
      <c r="T141" s="409"/>
      <c r="U141" s="409"/>
      <c r="V141" s="409"/>
      <c r="W141" s="409"/>
      <c r="X141" s="409"/>
      <c r="Y141" s="409"/>
      <c r="Z141" s="409"/>
    </row>
    <row r="142">
      <c r="A142" s="409"/>
      <c r="B142" s="409"/>
      <c r="C142" s="409"/>
      <c r="D142" s="409"/>
      <c r="E142" s="409"/>
      <c r="F142" s="409"/>
      <c r="G142" s="409"/>
      <c r="H142" s="409"/>
      <c r="I142" s="409"/>
      <c r="J142" s="409"/>
      <c r="K142" s="409"/>
      <c r="L142" s="409"/>
      <c r="M142" s="409"/>
      <c r="N142" s="409"/>
      <c r="O142" s="409"/>
      <c r="P142" s="409"/>
      <c r="Q142" s="409"/>
      <c r="R142" s="409"/>
      <c r="S142" s="409"/>
      <c r="T142" s="409"/>
      <c r="U142" s="409"/>
      <c r="V142" s="409"/>
      <c r="W142" s="409"/>
      <c r="X142" s="409"/>
      <c r="Y142" s="409"/>
      <c r="Z142" s="409"/>
    </row>
    <row r="143">
      <c r="A143" s="409"/>
      <c r="B143" s="409"/>
      <c r="C143" s="409"/>
      <c r="D143" s="409"/>
      <c r="E143" s="409"/>
      <c r="F143" s="409"/>
      <c r="G143" s="409"/>
      <c r="H143" s="409"/>
      <c r="I143" s="409"/>
      <c r="J143" s="409"/>
      <c r="K143" s="409"/>
      <c r="L143" s="409"/>
      <c r="M143" s="409"/>
      <c r="N143" s="409"/>
      <c r="O143" s="409"/>
      <c r="P143" s="409"/>
      <c r="Q143" s="409"/>
      <c r="R143" s="409"/>
      <c r="S143" s="409"/>
      <c r="T143" s="409"/>
      <c r="U143" s="409"/>
      <c r="V143" s="409"/>
      <c r="W143" s="409"/>
      <c r="X143" s="409"/>
      <c r="Y143" s="409"/>
      <c r="Z143" s="409"/>
    </row>
    <row r="144">
      <c r="A144" s="409"/>
      <c r="B144" s="409"/>
      <c r="C144" s="409"/>
      <c r="D144" s="409"/>
      <c r="E144" s="409"/>
      <c r="F144" s="409"/>
      <c r="G144" s="409"/>
      <c r="H144" s="409"/>
      <c r="I144" s="409"/>
      <c r="J144" s="409"/>
      <c r="K144" s="409"/>
      <c r="L144" s="409"/>
      <c r="M144" s="409"/>
      <c r="N144" s="409"/>
      <c r="O144" s="409"/>
      <c r="P144" s="409"/>
      <c r="Q144" s="409"/>
      <c r="R144" s="409"/>
      <c r="S144" s="409"/>
      <c r="T144" s="409"/>
      <c r="U144" s="409"/>
      <c r="V144" s="409"/>
      <c r="W144" s="409"/>
      <c r="X144" s="409"/>
      <c r="Y144" s="409"/>
      <c r="Z144" s="409"/>
    </row>
    <row r="145">
      <c r="A145" s="409"/>
      <c r="B145" s="409"/>
      <c r="C145" s="409"/>
      <c r="D145" s="409"/>
      <c r="E145" s="409"/>
      <c r="F145" s="409"/>
      <c r="G145" s="409"/>
      <c r="H145" s="409"/>
      <c r="I145" s="409"/>
      <c r="J145" s="409"/>
      <c r="K145" s="409"/>
      <c r="L145" s="409"/>
      <c r="M145" s="409"/>
      <c r="N145" s="409"/>
      <c r="O145" s="409"/>
      <c r="P145" s="409"/>
      <c r="Q145" s="409"/>
      <c r="R145" s="409"/>
      <c r="S145" s="409"/>
      <c r="T145" s="409"/>
      <c r="U145" s="409"/>
      <c r="V145" s="409"/>
      <c r="W145" s="409"/>
      <c r="X145" s="409"/>
      <c r="Y145" s="409"/>
      <c r="Z145" s="409"/>
    </row>
    <row r="146">
      <c r="A146" s="409"/>
      <c r="B146" s="409"/>
      <c r="C146" s="409"/>
      <c r="D146" s="409"/>
      <c r="E146" s="409"/>
      <c r="F146" s="409"/>
      <c r="G146" s="409"/>
      <c r="H146" s="409"/>
      <c r="I146" s="409"/>
      <c r="J146" s="409"/>
      <c r="K146" s="409"/>
      <c r="L146" s="409"/>
      <c r="M146" s="409"/>
      <c r="N146" s="409"/>
      <c r="O146" s="409"/>
      <c r="P146" s="409"/>
      <c r="Q146" s="409"/>
      <c r="R146" s="409"/>
      <c r="S146" s="409"/>
      <c r="T146" s="409"/>
      <c r="U146" s="409"/>
      <c r="V146" s="409"/>
      <c r="W146" s="409"/>
      <c r="X146" s="409"/>
      <c r="Y146" s="409"/>
      <c r="Z146" s="409"/>
    </row>
    <row r="147">
      <c r="A147" s="409"/>
      <c r="B147" s="409"/>
      <c r="C147" s="409"/>
      <c r="D147" s="409"/>
      <c r="E147" s="409"/>
      <c r="F147" s="409"/>
      <c r="G147" s="409"/>
      <c r="H147" s="409"/>
      <c r="I147" s="409"/>
      <c r="J147" s="409"/>
      <c r="K147" s="409"/>
      <c r="L147" s="409"/>
      <c r="M147" s="409"/>
      <c r="N147" s="409"/>
      <c r="O147" s="409"/>
      <c r="P147" s="409"/>
      <c r="Q147" s="409"/>
      <c r="R147" s="409"/>
      <c r="S147" s="409"/>
      <c r="T147" s="409"/>
      <c r="U147" s="409"/>
      <c r="V147" s="409"/>
      <c r="W147" s="409"/>
      <c r="X147" s="409"/>
      <c r="Y147" s="409"/>
      <c r="Z147" s="409"/>
    </row>
    <row r="148">
      <c r="A148" s="409"/>
      <c r="B148" s="409"/>
      <c r="C148" s="409"/>
      <c r="D148" s="409"/>
      <c r="E148" s="409"/>
      <c r="F148" s="409"/>
      <c r="G148" s="409"/>
      <c r="H148" s="409"/>
      <c r="I148" s="409"/>
      <c r="J148" s="409"/>
      <c r="K148" s="409"/>
      <c r="L148" s="409"/>
      <c r="M148" s="409"/>
      <c r="N148" s="409"/>
      <c r="O148" s="409"/>
      <c r="P148" s="409"/>
      <c r="Q148" s="409"/>
      <c r="R148" s="409"/>
      <c r="S148" s="409"/>
      <c r="T148" s="409"/>
      <c r="U148" s="409"/>
      <c r="V148" s="409"/>
      <c r="W148" s="409"/>
      <c r="X148" s="409"/>
      <c r="Y148" s="409"/>
      <c r="Z148" s="409"/>
    </row>
    <row r="149">
      <c r="A149" s="409"/>
      <c r="B149" s="409"/>
      <c r="C149" s="409"/>
      <c r="D149" s="409"/>
      <c r="E149" s="409"/>
      <c r="F149" s="409"/>
      <c r="G149" s="409"/>
      <c r="H149" s="409"/>
      <c r="I149" s="409"/>
      <c r="J149" s="409"/>
      <c r="K149" s="409"/>
      <c r="L149" s="409"/>
      <c r="M149" s="409"/>
      <c r="N149" s="409"/>
      <c r="O149" s="409"/>
      <c r="P149" s="409"/>
      <c r="Q149" s="409"/>
      <c r="R149" s="409"/>
      <c r="S149" s="409"/>
      <c r="T149" s="409"/>
      <c r="U149" s="409"/>
      <c r="V149" s="409"/>
      <c r="W149" s="409"/>
      <c r="X149" s="409"/>
      <c r="Y149" s="409"/>
      <c r="Z149" s="409"/>
    </row>
    <row r="150">
      <c r="A150" s="409"/>
      <c r="B150" s="409"/>
      <c r="C150" s="409"/>
      <c r="D150" s="409"/>
      <c r="E150" s="409"/>
      <c r="F150" s="409"/>
      <c r="G150" s="409"/>
      <c r="H150" s="409"/>
      <c r="I150" s="409"/>
      <c r="J150" s="409"/>
      <c r="K150" s="409"/>
      <c r="L150" s="409"/>
      <c r="M150" s="409"/>
      <c r="N150" s="409"/>
      <c r="O150" s="409"/>
      <c r="P150" s="409"/>
      <c r="Q150" s="409"/>
      <c r="R150" s="409"/>
      <c r="S150" s="409"/>
      <c r="T150" s="409"/>
      <c r="U150" s="409"/>
      <c r="V150" s="409"/>
      <c r="W150" s="409"/>
      <c r="X150" s="409"/>
      <c r="Y150" s="409"/>
      <c r="Z150" s="409"/>
    </row>
    <row r="151">
      <c r="A151" s="409"/>
      <c r="B151" s="409"/>
      <c r="C151" s="409"/>
      <c r="D151" s="409"/>
      <c r="E151" s="409"/>
      <c r="F151" s="409"/>
      <c r="G151" s="409"/>
      <c r="H151" s="409"/>
      <c r="I151" s="409"/>
      <c r="J151" s="409"/>
      <c r="K151" s="409"/>
      <c r="L151" s="409"/>
      <c r="M151" s="409"/>
      <c r="N151" s="409"/>
      <c r="O151" s="409"/>
      <c r="P151" s="409"/>
      <c r="Q151" s="409"/>
      <c r="R151" s="409"/>
      <c r="S151" s="409"/>
      <c r="T151" s="409"/>
      <c r="U151" s="409"/>
      <c r="V151" s="409"/>
      <c r="W151" s="409"/>
      <c r="X151" s="409"/>
      <c r="Y151" s="409"/>
      <c r="Z151" s="409"/>
    </row>
    <row r="152">
      <c r="A152" s="409"/>
      <c r="B152" s="409"/>
      <c r="C152" s="409"/>
      <c r="D152" s="409"/>
      <c r="E152" s="409"/>
      <c r="F152" s="409"/>
      <c r="G152" s="409"/>
      <c r="H152" s="409"/>
      <c r="I152" s="409"/>
      <c r="J152" s="409"/>
      <c r="K152" s="409"/>
      <c r="L152" s="409"/>
      <c r="M152" s="409"/>
      <c r="N152" s="409"/>
      <c r="O152" s="409"/>
      <c r="P152" s="409"/>
      <c r="Q152" s="409"/>
      <c r="R152" s="409"/>
      <c r="S152" s="409"/>
      <c r="T152" s="409"/>
      <c r="U152" s="409"/>
      <c r="V152" s="409"/>
      <c r="W152" s="409"/>
      <c r="X152" s="409"/>
      <c r="Y152" s="409"/>
      <c r="Z152" s="409"/>
    </row>
    <row r="153">
      <c r="A153" s="409"/>
      <c r="B153" s="409"/>
      <c r="C153" s="409"/>
      <c r="D153" s="409"/>
      <c r="E153" s="409"/>
      <c r="F153" s="409"/>
      <c r="G153" s="409"/>
      <c r="H153" s="409"/>
      <c r="I153" s="409"/>
      <c r="J153" s="409"/>
      <c r="K153" s="409"/>
      <c r="L153" s="409"/>
      <c r="M153" s="409"/>
      <c r="N153" s="409"/>
      <c r="O153" s="409"/>
      <c r="P153" s="409"/>
      <c r="Q153" s="409"/>
      <c r="R153" s="409"/>
      <c r="S153" s="409"/>
      <c r="T153" s="409"/>
      <c r="U153" s="409"/>
      <c r="V153" s="409"/>
      <c r="W153" s="409"/>
      <c r="X153" s="409"/>
      <c r="Y153" s="409"/>
      <c r="Z153" s="409"/>
    </row>
    <row r="154">
      <c r="A154" s="409"/>
      <c r="B154" s="409"/>
      <c r="C154" s="409"/>
      <c r="D154" s="409"/>
      <c r="E154" s="409"/>
      <c r="F154" s="409"/>
      <c r="G154" s="409"/>
      <c r="H154" s="409"/>
      <c r="I154" s="409"/>
      <c r="J154" s="409"/>
      <c r="K154" s="409"/>
      <c r="L154" s="409"/>
      <c r="M154" s="409"/>
      <c r="N154" s="409"/>
      <c r="O154" s="409"/>
      <c r="P154" s="409"/>
      <c r="Q154" s="409"/>
      <c r="R154" s="409"/>
      <c r="S154" s="409"/>
      <c r="T154" s="409"/>
      <c r="U154" s="409"/>
      <c r="V154" s="409"/>
      <c r="W154" s="409"/>
      <c r="X154" s="409"/>
      <c r="Y154" s="409"/>
      <c r="Z154" s="409"/>
    </row>
    <row r="155">
      <c r="A155" s="409"/>
      <c r="B155" s="409"/>
      <c r="C155" s="409"/>
      <c r="D155" s="409"/>
      <c r="E155" s="409"/>
      <c r="F155" s="409"/>
      <c r="G155" s="409"/>
      <c r="H155" s="409"/>
      <c r="I155" s="409"/>
      <c r="J155" s="409"/>
      <c r="K155" s="409"/>
      <c r="L155" s="409"/>
      <c r="M155" s="409"/>
      <c r="N155" s="409"/>
      <c r="O155" s="409"/>
      <c r="P155" s="409"/>
      <c r="Q155" s="409"/>
      <c r="R155" s="409"/>
      <c r="S155" s="409"/>
      <c r="T155" s="409"/>
      <c r="U155" s="409"/>
      <c r="V155" s="409"/>
      <c r="W155" s="409"/>
      <c r="X155" s="409"/>
      <c r="Y155" s="409"/>
      <c r="Z155" s="409"/>
    </row>
    <row r="156">
      <c r="A156" s="409"/>
      <c r="B156" s="409"/>
      <c r="C156" s="409"/>
      <c r="D156" s="409"/>
      <c r="E156" s="409"/>
      <c r="F156" s="409"/>
      <c r="G156" s="409"/>
      <c r="H156" s="409"/>
      <c r="I156" s="409"/>
      <c r="J156" s="409"/>
      <c r="K156" s="409"/>
      <c r="L156" s="409"/>
      <c r="M156" s="409"/>
      <c r="N156" s="409"/>
      <c r="O156" s="409"/>
      <c r="P156" s="409"/>
      <c r="Q156" s="409"/>
      <c r="R156" s="409"/>
      <c r="S156" s="409"/>
      <c r="T156" s="409"/>
      <c r="U156" s="409"/>
      <c r="V156" s="409"/>
      <c r="W156" s="409"/>
      <c r="X156" s="409"/>
      <c r="Y156" s="409"/>
      <c r="Z156" s="409"/>
    </row>
    <row r="157">
      <c r="A157" s="409"/>
      <c r="B157" s="409"/>
      <c r="C157" s="409"/>
      <c r="D157" s="409"/>
      <c r="E157" s="409"/>
      <c r="F157" s="409"/>
      <c r="G157" s="409"/>
      <c r="H157" s="409"/>
      <c r="I157" s="409"/>
      <c r="J157" s="409"/>
      <c r="K157" s="409"/>
      <c r="L157" s="409"/>
      <c r="M157" s="409"/>
      <c r="N157" s="409"/>
      <c r="O157" s="409"/>
      <c r="P157" s="409"/>
      <c r="Q157" s="409"/>
      <c r="R157" s="409"/>
      <c r="S157" s="409"/>
      <c r="T157" s="409"/>
      <c r="U157" s="409"/>
      <c r="V157" s="409"/>
      <c r="W157" s="409"/>
      <c r="X157" s="409"/>
      <c r="Y157" s="409"/>
      <c r="Z157" s="409"/>
    </row>
    <row r="158">
      <c r="A158" s="409"/>
      <c r="B158" s="409"/>
      <c r="C158" s="409"/>
      <c r="D158" s="409"/>
      <c r="E158" s="409"/>
      <c r="F158" s="409"/>
      <c r="G158" s="409"/>
      <c r="H158" s="409"/>
      <c r="I158" s="409"/>
      <c r="J158" s="409"/>
      <c r="K158" s="409"/>
      <c r="L158" s="409"/>
      <c r="M158" s="409"/>
      <c r="N158" s="409"/>
      <c r="O158" s="409"/>
      <c r="P158" s="409"/>
      <c r="Q158" s="409"/>
      <c r="R158" s="409"/>
      <c r="S158" s="409"/>
      <c r="T158" s="409"/>
      <c r="U158" s="409"/>
      <c r="V158" s="409"/>
      <c r="W158" s="409"/>
      <c r="X158" s="409"/>
      <c r="Y158" s="409"/>
      <c r="Z158" s="409"/>
    </row>
    <row r="159">
      <c r="A159" s="409"/>
      <c r="B159" s="409"/>
      <c r="C159" s="409"/>
      <c r="D159" s="409"/>
      <c r="E159" s="409"/>
      <c r="F159" s="409"/>
      <c r="G159" s="409"/>
      <c r="H159" s="409"/>
      <c r="I159" s="409"/>
      <c r="J159" s="409"/>
      <c r="K159" s="409"/>
      <c r="L159" s="409"/>
      <c r="M159" s="409"/>
      <c r="N159" s="409"/>
      <c r="O159" s="409"/>
      <c r="P159" s="409"/>
      <c r="Q159" s="409"/>
      <c r="R159" s="409"/>
      <c r="S159" s="409"/>
      <c r="T159" s="409"/>
      <c r="U159" s="409"/>
      <c r="V159" s="409"/>
      <c r="W159" s="409"/>
      <c r="X159" s="409"/>
      <c r="Y159" s="409"/>
      <c r="Z159" s="409"/>
    </row>
    <row r="160">
      <c r="A160" s="409"/>
      <c r="B160" s="409"/>
      <c r="C160" s="409"/>
      <c r="D160" s="409"/>
      <c r="E160" s="409"/>
      <c r="F160" s="409"/>
      <c r="G160" s="409"/>
      <c r="H160" s="409"/>
      <c r="I160" s="409"/>
      <c r="J160" s="409"/>
      <c r="K160" s="409"/>
      <c r="L160" s="409"/>
      <c r="M160" s="409"/>
      <c r="N160" s="409"/>
      <c r="O160" s="409"/>
      <c r="P160" s="409"/>
      <c r="Q160" s="409"/>
      <c r="R160" s="409"/>
      <c r="S160" s="409"/>
      <c r="T160" s="409"/>
      <c r="U160" s="409"/>
      <c r="V160" s="409"/>
      <c r="W160" s="409"/>
      <c r="X160" s="409"/>
      <c r="Y160" s="409"/>
      <c r="Z160" s="409"/>
    </row>
    <row r="161">
      <c r="A161" s="409"/>
      <c r="B161" s="409"/>
      <c r="C161" s="409"/>
      <c r="D161" s="409"/>
      <c r="E161" s="409"/>
      <c r="F161" s="409"/>
      <c r="G161" s="409"/>
      <c r="H161" s="409"/>
      <c r="I161" s="409"/>
      <c r="J161" s="409"/>
      <c r="K161" s="409"/>
      <c r="L161" s="409"/>
      <c r="M161" s="409"/>
      <c r="N161" s="409"/>
      <c r="O161" s="409"/>
      <c r="P161" s="409"/>
      <c r="Q161" s="409"/>
      <c r="R161" s="409"/>
      <c r="S161" s="409"/>
      <c r="T161" s="409"/>
      <c r="U161" s="409"/>
      <c r="V161" s="409"/>
      <c r="W161" s="409"/>
      <c r="X161" s="409"/>
      <c r="Y161" s="409"/>
      <c r="Z161" s="409"/>
    </row>
    <row r="162">
      <c r="A162" s="409"/>
      <c r="B162" s="409"/>
      <c r="C162" s="409"/>
      <c r="D162" s="409"/>
      <c r="E162" s="409"/>
      <c r="F162" s="409"/>
      <c r="G162" s="409"/>
      <c r="H162" s="409"/>
      <c r="I162" s="409"/>
      <c r="J162" s="409"/>
      <c r="K162" s="409"/>
      <c r="L162" s="409"/>
      <c r="M162" s="409"/>
      <c r="N162" s="409"/>
      <c r="O162" s="409"/>
      <c r="P162" s="409"/>
      <c r="Q162" s="409"/>
      <c r="R162" s="409"/>
      <c r="S162" s="409"/>
      <c r="T162" s="409"/>
      <c r="U162" s="409"/>
      <c r="V162" s="409"/>
      <c r="W162" s="409"/>
      <c r="X162" s="409"/>
      <c r="Y162" s="409"/>
      <c r="Z162" s="409"/>
    </row>
    <row r="163">
      <c r="A163" s="409"/>
      <c r="B163" s="409"/>
      <c r="C163" s="409"/>
      <c r="D163" s="409"/>
      <c r="E163" s="409"/>
      <c r="F163" s="409"/>
      <c r="G163" s="409"/>
      <c r="H163" s="409"/>
      <c r="I163" s="409"/>
      <c r="J163" s="409"/>
      <c r="K163" s="409"/>
      <c r="L163" s="409"/>
      <c r="M163" s="409"/>
      <c r="N163" s="409"/>
      <c r="O163" s="409"/>
      <c r="P163" s="409"/>
      <c r="Q163" s="409"/>
      <c r="R163" s="409"/>
      <c r="S163" s="409"/>
      <c r="T163" s="409"/>
      <c r="U163" s="409"/>
      <c r="V163" s="409"/>
      <c r="W163" s="409"/>
      <c r="X163" s="409"/>
      <c r="Y163" s="409"/>
      <c r="Z163" s="409"/>
    </row>
    <row r="164">
      <c r="A164" s="409"/>
      <c r="B164" s="409"/>
      <c r="C164" s="409"/>
      <c r="D164" s="409"/>
      <c r="E164" s="409"/>
      <c r="F164" s="409"/>
      <c r="G164" s="409"/>
      <c r="H164" s="409"/>
      <c r="I164" s="409"/>
      <c r="J164" s="409"/>
      <c r="K164" s="409"/>
      <c r="L164" s="409"/>
      <c r="M164" s="409"/>
      <c r="N164" s="409"/>
      <c r="O164" s="409"/>
      <c r="P164" s="409"/>
      <c r="Q164" s="409"/>
      <c r="R164" s="409"/>
      <c r="S164" s="409"/>
      <c r="T164" s="409"/>
      <c r="U164" s="409"/>
      <c r="V164" s="409"/>
      <c r="W164" s="409"/>
      <c r="X164" s="409"/>
      <c r="Y164" s="409"/>
      <c r="Z164" s="409"/>
    </row>
    <row r="165">
      <c r="A165" s="409"/>
      <c r="B165" s="409"/>
      <c r="C165" s="409"/>
      <c r="D165" s="409"/>
      <c r="E165" s="409"/>
      <c r="F165" s="409"/>
      <c r="G165" s="409"/>
      <c r="H165" s="409"/>
      <c r="I165" s="409"/>
      <c r="J165" s="409"/>
      <c r="K165" s="409"/>
      <c r="L165" s="409"/>
      <c r="M165" s="409"/>
      <c r="N165" s="409"/>
      <c r="O165" s="409"/>
      <c r="P165" s="409"/>
      <c r="Q165" s="409"/>
      <c r="R165" s="409"/>
      <c r="S165" s="409"/>
      <c r="T165" s="409"/>
      <c r="U165" s="409"/>
      <c r="V165" s="409"/>
      <c r="W165" s="409"/>
      <c r="X165" s="409"/>
      <c r="Y165" s="409"/>
      <c r="Z165" s="409"/>
    </row>
    <row r="166">
      <c r="A166" s="409"/>
      <c r="B166" s="409"/>
      <c r="C166" s="409"/>
      <c r="D166" s="409"/>
      <c r="E166" s="409"/>
      <c r="F166" s="409"/>
      <c r="G166" s="409"/>
      <c r="H166" s="409"/>
      <c r="I166" s="409"/>
      <c r="J166" s="409"/>
      <c r="K166" s="409"/>
      <c r="L166" s="409"/>
      <c r="M166" s="409"/>
      <c r="N166" s="409"/>
      <c r="O166" s="409"/>
      <c r="P166" s="409"/>
      <c r="Q166" s="409"/>
      <c r="R166" s="409"/>
      <c r="S166" s="409"/>
      <c r="T166" s="409"/>
      <c r="U166" s="409"/>
      <c r="V166" s="409"/>
      <c r="W166" s="409"/>
      <c r="X166" s="409"/>
      <c r="Y166" s="409"/>
      <c r="Z166" s="409"/>
    </row>
    <row r="167">
      <c r="A167" s="409"/>
      <c r="B167" s="409"/>
      <c r="C167" s="409"/>
      <c r="D167" s="409"/>
      <c r="E167" s="409"/>
      <c r="F167" s="409"/>
      <c r="G167" s="409"/>
      <c r="H167" s="409"/>
      <c r="I167" s="409"/>
      <c r="J167" s="409"/>
      <c r="K167" s="409"/>
      <c r="L167" s="409"/>
      <c r="M167" s="409"/>
      <c r="N167" s="409"/>
      <c r="O167" s="409"/>
      <c r="P167" s="409"/>
      <c r="Q167" s="409"/>
      <c r="R167" s="409"/>
      <c r="S167" s="409"/>
      <c r="T167" s="409"/>
      <c r="U167" s="409"/>
      <c r="V167" s="409"/>
      <c r="W167" s="409"/>
      <c r="X167" s="409"/>
      <c r="Y167" s="409"/>
      <c r="Z167" s="409"/>
    </row>
    <row r="168">
      <c r="A168" s="409"/>
      <c r="B168" s="409"/>
      <c r="C168" s="409"/>
      <c r="D168" s="409"/>
      <c r="E168" s="409"/>
      <c r="F168" s="409"/>
      <c r="G168" s="409"/>
      <c r="H168" s="409"/>
      <c r="I168" s="409"/>
      <c r="J168" s="409"/>
      <c r="K168" s="409"/>
      <c r="L168" s="409"/>
      <c r="M168" s="409"/>
      <c r="N168" s="409"/>
      <c r="O168" s="409"/>
      <c r="P168" s="409"/>
      <c r="Q168" s="409"/>
      <c r="R168" s="409"/>
      <c r="S168" s="409"/>
      <c r="T168" s="409"/>
      <c r="U168" s="409"/>
      <c r="V168" s="409"/>
      <c r="W168" s="409"/>
      <c r="X168" s="409"/>
      <c r="Y168" s="409"/>
      <c r="Z168" s="409"/>
    </row>
    <row r="169">
      <c r="A169" s="409"/>
      <c r="B169" s="409"/>
      <c r="C169" s="409"/>
      <c r="D169" s="409"/>
      <c r="E169" s="409"/>
      <c r="F169" s="409"/>
      <c r="G169" s="409"/>
      <c r="H169" s="409"/>
      <c r="I169" s="409"/>
      <c r="J169" s="409"/>
      <c r="K169" s="409"/>
      <c r="L169" s="409"/>
      <c r="M169" s="409"/>
      <c r="N169" s="409"/>
      <c r="O169" s="409"/>
      <c r="P169" s="409"/>
      <c r="Q169" s="409"/>
      <c r="R169" s="409"/>
      <c r="S169" s="409"/>
      <c r="T169" s="409"/>
      <c r="U169" s="409"/>
      <c r="V169" s="409"/>
      <c r="W169" s="409"/>
      <c r="X169" s="409"/>
      <c r="Y169" s="409"/>
      <c r="Z169" s="409"/>
    </row>
    <row r="170">
      <c r="A170" s="409"/>
      <c r="B170" s="409"/>
      <c r="C170" s="409"/>
      <c r="D170" s="409"/>
      <c r="E170" s="409"/>
      <c r="F170" s="409"/>
      <c r="G170" s="409"/>
      <c r="H170" s="409"/>
      <c r="I170" s="409"/>
      <c r="J170" s="409"/>
      <c r="K170" s="409"/>
      <c r="L170" s="409"/>
      <c r="M170" s="409"/>
      <c r="N170" s="409"/>
      <c r="O170" s="409"/>
      <c r="P170" s="409"/>
      <c r="Q170" s="409"/>
      <c r="R170" s="409"/>
      <c r="S170" s="409"/>
      <c r="T170" s="409"/>
      <c r="U170" s="409"/>
      <c r="V170" s="409"/>
      <c r="W170" s="409"/>
      <c r="X170" s="409"/>
      <c r="Y170" s="409"/>
      <c r="Z170" s="409"/>
    </row>
    <row r="171">
      <c r="A171" s="409"/>
      <c r="B171" s="409"/>
      <c r="C171" s="409"/>
      <c r="D171" s="409"/>
      <c r="E171" s="409"/>
      <c r="F171" s="409"/>
      <c r="G171" s="409"/>
      <c r="H171" s="409"/>
      <c r="I171" s="409"/>
      <c r="J171" s="409"/>
      <c r="K171" s="409"/>
      <c r="L171" s="409"/>
      <c r="M171" s="409"/>
      <c r="N171" s="409"/>
      <c r="O171" s="409"/>
      <c r="P171" s="409"/>
      <c r="Q171" s="409"/>
      <c r="R171" s="409"/>
      <c r="S171" s="409"/>
      <c r="T171" s="409"/>
      <c r="U171" s="409"/>
      <c r="V171" s="409"/>
      <c r="W171" s="409"/>
      <c r="X171" s="409"/>
      <c r="Y171" s="409"/>
      <c r="Z171" s="409"/>
    </row>
    <row r="172">
      <c r="A172" s="409"/>
      <c r="B172" s="409"/>
      <c r="C172" s="409"/>
      <c r="D172" s="409"/>
      <c r="E172" s="409"/>
      <c r="F172" s="409"/>
      <c r="G172" s="409"/>
      <c r="H172" s="409"/>
      <c r="I172" s="409"/>
      <c r="J172" s="409"/>
      <c r="K172" s="409"/>
      <c r="L172" s="409"/>
      <c r="M172" s="409"/>
      <c r="N172" s="409"/>
      <c r="O172" s="409"/>
      <c r="P172" s="409"/>
      <c r="Q172" s="409"/>
      <c r="R172" s="409"/>
      <c r="S172" s="409"/>
      <c r="T172" s="409"/>
      <c r="U172" s="409"/>
      <c r="V172" s="409"/>
      <c r="W172" s="409"/>
      <c r="X172" s="409"/>
      <c r="Y172" s="409"/>
      <c r="Z172" s="409"/>
    </row>
    <row r="173">
      <c r="A173" s="409"/>
      <c r="B173" s="409"/>
      <c r="C173" s="409"/>
      <c r="D173" s="409"/>
      <c r="E173" s="409"/>
      <c r="F173" s="409"/>
      <c r="G173" s="409"/>
      <c r="H173" s="409"/>
      <c r="I173" s="409"/>
      <c r="J173" s="409"/>
      <c r="K173" s="409"/>
      <c r="L173" s="409"/>
      <c r="M173" s="409"/>
      <c r="N173" s="409"/>
      <c r="O173" s="409"/>
      <c r="P173" s="409"/>
      <c r="Q173" s="409"/>
      <c r="R173" s="409"/>
      <c r="S173" s="409"/>
      <c r="T173" s="409"/>
      <c r="U173" s="409"/>
      <c r="V173" s="409"/>
      <c r="W173" s="409"/>
      <c r="X173" s="409"/>
      <c r="Y173" s="409"/>
      <c r="Z173" s="409"/>
    </row>
    <row r="174">
      <c r="A174" s="409"/>
      <c r="B174" s="409"/>
      <c r="C174" s="409"/>
      <c r="D174" s="409"/>
      <c r="E174" s="409"/>
      <c r="F174" s="409"/>
      <c r="G174" s="409"/>
      <c r="H174" s="409"/>
      <c r="I174" s="409"/>
      <c r="J174" s="409"/>
      <c r="K174" s="409"/>
      <c r="L174" s="409"/>
      <c r="M174" s="409"/>
      <c r="N174" s="409"/>
      <c r="O174" s="409"/>
      <c r="P174" s="409"/>
      <c r="Q174" s="409"/>
      <c r="R174" s="409"/>
      <c r="S174" s="409"/>
      <c r="T174" s="409"/>
      <c r="U174" s="409"/>
      <c r="V174" s="409"/>
      <c r="W174" s="409"/>
      <c r="X174" s="409"/>
      <c r="Y174" s="409"/>
      <c r="Z174" s="409"/>
    </row>
    <row r="175">
      <c r="A175" s="409"/>
      <c r="B175" s="409"/>
      <c r="C175" s="409"/>
      <c r="D175" s="409"/>
      <c r="E175" s="409"/>
      <c r="F175" s="409"/>
      <c r="G175" s="409"/>
      <c r="H175" s="409"/>
      <c r="I175" s="409"/>
      <c r="J175" s="409"/>
      <c r="K175" s="409"/>
      <c r="L175" s="409"/>
      <c r="M175" s="409"/>
      <c r="N175" s="409"/>
      <c r="O175" s="409"/>
      <c r="P175" s="409"/>
      <c r="Q175" s="409"/>
      <c r="R175" s="409"/>
      <c r="S175" s="409"/>
      <c r="T175" s="409"/>
      <c r="U175" s="409"/>
      <c r="V175" s="409"/>
      <c r="W175" s="409"/>
      <c r="X175" s="409"/>
      <c r="Y175" s="409"/>
      <c r="Z175" s="409"/>
    </row>
    <row r="176">
      <c r="A176" s="409"/>
      <c r="B176" s="409"/>
      <c r="C176" s="409"/>
      <c r="D176" s="409"/>
      <c r="E176" s="409"/>
      <c r="F176" s="409"/>
      <c r="G176" s="409"/>
      <c r="H176" s="409"/>
      <c r="I176" s="409"/>
      <c r="J176" s="409"/>
      <c r="K176" s="409"/>
      <c r="L176" s="409"/>
      <c r="M176" s="409"/>
      <c r="N176" s="409"/>
      <c r="O176" s="409"/>
      <c r="P176" s="409"/>
      <c r="Q176" s="409"/>
      <c r="R176" s="409"/>
      <c r="S176" s="409"/>
      <c r="T176" s="409"/>
      <c r="U176" s="409"/>
      <c r="V176" s="409"/>
      <c r="W176" s="409"/>
      <c r="X176" s="409"/>
      <c r="Y176" s="409"/>
      <c r="Z176" s="409"/>
    </row>
    <row r="177">
      <c r="A177" s="409"/>
      <c r="B177" s="409"/>
      <c r="C177" s="409"/>
      <c r="D177" s="409"/>
      <c r="E177" s="409"/>
      <c r="F177" s="409"/>
      <c r="G177" s="409"/>
      <c r="H177" s="409"/>
      <c r="I177" s="409"/>
      <c r="J177" s="409"/>
      <c r="K177" s="409"/>
      <c r="L177" s="409"/>
      <c r="M177" s="409"/>
      <c r="N177" s="409"/>
      <c r="O177" s="409"/>
      <c r="P177" s="409"/>
      <c r="Q177" s="409"/>
      <c r="R177" s="409"/>
      <c r="S177" s="409"/>
      <c r="T177" s="409"/>
      <c r="U177" s="409"/>
      <c r="V177" s="409"/>
      <c r="W177" s="409"/>
      <c r="X177" s="409"/>
      <c r="Y177" s="409"/>
      <c r="Z177" s="409"/>
    </row>
    <row r="178">
      <c r="A178" s="409"/>
      <c r="B178" s="409"/>
      <c r="C178" s="409"/>
      <c r="D178" s="409"/>
      <c r="E178" s="409"/>
      <c r="F178" s="409"/>
      <c r="G178" s="409"/>
      <c r="H178" s="409"/>
      <c r="I178" s="409"/>
      <c r="J178" s="409"/>
      <c r="K178" s="409"/>
      <c r="L178" s="409"/>
      <c r="M178" s="409"/>
      <c r="N178" s="409"/>
      <c r="O178" s="409"/>
      <c r="P178" s="409"/>
      <c r="Q178" s="409"/>
      <c r="R178" s="409"/>
      <c r="S178" s="409"/>
      <c r="T178" s="409"/>
      <c r="U178" s="409"/>
      <c r="V178" s="409"/>
      <c r="W178" s="409"/>
      <c r="X178" s="409"/>
      <c r="Y178" s="409"/>
      <c r="Z178" s="409"/>
    </row>
    <row r="179">
      <c r="A179" s="409"/>
      <c r="B179" s="409"/>
      <c r="C179" s="409"/>
      <c r="D179" s="409"/>
      <c r="E179" s="409"/>
      <c r="F179" s="409"/>
      <c r="G179" s="409"/>
      <c r="H179" s="409"/>
      <c r="I179" s="409"/>
      <c r="J179" s="409"/>
      <c r="K179" s="409"/>
      <c r="L179" s="409"/>
      <c r="M179" s="409"/>
      <c r="N179" s="409"/>
      <c r="O179" s="409"/>
      <c r="P179" s="409"/>
      <c r="Q179" s="409"/>
      <c r="R179" s="409"/>
      <c r="S179" s="409"/>
      <c r="T179" s="409"/>
      <c r="U179" s="409"/>
      <c r="V179" s="409"/>
      <c r="W179" s="409"/>
      <c r="X179" s="409"/>
      <c r="Y179" s="409"/>
      <c r="Z179" s="409"/>
    </row>
    <row r="180">
      <c r="A180" s="409"/>
      <c r="B180" s="409"/>
      <c r="C180" s="409"/>
      <c r="D180" s="409"/>
      <c r="E180" s="409"/>
      <c r="F180" s="409"/>
      <c r="G180" s="409"/>
      <c r="H180" s="409"/>
      <c r="I180" s="409"/>
      <c r="J180" s="409"/>
      <c r="K180" s="409"/>
      <c r="L180" s="409"/>
      <c r="M180" s="409"/>
      <c r="N180" s="409"/>
      <c r="O180" s="409"/>
      <c r="P180" s="409"/>
      <c r="Q180" s="409"/>
      <c r="R180" s="409"/>
      <c r="S180" s="409"/>
      <c r="T180" s="409"/>
      <c r="U180" s="409"/>
      <c r="V180" s="409"/>
      <c r="W180" s="409"/>
      <c r="X180" s="409"/>
      <c r="Y180" s="409"/>
      <c r="Z180" s="409"/>
    </row>
    <row r="181">
      <c r="A181" s="409"/>
      <c r="B181" s="409"/>
      <c r="C181" s="409"/>
      <c r="D181" s="409"/>
      <c r="E181" s="409"/>
      <c r="F181" s="409"/>
      <c r="G181" s="409"/>
      <c r="H181" s="409"/>
      <c r="I181" s="409"/>
      <c r="J181" s="409"/>
      <c r="K181" s="409"/>
      <c r="L181" s="409"/>
      <c r="M181" s="409"/>
      <c r="N181" s="409"/>
      <c r="O181" s="409"/>
      <c r="P181" s="409"/>
      <c r="Q181" s="409"/>
      <c r="R181" s="409"/>
      <c r="S181" s="409"/>
      <c r="T181" s="409"/>
      <c r="U181" s="409"/>
      <c r="V181" s="409"/>
      <c r="W181" s="409"/>
      <c r="X181" s="409"/>
      <c r="Y181" s="409"/>
      <c r="Z181" s="409"/>
    </row>
    <row r="182">
      <c r="A182" s="409"/>
      <c r="B182" s="409"/>
      <c r="C182" s="409"/>
      <c r="D182" s="409"/>
      <c r="E182" s="409"/>
      <c r="F182" s="409"/>
      <c r="G182" s="409"/>
      <c r="H182" s="409"/>
      <c r="I182" s="409"/>
      <c r="J182" s="409"/>
      <c r="K182" s="409"/>
      <c r="L182" s="409"/>
      <c r="M182" s="409"/>
      <c r="N182" s="409"/>
      <c r="O182" s="409"/>
      <c r="P182" s="409"/>
      <c r="Q182" s="409"/>
      <c r="R182" s="409"/>
      <c r="S182" s="409"/>
      <c r="T182" s="409"/>
      <c r="U182" s="409"/>
      <c r="V182" s="409"/>
      <c r="W182" s="409"/>
      <c r="X182" s="409"/>
      <c r="Y182" s="409"/>
      <c r="Z182" s="409"/>
    </row>
    <row r="183">
      <c r="A183" s="409"/>
      <c r="B183" s="409"/>
      <c r="C183" s="409"/>
      <c r="D183" s="409"/>
      <c r="E183" s="409"/>
      <c r="F183" s="409"/>
      <c r="G183" s="409"/>
      <c r="H183" s="409"/>
      <c r="I183" s="409"/>
      <c r="J183" s="409"/>
      <c r="K183" s="409"/>
      <c r="L183" s="409"/>
      <c r="M183" s="409"/>
      <c r="N183" s="409"/>
      <c r="O183" s="409"/>
      <c r="P183" s="409"/>
      <c r="Q183" s="409"/>
      <c r="R183" s="409"/>
      <c r="S183" s="409"/>
      <c r="T183" s="409"/>
      <c r="U183" s="409"/>
      <c r="V183" s="409"/>
      <c r="W183" s="409"/>
      <c r="X183" s="409"/>
      <c r="Y183" s="409"/>
      <c r="Z183" s="409"/>
    </row>
    <row r="184">
      <c r="A184" s="409"/>
      <c r="B184" s="409"/>
      <c r="C184" s="409"/>
      <c r="D184" s="409"/>
      <c r="E184" s="409"/>
      <c r="F184" s="409"/>
      <c r="G184" s="409"/>
      <c r="H184" s="409"/>
      <c r="I184" s="409"/>
      <c r="J184" s="409"/>
      <c r="K184" s="409"/>
      <c r="L184" s="409"/>
      <c r="M184" s="409"/>
      <c r="N184" s="409"/>
      <c r="O184" s="409"/>
      <c r="P184" s="409"/>
      <c r="Q184" s="409"/>
      <c r="R184" s="409"/>
      <c r="S184" s="409"/>
      <c r="T184" s="409"/>
      <c r="U184" s="409"/>
      <c r="V184" s="409"/>
      <c r="W184" s="409"/>
      <c r="X184" s="409"/>
      <c r="Y184" s="409"/>
      <c r="Z184" s="409"/>
    </row>
    <row r="185">
      <c r="A185" s="409"/>
      <c r="B185" s="409"/>
      <c r="C185" s="409"/>
      <c r="D185" s="409"/>
      <c r="E185" s="409"/>
      <c r="F185" s="409"/>
      <c r="G185" s="409"/>
      <c r="H185" s="409"/>
      <c r="I185" s="409"/>
      <c r="J185" s="409"/>
      <c r="K185" s="409"/>
      <c r="L185" s="409"/>
      <c r="M185" s="409"/>
      <c r="N185" s="409"/>
      <c r="O185" s="409"/>
      <c r="P185" s="409"/>
      <c r="Q185" s="409"/>
      <c r="R185" s="409"/>
      <c r="S185" s="409"/>
      <c r="T185" s="409"/>
      <c r="U185" s="409"/>
      <c r="V185" s="409"/>
      <c r="W185" s="409"/>
      <c r="X185" s="409"/>
      <c r="Y185" s="409"/>
      <c r="Z185" s="409"/>
    </row>
    <row r="186">
      <c r="A186" s="409"/>
      <c r="B186" s="409"/>
      <c r="C186" s="409"/>
      <c r="D186" s="409"/>
      <c r="E186" s="409"/>
      <c r="F186" s="409"/>
      <c r="G186" s="409"/>
      <c r="H186" s="409"/>
      <c r="I186" s="409"/>
      <c r="J186" s="409"/>
      <c r="K186" s="409"/>
      <c r="L186" s="409"/>
      <c r="M186" s="409"/>
      <c r="N186" s="409"/>
      <c r="O186" s="409"/>
      <c r="P186" s="409"/>
      <c r="Q186" s="409"/>
      <c r="R186" s="409"/>
      <c r="S186" s="409"/>
      <c r="T186" s="409"/>
      <c r="U186" s="409"/>
      <c r="V186" s="409"/>
      <c r="W186" s="409"/>
      <c r="X186" s="409"/>
      <c r="Y186" s="409"/>
      <c r="Z186" s="409"/>
    </row>
    <row r="187">
      <c r="A187" s="409"/>
      <c r="B187" s="409"/>
      <c r="C187" s="409"/>
      <c r="D187" s="409"/>
      <c r="E187" s="409"/>
      <c r="F187" s="409"/>
      <c r="G187" s="409"/>
      <c r="H187" s="409"/>
      <c r="I187" s="409"/>
      <c r="J187" s="409"/>
      <c r="K187" s="409"/>
      <c r="L187" s="409"/>
      <c r="M187" s="409"/>
      <c r="N187" s="409"/>
      <c r="O187" s="409"/>
      <c r="P187" s="409"/>
      <c r="Q187" s="409"/>
      <c r="R187" s="409"/>
      <c r="S187" s="409"/>
      <c r="T187" s="409"/>
      <c r="U187" s="409"/>
      <c r="V187" s="409"/>
      <c r="W187" s="409"/>
      <c r="X187" s="409"/>
      <c r="Y187" s="409"/>
      <c r="Z187" s="409"/>
    </row>
    <row r="188">
      <c r="A188" s="409"/>
      <c r="B188" s="409"/>
      <c r="C188" s="409"/>
      <c r="D188" s="409"/>
      <c r="E188" s="409"/>
      <c r="F188" s="409"/>
      <c r="G188" s="409"/>
      <c r="H188" s="409"/>
      <c r="I188" s="409"/>
      <c r="J188" s="409"/>
      <c r="K188" s="409"/>
      <c r="L188" s="409"/>
      <c r="M188" s="409"/>
      <c r="N188" s="409"/>
      <c r="O188" s="409"/>
      <c r="P188" s="409"/>
      <c r="Q188" s="409"/>
      <c r="R188" s="409"/>
      <c r="S188" s="409"/>
      <c r="T188" s="409"/>
      <c r="U188" s="409"/>
      <c r="V188" s="409"/>
      <c r="W188" s="409"/>
      <c r="X188" s="409"/>
      <c r="Y188" s="409"/>
      <c r="Z188" s="409"/>
    </row>
    <row r="189">
      <c r="A189" s="409"/>
      <c r="B189" s="409"/>
      <c r="C189" s="409"/>
      <c r="D189" s="409"/>
      <c r="E189" s="409"/>
      <c r="F189" s="409"/>
      <c r="G189" s="409"/>
      <c r="H189" s="409"/>
      <c r="I189" s="409"/>
      <c r="J189" s="409"/>
      <c r="K189" s="409"/>
      <c r="L189" s="409"/>
      <c r="M189" s="409"/>
      <c r="N189" s="409"/>
      <c r="O189" s="409"/>
      <c r="P189" s="409"/>
      <c r="Q189" s="409"/>
      <c r="R189" s="409"/>
      <c r="S189" s="409"/>
      <c r="T189" s="409"/>
      <c r="U189" s="409"/>
      <c r="V189" s="409"/>
      <c r="W189" s="409"/>
      <c r="X189" s="409"/>
      <c r="Y189" s="409"/>
      <c r="Z189" s="409"/>
    </row>
    <row r="190">
      <c r="A190" s="409"/>
      <c r="B190" s="409"/>
      <c r="C190" s="409"/>
      <c r="D190" s="409"/>
      <c r="E190" s="409"/>
      <c r="F190" s="409"/>
      <c r="G190" s="409"/>
      <c r="H190" s="409"/>
      <c r="I190" s="409"/>
      <c r="J190" s="409"/>
      <c r="K190" s="409"/>
      <c r="L190" s="409"/>
      <c r="M190" s="409"/>
      <c r="N190" s="409"/>
      <c r="O190" s="409"/>
      <c r="P190" s="409"/>
      <c r="Q190" s="409"/>
      <c r="R190" s="409"/>
      <c r="S190" s="409"/>
      <c r="T190" s="409"/>
      <c r="U190" s="409"/>
      <c r="V190" s="409"/>
      <c r="W190" s="409"/>
      <c r="X190" s="409"/>
      <c r="Y190" s="409"/>
      <c r="Z190" s="409"/>
    </row>
    <row r="191">
      <c r="A191" s="409"/>
      <c r="B191" s="409"/>
      <c r="C191" s="409"/>
      <c r="D191" s="409"/>
      <c r="E191" s="409"/>
      <c r="F191" s="409"/>
      <c r="G191" s="409"/>
      <c r="H191" s="409"/>
      <c r="I191" s="409"/>
      <c r="J191" s="409"/>
      <c r="K191" s="409"/>
      <c r="L191" s="409"/>
      <c r="M191" s="409"/>
      <c r="N191" s="409"/>
      <c r="O191" s="409"/>
      <c r="P191" s="409"/>
      <c r="Q191" s="409"/>
      <c r="R191" s="409"/>
      <c r="S191" s="409"/>
      <c r="T191" s="409"/>
      <c r="U191" s="409"/>
      <c r="V191" s="409"/>
      <c r="W191" s="409"/>
      <c r="X191" s="409"/>
      <c r="Y191" s="409"/>
      <c r="Z191" s="409"/>
    </row>
    <row r="192">
      <c r="A192" s="409"/>
      <c r="B192" s="409"/>
      <c r="C192" s="409"/>
      <c r="D192" s="409"/>
      <c r="E192" s="409"/>
      <c r="F192" s="409"/>
      <c r="G192" s="409"/>
      <c r="H192" s="409"/>
      <c r="I192" s="409"/>
      <c r="J192" s="409"/>
      <c r="K192" s="409"/>
      <c r="L192" s="409"/>
      <c r="M192" s="409"/>
      <c r="N192" s="409"/>
      <c r="O192" s="409"/>
      <c r="P192" s="409"/>
      <c r="Q192" s="409"/>
      <c r="R192" s="409"/>
      <c r="S192" s="409"/>
      <c r="T192" s="409"/>
      <c r="U192" s="409"/>
      <c r="V192" s="409"/>
      <c r="W192" s="409"/>
      <c r="X192" s="409"/>
      <c r="Y192" s="409"/>
      <c r="Z192" s="409"/>
    </row>
    <row r="193">
      <c r="A193" s="409"/>
      <c r="B193" s="409"/>
      <c r="C193" s="409"/>
      <c r="D193" s="409"/>
      <c r="E193" s="409"/>
      <c r="F193" s="409"/>
      <c r="G193" s="409"/>
      <c r="H193" s="409"/>
      <c r="I193" s="409"/>
      <c r="J193" s="409"/>
      <c r="K193" s="409"/>
      <c r="L193" s="409"/>
      <c r="M193" s="409"/>
      <c r="N193" s="409"/>
      <c r="O193" s="409"/>
      <c r="P193" s="409"/>
      <c r="Q193" s="409"/>
      <c r="R193" s="409"/>
      <c r="S193" s="409"/>
      <c r="T193" s="409"/>
      <c r="U193" s="409"/>
      <c r="V193" s="409"/>
      <c r="W193" s="409"/>
      <c r="X193" s="409"/>
      <c r="Y193" s="409"/>
      <c r="Z193" s="409"/>
    </row>
    <row r="194">
      <c r="A194" s="409"/>
      <c r="B194" s="409"/>
      <c r="C194" s="409"/>
      <c r="D194" s="409"/>
      <c r="E194" s="409"/>
      <c r="F194" s="409"/>
      <c r="G194" s="409"/>
      <c r="H194" s="409"/>
      <c r="I194" s="409"/>
      <c r="J194" s="409"/>
      <c r="K194" s="409"/>
      <c r="L194" s="409"/>
      <c r="M194" s="409"/>
      <c r="N194" s="409"/>
      <c r="O194" s="409"/>
      <c r="P194" s="409"/>
      <c r="Q194" s="409"/>
      <c r="R194" s="409"/>
      <c r="S194" s="409"/>
      <c r="T194" s="409"/>
      <c r="U194" s="409"/>
      <c r="V194" s="409"/>
      <c r="W194" s="409"/>
      <c r="X194" s="409"/>
      <c r="Y194" s="409"/>
      <c r="Z194" s="409"/>
    </row>
    <row r="195">
      <c r="A195" s="409"/>
      <c r="B195" s="409"/>
      <c r="C195" s="409"/>
      <c r="D195" s="409"/>
      <c r="E195" s="409"/>
      <c r="F195" s="409"/>
      <c r="G195" s="409"/>
      <c r="H195" s="409"/>
      <c r="I195" s="409"/>
      <c r="J195" s="409"/>
      <c r="K195" s="409"/>
      <c r="L195" s="409"/>
      <c r="M195" s="409"/>
      <c r="N195" s="409"/>
      <c r="O195" s="409"/>
      <c r="P195" s="409"/>
      <c r="Q195" s="409"/>
      <c r="R195" s="409"/>
      <c r="S195" s="409"/>
      <c r="T195" s="409"/>
      <c r="U195" s="409"/>
      <c r="V195" s="409"/>
      <c r="W195" s="409"/>
      <c r="X195" s="409"/>
      <c r="Y195" s="409"/>
      <c r="Z195" s="409"/>
    </row>
    <row r="196">
      <c r="A196" s="409"/>
      <c r="B196" s="409"/>
      <c r="C196" s="409"/>
      <c r="D196" s="409"/>
      <c r="E196" s="409"/>
      <c r="F196" s="409"/>
      <c r="G196" s="409"/>
      <c r="H196" s="409"/>
      <c r="I196" s="409"/>
      <c r="J196" s="409"/>
      <c r="K196" s="409"/>
      <c r="L196" s="409"/>
      <c r="M196" s="409"/>
      <c r="N196" s="409"/>
      <c r="O196" s="409"/>
      <c r="P196" s="409"/>
      <c r="Q196" s="409"/>
      <c r="R196" s="409"/>
      <c r="S196" s="409"/>
      <c r="T196" s="409"/>
      <c r="U196" s="409"/>
      <c r="V196" s="409"/>
      <c r="W196" s="409"/>
      <c r="X196" s="409"/>
      <c r="Y196" s="409"/>
      <c r="Z196" s="409"/>
    </row>
    <row r="197">
      <c r="A197" s="409"/>
      <c r="B197" s="409"/>
      <c r="C197" s="409"/>
      <c r="D197" s="409"/>
      <c r="E197" s="409"/>
      <c r="F197" s="409"/>
      <c r="G197" s="409"/>
      <c r="H197" s="409"/>
      <c r="I197" s="409"/>
      <c r="J197" s="409"/>
      <c r="K197" s="409"/>
      <c r="L197" s="409"/>
      <c r="M197" s="409"/>
      <c r="N197" s="409"/>
      <c r="O197" s="409"/>
      <c r="P197" s="409"/>
      <c r="Q197" s="409"/>
      <c r="R197" s="409"/>
      <c r="S197" s="409"/>
      <c r="T197" s="409"/>
      <c r="U197" s="409"/>
      <c r="V197" s="409"/>
      <c r="W197" s="409"/>
      <c r="X197" s="409"/>
      <c r="Y197" s="409"/>
      <c r="Z197" s="409"/>
    </row>
    <row r="198">
      <c r="A198" s="409"/>
      <c r="B198" s="409"/>
      <c r="C198" s="409"/>
      <c r="D198" s="409"/>
      <c r="E198" s="409"/>
      <c r="F198" s="409"/>
      <c r="G198" s="409"/>
      <c r="H198" s="409"/>
      <c r="I198" s="409"/>
      <c r="J198" s="409"/>
      <c r="K198" s="409"/>
      <c r="L198" s="409"/>
      <c r="M198" s="409"/>
      <c r="N198" s="409"/>
      <c r="O198" s="409"/>
      <c r="P198" s="409"/>
      <c r="Q198" s="409"/>
      <c r="R198" s="409"/>
      <c r="S198" s="409"/>
      <c r="T198" s="409"/>
      <c r="U198" s="409"/>
      <c r="V198" s="409"/>
      <c r="W198" s="409"/>
      <c r="X198" s="409"/>
      <c r="Y198" s="409"/>
      <c r="Z198" s="409"/>
    </row>
    <row r="199">
      <c r="A199" s="409"/>
      <c r="B199" s="409"/>
      <c r="C199" s="409"/>
      <c r="D199" s="409"/>
      <c r="E199" s="409"/>
      <c r="F199" s="409"/>
      <c r="G199" s="409"/>
      <c r="H199" s="409"/>
      <c r="I199" s="409"/>
      <c r="J199" s="409"/>
      <c r="K199" s="409"/>
      <c r="L199" s="409"/>
      <c r="M199" s="409"/>
      <c r="N199" s="409"/>
      <c r="O199" s="409"/>
      <c r="P199" s="409"/>
      <c r="Q199" s="409"/>
      <c r="R199" s="409"/>
      <c r="S199" s="409"/>
      <c r="T199" s="409"/>
      <c r="U199" s="409"/>
      <c r="V199" s="409"/>
      <c r="W199" s="409"/>
      <c r="X199" s="409"/>
      <c r="Y199" s="409"/>
      <c r="Z199" s="409"/>
    </row>
    <row r="200">
      <c r="A200" s="409"/>
      <c r="B200" s="409"/>
      <c r="C200" s="409"/>
      <c r="D200" s="409"/>
      <c r="E200" s="409"/>
      <c r="F200" s="409"/>
      <c r="G200" s="409"/>
      <c r="H200" s="409"/>
      <c r="I200" s="409"/>
      <c r="J200" s="409"/>
      <c r="K200" s="409"/>
      <c r="L200" s="409"/>
      <c r="M200" s="409"/>
      <c r="N200" s="409"/>
      <c r="O200" s="409"/>
      <c r="P200" s="409"/>
      <c r="Q200" s="409"/>
      <c r="R200" s="409"/>
      <c r="S200" s="409"/>
      <c r="T200" s="409"/>
      <c r="U200" s="409"/>
      <c r="V200" s="409"/>
      <c r="W200" s="409"/>
      <c r="X200" s="409"/>
      <c r="Y200" s="409"/>
      <c r="Z200" s="409"/>
    </row>
    <row r="201">
      <c r="A201" s="409"/>
      <c r="B201" s="409"/>
      <c r="C201" s="409"/>
      <c r="D201" s="409"/>
      <c r="E201" s="409"/>
      <c r="F201" s="409"/>
      <c r="G201" s="409"/>
      <c r="H201" s="409"/>
      <c r="I201" s="409"/>
      <c r="J201" s="409"/>
      <c r="K201" s="409"/>
      <c r="L201" s="409"/>
      <c r="M201" s="409"/>
      <c r="N201" s="409"/>
      <c r="O201" s="409"/>
      <c r="P201" s="409"/>
      <c r="Q201" s="409"/>
      <c r="R201" s="409"/>
      <c r="S201" s="409"/>
      <c r="T201" s="409"/>
      <c r="U201" s="409"/>
      <c r="V201" s="409"/>
      <c r="W201" s="409"/>
      <c r="X201" s="409"/>
      <c r="Y201" s="409"/>
      <c r="Z201" s="409"/>
    </row>
    <row r="202">
      <c r="A202" s="409"/>
      <c r="B202" s="409"/>
      <c r="C202" s="409"/>
      <c r="D202" s="409"/>
      <c r="E202" s="409"/>
      <c r="F202" s="409"/>
      <c r="G202" s="409"/>
      <c r="H202" s="409"/>
      <c r="I202" s="409"/>
      <c r="J202" s="409"/>
      <c r="K202" s="409"/>
      <c r="L202" s="409"/>
      <c r="M202" s="409"/>
      <c r="N202" s="409"/>
      <c r="O202" s="409"/>
      <c r="P202" s="409"/>
      <c r="Q202" s="409"/>
      <c r="R202" s="409"/>
      <c r="S202" s="409"/>
      <c r="T202" s="409"/>
      <c r="U202" s="409"/>
      <c r="V202" s="409"/>
      <c r="W202" s="409"/>
      <c r="X202" s="409"/>
      <c r="Y202" s="409"/>
      <c r="Z202" s="409"/>
    </row>
    <row r="203">
      <c r="A203" s="409"/>
      <c r="B203" s="409"/>
      <c r="C203" s="409"/>
      <c r="D203" s="409"/>
      <c r="E203" s="409"/>
      <c r="F203" s="409"/>
      <c r="G203" s="409"/>
      <c r="H203" s="409"/>
      <c r="I203" s="409"/>
      <c r="J203" s="409"/>
      <c r="K203" s="409"/>
      <c r="L203" s="409"/>
      <c r="M203" s="409"/>
      <c r="N203" s="409"/>
      <c r="O203" s="409"/>
      <c r="P203" s="409"/>
      <c r="Q203" s="409"/>
      <c r="R203" s="409"/>
      <c r="S203" s="409"/>
      <c r="T203" s="409"/>
      <c r="U203" s="409"/>
      <c r="V203" s="409"/>
      <c r="W203" s="409"/>
      <c r="X203" s="409"/>
      <c r="Y203" s="409"/>
      <c r="Z203" s="409"/>
    </row>
    <row r="204">
      <c r="A204" s="409"/>
      <c r="B204" s="409"/>
      <c r="C204" s="409"/>
      <c r="D204" s="409"/>
      <c r="E204" s="409"/>
      <c r="F204" s="409"/>
      <c r="G204" s="409"/>
      <c r="H204" s="409"/>
      <c r="I204" s="409"/>
      <c r="J204" s="409"/>
      <c r="K204" s="409"/>
      <c r="L204" s="409"/>
      <c r="M204" s="409"/>
      <c r="N204" s="409"/>
      <c r="O204" s="409"/>
      <c r="P204" s="409"/>
      <c r="Q204" s="409"/>
      <c r="R204" s="409"/>
      <c r="S204" s="409"/>
      <c r="T204" s="409"/>
      <c r="U204" s="409"/>
      <c r="V204" s="409"/>
      <c r="W204" s="409"/>
      <c r="X204" s="409"/>
      <c r="Y204" s="409"/>
      <c r="Z204" s="409"/>
    </row>
    <row r="205">
      <c r="A205" s="409"/>
      <c r="B205" s="409"/>
      <c r="C205" s="409"/>
      <c r="D205" s="409"/>
      <c r="E205" s="409"/>
      <c r="F205" s="409"/>
      <c r="G205" s="409"/>
      <c r="H205" s="409"/>
      <c r="I205" s="409"/>
      <c r="J205" s="409"/>
      <c r="K205" s="409"/>
      <c r="L205" s="409"/>
      <c r="M205" s="409"/>
      <c r="N205" s="409"/>
      <c r="O205" s="409"/>
      <c r="P205" s="409"/>
      <c r="Q205" s="409"/>
      <c r="R205" s="409"/>
      <c r="S205" s="409"/>
      <c r="T205" s="409"/>
      <c r="U205" s="409"/>
      <c r="V205" s="409"/>
      <c r="W205" s="409"/>
      <c r="X205" s="409"/>
      <c r="Y205" s="409"/>
      <c r="Z205" s="409"/>
    </row>
    <row r="206">
      <c r="A206" s="409"/>
      <c r="B206" s="409"/>
      <c r="C206" s="409"/>
      <c r="D206" s="409"/>
      <c r="E206" s="409"/>
      <c r="F206" s="409"/>
      <c r="G206" s="409"/>
      <c r="H206" s="409"/>
      <c r="I206" s="409"/>
      <c r="J206" s="409"/>
      <c r="K206" s="409"/>
      <c r="L206" s="409"/>
      <c r="M206" s="409"/>
      <c r="N206" s="409"/>
      <c r="O206" s="409"/>
      <c r="P206" s="409"/>
      <c r="Q206" s="409"/>
      <c r="R206" s="409"/>
      <c r="S206" s="409"/>
      <c r="T206" s="409"/>
      <c r="U206" s="409"/>
      <c r="V206" s="409"/>
      <c r="W206" s="409"/>
      <c r="X206" s="409"/>
      <c r="Y206" s="409"/>
      <c r="Z206" s="409"/>
    </row>
    <row r="207">
      <c r="A207" s="409"/>
      <c r="B207" s="409"/>
      <c r="C207" s="409"/>
      <c r="D207" s="409"/>
      <c r="E207" s="409"/>
      <c r="F207" s="409"/>
      <c r="G207" s="409"/>
      <c r="H207" s="409"/>
      <c r="I207" s="409"/>
      <c r="J207" s="409"/>
      <c r="K207" s="409"/>
      <c r="L207" s="409"/>
      <c r="M207" s="409"/>
      <c r="N207" s="409"/>
      <c r="O207" s="409"/>
      <c r="P207" s="409"/>
      <c r="Q207" s="409"/>
      <c r="R207" s="409"/>
      <c r="S207" s="409"/>
      <c r="T207" s="409"/>
      <c r="U207" s="409"/>
      <c r="V207" s="409"/>
      <c r="W207" s="409"/>
      <c r="X207" s="409"/>
      <c r="Y207" s="409"/>
      <c r="Z207" s="409"/>
    </row>
    <row r="208">
      <c r="A208" s="409"/>
      <c r="B208" s="409"/>
      <c r="C208" s="409"/>
      <c r="D208" s="409"/>
      <c r="E208" s="409"/>
      <c r="F208" s="409"/>
      <c r="G208" s="409"/>
      <c r="H208" s="409"/>
      <c r="I208" s="409"/>
      <c r="J208" s="409"/>
      <c r="K208" s="409"/>
      <c r="L208" s="409"/>
      <c r="M208" s="409"/>
      <c r="N208" s="409"/>
      <c r="O208" s="409"/>
      <c r="P208" s="409"/>
      <c r="Q208" s="409"/>
      <c r="R208" s="409"/>
      <c r="S208" s="409"/>
      <c r="T208" s="409"/>
      <c r="U208" s="409"/>
      <c r="V208" s="409"/>
      <c r="W208" s="409"/>
      <c r="X208" s="409"/>
      <c r="Y208" s="409"/>
      <c r="Z208" s="409"/>
    </row>
    <row r="209">
      <c r="A209" s="409"/>
      <c r="B209" s="409"/>
      <c r="C209" s="409"/>
      <c r="D209" s="409"/>
      <c r="E209" s="409"/>
      <c r="F209" s="409"/>
      <c r="G209" s="409"/>
      <c r="H209" s="409"/>
      <c r="I209" s="409"/>
      <c r="J209" s="409"/>
      <c r="K209" s="409"/>
      <c r="L209" s="409"/>
      <c r="M209" s="409"/>
      <c r="N209" s="409"/>
      <c r="O209" s="409"/>
      <c r="P209" s="409"/>
      <c r="Q209" s="409"/>
      <c r="R209" s="409"/>
      <c r="S209" s="409"/>
      <c r="T209" s="409"/>
      <c r="U209" s="409"/>
      <c r="V209" s="409"/>
      <c r="W209" s="409"/>
      <c r="X209" s="409"/>
      <c r="Y209" s="409"/>
      <c r="Z209" s="409"/>
    </row>
    <row r="210">
      <c r="A210" s="409"/>
      <c r="B210" s="409"/>
      <c r="C210" s="409"/>
      <c r="D210" s="409"/>
      <c r="E210" s="409"/>
      <c r="F210" s="409"/>
      <c r="G210" s="409"/>
      <c r="H210" s="409"/>
      <c r="I210" s="409"/>
      <c r="J210" s="409"/>
      <c r="K210" s="409"/>
      <c r="L210" s="409"/>
      <c r="M210" s="409"/>
      <c r="N210" s="409"/>
      <c r="O210" s="409"/>
      <c r="P210" s="409"/>
      <c r="Q210" s="409"/>
      <c r="R210" s="409"/>
      <c r="S210" s="409"/>
      <c r="T210" s="409"/>
      <c r="U210" s="409"/>
      <c r="V210" s="409"/>
      <c r="W210" s="409"/>
      <c r="X210" s="409"/>
      <c r="Y210" s="409"/>
      <c r="Z210" s="409"/>
    </row>
    <row r="211">
      <c r="A211" s="409"/>
      <c r="B211" s="409"/>
      <c r="C211" s="409"/>
      <c r="D211" s="409"/>
      <c r="E211" s="409"/>
      <c r="F211" s="409"/>
      <c r="G211" s="409"/>
      <c r="H211" s="409"/>
      <c r="I211" s="409"/>
      <c r="J211" s="409"/>
      <c r="K211" s="409"/>
      <c r="L211" s="409"/>
      <c r="M211" s="409"/>
      <c r="N211" s="409"/>
      <c r="O211" s="409"/>
      <c r="P211" s="409"/>
      <c r="Q211" s="409"/>
      <c r="R211" s="409"/>
      <c r="S211" s="409"/>
      <c r="T211" s="409"/>
      <c r="U211" s="409"/>
      <c r="V211" s="409"/>
      <c r="W211" s="409"/>
      <c r="X211" s="409"/>
      <c r="Y211" s="409"/>
      <c r="Z211" s="409"/>
    </row>
    <row r="212">
      <c r="A212" s="409"/>
      <c r="B212" s="409"/>
      <c r="C212" s="409"/>
      <c r="D212" s="409"/>
      <c r="E212" s="409"/>
      <c r="F212" s="409"/>
      <c r="G212" s="409"/>
      <c r="H212" s="409"/>
      <c r="I212" s="409"/>
      <c r="J212" s="409"/>
      <c r="K212" s="409"/>
      <c r="L212" s="409"/>
      <c r="M212" s="409"/>
      <c r="N212" s="409"/>
      <c r="O212" s="409"/>
      <c r="P212" s="409"/>
      <c r="Q212" s="409"/>
      <c r="R212" s="409"/>
      <c r="S212" s="409"/>
      <c r="T212" s="409"/>
      <c r="U212" s="409"/>
      <c r="V212" s="409"/>
      <c r="W212" s="409"/>
      <c r="X212" s="409"/>
      <c r="Y212" s="409"/>
      <c r="Z212" s="409"/>
    </row>
    <row r="213">
      <c r="A213" s="409"/>
      <c r="B213" s="409"/>
      <c r="C213" s="409"/>
      <c r="D213" s="409"/>
      <c r="E213" s="409"/>
      <c r="F213" s="409"/>
      <c r="G213" s="409"/>
      <c r="H213" s="409"/>
      <c r="I213" s="409"/>
      <c r="J213" s="409"/>
      <c r="K213" s="409"/>
      <c r="L213" s="409"/>
      <c r="M213" s="409"/>
      <c r="N213" s="409"/>
      <c r="O213" s="409"/>
      <c r="P213" s="409"/>
      <c r="Q213" s="409"/>
      <c r="R213" s="409"/>
      <c r="S213" s="409"/>
      <c r="T213" s="409"/>
      <c r="U213" s="409"/>
      <c r="V213" s="409"/>
      <c r="W213" s="409"/>
      <c r="X213" s="409"/>
      <c r="Y213" s="409"/>
      <c r="Z213" s="409"/>
    </row>
    <row r="214">
      <c r="A214" s="409"/>
      <c r="B214" s="409"/>
      <c r="C214" s="409"/>
      <c r="D214" s="409"/>
      <c r="E214" s="409"/>
      <c r="F214" s="409"/>
      <c r="G214" s="409"/>
      <c r="H214" s="409"/>
      <c r="I214" s="409"/>
      <c r="J214" s="409"/>
      <c r="K214" s="409"/>
      <c r="L214" s="409"/>
      <c r="M214" s="409"/>
      <c r="N214" s="409"/>
      <c r="O214" s="409"/>
      <c r="P214" s="409"/>
      <c r="Q214" s="409"/>
      <c r="R214" s="409"/>
      <c r="S214" s="409"/>
      <c r="T214" s="409"/>
      <c r="U214" s="409"/>
      <c r="V214" s="409"/>
      <c r="W214" s="409"/>
      <c r="X214" s="409"/>
      <c r="Y214" s="409"/>
      <c r="Z214" s="409"/>
    </row>
    <row r="215">
      <c r="A215" s="409"/>
      <c r="B215" s="409"/>
      <c r="C215" s="409"/>
      <c r="D215" s="409"/>
      <c r="E215" s="409"/>
      <c r="F215" s="409"/>
      <c r="G215" s="409"/>
      <c r="H215" s="409"/>
      <c r="I215" s="409"/>
      <c r="J215" s="409"/>
      <c r="K215" s="409"/>
      <c r="L215" s="409"/>
      <c r="M215" s="409"/>
      <c r="N215" s="409"/>
      <c r="O215" s="409"/>
      <c r="P215" s="409"/>
      <c r="Q215" s="409"/>
      <c r="R215" s="409"/>
      <c r="S215" s="409"/>
      <c r="T215" s="409"/>
      <c r="U215" s="409"/>
      <c r="V215" s="409"/>
      <c r="W215" s="409"/>
      <c r="X215" s="409"/>
      <c r="Y215" s="409"/>
      <c r="Z215" s="409"/>
    </row>
    <row r="216">
      <c r="A216" s="409"/>
      <c r="B216" s="409"/>
      <c r="C216" s="409"/>
      <c r="D216" s="409"/>
      <c r="E216" s="409"/>
      <c r="F216" s="409"/>
      <c r="G216" s="409"/>
      <c r="H216" s="409"/>
      <c r="I216" s="409"/>
      <c r="J216" s="409"/>
      <c r="K216" s="409"/>
      <c r="L216" s="409"/>
      <c r="M216" s="409"/>
      <c r="N216" s="409"/>
      <c r="O216" s="409"/>
      <c r="P216" s="409"/>
      <c r="Q216" s="409"/>
      <c r="R216" s="409"/>
      <c r="S216" s="409"/>
      <c r="T216" s="409"/>
      <c r="U216" s="409"/>
      <c r="V216" s="409"/>
      <c r="W216" s="409"/>
      <c r="X216" s="409"/>
      <c r="Y216" s="409"/>
      <c r="Z216" s="409"/>
    </row>
    <row r="217">
      <c r="A217" s="409"/>
      <c r="B217" s="409"/>
      <c r="C217" s="409"/>
      <c r="D217" s="409"/>
      <c r="E217" s="409"/>
      <c r="F217" s="409"/>
      <c r="G217" s="409"/>
      <c r="H217" s="409"/>
      <c r="I217" s="409"/>
      <c r="J217" s="409"/>
      <c r="K217" s="409"/>
      <c r="L217" s="409"/>
      <c r="M217" s="409"/>
      <c r="N217" s="409"/>
      <c r="O217" s="409"/>
      <c r="P217" s="409"/>
      <c r="Q217" s="409"/>
      <c r="R217" s="409"/>
      <c r="S217" s="409"/>
      <c r="T217" s="409"/>
      <c r="U217" s="409"/>
      <c r="V217" s="409"/>
      <c r="W217" s="409"/>
      <c r="X217" s="409"/>
      <c r="Y217" s="409"/>
      <c r="Z217" s="409"/>
    </row>
    <row r="218">
      <c r="A218" s="409"/>
      <c r="B218" s="409"/>
      <c r="C218" s="409"/>
      <c r="D218" s="409"/>
      <c r="E218" s="409"/>
      <c r="F218" s="409"/>
      <c r="G218" s="409"/>
      <c r="H218" s="409"/>
      <c r="I218" s="409"/>
      <c r="J218" s="409"/>
      <c r="K218" s="409"/>
      <c r="L218" s="409"/>
      <c r="M218" s="409"/>
      <c r="N218" s="409"/>
      <c r="O218" s="409"/>
      <c r="P218" s="409"/>
      <c r="Q218" s="409"/>
      <c r="R218" s="409"/>
      <c r="S218" s="409"/>
      <c r="T218" s="409"/>
      <c r="U218" s="409"/>
      <c r="V218" s="409"/>
      <c r="W218" s="409"/>
      <c r="X218" s="409"/>
      <c r="Y218" s="409"/>
      <c r="Z218" s="409"/>
    </row>
    <row r="219">
      <c r="A219" s="409"/>
      <c r="B219" s="409"/>
      <c r="C219" s="409"/>
      <c r="D219" s="409"/>
      <c r="E219" s="409"/>
      <c r="F219" s="409"/>
      <c r="G219" s="409"/>
      <c r="H219" s="409"/>
      <c r="I219" s="409"/>
      <c r="J219" s="409"/>
      <c r="K219" s="409"/>
      <c r="L219" s="409"/>
      <c r="M219" s="409"/>
      <c r="N219" s="409"/>
      <c r="O219" s="409"/>
      <c r="P219" s="409"/>
      <c r="Q219" s="409"/>
      <c r="R219" s="409"/>
      <c r="S219" s="409"/>
      <c r="T219" s="409"/>
      <c r="U219" s="409"/>
      <c r="V219" s="409"/>
      <c r="W219" s="409"/>
      <c r="X219" s="409"/>
      <c r="Y219" s="409"/>
      <c r="Z219" s="409"/>
    </row>
    <row r="220">
      <c r="A220" s="409"/>
      <c r="B220" s="409"/>
      <c r="C220" s="409"/>
      <c r="D220" s="409"/>
      <c r="E220" s="409"/>
      <c r="F220" s="409"/>
      <c r="G220" s="409"/>
      <c r="H220" s="409"/>
      <c r="I220" s="409"/>
      <c r="J220" s="409"/>
      <c r="K220" s="409"/>
      <c r="L220" s="409"/>
      <c r="M220" s="409"/>
      <c r="N220" s="409"/>
      <c r="O220" s="409"/>
      <c r="P220" s="409"/>
      <c r="Q220" s="409"/>
      <c r="R220" s="409"/>
      <c r="S220" s="409"/>
      <c r="T220" s="409"/>
      <c r="U220" s="409"/>
      <c r="V220" s="409"/>
      <c r="W220" s="409"/>
      <c r="X220" s="409"/>
      <c r="Y220" s="409"/>
      <c r="Z220" s="409"/>
    </row>
    <row r="221">
      <c r="A221" s="409"/>
      <c r="B221" s="409"/>
      <c r="C221" s="409"/>
      <c r="D221" s="409"/>
      <c r="E221" s="409"/>
      <c r="F221" s="409"/>
      <c r="G221" s="409"/>
      <c r="H221" s="409"/>
      <c r="I221" s="409"/>
      <c r="J221" s="409"/>
      <c r="K221" s="409"/>
      <c r="L221" s="409"/>
      <c r="M221" s="409"/>
      <c r="N221" s="409"/>
      <c r="O221" s="409"/>
      <c r="P221" s="409"/>
      <c r="Q221" s="409"/>
      <c r="R221" s="409"/>
      <c r="S221" s="409"/>
      <c r="T221" s="409"/>
      <c r="U221" s="409"/>
      <c r="V221" s="409"/>
      <c r="W221" s="409"/>
      <c r="X221" s="409"/>
      <c r="Y221" s="409"/>
      <c r="Z221" s="409"/>
    </row>
    <row r="222">
      <c r="A222" s="409"/>
      <c r="B222" s="409"/>
      <c r="C222" s="409"/>
      <c r="D222" s="409"/>
      <c r="E222" s="409"/>
      <c r="F222" s="409"/>
      <c r="G222" s="409"/>
      <c r="H222" s="409"/>
      <c r="I222" s="409"/>
      <c r="J222" s="409"/>
      <c r="K222" s="409"/>
      <c r="L222" s="409"/>
      <c r="M222" s="409"/>
      <c r="N222" s="409"/>
      <c r="O222" s="409"/>
      <c r="P222" s="409"/>
      <c r="Q222" s="409"/>
      <c r="R222" s="409"/>
      <c r="S222" s="409"/>
      <c r="T222" s="409"/>
      <c r="U222" s="409"/>
      <c r="V222" s="409"/>
      <c r="W222" s="409"/>
      <c r="X222" s="409"/>
      <c r="Y222" s="409"/>
      <c r="Z222" s="409"/>
    </row>
    <row r="223">
      <c r="A223" s="409"/>
      <c r="B223" s="409"/>
      <c r="C223" s="409"/>
      <c r="D223" s="409"/>
      <c r="E223" s="409"/>
      <c r="F223" s="409"/>
      <c r="G223" s="409"/>
      <c r="H223" s="409"/>
      <c r="I223" s="409"/>
      <c r="J223" s="409"/>
      <c r="K223" s="409"/>
      <c r="L223" s="409"/>
      <c r="M223" s="409"/>
      <c r="N223" s="409"/>
      <c r="O223" s="409"/>
      <c r="P223" s="409"/>
      <c r="Q223" s="409"/>
      <c r="R223" s="409"/>
      <c r="S223" s="409"/>
      <c r="T223" s="409"/>
      <c r="U223" s="409"/>
      <c r="V223" s="409"/>
      <c r="W223" s="409"/>
      <c r="X223" s="409"/>
      <c r="Y223" s="409"/>
      <c r="Z223" s="409"/>
    </row>
    <row r="224">
      <c r="A224" s="409"/>
      <c r="B224" s="409"/>
      <c r="C224" s="409"/>
      <c r="D224" s="409"/>
      <c r="E224" s="409"/>
      <c r="F224" s="409"/>
      <c r="G224" s="409"/>
      <c r="H224" s="409"/>
      <c r="I224" s="409"/>
      <c r="J224" s="409"/>
      <c r="K224" s="409"/>
      <c r="L224" s="409"/>
      <c r="M224" s="409"/>
      <c r="N224" s="409"/>
      <c r="O224" s="409"/>
      <c r="P224" s="409"/>
      <c r="Q224" s="409"/>
      <c r="R224" s="409"/>
      <c r="S224" s="409"/>
      <c r="T224" s="409"/>
      <c r="U224" s="409"/>
      <c r="V224" s="409"/>
      <c r="W224" s="409"/>
      <c r="X224" s="409"/>
      <c r="Y224" s="409"/>
      <c r="Z224" s="409"/>
    </row>
    <row r="225">
      <c r="A225" s="409"/>
      <c r="B225" s="409"/>
      <c r="C225" s="409"/>
      <c r="D225" s="409"/>
      <c r="E225" s="409"/>
      <c r="F225" s="409"/>
      <c r="G225" s="409"/>
      <c r="H225" s="409"/>
      <c r="I225" s="409"/>
      <c r="J225" s="409"/>
      <c r="K225" s="409"/>
      <c r="L225" s="409"/>
      <c r="M225" s="409"/>
      <c r="N225" s="409"/>
      <c r="O225" s="409"/>
      <c r="P225" s="409"/>
      <c r="Q225" s="409"/>
      <c r="R225" s="409"/>
      <c r="S225" s="409"/>
      <c r="T225" s="409"/>
      <c r="U225" s="409"/>
      <c r="V225" s="409"/>
      <c r="W225" s="409"/>
      <c r="X225" s="409"/>
      <c r="Y225" s="409"/>
      <c r="Z225" s="409"/>
    </row>
    <row r="226">
      <c r="A226" s="409"/>
      <c r="B226" s="409"/>
      <c r="C226" s="409"/>
      <c r="D226" s="409"/>
      <c r="E226" s="409"/>
      <c r="F226" s="409"/>
      <c r="G226" s="409"/>
      <c r="H226" s="409"/>
      <c r="I226" s="409"/>
      <c r="J226" s="409"/>
      <c r="K226" s="409"/>
      <c r="L226" s="409"/>
      <c r="M226" s="409"/>
      <c r="N226" s="409"/>
      <c r="O226" s="409"/>
      <c r="P226" s="409"/>
      <c r="Q226" s="409"/>
      <c r="R226" s="409"/>
      <c r="S226" s="409"/>
      <c r="T226" s="409"/>
      <c r="U226" s="409"/>
      <c r="V226" s="409"/>
      <c r="W226" s="409"/>
      <c r="X226" s="409"/>
      <c r="Y226" s="409"/>
      <c r="Z226" s="409"/>
    </row>
    <row r="227">
      <c r="A227" s="409"/>
      <c r="B227" s="409"/>
      <c r="C227" s="409"/>
      <c r="D227" s="409"/>
      <c r="E227" s="409"/>
      <c r="F227" s="409"/>
      <c r="G227" s="409"/>
      <c r="H227" s="409"/>
      <c r="I227" s="409"/>
      <c r="J227" s="409"/>
      <c r="K227" s="409"/>
      <c r="L227" s="409"/>
      <c r="M227" s="409"/>
      <c r="N227" s="409"/>
      <c r="O227" s="409"/>
      <c r="P227" s="409"/>
      <c r="Q227" s="409"/>
      <c r="R227" s="409"/>
      <c r="S227" s="409"/>
      <c r="T227" s="409"/>
      <c r="U227" s="409"/>
      <c r="V227" s="409"/>
      <c r="W227" s="409"/>
      <c r="X227" s="409"/>
      <c r="Y227" s="409"/>
      <c r="Z227" s="409"/>
    </row>
    <row r="228">
      <c r="A228" s="409"/>
      <c r="B228" s="409"/>
      <c r="C228" s="409"/>
      <c r="D228" s="409"/>
      <c r="E228" s="409"/>
      <c r="F228" s="409"/>
      <c r="G228" s="409"/>
      <c r="H228" s="409"/>
      <c r="I228" s="409"/>
      <c r="J228" s="409"/>
      <c r="K228" s="409"/>
      <c r="L228" s="409"/>
      <c r="M228" s="409"/>
      <c r="N228" s="409"/>
      <c r="O228" s="409"/>
      <c r="P228" s="409"/>
      <c r="Q228" s="409"/>
      <c r="R228" s="409"/>
      <c r="S228" s="409"/>
      <c r="T228" s="409"/>
      <c r="U228" s="409"/>
      <c r="V228" s="409"/>
      <c r="W228" s="409"/>
      <c r="X228" s="409"/>
      <c r="Y228" s="409"/>
      <c r="Z228" s="409"/>
    </row>
    <row r="229">
      <c r="A229" s="409"/>
      <c r="B229" s="409"/>
      <c r="C229" s="409"/>
      <c r="D229" s="409"/>
      <c r="E229" s="409"/>
      <c r="F229" s="409"/>
      <c r="G229" s="409"/>
      <c r="H229" s="409"/>
      <c r="I229" s="409"/>
      <c r="J229" s="409"/>
      <c r="K229" s="409"/>
      <c r="L229" s="409"/>
      <c r="M229" s="409"/>
      <c r="N229" s="409"/>
      <c r="O229" s="409"/>
      <c r="P229" s="409"/>
      <c r="Q229" s="409"/>
      <c r="R229" s="409"/>
      <c r="S229" s="409"/>
      <c r="T229" s="409"/>
      <c r="U229" s="409"/>
      <c r="V229" s="409"/>
      <c r="W229" s="409"/>
      <c r="X229" s="409"/>
      <c r="Y229" s="409"/>
      <c r="Z229" s="409"/>
    </row>
    <row r="230">
      <c r="A230" s="409"/>
      <c r="B230" s="409"/>
      <c r="C230" s="409"/>
      <c r="D230" s="409"/>
      <c r="E230" s="409"/>
      <c r="F230" s="409"/>
      <c r="G230" s="409"/>
      <c r="H230" s="409"/>
      <c r="I230" s="409"/>
      <c r="J230" s="409"/>
      <c r="K230" s="409"/>
      <c r="L230" s="409"/>
      <c r="M230" s="409"/>
      <c r="N230" s="409"/>
      <c r="O230" s="409"/>
      <c r="P230" s="409"/>
      <c r="Q230" s="409"/>
      <c r="R230" s="409"/>
      <c r="S230" s="409"/>
      <c r="T230" s="409"/>
      <c r="U230" s="409"/>
      <c r="V230" s="409"/>
      <c r="W230" s="409"/>
      <c r="X230" s="409"/>
      <c r="Y230" s="409"/>
      <c r="Z230" s="409"/>
    </row>
    <row r="231">
      <c r="A231" s="409"/>
      <c r="B231" s="409"/>
      <c r="C231" s="409"/>
      <c r="D231" s="409"/>
      <c r="E231" s="409"/>
      <c r="F231" s="409"/>
      <c r="G231" s="409"/>
      <c r="H231" s="409"/>
      <c r="I231" s="409"/>
      <c r="J231" s="409"/>
      <c r="K231" s="409"/>
      <c r="L231" s="409"/>
      <c r="M231" s="409"/>
      <c r="N231" s="409"/>
      <c r="O231" s="409"/>
      <c r="P231" s="409"/>
      <c r="Q231" s="409"/>
      <c r="R231" s="409"/>
      <c r="S231" s="409"/>
      <c r="T231" s="409"/>
      <c r="U231" s="409"/>
      <c r="V231" s="409"/>
      <c r="W231" s="409"/>
      <c r="X231" s="409"/>
      <c r="Y231" s="409"/>
      <c r="Z231" s="409"/>
    </row>
    <row r="232">
      <c r="A232" s="409"/>
      <c r="B232" s="409"/>
      <c r="C232" s="409"/>
      <c r="D232" s="409"/>
      <c r="E232" s="409"/>
      <c r="F232" s="409"/>
      <c r="G232" s="409"/>
      <c r="H232" s="409"/>
      <c r="I232" s="409"/>
      <c r="J232" s="409"/>
      <c r="K232" s="409"/>
      <c r="L232" s="409"/>
      <c r="M232" s="409"/>
      <c r="N232" s="409"/>
      <c r="O232" s="409"/>
      <c r="P232" s="409"/>
      <c r="Q232" s="409"/>
      <c r="R232" s="409"/>
      <c r="S232" s="409"/>
      <c r="T232" s="409"/>
      <c r="U232" s="409"/>
      <c r="V232" s="409"/>
      <c r="W232" s="409"/>
      <c r="X232" s="409"/>
      <c r="Y232" s="409"/>
      <c r="Z232" s="409"/>
    </row>
    <row r="233">
      <c r="A233" s="409"/>
      <c r="B233" s="409"/>
      <c r="C233" s="409"/>
      <c r="D233" s="409"/>
      <c r="E233" s="409"/>
      <c r="F233" s="409"/>
      <c r="G233" s="409"/>
      <c r="H233" s="409"/>
      <c r="I233" s="409"/>
      <c r="J233" s="409"/>
      <c r="K233" s="409"/>
      <c r="L233" s="409"/>
      <c r="M233" s="409"/>
      <c r="N233" s="409"/>
      <c r="O233" s="409"/>
      <c r="P233" s="409"/>
      <c r="Q233" s="409"/>
      <c r="R233" s="409"/>
      <c r="S233" s="409"/>
      <c r="T233" s="409"/>
      <c r="U233" s="409"/>
      <c r="V233" s="409"/>
      <c r="W233" s="409"/>
      <c r="X233" s="409"/>
      <c r="Y233" s="409"/>
      <c r="Z233" s="409"/>
    </row>
    <row r="234">
      <c r="A234" s="409"/>
      <c r="B234" s="409"/>
      <c r="C234" s="409"/>
      <c r="D234" s="409"/>
      <c r="E234" s="409"/>
      <c r="F234" s="409"/>
      <c r="G234" s="409"/>
      <c r="H234" s="409"/>
      <c r="I234" s="409"/>
      <c r="J234" s="409"/>
      <c r="K234" s="409"/>
      <c r="L234" s="409"/>
      <c r="M234" s="409"/>
      <c r="N234" s="409"/>
      <c r="O234" s="409"/>
      <c r="P234" s="409"/>
      <c r="Q234" s="409"/>
      <c r="R234" s="409"/>
      <c r="S234" s="409"/>
      <c r="T234" s="409"/>
      <c r="U234" s="409"/>
      <c r="V234" s="409"/>
      <c r="W234" s="409"/>
      <c r="X234" s="409"/>
      <c r="Y234" s="409"/>
      <c r="Z234" s="409"/>
    </row>
    <row r="235">
      <c r="A235" s="409"/>
      <c r="B235" s="409"/>
      <c r="C235" s="409"/>
      <c r="D235" s="409"/>
      <c r="E235" s="409"/>
      <c r="F235" s="409"/>
      <c r="G235" s="409"/>
      <c r="H235" s="409"/>
      <c r="I235" s="409"/>
      <c r="J235" s="409"/>
      <c r="K235" s="409"/>
      <c r="L235" s="409"/>
      <c r="M235" s="409"/>
      <c r="N235" s="409"/>
      <c r="O235" s="409"/>
      <c r="P235" s="409"/>
      <c r="Q235" s="409"/>
      <c r="R235" s="409"/>
      <c r="S235" s="409"/>
      <c r="T235" s="409"/>
      <c r="U235" s="409"/>
      <c r="V235" s="409"/>
      <c r="W235" s="409"/>
      <c r="X235" s="409"/>
      <c r="Y235" s="409"/>
      <c r="Z235" s="409"/>
    </row>
    <row r="236">
      <c r="A236" s="409"/>
      <c r="B236" s="409"/>
      <c r="C236" s="409"/>
      <c r="D236" s="409"/>
      <c r="E236" s="409"/>
      <c r="F236" s="409"/>
      <c r="G236" s="409"/>
      <c r="H236" s="409"/>
      <c r="I236" s="409"/>
      <c r="J236" s="409"/>
      <c r="K236" s="409"/>
      <c r="L236" s="409"/>
      <c r="M236" s="409"/>
      <c r="N236" s="409"/>
      <c r="O236" s="409"/>
      <c r="P236" s="409"/>
      <c r="Q236" s="409"/>
      <c r="R236" s="409"/>
      <c r="S236" s="409"/>
      <c r="T236" s="409"/>
      <c r="U236" s="409"/>
      <c r="V236" s="409"/>
      <c r="W236" s="409"/>
      <c r="X236" s="409"/>
      <c r="Y236" s="409"/>
      <c r="Z236" s="409"/>
    </row>
    <row r="237">
      <c r="A237" s="409"/>
      <c r="B237" s="409"/>
      <c r="C237" s="409"/>
      <c r="D237" s="409"/>
      <c r="E237" s="409"/>
      <c r="F237" s="409"/>
      <c r="G237" s="409"/>
      <c r="H237" s="409"/>
      <c r="I237" s="409"/>
      <c r="J237" s="409"/>
      <c r="K237" s="409"/>
      <c r="L237" s="409"/>
      <c r="M237" s="409"/>
      <c r="N237" s="409"/>
      <c r="O237" s="409"/>
      <c r="P237" s="409"/>
      <c r="Q237" s="409"/>
      <c r="R237" s="409"/>
      <c r="S237" s="409"/>
      <c r="T237" s="409"/>
      <c r="U237" s="409"/>
      <c r="V237" s="409"/>
      <c r="W237" s="409"/>
      <c r="X237" s="409"/>
      <c r="Y237" s="409"/>
      <c r="Z237" s="409"/>
    </row>
    <row r="238">
      <c r="A238" s="409"/>
      <c r="B238" s="409"/>
      <c r="C238" s="409"/>
      <c r="D238" s="409"/>
      <c r="E238" s="409"/>
      <c r="F238" s="409"/>
      <c r="G238" s="409"/>
      <c r="H238" s="409"/>
      <c r="I238" s="409"/>
      <c r="J238" s="409"/>
      <c r="K238" s="409"/>
      <c r="L238" s="409"/>
      <c r="M238" s="409"/>
      <c r="N238" s="409"/>
      <c r="O238" s="409"/>
      <c r="P238" s="409"/>
      <c r="Q238" s="409"/>
      <c r="R238" s="409"/>
      <c r="S238" s="409"/>
      <c r="T238" s="409"/>
      <c r="U238" s="409"/>
      <c r="V238" s="409"/>
      <c r="W238" s="409"/>
      <c r="X238" s="409"/>
      <c r="Y238" s="409"/>
      <c r="Z238" s="409"/>
    </row>
    <row r="239">
      <c r="A239" s="409"/>
      <c r="B239" s="409"/>
      <c r="C239" s="409"/>
      <c r="D239" s="409"/>
      <c r="E239" s="409"/>
      <c r="F239" s="409"/>
      <c r="G239" s="409"/>
      <c r="H239" s="409"/>
      <c r="I239" s="409"/>
      <c r="J239" s="409"/>
      <c r="K239" s="409"/>
      <c r="L239" s="409"/>
      <c r="M239" s="409"/>
      <c r="N239" s="409"/>
      <c r="O239" s="409"/>
      <c r="P239" s="409"/>
      <c r="Q239" s="409"/>
      <c r="R239" s="409"/>
      <c r="S239" s="409"/>
      <c r="T239" s="409"/>
      <c r="U239" s="409"/>
      <c r="V239" s="409"/>
      <c r="W239" s="409"/>
      <c r="X239" s="409"/>
      <c r="Y239" s="409"/>
      <c r="Z239" s="409"/>
    </row>
    <row r="240">
      <c r="A240" s="409"/>
      <c r="B240" s="409"/>
      <c r="C240" s="409"/>
      <c r="D240" s="409"/>
      <c r="E240" s="409"/>
      <c r="F240" s="409"/>
      <c r="G240" s="409"/>
      <c r="H240" s="409"/>
      <c r="I240" s="409"/>
      <c r="J240" s="409"/>
      <c r="K240" s="409"/>
      <c r="L240" s="409"/>
      <c r="M240" s="409"/>
      <c r="N240" s="409"/>
      <c r="O240" s="409"/>
      <c r="P240" s="409"/>
      <c r="Q240" s="409"/>
      <c r="R240" s="409"/>
      <c r="S240" s="409"/>
      <c r="T240" s="409"/>
      <c r="U240" s="409"/>
      <c r="V240" s="409"/>
      <c r="W240" s="409"/>
      <c r="X240" s="409"/>
      <c r="Y240" s="409"/>
      <c r="Z240" s="409"/>
    </row>
    <row r="241">
      <c r="A241" s="409"/>
      <c r="B241" s="409"/>
      <c r="C241" s="409"/>
      <c r="D241" s="409"/>
      <c r="E241" s="409"/>
      <c r="F241" s="409"/>
      <c r="G241" s="409"/>
      <c r="H241" s="409"/>
      <c r="I241" s="409"/>
      <c r="J241" s="409"/>
      <c r="K241" s="409"/>
      <c r="L241" s="409"/>
      <c r="M241" s="409"/>
      <c r="N241" s="409"/>
      <c r="O241" s="409"/>
      <c r="P241" s="409"/>
      <c r="Q241" s="409"/>
      <c r="R241" s="409"/>
      <c r="S241" s="409"/>
      <c r="T241" s="409"/>
      <c r="U241" s="409"/>
      <c r="V241" s="409"/>
      <c r="W241" s="409"/>
      <c r="X241" s="409"/>
      <c r="Y241" s="409"/>
      <c r="Z241" s="409"/>
    </row>
    <row r="242">
      <c r="A242" s="409"/>
      <c r="B242" s="409"/>
      <c r="C242" s="409"/>
      <c r="D242" s="409"/>
      <c r="E242" s="409"/>
      <c r="F242" s="409"/>
      <c r="G242" s="409"/>
      <c r="H242" s="409"/>
      <c r="I242" s="409"/>
      <c r="J242" s="409"/>
      <c r="K242" s="409"/>
      <c r="L242" s="409"/>
      <c r="M242" s="409"/>
      <c r="N242" s="409"/>
      <c r="O242" s="409"/>
      <c r="P242" s="409"/>
      <c r="Q242" s="409"/>
      <c r="R242" s="409"/>
      <c r="S242" s="409"/>
      <c r="T242" s="409"/>
      <c r="U242" s="409"/>
      <c r="V242" s="409"/>
      <c r="W242" s="409"/>
      <c r="X242" s="409"/>
      <c r="Y242" s="409"/>
      <c r="Z242" s="409"/>
    </row>
    <row r="243">
      <c r="A243" s="409"/>
      <c r="B243" s="409"/>
      <c r="C243" s="409"/>
      <c r="D243" s="409"/>
      <c r="E243" s="409"/>
      <c r="F243" s="409"/>
      <c r="G243" s="409"/>
      <c r="H243" s="409"/>
      <c r="I243" s="409"/>
      <c r="J243" s="409"/>
      <c r="K243" s="409"/>
      <c r="L243" s="409"/>
      <c r="M243" s="409"/>
      <c r="N243" s="409"/>
      <c r="O243" s="409"/>
      <c r="P243" s="409"/>
      <c r="Q243" s="409"/>
      <c r="R243" s="409"/>
      <c r="S243" s="409"/>
      <c r="T243" s="409"/>
      <c r="U243" s="409"/>
      <c r="V243" s="409"/>
      <c r="W243" s="409"/>
      <c r="X243" s="409"/>
      <c r="Y243" s="409"/>
      <c r="Z243" s="409"/>
    </row>
    <row r="244">
      <c r="A244" s="409"/>
      <c r="B244" s="409"/>
      <c r="C244" s="409"/>
      <c r="D244" s="409"/>
      <c r="E244" s="409"/>
      <c r="F244" s="409"/>
      <c r="G244" s="409"/>
      <c r="H244" s="409"/>
      <c r="I244" s="409"/>
      <c r="J244" s="409"/>
      <c r="K244" s="409"/>
      <c r="L244" s="409"/>
      <c r="M244" s="409"/>
      <c r="N244" s="409"/>
      <c r="O244" s="409"/>
      <c r="P244" s="409"/>
      <c r="Q244" s="409"/>
      <c r="R244" s="409"/>
      <c r="S244" s="409"/>
      <c r="T244" s="409"/>
      <c r="U244" s="409"/>
      <c r="V244" s="409"/>
      <c r="W244" s="409"/>
      <c r="X244" s="409"/>
      <c r="Y244" s="409"/>
      <c r="Z244" s="409"/>
    </row>
    <row r="245">
      <c r="A245" s="409"/>
      <c r="B245" s="409"/>
      <c r="C245" s="409"/>
      <c r="D245" s="409"/>
      <c r="E245" s="409"/>
      <c r="F245" s="409"/>
      <c r="G245" s="409"/>
      <c r="H245" s="409"/>
      <c r="I245" s="409"/>
      <c r="J245" s="409"/>
      <c r="K245" s="409"/>
      <c r="L245" s="409"/>
      <c r="M245" s="409"/>
      <c r="N245" s="409"/>
      <c r="O245" s="409"/>
      <c r="P245" s="409"/>
      <c r="Q245" s="409"/>
      <c r="R245" s="409"/>
      <c r="S245" s="409"/>
      <c r="T245" s="409"/>
      <c r="U245" s="409"/>
      <c r="V245" s="409"/>
      <c r="W245" s="409"/>
      <c r="X245" s="409"/>
      <c r="Y245" s="409"/>
      <c r="Z245" s="409"/>
    </row>
    <row r="246">
      <c r="A246" s="409"/>
      <c r="B246" s="409"/>
      <c r="C246" s="409"/>
      <c r="D246" s="409"/>
      <c r="E246" s="409"/>
      <c r="F246" s="409"/>
      <c r="G246" s="409"/>
      <c r="H246" s="409"/>
      <c r="I246" s="409"/>
      <c r="J246" s="409"/>
      <c r="K246" s="409"/>
      <c r="L246" s="409"/>
      <c r="M246" s="409"/>
      <c r="N246" s="409"/>
      <c r="O246" s="409"/>
      <c r="P246" s="409"/>
      <c r="Q246" s="409"/>
      <c r="R246" s="409"/>
      <c r="S246" s="409"/>
      <c r="T246" s="409"/>
      <c r="U246" s="409"/>
      <c r="V246" s="409"/>
      <c r="W246" s="409"/>
      <c r="X246" s="409"/>
      <c r="Y246" s="409"/>
      <c r="Z246" s="409"/>
    </row>
    <row r="247">
      <c r="A247" s="409"/>
      <c r="B247" s="409"/>
      <c r="C247" s="409"/>
      <c r="D247" s="409"/>
      <c r="E247" s="409"/>
      <c r="F247" s="409"/>
      <c r="G247" s="409"/>
      <c r="H247" s="409"/>
      <c r="I247" s="409"/>
      <c r="J247" s="409"/>
      <c r="K247" s="409"/>
      <c r="L247" s="409"/>
      <c r="M247" s="409"/>
      <c r="N247" s="409"/>
      <c r="O247" s="409"/>
      <c r="P247" s="409"/>
      <c r="Q247" s="409"/>
      <c r="R247" s="409"/>
      <c r="S247" s="409"/>
      <c r="T247" s="409"/>
      <c r="U247" s="409"/>
      <c r="V247" s="409"/>
      <c r="W247" s="409"/>
      <c r="X247" s="409"/>
      <c r="Y247" s="409"/>
      <c r="Z247" s="409"/>
    </row>
    <row r="248">
      <c r="A248" s="409"/>
      <c r="B248" s="409"/>
      <c r="C248" s="409"/>
      <c r="D248" s="409"/>
      <c r="E248" s="409"/>
      <c r="F248" s="409"/>
      <c r="G248" s="409"/>
      <c r="H248" s="409"/>
      <c r="I248" s="409"/>
      <c r="J248" s="409"/>
      <c r="K248" s="409"/>
      <c r="L248" s="409"/>
      <c r="M248" s="409"/>
      <c r="N248" s="409"/>
      <c r="O248" s="409"/>
      <c r="P248" s="409"/>
      <c r="Q248" s="409"/>
      <c r="R248" s="409"/>
      <c r="S248" s="409"/>
      <c r="T248" s="409"/>
      <c r="U248" s="409"/>
      <c r="V248" s="409"/>
      <c r="W248" s="409"/>
      <c r="X248" s="409"/>
      <c r="Y248" s="409"/>
      <c r="Z248" s="409"/>
    </row>
    <row r="249">
      <c r="A249" s="409"/>
      <c r="B249" s="409"/>
      <c r="C249" s="409"/>
      <c r="D249" s="409"/>
      <c r="E249" s="409"/>
      <c r="F249" s="409"/>
      <c r="G249" s="409"/>
      <c r="H249" s="409"/>
      <c r="I249" s="409"/>
      <c r="J249" s="409"/>
      <c r="K249" s="409"/>
      <c r="L249" s="409"/>
      <c r="M249" s="409"/>
      <c r="N249" s="409"/>
      <c r="O249" s="409"/>
      <c r="P249" s="409"/>
      <c r="Q249" s="409"/>
      <c r="R249" s="409"/>
      <c r="S249" s="409"/>
      <c r="T249" s="409"/>
      <c r="U249" s="409"/>
      <c r="V249" s="409"/>
      <c r="W249" s="409"/>
      <c r="X249" s="409"/>
      <c r="Y249" s="409"/>
      <c r="Z249" s="409"/>
    </row>
    <row r="250">
      <c r="A250" s="409"/>
      <c r="B250" s="409"/>
      <c r="C250" s="409"/>
      <c r="D250" s="409"/>
      <c r="E250" s="409"/>
      <c r="F250" s="409"/>
      <c r="G250" s="409"/>
      <c r="H250" s="409"/>
      <c r="I250" s="409"/>
      <c r="J250" s="409"/>
      <c r="K250" s="409"/>
      <c r="L250" s="409"/>
      <c r="M250" s="409"/>
      <c r="N250" s="409"/>
      <c r="O250" s="409"/>
      <c r="P250" s="409"/>
      <c r="Q250" s="409"/>
      <c r="R250" s="409"/>
      <c r="S250" s="409"/>
      <c r="T250" s="409"/>
      <c r="U250" s="409"/>
      <c r="V250" s="409"/>
      <c r="W250" s="409"/>
      <c r="X250" s="409"/>
      <c r="Y250" s="409"/>
      <c r="Z250" s="409"/>
    </row>
    <row r="251">
      <c r="A251" s="409"/>
      <c r="B251" s="409"/>
      <c r="C251" s="409"/>
      <c r="D251" s="409"/>
      <c r="E251" s="409"/>
      <c r="F251" s="409"/>
      <c r="G251" s="409"/>
      <c r="H251" s="409"/>
      <c r="I251" s="409"/>
      <c r="J251" s="409"/>
      <c r="K251" s="409"/>
      <c r="L251" s="409"/>
      <c r="M251" s="409"/>
      <c r="N251" s="409"/>
      <c r="O251" s="409"/>
      <c r="P251" s="409"/>
      <c r="Q251" s="409"/>
      <c r="R251" s="409"/>
      <c r="S251" s="409"/>
      <c r="T251" s="409"/>
      <c r="U251" s="409"/>
      <c r="V251" s="409"/>
      <c r="W251" s="409"/>
      <c r="X251" s="409"/>
      <c r="Y251" s="409"/>
      <c r="Z251" s="409"/>
    </row>
    <row r="252">
      <c r="A252" s="409"/>
      <c r="B252" s="409"/>
      <c r="C252" s="409"/>
      <c r="D252" s="409"/>
      <c r="E252" s="409"/>
      <c r="F252" s="409"/>
      <c r="G252" s="409"/>
      <c r="H252" s="409"/>
      <c r="I252" s="409"/>
      <c r="J252" s="409"/>
      <c r="K252" s="409"/>
      <c r="L252" s="409"/>
      <c r="M252" s="409"/>
      <c r="N252" s="409"/>
      <c r="O252" s="409"/>
      <c r="P252" s="409"/>
      <c r="Q252" s="409"/>
      <c r="R252" s="409"/>
      <c r="S252" s="409"/>
      <c r="T252" s="409"/>
      <c r="U252" s="409"/>
      <c r="V252" s="409"/>
      <c r="W252" s="409"/>
      <c r="X252" s="409"/>
      <c r="Y252" s="409"/>
      <c r="Z252" s="409"/>
    </row>
    <row r="253">
      <c r="A253" s="409"/>
      <c r="B253" s="409"/>
      <c r="C253" s="409"/>
      <c r="D253" s="409"/>
      <c r="E253" s="409"/>
      <c r="F253" s="409"/>
      <c r="G253" s="409"/>
      <c r="H253" s="409"/>
      <c r="I253" s="409"/>
      <c r="J253" s="409"/>
      <c r="K253" s="409"/>
      <c r="L253" s="409"/>
      <c r="M253" s="409"/>
      <c r="N253" s="409"/>
      <c r="O253" s="409"/>
      <c r="P253" s="409"/>
      <c r="Q253" s="409"/>
      <c r="R253" s="409"/>
      <c r="S253" s="409"/>
      <c r="T253" s="409"/>
      <c r="U253" s="409"/>
      <c r="V253" s="409"/>
      <c r="W253" s="409"/>
      <c r="X253" s="409"/>
      <c r="Y253" s="409"/>
      <c r="Z253" s="409"/>
    </row>
    <row r="254">
      <c r="A254" s="409"/>
      <c r="B254" s="409"/>
      <c r="C254" s="409"/>
      <c r="D254" s="409"/>
      <c r="E254" s="409"/>
      <c r="F254" s="409"/>
      <c r="G254" s="409"/>
      <c r="H254" s="409"/>
      <c r="I254" s="409"/>
      <c r="J254" s="409"/>
      <c r="K254" s="409"/>
      <c r="L254" s="409"/>
      <c r="M254" s="409"/>
      <c r="N254" s="409"/>
      <c r="O254" s="409"/>
      <c r="P254" s="409"/>
      <c r="Q254" s="409"/>
      <c r="R254" s="409"/>
      <c r="S254" s="409"/>
      <c r="T254" s="409"/>
      <c r="U254" s="409"/>
      <c r="V254" s="409"/>
      <c r="W254" s="409"/>
      <c r="X254" s="409"/>
      <c r="Y254" s="409"/>
      <c r="Z254" s="409"/>
    </row>
    <row r="255">
      <c r="A255" s="409"/>
      <c r="B255" s="409"/>
      <c r="C255" s="409"/>
      <c r="D255" s="409"/>
      <c r="E255" s="409"/>
      <c r="F255" s="409"/>
      <c r="G255" s="409"/>
      <c r="H255" s="409"/>
      <c r="I255" s="409"/>
      <c r="J255" s="409"/>
      <c r="K255" s="409"/>
      <c r="L255" s="409"/>
      <c r="M255" s="409"/>
      <c r="N255" s="409"/>
      <c r="O255" s="409"/>
      <c r="P255" s="409"/>
      <c r="Q255" s="409"/>
      <c r="R255" s="409"/>
      <c r="S255" s="409"/>
      <c r="T255" s="409"/>
      <c r="U255" s="409"/>
      <c r="V255" s="409"/>
      <c r="W255" s="409"/>
      <c r="X255" s="409"/>
      <c r="Y255" s="409"/>
      <c r="Z255" s="409"/>
    </row>
    <row r="256">
      <c r="A256" s="409"/>
      <c r="B256" s="409"/>
      <c r="C256" s="409"/>
      <c r="D256" s="409"/>
      <c r="E256" s="409"/>
      <c r="F256" s="409"/>
      <c r="G256" s="409"/>
      <c r="H256" s="409"/>
      <c r="I256" s="409"/>
      <c r="J256" s="409"/>
      <c r="K256" s="409"/>
      <c r="L256" s="409"/>
      <c r="M256" s="409"/>
      <c r="N256" s="409"/>
      <c r="O256" s="409"/>
      <c r="P256" s="409"/>
      <c r="Q256" s="409"/>
      <c r="R256" s="409"/>
      <c r="S256" s="409"/>
      <c r="T256" s="409"/>
      <c r="U256" s="409"/>
      <c r="V256" s="409"/>
      <c r="W256" s="409"/>
      <c r="X256" s="409"/>
      <c r="Y256" s="409"/>
      <c r="Z256" s="409"/>
    </row>
    <row r="257">
      <c r="A257" s="409"/>
      <c r="B257" s="409"/>
      <c r="C257" s="409"/>
      <c r="D257" s="409"/>
      <c r="E257" s="409"/>
      <c r="F257" s="409"/>
      <c r="G257" s="409"/>
      <c r="H257" s="409"/>
      <c r="I257" s="409"/>
      <c r="J257" s="409"/>
      <c r="K257" s="409"/>
      <c r="L257" s="409"/>
      <c r="M257" s="409"/>
      <c r="N257" s="409"/>
      <c r="O257" s="409"/>
      <c r="P257" s="409"/>
      <c r="Q257" s="409"/>
      <c r="R257" s="409"/>
      <c r="S257" s="409"/>
      <c r="T257" s="409"/>
      <c r="U257" s="409"/>
      <c r="V257" s="409"/>
      <c r="W257" s="409"/>
      <c r="X257" s="409"/>
      <c r="Y257" s="409"/>
      <c r="Z257" s="409"/>
    </row>
    <row r="258">
      <c r="A258" s="409"/>
      <c r="B258" s="409"/>
      <c r="C258" s="409"/>
      <c r="D258" s="409"/>
      <c r="E258" s="409"/>
      <c r="F258" s="409"/>
      <c r="G258" s="409"/>
      <c r="H258" s="409"/>
      <c r="I258" s="409"/>
      <c r="J258" s="409"/>
      <c r="K258" s="409"/>
      <c r="L258" s="409"/>
      <c r="M258" s="409"/>
      <c r="N258" s="409"/>
      <c r="O258" s="409"/>
      <c r="P258" s="409"/>
      <c r="Q258" s="409"/>
      <c r="R258" s="409"/>
      <c r="S258" s="409"/>
      <c r="T258" s="409"/>
      <c r="U258" s="409"/>
      <c r="V258" s="409"/>
      <c r="W258" s="409"/>
      <c r="X258" s="409"/>
      <c r="Y258" s="409"/>
      <c r="Z258" s="409"/>
    </row>
    <row r="259">
      <c r="A259" s="409"/>
      <c r="B259" s="409"/>
      <c r="C259" s="409"/>
      <c r="D259" s="409"/>
      <c r="E259" s="409"/>
      <c r="F259" s="409"/>
      <c r="G259" s="409"/>
      <c r="H259" s="409"/>
      <c r="I259" s="409"/>
      <c r="J259" s="409"/>
      <c r="K259" s="409"/>
      <c r="L259" s="409"/>
      <c r="M259" s="409"/>
      <c r="N259" s="409"/>
      <c r="O259" s="409"/>
      <c r="P259" s="409"/>
      <c r="Q259" s="409"/>
      <c r="R259" s="409"/>
      <c r="S259" s="409"/>
      <c r="T259" s="409"/>
      <c r="U259" s="409"/>
      <c r="V259" s="409"/>
      <c r="W259" s="409"/>
      <c r="X259" s="409"/>
      <c r="Y259" s="409"/>
      <c r="Z259" s="409"/>
    </row>
    <row r="260">
      <c r="A260" s="409"/>
      <c r="B260" s="409"/>
      <c r="C260" s="409"/>
      <c r="D260" s="409"/>
      <c r="E260" s="409"/>
      <c r="F260" s="409"/>
      <c r="G260" s="409"/>
      <c r="H260" s="409"/>
      <c r="I260" s="409"/>
      <c r="J260" s="409"/>
      <c r="K260" s="409"/>
      <c r="L260" s="409"/>
      <c r="M260" s="409"/>
      <c r="N260" s="409"/>
      <c r="O260" s="409"/>
      <c r="P260" s="409"/>
      <c r="Q260" s="409"/>
      <c r="R260" s="409"/>
      <c r="S260" s="409"/>
      <c r="T260" s="409"/>
      <c r="U260" s="409"/>
      <c r="V260" s="409"/>
      <c r="W260" s="409"/>
      <c r="X260" s="409"/>
      <c r="Y260" s="409"/>
      <c r="Z260" s="409"/>
    </row>
    <row r="261">
      <c r="A261" s="409"/>
      <c r="B261" s="409"/>
      <c r="C261" s="409"/>
      <c r="D261" s="409"/>
      <c r="E261" s="409"/>
      <c r="F261" s="409"/>
      <c r="G261" s="409"/>
      <c r="H261" s="409"/>
      <c r="I261" s="409"/>
      <c r="J261" s="409"/>
      <c r="K261" s="409"/>
      <c r="L261" s="409"/>
      <c r="M261" s="409"/>
      <c r="N261" s="409"/>
      <c r="O261" s="409"/>
      <c r="P261" s="409"/>
      <c r="Q261" s="409"/>
      <c r="R261" s="409"/>
      <c r="S261" s="409"/>
      <c r="T261" s="409"/>
      <c r="U261" s="409"/>
      <c r="V261" s="409"/>
      <c r="W261" s="409"/>
      <c r="X261" s="409"/>
      <c r="Y261" s="409"/>
      <c r="Z261" s="409"/>
    </row>
    <row r="262">
      <c r="A262" s="409"/>
      <c r="B262" s="409"/>
      <c r="C262" s="409"/>
      <c r="D262" s="409"/>
      <c r="E262" s="409"/>
      <c r="F262" s="409"/>
      <c r="G262" s="409"/>
      <c r="H262" s="409"/>
      <c r="I262" s="409"/>
      <c r="J262" s="409"/>
      <c r="K262" s="409"/>
      <c r="L262" s="409"/>
      <c r="M262" s="409"/>
      <c r="N262" s="409"/>
      <c r="O262" s="409"/>
      <c r="P262" s="409"/>
      <c r="Q262" s="409"/>
      <c r="R262" s="409"/>
      <c r="S262" s="409"/>
      <c r="T262" s="409"/>
      <c r="U262" s="409"/>
      <c r="V262" s="409"/>
      <c r="W262" s="409"/>
      <c r="X262" s="409"/>
      <c r="Y262" s="409"/>
      <c r="Z262" s="409"/>
    </row>
    <row r="263">
      <c r="A263" s="409"/>
      <c r="B263" s="409"/>
      <c r="C263" s="409"/>
      <c r="D263" s="409"/>
      <c r="E263" s="409"/>
      <c r="F263" s="409"/>
      <c r="G263" s="409"/>
      <c r="H263" s="409"/>
      <c r="I263" s="409"/>
      <c r="J263" s="409"/>
      <c r="K263" s="409"/>
      <c r="L263" s="409"/>
      <c r="M263" s="409"/>
      <c r="N263" s="409"/>
      <c r="O263" s="409"/>
      <c r="P263" s="409"/>
      <c r="Q263" s="409"/>
      <c r="R263" s="409"/>
      <c r="S263" s="409"/>
      <c r="T263" s="409"/>
      <c r="U263" s="409"/>
      <c r="V263" s="409"/>
      <c r="W263" s="409"/>
      <c r="X263" s="409"/>
      <c r="Y263" s="409"/>
      <c r="Z263" s="409"/>
    </row>
    <row r="264">
      <c r="A264" s="409"/>
      <c r="B264" s="409"/>
      <c r="C264" s="409"/>
      <c r="D264" s="409"/>
      <c r="E264" s="409"/>
      <c r="F264" s="409"/>
      <c r="G264" s="409"/>
      <c r="H264" s="409"/>
      <c r="I264" s="409"/>
      <c r="J264" s="409"/>
      <c r="K264" s="409"/>
      <c r="L264" s="409"/>
      <c r="M264" s="409"/>
      <c r="N264" s="409"/>
      <c r="O264" s="409"/>
      <c r="P264" s="409"/>
      <c r="Q264" s="409"/>
      <c r="R264" s="409"/>
      <c r="S264" s="409"/>
      <c r="T264" s="409"/>
      <c r="U264" s="409"/>
      <c r="V264" s="409"/>
      <c r="W264" s="409"/>
      <c r="X264" s="409"/>
      <c r="Y264" s="409"/>
      <c r="Z264" s="409"/>
    </row>
    <row r="265">
      <c r="A265" s="409"/>
      <c r="B265" s="409"/>
      <c r="C265" s="409"/>
      <c r="D265" s="409"/>
      <c r="E265" s="409"/>
      <c r="F265" s="409"/>
      <c r="G265" s="409"/>
      <c r="H265" s="409"/>
      <c r="I265" s="409"/>
      <c r="J265" s="409"/>
      <c r="K265" s="409"/>
      <c r="L265" s="409"/>
      <c r="M265" s="409"/>
      <c r="N265" s="409"/>
      <c r="O265" s="409"/>
      <c r="P265" s="409"/>
      <c r="Q265" s="409"/>
      <c r="R265" s="409"/>
      <c r="S265" s="409"/>
      <c r="T265" s="409"/>
      <c r="U265" s="409"/>
      <c r="V265" s="409"/>
      <c r="W265" s="409"/>
      <c r="X265" s="409"/>
      <c r="Y265" s="409"/>
      <c r="Z265" s="409"/>
    </row>
    <row r="266">
      <c r="A266" s="409"/>
      <c r="B266" s="409"/>
      <c r="C266" s="409"/>
      <c r="D266" s="409"/>
      <c r="E266" s="409"/>
      <c r="F266" s="409"/>
      <c r="G266" s="409"/>
      <c r="H266" s="409"/>
      <c r="I266" s="409"/>
      <c r="J266" s="409"/>
      <c r="K266" s="409"/>
      <c r="L266" s="409"/>
      <c r="M266" s="409"/>
      <c r="N266" s="409"/>
      <c r="O266" s="409"/>
      <c r="P266" s="409"/>
      <c r="Q266" s="409"/>
      <c r="R266" s="409"/>
      <c r="S266" s="409"/>
      <c r="T266" s="409"/>
      <c r="U266" s="409"/>
      <c r="V266" s="409"/>
      <c r="W266" s="409"/>
      <c r="X266" s="409"/>
      <c r="Y266" s="409"/>
      <c r="Z266" s="409"/>
    </row>
    <row r="267">
      <c r="A267" s="409"/>
      <c r="B267" s="409"/>
      <c r="C267" s="409"/>
      <c r="D267" s="409"/>
      <c r="E267" s="409"/>
      <c r="F267" s="409"/>
      <c r="G267" s="409"/>
      <c r="H267" s="409"/>
      <c r="I267" s="409"/>
      <c r="J267" s="409"/>
      <c r="K267" s="409"/>
      <c r="L267" s="409"/>
      <c r="M267" s="409"/>
      <c r="N267" s="409"/>
      <c r="O267" s="409"/>
      <c r="P267" s="409"/>
      <c r="Q267" s="409"/>
      <c r="R267" s="409"/>
      <c r="S267" s="409"/>
      <c r="T267" s="409"/>
      <c r="U267" s="409"/>
      <c r="V267" s="409"/>
      <c r="W267" s="409"/>
      <c r="X267" s="409"/>
      <c r="Y267" s="409"/>
      <c r="Z267" s="409"/>
    </row>
    <row r="268">
      <c r="A268" s="409"/>
      <c r="B268" s="409"/>
      <c r="C268" s="409"/>
      <c r="D268" s="409"/>
      <c r="E268" s="409"/>
      <c r="F268" s="409"/>
      <c r="G268" s="409"/>
      <c r="H268" s="409"/>
      <c r="I268" s="409"/>
      <c r="J268" s="409"/>
      <c r="K268" s="409"/>
      <c r="L268" s="409"/>
      <c r="M268" s="409"/>
      <c r="N268" s="409"/>
      <c r="O268" s="409"/>
      <c r="P268" s="409"/>
      <c r="Q268" s="409"/>
      <c r="R268" s="409"/>
      <c r="S268" s="409"/>
      <c r="T268" s="409"/>
      <c r="U268" s="409"/>
      <c r="V268" s="409"/>
      <c r="W268" s="409"/>
      <c r="X268" s="409"/>
      <c r="Y268" s="409"/>
      <c r="Z268" s="409"/>
    </row>
    <row r="269">
      <c r="A269" s="409"/>
      <c r="B269" s="409"/>
      <c r="C269" s="409"/>
      <c r="D269" s="409"/>
      <c r="E269" s="409"/>
      <c r="F269" s="409"/>
      <c r="G269" s="409"/>
      <c r="H269" s="409"/>
      <c r="I269" s="409"/>
      <c r="J269" s="409"/>
      <c r="K269" s="409"/>
      <c r="L269" s="409"/>
      <c r="M269" s="409"/>
      <c r="N269" s="409"/>
      <c r="O269" s="409"/>
      <c r="P269" s="409"/>
      <c r="Q269" s="409"/>
      <c r="R269" s="409"/>
      <c r="S269" s="409"/>
      <c r="T269" s="409"/>
      <c r="U269" s="409"/>
      <c r="V269" s="409"/>
      <c r="W269" s="409"/>
      <c r="X269" s="409"/>
      <c r="Y269" s="409"/>
      <c r="Z269" s="409"/>
    </row>
    <row r="270">
      <c r="A270" s="409"/>
      <c r="B270" s="409"/>
      <c r="C270" s="409"/>
      <c r="D270" s="409"/>
      <c r="E270" s="409"/>
      <c r="F270" s="409"/>
      <c r="G270" s="409"/>
      <c r="H270" s="409"/>
      <c r="I270" s="409"/>
      <c r="J270" s="409"/>
      <c r="K270" s="409"/>
      <c r="L270" s="409"/>
      <c r="M270" s="409"/>
      <c r="N270" s="409"/>
      <c r="O270" s="409"/>
      <c r="P270" s="409"/>
      <c r="Q270" s="409"/>
      <c r="R270" s="409"/>
      <c r="S270" s="409"/>
      <c r="T270" s="409"/>
      <c r="U270" s="409"/>
      <c r="V270" s="409"/>
      <c r="W270" s="409"/>
      <c r="X270" s="409"/>
      <c r="Y270" s="409"/>
      <c r="Z270" s="409"/>
    </row>
    <row r="271">
      <c r="A271" s="409"/>
      <c r="B271" s="409"/>
      <c r="C271" s="409"/>
      <c r="D271" s="409"/>
      <c r="E271" s="409"/>
      <c r="F271" s="409"/>
      <c r="G271" s="409"/>
      <c r="H271" s="409"/>
      <c r="I271" s="409"/>
      <c r="J271" s="409"/>
      <c r="K271" s="409"/>
      <c r="L271" s="409"/>
      <c r="M271" s="409"/>
      <c r="N271" s="409"/>
      <c r="O271" s="409"/>
      <c r="P271" s="409"/>
      <c r="Q271" s="409"/>
      <c r="R271" s="409"/>
      <c r="S271" s="409"/>
      <c r="T271" s="409"/>
      <c r="U271" s="409"/>
      <c r="V271" s="409"/>
      <c r="W271" s="409"/>
      <c r="X271" s="409"/>
      <c r="Y271" s="409"/>
      <c r="Z271" s="409"/>
    </row>
    <row r="272">
      <c r="A272" s="409"/>
      <c r="B272" s="409"/>
      <c r="C272" s="409"/>
      <c r="D272" s="409"/>
      <c r="E272" s="409"/>
      <c r="F272" s="409"/>
      <c r="G272" s="409"/>
      <c r="H272" s="409"/>
      <c r="I272" s="409"/>
      <c r="J272" s="409"/>
      <c r="K272" s="409"/>
      <c r="L272" s="409"/>
      <c r="M272" s="409"/>
      <c r="N272" s="409"/>
      <c r="O272" s="409"/>
      <c r="P272" s="409"/>
      <c r="Q272" s="409"/>
      <c r="R272" s="409"/>
      <c r="S272" s="409"/>
      <c r="T272" s="409"/>
      <c r="U272" s="409"/>
      <c r="V272" s="409"/>
      <c r="W272" s="409"/>
      <c r="X272" s="409"/>
      <c r="Y272" s="409"/>
      <c r="Z272" s="409"/>
    </row>
    <row r="273">
      <c r="A273" s="409"/>
      <c r="B273" s="409"/>
      <c r="C273" s="409"/>
      <c r="D273" s="409"/>
      <c r="E273" s="409"/>
      <c r="F273" s="409"/>
      <c r="G273" s="409"/>
      <c r="H273" s="409"/>
      <c r="I273" s="409"/>
      <c r="J273" s="409"/>
      <c r="K273" s="409"/>
      <c r="L273" s="409"/>
      <c r="M273" s="409"/>
      <c r="N273" s="409"/>
      <c r="O273" s="409"/>
      <c r="P273" s="409"/>
      <c r="Q273" s="409"/>
      <c r="R273" s="409"/>
      <c r="S273" s="409"/>
      <c r="T273" s="409"/>
      <c r="U273" s="409"/>
      <c r="V273" s="409"/>
      <c r="W273" s="409"/>
      <c r="X273" s="409"/>
      <c r="Y273" s="409"/>
      <c r="Z273" s="409"/>
    </row>
    <row r="274">
      <c r="A274" s="409"/>
      <c r="B274" s="409"/>
      <c r="C274" s="409"/>
      <c r="D274" s="409"/>
      <c r="E274" s="409"/>
      <c r="F274" s="409"/>
      <c r="G274" s="409"/>
      <c r="H274" s="409"/>
      <c r="I274" s="409"/>
      <c r="J274" s="409"/>
      <c r="K274" s="409"/>
      <c r="L274" s="409"/>
      <c r="M274" s="409"/>
      <c r="N274" s="409"/>
      <c r="O274" s="409"/>
      <c r="P274" s="409"/>
      <c r="Q274" s="409"/>
      <c r="R274" s="409"/>
      <c r="S274" s="409"/>
      <c r="T274" s="409"/>
      <c r="U274" s="409"/>
      <c r="V274" s="409"/>
      <c r="W274" s="409"/>
      <c r="X274" s="409"/>
      <c r="Y274" s="409"/>
      <c r="Z274" s="409"/>
    </row>
    <row r="275">
      <c r="A275" s="409"/>
      <c r="B275" s="409"/>
      <c r="C275" s="409"/>
      <c r="D275" s="409"/>
      <c r="E275" s="409"/>
      <c r="F275" s="409"/>
      <c r="G275" s="409"/>
      <c r="H275" s="409"/>
      <c r="I275" s="409"/>
      <c r="J275" s="409"/>
      <c r="K275" s="409"/>
      <c r="L275" s="409"/>
      <c r="M275" s="409"/>
      <c r="N275" s="409"/>
      <c r="O275" s="409"/>
      <c r="P275" s="409"/>
      <c r="Q275" s="409"/>
      <c r="R275" s="409"/>
      <c r="S275" s="409"/>
      <c r="T275" s="409"/>
      <c r="U275" s="409"/>
      <c r="V275" s="409"/>
      <c r="W275" s="409"/>
      <c r="X275" s="409"/>
      <c r="Y275" s="409"/>
      <c r="Z275" s="409"/>
    </row>
    <row r="276">
      <c r="A276" s="409"/>
      <c r="B276" s="409"/>
      <c r="C276" s="409"/>
      <c r="D276" s="409"/>
      <c r="E276" s="409"/>
      <c r="F276" s="409"/>
      <c r="G276" s="409"/>
      <c r="H276" s="409"/>
      <c r="I276" s="409"/>
      <c r="J276" s="409"/>
      <c r="K276" s="409"/>
      <c r="L276" s="409"/>
      <c r="M276" s="409"/>
      <c r="N276" s="409"/>
      <c r="O276" s="409"/>
      <c r="P276" s="409"/>
      <c r="Q276" s="409"/>
      <c r="R276" s="409"/>
      <c r="S276" s="409"/>
      <c r="T276" s="409"/>
      <c r="U276" s="409"/>
      <c r="V276" s="409"/>
      <c r="W276" s="409"/>
      <c r="X276" s="409"/>
      <c r="Y276" s="409"/>
      <c r="Z276" s="409"/>
    </row>
    <row r="277">
      <c r="A277" s="409"/>
      <c r="B277" s="409"/>
      <c r="C277" s="409"/>
      <c r="D277" s="409"/>
      <c r="E277" s="409"/>
      <c r="F277" s="409"/>
      <c r="G277" s="409"/>
      <c r="H277" s="409"/>
      <c r="I277" s="409"/>
      <c r="J277" s="409"/>
      <c r="K277" s="409"/>
      <c r="L277" s="409"/>
      <c r="M277" s="409"/>
      <c r="N277" s="409"/>
      <c r="O277" s="409"/>
      <c r="P277" s="409"/>
      <c r="Q277" s="409"/>
      <c r="R277" s="409"/>
      <c r="S277" s="409"/>
      <c r="T277" s="409"/>
      <c r="U277" s="409"/>
      <c r="V277" s="409"/>
      <c r="W277" s="409"/>
      <c r="X277" s="409"/>
      <c r="Y277" s="409"/>
      <c r="Z277" s="409"/>
    </row>
    <row r="278">
      <c r="A278" s="409"/>
      <c r="B278" s="409"/>
      <c r="C278" s="409"/>
      <c r="D278" s="409"/>
      <c r="E278" s="409"/>
      <c r="F278" s="409"/>
      <c r="G278" s="409"/>
      <c r="H278" s="409"/>
      <c r="I278" s="409"/>
      <c r="J278" s="409"/>
      <c r="K278" s="409"/>
      <c r="L278" s="409"/>
      <c r="M278" s="409"/>
      <c r="N278" s="409"/>
      <c r="O278" s="409"/>
      <c r="P278" s="409"/>
      <c r="Q278" s="409"/>
      <c r="R278" s="409"/>
      <c r="S278" s="409"/>
      <c r="T278" s="409"/>
      <c r="U278" s="409"/>
      <c r="V278" s="409"/>
      <c r="W278" s="409"/>
      <c r="X278" s="409"/>
      <c r="Y278" s="409"/>
      <c r="Z278" s="409"/>
    </row>
    <row r="279">
      <c r="A279" s="409"/>
      <c r="B279" s="409"/>
      <c r="C279" s="409"/>
      <c r="D279" s="409"/>
      <c r="E279" s="409"/>
      <c r="F279" s="409"/>
      <c r="G279" s="409"/>
      <c r="H279" s="409"/>
      <c r="I279" s="409"/>
      <c r="J279" s="409"/>
      <c r="K279" s="409"/>
      <c r="L279" s="409"/>
      <c r="M279" s="409"/>
      <c r="N279" s="409"/>
      <c r="O279" s="409"/>
      <c r="P279" s="409"/>
      <c r="Q279" s="409"/>
      <c r="R279" s="409"/>
      <c r="S279" s="409"/>
      <c r="T279" s="409"/>
      <c r="U279" s="409"/>
      <c r="V279" s="409"/>
      <c r="W279" s="409"/>
      <c r="X279" s="409"/>
      <c r="Y279" s="409"/>
      <c r="Z279" s="409"/>
    </row>
    <row r="280">
      <c r="A280" s="409"/>
      <c r="B280" s="409"/>
      <c r="C280" s="409"/>
      <c r="D280" s="409"/>
      <c r="E280" s="409"/>
      <c r="F280" s="409"/>
      <c r="G280" s="409"/>
      <c r="H280" s="409"/>
      <c r="I280" s="409"/>
      <c r="J280" s="409"/>
      <c r="K280" s="409"/>
      <c r="L280" s="409"/>
      <c r="M280" s="409"/>
      <c r="N280" s="409"/>
      <c r="O280" s="409"/>
      <c r="P280" s="409"/>
      <c r="Q280" s="409"/>
      <c r="R280" s="409"/>
      <c r="S280" s="409"/>
      <c r="T280" s="409"/>
      <c r="U280" s="409"/>
      <c r="V280" s="409"/>
      <c r="W280" s="409"/>
      <c r="X280" s="409"/>
      <c r="Y280" s="409"/>
      <c r="Z280" s="409"/>
    </row>
    <row r="281">
      <c r="A281" s="409"/>
      <c r="B281" s="409"/>
      <c r="C281" s="409"/>
      <c r="D281" s="409"/>
      <c r="E281" s="409"/>
      <c r="F281" s="409"/>
      <c r="G281" s="409"/>
      <c r="H281" s="409"/>
      <c r="I281" s="409"/>
      <c r="J281" s="409"/>
      <c r="K281" s="409"/>
      <c r="L281" s="409"/>
      <c r="M281" s="409"/>
      <c r="N281" s="409"/>
      <c r="O281" s="409"/>
      <c r="P281" s="409"/>
      <c r="Q281" s="409"/>
      <c r="R281" s="409"/>
      <c r="S281" s="409"/>
      <c r="T281" s="409"/>
      <c r="U281" s="409"/>
      <c r="V281" s="409"/>
      <c r="W281" s="409"/>
      <c r="X281" s="409"/>
      <c r="Y281" s="409"/>
      <c r="Z281" s="409"/>
    </row>
    <row r="282">
      <c r="A282" s="409"/>
      <c r="B282" s="409"/>
      <c r="C282" s="409"/>
      <c r="D282" s="409"/>
      <c r="E282" s="409"/>
      <c r="F282" s="409"/>
      <c r="G282" s="409"/>
      <c r="H282" s="409"/>
      <c r="I282" s="409"/>
      <c r="J282" s="409"/>
      <c r="K282" s="409"/>
      <c r="L282" s="409"/>
      <c r="M282" s="409"/>
      <c r="N282" s="409"/>
      <c r="O282" s="409"/>
      <c r="P282" s="409"/>
      <c r="Q282" s="409"/>
      <c r="R282" s="409"/>
      <c r="S282" s="409"/>
      <c r="T282" s="409"/>
      <c r="U282" s="409"/>
      <c r="V282" s="409"/>
      <c r="W282" s="409"/>
      <c r="X282" s="409"/>
      <c r="Y282" s="409"/>
      <c r="Z282" s="409"/>
    </row>
    <row r="283">
      <c r="A283" s="409"/>
      <c r="B283" s="409"/>
      <c r="C283" s="409"/>
      <c r="D283" s="409"/>
      <c r="E283" s="409"/>
      <c r="F283" s="409"/>
      <c r="G283" s="409"/>
      <c r="H283" s="409"/>
      <c r="I283" s="409"/>
      <c r="J283" s="409"/>
      <c r="K283" s="409"/>
      <c r="L283" s="409"/>
      <c r="M283" s="409"/>
      <c r="N283" s="409"/>
      <c r="O283" s="409"/>
      <c r="P283" s="409"/>
      <c r="Q283" s="409"/>
      <c r="R283" s="409"/>
      <c r="S283" s="409"/>
      <c r="T283" s="409"/>
      <c r="U283" s="409"/>
      <c r="V283" s="409"/>
      <c r="W283" s="409"/>
      <c r="X283" s="409"/>
      <c r="Y283" s="409"/>
      <c r="Z283" s="409"/>
    </row>
    <row r="284">
      <c r="A284" s="409"/>
      <c r="B284" s="409"/>
      <c r="C284" s="409"/>
      <c r="D284" s="409"/>
      <c r="E284" s="409"/>
      <c r="F284" s="409"/>
      <c r="G284" s="409"/>
      <c r="H284" s="409"/>
      <c r="I284" s="409"/>
      <c r="J284" s="409"/>
      <c r="K284" s="409"/>
      <c r="L284" s="409"/>
      <c r="M284" s="409"/>
      <c r="N284" s="409"/>
      <c r="O284" s="409"/>
      <c r="P284" s="409"/>
      <c r="Q284" s="409"/>
      <c r="R284" s="409"/>
      <c r="S284" s="409"/>
      <c r="T284" s="409"/>
      <c r="U284" s="409"/>
      <c r="V284" s="409"/>
      <c r="W284" s="409"/>
      <c r="X284" s="409"/>
      <c r="Y284" s="409"/>
      <c r="Z284" s="409"/>
    </row>
    <row r="285">
      <c r="A285" s="409"/>
      <c r="B285" s="409"/>
      <c r="C285" s="409"/>
      <c r="D285" s="409"/>
      <c r="E285" s="409"/>
      <c r="F285" s="409"/>
      <c r="G285" s="409"/>
      <c r="H285" s="409"/>
      <c r="I285" s="409"/>
      <c r="J285" s="409"/>
      <c r="K285" s="409"/>
      <c r="L285" s="409"/>
      <c r="M285" s="409"/>
      <c r="N285" s="409"/>
      <c r="O285" s="409"/>
      <c r="P285" s="409"/>
      <c r="Q285" s="409"/>
      <c r="R285" s="409"/>
      <c r="S285" s="409"/>
      <c r="T285" s="409"/>
      <c r="U285" s="409"/>
      <c r="V285" s="409"/>
      <c r="W285" s="409"/>
      <c r="X285" s="409"/>
      <c r="Y285" s="409"/>
      <c r="Z285" s="409"/>
    </row>
    <row r="286">
      <c r="A286" s="409"/>
      <c r="B286" s="409"/>
      <c r="C286" s="409"/>
      <c r="D286" s="409"/>
      <c r="E286" s="409"/>
      <c r="F286" s="409"/>
      <c r="G286" s="409"/>
      <c r="H286" s="409"/>
      <c r="I286" s="409"/>
      <c r="J286" s="409"/>
      <c r="K286" s="409"/>
      <c r="L286" s="409"/>
      <c r="M286" s="409"/>
      <c r="N286" s="409"/>
      <c r="O286" s="409"/>
      <c r="P286" s="409"/>
      <c r="Q286" s="409"/>
      <c r="R286" s="409"/>
      <c r="S286" s="409"/>
      <c r="T286" s="409"/>
      <c r="U286" s="409"/>
      <c r="V286" s="409"/>
      <c r="W286" s="409"/>
      <c r="X286" s="409"/>
      <c r="Y286" s="409"/>
      <c r="Z286" s="409"/>
    </row>
    <row r="287">
      <c r="A287" s="409"/>
      <c r="B287" s="409"/>
      <c r="C287" s="409"/>
      <c r="D287" s="409"/>
      <c r="E287" s="409"/>
      <c r="F287" s="409"/>
      <c r="G287" s="409"/>
      <c r="H287" s="409"/>
      <c r="I287" s="409"/>
      <c r="J287" s="409"/>
      <c r="K287" s="409"/>
      <c r="L287" s="409"/>
      <c r="M287" s="409"/>
      <c r="N287" s="409"/>
      <c r="O287" s="409"/>
      <c r="P287" s="409"/>
      <c r="Q287" s="409"/>
      <c r="R287" s="409"/>
      <c r="S287" s="409"/>
      <c r="T287" s="409"/>
      <c r="U287" s="409"/>
      <c r="V287" s="409"/>
      <c r="W287" s="409"/>
      <c r="X287" s="409"/>
      <c r="Y287" s="409"/>
      <c r="Z287" s="409"/>
    </row>
    <row r="288">
      <c r="A288" s="409"/>
      <c r="B288" s="409"/>
      <c r="C288" s="409"/>
      <c r="D288" s="409"/>
      <c r="E288" s="409"/>
      <c r="F288" s="409"/>
      <c r="G288" s="409"/>
      <c r="H288" s="409"/>
      <c r="I288" s="409"/>
      <c r="J288" s="409"/>
      <c r="K288" s="409"/>
      <c r="L288" s="409"/>
      <c r="M288" s="409"/>
      <c r="N288" s="409"/>
      <c r="O288" s="409"/>
      <c r="P288" s="409"/>
      <c r="Q288" s="409"/>
      <c r="R288" s="409"/>
      <c r="S288" s="409"/>
      <c r="T288" s="409"/>
      <c r="U288" s="409"/>
      <c r="V288" s="409"/>
      <c r="W288" s="409"/>
      <c r="X288" s="409"/>
      <c r="Y288" s="409"/>
      <c r="Z288" s="409"/>
    </row>
    <row r="289">
      <c r="A289" s="409"/>
      <c r="B289" s="409"/>
      <c r="C289" s="409"/>
      <c r="D289" s="409"/>
      <c r="E289" s="409"/>
      <c r="F289" s="409"/>
      <c r="G289" s="409"/>
      <c r="H289" s="409"/>
      <c r="I289" s="409"/>
      <c r="J289" s="409"/>
      <c r="K289" s="409"/>
      <c r="L289" s="409"/>
      <c r="M289" s="409"/>
      <c r="N289" s="409"/>
      <c r="O289" s="409"/>
      <c r="P289" s="409"/>
      <c r="Q289" s="409"/>
      <c r="R289" s="409"/>
      <c r="S289" s="409"/>
      <c r="T289" s="409"/>
      <c r="U289" s="409"/>
      <c r="V289" s="409"/>
      <c r="W289" s="409"/>
      <c r="X289" s="409"/>
      <c r="Y289" s="409"/>
      <c r="Z289" s="409"/>
    </row>
    <row r="290">
      <c r="A290" s="409"/>
      <c r="B290" s="409"/>
      <c r="C290" s="409"/>
      <c r="D290" s="409"/>
      <c r="E290" s="409"/>
      <c r="F290" s="409"/>
      <c r="G290" s="409"/>
      <c r="H290" s="409"/>
      <c r="I290" s="409"/>
      <c r="J290" s="409"/>
      <c r="K290" s="409"/>
      <c r="L290" s="409"/>
      <c r="M290" s="409"/>
      <c r="N290" s="409"/>
      <c r="O290" s="409"/>
      <c r="P290" s="409"/>
      <c r="Q290" s="409"/>
      <c r="R290" s="409"/>
      <c r="S290" s="409"/>
      <c r="T290" s="409"/>
      <c r="U290" s="409"/>
      <c r="V290" s="409"/>
      <c r="W290" s="409"/>
      <c r="X290" s="409"/>
      <c r="Y290" s="409"/>
      <c r="Z290" s="409"/>
    </row>
    <row r="291">
      <c r="A291" s="409"/>
      <c r="B291" s="409"/>
      <c r="C291" s="409"/>
      <c r="D291" s="409"/>
      <c r="E291" s="409"/>
      <c r="F291" s="409"/>
      <c r="G291" s="409"/>
      <c r="H291" s="409"/>
      <c r="I291" s="409"/>
      <c r="J291" s="409"/>
      <c r="K291" s="409"/>
      <c r="L291" s="409"/>
      <c r="M291" s="409"/>
      <c r="N291" s="409"/>
      <c r="O291" s="409"/>
      <c r="P291" s="409"/>
      <c r="Q291" s="409"/>
      <c r="R291" s="409"/>
      <c r="S291" s="409"/>
      <c r="T291" s="409"/>
      <c r="U291" s="409"/>
      <c r="V291" s="409"/>
      <c r="W291" s="409"/>
      <c r="X291" s="409"/>
      <c r="Y291" s="409"/>
      <c r="Z291" s="409"/>
    </row>
    <row r="292">
      <c r="A292" s="409"/>
      <c r="B292" s="409"/>
      <c r="C292" s="409"/>
      <c r="D292" s="409"/>
      <c r="E292" s="409"/>
      <c r="F292" s="409"/>
      <c r="G292" s="409"/>
      <c r="H292" s="409"/>
      <c r="I292" s="409"/>
      <c r="J292" s="409"/>
      <c r="K292" s="409"/>
      <c r="L292" s="409"/>
      <c r="M292" s="409"/>
      <c r="N292" s="409"/>
      <c r="O292" s="409"/>
      <c r="P292" s="409"/>
      <c r="Q292" s="409"/>
      <c r="R292" s="409"/>
      <c r="S292" s="409"/>
      <c r="T292" s="409"/>
      <c r="U292" s="409"/>
      <c r="V292" s="409"/>
      <c r="W292" s="409"/>
      <c r="X292" s="409"/>
      <c r="Y292" s="409"/>
      <c r="Z292" s="409"/>
    </row>
    <row r="293">
      <c r="A293" s="409"/>
      <c r="B293" s="409"/>
      <c r="C293" s="409"/>
      <c r="D293" s="409"/>
      <c r="E293" s="409"/>
      <c r="F293" s="409"/>
      <c r="G293" s="409"/>
      <c r="H293" s="409"/>
      <c r="I293" s="409"/>
      <c r="J293" s="409"/>
      <c r="K293" s="409"/>
      <c r="L293" s="409"/>
      <c r="M293" s="409"/>
      <c r="N293" s="409"/>
      <c r="O293" s="409"/>
      <c r="P293" s="409"/>
      <c r="Q293" s="409"/>
      <c r="R293" s="409"/>
      <c r="S293" s="409"/>
      <c r="T293" s="409"/>
      <c r="U293" s="409"/>
      <c r="V293" s="409"/>
      <c r="W293" s="409"/>
      <c r="X293" s="409"/>
      <c r="Y293" s="409"/>
      <c r="Z293" s="409"/>
    </row>
    <row r="294">
      <c r="A294" s="409"/>
      <c r="B294" s="409"/>
      <c r="C294" s="409"/>
      <c r="D294" s="409"/>
      <c r="E294" s="409"/>
      <c r="F294" s="409"/>
      <c r="G294" s="409"/>
      <c r="H294" s="409"/>
      <c r="I294" s="409"/>
      <c r="J294" s="409"/>
      <c r="K294" s="409"/>
      <c r="L294" s="409"/>
      <c r="M294" s="409"/>
      <c r="N294" s="409"/>
      <c r="O294" s="409"/>
      <c r="P294" s="409"/>
      <c r="Q294" s="409"/>
      <c r="R294" s="409"/>
      <c r="S294" s="409"/>
      <c r="T294" s="409"/>
      <c r="U294" s="409"/>
      <c r="V294" s="409"/>
      <c r="W294" s="409"/>
      <c r="X294" s="409"/>
      <c r="Y294" s="409"/>
      <c r="Z294" s="409"/>
    </row>
    <row r="295">
      <c r="A295" s="409"/>
      <c r="B295" s="409"/>
      <c r="C295" s="409"/>
      <c r="D295" s="409"/>
      <c r="E295" s="409"/>
      <c r="F295" s="409"/>
      <c r="G295" s="409"/>
      <c r="H295" s="409"/>
      <c r="I295" s="409"/>
      <c r="J295" s="409"/>
      <c r="K295" s="409"/>
      <c r="L295" s="409"/>
      <c r="M295" s="409"/>
      <c r="N295" s="409"/>
      <c r="O295" s="409"/>
      <c r="P295" s="409"/>
      <c r="Q295" s="409"/>
      <c r="R295" s="409"/>
      <c r="S295" s="409"/>
      <c r="T295" s="409"/>
      <c r="U295" s="409"/>
      <c r="V295" s="409"/>
      <c r="W295" s="409"/>
      <c r="X295" s="409"/>
      <c r="Y295" s="409"/>
      <c r="Z295" s="409"/>
    </row>
    <row r="296">
      <c r="A296" s="409"/>
      <c r="B296" s="409"/>
      <c r="C296" s="409"/>
      <c r="D296" s="409"/>
      <c r="E296" s="409"/>
      <c r="F296" s="409"/>
      <c r="G296" s="409"/>
      <c r="H296" s="409"/>
      <c r="I296" s="409"/>
      <c r="J296" s="409"/>
      <c r="K296" s="409"/>
      <c r="L296" s="409"/>
      <c r="M296" s="409"/>
      <c r="N296" s="409"/>
      <c r="O296" s="409"/>
      <c r="P296" s="409"/>
      <c r="Q296" s="409"/>
      <c r="R296" s="409"/>
      <c r="S296" s="409"/>
      <c r="T296" s="409"/>
      <c r="U296" s="409"/>
      <c r="V296" s="409"/>
      <c r="W296" s="409"/>
      <c r="X296" s="409"/>
      <c r="Y296" s="409"/>
      <c r="Z296" s="409"/>
    </row>
    <row r="297">
      <c r="A297" s="409"/>
      <c r="B297" s="409"/>
      <c r="C297" s="409"/>
      <c r="D297" s="409"/>
      <c r="E297" s="409"/>
      <c r="F297" s="409"/>
      <c r="G297" s="409"/>
      <c r="H297" s="409"/>
      <c r="I297" s="409"/>
      <c r="J297" s="409"/>
      <c r="K297" s="409"/>
      <c r="L297" s="409"/>
      <c r="M297" s="409"/>
      <c r="N297" s="409"/>
      <c r="O297" s="409"/>
      <c r="P297" s="409"/>
      <c r="Q297" s="409"/>
      <c r="R297" s="409"/>
      <c r="S297" s="409"/>
      <c r="T297" s="409"/>
      <c r="U297" s="409"/>
      <c r="V297" s="409"/>
      <c r="W297" s="409"/>
      <c r="X297" s="409"/>
      <c r="Y297" s="409"/>
      <c r="Z297" s="409"/>
    </row>
    <row r="298">
      <c r="A298" s="409"/>
      <c r="B298" s="409"/>
      <c r="C298" s="409"/>
      <c r="D298" s="409"/>
      <c r="E298" s="409"/>
      <c r="F298" s="409"/>
      <c r="G298" s="409"/>
      <c r="H298" s="409"/>
      <c r="I298" s="409"/>
      <c r="J298" s="409"/>
      <c r="K298" s="409"/>
      <c r="L298" s="409"/>
      <c r="M298" s="409"/>
      <c r="N298" s="409"/>
      <c r="O298" s="409"/>
      <c r="P298" s="409"/>
      <c r="Q298" s="409"/>
      <c r="R298" s="409"/>
      <c r="S298" s="409"/>
      <c r="T298" s="409"/>
      <c r="U298" s="409"/>
      <c r="V298" s="409"/>
      <c r="W298" s="409"/>
      <c r="X298" s="409"/>
      <c r="Y298" s="409"/>
      <c r="Z298" s="409"/>
    </row>
    <row r="299">
      <c r="A299" s="409"/>
      <c r="B299" s="409"/>
      <c r="C299" s="409"/>
      <c r="D299" s="409"/>
      <c r="E299" s="409"/>
      <c r="F299" s="409"/>
      <c r="G299" s="409"/>
      <c r="H299" s="409"/>
      <c r="I299" s="409"/>
      <c r="J299" s="409"/>
      <c r="K299" s="409"/>
      <c r="L299" s="409"/>
      <c r="M299" s="409"/>
      <c r="N299" s="409"/>
      <c r="O299" s="409"/>
      <c r="P299" s="409"/>
      <c r="Q299" s="409"/>
      <c r="R299" s="409"/>
      <c r="S299" s="409"/>
      <c r="T299" s="409"/>
      <c r="U299" s="409"/>
      <c r="V299" s="409"/>
      <c r="W299" s="409"/>
      <c r="X299" s="409"/>
      <c r="Y299" s="409"/>
      <c r="Z299" s="409"/>
    </row>
    <row r="300">
      <c r="A300" s="409"/>
      <c r="B300" s="409"/>
      <c r="C300" s="409"/>
      <c r="D300" s="409"/>
      <c r="E300" s="409"/>
      <c r="F300" s="409"/>
      <c r="G300" s="409"/>
      <c r="H300" s="409"/>
      <c r="I300" s="409"/>
      <c r="J300" s="409"/>
      <c r="K300" s="409"/>
      <c r="L300" s="409"/>
      <c r="M300" s="409"/>
      <c r="N300" s="409"/>
      <c r="O300" s="409"/>
      <c r="P300" s="409"/>
      <c r="Q300" s="409"/>
      <c r="R300" s="409"/>
      <c r="S300" s="409"/>
      <c r="T300" s="409"/>
      <c r="U300" s="409"/>
      <c r="V300" s="409"/>
      <c r="W300" s="409"/>
      <c r="X300" s="409"/>
      <c r="Y300" s="409"/>
      <c r="Z300" s="409"/>
    </row>
    <row r="301">
      <c r="A301" s="409"/>
      <c r="B301" s="409"/>
      <c r="C301" s="409"/>
      <c r="D301" s="409"/>
      <c r="E301" s="409"/>
      <c r="F301" s="409"/>
      <c r="G301" s="409"/>
      <c r="H301" s="409"/>
      <c r="I301" s="409"/>
      <c r="J301" s="409"/>
      <c r="K301" s="409"/>
      <c r="L301" s="409"/>
      <c r="M301" s="409"/>
      <c r="N301" s="409"/>
      <c r="O301" s="409"/>
      <c r="P301" s="409"/>
      <c r="Q301" s="409"/>
      <c r="R301" s="409"/>
      <c r="S301" s="409"/>
      <c r="T301" s="409"/>
      <c r="U301" s="409"/>
      <c r="V301" s="409"/>
      <c r="W301" s="409"/>
      <c r="X301" s="409"/>
      <c r="Y301" s="409"/>
      <c r="Z301" s="409"/>
    </row>
    <row r="302">
      <c r="A302" s="409"/>
      <c r="B302" s="409"/>
      <c r="C302" s="409"/>
      <c r="D302" s="409"/>
      <c r="E302" s="409"/>
      <c r="F302" s="409"/>
      <c r="G302" s="409"/>
      <c r="H302" s="409"/>
      <c r="I302" s="409"/>
      <c r="J302" s="409"/>
      <c r="K302" s="409"/>
      <c r="L302" s="409"/>
      <c r="M302" s="409"/>
      <c r="N302" s="409"/>
      <c r="O302" s="409"/>
      <c r="P302" s="409"/>
      <c r="Q302" s="409"/>
      <c r="R302" s="409"/>
      <c r="S302" s="409"/>
      <c r="T302" s="409"/>
      <c r="U302" s="409"/>
      <c r="V302" s="409"/>
      <c r="W302" s="409"/>
      <c r="X302" s="409"/>
      <c r="Y302" s="409"/>
      <c r="Z302" s="409"/>
    </row>
    <row r="303">
      <c r="A303" s="409"/>
      <c r="B303" s="409"/>
      <c r="C303" s="409"/>
      <c r="D303" s="409"/>
      <c r="E303" s="409"/>
      <c r="F303" s="409"/>
      <c r="G303" s="409"/>
      <c r="H303" s="409"/>
      <c r="I303" s="409"/>
      <c r="J303" s="409"/>
      <c r="K303" s="409"/>
      <c r="L303" s="409"/>
      <c r="M303" s="409"/>
      <c r="N303" s="409"/>
      <c r="O303" s="409"/>
      <c r="P303" s="409"/>
      <c r="Q303" s="409"/>
      <c r="R303" s="409"/>
      <c r="S303" s="409"/>
      <c r="T303" s="409"/>
      <c r="U303" s="409"/>
      <c r="V303" s="409"/>
      <c r="W303" s="409"/>
      <c r="X303" s="409"/>
      <c r="Y303" s="409"/>
      <c r="Z303" s="409"/>
    </row>
    <row r="304">
      <c r="A304" s="409"/>
      <c r="B304" s="409"/>
      <c r="C304" s="409"/>
      <c r="D304" s="409"/>
      <c r="E304" s="409"/>
      <c r="F304" s="409"/>
      <c r="G304" s="409"/>
      <c r="H304" s="409"/>
      <c r="I304" s="409"/>
      <c r="J304" s="409"/>
      <c r="K304" s="409"/>
      <c r="L304" s="409"/>
      <c r="M304" s="409"/>
      <c r="N304" s="409"/>
      <c r="O304" s="409"/>
      <c r="P304" s="409"/>
      <c r="Q304" s="409"/>
      <c r="R304" s="409"/>
      <c r="S304" s="409"/>
      <c r="T304" s="409"/>
      <c r="U304" s="409"/>
      <c r="V304" s="409"/>
      <c r="W304" s="409"/>
      <c r="X304" s="409"/>
      <c r="Y304" s="409"/>
      <c r="Z304" s="409"/>
    </row>
    <row r="305">
      <c r="A305" s="409"/>
      <c r="B305" s="409"/>
      <c r="C305" s="409"/>
      <c r="D305" s="409"/>
      <c r="E305" s="409"/>
      <c r="F305" s="409"/>
      <c r="G305" s="409"/>
      <c r="H305" s="409"/>
      <c r="I305" s="409"/>
      <c r="J305" s="409"/>
      <c r="K305" s="409"/>
      <c r="L305" s="409"/>
      <c r="M305" s="409"/>
      <c r="N305" s="409"/>
      <c r="O305" s="409"/>
      <c r="P305" s="409"/>
      <c r="Q305" s="409"/>
      <c r="R305" s="409"/>
      <c r="S305" s="409"/>
      <c r="T305" s="409"/>
      <c r="U305" s="409"/>
      <c r="V305" s="409"/>
      <c r="W305" s="409"/>
      <c r="X305" s="409"/>
      <c r="Y305" s="409"/>
      <c r="Z305" s="409"/>
    </row>
    <row r="306">
      <c r="A306" s="409"/>
      <c r="B306" s="409"/>
      <c r="C306" s="409"/>
      <c r="D306" s="409"/>
      <c r="E306" s="409"/>
      <c r="F306" s="409"/>
      <c r="G306" s="409"/>
      <c r="H306" s="409"/>
      <c r="I306" s="409"/>
      <c r="J306" s="409"/>
      <c r="K306" s="409"/>
      <c r="L306" s="409"/>
      <c r="M306" s="409"/>
      <c r="N306" s="409"/>
      <c r="O306" s="409"/>
      <c r="P306" s="409"/>
      <c r="Q306" s="409"/>
      <c r="R306" s="409"/>
      <c r="S306" s="409"/>
      <c r="T306" s="409"/>
      <c r="U306" s="409"/>
      <c r="V306" s="409"/>
      <c r="W306" s="409"/>
      <c r="X306" s="409"/>
      <c r="Y306" s="409"/>
      <c r="Z306" s="409"/>
    </row>
    <row r="307">
      <c r="A307" s="409"/>
      <c r="B307" s="409"/>
      <c r="C307" s="409"/>
      <c r="D307" s="409"/>
      <c r="E307" s="409"/>
      <c r="F307" s="409"/>
      <c r="G307" s="409"/>
      <c r="H307" s="409"/>
      <c r="I307" s="409"/>
      <c r="J307" s="409"/>
      <c r="K307" s="409"/>
      <c r="L307" s="409"/>
      <c r="M307" s="409"/>
      <c r="N307" s="409"/>
      <c r="O307" s="409"/>
      <c r="P307" s="409"/>
      <c r="Q307" s="409"/>
      <c r="R307" s="409"/>
      <c r="S307" s="409"/>
      <c r="T307" s="409"/>
      <c r="U307" s="409"/>
      <c r="V307" s="409"/>
      <c r="W307" s="409"/>
      <c r="X307" s="409"/>
      <c r="Y307" s="409"/>
      <c r="Z307" s="409"/>
    </row>
    <row r="308">
      <c r="A308" s="409"/>
      <c r="B308" s="409"/>
      <c r="C308" s="409"/>
      <c r="D308" s="409"/>
      <c r="E308" s="409"/>
      <c r="F308" s="409"/>
      <c r="G308" s="409"/>
      <c r="H308" s="409"/>
      <c r="I308" s="409"/>
      <c r="J308" s="409"/>
      <c r="K308" s="409"/>
      <c r="L308" s="409"/>
      <c r="M308" s="409"/>
      <c r="N308" s="409"/>
      <c r="O308" s="409"/>
      <c r="P308" s="409"/>
      <c r="Q308" s="409"/>
      <c r="R308" s="409"/>
      <c r="S308" s="409"/>
      <c r="T308" s="409"/>
      <c r="U308" s="409"/>
      <c r="V308" s="409"/>
      <c r="W308" s="409"/>
      <c r="X308" s="409"/>
      <c r="Y308" s="409"/>
      <c r="Z308" s="409"/>
    </row>
    <row r="309">
      <c r="A309" s="409"/>
      <c r="B309" s="409"/>
      <c r="C309" s="409"/>
      <c r="D309" s="409"/>
      <c r="E309" s="409"/>
      <c r="F309" s="409"/>
      <c r="G309" s="409"/>
      <c r="H309" s="409"/>
      <c r="I309" s="409"/>
      <c r="J309" s="409"/>
      <c r="K309" s="409"/>
      <c r="L309" s="409"/>
      <c r="M309" s="409"/>
      <c r="N309" s="409"/>
      <c r="O309" s="409"/>
      <c r="P309" s="409"/>
      <c r="Q309" s="409"/>
      <c r="R309" s="409"/>
      <c r="S309" s="409"/>
      <c r="T309" s="409"/>
      <c r="U309" s="409"/>
      <c r="V309" s="409"/>
      <c r="W309" s="409"/>
      <c r="X309" s="409"/>
      <c r="Y309" s="409"/>
      <c r="Z309" s="409"/>
    </row>
    <row r="310">
      <c r="A310" s="409"/>
      <c r="B310" s="409"/>
      <c r="C310" s="409"/>
      <c r="D310" s="409"/>
      <c r="E310" s="409"/>
      <c r="F310" s="409"/>
      <c r="G310" s="409"/>
      <c r="H310" s="409"/>
      <c r="I310" s="409"/>
      <c r="J310" s="409"/>
      <c r="K310" s="409"/>
      <c r="L310" s="409"/>
      <c r="M310" s="409"/>
      <c r="N310" s="409"/>
      <c r="O310" s="409"/>
      <c r="P310" s="409"/>
      <c r="Q310" s="409"/>
      <c r="R310" s="409"/>
      <c r="S310" s="409"/>
      <c r="T310" s="409"/>
      <c r="U310" s="409"/>
      <c r="V310" s="409"/>
      <c r="W310" s="409"/>
      <c r="X310" s="409"/>
      <c r="Y310" s="409"/>
      <c r="Z310" s="409"/>
    </row>
    <row r="311">
      <c r="A311" s="409"/>
      <c r="B311" s="409"/>
      <c r="C311" s="409"/>
      <c r="D311" s="409"/>
      <c r="E311" s="409"/>
      <c r="F311" s="409"/>
      <c r="G311" s="409"/>
      <c r="H311" s="409"/>
      <c r="I311" s="409"/>
      <c r="J311" s="409"/>
      <c r="K311" s="409"/>
      <c r="L311" s="409"/>
      <c r="M311" s="409"/>
      <c r="N311" s="409"/>
      <c r="O311" s="409"/>
      <c r="P311" s="409"/>
      <c r="Q311" s="409"/>
      <c r="R311" s="409"/>
      <c r="S311" s="409"/>
      <c r="T311" s="409"/>
      <c r="U311" s="409"/>
      <c r="V311" s="409"/>
      <c r="W311" s="409"/>
      <c r="X311" s="409"/>
      <c r="Y311" s="409"/>
      <c r="Z311" s="409"/>
    </row>
    <row r="312">
      <c r="A312" s="409"/>
      <c r="B312" s="409"/>
      <c r="C312" s="409"/>
      <c r="D312" s="409"/>
      <c r="E312" s="409"/>
      <c r="F312" s="409"/>
      <c r="G312" s="409"/>
      <c r="H312" s="409"/>
      <c r="I312" s="409"/>
      <c r="J312" s="409"/>
      <c r="K312" s="409"/>
      <c r="L312" s="409"/>
      <c r="M312" s="409"/>
      <c r="N312" s="409"/>
      <c r="O312" s="409"/>
      <c r="P312" s="409"/>
      <c r="Q312" s="409"/>
      <c r="R312" s="409"/>
      <c r="S312" s="409"/>
      <c r="T312" s="409"/>
      <c r="U312" s="409"/>
      <c r="V312" s="409"/>
      <c r="W312" s="409"/>
      <c r="X312" s="409"/>
      <c r="Y312" s="409"/>
      <c r="Z312" s="409"/>
    </row>
    <row r="313">
      <c r="A313" s="409"/>
      <c r="B313" s="409"/>
      <c r="C313" s="409"/>
      <c r="D313" s="409"/>
      <c r="E313" s="409"/>
      <c r="F313" s="409"/>
      <c r="G313" s="409"/>
      <c r="H313" s="409"/>
      <c r="I313" s="409"/>
      <c r="J313" s="409"/>
      <c r="K313" s="409"/>
      <c r="L313" s="409"/>
      <c r="M313" s="409"/>
      <c r="N313" s="409"/>
      <c r="O313" s="409"/>
      <c r="P313" s="409"/>
      <c r="Q313" s="409"/>
      <c r="R313" s="409"/>
      <c r="S313" s="409"/>
      <c r="T313" s="409"/>
      <c r="U313" s="409"/>
      <c r="V313" s="409"/>
      <c r="W313" s="409"/>
      <c r="X313" s="409"/>
      <c r="Y313" s="409"/>
      <c r="Z313" s="409"/>
    </row>
    <row r="314">
      <c r="A314" s="409"/>
      <c r="B314" s="409"/>
      <c r="C314" s="409"/>
      <c r="D314" s="409"/>
      <c r="E314" s="409"/>
      <c r="F314" s="409"/>
      <c r="G314" s="409"/>
      <c r="H314" s="409"/>
      <c r="I314" s="409"/>
      <c r="J314" s="409"/>
      <c r="K314" s="409"/>
      <c r="L314" s="409"/>
      <c r="M314" s="409"/>
      <c r="N314" s="409"/>
      <c r="O314" s="409"/>
      <c r="P314" s="409"/>
      <c r="Q314" s="409"/>
      <c r="R314" s="409"/>
      <c r="S314" s="409"/>
      <c r="T314" s="409"/>
      <c r="U314" s="409"/>
      <c r="V314" s="409"/>
      <c r="W314" s="409"/>
      <c r="X314" s="409"/>
      <c r="Y314" s="409"/>
      <c r="Z314" s="409"/>
    </row>
    <row r="315">
      <c r="A315" s="409"/>
      <c r="B315" s="409"/>
      <c r="C315" s="409"/>
      <c r="D315" s="409"/>
      <c r="E315" s="409"/>
      <c r="F315" s="409"/>
      <c r="G315" s="409"/>
      <c r="H315" s="409"/>
      <c r="I315" s="409"/>
      <c r="J315" s="409"/>
      <c r="K315" s="409"/>
      <c r="L315" s="409"/>
      <c r="M315" s="409"/>
      <c r="N315" s="409"/>
      <c r="O315" s="409"/>
      <c r="P315" s="409"/>
      <c r="Q315" s="409"/>
      <c r="R315" s="409"/>
      <c r="S315" s="409"/>
      <c r="T315" s="409"/>
      <c r="U315" s="409"/>
      <c r="V315" s="409"/>
      <c r="W315" s="409"/>
      <c r="X315" s="409"/>
      <c r="Y315" s="409"/>
      <c r="Z315" s="409"/>
    </row>
    <row r="316">
      <c r="A316" s="409"/>
      <c r="B316" s="409"/>
      <c r="C316" s="409"/>
      <c r="D316" s="409"/>
      <c r="E316" s="409"/>
      <c r="F316" s="409"/>
      <c r="G316" s="409"/>
      <c r="H316" s="409"/>
      <c r="I316" s="409"/>
      <c r="J316" s="409"/>
      <c r="K316" s="409"/>
      <c r="L316" s="409"/>
      <c r="M316" s="409"/>
      <c r="N316" s="409"/>
      <c r="O316" s="409"/>
      <c r="P316" s="409"/>
      <c r="Q316" s="409"/>
      <c r="R316" s="409"/>
      <c r="S316" s="409"/>
      <c r="T316" s="409"/>
      <c r="U316" s="409"/>
      <c r="V316" s="409"/>
      <c r="W316" s="409"/>
      <c r="X316" s="409"/>
      <c r="Y316" s="409"/>
      <c r="Z316" s="409"/>
    </row>
    <row r="317">
      <c r="A317" s="409"/>
      <c r="B317" s="409"/>
      <c r="C317" s="409"/>
      <c r="D317" s="409"/>
      <c r="E317" s="409"/>
      <c r="F317" s="409"/>
      <c r="G317" s="409"/>
      <c r="H317" s="409"/>
      <c r="I317" s="409"/>
      <c r="J317" s="409"/>
      <c r="K317" s="409"/>
      <c r="L317" s="409"/>
      <c r="M317" s="409"/>
      <c r="N317" s="409"/>
      <c r="O317" s="409"/>
      <c r="P317" s="409"/>
      <c r="Q317" s="409"/>
      <c r="R317" s="409"/>
      <c r="S317" s="409"/>
      <c r="T317" s="409"/>
      <c r="U317" s="409"/>
      <c r="V317" s="409"/>
      <c r="W317" s="409"/>
      <c r="X317" s="409"/>
      <c r="Y317" s="409"/>
      <c r="Z317" s="409"/>
    </row>
    <row r="318">
      <c r="A318" s="409"/>
      <c r="B318" s="409"/>
      <c r="C318" s="409"/>
      <c r="D318" s="409"/>
      <c r="E318" s="409"/>
      <c r="F318" s="409"/>
      <c r="G318" s="409"/>
      <c r="H318" s="409"/>
      <c r="I318" s="409"/>
      <c r="J318" s="409"/>
      <c r="K318" s="409"/>
      <c r="L318" s="409"/>
      <c r="M318" s="409"/>
      <c r="N318" s="409"/>
      <c r="O318" s="409"/>
      <c r="P318" s="409"/>
      <c r="Q318" s="409"/>
      <c r="R318" s="409"/>
      <c r="S318" s="409"/>
      <c r="T318" s="409"/>
      <c r="U318" s="409"/>
      <c r="V318" s="409"/>
      <c r="W318" s="409"/>
      <c r="X318" s="409"/>
      <c r="Y318" s="409"/>
      <c r="Z318" s="409"/>
    </row>
    <row r="319">
      <c r="A319" s="409"/>
      <c r="B319" s="409"/>
      <c r="C319" s="409"/>
      <c r="D319" s="409"/>
      <c r="E319" s="409"/>
      <c r="F319" s="409"/>
      <c r="G319" s="409"/>
      <c r="H319" s="409"/>
      <c r="I319" s="409"/>
      <c r="J319" s="409"/>
      <c r="K319" s="409"/>
      <c r="L319" s="409"/>
      <c r="M319" s="409"/>
      <c r="N319" s="409"/>
      <c r="O319" s="409"/>
      <c r="P319" s="409"/>
      <c r="Q319" s="409"/>
      <c r="R319" s="409"/>
      <c r="S319" s="409"/>
      <c r="T319" s="409"/>
      <c r="U319" s="409"/>
      <c r="V319" s="409"/>
      <c r="W319" s="409"/>
      <c r="X319" s="409"/>
      <c r="Y319" s="409"/>
      <c r="Z319" s="409"/>
    </row>
    <row r="320">
      <c r="A320" s="409"/>
      <c r="B320" s="409"/>
      <c r="C320" s="409"/>
      <c r="D320" s="409"/>
      <c r="E320" s="409"/>
      <c r="F320" s="409"/>
      <c r="G320" s="409"/>
      <c r="H320" s="409"/>
      <c r="I320" s="409"/>
      <c r="J320" s="409"/>
      <c r="K320" s="409"/>
      <c r="L320" s="409"/>
      <c r="M320" s="409"/>
      <c r="N320" s="409"/>
      <c r="O320" s="409"/>
      <c r="P320" s="409"/>
      <c r="Q320" s="409"/>
      <c r="R320" s="409"/>
      <c r="S320" s="409"/>
      <c r="T320" s="409"/>
      <c r="U320" s="409"/>
      <c r="V320" s="409"/>
      <c r="W320" s="409"/>
      <c r="X320" s="409"/>
      <c r="Y320" s="409"/>
      <c r="Z320" s="409"/>
    </row>
    <row r="321">
      <c r="A321" s="409"/>
      <c r="B321" s="409"/>
      <c r="C321" s="409"/>
      <c r="D321" s="409"/>
      <c r="E321" s="409"/>
      <c r="F321" s="409"/>
      <c r="G321" s="409"/>
      <c r="H321" s="409"/>
      <c r="I321" s="409"/>
      <c r="J321" s="409"/>
      <c r="K321" s="409"/>
      <c r="L321" s="409"/>
      <c r="M321" s="409"/>
      <c r="N321" s="409"/>
      <c r="O321" s="409"/>
      <c r="P321" s="409"/>
      <c r="Q321" s="409"/>
      <c r="R321" s="409"/>
      <c r="S321" s="409"/>
      <c r="T321" s="409"/>
      <c r="U321" s="409"/>
      <c r="V321" s="409"/>
      <c r="W321" s="409"/>
      <c r="X321" s="409"/>
      <c r="Y321" s="409"/>
      <c r="Z321" s="409"/>
    </row>
    <row r="322">
      <c r="A322" s="409"/>
      <c r="B322" s="409"/>
      <c r="C322" s="409"/>
      <c r="D322" s="409"/>
      <c r="E322" s="409"/>
      <c r="F322" s="409"/>
      <c r="G322" s="409"/>
      <c r="H322" s="409"/>
      <c r="I322" s="409"/>
      <c r="J322" s="409"/>
      <c r="K322" s="409"/>
      <c r="L322" s="409"/>
      <c r="M322" s="409"/>
      <c r="N322" s="409"/>
      <c r="O322" s="409"/>
      <c r="P322" s="409"/>
      <c r="Q322" s="409"/>
      <c r="R322" s="409"/>
      <c r="S322" s="409"/>
      <c r="T322" s="409"/>
      <c r="U322" s="409"/>
      <c r="V322" s="409"/>
      <c r="W322" s="409"/>
      <c r="X322" s="409"/>
      <c r="Y322" s="409"/>
      <c r="Z322" s="409"/>
    </row>
    <row r="323">
      <c r="A323" s="409"/>
      <c r="B323" s="409"/>
      <c r="C323" s="409"/>
      <c r="D323" s="409"/>
      <c r="E323" s="409"/>
      <c r="F323" s="409"/>
      <c r="G323" s="409"/>
      <c r="H323" s="409"/>
      <c r="I323" s="409"/>
      <c r="J323" s="409"/>
      <c r="K323" s="409"/>
      <c r="L323" s="409"/>
      <c r="M323" s="409"/>
      <c r="N323" s="409"/>
      <c r="O323" s="409"/>
      <c r="P323" s="409"/>
      <c r="Q323" s="409"/>
      <c r="R323" s="409"/>
      <c r="S323" s="409"/>
      <c r="T323" s="409"/>
      <c r="U323" s="409"/>
      <c r="V323" s="409"/>
      <c r="W323" s="409"/>
      <c r="X323" s="409"/>
      <c r="Y323" s="409"/>
      <c r="Z323" s="409"/>
    </row>
    <row r="324">
      <c r="A324" s="409"/>
      <c r="B324" s="409"/>
      <c r="C324" s="409"/>
      <c r="D324" s="409"/>
      <c r="E324" s="409"/>
      <c r="F324" s="409"/>
      <c r="G324" s="409"/>
      <c r="H324" s="409"/>
      <c r="I324" s="409"/>
      <c r="J324" s="409"/>
      <c r="K324" s="409"/>
      <c r="L324" s="409"/>
      <c r="M324" s="409"/>
      <c r="N324" s="409"/>
      <c r="O324" s="409"/>
      <c r="P324" s="409"/>
      <c r="Q324" s="409"/>
      <c r="R324" s="409"/>
      <c r="S324" s="409"/>
      <c r="T324" s="409"/>
      <c r="U324" s="409"/>
      <c r="V324" s="409"/>
      <c r="W324" s="409"/>
      <c r="X324" s="409"/>
      <c r="Y324" s="409"/>
      <c r="Z324" s="409"/>
    </row>
    <row r="325">
      <c r="A325" s="409"/>
      <c r="B325" s="409"/>
      <c r="C325" s="409"/>
      <c r="D325" s="409"/>
      <c r="E325" s="409"/>
      <c r="F325" s="409"/>
      <c r="G325" s="409"/>
      <c r="H325" s="409"/>
      <c r="I325" s="409"/>
      <c r="J325" s="409"/>
      <c r="K325" s="409"/>
      <c r="L325" s="409"/>
      <c r="M325" s="409"/>
      <c r="N325" s="409"/>
      <c r="O325" s="409"/>
      <c r="P325" s="409"/>
      <c r="Q325" s="409"/>
      <c r="R325" s="409"/>
      <c r="S325" s="409"/>
      <c r="T325" s="409"/>
      <c r="U325" s="409"/>
      <c r="V325" s="409"/>
      <c r="W325" s="409"/>
      <c r="X325" s="409"/>
      <c r="Y325" s="409"/>
      <c r="Z325" s="409"/>
    </row>
    <row r="326">
      <c r="A326" s="409"/>
      <c r="B326" s="409"/>
      <c r="C326" s="409"/>
      <c r="D326" s="409"/>
      <c r="E326" s="409"/>
      <c r="F326" s="409"/>
      <c r="G326" s="409"/>
      <c r="H326" s="409"/>
      <c r="I326" s="409"/>
      <c r="J326" s="409"/>
      <c r="K326" s="409"/>
      <c r="L326" s="409"/>
      <c r="M326" s="409"/>
      <c r="N326" s="409"/>
      <c r="O326" s="409"/>
      <c r="P326" s="409"/>
      <c r="Q326" s="409"/>
      <c r="R326" s="409"/>
      <c r="S326" s="409"/>
      <c r="T326" s="409"/>
      <c r="U326" s="409"/>
      <c r="V326" s="409"/>
      <c r="W326" s="409"/>
      <c r="X326" s="409"/>
      <c r="Y326" s="409"/>
      <c r="Z326" s="409"/>
    </row>
    <row r="327">
      <c r="A327" s="409"/>
      <c r="B327" s="409"/>
      <c r="C327" s="409"/>
      <c r="D327" s="409"/>
      <c r="E327" s="409"/>
      <c r="F327" s="409"/>
      <c r="G327" s="409"/>
      <c r="H327" s="409"/>
      <c r="I327" s="409"/>
      <c r="J327" s="409"/>
      <c r="K327" s="409"/>
      <c r="L327" s="409"/>
      <c r="M327" s="409"/>
      <c r="N327" s="409"/>
      <c r="O327" s="409"/>
      <c r="P327" s="409"/>
      <c r="Q327" s="409"/>
      <c r="R327" s="409"/>
      <c r="S327" s="409"/>
      <c r="T327" s="409"/>
      <c r="U327" s="409"/>
      <c r="V327" s="409"/>
      <c r="W327" s="409"/>
      <c r="X327" s="409"/>
      <c r="Y327" s="409"/>
      <c r="Z327" s="409"/>
    </row>
    <row r="328">
      <c r="A328" s="409"/>
      <c r="B328" s="409"/>
      <c r="C328" s="409"/>
      <c r="D328" s="409"/>
      <c r="E328" s="409"/>
      <c r="F328" s="409"/>
      <c r="G328" s="409"/>
      <c r="H328" s="409"/>
      <c r="I328" s="409"/>
      <c r="J328" s="409"/>
      <c r="K328" s="409"/>
      <c r="L328" s="409"/>
      <c r="M328" s="409"/>
      <c r="N328" s="409"/>
      <c r="O328" s="409"/>
      <c r="P328" s="409"/>
      <c r="Q328" s="409"/>
      <c r="R328" s="409"/>
      <c r="S328" s="409"/>
      <c r="T328" s="409"/>
      <c r="U328" s="409"/>
      <c r="V328" s="409"/>
      <c r="W328" s="409"/>
      <c r="X328" s="409"/>
      <c r="Y328" s="409"/>
      <c r="Z328" s="409"/>
    </row>
    <row r="329">
      <c r="A329" s="409"/>
      <c r="B329" s="409"/>
      <c r="C329" s="409"/>
      <c r="D329" s="409"/>
      <c r="E329" s="409"/>
      <c r="F329" s="409"/>
      <c r="G329" s="409"/>
      <c r="H329" s="409"/>
      <c r="I329" s="409"/>
      <c r="J329" s="409"/>
      <c r="K329" s="409"/>
      <c r="L329" s="409"/>
      <c r="M329" s="409"/>
      <c r="N329" s="409"/>
      <c r="O329" s="409"/>
      <c r="P329" s="409"/>
      <c r="Q329" s="409"/>
      <c r="R329" s="409"/>
      <c r="S329" s="409"/>
      <c r="T329" s="409"/>
      <c r="U329" s="409"/>
      <c r="V329" s="409"/>
      <c r="W329" s="409"/>
      <c r="X329" s="409"/>
      <c r="Y329" s="409"/>
      <c r="Z329" s="409"/>
    </row>
    <row r="330">
      <c r="A330" s="409"/>
      <c r="B330" s="409"/>
      <c r="C330" s="409"/>
      <c r="D330" s="409"/>
      <c r="E330" s="409"/>
      <c r="F330" s="409"/>
      <c r="G330" s="409"/>
      <c r="H330" s="409"/>
      <c r="I330" s="409"/>
      <c r="J330" s="409"/>
      <c r="K330" s="409"/>
      <c r="L330" s="409"/>
      <c r="M330" s="409"/>
      <c r="N330" s="409"/>
      <c r="O330" s="409"/>
      <c r="P330" s="409"/>
      <c r="Q330" s="409"/>
      <c r="R330" s="409"/>
      <c r="S330" s="409"/>
      <c r="T330" s="409"/>
      <c r="U330" s="409"/>
      <c r="V330" s="409"/>
      <c r="W330" s="409"/>
      <c r="X330" s="409"/>
      <c r="Y330" s="409"/>
      <c r="Z330" s="409"/>
    </row>
    <row r="331">
      <c r="A331" s="409"/>
      <c r="B331" s="409"/>
      <c r="C331" s="409"/>
      <c r="D331" s="409"/>
      <c r="E331" s="409"/>
      <c r="F331" s="409"/>
      <c r="G331" s="409"/>
      <c r="H331" s="409"/>
      <c r="I331" s="409"/>
      <c r="J331" s="409"/>
      <c r="K331" s="409"/>
      <c r="L331" s="409"/>
      <c r="M331" s="409"/>
      <c r="N331" s="409"/>
      <c r="O331" s="409"/>
      <c r="P331" s="409"/>
      <c r="Q331" s="409"/>
      <c r="R331" s="409"/>
      <c r="S331" s="409"/>
      <c r="T331" s="409"/>
      <c r="U331" s="409"/>
      <c r="V331" s="409"/>
      <c r="W331" s="409"/>
      <c r="X331" s="409"/>
      <c r="Y331" s="409"/>
      <c r="Z331" s="409"/>
    </row>
    <row r="332">
      <c r="A332" s="409"/>
      <c r="B332" s="409"/>
      <c r="C332" s="409"/>
      <c r="D332" s="409"/>
      <c r="E332" s="409"/>
      <c r="F332" s="409"/>
      <c r="G332" s="409"/>
      <c r="H332" s="409"/>
      <c r="I332" s="409"/>
      <c r="J332" s="409"/>
      <c r="K332" s="409"/>
      <c r="L332" s="409"/>
      <c r="M332" s="409"/>
      <c r="N332" s="409"/>
      <c r="O332" s="409"/>
      <c r="P332" s="409"/>
      <c r="Q332" s="409"/>
      <c r="R332" s="409"/>
      <c r="S332" s="409"/>
      <c r="T332" s="409"/>
      <c r="U332" s="409"/>
      <c r="V332" s="409"/>
      <c r="W332" s="409"/>
      <c r="X332" s="409"/>
      <c r="Y332" s="409"/>
      <c r="Z332" s="409"/>
    </row>
    <row r="333">
      <c r="A333" s="409"/>
      <c r="B333" s="409"/>
      <c r="C333" s="409"/>
      <c r="D333" s="409"/>
      <c r="E333" s="409"/>
      <c r="F333" s="409"/>
      <c r="G333" s="409"/>
      <c r="H333" s="409"/>
      <c r="I333" s="409"/>
      <c r="J333" s="409"/>
      <c r="K333" s="409"/>
      <c r="L333" s="409"/>
      <c r="M333" s="409"/>
      <c r="N333" s="409"/>
      <c r="O333" s="409"/>
      <c r="P333" s="409"/>
      <c r="Q333" s="409"/>
      <c r="R333" s="409"/>
      <c r="S333" s="409"/>
      <c r="T333" s="409"/>
      <c r="U333" s="409"/>
      <c r="V333" s="409"/>
      <c r="W333" s="409"/>
      <c r="X333" s="409"/>
      <c r="Y333" s="409"/>
      <c r="Z333" s="409"/>
    </row>
    <row r="334">
      <c r="A334" s="409"/>
      <c r="B334" s="409"/>
      <c r="C334" s="409"/>
      <c r="D334" s="409"/>
      <c r="E334" s="409"/>
      <c r="F334" s="409"/>
      <c r="G334" s="409"/>
      <c r="H334" s="409"/>
      <c r="I334" s="409"/>
      <c r="J334" s="409"/>
      <c r="K334" s="409"/>
      <c r="L334" s="409"/>
      <c r="M334" s="409"/>
      <c r="N334" s="409"/>
      <c r="O334" s="409"/>
      <c r="P334" s="409"/>
      <c r="Q334" s="409"/>
      <c r="R334" s="409"/>
      <c r="S334" s="409"/>
      <c r="T334" s="409"/>
      <c r="U334" s="409"/>
      <c r="V334" s="409"/>
      <c r="W334" s="409"/>
      <c r="X334" s="409"/>
      <c r="Y334" s="409"/>
      <c r="Z334" s="409"/>
    </row>
    <row r="335">
      <c r="A335" s="409"/>
      <c r="B335" s="409"/>
      <c r="C335" s="409"/>
      <c r="D335" s="409"/>
      <c r="E335" s="409"/>
      <c r="F335" s="409"/>
      <c r="G335" s="409"/>
      <c r="H335" s="409"/>
      <c r="I335" s="409"/>
      <c r="J335" s="409"/>
      <c r="K335" s="409"/>
      <c r="L335" s="409"/>
      <c r="M335" s="409"/>
      <c r="N335" s="409"/>
      <c r="O335" s="409"/>
      <c r="P335" s="409"/>
      <c r="Q335" s="409"/>
      <c r="R335" s="409"/>
      <c r="S335" s="409"/>
      <c r="T335" s="409"/>
      <c r="U335" s="409"/>
      <c r="V335" s="409"/>
      <c r="W335" s="409"/>
      <c r="X335" s="409"/>
      <c r="Y335" s="409"/>
      <c r="Z335" s="409"/>
    </row>
    <row r="336">
      <c r="A336" s="409"/>
      <c r="B336" s="409"/>
      <c r="C336" s="409"/>
      <c r="D336" s="409"/>
      <c r="E336" s="409"/>
      <c r="F336" s="409"/>
      <c r="G336" s="409"/>
      <c r="H336" s="409"/>
      <c r="I336" s="409"/>
      <c r="J336" s="409"/>
      <c r="K336" s="409"/>
      <c r="L336" s="409"/>
      <c r="M336" s="409"/>
      <c r="N336" s="409"/>
      <c r="O336" s="409"/>
      <c r="P336" s="409"/>
      <c r="Q336" s="409"/>
      <c r="R336" s="409"/>
      <c r="S336" s="409"/>
      <c r="T336" s="409"/>
      <c r="U336" s="409"/>
      <c r="V336" s="409"/>
      <c r="W336" s="409"/>
      <c r="X336" s="409"/>
      <c r="Y336" s="409"/>
      <c r="Z336" s="409"/>
    </row>
    <row r="337">
      <c r="A337" s="409"/>
      <c r="B337" s="409"/>
      <c r="C337" s="409"/>
      <c r="D337" s="409"/>
      <c r="E337" s="409"/>
      <c r="F337" s="409"/>
      <c r="G337" s="409"/>
      <c r="H337" s="409"/>
      <c r="I337" s="409"/>
      <c r="J337" s="409"/>
      <c r="K337" s="409"/>
      <c r="L337" s="409"/>
      <c r="M337" s="409"/>
      <c r="N337" s="409"/>
      <c r="O337" s="409"/>
      <c r="P337" s="409"/>
      <c r="Q337" s="409"/>
      <c r="R337" s="409"/>
      <c r="S337" s="409"/>
      <c r="T337" s="409"/>
      <c r="U337" s="409"/>
      <c r="V337" s="409"/>
      <c r="W337" s="409"/>
      <c r="X337" s="409"/>
      <c r="Y337" s="409"/>
      <c r="Z337" s="409"/>
    </row>
    <row r="338">
      <c r="A338" s="409"/>
      <c r="B338" s="409"/>
      <c r="C338" s="409"/>
      <c r="D338" s="409"/>
      <c r="E338" s="409"/>
      <c r="F338" s="409"/>
      <c r="G338" s="409"/>
      <c r="H338" s="409"/>
      <c r="I338" s="409"/>
      <c r="J338" s="409"/>
      <c r="K338" s="409"/>
      <c r="L338" s="409"/>
      <c r="M338" s="409"/>
      <c r="N338" s="409"/>
      <c r="O338" s="409"/>
      <c r="P338" s="409"/>
      <c r="Q338" s="409"/>
      <c r="R338" s="409"/>
      <c r="S338" s="409"/>
      <c r="T338" s="409"/>
      <c r="U338" s="409"/>
      <c r="V338" s="409"/>
      <c r="W338" s="409"/>
      <c r="X338" s="409"/>
      <c r="Y338" s="409"/>
      <c r="Z338" s="409"/>
    </row>
    <row r="339">
      <c r="A339" s="409"/>
      <c r="B339" s="409"/>
      <c r="C339" s="409"/>
      <c r="D339" s="409"/>
      <c r="E339" s="409"/>
      <c r="F339" s="409"/>
      <c r="G339" s="409"/>
      <c r="H339" s="409"/>
      <c r="I339" s="409"/>
      <c r="J339" s="409"/>
      <c r="K339" s="409"/>
      <c r="L339" s="409"/>
      <c r="M339" s="409"/>
      <c r="N339" s="409"/>
      <c r="O339" s="409"/>
      <c r="P339" s="409"/>
      <c r="Q339" s="409"/>
      <c r="R339" s="409"/>
      <c r="S339" s="409"/>
      <c r="T339" s="409"/>
      <c r="U339" s="409"/>
      <c r="V339" s="409"/>
      <c r="W339" s="409"/>
      <c r="X339" s="409"/>
      <c r="Y339" s="409"/>
      <c r="Z339" s="409"/>
    </row>
    <row r="340">
      <c r="A340" s="409"/>
      <c r="B340" s="409"/>
      <c r="C340" s="409"/>
      <c r="D340" s="409"/>
      <c r="E340" s="409"/>
      <c r="F340" s="409"/>
      <c r="G340" s="409"/>
      <c r="H340" s="409"/>
      <c r="I340" s="409"/>
      <c r="J340" s="409"/>
      <c r="K340" s="409"/>
      <c r="L340" s="409"/>
      <c r="M340" s="409"/>
      <c r="N340" s="409"/>
      <c r="O340" s="409"/>
      <c r="P340" s="409"/>
      <c r="Q340" s="409"/>
      <c r="R340" s="409"/>
      <c r="S340" s="409"/>
      <c r="T340" s="409"/>
      <c r="U340" s="409"/>
      <c r="V340" s="409"/>
      <c r="W340" s="409"/>
      <c r="X340" s="409"/>
      <c r="Y340" s="409"/>
      <c r="Z340" s="409"/>
    </row>
    <row r="341">
      <c r="A341" s="409"/>
      <c r="B341" s="409"/>
      <c r="C341" s="409"/>
      <c r="D341" s="409"/>
      <c r="E341" s="409"/>
      <c r="F341" s="409"/>
      <c r="G341" s="409"/>
      <c r="H341" s="409"/>
      <c r="I341" s="409"/>
      <c r="J341" s="409"/>
      <c r="K341" s="409"/>
      <c r="L341" s="409"/>
      <c r="M341" s="409"/>
      <c r="N341" s="409"/>
      <c r="O341" s="409"/>
      <c r="P341" s="409"/>
      <c r="Q341" s="409"/>
      <c r="R341" s="409"/>
      <c r="S341" s="409"/>
      <c r="T341" s="409"/>
      <c r="U341" s="409"/>
      <c r="V341" s="409"/>
      <c r="W341" s="409"/>
      <c r="X341" s="409"/>
      <c r="Y341" s="409"/>
      <c r="Z341" s="409"/>
    </row>
    <row r="342">
      <c r="A342" s="409"/>
      <c r="B342" s="409"/>
      <c r="C342" s="409"/>
      <c r="D342" s="409"/>
      <c r="E342" s="409"/>
      <c r="F342" s="409"/>
      <c r="G342" s="409"/>
      <c r="H342" s="409"/>
      <c r="I342" s="409"/>
      <c r="J342" s="409"/>
      <c r="K342" s="409"/>
      <c r="L342" s="409"/>
      <c r="M342" s="409"/>
      <c r="N342" s="409"/>
      <c r="O342" s="409"/>
      <c r="P342" s="409"/>
      <c r="Q342" s="409"/>
      <c r="R342" s="409"/>
      <c r="S342" s="409"/>
      <c r="T342" s="409"/>
      <c r="U342" s="409"/>
      <c r="V342" s="409"/>
      <c r="W342" s="409"/>
      <c r="X342" s="409"/>
      <c r="Y342" s="409"/>
      <c r="Z342" s="409"/>
    </row>
    <row r="343">
      <c r="A343" s="409"/>
      <c r="B343" s="409"/>
      <c r="C343" s="409"/>
      <c r="D343" s="409"/>
      <c r="E343" s="409"/>
      <c r="F343" s="409"/>
      <c r="G343" s="409"/>
      <c r="H343" s="409"/>
      <c r="I343" s="409"/>
      <c r="J343" s="409"/>
      <c r="K343" s="409"/>
      <c r="L343" s="409"/>
      <c r="M343" s="409"/>
      <c r="N343" s="409"/>
      <c r="O343" s="409"/>
      <c r="P343" s="409"/>
      <c r="Q343" s="409"/>
      <c r="R343" s="409"/>
      <c r="S343" s="409"/>
      <c r="T343" s="409"/>
      <c r="U343" s="409"/>
      <c r="V343" s="409"/>
      <c r="W343" s="409"/>
      <c r="X343" s="409"/>
      <c r="Y343" s="409"/>
      <c r="Z343" s="409"/>
    </row>
    <row r="344">
      <c r="A344" s="409"/>
      <c r="B344" s="409"/>
      <c r="C344" s="409"/>
      <c r="D344" s="409"/>
      <c r="E344" s="409"/>
      <c r="F344" s="409"/>
      <c r="G344" s="409"/>
      <c r="H344" s="409"/>
      <c r="I344" s="409"/>
      <c r="J344" s="409"/>
      <c r="K344" s="409"/>
      <c r="L344" s="409"/>
      <c r="M344" s="409"/>
      <c r="N344" s="409"/>
      <c r="O344" s="409"/>
      <c r="P344" s="409"/>
      <c r="Q344" s="409"/>
      <c r="R344" s="409"/>
      <c r="S344" s="409"/>
      <c r="T344" s="409"/>
      <c r="U344" s="409"/>
      <c r="V344" s="409"/>
      <c r="W344" s="409"/>
      <c r="X344" s="409"/>
      <c r="Y344" s="409"/>
      <c r="Z344" s="409"/>
    </row>
    <row r="345">
      <c r="A345" s="409"/>
      <c r="B345" s="409"/>
      <c r="C345" s="409"/>
      <c r="D345" s="409"/>
      <c r="E345" s="409"/>
      <c r="F345" s="409"/>
      <c r="G345" s="409"/>
      <c r="H345" s="409"/>
      <c r="I345" s="409"/>
      <c r="J345" s="409"/>
      <c r="K345" s="409"/>
      <c r="L345" s="409"/>
      <c r="M345" s="409"/>
      <c r="N345" s="409"/>
      <c r="O345" s="409"/>
      <c r="P345" s="409"/>
      <c r="Q345" s="409"/>
      <c r="R345" s="409"/>
      <c r="S345" s="409"/>
      <c r="T345" s="409"/>
      <c r="U345" s="409"/>
      <c r="V345" s="409"/>
      <c r="W345" s="409"/>
      <c r="X345" s="409"/>
      <c r="Y345" s="409"/>
      <c r="Z345" s="409"/>
    </row>
    <row r="346">
      <c r="A346" s="409"/>
      <c r="B346" s="409"/>
      <c r="C346" s="409"/>
      <c r="D346" s="409"/>
      <c r="E346" s="409"/>
      <c r="F346" s="409"/>
      <c r="G346" s="409"/>
      <c r="H346" s="409"/>
      <c r="I346" s="409"/>
      <c r="J346" s="409"/>
      <c r="K346" s="409"/>
      <c r="L346" s="409"/>
      <c r="M346" s="409"/>
      <c r="N346" s="409"/>
      <c r="O346" s="409"/>
      <c r="P346" s="409"/>
      <c r="Q346" s="409"/>
      <c r="R346" s="409"/>
      <c r="S346" s="409"/>
      <c r="T346" s="409"/>
      <c r="U346" s="409"/>
      <c r="V346" s="409"/>
      <c r="W346" s="409"/>
      <c r="X346" s="409"/>
      <c r="Y346" s="409"/>
      <c r="Z346" s="409"/>
    </row>
    <row r="347">
      <c r="A347" s="409"/>
      <c r="B347" s="409"/>
      <c r="C347" s="409"/>
      <c r="D347" s="409"/>
      <c r="E347" s="409"/>
      <c r="F347" s="409"/>
      <c r="G347" s="409"/>
      <c r="H347" s="409"/>
      <c r="I347" s="409"/>
      <c r="J347" s="409"/>
      <c r="K347" s="409"/>
      <c r="L347" s="409"/>
      <c r="M347" s="409"/>
      <c r="N347" s="409"/>
      <c r="O347" s="409"/>
      <c r="P347" s="409"/>
      <c r="Q347" s="409"/>
      <c r="R347" s="409"/>
      <c r="S347" s="409"/>
      <c r="T347" s="409"/>
      <c r="U347" s="409"/>
      <c r="V347" s="409"/>
      <c r="W347" s="409"/>
      <c r="X347" s="409"/>
      <c r="Y347" s="409"/>
      <c r="Z347" s="409"/>
    </row>
    <row r="348">
      <c r="A348" s="409"/>
      <c r="B348" s="409"/>
      <c r="C348" s="409"/>
      <c r="D348" s="409"/>
      <c r="E348" s="409"/>
      <c r="F348" s="409"/>
      <c r="G348" s="409"/>
      <c r="H348" s="409"/>
      <c r="I348" s="409"/>
      <c r="J348" s="409"/>
      <c r="K348" s="409"/>
      <c r="L348" s="409"/>
      <c r="M348" s="409"/>
      <c r="N348" s="409"/>
      <c r="O348" s="409"/>
      <c r="P348" s="409"/>
      <c r="Q348" s="409"/>
      <c r="R348" s="409"/>
      <c r="S348" s="409"/>
      <c r="T348" s="409"/>
      <c r="U348" s="409"/>
      <c r="V348" s="409"/>
      <c r="W348" s="409"/>
      <c r="X348" s="409"/>
      <c r="Y348" s="409"/>
      <c r="Z348" s="409"/>
    </row>
    <row r="349">
      <c r="A349" s="409"/>
      <c r="B349" s="409"/>
      <c r="C349" s="409"/>
      <c r="D349" s="409"/>
      <c r="E349" s="409"/>
      <c r="F349" s="409"/>
      <c r="G349" s="409"/>
      <c r="H349" s="409"/>
      <c r="I349" s="409"/>
      <c r="J349" s="409"/>
      <c r="K349" s="409"/>
      <c r="L349" s="409"/>
      <c r="M349" s="409"/>
      <c r="N349" s="409"/>
      <c r="O349" s="409"/>
      <c r="P349" s="409"/>
      <c r="Q349" s="409"/>
      <c r="R349" s="409"/>
      <c r="S349" s="409"/>
      <c r="T349" s="409"/>
      <c r="U349" s="409"/>
      <c r="V349" s="409"/>
      <c r="W349" s="409"/>
      <c r="X349" s="409"/>
      <c r="Y349" s="409"/>
      <c r="Z349" s="409"/>
    </row>
    <row r="350">
      <c r="A350" s="409"/>
      <c r="B350" s="409"/>
      <c r="C350" s="409"/>
      <c r="D350" s="409"/>
      <c r="E350" s="409"/>
      <c r="F350" s="409"/>
      <c r="G350" s="409"/>
      <c r="H350" s="409"/>
      <c r="I350" s="409"/>
      <c r="J350" s="409"/>
      <c r="K350" s="409"/>
      <c r="L350" s="409"/>
      <c r="M350" s="409"/>
      <c r="N350" s="409"/>
      <c r="O350" s="409"/>
      <c r="P350" s="409"/>
      <c r="Q350" s="409"/>
      <c r="R350" s="409"/>
      <c r="S350" s="409"/>
      <c r="T350" s="409"/>
      <c r="U350" s="409"/>
      <c r="V350" s="409"/>
      <c r="W350" s="409"/>
      <c r="X350" s="409"/>
      <c r="Y350" s="409"/>
      <c r="Z350" s="409"/>
    </row>
    <row r="351">
      <c r="A351" s="409"/>
      <c r="B351" s="409"/>
      <c r="C351" s="409"/>
      <c r="D351" s="409"/>
      <c r="E351" s="409"/>
      <c r="F351" s="409"/>
      <c r="G351" s="409"/>
      <c r="H351" s="409"/>
      <c r="I351" s="409"/>
      <c r="J351" s="409"/>
      <c r="K351" s="409"/>
      <c r="L351" s="409"/>
      <c r="M351" s="409"/>
      <c r="N351" s="409"/>
      <c r="O351" s="409"/>
      <c r="P351" s="409"/>
      <c r="Q351" s="409"/>
      <c r="R351" s="409"/>
      <c r="S351" s="409"/>
      <c r="T351" s="409"/>
      <c r="U351" s="409"/>
      <c r="V351" s="409"/>
      <c r="W351" s="409"/>
      <c r="X351" s="409"/>
      <c r="Y351" s="409"/>
      <c r="Z351" s="409"/>
    </row>
    <row r="352">
      <c r="A352" s="409"/>
      <c r="B352" s="409"/>
      <c r="C352" s="409"/>
      <c r="D352" s="409"/>
      <c r="E352" s="409"/>
      <c r="F352" s="409"/>
      <c r="G352" s="409"/>
      <c r="H352" s="409"/>
      <c r="I352" s="409"/>
      <c r="J352" s="409"/>
      <c r="K352" s="409"/>
      <c r="L352" s="409"/>
      <c r="M352" s="409"/>
      <c r="N352" s="409"/>
      <c r="O352" s="409"/>
      <c r="P352" s="409"/>
      <c r="Q352" s="409"/>
      <c r="R352" s="409"/>
      <c r="S352" s="409"/>
      <c r="T352" s="409"/>
      <c r="U352" s="409"/>
      <c r="V352" s="409"/>
      <c r="W352" s="409"/>
      <c r="X352" s="409"/>
      <c r="Y352" s="409"/>
      <c r="Z352" s="409"/>
    </row>
    <row r="353">
      <c r="A353" s="409"/>
      <c r="B353" s="409"/>
      <c r="C353" s="409"/>
      <c r="D353" s="409"/>
      <c r="E353" s="409"/>
      <c r="F353" s="409"/>
      <c r="G353" s="409"/>
      <c r="H353" s="409"/>
      <c r="I353" s="409"/>
      <c r="J353" s="409"/>
      <c r="K353" s="409"/>
      <c r="L353" s="409"/>
      <c r="M353" s="409"/>
      <c r="N353" s="409"/>
      <c r="O353" s="409"/>
      <c r="P353" s="409"/>
      <c r="Q353" s="409"/>
      <c r="R353" s="409"/>
      <c r="S353" s="409"/>
      <c r="T353" s="409"/>
      <c r="U353" s="409"/>
      <c r="V353" s="409"/>
      <c r="W353" s="409"/>
      <c r="X353" s="409"/>
      <c r="Y353" s="409"/>
      <c r="Z353" s="409"/>
    </row>
    <row r="354">
      <c r="A354" s="409"/>
      <c r="B354" s="409"/>
      <c r="C354" s="409"/>
      <c r="D354" s="409"/>
      <c r="E354" s="409"/>
      <c r="F354" s="409"/>
      <c r="G354" s="409"/>
      <c r="H354" s="409"/>
      <c r="I354" s="409"/>
      <c r="J354" s="409"/>
      <c r="K354" s="409"/>
      <c r="L354" s="409"/>
      <c r="M354" s="409"/>
      <c r="N354" s="409"/>
      <c r="O354" s="409"/>
      <c r="P354" s="409"/>
      <c r="Q354" s="409"/>
      <c r="R354" s="409"/>
      <c r="S354" s="409"/>
      <c r="T354" s="409"/>
      <c r="U354" s="409"/>
      <c r="V354" s="409"/>
      <c r="W354" s="409"/>
      <c r="X354" s="409"/>
      <c r="Y354" s="409"/>
      <c r="Z354" s="409"/>
    </row>
    <row r="355">
      <c r="A355" s="409"/>
      <c r="B355" s="409"/>
      <c r="C355" s="409"/>
      <c r="D355" s="409"/>
      <c r="E355" s="409"/>
      <c r="F355" s="409"/>
      <c r="G355" s="409"/>
      <c r="H355" s="409"/>
      <c r="I355" s="409"/>
      <c r="J355" s="409"/>
      <c r="K355" s="409"/>
      <c r="L355" s="409"/>
      <c r="M355" s="409"/>
      <c r="N355" s="409"/>
      <c r="O355" s="409"/>
      <c r="P355" s="409"/>
      <c r="Q355" s="409"/>
      <c r="R355" s="409"/>
      <c r="S355" s="409"/>
      <c r="T355" s="409"/>
      <c r="U355" s="409"/>
      <c r="V355" s="409"/>
      <c r="W355" s="409"/>
      <c r="X355" s="409"/>
      <c r="Y355" s="409"/>
      <c r="Z355" s="409"/>
    </row>
    <row r="356">
      <c r="A356" s="409"/>
      <c r="B356" s="409"/>
      <c r="C356" s="409"/>
      <c r="D356" s="409"/>
      <c r="E356" s="409"/>
      <c r="F356" s="409"/>
      <c r="G356" s="409"/>
      <c r="H356" s="409"/>
      <c r="I356" s="409"/>
      <c r="J356" s="409"/>
      <c r="K356" s="409"/>
      <c r="L356" s="409"/>
      <c r="M356" s="409"/>
      <c r="N356" s="409"/>
      <c r="O356" s="409"/>
      <c r="P356" s="409"/>
      <c r="Q356" s="409"/>
      <c r="R356" s="409"/>
      <c r="S356" s="409"/>
      <c r="T356" s="409"/>
      <c r="U356" s="409"/>
      <c r="V356" s="409"/>
      <c r="W356" s="409"/>
      <c r="X356" s="409"/>
      <c r="Y356" s="409"/>
      <c r="Z356" s="409"/>
    </row>
    <row r="357">
      <c r="A357" s="409"/>
      <c r="B357" s="409"/>
      <c r="C357" s="409"/>
      <c r="D357" s="409"/>
      <c r="E357" s="409"/>
      <c r="F357" s="409"/>
      <c r="G357" s="409"/>
      <c r="H357" s="409"/>
      <c r="I357" s="409"/>
      <c r="J357" s="409"/>
      <c r="K357" s="409"/>
      <c r="L357" s="409"/>
      <c r="M357" s="409"/>
      <c r="N357" s="409"/>
      <c r="O357" s="409"/>
      <c r="P357" s="409"/>
      <c r="Q357" s="409"/>
      <c r="R357" s="409"/>
      <c r="S357" s="409"/>
      <c r="T357" s="409"/>
      <c r="U357" s="409"/>
      <c r="V357" s="409"/>
      <c r="W357" s="409"/>
      <c r="X357" s="409"/>
      <c r="Y357" s="409"/>
      <c r="Z357" s="409"/>
    </row>
    <row r="358">
      <c r="A358" s="409"/>
      <c r="B358" s="409"/>
      <c r="C358" s="409"/>
      <c r="D358" s="409"/>
      <c r="E358" s="409"/>
      <c r="F358" s="409"/>
      <c r="G358" s="409"/>
      <c r="H358" s="409"/>
      <c r="I358" s="409"/>
      <c r="J358" s="409"/>
      <c r="K358" s="409"/>
      <c r="L358" s="409"/>
      <c r="M358" s="409"/>
      <c r="N358" s="409"/>
      <c r="O358" s="409"/>
      <c r="P358" s="409"/>
      <c r="Q358" s="409"/>
      <c r="R358" s="409"/>
      <c r="S358" s="409"/>
      <c r="T358" s="409"/>
      <c r="U358" s="409"/>
      <c r="V358" s="409"/>
      <c r="W358" s="409"/>
      <c r="X358" s="409"/>
      <c r="Y358" s="409"/>
      <c r="Z358" s="409"/>
    </row>
    <row r="359">
      <c r="A359" s="409"/>
      <c r="B359" s="409"/>
      <c r="C359" s="409"/>
      <c r="D359" s="409"/>
      <c r="E359" s="409"/>
      <c r="F359" s="409"/>
      <c r="G359" s="409"/>
      <c r="H359" s="409"/>
      <c r="I359" s="409"/>
      <c r="J359" s="409"/>
      <c r="K359" s="409"/>
      <c r="L359" s="409"/>
      <c r="M359" s="409"/>
      <c r="N359" s="409"/>
      <c r="O359" s="409"/>
      <c r="P359" s="409"/>
      <c r="Q359" s="409"/>
      <c r="R359" s="409"/>
      <c r="S359" s="409"/>
      <c r="T359" s="409"/>
      <c r="U359" s="409"/>
      <c r="V359" s="409"/>
      <c r="W359" s="409"/>
      <c r="X359" s="409"/>
      <c r="Y359" s="409"/>
      <c r="Z359" s="409"/>
    </row>
    <row r="360">
      <c r="A360" s="409"/>
      <c r="B360" s="409"/>
      <c r="C360" s="409"/>
      <c r="D360" s="409"/>
      <c r="E360" s="409"/>
      <c r="F360" s="409"/>
      <c r="G360" s="409"/>
      <c r="H360" s="409"/>
      <c r="I360" s="409"/>
      <c r="J360" s="409"/>
      <c r="K360" s="409"/>
      <c r="L360" s="409"/>
      <c r="M360" s="409"/>
      <c r="N360" s="409"/>
      <c r="O360" s="409"/>
      <c r="P360" s="409"/>
      <c r="Q360" s="409"/>
      <c r="R360" s="409"/>
      <c r="S360" s="409"/>
      <c r="T360" s="409"/>
      <c r="U360" s="409"/>
      <c r="V360" s="409"/>
      <c r="W360" s="409"/>
      <c r="X360" s="409"/>
      <c r="Y360" s="409"/>
      <c r="Z360" s="409"/>
    </row>
    <row r="361">
      <c r="A361" s="409"/>
      <c r="B361" s="409"/>
      <c r="C361" s="409"/>
      <c r="D361" s="409"/>
      <c r="E361" s="409"/>
      <c r="F361" s="409"/>
      <c r="G361" s="409"/>
      <c r="H361" s="409"/>
      <c r="I361" s="409"/>
      <c r="J361" s="409"/>
      <c r="K361" s="409"/>
      <c r="L361" s="409"/>
      <c r="M361" s="409"/>
      <c r="N361" s="409"/>
      <c r="O361" s="409"/>
      <c r="P361" s="409"/>
      <c r="Q361" s="409"/>
      <c r="R361" s="409"/>
      <c r="S361" s="409"/>
      <c r="T361" s="409"/>
      <c r="U361" s="409"/>
      <c r="V361" s="409"/>
      <c r="W361" s="409"/>
      <c r="X361" s="409"/>
      <c r="Y361" s="409"/>
      <c r="Z361" s="409"/>
    </row>
    <row r="362">
      <c r="A362" s="409"/>
      <c r="B362" s="409"/>
      <c r="C362" s="409"/>
      <c r="D362" s="409"/>
      <c r="E362" s="409"/>
      <c r="F362" s="409"/>
      <c r="G362" s="409"/>
      <c r="H362" s="409"/>
      <c r="I362" s="409"/>
      <c r="J362" s="409"/>
      <c r="K362" s="409"/>
      <c r="L362" s="409"/>
      <c r="M362" s="409"/>
      <c r="N362" s="409"/>
      <c r="O362" s="409"/>
      <c r="P362" s="409"/>
      <c r="Q362" s="409"/>
      <c r="R362" s="409"/>
      <c r="S362" s="409"/>
      <c r="T362" s="409"/>
      <c r="U362" s="409"/>
      <c r="V362" s="409"/>
      <c r="W362" s="409"/>
      <c r="X362" s="409"/>
      <c r="Y362" s="409"/>
      <c r="Z362" s="409"/>
    </row>
    <row r="363">
      <c r="A363" s="409"/>
      <c r="B363" s="409"/>
      <c r="C363" s="409"/>
      <c r="D363" s="409"/>
      <c r="E363" s="409"/>
      <c r="F363" s="409"/>
      <c r="G363" s="409"/>
      <c r="H363" s="409"/>
      <c r="I363" s="409"/>
      <c r="J363" s="409"/>
      <c r="K363" s="409"/>
      <c r="L363" s="409"/>
      <c r="M363" s="409"/>
      <c r="N363" s="409"/>
      <c r="O363" s="409"/>
      <c r="P363" s="409"/>
      <c r="Q363" s="409"/>
      <c r="R363" s="409"/>
      <c r="S363" s="409"/>
      <c r="T363" s="409"/>
      <c r="U363" s="409"/>
      <c r="V363" s="409"/>
      <c r="W363" s="409"/>
      <c r="X363" s="409"/>
      <c r="Y363" s="409"/>
      <c r="Z363" s="409"/>
    </row>
    <row r="364">
      <c r="A364" s="409"/>
      <c r="B364" s="409"/>
      <c r="C364" s="409"/>
      <c r="D364" s="409"/>
      <c r="E364" s="409"/>
      <c r="F364" s="409"/>
      <c r="G364" s="409"/>
      <c r="H364" s="409"/>
      <c r="I364" s="409"/>
      <c r="J364" s="409"/>
      <c r="K364" s="409"/>
      <c r="L364" s="409"/>
      <c r="M364" s="409"/>
      <c r="N364" s="409"/>
      <c r="O364" s="409"/>
      <c r="P364" s="409"/>
      <c r="Q364" s="409"/>
      <c r="R364" s="409"/>
      <c r="S364" s="409"/>
      <c r="T364" s="409"/>
      <c r="U364" s="409"/>
      <c r="V364" s="409"/>
      <c r="W364" s="409"/>
      <c r="X364" s="409"/>
      <c r="Y364" s="409"/>
      <c r="Z364" s="409"/>
    </row>
    <row r="365">
      <c r="A365" s="409"/>
      <c r="B365" s="409"/>
      <c r="C365" s="409"/>
      <c r="D365" s="409"/>
      <c r="E365" s="409"/>
      <c r="F365" s="409"/>
      <c r="G365" s="409"/>
      <c r="H365" s="409"/>
      <c r="I365" s="409"/>
      <c r="J365" s="409"/>
      <c r="K365" s="409"/>
      <c r="L365" s="409"/>
      <c r="M365" s="409"/>
      <c r="N365" s="409"/>
      <c r="O365" s="409"/>
      <c r="P365" s="409"/>
      <c r="Q365" s="409"/>
      <c r="R365" s="409"/>
      <c r="S365" s="409"/>
      <c r="T365" s="409"/>
      <c r="U365" s="409"/>
      <c r="V365" s="409"/>
      <c r="W365" s="409"/>
      <c r="X365" s="409"/>
      <c r="Y365" s="409"/>
      <c r="Z365" s="409"/>
    </row>
    <row r="366">
      <c r="A366" s="409"/>
      <c r="B366" s="409"/>
      <c r="C366" s="409"/>
      <c r="D366" s="409"/>
      <c r="E366" s="409"/>
      <c r="F366" s="409"/>
      <c r="G366" s="409"/>
      <c r="H366" s="409"/>
      <c r="I366" s="409"/>
      <c r="J366" s="409"/>
      <c r="K366" s="409"/>
      <c r="L366" s="409"/>
      <c r="M366" s="409"/>
      <c r="N366" s="409"/>
      <c r="O366" s="409"/>
      <c r="P366" s="409"/>
      <c r="Q366" s="409"/>
      <c r="R366" s="409"/>
      <c r="S366" s="409"/>
      <c r="T366" s="409"/>
      <c r="U366" s="409"/>
      <c r="V366" s="409"/>
      <c r="W366" s="409"/>
      <c r="X366" s="409"/>
      <c r="Y366" s="409"/>
      <c r="Z366" s="409"/>
    </row>
    <row r="367">
      <c r="A367" s="409"/>
      <c r="B367" s="409"/>
      <c r="C367" s="409"/>
      <c r="D367" s="409"/>
      <c r="E367" s="409"/>
      <c r="F367" s="409"/>
      <c r="G367" s="409"/>
      <c r="H367" s="409"/>
      <c r="I367" s="409"/>
      <c r="J367" s="409"/>
      <c r="K367" s="409"/>
      <c r="L367" s="409"/>
      <c r="M367" s="409"/>
      <c r="N367" s="409"/>
      <c r="O367" s="409"/>
      <c r="P367" s="409"/>
      <c r="Q367" s="409"/>
      <c r="R367" s="409"/>
      <c r="S367" s="409"/>
      <c r="T367" s="409"/>
      <c r="U367" s="409"/>
      <c r="V367" s="409"/>
      <c r="W367" s="409"/>
      <c r="X367" s="409"/>
      <c r="Y367" s="409"/>
      <c r="Z367" s="409"/>
    </row>
    <row r="368">
      <c r="A368" s="409"/>
      <c r="B368" s="409"/>
      <c r="C368" s="409"/>
      <c r="D368" s="409"/>
      <c r="E368" s="409"/>
      <c r="F368" s="409"/>
      <c r="G368" s="409"/>
      <c r="H368" s="409"/>
      <c r="I368" s="409"/>
      <c r="J368" s="409"/>
      <c r="K368" s="409"/>
      <c r="L368" s="409"/>
      <c r="M368" s="409"/>
      <c r="N368" s="409"/>
      <c r="O368" s="409"/>
      <c r="P368" s="409"/>
      <c r="Q368" s="409"/>
      <c r="R368" s="409"/>
      <c r="S368" s="409"/>
      <c r="T368" s="409"/>
      <c r="U368" s="409"/>
      <c r="V368" s="409"/>
      <c r="W368" s="409"/>
      <c r="X368" s="409"/>
      <c r="Y368" s="409"/>
      <c r="Z368" s="409"/>
    </row>
    <row r="369">
      <c r="A369" s="409"/>
      <c r="B369" s="409"/>
      <c r="C369" s="409"/>
      <c r="D369" s="409"/>
      <c r="E369" s="409"/>
      <c r="F369" s="409"/>
      <c r="G369" s="409"/>
      <c r="H369" s="409"/>
      <c r="I369" s="409"/>
      <c r="J369" s="409"/>
      <c r="K369" s="409"/>
      <c r="L369" s="409"/>
      <c r="M369" s="409"/>
      <c r="N369" s="409"/>
      <c r="O369" s="409"/>
      <c r="P369" s="409"/>
      <c r="Q369" s="409"/>
      <c r="R369" s="409"/>
      <c r="S369" s="409"/>
      <c r="T369" s="409"/>
      <c r="U369" s="409"/>
      <c r="V369" s="409"/>
      <c r="W369" s="409"/>
      <c r="X369" s="409"/>
      <c r="Y369" s="409"/>
      <c r="Z369" s="409"/>
    </row>
    <row r="370">
      <c r="A370" s="409"/>
      <c r="B370" s="409"/>
      <c r="C370" s="409"/>
      <c r="D370" s="409"/>
      <c r="E370" s="409"/>
      <c r="F370" s="409"/>
      <c r="G370" s="409"/>
      <c r="H370" s="409"/>
      <c r="I370" s="409"/>
      <c r="J370" s="409"/>
      <c r="K370" s="409"/>
      <c r="L370" s="409"/>
      <c r="M370" s="409"/>
      <c r="N370" s="409"/>
      <c r="O370" s="409"/>
      <c r="P370" s="409"/>
      <c r="Q370" s="409"/>
      <c r="R370" s="409"/>
      <c r="S370" s="409"/>
      <c r="T370" s="409"/>
      <c r="U370" s="409"/>
      <c r="V370" s="409"/>
      <c r="W370" s="409"/>
      <c r="X370" s="409"/>
      <c r="Y370" s="409"/>
      <c r="Z370" s="409"/>
    </row>
    <row r="371">
      <c r="A371" s="409"/>
      <c r="B371" s="409"/>
      <c r="C371" s="409"/>
      <c r="D371" s="409"/>
      <c r="E371" s="409"/>
      <c r="F371" s="409"/>
      <c r="G371" s="409"/>
      <c r="H371" s="409"/>
      <c r="I371" s="409"/>
      <c r="J371" s="409"/>
      <c r="K371" s="409"/>
      <c r="L371" s="409"/>
      <c r="M371" s="409"/>
      <c r="N371" s="409"/>
      <c r="O371" s="409"/>
      <c r="P371" s="409"/>
      <c r="Q371" s="409"/>
      <c r="R371" s="409"/>
      <c r="S371" s="409"/>
      <c r="T371" s="409"/>
      <c r="U371" s="409"/>
      <c r="V371" s="409"/>
      <c r="W371" s="409"/>
      <c r="X371" s="409"/>
      <c r="Y371" s="409"/>
      <c r="Z371" s="409"/>
    </row>
    <row r="372">
      <c r="A372" s="409"/>
      <c r="B372" s="409"/>
      <c r="C372" s="409"/>
      <c r="D372" s="409"/>
      <c r="E372" s="409"/>
      <c r="F372" s="409"/>
      <c r="G372" s="409"/>
      <c r="H372" s="409"/>
      <c r="I372" s="409"/>
      <c r="J372" s="409"/>
      <c r="K372" s="409"/>
      <c r="L372" s="409"/>
      <c r="M372" s="409"/>
      <c r="N372" s="409"/>
      <c r="O372" s="409"/>
      <c r="P372" s="409"/>
      <c r="Q372" s="409"/>
      <c r="R372" s="409"/>
      <c r="S372" s="409"/>
      <c r="T372" s="409"/>
      <c r="U372" s="409"/>
      <c r="V372" s="409"/>
      <c r="W372" s="409"/>
      <c r="X372" s="409"/>
      <c r="Y372" s="409"/>
      <c r="Z372" s="409"/>
    </row>
    <row r="373">
      <c r="A373" s="409"/>
      <c r="B373" s="409"/>
      <c r="C373" s="409"/>
      <c r="D373" s="409"/>
      <c r="E373" s="409"/>
      <c r="F373" s="409"/>
      <c r="G373" s="409"/>
      <c r="H373" s="409"/>
      <c r="I373" s="409"/>
      <c r="J373" s="409"/>
      <c r="K373" s="409"/>
      <c r="L373" s="409"/>
      <c r="M373" s="409"/>
      <c r="N373" s="409"/>
      <c r="O373" s="409"/>
      <c r="P373" s="409"/>
      <c r="Q373" s="409"/>
      <c r="R373" s="409"/>
      <c r="S373" s="409"/>
      <c r="T373" s="409"/>
      <c r="U373" s="409"/>
      <c r="V373" s="409"/>
      <c r="W373" s="409"/>
      <c r="X373" s="409"/>
      <c r="Y373" s="409"/>
      <c r="Z373" s="409"/>
    </row>
    <row r="374">
      <c r="A374" s="409"/>
      <c r="B374" s="409"/>
      <c r="C374" s="409"/>
      <c r="D374" s="409"/>
      <c r="E374" s="409"/>
      <c r="F374" s="409"/>
      <c r="G374" s="409"/>
      <c r="H374" s="409"/>
      <c r="I374" s="409"/>
      <c r="J374" s="409"/>
      <c r="K374" s="409"/>
      <c r="L374" s="409"/>
      <c r="M374" s="409"/>
      <c r="N374" s="409"/>
      <c r="O374" s="409"/>
      <c r="P374" s="409"/>
      <c r="Q374" s="409"/>
      <c r="R374" s="409"/>
      <c r="S374" s="409"/>
      <c r="T374" s="409"/>
      <c r="U374" s="409"/>
      <c r="V374" s="409"/>
      <c r="W374" s="409"/>
      <c r="X374" s="409"/>
      <c r="Y374" s="409"/>
      <c r="Z374" s="409"/>
    </row>
    <row r="375">
      <c r="A375" s="409"/>
      <c r="B375" s="409"/>
      <c r="C375" s="409"/>
      <c r="D375" s="409"/>
      <c r="E375" s="409"/>
      <c r="F375" s="409"/>
      <c r="G375" s="409"/>
      <c r="H375" s="409"/>
      <c r="I375" s="409"/>
      <c r="J375" s="409"/>
      <c r="K375" s="409"/>
      <c r="L375" s="409"/>
      <c r="M375" s="409"/>
      <c r="N375" s="409"/>
      <c r="O375" s="409"/>
      <c r="P375" s="409"/>
      <c r="Q375" s="409"/>
      <c r="R375" s="409"/>
      <c r="S375" s="409"/>
      <c r="T375" s="409"/>
      <c r="U375" s="409"/>
      <c r="V375" s="409"/>
      <c r="W375" s="409"/>
      <c r="X375" s="409"/>
      <c r="Y375" s="409"/>
      <c r="Z375" s="409"/>
    </row>
    <row r="376">
      <c r="A376" s="409"/>
      <c r="B376" s="409"/>
      <c r="C376" s="409"/>
      <c r="D376" s="409"/>
      <c r="E376" s="409"/>
      <c r="F376" s="409"/>
      <c r="G376" s="409"/>
      <c r="H376" s="409"/>
      <c r="I376" s="409"/>
      <c r="J376" s="409"/>
      <c r="K376" s="409"/>
      <c r="L376" s="409"/>
      <c r="M376" s="409"/>
      <c r="N376" s="409"/>
      <c r="O376" s="409"/>
      <c r="P376" s="409"/>
      <c r="Q376" s="409"/>
      <c r="R376" s="409"/>
      <c r="S376" s="409"/>
      <c r="T376" s="409"/>
      <c r="U376" s="409"/>
      <c r="V376" s="409"/>
      <c r="W376" s="409"/>
      <c r="X376" s="409"/>
      <c r="Y376" s="409"/>
      <c r="Z376" s="409"/>
    </row>
    <row r="377">
      <c r="A377" s="409"/>
      <c r="B377" s="409"/>
      <c r="C377" s="409"/>
      <c r="D377" s="409"/>
      <c r="E377" s="409"/>
      <c r="F377" s="409"/>
      <c r="G377" s="409"/>
      <c r="H377" s="409"/>
      <c r="I377" s="409"/>
      <c r="J377" s="409"/>
      <c r="K377" s="409"/>
      <c r="L377" s="409"/>
      <c r="M377" s="409"/>
      <c r="N377" s="409"/>
      <c r="O377" s="409"/>
      <c r="P377" s="409"/>
      <c r="Q377" s="409"/>
      <c r="R377" s="409"/>
      <c r="S377" s="409"/>
      <c r="T377" s="409"/>
      <c r="U377" s="409"/>
      <c r="V377" s="409"/>
      <c r="W377" s="409"/>
      <c r="X377" s="409"/>
      <c r="Y377" s="409"/>
      <c r="Z377" s="409"/>
    </row>
    <row r="378">
      <c r="A378" s="409"/>
      <c r="B378" s="409"/>
      <c r="C378" s="409"/>
      <c r="D378" s="409"/>
      <c r="E378" s="409"/>
      <c r="F378" s="409"/>
      <c r="G378" s="409"/>
      <c r="H378" s="409"/>
      <c r="I378" s="409"/>
      <c r="J378" s="409"/>
      <c r="K378" s="409"/>
      <c r="L378" s="409"/>
      <c r="M378" s="409"/>
      <c r="N378" s="409"/>
      <c r="O378" s="409"/>
      <c r="P378" s="409"/>
      <c r="Q378" s="409"/>
      <c r="R378" s="409"/>
      <c r="S378" s="409"/>
      <c r="T378" s="409"/>
      <c r="U378" s="409"/>
      <c r="V378" s="409"/>
      <c r="W378" s="409"/>
      <c r="X378" s="409"/>
      <c r="Y378" s="409"/>
      <c r="Z378" s="409"/>
    </row>
    <row r="379">
      <c r="A379" s="409"/>
      <c r="B379" s="409"/>
      <c r="C379" s="409"/>
      <c r="D379" s="409"/>
      <c r="E379" s="409"/>
      <c r="F379" s="409"/>
      <c r="G379" s="409"/>
      <c r="H379" s="409"/>
      <c r="I379" s="409"/>
      <c r="J379" s="409"/>
      <c r="K379" s="409"/>
      <c r="L379" s="409"/>
      <c r="M379" s="409"/>
      <c r="N379" s="409"/>
      <c r="O379" s="409"/>
      <c r="P379" s="409"/>
      <c r="Q379" s="409"/>
      <c r="R379" s="409"/>
      <c r="S379" s="409"/>
      <c r="T379" s="409"/>
      <c r="U379" s="409"/>
      <c r="V379" s="409"/>
      <c r="W379" s="409"/>
      <c r="X379" s="409"/>
      <c r="Y379" s="409"/>
      <c r="Z379" s="409"/>
    </row>
    <row r="380">
      <c r="A380" s="409"/>
      <c r="B380" s="409"/>
      <c r="C380" s="409"/>
      <c r="D380" s="409"/>
      <c r="E380" s="409"/>
      <c r="F380" s="409"/>
      <c r="G380" s="409"/>
      <c r="H380" s="409"/>
      <c r="I380" s="409"/>
      <c r="J380" s="409"/>
      <c r="K380" s="409"/>
      <c r="L380" s="409"/>
      <c r="M380" s="409"/>
      <c r="N380" s="409"/>
      <c r="O380" s="409"/>
      <c r="P380" s="409"/>
      <c r="Q380" s="409"/>
      <c r="R380" s="409"/>
      <c r="S380" s="409"/>
      <c r="T380" s="409"/>
      <c r="U380" s="409"/>
      <c r="V380" s="409"/>
      <c r="W380" s="409"/>
      <c r="X380" s="409"/>
      <c r="Y380" s="409"/>
      <c r="Z380" s="409"/>
    </row>
    <row r="381">
      <c r="A381" s="409"/>
      <c r="B381" s="409"/>
      <c r="C381" s="409"/>
      <c r="D381" s="409"/>
      <c r="E381" s="409"/>
      <c r="F381" s="409"/>
      <c r="G381" s="409"/>
      <c r="H381" s="409"/>
      <c r="I381" s="409"/>
      <c r="J381" s="409"/>
      <c r="K381" s="409"/>
      <c r="L381" s="409"/>
      <c r="M381" s="409"/>
      <c r="N381" s="409"/>
      <c r="O381" s="409"/>
      <c r="P381" s="409"/>
      <c r="Q381" s="409"/>
      <c r="R381" s="409"/>
      <c r="S381" s="409"/>
      <c r="T381" s="409"/>
      <c r="U381" s="409"/>
      <c r="V381" s="409"/>
      <c r="W381" s="409"/>
      <c r="X381" s="409"/>
      <c r="Y381" s="409"/>
      <c r="Z381" s="409"/>
    </row>
    <row r="382">
      <c r="A382" s="409"/>
      <c r="B382" s="409"/>
      <c r="C382" s="409"/>
      <c r="D382" s="409"/>
      <c r="E382" s="409"/>
      <c r="F382" s="409"/>
      <c r="G382" s="409"/>
      <c r="H382" s="409"/>
      <c r="I382" s="409"/>
      <c r="J382" s="409"/>
      <c r="K382" s="409"/>
      <c r="L382" s="409"/>
      <c r="M382" s="409"/>
      <c r="N382" s="409"/>
      <c r="O382" s="409"/>
      <c r="P382" s="409"/>
      <c r="Q382" s="409"/>
      <c r="R382" s="409"/>
      <c r="S382" s="409"/>
      <c r="T382" s="409"/>
      <c r="U382" s="409"/>
      <c r="V382" s="409"/>
      <c r="W382" s="409"/>
      <c r="X382" s="409"/>
      <c r="Y382" s="409"/>
      <c r="Z382" s="409"/>
    </row>
    <row r="383">
      <c r="A383" s="409"/>
      <c r="B383" s="409"/>
      <c r="C383" s="409"/>
      <c r="D383" s="409"/>
      <c r="E383" s="409"/>
      <c r="F383" s="409"/>
      <c r="G383" s="409"/>
      <c r="H383" s="409"/>
      <c r="I383" s="409"/>
      <c r="J383" s="409"/>
      <c r="K383" s="409"/>
      <c r="L383" s="409"/>
      <c r="M383" s="409"/>
      <c r="N383" s="409"/>
      <c r="O383" s="409"/>
      <c r="P383" s="409"/>
      <c r="Q383" s="409"/>
      <c r="R383" s="409"/>
      <c r="S383" s="409"/>
      <c r="T383" s="409"/>
      <c r="U383" s="409"/>
      <c r="V383" s="409"/>
      <c r="W383" s="409"/>
      <c r="X383" s="409"/>
      <c r="Y383" s="409"/>
      <c r="Z383" s="409"/>
    </row>
    <row r="384">
      <c r="A384" s="409"/>
      <c r="B384" s="409"/>
      <c r="C384" s="409"/>
      <c r="D384" s="409"/>
      <c r="E384" s="409"/>
      <c r="F384" s="409"/>
      <c r="G384" s="409"/>
      <c r="H384" s="409"/>
      <c r="I384" s="409"/>
      <c r="J384" s="409"/>
      <c r="K384" s="409"/>
      <c r="L384" s="409"/>
      <c r="M384" s="409"/>
      <c r="N384" s="409"/>
      <c r="O384" s="409"/>
      <c r="P384" s="409"/>
      <c r="Q384" s="409"/>
      <c r="R384" s="409"/>
      <c r="S384" s="409"/>
      <c r="T384" s="409"/>
      <c r="U384" s="409"/>
      <c r="V384" s="409"/>
      <c r="W384" s="409"/>
      <c r="X384" s="409"/>
      <c r="Y384" s="409"/>
      <c r="Z384" s="409"/>
    </row>
    <row r="385">
      <c r="A385" s="409"/>
      <c r="B385" s="409"/>
      <c r="C385" s="409"/>
      <c r="D385" s="409"/>
      <c r="E385" s="409"/>
      <c r="F385" s="409"/>
      <c r="G385" s="409"/>
      <c r="H385" s="409"/>
      <c r="I385" s="409"/>
      <c r="J385" s="409"/>
      <c r="K385" s="409"/>
      <c r="L385" s="409"/>
      <c r="M385" s="409"/>
      <c r="N385" s="409"/>
      <c r="O385" s="409"/>
      <c r="P385" s="409"/>
      <c r="Q385" s="409"/>
      <c r="R385" s="409"/>
      <c r="S385" s="409"/>
      <c r="T385" s="409"/>
      <c r="U385" s="409"/>
      <c r="V385" s="409"/>
      <c r="W385" s="409"/>
      <c r="X385" s="409"/>
      <c r="Y385" s="409"/>
      <c r="Z385" s="409"/>
    </row>
    <row r="386">
      <c r="A386" s="409"/>
      <c r="B386" s="409"/>
      <c r="C386" s="409"/>
      <c r="D386" s="409"/>
      <c r="E386" s="409"/>
      <c r="F386" s="409"/>
      <c r="G386" s="409"/>
      <c r="H386" s="409"/>
      <c r="I386" s="409"/>
      <c r="J386" s="409"/>
      <c r="K386" s="409"/>
      <c r="L386" s="409"/>
      <c r="M386" s="409"/>
      <c r="N386" s="409"/>
      <c r="O386" s="409"/>
      <c r="P386" s="409"/>
      <c r="Q386" s="409"/>
      <c r="R386" s="409"/>
      <c r="S386" s="409"/>
      <c r="T386" s="409"/>
      <c r="U386" s="409"/>
      <c r="V386" s="409"/>
      <c r="W386" s="409"/>
      <c r="X386" s="409"/>
      <c r="Y386" s="409"/>
      <c r="Z386" s="409"/>
    </row>
    <row r="387">
      <c r="A387" s="409"/>
      <c r="B387" s="409"/>
      <c r="C387" s="409"/>
      <c r="D387" s="409"/>
      <c r="E387" s="409"/>
      <c r="F387" s="409"/>
      <c r="G387" s="409"/>
      <c r="H387" s="409"/>
      <c r="I387" s="409"/>
      <c r="J387" s="409"/>
      <c r="K387" s="409"/>
      <c r="L387" s="409"/>
      <c r="M387" s="409"/>
      <c r="N387" s="409"/>
      <c r="O387" s="409"/>
      <c r="P387" s="409"/>
      <c r="Q387" s="409"/>
      <c r="R387" s="409"/>
      <c r="S387" s="409"/>
      <c r="T387" s="409"/>
      <c r="U387" s="409"/>
      <c r="V387" s="409"/>
      <c r="W387" s="409"/>
      <c r="X387" s="409"/>
      <c r="Y387" s="409"/>
      <c r="Z387" s="409"/>
    </row>
    <row r="388">
      <c r="A388" s="409"/>
      <c r="B388" s="409"/>
      <c r="C388" s="409"/>
      <c r="D388" s="409"/>
      <c r="E388" s="409"/>
      <c r="F388" s="409"/>
      <c r="G388" s="409"/>
      <c r="H388" s="409"/>
      <c r="I388" s="409"/>
      <c r="J388" s="409"/>
      <c r="K388" s="409"/>
      <c r="L388" s="409"/>
      <c r="M388" s="409"/>
      <c r="N388" s="409"/>
      <c r="O388" s="409"/>
      <c r="P388" s="409"/>
      <c r="Q388" s="409"/>
      <c r="R388" s="409"/>
      <c r="S388" s="409"/>
      <c r="T388" s="409"/>
      <c r="U388" s="409"/>
      <c r="V388" s="409"/>
      <c r="W388" s="409"/>
      <c r="X388" s="409"/>
      <c r="Y388" s="409"/>
      <c r="Z388" s="409"/>
    </row>
    <row r="389">
      <c r="A389" s="409"/>
      <c r="B389" s="409"/>
      <c r="C389" s="409"/>
      <c r="D389" s="409"/>
      <c r="E389" s="409"/>
      <c r="F389" s="409"/>
      <c r="G389" s="409"/>
      <c r="H389" s="409"/>
      <c r="I389" s="409"/>
      <c r="J389" s="409"/>
      <c r="K389" s="409"/>
      <c r="L389" s="409"/>
      <c r="M389" s="409"/>
      <c r="N389" s="409"/>
      <c r="O389" s="409"/>
      <c r="P389" s="409"/>
      <c r="Q389" s="409"/>
      <c r="R389" s="409"/>
      <c r="S389" s="409"/>
      <c r="T389" s="409"/>
      <c r="U389" s="409"/>
      <c r="V389" s="409"/>
      <c r="W389" s="409"/>
      <c r="X389" s="409"/>
      <c r="Y389" s="409"/>
      <c r="Z389" s="409"/>
    </row>
    <row r="390">
      <c r="A390" s="409"/>
      <c r="B390" s="409"/>
      <c r="C390" s="409"/>
      <c r="D390" s="409"/>
      <c r="E390" s="409"/>
      <c r="F390" s="409"/>
      <c r="G390" s="409"/>
      <c r="H390" s="409"/>
      <c r="I390" s="409"/>
      <c r="J390" s="409"/>
      <c r="K390" s="409"/>
      <c r="L390" s="409"/>
      <c r="M390" s="409"/>
      <c r="N390" s="409"/>
      <c r="O390" s="409"/>
      <c r="P390" s="409"/>
      <c r="Q390" s="409"/>
      <c r="R390" s="409"/>
      <c r="S390" s="409"/>
      <c r="T390" s="409"/>
      <c r="U390" s="409"/>
      <c r="V390" s="409"/>
      <c r="W390" s="409"/>
      <c r="X390" s="409"/>
      <c r="Y390" s="409"/>
      <c r="Z390" s="409"/>
    </row>
    <row r="391">
      <c r="A391" s="409"/>
      <c r="B391" s="409"/>
      <c r="C391" s="409"/>
      <c r="D391" s="409"/>
      <c r="E391" s="409"/>
      <c r="F391" s="409"/>
      <c r="G391" s="409"/>
      <c r="H391" s="409"/>
      <c r="I391" s="409"/>
      <c r="J391" s="409"/>
      <c r="K391" s="409"/>
      <c r="L391" s="409"/>
      <c r="M391" s="409"/>
      <c r="N391" s="409"/>
      <c r="O391" s="409"/>
      <c r="P391" s="409"/>
      <c r="Q391" s="409"/>
      <c r="R391" s="409"/>
      <c r="S391" s="409"/>
      <c r="T391" s="409"/>
      <c r="U391" s="409"/>
      <c r="V391" s="409"/>
      <c r="W391" s="409"/>
      <c r="X391" s="409"/>
      <c r="Y391" s="409"/>
      <c r="Z391" s="409"/>
    </row>
    <row r="392">
      <c r="A392" s="409"/>
      <c r="B392" s="409"/>
      <c r="C392" s="409"/>
      <c r="D392" s="409"/>
      <c r="E392" s="409"/>
      <c r="F392" s="409"/>
      <c r="G392" s="409"/>
      <c r="H392" s="409"/>
      <c r="I392" s="409"/>
      <c r="J392" s="409"/>
      <c r="K392" s="409"/>
      <c r="L392" s="409"/>
      <c r="M392" s="409"/>
      <c r="N392" s="409"/>
      <c r="O392" s="409"/>
      <c r="P392" s="409"/>
      <c r="Q392" s="409"/>
      <c r="R392" s="409"/>
      <c r="S392" s="409"/>
      <c r="T392" s="409"/>
      <c r="U392" s="409"/>
      <c r="V392" s="409"/>
      <c r="W392" s="409"/>
      <c r="X392" s="409"/>
      <c r="Y392" s="409"/>
      <c r="Z392" s="409"/>
    </row>
    <row r="393">
      <c r="A393" s="409"/>
      <c r="B393" s="409"/>
      <c r="C393" s="409"/>
      <c r="D393" s="409"/>
      <c r="E393" s="409"/>
      <c r="F393" s="409"/>
      <c r="G393" s="409"/>
      <c r="H393" s="409"/>
      <c r="I393" s="409"/>
      <c r="J393" s="409"/>
      <c r="K393" s="409"/>
      <c r="L393" s="409"/>
      <c r="M393" s="409"/>
      <c r="N393" s="409"/>
      <c r="O393" s="409"/>
      <c r="P393" s="409"/>
      <c r="Q393" s="409"/>
      <c r="R393" s="409"/>
      <c r="S393" s="409"/>
      <c r="T393" s="409"/>
      <c r="U393" s="409"/>
      <c r="V393" s="409"/>
      <c r="W393" s="409"/>
      <c r="X393" s="409"/>
      <c r="Y393" s="409"/>
      <c r="Z393" s="409"/>
    </row>
    <row r="394">
      <c r="A394" s="409"/>
      <c r="B394" s="409"/>
      <c r="C394" s="409"/>
      <c r="D394" s="409"/>
      <c r="E394" s="409"/>
      <c r="F394" s="409"/>
      <c r="G394" s="409"/>
      <c r="H394" s="409"/>
      <c r="I394" s="409"/>
      <c r="J394" s="409"/>
      <c r="K394" s="409"/>
      <c r="L394" s="409"/>
      <c r="M394" s="409"/>
      <c r="N394" s="409"/>
      <c r="O394" s="409"/>
      <c r="P394" s="409"/>
      <c r="Q394" s="409"/>
      <c r="R394" s="409"/>
      <c r="S394" s="409"/>
      <c r="T394" s="409"/>
      <c r="U394" s="409"/>
      <c r="V394" s="409"/>
      <c r="W394" s="409"/>
      <c r="X394" s="409"/>
      <c r="Y394" s="409"/>
      <c r="Z394" s="409"/>
    </row>
    <row r="395">
      <c r="A395" s="409"/>
      <c r="B395" s="409"/>
      <c r="C395" s="409"/>
      <c r="D395" s="409"/>
      <c r="E395" s="409"/>
      <c r="F395" s="409"/>
      <c r="G395" s="409"/>
      <c r="H395" s="409"/>
      <c r="I395" s="409"/>
      <c r="J395" s="409"/>
      <c r="K395" s="409"/>
      <c r="L395" s="409"/>
      <c r="M395" s="409"/>
      <c r="N395" s="409"/>
      <c r="O395" s="409"/>
      <c r="P395" s="409"/>
      <c r="Q395" s="409"/>
      <c r="R395" s="409"/>
      <c r="S395" s="409"/>
      <c r="T395" s="409"/>
      <c r="U395" s="409"/>
      <c r="V395" s="409"/>
      <c r="W395" s="409"/>
      <c r="X395" s="409"/>
      <c r="Y395" s="409"/>
      <c r="Z395" s="409"/>
    </row>
    <row r="396">
      <c r="A396" s="409"/>
      <c r="B396" s="409"/>
      <c r="C396" s="409"/>
      <c r="D396" s="409"/>
      <c r="E396" s="409"/>
      <c r="F396" s="409"/>
      <c r="G396" s="409"/>
      <c r="H396" s="409"/>
      <c r="I396" s="409"/>
      <c r="J396" s="409"/>
      <c r="K396" s="409"/>
      <c r="L396" s="409"/>
      <c r="M396" s="409"/>
      <c r="N396" s="409"/>
      <c r="O396" s="409"/>
      <c r="P396" s="409"/>
      <c r="Q396" s="409"/>
      <c r="R396" s="409"/>
      <c r="S396" s="409"/>
      <c r="T396" s="409"/>
      <c r="U396" s="409"/>
      <c r="V396" s="409"/>
      <c r="W396" s="409"/>
      <c r="X396" s="409"/>
      <c r="Y396" s="409"/>
      <c r="Z396" s="409"/>
    </row>
    <row r="397">
      <c r="A397" s="409"/>
      <c r="B397" s="409"/>
      <c r="C397" s="409"/>
      <c r="D397" s="409"/>
      <c r="E397" s="409"/>
      <c r="F397" s="409"/>
      <c r="G397" s="409"/>
      <c r="H397" s="409"/>
      <c r="I397" s="409"/>
      <c r="J397" s="409"/>
      <c r="K397" s="409"/>
      <c r="L397" s="409"/>
      <c r="M397" s="409"/>
      <c r="N397" s="409"/>
      <c r="O397" s="409"/>
      <c r="P397" s="409"/>
      <c r="Q397" s="409"/>
      <c r="R397" s="409"/>
      <c r="S397" s="409"/>
      <c r="T397" s="409"/>
      <c r="U397" s="409"/>
      <c r="V397" s="409"/>
      <c r="W397" s="409"/>
      <c r="X397" s="409"/>
      <c r="Y397" s="409"/>
      <c r="Z397" s="409"/>
    </row>
    <row r="398">
      <c r="A398" s="409"/>
      <c r="B398" s="409"/>
      <c r="C398" s="409"/>
      <c r="D398" s="409"/>
      <c r="E398" s="409"/>
      <c r="F398" s="409"/>
      <c r="G398" s="409"/>
      <c r="H398" s="409"/>
      <c r="I398" s="409"/>
      <c r="J398" s="409"/>
      <c r="K398" s="409"/>
      <c r="L398" s="409"/>
      <c r="M398" s="409"/>
      <c r="N398" s="409"/>
      <c r="O398" s="409"/>
      <c r="P398" s="409"/>
      <c r="Q398" s="409"/>
      <c r="R398" s="409"/>
      <c r="S398" s="409"/>
      <c r="T398" s="409"/>
      <c r="U398" s="409"/>
      <c r="V398" s="409"/>
      <c r="W398" s="409"/>
      <c r="X398" s="409"/>
      <c r="Y398" s="409"/>
      <c r="Z398" s="409"/>
    </row>
    <row r="399">
      <c r="A399" s="409"/>
      <c r="B399" s="409"/>
      <c r="C399" s="409"/>
      <c r="D399" s="409"/>
      <c r="E399" s="409"/>
      <c r="F399" s="409"/>
      <c r="G399" s="409"/>
      <c r="H399" s="409"/>
      <c r="I399" s="409"/>
      <c r="J399" s="409"/>
      <c r="K399" s="409"/>
      <c r="L399" s="409"/>
      <c r="M399" s="409"/>
      <c r="N399" s="409"/>
      <c r="O399" s="409"/>
      <c r="P399" s="409"/>
      <c r="Q399" s="409"/>
      <c r="R399" s="409"/>
      <c r="S399" s="409"/>
      <c r="T399" s="409"/>
      <c r="U399" s="409"/>
      <c r="V399" s="409"/>
      <c r="W399" s="409"/>
      <c r="X399" s="409"/>
      <c r="Y399" s="409"/>
      <c r="Z399" s="409"/>
    </row>
    <row r="400">
      <c r="A400" s="409"/>
      <c r="B400" s="409"/>
      <c r="C400" s="409"/>
      <c r="D400" s="409"/>
      <c r="E400" s="409"/>
      <c r="F400" s="409"/>
      <c r="G400" s="409"/>
      <c r="H400" s="409"/>
      <c r="I400" s="409"/>
      <c r="J400" s="409"/>
      <c r="K400" s="409"/>
      <c r="L400" s="409"/>
      <c r="M400" s="409"/>
      <c r="N400" s="409"/>
      <c r="O400" s="409"/>
      <c r="P400" s="409"/>
      <c r="Q400" s="409"/>
      <c r="R400" s="409"/>
      <c r="S400" s="409"/>
      <c r="T400" s="409"/>
      <c r="U400" s="409"/>
      <c r="V400" s="409"/>
      <c r="W400" s="409"/>
      <c r="X400" s="409"/>
      <c r="Y400" s="409"/>
      <c r="Z400" s="409"/>
    </row>
    <row r="401">
      <c r="A401" s="409"/>
      <c r="B401" s="409"/>
      <c r="C401" s="409"/>
      <c r="D401" s="409"/>
      <c r="E401" s="409"/>
      <c r="F401" s="409"/>
      <c r="G401" s="409"/>
      <c r="H401" s="409"/>
      <c r="I401" s="409"/>
      <c r="J401" s="409"/>
      <c r="K401" s="409"/>
      <c r="L401" s="409"/>
      <c r="M401" s="409"/>
      <c r="N401" s="409"/>
      <c r="O401" s="409"/>
      <c r="P401" s="409"/>
      <c r="Q401" s="409"/>
      <c r="R401" s="409"/>
      <c r="S401" s="409"/>
      <c r="T401" s="409"/>
      <c r="U401" s="409"/>
      <c r="V401" s="409"/>
      <c r="W401" s="409"/>
      <c r="X401" s="409"/>
      <c r="Y401" s="409"/>
      <c r="Z401" s="409"/>
    </row>
    <row r="402">
      <c r="A402" s="409"/>
      <c r="B402" s="409"/>
      <c r="C402" s="409"/>
      <c r="D402" s="409"/>
      <c r="E402" s="409"/>
      <c r="F402" s="409"/>
      <c r="G402" s="409"/>
      <c r="H402" s="409"/>
      <c r="I402" s="409"/>
      <c r="J402" s="409"/>
      <c r="K402" s="409"/>
      <c r="L402" s="409"/>
      <c r="M402" s="409"/>
      <c r="N402" s="409"/>
      <c r="O402" s="409"/>
      <c r="P402" s="409"/>
      <c r="Q402" s="409"/>
      <c r="R402" s="409"/>
      <c r="S402" s="409"/>
      <c r="T402" s="409"/>
      <c r="U402" s="409"/>
      <c r="V402" s="409"/>
      <c r="W402" s="409"/>
      <c r="X402" s="409"/>
      <c r="Y402" s="409"/>
      <c r="Z402" s="409"/>
    </row>
    <row r="403">
      <c r="A403" s="409"/>
      <c r="B403" s="409"/>
      <c r="C403" s="409"/>
      <c r="D403" s="409"/>
      <c r="E403" s="409"/>
      <c r="F403" s="409"/>
      <c r="G403" s="409"/>
      <c r="H403" s="409"/>
      <c r="I403" s="409"/>
      <c r="J403" s="409"/>
      <c r="K403" s="409"/>
      <c r="L403" s="409"/>
      <c r="M403" s="409"/>
      <c r="N403" s="409"/>
      <c r="O403" s="409"/>
      <c r="P403" s="409"/>
      <c r="Q403" s="409"/>
      <c r="R403" s="409"/>
      <c r="S403" s="409"/>
      <c r="T403" s="409"/>
      <c r="U403" s="409"/>
      <c r="V403" s="409"/>
      <c r="W403" s="409"/>
      <c r="X403" s="409"/>
      <c r="Y403" s="409"/>
      <c r="Z403" s="409"/>
    </row>
    <row r="404">
      <c r="A404" s="409"/>
      <c r="B404" s="409"/>
      <c r="C404" s="409"/>
      <c r="D404" s="409"/>
      <c r="E404" s="409"/>
      <c r="F404" s="409"/>
      <c r="G404" s="409"/>
      <c r="H404" s="409"/>
      <c r="I404" s="409"/>
      <c r="J404" s="409"/>
      <c r="K404" s="409"/>
      <c r="L404" s="409"/>
      <c r="M404" s="409"/>
      <c r="N404" s="409"/>
      <c r="O404" s="409"/>
      <c r="P404" s="409"/>
      <c r="Q404" s="409"/>
      <c r="R404" s="409"/>
      <c r="S404" s="409"/>
      <c r="T404" s="409"/>
      <c r="U404" s="409"/>
      <c r="V404" s="409"/>
      <c r="W404" s="409"/>
      <c r="X404" s="409"/>
      <c r="Y404" s="409"/>
      <c r="Z404" s="409"/>
    </row>
    <row r="405">
      <c r="A405" s="409"/>
      <c r="B405" s="409"/>
      <c r="C405" s="409"/>
      <c r="D405" s="409"/>
      <c r="E405" s="409"/>
      <c r="F405" s="409"/>
      <c r="G405" s="409"/>
      <c r="H405" s="409"/>
      <c r="I405" s="409"/>
      <c r="J405" s="409"/>
      <c r="K405" s="409"/>
      <c r="L405" s="409"/>
      <c r="M405" s="409"/>
      <c r="N405" s="409"/>
      <c r="O405" s="409"/>
      <c r="P405" s="409"/>
      <c r="Q405" s="409"/>
      <c r="R405" s="409"/>
      <c r="S405" s="409"/>
      <c r="T405" s="409"/>
      <c r="U405" s="409"/>
      <c r="V405" s="409"/>
      <c r="W405" s="409"/>
      <c r="X405" s="409"/>
      <c r="Y405" s="409"/>
      <c r="Z405" s="409"/>
    </row>
    <row r="406">
      <c r="A406" s="409"/>
      <c r="B406" s="409"/>
      <c r="C406" s="409"/>
      <c r="D406" s="409"/>
      <c r="E406" s="409"/>
      <c r="F406" s="409"/>
      <c r="G406" s="409"/>
      <c r="H406" s="409"/>
      <c r="I406" s="409"/>
      <c r="J406" s="409"/>
      <c r="K406" s="409"/>
      <c r="L406" s="409"/>
      <c r="M406" s="409"/>
      <c r="N406" s="409"/>
      <c r="O406" s="409"/>
      <c r="P406" s="409"/>
      <c r="Q406" s="409"/>
      <c r="R406" s="409"/>
      <c r="S406" s="409"/>
      <c r="T406" s="409"/>
      <c r="U406" s="409"/>
      <c r="V406" s="409"/>
      <c r="W406" s="409"/>
      <c r="X406" s="409"/>
      <c r="Y406" s="409"/>
      <c r="Z406" s="409"/>
    </row>
    <row r="407">
      <c r="A407" s="409"/>
      <c r="B407" s="409"/>
      <c r="C407" s="409"/>
      <c r="D407" s="409"/>
      <c r="E407" s="409"/>
      <c r="F407" s="409"/>
      <c r="G407" s="409"/>
      <c r="H407" s="409"/>
      <c r="I407" s="409"/>
      <c r="J407" s="409"/>
      <c r="K407" s="409"/>
      <c r="L407" s="409"/>
      <c r="M407" s="409"/>
      <c r="N407" s="409"/>
      <c r="O407" s="409"/>
      <c r="P407" s="409"/>
      <c r="Q407" s="409"/>
      <c r="R407" s="409"/>
      <c r="S407" s="409"/>
      <c r="T407" s="409"/>
      <c r="U407" s="409"/>
      <c r="V407" s="409"/>
      <c r="W407" s="409"/>
      <c r="X407" s="409"/>
      <c r="Y407" s="409"/>
      <c r="Z407" s="409"/>
    </row>
    <row r="408">
      <c r="A408" s="409"/>
      <c r="B408" s="409"/>
      <c r="C408" s="409"/>
      <c r="D408" s="409"/>
      <c r="E408" s="409"/>
      <c r="F408" s="409"/>
      <c r="G408" s="409"/>
      <c r="H408" s="409"/>
      <c r="I408" s="409"/>
      <c r="J408" s="409"/>
      <c r="K408" s="409"/>
      <c r="L408" s="409"/>
      <c r="M408" s="409"/>
      <c r="N408" s="409"/>
      <c r="O408" s="409"/>
      <c r="P408" s="409"/>
      <c r="Q408" s="409"/>
      <c r="R408" s="409"/>
      <c r="S408" s="409"/>
      <c r="T408" s="409"/>
      <c r="U408" s="409"/>
      <c r="V408" s="409"/>
      <c r="W408" s="409"/>
      <c r="X408" s="409"/>
      <c r="Y408" s="409"/>
      <c r="Z408" s="409"/>
    </row>
    <row r="409">
      <c r="A409" s="409"/>
      <c r="B409" s="409"/>
      <c r="C409" s="409"/>
      <c r="D409" s="409"/>
      <c r="E409" s="409"/>
      <c r="F409" s="409"/>
      <c r="G409" s="409"/>
      <c r="H409" s="409"/>
      <c r="I409" s="409"/>
      <c r="J409" s="409"/>
      <c r="K409" s="409"/>
      <c r="L409" s="409"/>
      <c r="M409" s="409"/>
      <c r="N409" s="409"/>
      <c r="O409" s="409"/>
      <c r="P409" s="409"/>
      <c r="Q409" s="409"/>
      <c r="R409" s="409"/>
      <c r="S409" s="409"/>
      <c r="T409" s="409"/>
      <c r="U409" s="409"/>
      <c r="V409" s="409"/>
      <c r="W409" s="409"/>
      <c r="X409" s="409"/>
      <c r="Y409" s="409"/>
      <c r="Z409" s="409"/>
    </row>
    <row r="410">
      <c r="A410" s="409"/>
      <c r="B410" s="409"/>
      <c r="C410" s="409"/>
      <c r="D410" s="409"/>
      <c r="E410" s="409"/>
      <c r="F410" s="409"/>
      <c r="G410" s="409"/>
      <c r="H410" s="409"/>
      <c r="I410" s="409"/>
      <c r="J410" s="409"/>
      <c r="K410" s="409"/>
      <c r="L410" s="409"/>
      <c r="M410" s="409"/>
      <c r="N410" s="409"/>
      <c r="O410" s="409"/>
      <c r="P410" s="409"/>
      <c r="Q410" s="409"/>
      <c r="R410" s="409"/>
      <c r="S410" s="409"/>
      <c r="T410" s="409"/>
      <c r="U410" s="409"/>
      <c r="V410" s="409"/>
      <c r="W410" s="409"/>
      <c r="X410" s="409"/>
      <c r="Y410" s="409"/>
      <c r="Z410" s="409"/>
    </row>
    <row r="411">
      <c r="A411" s="409"/>
      <c r="B411" s="409"/>
      <c r="C411" s="409"/>
      <c r="D411" s="409"/>
      <c r="E411" s="409"/>
      <c r="F411" s="409"/>
      <c r="G411" s="409"/>
      <c r="H411" s="409"/>
      <c r="I411" s="409"/>
      <c r="J411" s="409"/>
      <c r="K411" s="409"/>
      <c r="L411" s="409"/>
      <c r="M411" s="409"/>
      <c r="N411" s="409"/>
      <c r="O411" s="409"/>
      <c r="P411" s="409"/>
      <c r="Q411" s="409"/>
      <c r="R411" s="409"/>
      <c r="S411" s="409"/>
      <c r="T411" s="409"/>
      <c r="U411" s="409"/>
      <c r="V411" s="409"/>
      <c r="W411" s="409"/>
      <c r="X411" s="409"/>
      <c r="Y411" s="409"/>
      <c r="Z411" s="409"/>
    </row>
    <row r="412">
      <c r="A412" s="409"/>
      <c r="B412" s="409"/>
      <c r="C412" s="409"/>
      <c r="D412" s="409"/>
      <c r="E412" s="409"/>
      <c r="F412" s="409"/>
      <c r="G412" s="409"/>
      <c r="H412" s="409"/>
      <c r="I412" s="409"/>
      <c r="J412" s="409"/>
      <c r="K412" s="409"/>
      <c r="L412" s="409"/>
      <c r="M412" s="409"/>
      <c r="N412" s="409"/>
      <c r="O412" s="409"/>
      <c r="P412" s="409"/>
      <c r="Q412" s="409"/>
      <c r="R412" s="409"/>
      <c r="S412" s="409"/>
      <c r="T412" s="409"/>
      <c r="U412" s="409"/>
      <c r="V412" s="409"/>
      <c r="W412" s="409"/>
      <c r="X412" s="409"/>
      <c r="Y412" s="409"/>
      <c r="Z412" s="409"/>
    </row>
    <row r="413">
      <c r="A413" s="409"/>
      <c r="B413" s="409"/>
      <c r="C413" s="409"/>
      <c r="D413" s="409"/>
      <c r="E413" s="409"/>
      <c r="F413" s="409"/>
      <c r="G413" s="409"/>
      <c r="H413" s="409"/>
      <c r="I413" s="409"/>
      <c r="J413" s="409"/>
      <c r="K413" s="409"/>
      <c r="L413" s="409"/>
      <c r="M413" s="409"/>
      <c r="N413" s="409"/>
      <c r="O413" s="409"/>
      <c r="P413" s="409"/>
      <c r="Q413" s="409"/>
      <c r="R413" s="409"/>
      <c r="S413" s="409"/>
      <c r="T413" s="409"/>
      <c r="U413" s="409"/>
      <c r="V413" s="409"/>
      <c r="W413" s="409"/>
      <c r="X413" s="409"/>
      <c r="Y413" s="409"/>
      <c r="Z413" s="409"/>
    </row>
    <row r="414">
      <c r="A414" s="409"/>
      <c r="B414" s="409"/>
      <c r="C414" s="409"/>
      <c r="D414" s="409"/>
      <c r="E414" s="409"/>
      <c r="F414" s="409"/>
      <c r="G414" s="409"/>
      <c r="H414" s="409"/>
      <c r="I414" s="409"/>
      <c r="J414" s="409"/>
      <c r="K414" s="409"/>
      <c r="L414" s="409"/>
      <c r="M414" s="409"/>
      <c r="N414" s="409"/>
      <c r="O414" s="409"/>
      <c r="P414" s="409"/>
      <c r="Q414" s="409"/>
      <c r="R414" s="409"/>
      <c r="S414" s="409"/>
      <c r="T414" s="409"/>
      <c r="U414" s="409"/>
      <c r="V414" s="409"/>
      <c r="W414" s="409"/>
      <c r="X414" s="409"/>
      <c r="Y414" s="409"/>
      <c r="Z414" s="409"/>
    </row>
    <row r="415">
      <c r="A415" s="409"/>
      <c r="B415" s="409"/>
      <c r="C415" s="409"/>
      <c r="D415" s="409"/>
      <c r="E415" s="409"/>
      <c r="F415" s="409"/>
      <c r="G415" s="409"/>
      <c r="H415" s="409"/>
      <c r="I415" s="409"/>
      <c r="J415" s="409"/>
      <c r="K415" s="409"/>
      <c r="L415" s="409"/>
      <c r="M415" s="409"/>
      <c r="N415" s="409"/>
      <c r="O415" s="409"/>
      <c r="P415" s="409"/>
      <c r="Q415" s="409"/>
      <c r="R415" s="409"/>
      <c r="S415" s="409"/>
      <c r="T415" s="409"/>
      <c r="U415" s="409"/>
      <c r="V415" s="409"/>
      <c r="W415" s="409"/>
      <c r="X415" s="409"/>
      <c r="Y415" s="409"/>
      <c r="Z415" s="409"/>
    </row>
    <row r="416">
      <c r="A416" s="409"/>
      <c r="B416" s="409"/>
      <c r="C416" s="409"/>
      <c r="D416" s="409"/>
      <c r="E416" s="409"/>
      <c r="F416" s="409"/>
      <c r="G416" s="409"/>
      <c r="H416" s="409"/>
      <c r="I416" s="409"/>
      <c r="J416" s="409"/>
      <c r="K416" s="409"/>
      <c r="L416" s="409"/>
      <c r="M416" s="409"/>
      <c r="N416" s="409"/>
      <c r="O416" s="409"/>
      <c r="P416" s="409"/>
      <c r="Q416" s="409"/>
      <c r="R416" s="409"/>
      <c r="S416" s="409"/>
      <c r="T416" s="409"/>
      <c r="U416" s="409"/>
      <c r="V416" s="409"/>
      <c r="W416" s="409"/>
      <c r="X416" s="409"/>
      <c r="Y416" s="409"/>
      <c r="Z416" s="409"/>
    </row>
    <row r="417">
      <c r="A417" s="409"/>
      <c r="B417" s="409"/>
      <c r="C417" s="409"/>
      <c r="D417" s="409"/>
      <c r="E417" s="409"/>
      <c r="F417" s="409"/>
      <c r="G417" s="409"/>
      <c r="H417" s="409"/>
      <c r="I417" s="409"/>
      <c r="J417" s="409"/>
      <c r="K417" s="409"/>
      <c r="L417" s="409"/>
      <c r="M417" s="409"/>
      <c r="N417" s="409"/>
      <c r="O417" s="409"/>
      <c r="P417" s="409"/>
      <c r="Q417" s="409"/>
      <c r="R417" s="409"/>
      <c r="S417" s="409"/>
      <c r="T417" s="409"/>
      <c r="U417" s="409"/>
      <c r="V417" s="409"/>
      <c r="W417" s="409"/>
      <c r="X417" s="409"/>
      <c r="Y417" s="409"/>
      <c r="Z417" s="409"/>
    </row>
    <row r="418">
      <c r="A418" s="409"/>
      <c r="B418" s="409"/>
      <c r="C418" s="409"/>
      <c r="D418" s="409"/>
      <c r="E418" s="409"/>
      <c r="F418" s="409"/>
      <c r="G418" s="409"/>
      <c r="H418" s="409"/>
      <c r="I418" s="409"/>
      <c r="J418" s="409"/>
      <c r="K418" s="409"/>
      <c r="L418" s="409"/>
      <c r="M418" s="409"/>
      <c r="N418" s="409"/>
      <c r="O418" s="409"/>
      <c r="P418" s="409"/>
      <c r="Q418" s="409"/>
      <c r="R418" s="409"/>
      <c r="S418" s="409"/>
      <c r="T418" s="409"/>
      <c r="U418" s="409"/>
      <c r="V418" s="409"/>
      <c r="W418" s="409"/>
      <c r="X418" s="409"/>
      <c r="Y418" s="409"/>
      <c r="Z418" s="409"/>
    </row>
    <row r="419">
      <c r="A419" s="409"/>
      <c r="B419" s="409"/>
      <c r="C419" s="409"/>
      <c r="D419" s="409"/>
      <c r="E419" s="409"/>
      <c r="F419" s="409"/>
      <c r="G419" s="409"/>
      <c r="H419" s="409"/>
      <c r="I419" s="409"/>
      <c r="J419" s="409"/>
      <c r="K419" s="409"/>
      <c r="L419" s="409"/>
      <c r="M419" s="409"/>
      <c r="N419" s="409"/>
      <c r="O419" s="409"/>
      <c r="P419" s="409"/>
      <c r="Q419" s="409"/>
      <c r="R419" s="409"/>
      <c r="S419" s="409"/>
      <c r="T419" s="409"/>
      <c r="U419" s="409"/>
      <c r="V419" s="409"/>
      <c r="W419" s="409"/>
      <c r="X419" s="409"/>
      <c r="Y419" s="409"/>
      <c r="Z419" s="409"/>
    </row>
    <row r="420">
      <c r="A420" s="409"/>
      <c r="B420" s="409"/>
      <c r="C420" s="409"/>
      <c r="D420" s="409"/>
      <c r="E420" s="409"/>
      <c r="F420" s="409"/>
      <c r="G420" s="409"/>
      <c r="H420" s="409"/>
      <c r="I420" s="409"/>
      <c r="J420" s="409"/>
      <c r="K420" s="409"/>
      <c r="L420" s="409"/>
      <c r="M420" s="409"/>
      <c r="N420" s="409"/>
      <c r="O420" s="409"/>
      <c r="P420" s="409"/>
      <c r="Q420" s="409"/>
      <c r="R420" s="409"/>
      <c r="S420" s="409"/>
      <c r="T420" s="409"/>
      <c r="U420" s="409"/>
      <c r="V420" s="409"/>
      <c r="W420" s="409"/>
      <c r="X420" s="409"/>
      <c r="Y420" s="409"/>
      <c r="Z420" s="409"/>
    </row>
    <row r="421">
      <c r="A421" s="409"/>
      <c r="B421" s="409"/>
      <c r="C421" s="409"/>
      <c r="D421" s="409"/>
      <c r="E421" s="409"/>
      <c r="F421" s="409"/>
      <c r="G421" s="409"/>
      <c r="H421" s="409"/>
      <c r="I421" s="409"/>
      <c r="J421" s="409"/>
      <c r="K421" s="409"/>
      <c r="L421" s="409"/>
      <c r="M421" s="409"/>
      <c r="N421" s="409"/>
      <c r="O421" s="409"/>
      <c r="P421" s="409"/>
      <c r="Q421" s="409"/>
      <c r="R421" s="409"/>
      <c r="S421" s="409"/>
      <c r="T421" s="409"/>
      <c r="U421" s="409"/>
      <c r="V421" s="409"/>
      <c r="W421" s="409"/>
      <c r="X421" s="409"/>
      <c r="Y421" s="409"/>
      <c r="Z421" s="409"/>
    </row>
    <row r="422">
      <c r="A422" s="409"/>
      <c r="B422" s="409"/>
      <c r="C422" s="409"/>
      <c r="D422" s="409"/>
      <c r="E422" s="409"/>
      <c r="F422" s="409"/>
      <c r="G422" s="409"/>
      <c r="H422" s="409"/>
      <c r="I422" s="409"/>
      <c r="J422" s="409"/>
      <c r="K422" s="409"/>
      <c r="L422" s="409"/>
      <c r="M422" s="409"/>
      <c r="N422" s="409"/>
      <c r="O422" s="409"/>
      <c r="P422" s="409"/>
      <c r="Q422" s="409"/>
      <c r="R422" s="409"/>
      <c r="S422" s="409"/>
      <c r="T422" s="409"/>
      <c r="U422" s="409"/>
      <c r="V422" s="409"/>
      <c r="W422" s="409"/>
      <c r="X422" s="409"/>
      <c r="Y422" s="409"/>
      <c r="Z422" s="409"/>
    </row>
    <row r="423">
      <c r="A423" s="409"/>
      <c r="B423" s="409"/>
      <c r="C423" s="409"/>
      <c r="D423" s="409"/>
      <c r="E423" s="409"/>
      <c r="F423" s="409"/>
      <c r="G423" s="409"/>
      <c r="H423" s="409"/>
      <c r="I423" s="409"/>
      <c r="J423" s="409"/>
      <c r="K423" s="409"/>
      <c r="L423" s="409"/>
      <c r="M423" s="409"/>
      <c r="N423" s="409"/>
      <c r="O423" s="409"/>
      <c r="P423" s="409"/>
      <c r="Q423" s="409"/>
      <c r="R423" s="409"/>
      <c r="S423" s="409"/>
      <c r="T423" s="409"/>
      <c r="U423" s="409"/>
      <c r="V423" s="409"/>
      <c r="W423" s="409"/>
      <c r="X423" s="409"/>
      <c r="Y423" s="409"/>
      <c r="Z423" s="409"/>
    </row>
    <row r="424">
      <c r="A424" s="409"/>
      <c r="B424" s="409"/>
      <c r="C424" s="409"/>
      <c r="D424" s="409"/>
      <c r="E424" s="409"/>
      <c r="F424" s="409"/>
      <c r="G424" s="409"/>
      <c r="H424" s="409"/>
      <c r="I424" s="409"/>
      <c r="J424" s="409"/>
      <c r="K424" s="409"/>
      <c r="L424" s="409"/>
      <c r="M424" s="409"/>
      <c r="N424" s="409"/>
      <c r="O424" s="409"/>
      <c r="P424" s="409"/>
      <c r="Q424" s="409"/>
      <c r="R424" s="409"/>
      <c r="S424" s="409"/>
      <c r="T424" s="409"/>
      <c r="U424" s="409"/>
      <c r="V424" s="409"/>
      <c r="W424" s="409"/>
      <c r="X424" s="409"/>
      <c r="Y424" s="409"/>
      <c r="Z424" s="409"/>
    </row>
    <row r="425">
      <c r="A425" s="409"/>
      <c r="B425" s="409"/>
      <c r="C425" s="409"/>
      <c r="D425" s="409"/>
      <c r="E425" s="409"/>
      <c r="F425" s="409"/>
      <c r="G425" s="409"/>
      <c r="H425" s="409"/>
      <c r="I425" s="409"/>
      <c r="J425" s="409"/>
      <c r="K425" s="409"/>
      <c r="L425" s="409"/>
      <c r="M425" s="409"/>
      <c r="N425" s="409"/>
      <c r="O425" s="409"/>
      <c r="P425" s="409"/>
      <c r="Q425" s="409"/>
      <c r="R425" s="409"/>
      <c r="S425" s="409"/>
      <c r="T425" s="409"/>
      <c r="U425" s="409"/>
      <c r="V425" s="409"/>
      <c r="W425" s="409"/>
      <c r="X425" s="409"/>
      <c r="Y425" s="409"/>
      <c r="Z425" s="409"/>
    </row>
    <row r="426">
      <c r="A426" s="409"/>
      <c r="B426" s="409"/>
      <c r="C426" s="409"/>
      <c r="D426" s="409"/>
      <c r="E426" s="409"/>
      <c r="F426" s="409"/>
      <c r="G426" s="409"/>
      <c r="H426" s="409"/>
      <c r="I426" s="409"/>
      <c r="J426" s="409"/>
      <c r="K426" s="409"/>
      <c r="L426" s="409"/>
      <c r="M426" s="409"/>
      <c r="N426" s="409"/>
      <c r="O426" s="409"/>
      <c r="P426" s="409"/>
      <c r="Q426" s="409"/>
      <c r="R426" s="409"/>
      <c r="S426" s="409"/>
      <c r="T426" s="409"/>
      <c r="U426" s="409"/>
      <c r="V426" s="409"/>
      <c r="W426" s="409"/>
      <c r="X426" s="409"/>
      <c r="Y426" s="409"/>
      <c r="Z426" s="409"/>
    </row>
    <row r="427">
      <c r="A427" s="409"/>
      <c r="B427" s="409"/>
      <c r="C427" s="409"/>
      <c r="D427" s="409"/>
      <c r="E427" s="409"/>
      <c r="F427" s="409"/>
      <c r="G427" s="409"/>
      <c r="H427" s="409"/>
      <c r="I427" s="409"/>
      <c r="J427" s="409"/>
      <c r="K427" s="409"/>
      <c r="L427" s="409"/>
      <c r="M427" s="409"/>
      <c r="N427" s="409"/>
      <c r="O427" s="409"/>
      <c r="P427" s="409"/>
      <c r="Q427" s="409"/>
      <c r="R427" s="409"/>
      <c r="S427" s="409"/>
      <c r="T427" s="409"/>
      <c r="U427" s="409"/>
      <c r="V427" s="409"/>
      <c r="W427" s="409"/>
      <c r="X427" s="409"/>
      <c r="Y427" s="409"/>
      <c r="Z427" s="409"/>
    </row>
    <row r="428">
      <c r="A428" s="409"/>
      <c r="B428" s="409"/>
      <c r="C428" s="409"/>
      <c r="D428" s="409"/>
      <c r="E428" s="409"/>
      <c r="F428" s="409"/>
      <c r="G428" s="409"/>
      <c r="H428" s="409"/>
      <c r="I428" s="409"/>
      <c r="J428" s="409"/>
      <c r="K428" s="409"/>
      <c r="L428" s="409"/>
      <c r="M428" s="409"/>
      <c r="N428" s="409"/>
      <c r="O428" s="409"/>
      <c r="P428" s="409"/>
      <c r="Q428" s="409"/>
      <c r="R428" s="409"/>
      <c r="S428" s="409"/>
      <c r="T428" s="409"/>
      <c r="U428" s="409"/>
      <c r="V428" s="409"/>
      <c r="W428" s="409"/>
      <c r="X428" s="409"/>
      <c r="Y428" s="409"/>
      <c r="Z428" s="409"/>
    </row>
    <row r="429">
      <c r="A429" s="409"/>
      <c r="B429" s="409"/>
      <c r="C429" s="409"/>
      <c r="D429" s="409"/>
      <c r="E429" s="409"/>
      <c r="F429" s="409"/>
      <c r="G429" s="409"/>
      <c r="H429" s="409"/>
      <c r="I429" s="409"/>
      <c r="J429" s="409"/>
      <c r="K429" s="409"/>
      <c r="L429" s="409"/>
      <c r="M429" s="409"/>
      <c r="N429" s="409"/>
      <c r="O429" s="409"/>
      <c r="P429" s="409"/>
      <c r="Q429" s="409"/>
      <c r="R429" s="409"/>
      <c r="S429" s="409"/>
      <c r="T429" s="409"/>
      <c r="U429" s="409"/>
      <c r="V429" s="409"/>
      <c r="W429" s="409"/>
      <c r="X429" s="409"/>
      <c r="Y429" s="409"/>
      <c r="Z429" s="409"/>
    </row>
    <row r="430">
      <c r="A430" s="409"/>
      <c r="B430" s="409"/>
      <c r="C430" s="409"/>
      <c r="D430" s="409"/>
      <c r="E430" s="409"/>
      <c r="F430" s="409"/>
      <c r="G430" s="409"/>
      <c r="H430" s="409"/>
      <c r="I430" s="409"/>
      <c r="J430" s="409"/>
      <c r="K430" s="409"/>
      <c r="L430" s="409"/>
      <c r="M430" s="409"/>
      <c r="N430" s="409"/>
      <c r="O430" s="409"/>
      <c r="P430" s="409"/>
      <c r="Q430" s="409"/>
      <c r="R430" s="409"/>
      <c r="S430" s="409"/>
      <c r="T430" s="409"/>
      <c r="U430" s="409"/>
      <c r="V430" s="409"/>
      <c r="W430" s="409"/>
      <c r="X430" s="409"/>
      <c r="Y430" s="409"/>
      <c r="Z430" s="409"/>
    </row>
    <row r="431">
      <c r="A431" s="409"/>
      <c r="B431" s="409"/>
      <c r="C431" s="409"/>
      <c r="D431" s="409"/>
      <c r="E431" s="409"/>
      <c r="F431" s="409"/>
      <c r="G431" s="409"/>
      <c r="H431" s="409"/>
      <c r="I431" s="409"/>
      <c r="J431" s="409"/>
      <c r="K431" s="409"/>
      <c r="L431" s="409"/>
      <c r="M431" s="409"/>
      <c r="N431" s="409"/>
      <c r="O431" s="409"/>
      <c r="P431" s="409"/>
      <c r="Q431" s="409"/>
      <c r="R431" s="409"/>
      <c r="S431" s="409"/>
      <c r="T431" s="409"/>
      <c r="U431" s="409"/>
      <c r="V431" s="409"/>
      <c r="W431" s="409"/>
      <c r="X431" s="409"/>
      <c r="Y431" s="409"/>
      <c r="Z431" s="409"/>
    </row>
    <row r="432">
      <c r="A432" s="409"/>
      <c r="B432" s="409"/>
      <c r="C432" s="409"/>
      <c r="D432" s="409"/>
      <c r="E432" s="409"/>
      <c r="F432" s="409"/>
      <c r="G432" s="409"/>
      <c r="H432" s="409"/>
      <c r="I432" s="409"/>
      <c r="J432" s="409"/>
      <c r="K432" s="409"/>
      <c r="L432" s="409"/>
      <c r="M432" s="409"/>
      <c r="N432" s="409"/>
      <c r="O432" s="409"/>
      <c r="P432" s="409"/>
      <c r="Q432" s="409"/>
      <c r="R432" s="409"/>
      <c r="S432" s="409"/>
      <c r="T432" s="409"/>
      <c r="U432" s="409"/>
      <c r="V432" s="409"/>
      <c r="W432" s="409"/>
      <c r="X432" s="409"/>
      <c r="Y432" s="409"/>
      <c r="Z432" s="409"/>
    </row>
    <row r="433">
      <c r="A433" s="409"/>
      <c r="B433" s="409"/>
      <c r="C433" s="409"/>
      <c r="D433" s="409"/>
      <c r="E433" s="409"/>
      <c r="F433" s="409"/>
      <c r="G433" s="409"/>
      <c r="H433" s="409"/>
      <c r="I433" s="409"/>
      <c r="J433" s="409"/>
      <c r="K433" s="409"/>
      <c r="L433" s="409"/>
      <c r="M433" s="409"/>
      <c r="N433" s="409"/>
      <c r="O433" s="409"/>
      <c r="P433" s="409"/>
      <c r="Q433" s="409"/>
      <c r="R433" s="409"/>
      <c r="S433" s="409"/>
      <c r="T433" s="409"/>
      <c r="U433" s="409"/>
      <c r="V433" s="409"/>
      <c r="W433" s="409"/>
      <c r="X433" s="409"/>
      <c r="Y433" s="409"/>
      <c r="Z433" s="409"/>
    </row>
    <row r="434">
      <c r="A434" s="409"/>
      <c r="B434" s="409"/>
      <c r="C434" s="409"/>
      <c r="D434" s="409"/>
      <c r="E434" s="409"/>
      <c r="F434" s="409"/>
      <c r="G434" s="409"/>
      <c r="H434" s="409"/>
      <c r="I434" s="409"/>
      <c r="J434" s="409"/>
      <c r="K434" s="409"/>
      <c r="L434" s="409"/>
      <c r="M434" s="409"/>
      <c r="N434" s="409"/>
      <c r="O434" s="409"/>
      <c r="P434" s="409"/>
      <c r="Q434" s="409"/>
      <c r="R434" s="409"/>
      <c r="S434" s="409"/>
      <c r="T434" s="409"/>
      <c r="U434" s="409"/>
      <c r="V434" s="409"/>
      <c r="W434" s="409"/>
      <c r="X434" s="409"/>
      <c r="Y434" s="409"/>
      <c r="Z434" s="409"/>
    </row>
    <row r="435">
      <c r="A435" s="409"/>
      <c r="B435" s="409"/>
      <c r="C435" s="409"/>
      <c r="D435" s="409"/>
      <c r="E435" s="409"/>
      <c r="F435" s="409"/>
      <c r="G435" s="409"/>
      <c r="H435" s="409"/>
      <c r="I435" s="409"/>
      <c r="J435" s="409"/>
      <c r="K435" s="409"/>
      <c r="L435" s="409"/>
      <c r="M435" s="409"/>
      <c r="N435" s="409"/>
      <c r="O435" s="409"/>
      <c r="P435" s="409"/>
      <c r="Q435" s="409"/>
      <c r="R435" s="409"/>
      <c r="S435" s="409"/>
      <c r="T435" s="409"/>
      <c r="U435" s="409"/>
      <c r="V435" s="409"/>
      <c r="W435" s="409"/>
      <c r="X435" s="409"/>
      <c r="Y435" s="409"/>
      <c r="Z435" s="409"/>
    </row>
    <row r="436">
      <c r="A436" s="409"/>
      <c r="B436" s="409"/>
      <c r="C436" s="409"/>
      <c r="D436" s="409"/>
      <c r="E436" s="409"/>
      <c r="F436" s="409"/>
      <c r="G436" s="409"/>
      <c r="H436" s="409"/>
      <c r="I436" s="409"/>
      <c r="J436" s="409"/>
      <c r="K436" s="409"/>
      <c r="L436" s="409"/>
      <c r="M436" s="409"/>
      <c r="N436" s="409"/>
      <c r="O436" s="409"/>
      <c r="P436" s="409"/>
      <c r="Q436" s="409"/>
      <c r="R436" s="409"/>
      <c r="S436" s="409"/>
      <c r="T436" s="409"/>
      <c r="U436" s="409"/>
      <c r="V436" s="409"/>
      <c r="W436" s="409"/>
      <c r="X436" s="409"/>
      <c r="Y436" s="409"/>
      <c r="Z436" s="409"/>
    </row>
    <row r="437">
      <c r="A437" s="409"/>
      <c r="B437" s="409"/>
      <c r="C437" s="409"/>
      <c r="D437" s="409"/>
      <c r="E437" s="409"/>
      <c r="F437" s="409"/>
      <c r="G437" s="409"/>
      <c r="H437" s="409"/>
      <c r="I437" s="409"/>
      <c r="J437" s="409"/>
      <c r="K437" s="409"/>
      <c r="L437" s="409"/>
      <c r="M437" s="409"/>
      <c r="N437" s="409"/>
      <c r="O437" s="409"/>
      <c r="P437" s="409"/>
      <c r="Q437" s="409"/>
      <c r="R437" s="409"/>
      <c r="S437" s="409"/>
      <c r="T437" s="409"/>
      <c r="U437" s="409"/>
      <c r="V437" s="409"/>
      <c r="W437" s="409"/>
      <c r="X437" s="409"/>
      <c r="Y437" s="409"/>
      <c r="Z437" s="409"/>
    </row>
    <row r="438">
      <c r="A438" s="409"/>
      <c r="B438" s="409"/>
      <c r="C438" s="409"/>
      <c r="D438" s="409"/>
      <c r="E438" s="409"/>
      <c r="F438" s="409"/>
      <c r="G438" s="409"/>
      <c r="H438" s="409"/>
      <c r="I438" s="409"/>
      <c r="J438" s="409"/>
      <c r="K438" s="409"/>
      <c r="L438" s="409"/>
      <c r="M438" s="409"/>
      <c r="N438" s="409"/>
      <c r="O438" s="409"/>
      <c r="P438" s="409"/>
      <c r="Q438" s="409"/>
      <c r="R438" s="409"/>
      <c r="S438" s="409"/>
      <c r="T438" s="409"/>
      <c r="U438" s="409"/>
      <c r="V438" s="409"/>
      <c r="W438" s="409"/>
      <c r="X438" s="409"/>
      <c r="Y438" s="409"/>
      <c r="Z438" s="409"/>
    </row>
    <row r="439">
      <c r="A439" s="409"/>
      <c r="B439" s="409"/>
      <c r="C439" s="409"/>
      <c r="D439" s="409"/>
      <c r="E439" s="409"/>
      <c r="F439" s="409"/>
      <c r="G439" s="409"/>
      <c r="H439" s="409"/>
      <c r="I439" s="409"/>
      <c r="J439" s="409"/>
      <c r="K439" s="409"/>
      <c r="L439" s="409"/>
      <c r="M439" s="409"/>
      <c r="N439" s="409"/>
      <c r="O439" s="409"/>
      <c r="P439" s="409"/>
      <c r="Q439" s="409"/>
      <c r="R439" s="409"/>
      <c r="S439" s="409"/>
      <c r="T439" s="409"/>
      <c r="U439" s="409"/>
      <c r="V439" s="409"/>
      <c r="W439" s="409"/>
      <c r="X439" s="409"/>
      <c r="Y439" s="409"/>
      <c r="Z439" s="409"/>
    </row>
    <row r="440">
      <c r="A440" s="409"/>
      <c r="B440" s="409"/>
      <c r="C440" s="409"/>
      <c r="D440" s="409"/>
      <c r="E440" s="409"/>
      <c r="F440" s="409"/>
      <c r="G440" s="409"/>
      <c r="H440" s="409"/>
      <c r="I440" s="409"/>
      <c r="J440" s="409"/>
      <c r="K440" s="409"/>
      <c r="L440" s="409"/>
      <c r="M440" s="409"/>
      <c r="N440" s="409"/>
      <c r="O440" s="409"/>
      <c r="P440" s="409"/>
      <c r="Q440" s="409"/>
      <c r="R440" s="409"/>
      <c r="S440" s="409"/>
      <c r="T440" s="409"/>
      <c r="U440" s="409"/>
      <c r="V440" s="409"/>
      <c r="W440" s="409"/>
      <c r="X440" s="409"/>
      <c r="Y440" s="409"/>
      <c r="Z440" s="409"/>
    </row>
    <row r="441">
      <c r="A441" s="409"/>
      <c r="B441" s="409"/>
      <c r="C441" s="409"/>
      <c r="D441" s="409"/>
      <c r="E441" s="409"/>
      <c r="F441" s="409"/>
      <c r="G441" s="409"/>
      <c r="H441" s="409"/>
      <c r="I441" s="409"/>
      <c r="J441" s="409"/>
      <c r="K441" s="409"/>
      <c r="L441" s="409"/>
      <c r="M441" s="409"/>
      <c r="N441" s="409"/>
      <c r="O441" s="409"/>
      <c r="P441" s="409"/>
      <c r="Q441" s="409"/>
      <c r="R441" s="409"/>
      <c r="S441" s="409"/>
      <c r="T441" s="409"/>
      <c r="U441" s="409"/>
      <c r="V441" s="409"/>
      <c r="W441" s="409"/>
      <c r="X441" s="409"/>
      <c r="Y441" s="409"/>
      <c r="Z441" s="409"/>
    </row>
    <row r="442">
      <c r="A442" s="409"/>
      <c r="B442" s="409"/>
      <c r="C442" s="409"/>
      <c r="D442" s="409"/>
      <c r="E442" s="409"/>
      <c r="F442" s="409"/>
      <c r="G442" s="409"/>
      <c r="H442" s="409"/>
      <c r="I442" s="409"/>
      <c r="J442" s="409"/>
      <c r="K442" s="409"/>
      <c r="L442" s="409"/>
      <c r="M442" s="409"/>
      <c r="N442" s="409"/>
      <c r="O442" s="409"/>
      <c r="P442" s="409"/>
      <c r="Q442" s="409"/>
      <c r="R442" s="409"/>
      <c r="S442" s="409"/>
      <c r="T442" s="409"/>
      <c r="U442" s="409"/>
      <c r="V442" s="409"/>
      <c r="W442" s="409"/>
      <c r="X442" s="409"/>
      <c r="Y442" s="409"/>
      <c r="Z442" s="409"/>
    </row>
    <row r="443">
      <c r="A443" s="409"/>
      <c r="B443" s="409"/>
      <c r="C443" s="409"/>
      <c r="D443" s="409"/>
      <c r="E443" s="409"/>
      <c r="F443" s="409"/>
      <c r="G443" s="409"/>
      <c r="H443" s="409"/>
      <c r="I443" s="409"/>
      <c r="J443" s="409"/>
      <c r="K443" s="409"/>
      <c r="L443" s="409"/>
      <c r="M443" s="409"/>
      <c r="N443" s="409"/>
      <c r="O443" s="409"/>
      <c r="P443" s="409"/>
      <c r="Q443" s="409"/>
      <c r="R443" s="409"/>
      <c r="S443" s="409"/>
      <c r="T443" s="409"/>
      <c r="U443" s="409"/>
      <c r="V443" s="409"/>
      <c r="W443" s="409"/>
      <c r="X443" s="409"/>
      <c r="Y443" s="409"/>
      <c r="Z443" s="409"/>
    </row>
    <row r="444">
      <c r="A444" s="409"/>
      <c r="B444" s="409"/>
      <c r="C444" s="409"/>
      <c r="D444" s="409"/>
      <c r="E444" s="409"/>
      <c r="F444" s="409"/>
      <c r="G444" s="409"/>
      <c r="H444" s="409"/>
      <c r="I444" s="409"/>
      <c r="J444" s="409"/>
      <c r="K444" s="409"/>
      <c r="L444" s="409"/>
      <c r="M444" s="409"/>
      <c r="N444" s="409"/>
      <c r="O444" s="409"/>
      <c r="P444" s="409"/>
      <c r="Q444" s="409"/>
      <c r="R444" s="409"/>
      <c r="S444" s="409"/>
      <c r="T444" s="409"/>
      <c r="U444" s="409"/>
      <c r="V444" s="409"/>
      <c r="W444" s="409"/>
      <c r="X444" s="409"/>
      <c r="Y444" s="409"/>
      <c r="Z444" s="409"/>
    </row>
    <row r="445">
      <c r="A445" s="409"/>
      <c r="B445" s="409"/>
      <c r="C445" s="409"/>
      <c r="D445" s="409"/>
      <c r="E445" s="409"/>
      <c r="F445" s="409"/>
      <c r="G445" s="409"/>
      <c r="H445" s="409"/>
      <c r="I445" s="409"/>
      <c r="J445" s="409"/>
      <c r="K445" s="409"/>
      <c r="L445" s="409"/>
      <c r="M445" s="409"/>
      <c r="N445" s="409"/>
      <c r="O445" s="409"/>
      <c r="P445" s="409"/>
      <c r="Q445" s="409"/>
      <c r="R445" s="409"/>
      <c r="S445" s="409"/>
      <c r="T445" s="409"/>
      <c r="U445" s="409"/>
      <c r="V445" s="409"/>
      <c r="W445" s="409"/>
      <c r="X445" s="409"/>
      <c r="Y445" s="409"/>
      <c r="Z445" s="409"/>
    </row>
    <row r="446">
      <c r="A446" s="409"/>
      <c r="B446" s="409"/>
      <c r="C446" s="409"/>
      <c r="D446" s="409"/>
      <c r="E446" s="409"/>
      <c r="F446" s="409"/>
      <c r="G446" s="409"/>
      <c r="H446" s="409"/>
      <c r="I446" s="409"/>
      <c r="J446" s="409"/>
      <c r="K446" s="409"/>
      <c r="L446" s="409"/>
      <c r="M446" s="409"/>
      <c r="N446" s="409"/>
      <c r="O446" s="409"/>
      <c r="P446" s="409"/>
      <c r="Q446" s="409"/>
      <c r="R446" s="409"/>
      <c r="S446" s="409"/>
      <c r="T446" s="409"/>
      <c r="U446" s="409"/>
      <c r="V446" s="409"/>
      <c r="W446" s="409"/>
      <c r="X446" s="409"/>
      <c r="Y446" s="409"/>
      <c r="Z446" s="409"/>
    </row>
    <row r="447">
      <c r="A447" s="409"/>
      <c r="B447" s="409"/>
      <c r="C447" s="409"/>
      <c r="D447" s="409"/>
      <c r="E447" s="409"/>
      <c r="F447" s="409"/>
      <c r="G447" s="409"/>
      <c r="H447" s="409"/>
      <c r="I447" s="409"/>
      <c r="J447" s="409"/>
      <c r="K447" s="409"/>
      <c r="L447" s="409"/>
      <c r="M447" s="409"/>
      <c r="N447" s="409"/>
      <c r="O447" s="409"/>
      <c r="P447" s="409"/>
      <c r="Q447" s="409"/>
      <c r="R447" s="409"/>
      <c r="S447" s="409"/>
      <c r="T447" s="409"/>
      <c r="U447" s="409"/>
      <c r="V447" s="409"/>
      <c r="W447" s="409"/>
      <c r="X447" s="409"/>
      <c r="Y447" s="409"/>
      <c r="Z447" s="409"/>
    </row>
    <row r="448">
      <c r="A448" s="409"/>
      <c r="B448" s="409"/>
      <c r="C448" s="409"/>
      <c r="D448" s="409"/>
      <c r="E448" s="409"/>
      <c r="F448" s="409"/>
      <c r="G448" s="409"/>
      <c r="H448" s="409"/>
      <c r="I448" s="409"/>
      <c r="J448" s="409"/>
      <c r="K448" s="409"/>
      <c r="L448" s="409"/>
      <c r="M448" s="409"/>
      <c r="N448" s="409"/>
      <c r="O448" s="409"/>
      <c r="P448" s="409"/>
      <c r="Q448" s="409"/>
      <c r="R448" s="409"/>
      <c r="S448" s="409"/>
      <c r="T448" s="409"/>
      <c r="U448" s="409"/>
      <c r="V448" s="409"/>
      <c r="W448" s="409"/>
      <c r="X448" s="409"/>
      <c r="Y448" s="409"/>
      <c r="Z448" s="409"/>
    </row>
    <row r="449">
      <c r="A449" s="409"/>
      <c r="B449" s="409"/>
      <c r="C449" s="409"/>
      <c r="D449" s="409"/>
      <c r="E449" s="409"/>
      <c r="F449" s="409"/>
      <c r="G449" s="409"/>
      <c r="H449" s="409"/>
      <c r="I449" s="409"/>
      <c r="J449" s="409"/>
      <c r="K449" s="409"/>
      <c r="L449" s="409"/>
      <c r="M449" s="409"/>
      <c r="N449" s="409"/>
      <c r="O449" s="409"/>
      <c r="P449" s="409"/>
      <c r="Q449" s="409"/>
      <c r="R449" s="409"/>
      <c r="S449" s="409"/>
      <c r="T449" s="409"/>
      <c r="U449" s="409"/>
      <c r="V449" s="409"/>
      <c r="W449" s="409"/>
      <c r="X449" s="409"/>
      <c r="Y449" s="409"/>
      <c r="Z449" s="409"/>
    </row>
    <row r="450">
      <c r="A450" s="409"/>
      <c r="B450" s="409"/>
      <c r="C450" s="409"/>
      <c r="D450" s="409"/>
      <c r="E450" s="409"/>
      <c r="F450" s="409"/>
      <c r="G450" s="409"/>
      <c r="H450" s="409"/>
      <c r="I450" s="409"/>
      <c r="J450" s="409"/>
      <c r="K450" s="409"/>
      <c r="L450" s="409"/>
      <c r="M450" s="409"/>
      <c r="N450" s="409"/>
      <c r="O450" s="409"/>
      <c r="P450" s="409"/>
      <c r="Q450" s="409"/>
      <c r="R450" s="409"/>
      <c r="S450" s="409"/>
      <c r="T450" s="409"/>
      <c r="U450" s="409"/>
      <c r="V450" s="409"/>
      <c r="W450" s="409"/>
      <c r="X450" s="409"/>
      <c r="Y450" s="409"/>
      <c r="Z450" s="409"/>
    </row>
    <row r="451">
      <c r="A451" s="409"/>
      <c r="B451" s="409"/>
      <c r="C451" s="409"/>
      <c r="D451" s="409"/>
      <c r="E451" s="409"/>
      <c r="F451" s="409"/>
      <c r="G451" s="409"/>
      <c r="H451" s="409"/>
      <c r="I451" s="409"/>
      <c r="J451" s="409"/>
      <c r="K451" s="409"/>
      <c r="L451" s="409"/>
      <c r="M451" s="409"/>
      <c r="N451" s="409"/>
      <c r="O451" s="409"/>
      <c r="P451" s="409"/>
      <c r="Q451" s="409"/>
      <c r="R451" s="409"/>
      <c r="S451" s="409"/>
      <c r="T451" s="409"/>
      <c r="U451" s="409"/>
      <c r="V451" s="409"/>
      <c r="W451" s="409"/>
      <c r="X451" s="409"/>
      <c r="Y451" s="409"/>
      <c r="Z451" s="409"/>
    </row>
    <row r="452">
      <c r="A452" s="409"/>
      <c r="B452" s="409"/>
      <c r="C452" s="409"/>
      <c r="D452" s="409"/>
      <c r="E452" s="409"/>
      <c r="F452" s="409"/>
      <c r="G452" s="409"/>
      <c r="H452" s="409"/>
      <c r="I452" s="409"/>
      <c r="J452" s="409"/>
      <c r="K452" s="409"/>
      <c r="L452" s="409"/>
      <c r="M452" s="409"/>
      <c r="N452" s="409"/>
      <c r="O452" s="409"/>
      <c r="P452" s="409"/>
      <c r="Q452" s="409"/>
      <c r="R452" s="409"/>
      <c r="S452" s="409"/>
      <c r="T452" s="409"/>
      <c r="U452" s="409"/>
      <c r="V452" s="409"/>
      <c r="W452" s="409"/>
      <c r="X452" s="409"/>
      <c r="Y452" s="409"/>
      <c r="Z452" s="409"/>
    </row>
    <row r="453">
      <c r="A453" s="409"/>
      <c r="B453" s="409"/>
      <c r="C453" s="409"/>
      <c r="D453" s="409"/>
      <c r="E453" s="409"/>
      <c r="F453" s="409"/>
      <c r="G453" s="409"/>
      <c r="H453" s="409"/>
      <c r="I453" s="409"/>
      <c r="J453" s="409"/>
      <c r="K453" s="409"/>
      <c r="L453" s="409"/>
      <c r="M453" s="409"/>
      <c r="N453" s="409"/>
      <c r="O453" s="409"/>
      <c r="P453" s="409"/>
      <c r="Q453" s="409"/>
      <c r="R453" s="409"/>
      <c r="S453" s="409"/>
      <c r="T453" s="409"/>
      <c r="U453" s="409"/>
      <c r="V453" s="409"/>
      <c r="W453" s="409"/>
      <c r="X453" s="409"/>
      <c r="Y453" s="409"/>
      <c r="Z453" s="409"/>
    </row>
    <row r="454">
      <c r="A454" s="409"/>
      <c r="B454" s="409"/>
      <c r="C454" s="409"/>
      <c r="D454" s="409"/>
      <c r="E454" s="409"/>
      <c r="F454" s="409"/>
      <c r="G454" s="409"/>
      <c r="H454" s="409"/>
      <c r="I454" s="409"/>
      <c r="J454" s="409"/>
      <c r="K454" s="409"/>
      <c r="L454" s="409"/>
      <c r="M454" s="409"/>
      <c r="N454" s="409"/>
      <c r="O454" s="409"/>
      <c r="P454" s="409"/>
      <c r="Q454" s="409"/>
      <c r="R454" s="409"/>
      <c r="S454" s="409"/>
      <c r="T454" s="409"/>
      <c r="U454" s="409"/>
      <c r="V454" s="409"/>
      <c r="W454" s="409"/>
      <c r="X454" s="409"/>
      <c r="Y454" s="409"/>
      <c r="Z454" s="409"/>
    </row>
    <row r="455">
      <c r="A455" s="409"/>
      <c r="B455" s="409"/>
      <c r="C455" s="409"/>
      <c r="D455" s="409"/>
      <c r="E455" s="409"/>
      <c r="F455" s="409"/>
      <c r="G455" s="409"/>
      <c r="H455" s="409"/>
      <c r="I455" s="409"/>
      <c r="J455" s="409"/>
      <c r="K455" s="409"/>
      <c r="L455" s="409"/>
      <c r="M455" s="409"/>
      <c r="N455" s="409"/>
      <c r="O455" s="409"/>
      <c r="P455" s="409"/>
      <c r="Q455" s="409"/>
      <c r="R455" s="409"/>
      <c r="S455" s="409"/>
      <c r="T455" s="409"/>
      <c r="U455" s="409"/>
      <c r="V455" s="409"/>
      <c r="W455" s="409"/>
      <c r="X455" s="409"/>
      <c r="Y455" s="409"/>
      <c r="Z455" s="409"/>
    </row>
    <row r="456">
      <c r="A456" s="409"/>
      <c r="B456" s="409"/>
      <c r="C456" s="409"/>
      <c r="D456" s="409"/>
      <c r="E456" s="409"/>
      <c r="F456" s="409"/>
      <c r="G456" s="409"/>
      <c r="H456" s="409"/>
      <c r="I456" s="409"/>
      <c r="J456" s="409"/>
      <c r="K456" s="409"/>
      <c r="L456" s="409"/>
      <c r="M456" s="409"/>
      <c r="N456" s="409"/>
      <c r="O456" s="409"/>
      <c r="P456" s="409"/>
      <c r="Q456" s="409"/>
      <c r="R456" s="409"/>
      <c r="S456" s="409"/>
      <c r="T456" s="409"/>
      <c r="U456" s="409"/>
      <c r="V456" s="409"/>
      <c r="W456" s="409"/>
      <c r="X456" s="409"/>
      <c r="Y456" s="409"/>
      <c r="Z456" s="409"/>
    </row>
    <row r="457">
      <c r="A457" s="409"/>
      <c r="B457" s="409"/>
      <c r="C457" s="409"/>
      <c r="D457" s="409"/>
      <c r="E457" s="409"/>
      <c r="F457" s="409"/>
      <c r="G457" s="409"/>
      <c r="H457" s="409"/>
      <c r="I457" s="409"/>
      <c r="J457" s="409"/>
      <c r="K457" s="409"/>
      <c r="L457" s="409"/>
      <c r="M457" s="409"/>
      <c r="N457" s="409"/>
      <c r="O457" s="409"/>
      <c r="P457" s="409"/>
      <c r="Q457" s="409"/>
      <c r="R457" s="409"/>
      <c r="S457" s="409"/>
      <c r="T457" s="409"/>
      <c r="U457" s="409"/>
      <c r="V457" s="409"/>
      <c r="W457" s="409"/>
      <c r="X457" s="409"/>
      <c r="Y457" s="409"/>
      <c r="Z457" s="409"/>
    </row>
    <row r="458">
      <c r="A458" s="409"/>
      <c r="B458" s="409"/>
      <c r="C458" s="409"/>
      <c r="D458" s="409"/>
      <c r="E458" s="409"/>
      <c r="F458" s="409"/>
      <c r="G458" s="409"/>
      <c r="H458" s="409"/>
      <c r="I458" s="409"/>
      <c r="J458" s="409"/>
      <c r="K458" s="409"/>
      <c r="L458" s="409"/>
      <c r="M458" s="409"/>
      <c r="N458" s="409"/>
      <c r="O458" s="409"/>
      <c r="P458" s="409"/>
      <c r="Q458" s="409"/>
      <c r="R458" s="409"/>
      <c r="S458" s="409"/>
      <c r="T458" s="409"/>
      <c r="U458" s="409"/>
      <c r="V458" s="409"/>
      <c r="W458" s="409"/>
      <c r="X458" s="409"/>
      <c r="Y458" s="409"/>
      <c r="Z458" s="409"/>
    </row>
    <row r="459">
      <c r="A459" s="409"/>
      <c r="B459" s="409"/>
      <c r="C459" s="409"/>
      <c r="D459" s="409"/>
      <c r="E459" s="409"/>
      <c r="F459" s="409"/>
      <c r="G459" s="409"/>
      <c r="H459" s="409"/>
      <c r="I459" s="409"/>
      <c r="J459" s="409"/>
      <c r="K459" s="409"/>
      <c r="L459" s="409"/>
      <c r="M459" s="409"/>
      <c r="N459" s="409"/>
      <c r="O459" s="409"/>
      <c r="P459" s="409"/>
      <c r="Q459" s="409"/>
      <c r="R459" s="409"/>
      <c r="S459" s="409"/>
      <c r="T459" s="409"/>
      <c r="U459" s="409"/>
      <c r="V459" s="409"/>
      <c r="W459" s="409"/>
      <c r="X459" s="409"/>
      <c r="Y459" s="409"/>
      <c r="Z459" s="409"/>
    </row>
    <row r="460">
      <c r="A460" s="409"/>
      <c r="B460" s="409"/>
      <c r="C460" s="409"/>
      <c r="D460" s="409"/>
      <c r="E460" s="409"/>
      <c r="F460" s="409"/>
      <c r="G460" s="409"/>
      <c r="H460" s="409"/>
      <c r="I460" s="409"/>
      <c r="J460" s="409"/>
      <c r="K460" s="409"/>
      <c r="L460" s="409"/>
      <c r="M460" s="409"/>
      <c r="N460" s="409"/>
      <c r="O460" s="409"/>
      <c r="P460" s="409"/>
      <c r="Q460" s="409"/>
      <c r="R460" s="409"/>
      <c r="S460" s="409"/>
      <c r="T460" s="409"/>
      <c r="U460" s="409"/>
      <c r="V460" s="409"/>
      <c r="W460" s="409"/>
      <c r="X460" s="409"/>
      <c r="Y460" s="409"/>
      <c r="Z460" s="409"/>
    </row>
    <row r="461">
      <c r="A461" s="409"/>
      <c r="B461" s="409"/>
      <c r="C461" s="409"/>
      <c r="D461" s="409"/>
      <c r="E461" s="409"/>
      <c r="F461" s="409"/>
      <c r="G461" s="409"/>
      <c r="H461" s="409"/>
      <c r="I461" s="409"/>
      <c r="J461" s="409"/>
      <c r="K461" s="409"/>
      <c r="L461" s="409"/>
      <c r="M461" s="409"/>
      <c r="N461" s="409"/>
      <c r="O461" s="409"/>
      <c r="P461" s="409"/>
      <c r="Q461" s="409"/>
      <c r="R461" s="409"/>
      <c r="S461" s="409"/>
      <c r="T461" s="409"/>
      <c r="U461" s="409"/>
      <c r="V461" s="409"/>
      <c r="W461" s="409"/>
      <c r="X461" s="409"/>
      <c r="Y461" s="409"/>
      <c r="Z461" s="409"/>
    </row>
    <row r="462">
      <c r="A462" s="409"/>
      <c r="B462" s="409"/>
      <c r="C462" s="409"/>
      <c r="D462" s="409"/>
      <c r="E462" s="409"/>
      <c r="F462" s="409"/>
      <c r="G462" s="409"/>
      <c r="H462" s="409"/>
      <c r="I462" s="409"/>
      <c r="J462" s="409"/>
      <c r="K462" s="409"/>
      <c r="L462" s="409"/>
      <c r="M462" s="409"/>
      <c r="N462" s="409"/>
      <c r="O462" s="409"/>
      <c r="P462" s="409"/>
      <c r="Q462" s="409"/>
      <c r="R462" s="409"/>
      <c r="S462" s="409"/>
      <c r="T462" s="409"/>
      <c r="U462" s="409"/>
      <c r="V462" s="409"/>
      <c r="W462" s="409"/>
      <c r="X462" s="409"/>
      <c r="Y462" s="409"/>
      <c r="Z462" s="409"/>
    </row>
    <row r="463">
      <c r="A463" s="409"/>
      <c r="B463" s="409"/>
      <c r="C463" s="409"/>
      <c r="D463" s="409"/>
      <c r="E463" s="409"/>
      <c r="F463" s="409"/>
      <c r="G463" s="409"/>
      <c r="H463" s="409"/>
      <c r="I463" s="409"/>
      <c r="J463" s="409"/>
      <c r="K463" s="409"/>
      <c r="L463" s="409"/>
      <c r="M463" s="409"/>
      <c r="N463" s="409"/>
      <c r="O463" s="409"/>
      <c r="P463" s="409"/>
      <c r="Q463" s="409"/>
      <c r="R463" s="409"/>
      <c r="S463" s="409"/>
      <c r="T463" s="409"/>
      <c r="U463" s="409"/>
      <c r="V463" s="409"/>
      <c r="W463" s="409"/>
      <c r="X463" s="409"/>
      <c r="Y463" s="409"/>
      <c r="Z463" s="409"/>
    </row>
    <row r="464">
      <c r="A464" s="409"/>
      <c r="B464" s="409"/>
      <c r="C464" s="409"/>
      <c r="D464" s="409"/>
      <c r="E464" s="409"/>
      <c r="F464" s="409"/>
      <c r="G464" s="409"/>
      <c r="H464" s="409"/>
      <c r="I464" s="409"/>
      <c r="J464" s="409"/>
      <c r="K464" s="409"/>
      <c r="L464" s="409"/>
      <c r="M464" s="409"/>
      <c r="N464" s="409"/>
      <c r="O464" s="409"/>
      <c r="P464" s="409"/>
      <c r="Q464" s="409"/>
      <c r="R464" s="409"/>
      <c r="S464" s="409"/>
      <c r="T464" s="409"/>
      <c r="U464" s="409"/>
      <c r="V464" s="409"/>
      <c r="W464" s="409"/>
      <c r="X464" s="409"/>
      <c r="Y464" s="409"/>
      <c r="Z464" s="409"/>
    </row>
    <row r="465">
      <c r="A465" s="409"/>
      <c r="B465" s="409"/>
      <c r="C465" s="409"/>
      <c r="D465" s="409"/>
      <c r="E465" s="409"/>
      <c r="F465" s="409"/>
      <c r="G465" s="409"/>
      <c r="H465" s="409"/>
      <c r="I465" s="409"/>
      <c r="J465" s="409"/>
      <c r="K465" s="409"/>
      <c r="L465" s="409"/>
      <c r="M465" s="409"/>
      <c r="N465" s="409"/>
      <c r="O465" s="409"/>
      <c r="P465" s="409"/>
      <c r="Q465" s="409"/>
      <c r="R465" s="409"/>
      <c r="S465" s="409"/>
      <c r="T465" s="409"/>
      <c r="U465" s="409"/>
      <c r="V465" s="409"/>
      <c r="W465" s="409"/>
      <c r="X465" s="409"/>
      <c r="Y465" s="409"/>
      <c r="Z465" s="409"/>
    </row>
    <row r="466">
      <c r="A466" s="409"/>
      <c r="B466" s="409"/>
      <c r="C466" s="409"/>
      <c r="D466" s="409"/>
      <c r="E466" s="409"/>
      <c r="F466" s="409"/>
      <c r="G466" s="409"/>
      <c r="H466" s="409"/>
      <c r="I466" s="409"/>
      <c r="J466" s="409"/>
      <c r="K466" s="409"/>
      <c r="L466" s="409"/>
      <c r="M466" s="409"/>
      <c r="N466" s="409"/>
      <c r="O466" s="409"/>
      <c r="P466" s="409"/>
      <c r="Q466" s="409"/>
      <c r="R466" s="409"/>
      <c r="S466" s="409"/>
      <c r="T466" s="409"/>
      <c r="U466" s="409"/>
      <c r="V466" s="409"/>
      <c r="W466" s="409"/>
      <c r="X466" s="409"/>
      <c r="Y466" s="409"/>
      <c r="Z466" s="409"/>
    </row>
    <row r="467">
      <c r="A467" s="409"/>
      <c r="B467" s="409"/>
      <c r="C467" s="409"/>
      <c r="D467" s="409"/>
      <c r="E467" s="409"/>
      <c r="F467" s="409"/>
      <c r="G467" s="409"/>
      <c r="H467" s="409"/>
      <c r="I467" s="409"/>
      <c r="J467" s="409"/>
      <c r="K467" s="409"/>
      <c r="L467" s="409"/>
      <c r="M467" s="409"/>
      <c r="N467" s="409"/>
      <c r="O467" s="409"/>
      <c r="P467" s="409"/>
      <c r="Q467" s="409"/>
      <c r="R467" s="409"/>
      <c r="S467" s="409"/>
      <c r="T467" s="409"/>
      <c r="U467" s="409"/>
      <c r="V467" s="409"/>
      <c r="W467" s="409"/>
      <c r="X467" s="409"/>
      <c r="Y467" s="409"/>
      <c r="Z467" s="409"/>
    </row>
    <row r="468">
      <c r="A468" s="409"/>
      <c r="B468" s="409"/>
      <c r="C468" s="409"/>
      <c r="D468" s="409"/>
      <c r="E468" s="409"/>
      <c r="F468" s="409"/>
      <c r="G468" s="409"/>
      <c r="H468" s="409"/>
      <c r="I468" s="409"/>
      <c r="J468" s="409"/>
      <c r="K468" s="409"/>
      <c r="L468" s="409"/>
      <c r="M468" s="409"/>
      <c r="N468" s="409"/>
      <c r="O468" s="409"/>
      <c r="P468" s="409"/>
      <c r="Q468" s="409"/>
      <c r="R468" s="409"/>
      <c r="S468" s="409"/>
      <c r="T468" s="409"/>
      <c r="U468" s="409"/>
      <c r="V468" s="409"/>
      <c r="W468" s="409"/>
      <c r="X468" s="409"/>
      <c r="Y468" s="409"/>
      <c r="Z468" s="409"/>
    </row>
    <row r="469">
      <c r="A469" s="409"/>
      <c r="B469" s="409"/>
      <c r="C469" s="409"/>
      <c r="D469" s="409"/>
      <c r="E469" s="409"/>
      <c r="F469" s="409"/>
      <c r="G469" s="409"/>
      <c r="H469" s="409"/>
      <c r="I469" s="409"/>
      <c r="J469" s="409"/>
      <c r="K469" s="409"/>
      <c r="L469" s="409"/>
      <c r="M469" s="409"/>
      <c r="N469" s="409"/>
      <c r="O469" s="409"/>
      <c r="P469" s="409"/>
      <c r="Q469" s="409"/>
      <c r="R469" s="409"/>
      <c r="S469" s="409"/>
      <c r="T469" s="409"/>
      <c r="U469" s="409"/>
      <c r="V469" s="409"/>
      <c r="W469" s="409"/>
      <c r="X469" s="409"/>
      <c r="Y469" s="409"/>
      <c r="Z469" s="409"/>
    </row>
    <row r="470">
      <c r="A470" s="409"/>
      <c r="B470" s="409"/>
      <c r="C470" s="409"/>
      <c r="D470" s="409"/>
      <c r="E470" s="409"/>
      <c r="F470" s="409"/>
      <c r="G470" s="409"/>
      <c r="H470" s="409"/>
      <c r="I470" s="409"/>
      <c r="J470" s="409"/>
      <c r="K470" s="409"/>
      <c r="L470" s="409"/>
      <c r="M470" s="409"/>
      <c r="N470" s="409"/>
      <c r="O470" s="409"/>
      <c r="P470" s="409"/>
      <c r="Q470" s="409"/>
      <c r="R470" s="409"/>
      <c r="S470" s="409"/>
      <c r="T470" s="409"/>
      <c r="U470" s="409"/>
      <c r="V470" s="409"/>
      <c r="W470" s="409"/>
      <c r="X470" s="409"/>
      <c r="Y470" s="409"/>
      <c r="Z470" s="409"/>
    </row>
    <row r="471">
      <c r="A471" s="409"/>
      <c r="B471" s="409"/>
      <c r="C471" s="409"/>
      <c r="D471" s="409"/>
      <c r="E471" s="409"/>
      <c r="F471" s="409"/>
      <c r="G471" s="409"/>
      <c r="H471" s="409"/>
      <c r="I471" s="409"/>
      <c r="J471" s="409"/>
      <c r="K471" s="409"/>
      <c r="L471" s="409"/>
      <c r="M471" s="409"/>
      <c r="N471" s="409"/>
      <c r="O471" s="409"/>
      <c r="P471" s="409"/>
      <c r="Q471" s="409"/>
      <c r="R471" s="409"/>
      <c r="S471" s="409"/>
      <c r="T471" s="409"/>
      <c r="U471" s="409"/>
      <c r="V471" s="409"/>
      <c r="W471" s="409"/>
      <c r="X471" s="409"/>
      <c r="Y471" s="409"/>
      <c r="Z471" s="409"/>
    </row>
    <row r="472">
      <c r="A472" s="409"/>
      <c r="B472" s="409"/>
      <c r="C472" s="409"/>
      <c r="D472" s="409"/>
      <c r="E472" s="409"/>
      <c r="F472" s="409"/>
      <c r="G472" s="409"/>
      <c r="H472" s="409"/>
      <c r="I472" s="409"/>
      <c r="J472" s="409"/>
      <c r="K472" s="409"/>
      <c r="L472" s="409"/>
      <c r="M472" s="409"/>
      <c r="N472" s="409"/>
      <c r="O472" s="409"/>
      <c r="P472" s="409"/>
      <c r="Q472" s="409"/>
      <c r="R472" s="409"/>
      <c r="S472" s="409"/>
      <c r="T472" s="409"/>
      <c r="U472" s="409"/>
      <c r="V472" s="409"/>
      <c r="W472" s="409"/>
      <c r="X472" s="409"/>
      <c r="Y472" s="409"/>
      <c r="Z472" s="409"/>
    </row>
    <row r="473">
      <c r="A473" s="409"/>
      <c r="B473" s="409"/>
      <c r="C473" s="409"/>
      <c r="D473" s="409"/>
      <c r="E473" s="409"/>
      <c r="F473" s="409"/>
      <c r="G473" s="409"/>
      <c r="H473" s="409"/>
      <c r="I473" s="409"/>
      <c r="J473" s="409"/>
      <c r="K473" s="409"/>
      <c r="L473" s="409"/>
      <c r="M473" s="409"/>
      <c r="N473" s="409"/>
      <c r="O473" s="409"/>
      <c r="P473" s="409"/>
      <c r="Q473" s="409"/>
      <c r="R473" s="409"/>
      <c r="S473" s="409"/>
      <c r="T473" s="409"/>
      <c r="U473" s="409"/>
      <c r="V473" s="409"/>
      <c r="W473" s="409"/>
      <c r="X473" s="409"/>
      <c r="Y473" s="409"/>
      <c r="Z473" s="409"/>
    </row>
    <row r="474">
      <c r="A474" s="409"/>
      <c r="B474" s="409"/>
      <c r="C474" s="409"/>
      <c r="D474" s="409"/>
      <c r="E474" s="409"/>
      <c r="F474" s="409"/>
      <c r="G474" s="409"/>
      <c r="H474" s="409"/>
      <c r="I474" s="409"/>
      <c r="J474" s="409"/>
      <c r="K474" s="409"/>
      <c r="L474" s="409"/>
      <c r="M474" s="409"/>
      <c r="N474" s="409"/>
      <c r="O474" s="409"/>
      <c r="P474" s="409"/>
      <c r="Q474" s="409"/>
      <c r="R474" s="409"/>
      <c r="S474" s="409"/>
      <c r="T474" s="409"/>
      <c r="U474" s="409"/>
      <c r="V474" s="409"/>
      <c r="W474" s="409"/>
      <c r="X474" s="409"/>
      <c r="Y474" s="409"/>
      <c r="Z474" s="409"/>
    </row>
    <row r="475">
      <c r="A475" s="409"/>
      <c r="B475" s="409"/>
      <c r="C475" s="409"/>
      <c r="D475" s="409"/>
      <c r="E475" s="409"/>
      <c r="F475" s="409"/>
      <c r="G475" s="409"/>
      <c r="H475" s="409"/>
      <c r="I475" s="409"/>
      <c r="J475" s="409"/>
      <c r="K475" s="409"/>
      <c r="L475" s="409"/>
      <c r="M475" s="409"/>
      <c r="N475" s="409"/>
      <c r="O475" s="409"/>
      <c r="P475" s="409"/>
      <c r="Q475" s="409"/>
      <c r="R475" s="409"/>
      <c r="S475" s="409"/>
      <c r="T475" s="409"/>
      <c r="U475" s="409"/>
      <c r="V475" s="409"/>
      <c r="W475" s="409"/>
      <c r="X475" s="409"/>
      <c r="Y475" s="409"/>
      <c r="Z475" s="409"/>
    </row>
    <row r="476">
      <c r="A476" s="409"/>
      <c r="B476" s="409"/>
      <c r="C476" s="409"/>
      <c r="D476" s="409"/>
      <c r="E476" s="409"/>
      <c r="F476" s="409"/>
      <c r="G476" s="409"/>
      <c r="H476" s="409"/>
      <c r="I476" s="409"/>
      <c r="J476" s="409"/>
      <c r="K476" s="409"/>
      <c r="L476" s="409"/>
      <c r="M476" s="409"/>
      <c r="N476" s="409"/>
      <c r="O476" s="409"/>
      <c r="P476" s="409"/>
      <c r="Q476" s="409"/>
      <c r="R476" s="409"/>
      <c r="S476" s="409"/>
      <c r="T476" s="409"/>
      <c r="U476" s="409"/>
      <c r="V476" s="409"/>
      <c r="W476" s="409"/>
      <c r="X476" s="409"/>
      <c r="Y476" s="409"/>
      <c r="Z476" s="409"/>
    </row>
    <row r="477">
      <c r="A477" s="409"/>
      <c r="B477" s="409"/>
      <c r="C477" s="409"/>
      <c r="D477" s="409"/>
      <c r="E477" s="409"/>
      <c r="F477" s="409"/>
      <c r="G477" s="409"/>
      <c r="H477" s="409"/>
      <c r="I477" s="409"/>
      <c r="J477" s="409"/>
      <c r="K477" s="409"/>
      <c r="L477" s="409"/>
      <c r="M477" s="409"/>
      <c r="N477" s="409"/>
      <c r="O477" s="409"/>
      <c r="P477" s="409"/>
      <c r="Q477" s="409"/>
      <c r="R477" s="409"/>
      <c r="S477" s="409"/>
      <c r="T477" s="409"/>
      <c r="U477" s="409"/>
      <c r="V477" s="409"/>
      <c r="W477" s="409"/>
      <c r="X477" s="409"/>
      <c r="Y477" s="409"/>
      <c r="Z477" s="409"/>
    </row>
    <row r="478">
      <c r="A478" s="409"/>
      <c r="B478" s="409"/>
      <c r="C478" s="409"/>
      <c r="D478" s="409"/>
      <c r="E478" s="409"/>
      <c r="F478" s="409"/>
      <c r="G478" s="409"/>
      <c r="H478" s="409"/>
      <c r="I478" s="409"/>
      <c r="J478" s="409"/>
      <c r="K478" s="409"/>
      <c r="L478" s="409"/>
      <c r="M478" s="409"/>
      <c r="N478" s="409"/>
      <c r="O478" s="409"/>
      <c r="P478" s="409"/>
      <c r="Q478" s="409"/>
      <c r="R478" s="409"/>
      <c r="S478" s="409"/>
      <c r="T478" s="409"/>
      <c r="U478" s="409"/>
      <c r="V478" s="409"/>
      <c r="W478" s="409"/>
      <c r="X478" s="409"/>
      <c r="Y478" s="409"/>
      <c r="Z478" s="409"/>
    </row>
    <row r="479">
      <c r="A479" s="409"/>
      <c r="B479" s="409"/>
      <c r="C479" s="409"/>
      <c r="D479" s="409"/>
      <c r="E479" s="409"/>
      <c r="F479" s="409"/>
      <c r="G479" s="409"/>
      <c r="H479" s="409"/>
      <c r="I479" s="409"/>
      <c r="J479" s="409"/>
      <c r="K479" s="409"/>
      <c r="L479" s="409"/>
      <c r="M479" s="409"/>
      <c r="N479" s="409"/>
      <c r="O479" s="409"/>
      <c r="P479" s="409"/>
      <c r="Q479" s="409"/>
      <c r="R479" s="409"/>
      <c r="S479" s="409"/>
      <c r="T479" s="409"/>
      <c r="U479" s="409"/>
      <c r="V479" s="409"/>
      <c r="W479" s="409"/>
      <c r="X479" s="409"/>
      <c r="Y479" s="409"/>
      <c r="Z479" s="409"/>
    </row>
    <row r="480">
      <c r="A480" s="409"/>
      <c r="B480" s="409"/>
      <c r="C480" s="409"/>
      <c r="D480" s="409"/>
      <c r="E480" s="409"/>
      <c r="F480" s="409"/>
      <c r="G480" s="409"/>
      <c r="H480" s="409"/>
      <c r="I480" s="409"/>
      <c r="J480" s="409"/>
      <c r="K480" s="409"/>
      <c r="L480" s="409"/>
      <c r="M480" s="409"/>
      <c r="N480" s="409"/>
      <c r="O480" s="409"/>
      <c r="P480" s="409"/>
      <c r="Q480" s="409"/>
      <c r="R480" s="409"/>
      <c r="S480" s="409"/>
      <c r="T480" s="409"/>
      <c r="U480" s="409"/>
      <c r="V480" s="409"/>
      <c r="W480" s="409"/>
      <c r="X480" s="409"/>
      <c r="Y480" s="409"/>
      <c r="Z480" s="409"/>
    </row>
    <row r="481">
      <c r="A481" s="409"/>
      <c r="B481" s="409"/>
      <c r="C481" s="409"/>
      <c r="D481" s="409"/>
      <c r="E481" s="409"/>
      <c r="F481" s="409"/>
      <c r="G481" s="409"/>
      <c r="H481" s="409"/>
      <c r="I481" s="409"/>
      <c r="J481" s="409"/>
      <c r="K481" s="409"/>
      <c r="L481" s="409"/>
      <c r="M481" s="409"/>
      <c r="N481" s="409"/>
      <c r="O481" s="409"/>
      <c r="P481" s="409"/>
      <c r="Q481" s="409"/>
      <c r="R481" s="409"/>
      <c r="S481" s="409"/>
      <c r="T481" s="409"/>
      <c r="U481" s="409"/>
      <c r="V481" s="409"/>
      <c r="W481" s="409"/>
      <c r="X481" s="409"/>
      <c r="Y481" s="409"/>
      <c r="Z481" s="409"/>
    </row>
    <row r="482">
      <c r="A482" s="409"/>
      <c r="B482" s="409"/>
      <c r="C482" s="409"/>
      <c r="D482" s="409"/>
      <c r="E482" s="409"/>
      <c r="F482" s="409"/>
      <c r="G482" s="409"/>
      <c r="H482" s="409"/>
      <c r="I482" s="409"/>
      <c r="J482" s="409"/>
      <c r="K482" s="409"/>
      <c r="L482" s="409"/>
      <c r="M482" s="409"/>
      <c r="N482" s="409"/>
      <c r="O482" s="409"/>
      <c r="P482" s="409"/>
      <c r="Q482" s="409"/>
      <c r="R482" s="409"/>
      <c r="S482" s="409"/>
      <c r="T482" s="409"/>
      <c r="U482" s="409"/>
      <c r="V482" s="409"/>
      <c r="W482" s="409"/>
      <c r="X482" s="409"/>
      <c r="Y482" s="409"/>
      <c r="Z482" s="409"/>
    </row>
    <row r="483">
      <c r="A483" s="409"/>
      <c r="B483" s="409"/>
      <c r="C483" s="409"/>
      <c r="D483" s="409"/>
      <c r="E483" s="409"/>
      <c r="F483" s="409"/>
      <c r="G483" s="409"/>
      <c r="H483" s="409"/>
      <c r="I483" s="409"/>
      <c r="J483" s="409"/>
      <c r="K483" s="409"/>
      <c r="L483" s="409"/>
      <c r="M483" s="409"/>
      <c r="N483" s="409"/>
      <c r="O483" s="409"/>
      <c r="P483" s="409"/>
      <c r="Q483" s="409"/>
      <c r="R483" s="409"/>
      <c r="S483" s="409"/>
      <c r="T483" s="409"/>
      <c r="U483" s="409"/>
      <c r="V483" s="409"/>
      <c r="W483" s="409"/>
      <c r="X483" s="409"/>
      <c r="Y483" s="409"/>
      <c r="Z483" s="409"/>
    </row>
    <row r="484">
      <c r="A484" s="409"/>
      <c r="B484" s="409"/>
      <c r="C484" s="409"/>
      <c r="D484" s="409"/>
      <c r="E484" s="409"/>
      <c r="F484" s="409"/>
      <c r="G484" s="409"/>
      <c r="H484" s="409"/>
      <c r="I484" s="409"/>
      <c r="J484" s="409"/>
      <c r="K484" s="409"/>
      <c r="L484" s="409"/>
      <c r="M484" s="409"/>
      <c r="N484" s="409"/>
      <c r="O484" s="409"/>
      <c r="P484" s="409"/>
      <c r="Q484" s="409"/>
      <c r="R484" s="409"/>
      <c r="S484" s="409"/>
      <c r="T484" s="409"/>
      <c r="U484" s="409"/>
      <c r="V484" s="409"/>
      <c r="W484" s="409"/>
      <c r="X484" s="409"/>
      <c r="Y484" s="409"/>
      <c r="Z484" s="409"/>
    </row>
    <row r="485">
      <c r="A485" s="409"/>
      <c r="B485" s="409"/>
      <c r="C485" s="409"/>
      <c r="D485" s="409"/>
      <c r="E485" s="409"/>
      <c r="F485" s="409"/>
      <c r="G485" s="409"/>
      <c r="H485" s="409"/>
      <c r="I485" s="409"/>
      <c r="J485" s="409"/>
      <c r="K485" s="409"/>
      <c r="L485" s="409"/>
      <c r="M485" s="409"/>
      <c r="N485" s="409"/>
      <c r="O485" s="409"/>
      <c r="P485" s="409"/>
      <c r="Q485" s="409"/>
      <c r="R485" s="409"/>
      <c r="S485" s="409"/>
      <c r="T485" s="409"/>
      <c r="U485" s="409"/>
      <c r="V485" s="409"/>
      <c r="W485" s="409"/>
      <c r="X485" s="409"/>
      <c r="Y485" s="409"/>
      <c r="Z485" s="409"/>
    </row>
    <row r="486">
      <c r="A486" s="409"/>
      <c r="B486" s="409"/>
      <c r="C486" s="409"/>
      <c r="D486" s="409"/>
      <c r="E486" s="409"/>
      <c r="F486" s="409"/>
      <c r="G486" s="409"/>
      <c r="H486" s="409"/>
      <c r="I486" s="409"/>
      <c r="J486" s="409"/>
      <c r="K486" s="409"/>
      <c r="L486" s="409"/>
      <c r="M486" s="409"/>
      <c r="N486" s="409"/>
      <c r="O486" s="409"/>
      <c r="P486" s="409"/>
      <c r="Q486" s="409"/>
      <c r="R486" s="409"/>
      <c r="S486" s="409"/>
      <c r="T486" s="409"/>
      <c r="U486" s="409"/>
      <c r="V486" s="409"/>
      <c r="W486" s="409"/>
      <c r="X486" s="409"/>
      <c r="Y486" s="409"/>
      <c r="Z486" s="409"/>
    </row>
    <row r="487">
      <c r="A487" s="409"/>
      <c r="B487" s="409"/>
      <c r="C487" s="409"/>
      <c r="D487" s="409"/>
      <c r="E487" s="409"/>
      <c r="F487" s="409"/>
      <c r="G487" s="409"/>
      <c r="H487" s="409"/>
      <c r="I487" s="409"/>
      <c r="J487" s="409"/>
      <c r="K487" s="409"/>
      <c r="L487" s="409"/>
      <c r="M487" s="409"/>
      <c r="N487" s="409"/>
      <c r="O487" s="409"/>
      <c r="P487" s="409"/>
      <c r="Q487" s="409"/>
      <c r="R487" s="409"/>
      <c r="S487" s="409"/>
      <c r="T487" s="409"/>
      <c r="U487" s="409"/>
      <c r="V487" s="409"/>
      <c r="W487" s="409"/>
      <c r="X487" s="409"/>
      <c r="Y487" s="409"/>
      <c r="Z487" s="409"/>
    </row>
    <row r="488">
      <c r="A488" s="409"/>
      <c r="B488" s="409"/>
      <c r="C488" s="409"/>
      <c r="D488" s="409"/>
      <c r="E488" s="409"/>
      <c r="F488" s="409"/>
      <c r="G488" s="409"/>
      <c r="H488" s="409"/>
      <c r="I488" s="409"/>
      <c r="J488" s="409"/>
      <c r="K488" s="409"/>
      <c r="L488" s="409"/>
      <c r="M488" s="409"/>
      <c r="N488" s="409"/>
      <c r="O488" s="409"/>
      <c r="P488" s="409"/>
      <c r="Q488" s="409"/>
      <c r="R488" s="409"/>
      <c r="S488" s="409"/>
      <c r="T488" s="409"/>
      <c r="U488" s="409"/>
      <c r="V488" s="409"/>
      <c r="W488" s="409"/>
      <c r="X488" s="409"/>
      <c r="Y488" s="409"/>
      <c r="Z488" s="409"/>
    </row>
    <row r="489">
      <c r="A489" s="409"/>
      <c r="B489" s="409"/>
      <c r="C489" s="409"/>
      <c r="D489" s="409"/>
      <c r="E489" s="409"/>
      <c r="F489" s="409"/>
      <c r="G489" s="409"/>
      <c r="H489" s="409"/>
      <c r="I489" s="409"/>
      <c r="J489" s="409"/>
      <c r="K489" s="409"/>
      <c r="L489" s="409"/>
      <c r="M489" s="409"/>
      <c r="N489" s="409"/>
      <c r="O489" s="409"/>
      <c r="P489" s="409"/>
      <c r="Q489" s="409"/>
      <c r="R489" s="409"/>
      <c r="S489" s="409"/>
      <c r="T489" s="409"/>
      <c r="U489" s="409"/>
      <c r="V489" s="409"/>
      <c r="W489" s="409"/>
      <c r="X489" s="409"/>
      <c r="Y489" s="409"/>
      <c r="Z489" s="409"/>
    </row>
    <row r="490">
      <c r="A490" s="409"/>
      <c r="B490" s="409"/>
      <c r="C490" s="409"/>
      <c r="D490" s="409"/>
      <c r="E490" s="409"/>
      <c r="F490" s="409"/>
      <c r="G490" s="409"/>
      <c r="H490" s="409"/>
      <c r="I490" s="409"/>
      <c r="J490" s="409"/>
      <c r="K490" s="409"/>
      <c r="L490" s="409"/>
      <c r="M490" s="409"/>
      <c r="N490" s="409"/>
      <c r="O490" s="409"/>
      <c r="P490" s="409"/>
      <c r="Q490" s="409"/>
      <c r="R490" s="409"/>
      <c r="S490" s="409"/>
      <c r="T490" s="409"/>
      <c r="U490" s="409"/>
      <c r="V490" s="409"/>
      <c r="W490" s="409"/>
      <c r="X490" s="409"/>
      <c r="Y490" s="409"/>
      <c r="Z490" s="409"/>
    </row>
    <row r="491">
      <c r="A491" s="409"/>
      <c r="B491" s="409"/>
      <c r="C491" s="409"/>
      <c r="D491" s="409"/>
      <c r="E491" s="409"/>
      <c r="F491" s="409"/>
      <c r="G491" s="409"/>
      <c r="H491" s="409"/>
      <c r="I491" s="409"/>
      <c r="J491" s="409"/>
      <c r="K491" s="409"/>
      <c r="L491" s="409"/>
      <c r="M491" s="409"/>
      <c r="N491" s="409"/>
      <c r="O491" s="409"/>
      <c r="P491" s="409"/>
      <c r="Q491" s="409"/>
      <c r="R491" s="409"/>
      <c r="S491" s="409"/>
      <c r="T491" s="409"/>
      <c r="U491" s="409"/>
      <c r="V491" s="409"/>
      <c r="W491" s="409"/>
      <c r="X491" s="409"/>
      <c r="Y491" s="409"/>
      <c r="Z491" s="409"/>
    </row>
    <row r="492">
      <c r="A492" s="409"/>
      <c r="B492" s="409"/>
      <c r="C492" s="409"/>
      <c r="D492" s="409"/>
      <c r="E492" s="409"/>
      <c r="F492" s="409"/>
      <c r="G492" s="409"/>
      <c r="H492" s="409"/>
      <c r="I492" s="409"/>
      <c r="J492" s="409"/>
      <c r="K492" s="409"/>
      <c r="L492" s="409"/>
      <c r="M492" s="409"/>
      <c r="N492" s="409"/>
      <c r="O492" s="409"/>
      <c r="P492" s="409"/>
      <c r="Q492" s="409"/>
      <c r="R492" s="409"/>
      <c r="S492" s="409"/>
      <c r="T492" s="409"/>
      <c r="U492" s="409"/>
      <c r="V492" s="409"/>
      <c r="W492" s="409"/>
      <c r="X492" s="409"/>
      <c r="Y492" s="409"/>
      <c r="Z492" s="409"/>
    </row>
    <row r="493">
      <c r="A493" s="409"/>
      <c r="B493" s="409"/>
      <c r="C493" s="409"/>
      <c r="D493" s="409"/>
      <c r="E493" s="409"/>
      <c r="F493" s="409"/>
      <c r="G493" s="409"/>
      <c r="H493" s="409"/>
      <c r="I493" s="409"/>
      <c r="J493" s="409"/>
      <c r="K493" s="409"/>
      <c r="L493" s="409"/>
      <c r="M493" s="409"/>
      <c r="N493" s="409"/>
      <c r="O493" s="409"/>
      <c r="P493" s="409"/>
      <c r="Q493" s="409"/>
      <c r="R493" s="409"/>
      <c r="S493" s="409"/>
      <c r="T493" s="409"/>
      <c r="U493" s="409"/>
      <c r="V493" s="409"/>
      <c r="W493" s="409"/>
      <c r="X493" s="409"/>
      <c r="Y493" s="409"/>
      <c r="Z493" s="409"/>
    </row>
    <row r="494">
      <c r="A494" s="409"/>
      <c r="B494" s="409"/>
      <c r="C494" s="409"/>
      <c r="D494" s="409"/>
      <c r="E494" s="409"/>
      <c r="F494" s="409"/>
      <c r="G494" s="409"/>
      <c r="H494" s="409"/>
      <c r="I494" s="409"/>
      <c r="J494" s="409"/>
      <c r="K494" s="409"/>
      <c r="L494" s="409"/>
      <c r="M494" s="409"/>
      <c r="N494" s="409"/>
      <c r="O494" s="409"/>
      <c r="P494" s="409"/>
      <c r="Q494" s="409"/>
      <c r="R494" s="409"/>
      <c r="S494" s="409"/>
      <c r="T494" s="409"/>
      <c r="U494" s="409"/>
      <c r="V494" s="409"/>
      <c r="W494" s="409"/>
      <c r="X494" s="409"/>
      <c r="Y494" s="409"/>
      <c r="Z494" s="409"/>
    </row>
    <row r="495">
      <c r="A495" s="409"/>
      <c r="B495" s="409"/>
      <c r="C495" s="409"/>
      <c r="D495" s="409"/>
      <c r="E495" s="409"/>
      <c r="F495" s="409"/>
      <c r="G495" s="409"/>
      <c r="H495" s="409"/>
      <c r="I495" s="409"/>
      <c r="J495" s="409"/>
      <c r="K495" s="409"/>
      <c r="L495" s="409"/>
      <c r="M495" s="409"/>
      <c r="N495" s="409"/>
      <c r="O495" s="409"/>
      <c r="P495" s="409"/>
      <c r="Q495" s="409"/>
      <c r="R495" s="409"/>
      <c r="S495" s="409"/>
      <c r="T495" s="409"/>
      <c r="U495" s="409"/>
      <c r="V495" s="409"/>
      <c r="W495" s="409"/>
      <c r="X495" s="409"/>
      <c r="Y495" s="409"/>
      <c r="Z495" s="409"/>
    </row>
    <row r="496">
      <c r="A496" s="409"/>
      <c r="B496" s="409"/>
      <c r="C496" s="409"/>
      <c r="D496" s="409"/>
      <c r="E496" s="409"/>
      <c r="F496" s="409"/>
      <c r="G496" s="409"/>
      <c r="H496" s="409"/>
      <c r="I496" s="409"/>
      <c r="J496" s="409"/>
      <c r="K496" s="409"/>
      <c r="L496" s="409"/>
      <c r="M496" s="409"/>
      <c r="N496" s="409"/>
      <c r="O496" s="409"/>
      <c r="P496" s="409"/>
      <c r="Q496" s="409"/>
      <c r="R496" s="409"/>
      <c r="S496" s="409"/>
      <c r="T496" s="409"/>
      <c r="U496" s="409"/>
      <c r="V496" s="409"/>
      <c r="W496" s="409"/>
      <c r="X496" s="409"/>
      <c r="Y496" s="409"/>
      <c r="Z496" s="409"/>
    </row>
    <row r="497">
      <c r="A497" s="409"/>
      <c r="B497" s="409"/>
      <c r="C497" s="409"/>
      <c r="D497" s="409"/>
      <c r="E497" s="409"/>
      <c r="F497" s="409"/>
      <c r="G497" s="409"/>
      <c r="H497" s="409"/>
      <c r="I497" s="409"/>
      <c r="J497" s="409"/>
      <c r="K497" s="409"/>
      <c r="L497" s="409"/>
      <c r="M497" s="409"/>
      <c r="N497" s="409"/>
      <c r="O497" s="409"/>
      <c r="P497" s="409"/>
      <c r="Q497" s="409"/>
      <c r="R497" s="409"/>
      <c r="S497" s="409"/>
      <c r="T497" s="409"/>
      <c r="U497" s="409"/>
      <c r="V497" s="409"/>
      <c r="W497" s="409"/>
      <c r="X497" s="409"/>
      <c r="Y497" s="409"/>
      <c r="Z497" s="409"/>
    </row>
    <row r="498">
      <c r="A498" s="409"/>
      <c r="B498" s="409"/>
      <c r="C498" s="409"/>
      <c r="D498" s="409"/>
      <c r="E498" s="409"/>
      <c r="F498" s="409"/>
      <c r="G498" s="409"/>
      <c r="H498" s="409"/>
      <c r="I498" s="409"/>
      <c r="J498" s="409"/>
      <c r="K498" s="409"/>
      <c r="L498" s="409"/>
      <c r="M498" s="409"/>
      <c r="N498" s="409"/>
      <c r="O498" s="409"/>
      <c r="P498" s="409"/>
      <c r="Q498" s="409"/>
      <c r="R498" s="409"/>
      <c r="S498" s="409"/>
      <c r="T498" s="409"/>
      <c r="U498" s="409"/>
      <c r="V498" s="409"/>
      <c r="W498" s="409"/>
      <c r="X498" s="409"/>
      <c r="Y498" s="409"/>
      <c r="Z498" s="409"/>
    </row>
    <row r="499">
      <c r="A499" s="409"/>
      <c r="B499" s="409"/>
      <c r="C499" s="409"/>
      <c r="D499" s="409"/>
      <c r="E499" s="409"/>
      <c r="F499" s="409"/>
      <c r="G499" s="409"/>
      <c r="H499" s="409"/>
      <c r="I499" s="409"/>
      <c r="J499" s="409"/>
      <c r="K499" s="409"/>
      <c r="L499" s="409"/>
      <c r="M499" s="409"/>
      <c r="N499" s="409"/>
      <c r="O499" s="409"/>
      <c r="P499" s="409"/>
      <c r="Q499" s="409"/>
      <c r="R499" s="409"/>
      <c r="S499" s="409"/>
      <c r="T499" s="409"/>
      <c r="U499" s="409"/>
      <c r="V499" s="409"/>
      <c r="W499" s="409"/>
      <c r="X499" s="409"/>
      <c r="Y499" s="409"/>
      <c r="Z499" s="409"/>
    </row>
    <row r="500">
      <c r="A500" s="409"/>
      <c r="B500" s="409"/>
      <c r="C500" s="409"/>
      <c r="D500" s="409"/>
      <c r="E500" s="409"/>
      <c r="F500" s="409"/>
      <c r="G500" s="409"/>
      <c r="H500" s="409"/>
      <c r="I500" s="409"/>
      <c r="J500" s="409"/>
      <c r="K500" s="409"/>
      <c r="L500" s="409"/>
      <c r="M500" s="409"/>
      <c r="N500" s="409"/>
      <c r="O500" s="409"/>
      <c r="P500" s="409"/>
      <c r="Q500" s="409"/>
      <c r="R500" s="409"/>
      <c r="S500" s="409"/>
      <c r="T500" s="409"/>
      <c r="U500" s="409"/>
      <c r="V500" s="409"/>
      <c r="W500" s="409"/>
      <c r="X500" s="409"/>
      <c r="Y500" s="409"/>
      <c r="Z500" s="409"/>
    </row>
    <row r="501">
      <c r="A501" s="409"/>
      <c r="B501" s="409"/>
      <c r="C501" s="409"/>
      <c r="D501" s="409"/>
      <c r="E501" s="409"/>
      <c r="F501" s="409"/>
      <c r="G501" s="409"/>
      <c r="H501" s="409"/>
      <c r="I501" s="409"/>
      <c r="J501" s="409"/>
      <c r="K501" s="409"/>
      <c r="L501" s="409"/>
      <c r="M501" s="409"/>
      <c r="N501" s="409"/>
      <c r="O501" s="409"/>
      <c r="P501" s="409"/>
      <c r="Q501" s="409"/>
      <c r="R501" s="409"/>
      <c r="S501" s="409"/>
      <c r="T501" s="409"/>
      <c r="U501" s="409"/>
      <c r="V501" s="409"/>
      <c r="W501" s="409"/>
      <c r="X501" s="409"/>
      <c r="Y501" s="409"/>
      <c r="Z501" s="409"/>
    </row>
    <row r="502">
      <c r="A502" s="409"/>
      <c r="B502" s="409"/>
      <c r="C502" s="409"/>
      <c r="D502" s="409"/>
      <c r="E502" s="409"/>
      <c r="F502" s="409"/>
      <c r="G502" s="409"/>
      <c r="H502" s="409"/>
      <c r="I502" s="409"/>
      <c r="J502" s="409"/>
      <c r="K502" s="409"/>
      <c r="L502" s="409"/>
      <c r="M502" s="409"/>
      <c r="N502" s="409"/>
      <c r="O502" s="409"/>
      <c r="P502" s="409"/>
      <c r="Q502" s="409"/>
      <c r="R502" s="409"/>
      <c r="S502" s="409"/>
      <c r="T502" s="409"/>
      <c r="U502" s="409"/>
      <c r="V502" s="409"/>
      <c r="W502" s="409"/>
      <c r="X502" s="409"/>
      <c r="Y502" s="409"/>
      <c r="Z502" s="409"/>
    </row>
    <row r="503">
      <c r="A503" s="409"/>
      <c r="B503" s="409"/>
      <c r="C503" s="409"/>
      <c r="D503" s="409"/>
      <c r="E503" s="409"/>
      <c r="F503" s="409"/>
      <c r="G503" s="409"/>
      <c r="H503" s="409"/>
      <c r="I503" s="409"/>
      <c r="J503" s="409"/>
      <c r="K503" s="409"/>
      <c r="L503" s="409"/>
      <c r="M503" s="409"/>
      <c r="N503" s="409"/>
      <c r="O503" s="409"/>
      <c r="P503" s="409"/>
      <c r="Q503" s="409"/>
      <c r="R503" s="409"/>
      <c r="S503" s="409"/>
      <c r="T503" s="409"/>
      <c r="U503" s="409"/>
      <c r="V503" s="409"/>
      <c r="W503" s="409"/>
      <c r="X503" s="409"/>
      <c r="Y503" s="409"/>
      <c r="Z503" s="409"/>
    </row>
    <row r="504">
      <c r="A504" s="409"/>
      <c r="B504" s="409"/>
      <c r="C504" s="409"/>
      <c r="D504" s="409"/>
      <c r="E504" s="409"/>
      <c r="F504" s="409"/>
      <c r="G504" s="409"/>
      <c r="H504" s="409"/>
      <c r="I504" s="409"/>
      <c r="J504" s="409"/>
      <c r="K504" s="409"/>
      <c r="L504" s="409"/>
      <c r="M504" s="409"/>
      <c r="N504" s="409"/>
      <c r="O504" s="409"/>
      <c r="P504" s="409"/>
      <c r="Q504" s="409"/>
      <c r="R504" s="409"/>
      <c r="S504" s="409"/>
      <c r="T504" s="409"/>
      <c r="U504" s="409"/>
      <c r="V504" s="409"/>
      <c r="W504" s="409"/>
      <c r="X504" s="409"/>
      <c r="Y504" s="409"/>
      <c r="Z504" s="409"/>
    </row>
    <row r="505">
      <c r="A505" s="409"/>
      <c r="B505" s="409"/>
      <c r="C505" s="409"/>
      <c r="D505" s="409"/>
      <c r="E505" s="409"/>
      <c r="F505" s="409"/>
      <c r="G505" s="409"/>
      <c r="H505" s="409"/>
      <c r="I505" s="409"/>
      <c r="J505" s="409"/>
      <c r="K505" s="409"/>
      <c r="L505" s="409"/>
      <c r="M505" s="409"/>
      <c r="N505" s="409"/>
      <c r="O505" s="409"/>
      <c r="P505" s="409"/>
      <c r="Q505" s="409"/>
      <c r="R505" s="409"/>
      <c r="S505" s="409"/>
      <c r="T505" s="409"/>
      <c r="U505" s="409"/>
      <c r="V505" s="409"/>
      <c r="W505" s="409"/>
      <c r="X505" s="409"/>
      <c r="Y505" s="409"/>
      <c r="Z505" s="409"/>
    </row>
    <row r="506">
      <c r="A506" s="409"/>
      <c r="B506" s="409"/>
      <c r="C506" s="409"/>
      <c r="D506" s="409"/>
      <c r="E506" s="409"/>
      <c r="F506" s="409"/>
      <c r="G506" s="409"/>
      <c r="H506" s="409"/>
      <c r="I506" s="409"/>
      <c r="J506" s="409"/>
      <c r="K506" s="409"/>
      <c r="L506" s="409"/>
      <c r="M506" s="409"/>
      <c r="N506" s="409"/>
      <c r="O506" s="409"/>
      <c r="P506" s="409"/>
      <c r="Q506" s="409"/>
      <c r="R506" s="409"/>
      <c r="S506" s="409"/>
      <c r="T506" s="409"/>
      <c r="U506" s="409"/>
      <c r="V506" s="409"/>
      <c r="W506" s="409"/>
      <c r="X506" s="409"/>
      <c r="Y506" s="409"/>
      <c r="Z506" s="409"/>
    </row>
    <row r="507">
      <c r="A507" s="409"/>
      <c r="B507" s="409"/>
      <c r="C507" s="409"/>
      <c r="D507" s="409"/>
      <c r="E507" s="409"/>
      <c r="F507" s="409"/>
      <c r="G507" s="409"/>
      <c r="H507" s="409"/>
      <c r="I507" s="409"/>
      <c r="J507" s="409"/>
      <c r="K507" s="409"/>
      <c r="L507" s="409"/>
      <c r="M507" s="409"/>
      <c r="N507" s="409"/>
      <c r="O507" s="409"/>
      <c r="P507" s="409"/>
      <c r="Q507" s="409"/>
      <c r="R507" s="409"/>
      <c r="S507" s="409"/>
      <c r="T507" s="409"/>
      <c r="U507" s="409"/>
      <c r="V507" s="409"/>
      <c r="W507" s="409"/>
      <c r="X507" s="409"/>
      <c r="Y507" s="409"/>
      <c r="Z507" s="409"/>
    </row>
    <row r="508">
      <c r="A508" s="409"/>
      <c r="B508" s="409"/>
      <c r="C508" s="409"/>
      <c r="D508" s="409"/>
      <c r="E508" s="409"/>
      <c r="F508" s="409"/>
      <c r="G508" s="409"/>
      <c r="H508" s="409"/>
      <c r="I508" s="409"/>
      <c r="J508" s="409"/>
      <c r="K508" s="409"/>
      <c r="L508" s="409"/>
      <c r="M508" s="409"/>
      <c r="N508" s="409"/>
      <c r="O508" s="409"/>
      <c r="P508" s="409"/>
      <c r="Q508" s="409"/>
      <c r="R508" s="409"/>
      <c r="S508" s="409"/>
      <c r="T508" s="409"/>
      <c r="U508" s="409"/>
      <c r="V508" s="409"/>
      <c r="W508" s="409"/>
      <c r="X508" s="409"/>
      <c r="Y508" s="409"/>
      <c r="Z508" s="409"/>
    </row>
    <row r="509">
      <c r="A509" s="409"/>
      <c r="B509" s="409"/>
      <c r="C509" s="409"/>
      <c r="D509" s="409"/>
      <c r="E509" s="409"/>
      <c r="F509" s="409"/>
      <c r="G509" s="409"/>
      <c r="H509" s="409"/>
      <c r="I509" s="409"/>
      <c r="J509" s="409"/>
      <c r="K509" s="409"/>
      <c r="L509" s="409"/>
      <c r="M509" s="409"/>
      <c r="N509" s="409"/>
      <c r="O509" s="409"/>
      <c r="P509" s="409"/>
      <c r="Q509" s="409"/>
      <c r="R509" s="409"/>
      <c r="S509" s="409"/>
      <c r="T509" s="409"/>
      <c r="U509" s="409"/>
      <c r="V509" s="409"/>
      <c r="W509" s="409"/>
      <c r="X509" s="409"/>
      <c r="Y509" s="409"/>
      <c r="Z509" s="409"/>
    </row>
    <row r="510">
      <c r="A510" s="409"/>
      <c r="B510" s="409"/>
      <c r="C510" s="409"/>
      <c r="D510" s="409"/>
      <c r="E510" s="409"/>
      <c r="F510" s="409"/>
      <c r="G510" s="409"/>
      <c r="H510" s="409"/>
      <c r="I510" s="409"/>
      <c r="J510" s="409"/>
      <c r="K510" s="409"/>
      <c r="L510" s="409"/>
      <c r="M510" s="409"/>
      <c r="N510" s="409"/>
      <c r="O510" s="409"/>
      <c r="P510" s="409"/>
      <c r="Q510" s="409"/>
      <c r="R510" s="409"/>
      <c r="S510" s="409"/>
      <c r="T510" s="409"/>
      <c r="U510" s="409"/>
      <c r="V510" s="409"/>
      <c r="W510" s="409"/>
      <c r="X510" s="409"/>
      <c r="Y510" s="409"/>
      <c r="Z510" s="409"/>
    </row>
    <row r="511">
      <c r="A511" s="409"/>
      <c r="B511" s="409"/>
      <c r="C511" s="409"/>
      <c r="D511" s="409"/>
      <c r="E511" s="409"/>
      <c r="F511" s="409"/>
      <c r="G511" s="409"/>
      <c r="H511" s="409"/>
      <c r="I511" s="409"/>
      <c r="J511" s="409"/>
      <c r="K511" s="409"/>
      <c r="L511" s="409"/>
      <c r="M511" s="409"/>
      <c r="N511" s="409"/>
      <c r="O511" s="409"/>
      <c r="P511" s="409"/>
      <c r="Q511" s="409"/>
      <c r="R511" s="409"/>
      <c r="S511" s="409"/>
      <c r="T511" s="409"/>
      <c r="U511" s="409"/>
      <c r="V511" s="409"/>
      <c r="W511" s="409"/>
      <c r="X511" s="409"/>
      <c r="Y511" s="409"/>
      <c r="Z511" s="409"/>
    </row>
    <row r="512">
      <c r="A512" s="409"/>
      <c r="B512" s="409"/>
      <c r="C512" s="409"/>
      <c r="D512" s="409"/>
      <c r="E512" s="409"/>
      <c r="F512" s="409"/>
      <c r="G512" s="409"/>
      <c r="H512" s="409"/>
      <c r="I512" s="409"/>
      <c r="J512" s="409"/>
      <c r="K512" s="409"/>
      <c r="L512" s="409"/>
      <c r="M512" s="409"/>
      <c r="N512" s="409"/>
      <c r="O512" s="409"/>
      <c r="P512" s="409"/>
      <c r="Q512" s="409"/>
      <c r="R512" s="409"/>
      <c r="S512" s="409"/>
      <c r="T512" s="409"/>
      <c r="U512" s="409"/>
      <c r="V512" s="409"/>
      <c r="W512" s="409"/>
      <c r="X512" s="409"/>
      <c r="Y512" s="409"/>
      <c r="Z512" s="409"/>
    </row>
    <row r="513">
      <c r="A513" s="409"/>
      <c r="B513" s="409"/>
      <c r="C513" s="409"/>
      <c r="D513" s="409"/>
      <c r="E513" s="409"/>
      <c r="F513" s="409"/>
      <c r="G513" s="409"/>
      <c r="H513" s="409"/>
      <c r="I513" s="409"/>
      <c r="J513" s="409"/>
      <c r="K513" s="409"/>
      <c r="L513" s="409"/>
      <c r="M513" s="409"/>
      <c r="N513" s="409"/>
      <c r="O513" s="409"/>
      <c r="P513" s="409"/>
      <c r="Q513" s="409"/>
      <c r="R513" s="409"/>
      <c r="S513" s="409"/>
      <c r="T513" s="409"/>
      <c r="U513" s="409"/>
      <c r="V513" s="409"/>
      <c r="W513" s="409"/>
      <c r="X513" s="409"/>
      <c r="Y513" s="409"/>
      <c r="Z513" s="409"/>
    </row>
    <row r="514">
      <c r="A514" s="409"/>
      <c r="B514" s="409"/>
      <c r="C514" s="409"/>
      <c r="D514" s="409"/>
      <c r="E514" s="409"/>
      <c r="F514" s="409"/>
      <c r="G514" s="409"/>
      <c r="H514" s="409"/>
      <c r="I514" s="409"/>
      <c r="J514" s="409"/>
      <c r="K514" s="409"/>
      <c r="L514" s="409"/>
      <c r="M514" s="409"/>
      <c r="N514" s="409"/>
      <c r="O514" s="409"/>
      <c r="P514" s="409"/>
      <c r="Q514" s="409"/>
      <c r="R514" s="409"/>
      <c r="S514" s="409"/>
      <c r="T514" s="409"/>
      <c r="U514" s="409"/>
      <c r="V514" s="409"/>
      <c r="W514" s="409"/>
      <c r="X514" s="409"/>
      <c r="Y514" s="409"/>
      <c r="Z514" s="409"/>
    </row>
    <row r="515">
      <c r="A515" s="409"/>
      <c r="B515" s="409"/>
      <c r="C515" s="409"/>
      <c r="D515" s="409"/>
      <c r="E515" s="409"/>
      <c r="F515" s="409"/>
      <c r="G515" s="409"/>
      <c r="H515" s="409"/>
      <c r="I515" s="409"/>
      <c r="J515" s="409"/>
      <c r="K515" s="409"/>
      <c r="L515" s="409"/>
      <c r="M515" s="409"/>
      <c r="N515" s="409"/>
      <c r="O515" s="409"/>
      <c r="P515" s="409"/>
      <c r="Q515" s="409"/>
      <c r="R515" s="409"/>
      <c r="S515" s="409"/>
      <c r="T515" s="409"/>
      <c r="U515" s="409"/>
      <c r="V515" s="409"/>
      <c r="W515" s="409"/>
      <c r="X515" s="409"/>
      <c r="Y515" s="409"/>
      <c r="Z515" s="409"/>
    </row>
    <row r="516">
      <c r="A516" s="409"/>
      <c r="B516" s="409"/>
      <c r="C516" s="409"/>
      <c r="D516" s="409"/>
      <c r="E516" s="409"/>
      <c r="F516" s="409"/>
      <c r="G516" s="409"/>
      <c r="H516" s="409"/>
      <c r="I516" s="409"/>
      <c r="J516" s="409"/>
      <c r="K516" s="409"/>
      <c r="L516" s="409"/>
      <c r="M516" s="409"/>
      <c r="N516" s="409"/>
      <c r="O516" s="409"/>
      <c r="P516" s="409"/>
      <c r="Q516" s="409"/>
      <c r="R516" s="409"/>
      <c r="S516" s="409"/>
      <c r="T516" s="409"/>
      <c r="U516" s="409"/>
      <c r="V516" s="409"/>
      <c r="W516" s="409"/>
      <c r="X516" s="409"/>
      <c r="Y516" s="409"/>
      <c r="Z516" s="409"/>
    </row>
    <row r="517">
      <c r="A517" s="409"/>
      <c r="B517" s="409"/>
      <c r="C517" s="409"/>
      <c r="D517" s="409"/>
      <c r="E517" s="409"/>
      <c r="F517" s="409"/>
      <c r="G517" s="409"/>
      <c r="H517" s="409"/>
      <c r="I517" s="409"/>
      <c r="J517" s="409"/>
      <c r="K517" s="409"/>
      <c r="L517" s="409"/>
      <c r="M517" s="409"/>
      <c r="N517" s="409"/>
      <c r="O517" s="409"/>
      <c r="P517" s="409"/>
      <c r="Q517" s="409"/>
      <c r="R517" s="409"/>
      <c r="S517" s="409"/>
      <c r="T517" s="409"/>
      <c r="U517" s="409"/>
      <c r="V517" s="409"/>
      <c r="W517" s="409"/>
      <c r="X517" s="409"/>
      <c r="Y517" s="409"/>
      <c r="Z517" s="409"/>
    </row>
    <row r="518">
      <c r="A518" s="409"/>
      <c r="B518" s="409"/>
      <c r="C518" s="409"/>
      <c r="D518" s="409"/>
      <c r="E518" s="409"/>
      <c r="F518" s="409"/>
      <c r="G518" s="409"/>
      <c r="H518" s="409"/>
      <c r="I518" s="409"/>
      <c r="J518" s="409"/>
      <c r="K518" s="409"/>
      <c r="L518" s="409"/>
      <c r="M518" s="409"/>
      <c r="N518" s="409"/>
      <c r="O518" s="409"/>
      <c r="P518" s="409"/>
      <c r="Q518" s="409"/>
      <c r="R518" s="409"/>
      <c r="S518" s="409"/>
      <c r="T518" s="409"/>
      <c r="U518" s="409"/>
      <c r="V518" s="409"/>
      <c r="W518" s="409"/>
      <c r="X518" s="409"/>
      <c r="Y518" s="409"/>
      <c r="Z518" s="409"/>
    </row>
    <row r="519">
      <c r="A519" s="409"/>
      <c r="B519" s="409"/>
      <c r="C519" s="409"/>
      <c r="D519" s="409"/>
      <c r="E519" s="409"/>
      <c r="F519" s="409"/>
      <c r="G519" s="409"/>
      <c r="H519" s="409"/>
      <c r="I519" s="409"/>
      <c r="J519" s="409"/>
      <c r="K519" s="409"/>
      <c r="L519" s="409"/>
      <c r="M519" s="409"/>
      <c r="N519" s="409"/>
      <c r="O519" s="409"/>
      <c r="P519" s="409"/>
      <c r="Q519" s="409"/>
      <c r="R519" s="409"/>
      <c r="S519" s="409"/>
      <c r="T519" s="409"/>
      <c r="U519" s="409"/>
      <c r="V519" s="409"/>
      <c r="W519" s="409"/>
      <c r="X519" s="409"/>
      <c r="Y519" s="409"/>
      <c r="Z519" s="409"/>
    </row>
    <row r="520">
      <c r="A520" s="409"/>
      <c r="B520" s="409"/>
      <c r="C520" s="409"/>
      <c r="D520" s="409"/>
      <c r="E520" s="409"/>
      <c r="F520" s="409"/>
      <c r="G520" s="409"/>
      <c r="H520" s="409"/>
      <c r="I520" s="409"/>
      <c r="J520" s="409"/>
      <c r="K520" s="409"/>
      <c r="L520" s="409"/>
      <c r="M520" s="409"/>
      <c r="N520" s="409"/>
      <c r="O520" s="409"/>
      <c r="P520" s="409"/>
      <c r="Q520" s="409"/>
      <c r="R520" s="409"/>
      <c r="S520" s="409"/>
      <c r="T520" s="409"/>
      <c r="U520" s="409"/>
      <c r="V520" s="409"/>
      <c r="W520" s="409"/>
      <c r="X520" s="409"/>
      <c r="Y520" s="409"/>
      <c r="Z520" s="409"/>
    </row>
    <row r="521">
      <c r="A521" s="409"/>
      <c r="B521" s="409"/>
      <c r="C521" s="409"/>
      <c r="D521" s="409"/>
      <c r="E521" s="409"/>
      <c r="F521" s="409"/>
      <c r="G521" s="409"/>
      <c r="H521" s="409"/>
      <c r="I521" s="409"/>
      <c r="J521" s="409"/>
      <c r="K521" s="409"/>
      <c r="L521" s="409"/>
      <c r="M521" s="409"/>
      <c r="N521" s="409"/>
      <c r="O521" s="409"/>
      <c r="P521" s="409"/>
      <c r="Q521" s="409"/>
      <c r="R521" s="409"/>
      <c r="S521" s="409"/>
      <c r="T521" s="409"/>
      <c r="U521" s="409"/>
      <c r="V521" s="409"/>
      <c r="W521" s="409"/>
      <c r="X521" s="409"/>
      <c r="Y521" s="409"/>
      <c r="Z521" s="409"/>
    </row>
    <row r="522">
      <c r="A522" s="409"/>
      <c r="B522" s="409"/>
      <c r="C522" s="409"/>
      <c r="D522" s="409"/>
      <c r="E522" s="409"/>
      <c r="F522" s="409"/>
      <c r="G522" s="409"/>
      <c r="H522" s="409"/>
      <c r="I522" s="409"/>
      <c r="J522" s="409"/>
      <c r="K522" s="409"/>
      <c r="L522" s="409"/>
      <c r="M522" s="409"/>
      <c r="N522" s="409"/>
      <c r="O522" s="409"/>
      <c r="P522" s="409"/>
      <c r="Q522" s="409"/>
      <c r="R522" s="409"/>
      <c r="S522" s="409"/>
      <c r="T522" s="409"/>
      <c r="U522" s="409"/>
      <c r="V522" s="409"/>
      <c r="W522" s="409"/>
      <c r="X522" s="409"/>
      <c r="Y522" s="409"/>
      <c r="Z522" s="409"/>
    </row>
    <row r="523">
      <c r="A523" s="409"/>
      <c r="B523" s="409"/>
      <c r="C523" s="409"/>
      <c r="D523" s="409"/>
      <c r="E523" s="409"/>
      <c r="F523" s="409"/>
      <c r="G523" s="409"/>
      <c r="H523" s="409"/>
      <c r="I523" s="409"/>
      <c r="J523" s="409"/>
      <c r="K523" s="409"/>
      <c r="L523" s="409"/>
      <c r="M523" s="409"/>
      <c r="N523" s="409"/>
      <c r="O523" s="409"/>
      <c r="P523" s="409"/>
      <c r="Q523" s="409"/>
      <c r="R523" s="409"/>
      <c r="S523" s="409"/>
      <c r="T523" s="409"/>
      <c r="U523" s="409"/>
      <c r="V523" s="409"/>
      <c r="W523" s="409"/>
      <c r="X523" s="409"/>
      <c r="Y523" s="409"/>
      <c r="Z523" s="409"/>
    </row>
    <row r="524">
      <c r="A524" s="409"/>
      <c r="B524" s="409"/>
      <c r="C524" s="409"/>
      <c r="D524" s="409"/>
      <c r="E524" s="409"/>
      <c r="F524" s="409"/>
      <c r="G524" s="409"/>
      <c r="H524" s="409"/>
      <c r="I524" s="409"/>
      <c r="J524" s="409"/>
      <c r="K524" s="409"/>
      <c r="L524" s="409"/>
      <c r="M524" s="409"/>
      <c r="N524" s="409"/>
      <c r="O524" s="409"/>
      <c r="P524" s="409"/>
      <c r="Q524" s="409"/>
      <c r="R524" s="409"/>
      <c r="S524" s="409"/>
      <c r="T524" s="409"/>
      <c r="U524" s="409"/>
      <c r="V524" s="409"/>
      <c r="W524" s="409"/>
      <c r="X524" s="409"/>
      <c r="Y524" s="409"/>
      <c r="Z524" s="409"/>
    </row>
    <row r="525">
      <c r="A525" s="409"/>
      <c r="B525" s="409"/>
      <c r="C525" s="409"/>
      <c r="D525" s="409"/>
      <c r="E525" s="409"/>
      <c r="F525" s="409"/>
      <c r="G525" s="409"/>
      <c r="H525" s="409"/>
      <c r="I525" s="409"/>
      <c r="J525" s="409"/>
      <c r="K525" s="409"/>
      <c r="L525" s="409"/>
      <c r="M525" s="409"/>
      <c r="N525" s="409"/>
      <c r="O525" s="409"/>
      <c r="P525" s="409"/>
      <c r="Q525" s="409"/>
      <c r="R525" s="409"/>
      <c r="S525" s="409"/>
      <c r="T525" s="409"/>
      <c r="U525" s="409"/>
      <c r="V525" s="409"/>
      <c r="W525" s="409"/>
      <c r="X525" s="409"/>
      <c r="Y525" s="409"/>
      <c r="Z525" s="409"/>
    </row>
    <row r="526">
      <c r="A526" s="409"/>
      <c r="B526" s="409"/>
      <c r="C526" s="409"/>
      <c r="D526" s="409"/>
      <c r="E526" s="409"/>
      <c r="F526" s="409"/>
      <c r="G526" s="409"/>
      <c r="H526" s="409"/>
      <c r="I526" s="409"/>
      <c r="J526" s="409"/>
      <c r="K526" s="409"/>
      <c r="L526" s="409"/>
      <c r="M526" s="409"/>
      <c r="N526" s="409"/>
      <c r="O526" s="409"/>
      <c r="P526" s="409"/>
      <c r="Q526" s="409"/>
      <c r="R526" s="409"/>
      <c r="S526" s="409"/>
      <c r="T526" s="409"/>
      <c r="U526" s="409"/>
      <c r="V526" s="409"/>
      <c r="W526" s="409"/>
      <c r="X526" s="409"/>
      <c r="Y526" s="409"/>
      <c r="Z526" s="409"/>
    </row>
    <row r="527">
      <c r="A527" s="409"/>
      <c r="B527" s="409"/>
      <c r="C527" s="409"/>
      <c r="D527" s="409"/>
      <c r="E527" s="409"/>
      <c r="F527" s="409"/>
      <c r="G527" s="409"/>
      <c r="H527" s="409"/>
      <c r="I527" s="409"/>
      <c r="J527" s="409"/>
      <c r="K527" s="409"/>
      <c r="L527" s="409"/>
      <c r="M527" s="409"/>
      <c r="N527" s="409"/>
      <c r="O527" s="409"/>
      <c r="P527" s="409"/>
      <c r="Q527" s="409"/>
      <c r="R527" s="409"/>
      <c r="S527" s="409"/>
      <c r="T527" s="409"/>
      <c r="U527" s="409"/>
      <c r="V527" s="409"/>
      <c r="W527" s="409"/>
      <c r="X527" s="409"/>
      <c r="Y527" s="409"/>
      <c r="Z527" s="409"/>
    </row>
    <row r="528">
      <c r="A528" s="409"/>
      <c r="B528" s="409"/>
      <c r="C528" s="409"/>
      <c r="D528" s="409"/>
      <c r="E528" s="409"/>
      <c r="F528" s="409"/>
      <c r="G528" s="409"/>
      <c r="H528" s="409"/>
      <c r="I528" s="409"/>
      <c r="J528" s="409"/>
      <c r="K528" s="409"/>
      <c r="L528" s="409"/>
      <c r="M528" s="409"/>
      <c r="N528" s="409"/>
      <c r="O528" s="409"/>
      <c r="P528" s="409"/>
      <c r="Q528" s="409"/>
      <c r="R528" s="409"/>
      <c r="S528" s="409"/>
      <c r="T528" s="409"/>
      <c r="U528" s="409"/>
      <c r="V528" s="409"/>
      <c r="W528" s="409"/>
      <c r="X528" s="409"/>
      <c r="Y528" s="409"/>
      <c r="Z528" s="409"/>
    </row>
    <row r="529">
      <c r="A529" s="409"/>
      <c r="B529" s="409"/>
      <c r="C529" s="409"/>
      <c r="D529" s="409"/>
      <c r="E529" s="409"/>
      <c r="F529" s="409"/>
      <c r="G529" s="409"/>
      <c r="H529" s="409"/>
      <c r="I529" s="409"/>
      <c r="J529" s="409"/>
      <c r="K529" s="409"/>
      <c r="L529" s="409"/>
      <c r="M529" s="409"/>
      <c r="N529" s="409"/>
      <c r="O529" s="409"/>
      <c r="P529" s="409"/>
      <c r="Q529" s="409"/>
      <c r="R529" s="409"/>
      <c r="S529" s="409"/>
      <c r="T529" s="409"/>
      <c r="U529" s="409"/>
      <c r="V529" s="409"/>
      <c r="W529" s="409"/>
      <c r="X529" s="409"/>
      <c r="Y529" s="409"/>
      <c r="Z529" s="409"/>
    </row>
    <row r="530">
      <c r="A530" s="409"/>
      <c r="B530" s="409"/>
      <c r="C530" s="409"/>
      <c r="D530" s="409"/>
      <c r="E530" s="409"/>
      <c r="F530" s="409"/>
      <c r="G530" s="409"/>
      <c r="H530" s="409"/>
      <c r="I530" s="409"/>
      <c r="J530" s="409"/>
      <c r="K530" s="409"/>
      <c r="L530" s="409"/>
      <c r="M530" s="409"/>
      <c r="N530" s="409"/>
      <c r="O530" s="409"/>
      <c r="P530" s="409"/>
      <c r="Q530" s="409"/>
      <c r="R530" s="409"/>
      <c r="S530" s="409"/>
      <c r="T530" s="409"/>
      <c r="U530" s="409"/>
      <c r="V530" s="409"/>
      <c r="W530" s="409"/>
      <c r="X530" s="409"/>
      <c r="Y530" s="409"/>
      <c r="Z530" s="409"/>
    </row>
    <row r="531">
      <c r="A531" s="409"/>
      <c r="B531" s="409"/>
      <c r="C531" s="409"/>
      <c r="D531" s="409"/>
      <c r="E531" s="409"/>
      <c r="F531" s="409"/>
      <c r="G531" s="409"/>
      <c r="H531" s="409"/>
      <c r="I531" s="409"/>
      <c r="J531" s="409"/>
      <c r="K531" s="409"/>
      <c r="L531" s="409"/>
      <c r="M531" s="409"/>
      <c r="N531" s="409"/>
      <c r="O531" s="409"/>
      <c r="P531" s="409"/>
      <c r="Q531" s="409"/>
      <c r="R531" s="409"/>
      <c r="S531" s="409"/>
      <c r="T531" s="409"/>
      <c r="U531" s="409"/>
      <c r="V531" s="409"/>
      <c r="W531" s="409"/>
      <c r="X531" s="409"/>
      <c r="Y531" s="409"/>
      <c r="Z531" s="409"/>
    </row>
    <row r="532">
      <c r="A532" s="409"/>
      <c r="B532" s="409"/>
      <c r="C532" s="409"/>
      <c r="D532" s="409"/>
      <c r="E532" s="409"/>
      <c r="F532" s="409"/>
      <c r="G532" s="409"/>
      <c r="H532" s="409"/>
      <c r="I532" s="409"/>
      <c r="J532" s="409"/>
      <c r="K532" s="409"/>
      <c r="L532" s="409"/>
      <c r="M532" s="409"/>
      <c r="N532" s="409"/>
      <c r="O532" s="409"/>
      <c r="P532" s="409"/>
      <c r="Q532" s="409"/>
      <c r="R532" s="409"/>
      <c r="S532" s="409"/>
      <c r="T532" s="409"/>
      <c r="U532" s="409"/>
      <c r="V532" s="409"/>
      <c r="W532" s="409"/>
      <c r="X532" s="409"/>
      <c r="Y532" s="409"/>
      <c r="Z532" s="409"/>
    </row>
    <row r="533">
      <c r="A533" s="409"/>
      <c r="B533" s="409"/>
      <c r="C533" s="409"/>
      <c r="D533" s="409"/>
      <c r="E533" s="409"/>
      <c r="F533" s="409"/>
      <c r="G533" s="409"/>
      <c r="H533" s="409"/>
      <c r="I533" s="409"/>
      <c r="J533" s="409"/>
      <c r="K533" s="409"/>
      <c r="L533" s="409"/>
      <c r="M533" s="409"/>
      <c r="N533" s="409"/>
      <c r="O533" s="409"/>
      <c r="P533" s="409"/>
      <c r="Q533" s="409"/>
      <c r="R533" s="409"/>
      <c r="S533" s="409"/>
      <c r="T533" s="409"/>
      <c r="U533" s="409"/>
      <c r="V533" s="409"/>
      <c r="W533" s="409"/>
      <c r="X533" s="409"/>
      <c r="Y533" s="409"/>
      <c r="Z533" s="409"/>
    </row>
    <row r="534">
      <c r="A534" s="409"/>
      <c r="B534" s="409"/>
      <c r="C534" s="409"/>
      <c r="D534" s="409"/>
      <c r="E534" s="409"/>
      <c r="F534" s="409"/>
      <c r="G534" s="409"/>
      <c r="H534" s="409"/>
      <c r="I534" s="409"/>
      <c r="J534" s="409"/>
      <c r="K534" s="409"/>
      <c r="L534" s="409"/>
      <c r="M534" s="409"/>
      <c r="N534" s="409"/>
      <c r="O534" s="409"/>
      <c r="P534" s="409"/>
      <c r="Q534" s="409"/>
      <c r="R534" s="409"/>
      <c r="S534" s="409"/>
      <c r="T534" s="409"/>
      <c r="U534" s="409"/>
      <c r="V534" s="409"/>
      <c r="W534" s="409"/>
      <c r="X534" s="409"/>
      <c r="Y534" s="409"/>
      <c r="Z534" s="409"/>
    </row>
    <row r="535">
      <c r="A535" s="409"/>
      <c r="B535" s="409"/>
      <c r="C535" s="409"/>
      <c r="D535" s="409"/>
      <c r="E535" s="409"/>
      <c r="F535" s="409"/>
      <c r="G535" s="409"/>
      <c r="H535" s="409"/>
      <c r="I535" s="409"/>
      <c r="J535" s="409"/>
      <c r="K535" s="409"/>
      <c r="L535" s="409"/>
      <c r="M535" s="409"/>
      <c r="N535" s="409"/>
      <c r="O535" s="409"/>
      <c r="P535" s="409"/>
      <c r="Q535" s="409"/>
      <c r="R535" s="409"/>
      <c r="S535" s="409"/>
      <c r="T535" s="409"/>
      <c r="U535" s="409"/>
      <c r="V535" s="409"/>
      <c r="W535" s="409"/>
      <c r="X535" s="409"/>
      <c r="Y535" s="409"/>
      <c r="Z535" s="409"/>
    </row>
    <row r="536">
      <c r="A536" s="409"/>
      <c r="B536" s="409"/>
      <c r="C536" s="409"/>
      <c r="D536" s="409"/>
      <c r="E536" s="409"/>
      <c r="F536" s="409"/>
      <c r="G536" s="409"/>
      <c r="H536" s="409"/>
      <c r="I536" s="409"/>
      <c r="J536" s="409"/>
      <c r="K536" s="409"/>
      <c r="L536" s="409"/>
      <c r="M536" s="409"/>
      <c r="N536" s="409"/>
      <c r="O536" s="409"/>
      <c r="P536" s="409"/>
      <c r="Q536" s="409"/>
      <c r="R536" s="409"/>
      <c r="S536" s="409"/>
      <c r="T536" s="409"/>
      <c r="U536" s="409"/>
      <c r="V536" s="409"/>
      <c r="W536" s="409"/>
      <c r="X536" s="409"/>
      <c r="Y536" s="409"/>
      <c r="Z536" s="409"/>
    </row>
    <row r="537">
      <c r="A537" s="409"/>
      <c r="B537" s="409"/>
      <c r="C537" s="409"/>
      <c r="D537" s="409"/>
      <c r="E537" s="409"/>
      <c r="F537" s="409"/>
      <c r="G537" s="409"/>
      <c r="H537" s="409"/>
      <c r="I537" s="409"/>
      <c r="J537" s="409"/>
      <c r="K537" s="409"/>
      <c r="L537" s="409"/>
      <c r="M537" s="409"/>
      <c r="N537" s="409"/>
      <c r="O537" s="409"/>
      <c r="P537" s="409"/>
      <c r="Q537" s="409"/>
      <c r="R537" s="409"/>
      <c r="S537" s="409"/>
      <c r="T537" s="409"/>
      <c r="U537" s="409"/>
      <c r="V537" s="409"/>
      <c r="W537" s="409"/>
      <c r="X537" s="409"/>
      <c r="Y537" s="409"/>
      <c r="Z537" s="409"/>
    </row>
    <row r="538">
      <c r="A538" s="409"/>
      <c r="B538" s="409"/>
      <c r="C538" s="409"/>
      <c r="D538" s="409"/>
      <c r="E538" s="409"/>
      <c r="F538" s="409"/>
      <c r="G538" s="409"/>
      <c r="H538" s="409"/>
      <c r="I538" s="409"/>
      <c r="J538" s="409"/>
      <c r="K538" s="409"/>
      <c r="L538" s="409"/>
      <c r="M538" s="409"/>
      <c r="N538" s="409"/>
      <c r="O538" s="409"/>
      <c r="P538" s="409"/>
      <c r="Q538" s="409"/>
      <c r="R538" s="409"/>
      <c r="S538" s="409"/>
      <c r="T538" s="409"/>
      <c r="U538" s="409"/>
      <c r="V538" s="409"/>
      <c r="W538" s="409"/>
      <c r="X538" s="409"/>
      <c r="Y538" s="409"/>
      <c r="Z538" s="409"/>
    </row>
    <row r="539">
      <c r="A539" s="409"/>
      <c r="B539" s="409"/>
      <c r="C539" s="409"/>
      <c r="D539" s="409"/>
      <c r="E539" s="409"/>
      <c r="F539" s="409"/>
      <c r="G539" s="409"/>
      <c r="H539" s="409"/>
      <c r="I539" s="409"/>
      <c r="J539" s="409"/>
      <c r="K539" s="409"/>
      <c r="L539" s="409"/>
      <c r="M539" s="409"/>
      <c r="N539" s="409"/>
      <c r="O539" s="409"/>
      <c r="P539" s="409"/>
      <c r="Q539" s="409"/>
      <c r="R539" s="409"/>
      <c r="S539" s="409"/>
      <c r="T539" s="409"/>
      <c r="U539" s="409"/>
      <c r="V539" s="409"/>
      <c r="W539" s="409"/>
      <c r="X539" s="409"/>
      <c r="Y539" s="409"/>
      <c r="Z539" s="409"/>
    </row>
    <row r="540">
      <c r="A540" s="409"/>
      <c r="B540" s="409"/>
      <c r="C540" s="409"/>
      <c r="D540" s="409"/>
      <c r="E540" s="409"/>
      <c r="F540" s="409"/>
      <c r="G540" s="409"/>
      <c r="H540" s="409"/>
      <c r="I540" s="409"/>
      <c r="J540" s="409"/>
      <c r="K540" s="409"/>
      <c r="L540" s="409"/>
      <c r="M540" s="409"/>
      <c r="N540" s="409"/>
      <c r="O540" s="409"/>
      <c r="P540" s="409"/>
      <c r="Q540" s="409"/>
      <c r="R540" s="409"/>
      <c r="S540" s="409"/>
      <c r="T540" s="409"/>
      <c r="U540" s="409"/>
      <c r="V540" s="409"/>
      <c r="W540" s="409"/>
      <c r="X540" s="409"/>
      <c r="Y540" s="409"/>
      <c r="Z540" s="409"/>
    </row>
    <row r="541">
      <c r="A541" s="409"/>
      <c r="B541" s="409"/>
      <c r="C541" s="409"/>
      <c r="D541" s="409"/>
      <c r="E541" s="409"/>
      <c r="F541" s="409"/>
      <c r="G541" s="409"/>
      <c r="H541" s="409"/>
      <c r="I541" s="409"/>
      <c r="J541" s="409"/>
      <c r="K541" s="409"/>
      <c r="L541" s="409"/>
      <c r="M541" s="409"/>
      <c r="N541" s="409"/>
      <c r="O541" s="409"/>
      <c r="P541" s="409"/>
      <c r="Q541" s="409"/>
      <c r="R541" s="409"/>
      <c r="S541" s="409"/>
      <c r="T541" s="409"/>
      <c r="U541" s="409"/>
      <c r="V541" s="409"/>
      <c r="W541" s="409"/>
      <c r="X541" s="409"/>
      <c r="Y541" s="409"/>
      <c r="Z541" s="409"/>
    </row>
    <row r="542">
      <c r="A542" s="409"/>
      <c r="B542" s="409"/>
      <c r="C542" s="409"/>
      <c r="D542" s="409"/>
      <c r="E542" s="409"/>
      <c r="F542" s="409"/>
      <c r="G542" s="409"/>
      <c r="H542" s="409"/>
      <c r="I542" s="409"/>
      <c r="J542" s="409"/>
      <c r="K542" s="409"/>
      <c r="L542" s="409"/>
      <c r="M542" s="409"/>
      <c r="N542" s="409"/>
      <c r="O542" s="409"/>
      <c r="P542" s="409"/>
      <c r="Q542" s="409"/>
      <c r="R542" s="409"/>
      <c r="S542" s="409"/>
      <c r="T542" s="409"/>
      <c r="U542" s="409"/>
      <c r="V542" s="409"/>
      <c r="W542" s="409"/>
      <c r="X542" s="409"/>
      <c r="Y542" s="409"/>
      <c r="Z542" s="409"/>
    </row>
    <row r="543">
      <c r="A543" s="409"/>
      <c r="B543" s="409"/>
      <c r="C543" s="409"/>
      <c r="D543" s="409"/>
      <c r="E543" s="409"/>
      <c r="F543" s="409"/>
      <c r="G543" s="409"/>
      <c r="H543" s="409"/>
      <c r="I543" s="409"/>
      <c r="J543" s="409"/>
      <c r="K543" s="409"/>
      <c r="L543" s="409"/>
      <c r="M543" s="409"/>
      <c r="N543" s="409"/>
      <c r="O543" s="409"/>
      <c r="P543" s="409"/>
      <c r="Q543" s="409"/>
      <c r="R543" s="409"/>
      <c r="S543" s="409"/>
      <c r="T543" s="409"/>
      <c r="U543" s="409"/>
      <c r="V543" s="409"/>
      <c r="W543" s="409"/>
      <c r="X543" s="409"/>
      <c r="Y543" s="409"/>
      <c r="Z543" s="409"/>
    </row>
    <row r="544">
      <c r="A544" s="409"/>
      <c r="B544" s="409"/>
      <c r="C544" s="409"/>
      <c r="D544" s="409"/>
      <c r="E544" s="409"/>
      <c r="F544" s="409"/>
      <c r="G544" s="409"/>
      <c r="H544" s="409"/>
      <c r="I544" s="409"/>
      <c r="J544" s="409"/>
      <c r="K544" s="409"/>
      <c r="L544" s="409"/>
      <c r="M544" s="409"/>
      <c r="N544" s="409"/>
      <c r="O544" s="409"/>
      <c r="P544" s="409"/>
      <c r="Q544" s="409"/>
      <c r="R544" s="409"/>
      <c r="S544" s="409"/>
      <c r="T544" s="409"/>
      <c r="U544" s="409"/>
      <c r="V544" s="409"/>
      <c r="W544" s="409"/>
      <c r="X544" s="409"/>
      <c r="Y544" s="409"/>
      <c r="Z544" s="409"/>
    </row>
    <row r="545">
      <c r="A545" s="409"/>
      <c r="B545" s="409"/>
      <c r="C545" s="409"/>
      <c r="D545" s="409"/>
      <c r="E545" s="409"/>
      <c r="F545" s="409"/>
      <c r="G545" s="409"/>
      <c r="H545" s="409"/>
      <c r="I545" s="409"/>
      <c r="J545" s="409"/>
      <c r="K545" s="409"/>
      <c r="L545" s="409"/>
      <c r="M545" s="409"/>
      <c r="N545" s="409"/>
      <c r="O545" s="409"/>
      <c r="P545" s="409"/>
      <c r="Q545" s="409"/>
      <c r="R545" s="409"/>
      <c r="S545" s="409"/>
      <c r="T545" s="409"/>
      <c r="U545" s="409"/>
      <c r="V545" s="409"/>
      <c r="W545" s="409"/>
      <c r="X545" s="409"/>
      <c r="Y545" s="409"/>
      <c r="Z545" s="409"/>
    </row>
    <row r="546">
      <c r="A546" s="409"/>
      <c r="B546" s="409"/>
      <c r="C546" s="409"/>
      <c r="D546" s="409"/>
      <c r="E546" s="409"/>
      <c r="F546" s="409"/>
      <c r="G546" s="409"/>
      <c r="H546" s="409"/>
      <c r="I546" s="409"/>
      <c r="J546" s="409"/>
      <c r="K546" s="409"/>
      <c r="L546" s="409"/>
      <c r="M546" s="409"/>
      <c r="N546" s="409"/>
      <c r="O546" s="409"/>
      <c r="P546" s="409"/>
      <c r="Q546" s="409"/>
      <c r="R546" s="409"/>
      <c r="S546" s="409"/>
      <c r="T546" s="409"/>
      <c r="U546" s="409"/>
      <c r="V546" s="409"/>
      <c r="W546" s="409"/>
      <c r="X546" s="409"/>
      <c r="Y546" s="409"/>
      <c r="Z546" s="409"/>
    </row>
    <row r="547">
      <c r="A547" s="409"/>
      <c r="B547" s="409"/>
      <c r="C547" s="409"/>
      <c r="D547" s="409"/>
      <c r="E547" s="409"/>
      <c r="F547" s="409"/>
      <c r="G547" s="409"/>
      <c r="H547" s="409"/>
      <c r="I547" s="409"/>
      <c r="J547" s="409"/>
      <c r="K547" s="409"/>
      <c r="L547" s="409"/>
      <c r="M547" s="409"/>
      <c r="N547" s="409"/>
      <c r="O547" s="409"/>
      <c r="P547" s="409"/>
      <c r="Q547" s="409"/>
      <c r="R547" s="409"/>
      <c r="S547" s="409"/>
      <c r="T547" s="409"/>
      <c r="U547" s="409"/>
      <c r="V547" s="409"/>
      <c r="W547" s="409"/>
      <c r="X547" s="409"/>
      <c r="Y547" s="409"/>
      <c r="Z547" s="409"/>
    </row>
    <row r="548">
      <c r="A548" s="409"/>
      <c r="B548" s="409"/>
      <c r="C548" s="409"/>
      <c r="D548" s="409"/>
      <c r="E548" s="409"/>
      <c r="F548" s="409"/>
      <c r="G548" s="409"/>
      <c r="H548" s="409"/>
      <c r="I548" s="409"/>
      <c r="J548" s="409"/>
      <c r="K548" s="409"/>
      <c r="L548" s="409"/>
      <c r="M548" s="409"/>
      <c r="N548" s="409"/>
      <c r="O548" s="409"/>
      <c r="P548" s="409"/>
      <c r="Q548" s="409"/>
      <c r="R548" s="409"/>
      <c r="S548" s="409"/>
      <c r="T548" s="409"/>
      <c r="U548" s="409"/>
      <c r="V548" s="409"/>
      <c r="W548" s="409"/>
      <c r="X548" s="409"/>
      <c r="Y548" s="409"/>
      <c r="Z548" s="409"/>
    </row>
    <row r="549">
      <c r="A549" s="409"/>
      <c r="B549" s="409"/>
      <c r="C549" s="409"/>
      <c r="D549" s="409"/>
      <c r="E549" s="409"/>
      <c r="F549" s="409"/>
      <c r="G549" s="409"/>
      <c r="H549" s="409"/>
      <c r="I549" s="409"/>
      <c r="J549" s="409"/>
      <c r="K549" s="409"/>
      <c r="L549" s="409"/>
      <c r="M549" s="409"/>
      <c r="N549" s="409"/>
      <c r="O549" s="409"/>
      <c r="P549" s="409"/>
      <c r="Q549" s="409"/>
      <c r="R549" s="409"/>
      <c r="S549" s="409"/>
      <c r="T549" s="409"/>
      <c r="U549" s="409"/>
      <c r="V549" s="409"/>
      <c r="W549" s="409"/>
      <c r="X549" s="409"/>
      <c r="Y549" s="409"/>
      <c r="Z549" s="409"/>
    </row>
    <row r="550">
      <c r="A550" s="409"/>
      <c r="B550" s="409"/>
      <c r="C550" s="409"/>
      <c r="D550" s="409"/>
      <c r="E550" s="409"/>
      <c r="F550" s="409"/>
      <c r="G550" s="409"/>
      <c r="H550" s="409"/>
      <c r="I550" s="409"/>
      <c r="J550" s="409"/>
      <c r="K550" s="409"/>
      <c r="L550" s="409"/>
      <c r="M550" s="409"/>
      <c r="N550" s="409"/>
      <c r="O550" s="409"/>
      <c r="P550" s="409"/>
      <c r="Q550" s="409"/>
      <c r="R550" s="409"/>
      <c r="S550" s="409"/>
      <c r="T550" s="409"/>
      <c r="U550" s="409"/>
      <c r="V550" s="409"/>
      <c r="W550" s="409"/>
      <c r="X550" s="409"/>
      <c r="Y550" s="409"/>
      <c r="Z550" s="409"/>
    </row>
    <row r="551">
      <c r="A551" s="409"/>
      <c r="B551" s="409"/>
      <c r="C551" s="409"/>
      <c r="D551" s="409"/>
      <c r="E551" s="409"/>
      <c r="F551" s="409"/>
      <c r="G551" s="409"/>
      <c r="H551" s="409"/>
      <c r="I551" s="409"/>
      <c r="J551" s="409"/>
      <c r="K551" s="409"/>
      <c r="L551" s="409"/>
      <c r="M551" s="409"/>
      <c r="N551" s="409"/>
      <c r="O551" s="409"/>
      <c r="P551" s="409"/>
      <c r="Q551" s="409"/>
      <c r="R551" s="409"/>
      <c r="S551" s="409"/>
      <c r="T551" s="409"/>
      <c r="U551" s="409"/>
      <c r="V551" s="409"/>
      <c r="W551" s="409"/>
      <c r="X551" s="409"/>
      <c r="Y551" s="409"/>
      <c r="Z551" s="409"/>
    </row>
    <row r="552">
      <c r="A552" s="409"/>
      <c r="B552" s="409"/>
      <c r="C552" s="409"/>
      <c r="D552" s="409"/>
      <c r="E552" s="409"/>
      <c r="F552" s="409"/>
      <c r="G552" s="409"/>
      <c r="H552" s="409"/>
      <c r="I552" s="409"/>
      <c r="J552" s="409"/>
      <c r="K552" s="409"/>
      <c r="L552" s="409"/>
      <c r="M552" s="409"/>
      <c r="N552" s="409"/>
      <c r="O552" s="409"/>
      <c r="P552" s="409"/>
      <c r="Q552" s="409"/>
      <c r="R552" s="409"/>
      <c r="S552" s="409"/>
      <c r="T552" s="409"/>
      <c r="U552" s="409"/>
      <c r="V552" s="409"/>
      <c r="W552" s="409"/>
      <c r="X552" s="409"/>
      <c r="Y552" s="409"/>
      <c r="Z552" s="409"/>
    </row>
    <row r="553">
      <c r="A553" s="409"/>
      <c r="B553" s="409"/>
      <c r="C553" s="409"/>
      <c r="D553" s="409"/>
      <c r="E553" s="409"/>
      <c r="F553" s="409"/>
      <c r="G553" s="409"/>
      <c r="H553" s="409"/>
      <c r="I553" s="409"/>
      <c r="J553" s="409"/>
      <c r="K553" s="409"/>
      <c r="L553" s="409"/>
      <c r="M553" s="409"/>
      <c r="N553" s="409"/>
      <c r="O553" s="409"/>
      <c r="P553" s="409"/>
      <c r="Q553" s="409"/>
      <c r="R553" s="409"/>
      <c r="S553" s="409"/>
      <c r="T553" s="409"/>
      <c r="U553" s="409"/>
      <c r="V553" s="409"/>
      <c r="W553" s="409"/>
      <c r="X553" s="409"/>
      <c r="Y553" s="409"/>
      <c r="Z553" s="409"/>
    </row>
    <row r="554">
      <c r="A554" s="409"/>
      <c r="B554" s="409"/>
      <c r="C554" s="409"/>
      <c r="D554" s="409"/>
      <c r="E554" s="409"/>
      <c r="F554" s="409"/>
      <c r="G554" s="409"/>
      <c r="H554" s="409"/>
      <c r="I554" s="409"/>
      <c r="J554" s="409"/>
      <c r="K554" s="409"/>
      <c r="L554" s="409"/>
      <c r="M554" s="409"/>
      <c r="N554" s="409"/>
      <c r="O554" s="409"/>
      <c r="P554" s="409"/>
      <c r="Q554" s="409"/>
      <c r="R554" s="409"/>
      <c r="S554" s="409"/>
      <c r="T554" s="409"/>
      <c r="U554" s="409"/>
      <c r="V554" s="409"/>
      <c r="W554" s="409"/>
      <c r="X554" s="409"/>
      <c r="Y554" s="409"/>
      <c r="Z554" s="409"/>
    </row>
    <row r="555">
      <c r="A555" s="409"/>
      <c r="B555" s="409"/>
      <c r="C555" s="409"/>
      <c r="D555" s="409"/>
      <c r="E555" s="409"/>
      <c r="F555" s="409"/>
      <c r="G555" s="409"/>
      <c r="H555" s="409"/>
      <c r="I555" s="409"/>
      <c r="J555" s="409"/>
      <c r="K555" s="409"/>
      <c r="L555" s="409"/>
      <c r="M555" s="409"/>
      <c r="N555" s="409"/>
      <c r="O555" s="409"/>
      <c r="P555" s="409"/>
      <c r="Q555" s="409"/>
      <c r="R555" s="409"/>
      <c r="S555" s="409"/>
      <c r="T555" s="409"/>
      <c r="U555" s="409"/>
      <c r="V555" s="409"/>
      <c r="W555" s="409"/>
      <c r="X555" s="409"/>
      <c r="Y555" s="409"/>
      <c r="Z555" s="409"/>
    </row>
    <row r="556">
      <c r="A556" s="409"/>
      <c r="B556" s="409"/>
      <c r="C556" s="409"/>
      <c r="D556" s="409"/>
      <c r="E556" s="409"/>
      <c r="F556" s="409"/>
      <c r="G556" s="409"/>
      <c r="H556" s="409"/>
      <c r="I556" s="409"/>
      <c r="J556" s="409"/>
      <c r="K556" s="409"/>
      <c r="L556" s="409"/>
      <c r="M556" s="409"/>
      <c r="N556" s="409"/>
      <c r="O556" s="409"/>
      <c r="P556" s="409"/>
      <c r="Q556" s="409"/>
      <c r="R556" s="409"/>
      <c r="S556" s="409"/>
      <c r="T556" s="409"/>
      <c r="U556" s="409"/>
      <c r="V556" s="409"/>
      <c r="W556" s="409"/>
      <c r="X556" s="409"/>
      <c r="Y556" s="409"/>
      <c r="Z556" s="409"/>
    </row>
    <row r="557">
      <c r="A557" s="409"/>
      <c r="B557" s="409"/>
      <c r="C557" s="409"/>
      <c r="D557" s="409"/>
      <c r="E557" s="409"/>
      <c r="F557" s="409"/>
      <c r="G557" s="409"/>
      <c r="H557" s="409"/>
      <c r="I557" s="409"/>
      <c r="J557" s="409"/>
      <c r="K557" s="409"/>
      <c r="L557" s="409"/>
      <c r="M557" s="409"/>
      <c r="N557" s="409"/>
      <c r="O557" s="409"/>
      <c r="P557" s="409"/>
      <c r="Q557" s="409"/>
      <c r="R557" s="409"/>
      <c r="S557" s="409"/>
      <c r="T557" s="409"/>
      <c r="U557" s="409"/>
      <c r="V557" s="409"/>
      <c r="W557" s="409"/>
      <c r="X557" s="409"/>
      <c r="Y557" s="409"/>
      <c r="Z557" s="409"/>
    </row>
    <row r="558">
      <c r="A558" s="409"/>
      <c r="B558" s="409"/>
      <c r="C558" s="409"/>
      <c r="D558" s="409"/>
      <c r="E558" s="409"/>
      <c r="F558" s="409"/>
      <c r="G558" s="409"/>
      <c r="H558" s="409"/>
      <c r="I558" s="409"/>
      <c r="J558" s="409"/>
      <c r="K558" s="409"/>
      <c r="L558" s="409"/>
      <c r="M558" s="409"/>
      <c r="N558" s="409"/>
      <c r="O558" s="409"/>
      <c r="P558" s="409"/>
      <c r="Q558" s="409"/>
      <c r="R558" s="409"/>
      <c r="S558" s="409"/>
      <c r="T558" s="409"/>
      <c r="U558" s="409"/>
      <c r="V558" s="409"/>
      <c r="W558" s="409"/>
      <c r="X558" s="409"/>
      <c r="Y558" s="409"/>
      <c r="Z558" s="409"/>
    </row>
    <row r="559">
      <c r="A559" s="409"/>
      <c r="B559" s="409"/>
      <c r="C559" s="409"/>
      <c r="D559" s="409"/>
      <c r="E559" s="409"/>
      <c r="F559" s="409"/>
      <c r="G559" s="409"/>
      <c r="H559" s="409"/>
      <c r="I559" s="409"/>
      <c r="J559" s="409"/>
      <c r="K559" s="409"/>
      <c r="L559" s="409"/>
      <c r="M559" s="409"/>
      <c r="N559" s="409"/>
      <c r="O559" s="409"/>
      <c r="P559" s="409"/>
      <c r="Q559" s="409"/>
      <c r="R559" s="409"/>
      <c r="S559" s="409"/>
      <c r="T559" s="409"/>
      <c r="U559" s="409"/>
      <c r="V559" s="409"/>
      <c r="W559" s="409"/>
      <c r="X559" s="409"/>
      <c r="Y559" s="409"/>
      <c r="Z559" s="409"/>
    </row>
    <row r="560">
      <c r="A560" s="409"/>
      <c r="B560" s="409"/>
      <c r="C560" s="409"/>
      <c r="D560" s="409"/>
      <c r="E560" s="409"/>
      <c r="F560" s="409"/>
      <c r="G560" s="409"/>
      <c r="H560" s="409"/>
      <c r="I560" s="409"/>
      <c r="J560" s="409"/>
      <c r="K560" s="409"/>
      <c r="L560" s="409"/>
      <c r="M560" s="409"/>
      <c r="N560" s="409"/>
      <c r="O560" s="409"/>
      <c r="P560" s="409"/>
      <c r="Q560" s="409"/>
      <c r="R560" s="409"/>
      <c r="S560" s="409"/>
      <c r="T560" s="409"/>
      <c r="U560" s="409"/>
      <c r="V560" s="409"/>
      <c r="W560" s="409"/>
      <c r="X560" s="409"/>
      <c r="Y560" s="409"/>
      <c r="Z560" s="409"/>
    </row>
    <row r="561">
      <c r="A561" s="409"/>
      <c r="B561" s="409"/>
      <c r="C561" s="409"/>
      <c r="D561" s="409"/>
      <c r="E561" s="409"/>
      <c r="F561" s="409"/>
      <c r="G561" s="409"/>
      <c r="H561" s="409"/>
      <c r="I561" s="409"/>
      <c r="J561" s="409"/>
      <c r="K561" s="409"/>
      <c r="L561" s="409"/>
      <c r="M561" s="409"/>
      <c r="N561" s="409"/>
      <c r="O561" s="409"/>
      <c r="P561" s="409"/>
      <c r="Q561" s="409"/>
      <c r="R561" s="409"/>
      <c r="S561" s="409"/>
      <c r="T561" s="409"/>
      <c r="U561" s="409"/>
      <c r="V561" s="409"/>
      <c r="W561" s="409"/>
      <c r="X561" s="409"/>
      <c r="Y561" s="409"/>
      <c r="Z561" s="409"/>
    </row>
    <row r="562">
      <c r="A562" s="409"/>
      <c r="B562" s="409"/>
      <c r="C562" s="409"/>
      <c r="D562" s="409"/>
      <c r="E562" s="409"/>
      <c r="F562" s="409"/>
      <c r="G562" s="409"/>
      <c r="H562" s="409"/>
      <c r="I562" s="409"/>
      <c r="J562" s="409"/>
      <c r="K562" s="409"/>
      <c r="L562" s="409"/>
      <c r="M562" s="409"/>
      <c r="N562" s="409"/>
      <c r="O562" s="409"/>
      <c r="P562" s="409"/>
      <c r="Q562" s="409"/>
      <c r="R562" s="409"/>
      <c r="S562" s="409"/>
      <c r="T562" s="409"/>
      <c r="U562" s="409"/>
      <c r="V562" s="409"/>
      <c r="W562" s="409"/>
      <c r="X562" s="409"/>
      <c r="Y562" s="409"/>
      <c r="Z562" s="409"/>
    </row>
    <row r="563">
      <c r="A563" s="409"/>
      <c r="B563" s="409"/>
      <c r="C563" s="409"/>
      <c r="D563" s="409"/>
      <c r="E563" s="409"/>
      <c r="F563" s="409"/>
      <c r="G563" s="409"/>
      <c r="H563" s="409"/>
      <c r="I563" s="409"/>
      <c r="J563" s="409"/>
      <c r="K563" s="409"/>
      <c r="L563" s="409"/>
      <c r="M563" s="409"/>
      <c r="N563" s="409"/>
      <c r="O563" s="409"/>
      <c r="P563" s="409"/>
      <c r="Q563" s="409"/>
      <c r="R563" s="409"/>
      <c r="S563" s="409"/>
      <c r="T563" s="409"/>
      <c r="U563" s="409"/>
      <c r="V563" s="409"/>
      <c r="W563" s="409"/>
      <c r="X563" s="409"/>
      <c r="Y563" s="409"/>
      <c r="Z563" s="409"/>
    </row>
    <row r="564">
      <c r="A564" s="409"/>
      <c r="B564" s="409"/>
      <c r="C564" s="409"/>
      <c r="D564" s="409"/>
      <c r="E564" s="409"/>
      <c r="F564" s="409"/>
      <c r="G564" s="409"/>
      <c r="H564" s="409"/>
      <c r="I564" s="409"/>
      <c r="J564" s="409"/>
      <c r="K564" s="409"/>
      <c r="L564" s="409"/>
      <c r="M564" s="409"/>
      <c r="N564" s="409"/>
      <c r="O564" s="409"/>
      <c r="P564" s="409"/>
      <c r="Q564" s="409"/>
      <c r="R564" s="409"/>
      <c r="S564" s="409"/>
      <c r="T564" s="409"/>
      <c r="U564" s="409"/>
      <c r="V564" s="409"/>
      <c r="W564" s="409"/>
      <c r="X564" s="409"/>
      <c r="Y564" s="409"/>
      <c r="Z564" s="409"/>
    </row>
    <row r="565">
      <c r="A565" s="409"/>
      <c r="B565" s="409"/>
      <c r="C565" s="409"/>
      <c r="D565" s="409"/>
      <c r="E565" s="409"/>
      <c r="F565" s="409"/>
      <c r="G565" s="409"/>
      <c r="H565" s="409"/>
      <c r="I565" s="409"/>
      <c r="J565" s="409"/>
      <c r="K565" s="409"/>
      <c r="L565" s="409"/>
      <c r="M565" s="409"/>
      <c r="N565" s="409"/>
      <c r="O565" s="409"/>
      <c r="P565" s="409"/>
      <c r="Q565" s="409"/>
      <c r="R565" s="409"/>
      <c r="S565" s="409"/>
      <c r="T565" s="409"/>
      <c r="U565" s="409"/>
      <c r="V565" s="409"/>
      <c r="W565" s="409"/>
      <c r="X565" s="409"/>
      <c r="Y565" s="409"/>
      <c r="Z565" s="409"/>
    </row>
    <row r="566">
      <c r="A566" s="409"/>
      <c r="B566" s="409"/>
      <c r="C566" s="409"/>
      <c r="D566" s="409"/>
      <c r="E566" s="409"/>
      <c r="F566" s="409"/>
      <c r="G566" s="409"/>
      <c r="H566" s="409"/>
      <c r="I566" s="409"/>
      <c r="J566" s="409"/>
      <c r="K566" s="409"/>
      <c r="L566" s="409"/>
      <c r="M566" s="409"/>
      <c r="N566" s="409"/>
      <c r="O566" s="409"/>
      <c r="P566" s="409"/>
      <c r="Q566" s="409"/>
      <c r="R566" s="409"/>
      <c r="S566" s="409"/>
      <c r="T566" s="409"/>
      <c r="U566" s="409"/>
      <c r="V566" s="409"/>
      <c r="W566" s="409"/>
      <c r="X566" s="409"/>
      <c r="Y566" s="409"/>
      <c r="Z566" s="409"/>
    </row>
    <row r="567">
      <c r="A567" s="409"/>
      <c r="B567" s="409"/>
      <c r="C567" s="409"/>
      <c r="D567" s="409"/>
      <c r="E567" s="409"/>
      <c r="F567" s="409"/>
      <c r="G567" s="409"/>
      <c r="H567" s="409"/>
      <c r="I567" s="409"/>
      <c r="J567" s="409"/>
      <c r="K567" s="409"/>
      <c r="L567" s="409"/>
      <c r="M567" s="409"/>
      <c r="N567" s="409"/>
      <c r="O567" s="409"/>
      <c r="P567" s="409"/>
      <c r="Q567" s="409"/>
      <c r="R567" s="409"/>
      <c r="S567" s="409"/>
      <c r="T567" s="409"/>
      <c r="U567" s="409"/>
      <c r="V567" s="409"/>
      <c r="W567" s="409"/>
      <c r="X567" s="409"/>
      <c r="Y567" s="409"/>
      <c r="Z567" s="409"/>
    </row>
    <row r="568">
      <c r="A568" s="409"/>
      <c r="B568" s="409"/>
      <c r="C568" s="409"/>
      <c r="D568" s="409"/>
      <c r="E568" s="409"/>
      <c r="F568" s="409"/>
      <c r="G568" s="409"/>
      <c r="H568" s="409"/>
      <c r="I568" s="409"/>
      <c r="J568" s="409"/>
      <c r="K568" s="409"/>
      <c r="L568" s="409"/>
      <c r="M568" s="409"/>
      <c r="N568" s="409"/>
      <c r="O568" s="409"/>
      <c r="P568" s="409"/>
      <c r="Q568" s="409"/>
      <c r="R568" s="409"/>
      <c r="S568" s="409"/>
      <c r="T568" s="409"/>
      <c r="U568" s="409"/>
      <c r="V568" s="409"/>
      <c r="W568" s="409"/>
      <c r="X568" s="409"/>
      <c r="Y568" s="409"/>
      <c r="Z568" s="409"/>
    </row>
    <row r="569">
      <c r="A569" s="409"/>
      <c r="B569" s="409"/>
      <c r="C569" s="409"/>
      <c r="D569" s="409"/>
      <c r="E569" s="409"/>
      <c r="F569" s="409"/>
      <c r="G569" s="409"/>
      <c r="H569" s="409"/>
      <c r="I569" s="409"/>
      <c r="J569" s="409"/>
      <c r="K569" s="409"/>
      <c r="L569" s="409"/>
      <c r="M569" s="409"/>
      <c r="N569" s="409"/>
      <c r="O569" s="409"/>
      <c r="P569" s="409"/>
      <c r="Q569" s="409"/>
      <c r="R569" s="409"/>
      <c r="S569" s="409"/>
      <c r="T569" s="409"/>
      <c r="U569" s="409"/>
      <c r="V569" s="409"/>
      <c r="W569" s="409"/>
      <c r="X569" s="409"/>
      <c r="Y569" s="409"/>
      <c r="Z569" s="409"/>
    </row>
    <row r="570">
      <c r="A570" s="409"/>
      <c r="B570" s="409"/>
      <c r="C570" s="409"/>
      <c r="D570" s="409"/>
      <c r="E570" s="409"/>
      <c r="F570" s="409"/>
      <c r="G570" s="409"/>
      <c r="H570" s="409"/>
      <c r="I570" s="409"/>
      <c r="J570" s="409"/>
      <c r="K570" s="409"/>
      <c r="L570" s="409"/>
      <c r="M570" s="409"/>
      <c r="N570" s="409"/>
      <c r="O570" s="409"/>
      <c r="P570" s="409"/>
      <c r="Q570" s="409"/>
      <c r="R570" s="409"/>
      <c r="S570" s="409"/>
      <c r="T570" s="409"/>
      <c r="U570" s="409"/>
      <c r="V570" s="409"/>
      <c r="W570" s="409"/>
      <c r="X570" s="409"/>
      <c r="Y570" s="409"/>
      <c r="Z570" s="409"/>
    </row>
    <row r="571">
      <c r="A571" s="409"/>
      <c r="B571" s="409"/>
      <c r="C571" s="409"/>
      <c r="D571" s="409"/>
      <c r="E571" s="409"/>
      <c r="F571" s="409"/>
      <c r="G571" s="409"/>
      <c r="H571" s="409"/>
      <c r="I571" s="409"/>
      <c r="J571" s="409"/>
      <c r="K571" s="409"/>
      <c r="L571" s="409"/>
      <c r="M571" s="409"/>
      <c r="N571" s="409"/>
      <c r="O571" s="409"/>
      <c r="P571" s="409"/>
      <c r="Q571" s="409"/>
      <c r="R571" s="409"/>
      <c r="S571" s="409"/>
      <c r="T571" s="409"/>
      <c r="U571" s="409"/>
      <c r="V571" s="409"/>
      <c r="W571" s="409"/>
      <c r="X571" s="409"/>
      <c r="Y571" s="409"/>
      <c r="Z571" s="409"/>
    </row>
    <row r="572">
      <c r="A572" s="409"/>
      <c r="B572" s="409"/>
      <c r="C572" s="409"/>
      <c r="D572" s="409"/>
      <c r="E572" s="409"/>
      <c r="F572" s="409"/>
      <c r="G572" s="409"/>
      <c r="H572" s="409"/>
      <c r="I572" s="409"/>
      <c r="J572" s="409"/>
      <c r="K572" s="409"/>
      <c r="L572" s="409"/>
      <c r="M572" s="409"/>
      <c r="N572" s="409"/>
      <c r="O572" s="409"/>
      <c r="P572" s="409"/>
      <c r="Q572" s="409"/>
      <c r="R572" s="409"/>
      <c r="S572" s="409"/>
      <c r="T572" s="409"/>
      <c r="U572" s="409"/>
      <c r="V572" s="409"/>
      <c r="W572" s="409"/>
      <c r="X572" s="409"/>
      <c r="Y572" s="409"/>
      <c r="Z572" s="409"/>
    </row>
    <row r="573">
      <c r="A573" s="409"/>
      <c r="B573" s="409"/>
      <c r="C573" s="409"/>
      <c r="D573" s="409"/>
      <c r="E573" s="409"/>
      <c r="F573" s="409"/>
      <c r="G573" s="409"/>
      <c r="H573" s="409"/>
      <c r="I573" s="409"/>
      <c r="J573" s="409"/>
      <c r="K573" s="409"/>
      <c r="L573" s="409"/>
      <c r="M573" s="409"/>
      <c r="N573" s="409"/>
      <c r="O573" s="409"/>
      <c r="P573" s="409"/>
      <c r="Q573" s="409"/>
      <c r="R573" s="409"/>
      <c r="S573" s="409"/>
      <c r="T573" s="409"/>
      <c r="U573" s="409"/>
      <c r="V573" s="409"/>
      <c r="W573" s="409"/>
      <c r="X573" s="409"/>
      <c r="Y573" s="409"/>
      <c r="Z573" s="409"/>
    </row>
    <row r="574">
      <c r="A574" s="409"/>
      <c r="B574" s="409"/>
      <c r="C574" s="409"/>
      <c r="D574" s="409"/>
      <c r="E574" s="409"/>
      <c r="F574" s="409"/>
      <c r="G574" s="409"/>
      <c r="H574" s="409"/>
      <c r="I574" s="409"/>
      <c r="J574" s="409"/>
      <c r="K574" s="409"/>
      <c r="L574" s="409"/>
      <c r="M574" s="409"/>
      <c r="N574" s="409"/>
      <c r="O574" s="409"/>
      <c r="P574" s="409"/>
      <c r="Q574" s="409"/>
      <c r="R574" s="409"/>
      <c r="S574" s="409"/>
      <c r="T574" s="409"/>
      <c r="U574" s="409"/>
      <c r="V574" s="409"/>
      <c r="W574" s="409"/>
      <c r="X574" s="409"/>
      <c r="Y574" s="409"/>
      <c r="Z574" s="409"/>
    </row>
    <row r="575">
      <c r="A575" s="409"/>
      <c r="B575" s="409"/>
      <c r="C575" s="409"/>
      <c r="D575" s="409"/>
      <c r="E575" s="409"/>
      <c r="F575" s="409"/>
      <c r="G575" s="409"/>
      <c r="H575" s="409"/>
      <c r="I575" s="409"/>
      <c r="J575" s="409"/>
      <c r="K575" s="409"/>
      <c r="L575" s="409"/>
      <c r="M575" s="409"/>
      <c r="N575" s="409"/>
      <c r="O575" s="409"/>
      <c r="P575" s="409"/>
      <c r="Q575" s="409"/>
      <c r="R575" s="409"/>
      <c r="S575" s="409"/>
      <c r="T575" s="409"/>
      <c r="U575" s="409"/>
      <c r="V575" s="409"/>
      <c r="W575" s="409"/>
      <c r="X575" s="409"/>
      <c r="Y575" s="409"/>
      <c r="Z575" s="409"/>
    </row>
    <row r="576">
      <c r="A576" s="409"/>
      <c r="B576" s="409"/>
      <c r="C576" s="409"/>
      <c r="D576" s="409"/>
      <c r="E576" s="409"/>
      <c r="F576" s="409"/>
      <c r="G576" s="409"/>
      <c r="H576" s="409"/>
      <c r="I576" s="409"/>
      <c r="J576" s="409"/>
      <c r="K576" s="409"/>
      <c r="L576" s="409"/>
      <c r="M576" s="409"/>
      <c r="N576" s="409"/>
      <c r="O576" s="409"/>
      <c r="P576" s="409"/>
      <c r="Q576" s="409"/>
      <c r="R576" s="409"/>
      <c r="S576" s="409"/>
      <c r="T576" s="409"/>
      <c r="U576" s="409"/>
      <c r="V576" s="409"/>
      <c r="W576" s="409"/>
      <c r="X576" s="409"/>
      <c r="Y576" s="409"/>
      <c r="Z576" s="409"/>
    </row>
    <row r="577">
      <c r="A577" s="409"/>
      <c r="B577" s="409"/>
      <c r="C577" s="409"/>
      <c r="D577" s="409"/>
      <c r="E577" s="409"/>
      <c r="F577" s="409"/>
      <c r="G577" s="409"/>
      <c r="H577" s="409"/>
      <c r="I577" s="409"/>
      <c r="J577" s="409"/>
      <c r="K577" s="409"/>
      <c r="L577" s="409"/>
      <c r="M577" s="409"/>
      <c r="N577" s="409"/>
      <c r="O577" s="409"/>
      <c r="P577" s="409"/>
      <c r="Q577" s="409"/>
      <c r="R577" s="409"/>
      <c r="S577" s="409"/>
      <c r="T577" s="409"/>
      <c r="U577" s="409"/>
      <c r="V577" s="409"/>
      <c r="W577" s="409"/>
      <c r="X577" s="409"/>
      <c r="Y577" s="409"/>
      <c r="Z577" s="409"/>
    </row>
    <row r="578">
      <c r="A578" s="409"/>
      <c r="B578" s="409"/>
      <c r="C578" s="409"/>
      <c r="D578" s="409"/>
      <c r="E578" s="409"/>
      <c r="F578" s="409"/>
      <c r="G578" s="409"/>
      <c r="H578" s="409"/>
      <c r="I578" s="409"/>
      <c r="J578" s="409"/>
      <c r="K578" s="409"/>
      <c r="L578" s="409"/>
      <c r="M578" s="409"/>
      <c r="N578" s="409"/>
      <c r="O578" s="409"/>
      <c r="P578" s="409"/>
      <c r="Q578" s="409"/>
      <c r="R578" s="409"/>
      <c r="S578" s="409"/>
      <c r="T578" s="409"/>
      <c r="U578" s="409"/>
      <c r="V578" s="409"/>
      <c r="W578" s="409"/>
      <c r="X578" s="409"/>
      <c r="Y578" s="409"/>
      <c r="Z578" s="409"/>
    </row>
    <row r="579">
      <c r="A579" s="409"/>
      <c r="B579" s="409"/>
      <c r="C579" s="409"/>
      <c r="D579" s="409"/>
      <c r="E579" s="409"/>
      <c r="F579" s="409"/>
      <c r="G579" s="409"/>
      <c r="H579" s="409"/>
      <c r="I579" s="409"/>
      <c r="J579" s="409"/>
      <c r="K579" s="409"/>
      <c r="L579" s="409"/>
      <c r="M579" s="409"/>
      <c r="N579" s="409"/>
      <c r="O579" s="409"/>
      <c r="P579" s="409"/>
      <c r="Q579" s="409"/>
      <c r="R579" s="409"/>
      <c r="S579" s="409"/>
      <c r="T579" s="409"/>
      <c r="U579" s="409"/>
      <c r="V579" s="409"/>
      <c r="W579" s="409"/>
      <c r="X579" s="409"/>
      <c r="Y579" s="409"/>
      <c r="Z579" s="409"/>
    </row>
    <row r="580">
      <c r="A580" s="409"/>
      <c r="B580" s="409"/>
      <c r="C580" s="409"/>
      <c r="D580" s="409"/>
      <c r="E580" s="409"/>
      <c r="F580" s="409"/>
      <c r="G580" s="409"/>
      <c r="H580" s="409"/>
      <c r="I580" s="409"/>
      <c r="J580" s="409"/>
      <c r="K580" s="409"/>
      <c r="L580" s="409"/>
      <c r="M580" s="409"/>
      <c r="N580" s="409"/>
      <c r="O580" s="409"/>
      <c r="P580" s="409"/>
      <c r="Q580" s="409"/>
      <c r="R580" s="409"/>
      <c r="S580" s="409"/>
      <c r="T580" s="409"/>
      <c r="U580" s="409"/>
      <c r="V580" s="409"/>
      <c r="W580" s="409"/>
      <c r="X580" s="409"/>
      <c r="Y580" s="409"/>
      <c r="Z580" s="409"/>
    </row>
    <row r="581">
      <c r="A581" s="409"/>
      <c r="B581" s="409"/>
      <c r="C581" s="409"/>
      <c r="D581" s="409"/>
      <c r="E581" s="409"/>
      <c r="F581" s="409"/>
      <c r="G581" s="409"/>
      <c r="H581" s="409"/>
      <c r="I581" s="409"/>
      <c r="J581" s="409"/>
      <c r="K581" s="409"/>
      <c r="L581" s="409"/>
      <c r="M581" s="409"/>
      <c r="N581" s="409"/>
      <c r="O581" s="409"/>
      <c r="P581" s="409"/>
      <c r="Q581" s="409"/>
      <c r="R581" s="409"/>
      <c r="S581" s="409"/>
      <c r="T581" s="409"/>
      <c r="U581" s="409"/>
      <c r="V581" s="409"/>
      <c r="W581" s="409"/>
      <c r="X581" s="409"/>
      <c r="Y581" s="409"/>
      <c r="Z581" s="409"/>
    </row>
    <row r="582">
      <c r="A582" s="409"/>
      <c r="B582" s="409"/>
      <c r="C582" s="409"/>
      <c r="D582" s="409"/>
      <c r="E582" s="409"/>
      <c r="F582" s="409"/>
      <c r="G582" s="409"/>
      <c r="H582" s="409"/>
      <c r="I582" s="409"/>
      <c r="J582" s="409"/>
      <c r="K582" s="409"/>
      <c r="L582" s="409"/>
      <c r="M582" s="409"/>
      <c r="N582" s="409"/>
      <c r="O582" s="409"/>
      <c r="P582" s="409"/>
      <c r="Q582" s="409"/>
      <c r="R582" s="409"/>
      <c r="S582" s="409"/>
      <c r="T582" s="409"/>
      <c r="U582" s="409"/>
      <c r="V582" s="409"/>
      <c r="W582" s="409"/>
      <c r="X582" s="409"/>
      <c r="Y582" s="409"/>
      <c r="Z582" s="409"/>
    </row>
    <row r="583">
      <c r="A583" s="409"/>
      <c r="B583" s="409"/>
      <c r="C583" s="409"/>
      <c r="D583" s="409"/>
      <c r="E583" s="409"/>
      <c r="F583" s="409"/>
      <c r="G583" s="409"/>
      <c r="H583" s="409"/>
      <c r="I583" s="409"/>
      <c r="J583" s="409"/>
      <c r="K583" s="409"/>
      <c r="L583" s="409"/>
      <c r="M583" s="409"/>
      <c r="N583" s="409"/>
      <c r="O583" s="409"/>
      <c r="P583" s="409"/>
      <c r="Q583" s="409"/>
      <c r="R583" s="409"/>
      <c r="S583" s="409"/>
      <c r="T583" s="409"/>
      <c r="U583" s="409"/>
      <c r="V583" s="409"/>
      <c r="W583" s="409"/>
      <c r="X583" s="409"/>
      <c r="Y583" s="409"/>
      <c r="Z583" s="409"/>
    </row>
    <row r="584">
      <c r="A584" s="409"/>
      <c r="B584" s="409"/>
      <c r="C584" s="409"/>
      <c r="D584" s="409"/>
      <c r="E584" s="409"/>
      <c r="F584" s="409"/>
      <c r="G584" s="409"/>
      <c r="H584" s="409"/>
      <c r="I584" s="409"/>
      <c r="J584" s="409"/>
      <c r="K584" s="409"/>
      <c r="L584" s="409"/>
      <c r="M584" s="409"/>
      <c r="N584" s="409"/>
      <c r="O584" s="409"/>
      <c r="P584" s="409"/>
      <c r="Q584" s="409"/>
      <c r="R584" s="409"/>
      <c r="S584" s="409"/>
      <c r="T584" s="409"/>
      <c r="U584" s="409"/>
      <c r="V584" s="409"/>
      <c r="W584" s="409"/>
      <c r="X584" s="409"/>
      <c r="Y584" s="409"/>
      <c r="Z584" s="409"/>
    </row>
    <row r="585">
      <c r="A585" s="409"/>
      <c r="B585" s="409"/>
      <c r="C585" s="409"/>
      <c r="D585" s="409"/>
      <c r="E585" s="409"/>
      <c r="F585" s="409"/>
      <c r="G585" s="409"/>
      <c r="H585" s="409"/>
      <c r="I585" s="409"/>
      <c r="J585" s="409"/>
      <c r="K585" s="409"/>
      <c r="L585" s="409"/>
      <c r="M585" s="409"/>
      <c r="N585" s="409"/>
      <c r="O585" s="409"/>
      <c r="P585" s="409"/>
      <c r="Q585" s="409"/>
      <c r="R585" s="409"/>
      <c r="S585" s="409"/>
      <c r="T585" s="409"/>
      <c r="U585" s="409"/>
      <c r="V585" s="409"/>
      <c r="W585" s="409"/>
      <c r="X585" s="409"/>
      <c r="Y585" s="409"/>
      <c r="Z585" s="409"/>
    </row>
    <row r="586">
      <c r="A586" s="409"/>
      <c r="B586" s="409"/>
      <c r="C586" s="409"/>
      <c r="D586" s="409"/>
      <c r="E586" s="409"/>
      <c r="F586" s="409"/>
      <c r="G586" s="409"/>
      <c r="H586" s="409"/>
      <c r="I586" s="409"/>
      <c r="J586" s="409"/>
      <c r="K586" s="409"/>
      <c r="L586" s="409"/>
      <c r="M586" s="409"/>
      <c r="N586" s="409"/>
      <c r="O586" s="409"/>
      <c r="P586" s="409"/>
      <c r="Q586" s="409"/>
      <c r="R586" s="409"/>
      <c r="S586" s="409"/>
      <c r="T586" s="409"/>
      <c r="U586" s="409"/>
      <c r="V586" s="409"/>
      <c r="W586" s="409"/>
      <c r="X586" s="409"/>
      <c r="Y586" s="409"/>
      <c r="Z586" s="409"/>
    </row>
    <row r="587">
      <c r="A587" s="409"/>
      <c r="B587" s="409"/>
      <c r="C587" s="409"/>
      <c r="D587" s="409"/>
      <c r="E587" s="409"/>
      <c r="F587" s="409"/>
      <c r="G587" s="409"/>
      <c r="H587" s="409"/>
      <c r="I587" s="409"/>
      <c r="J587" s="409"/>
      <c r="K587" s="409"/>
      <c r="L587" s="409"/>
      <c r="M587" s="409"/>
      <c r="N587" s="409"/>
      <c r="O587" s="409"/>
      <c r="P587" s="409"/>
      <c r="Q587" s="409"/>
      <c r="R587" s="409"/>
      <c r="S587" s="409"/>
      <c r="T587" s="409"/>
      <c r="U587" s="409"/>
      <c r="V587" s="409"/>
      <c r="W587" s="409"/>
      <c r="X587" s="409"/>
      <c r="Y587" s="409"/>
      <c r="Z587" s="409"/>
    </row>
    <row r="588">
      <c r="A588" s="409"/>
      <c r="B588" s="409"/>
      <c r="C588" s="409"/>
      <c r="D588" s="409"/>
      <c r="E588" s="409"/>
      <c r="F588" s="409"/>
      <c r="G588" s="409"/>
      <c r="H588" s="409"/>
      <c r="I588" s="409"/>
      <c r="J588" s="409"/>
      <c r="K588" s="409"/>
      <c r="L588" s="409"/>
      <c r="M588" s="409"/>
      <c r="N588" s="409"/>
      <c r="O588" s="409"/>
      <c r="P588" s="409"/>
      <c r="Q588" s="409"/>
      <c r="R588" s="409"/>
      <c r="S588" s="409"/>
      <c r="T588" s="409"/>
      <c r="U588" s="409"/>
      <c r="V588" s="409"/>
      <c r="W588" s="409"/>
      <c r="X588" s="409"/>
      <c r="Y588" s="409"/>
      <c r="Z588" s="409"/>
    </row>
    <row r="589">
      <c r="A589" s="409"/>
      <c r="B589" s="409"/>
      <c r="C589" s="409"/>
      <c r="D589" s="409"/>
      <c r="E589" s="409"/>
      <c r="F589" s="409"/>
      <c r="G589" s="409"/>
      <c r="H589" s="409"/>
      <c r="I589" s="409"/>
      <c r="J589" s="409"/>
      <c r="K589" s="409"/>
      <c r="L589" s="409"/>
      <c r="M589" s="409"/>
      <c r="N589" s="409"/>
      <c r="O589" s="409"/>
      <c r="P589" s="409"/>
      <c r="Q589" s="409"/>
      <c r="R589" s="409"/>
      <c r="S589" s="409"/>
      <c r="T589" s="409"/>
      <c r="U589" s="409"/>
      <c r="V589" s="409"/>
      <c r="W589" s="409"/>
      <c r="X589" s="409"/>
      <c r="Y589" s="409"/>
      <c r="Z589" s="409"/>
    </row>
    <row r="590">
      <c r="A590" s="409"/>
      <c r="B590" s="409"/>
      <c r="C590" s="409"/>
      <c r="D590" s="409"/>
      <c r="E590" s="409"/>
      <c r="F590" s="409"/>
      <c r="G590" s="409"/>
      <c r="H590" s="409"/>
      <c r="I590" s="409"/>
      <c r="J590" s="409"/>
      <c r="K590" s="409"/>
      <c r="L590" s="409"/>
      <c r="M590" s="409"/>
      <c r="N590" s="409"/>
      <c r="O590" s="409"/>
      <c r="P590" s="409"/>
      <c r="Q590" s="409"/>
      <c r="R590" s="409"/>
      <c r="S590" s="409"/>
      <c r="T590" s="409"/>
      <c r="U590" s="409"/>
      <c r="V590" s="409"/>
      <c r="W590" s="409"/>
      <c r="X590" s="409"/>
      <c r="Y590" s="409"/>
      <c r="Z590" s="409"/>
    </row>
    <row r="591">
      <c r="A591" s="409"/>
      <c r="B591" s="409"/>
      <c r="C591" s="409"/>
      <c r="D591" s="409"/>
      <c r="E591" s="409"/>
      <c r="F591" s="409"/>
      <c r="G591" s="409"/>
      <c r="H591" s="409"/>
      <c r="I591" s="409"/>
      <c r="J591" s="409"/>
      <c r="K591" s="409"/>
      <c r="L591" s="409"/>
      <c r="M591" s="409"/>
      <c r="N591" s="409"/>
      <c r="O591" s="409"/>
      <c r="P591" s="409"/>
      <c r="Q591" s="409"/>
      <c r="R591" s="409"/>
      <c r="S591" s="409"/>
      <c r="T591" s="409"/>
      <c r="U591" s="409"/>
      <c r="V591" s="409"/>
      <c r="W591" s="409"/>
      <c r="X591" s="409"/>
      <c r="Y591" s="409"/>
      <c r="Z591" s="409"/>
    </row>
    <row r="592">
      <c r="A592" s="409"/>
      <c r="B592" s="409"/>
      <c r="C592" s="409"/>
      <c r="D592" s="409"/>
      <c r="E592" s="409"/>
      <c r="F592" s="409"/>
      <c r="G592" s="409"/>
      <c r="H592" s="409"/>
      <c r="I592" s="409"/>
      <c r="J592" s="409"/>
      <c r="K592" s="409"/>
      <c r="L592" s="409"/>
      <c r="M592" s="409"/>
      <c r="N592" s="409"/>
      <c r="O592" s="409"/>
      <c r="P592" s="409"/>
      <c r="Q592" s="409"/>
      <c r="R592" s="409"/>
      <c r="S592" s="409"/>
      <c r="T592" s="409"/>
      <c r="U592" s="409"/>
      <c r="V592" s="409"/>
      <c r="W592" s="409"/>
      <c r="X592" s="409"/>
      <c r="Y592" s="409"/>
      <c r="Z592" s="409"/>
    </row>
    <row r="593">
      <c r="A593" s="409"/>
      <c r="B593" s="409"/>
      <c r="C593" s="409"/>
      <c r="D593" s="409"/>
      <c r="E593" s="409"/>
      <c r="F593" s="409"/>
      <c r="G593" s="409"/>
      <c r="H593" s="409"/>
      <c r="I593" s="409"/>
      <c r="J593" s="409"/>
      <c r="K593" s="409"/>
      <c r="L593" s="409"/>
      <c r="M593" s="409"/>
      <c r="N593" s="409"/>
      <c r="O593" s="409"/>
      <c r="P593" s="409"/>
      <c r="Q593" s="409"/>
      <c r="R593" s="409"/>
      <c r="S593" s="409"/>
      <c r="T593" s="409"/>
      <c r="U593" s="409"/>
      <c r="V593" s="409"/>
      <c r="W593" s="409"/>
      <c r="X593" s="409"/>
      <c r="Y593" s="409"/>
      <c r="Z593" s="409"/>
    </row>
    <row r="594">
      <c r="A594" s="409"/>
      <c r="B594" s="409"/>
      <c r="C594" s="409"/>
      <c r="D594" s="409"/>
      <c r="E594" s="409"/>
      <c r="F594" s="409"/>
      <c r="G594" s="409"/>
      <c r="H594" s="409"/>
      <c r="I594" s="409"/>
      <c r="J594" s="409"/>
      <c r="K594" s="409"/>
      <c r="L594" s="409"/>
      <c r="M594" s="409"/>
      <c r="N594" s="409"/>
      <c r="O594" s="409"/>
      <c r="P594" s="409"/>
      <c r="Q594" s="409"/>
      <c r="R594" s="409"/>
      <c r="S594" s="409"/>
      <c r="T594" s="409"/>
      <c r="U594" s="409"/>
      <c r="V594" s="409"/>
      <c r="W594" s="409"/>
      <c r="X594" s="409"/>
      <c r="Y594" s="409"/>
      <c r="Z594" s="409"/>
    </row>
    <row r="595">
      <c r="A595" s="409"/>
      <c r="B595" s="409"/>
      <c r="C595" s="409"/>
      <c r="D595" s="409"/>
      <c r="E595" s="409"/>
      <c r="F595" s="409"/>
      <c r="G595" s="409"/>
      <c r="H595" s="409"/>
      <c r="I595" s="409"/>
      <c r="J595" s="409"/>
      <c r="K595" s="409"/>
      <c r="L595" s="409"/>
      <c r="M595" s="409"/>
      <c r="N595" s="409"/>
      <c r="O595" s="409"/>
      <c r="P595" s="409"/>
      <c r="Q595" s="409"/>
      <c r="R595" s="409"/>
      <c r="S595" s="409"/>
      <c r="T595" s="409"/>
      <c r="U595" s="409"/>
      <c r="V595" s="409"/>
      <c r="W595" s="409"/>
      <c r="X595" s="409"/>
      <c r="Y595" s="409"/>
      <c r="Z595" s="409"/>
    </row>
    <row r="596">
      <c r="A596" s="409"/>
      <c r="B596" s="409"/>
      <c r="C596" s="409"/>
      <c r="D596" s="409"/>
      <c r="E596" s="409"/>
      <c r="F596" s="409"/>
      <c r="G596" s="409"/>
      <c r="H596" s="409"/>
      <c r="I596" s="409"/>
      <c r="J596" s="409"/>
      <c r="K596" s="409"/>
      <c r="L596" s="409"/>
      <c r="M596" s="409"/>
      <c r="N596" s="409"/>
      <c r="O596" s="409"/>
      <c r="P596" s="409"/>
      <c r="Q596" s="409"/>
      <c r="R596" s="409"/>
      <c r="S596" s="409"/>
      <c r="T596" s="409"/>
      <c r="U596" s="409"/>
      <c r="V596" s="409"/>
      <c r="W596" s="409"/>
      <c r="X596" s="409"/>
      <c r="Y596" s="409"/>
      <c r="Z596" s="409"/>
    </row>
    <row r="597">
      <c r="A597" s="409"/>
      <c r="B597" s="409"/>
      <c r="C597" s="409"/>
      <c r="D597" s="409"/>
      <c r="E597" s="409"/>
      <c r="F597" s="409"/>
      <c r="G597" s="409"/>
      <c r="H597" s="409"/>
      <c r="I597" s="409"/>
      <c r="J597" s="409"/>
      <c r="K597" s="409"/>
      <c r="L597" s="409"/>
      <c r="M597" s="409"/>
      <c r="N597" s="409"/>
      <c r="O597" s="409"/>
      <c r="P597" s="409"/>
      <c r="Q597" s="409"/>
      <c r="R597" s="409"/>
      <c r="S597" s="409"/>
      <c r="T597" s="409"/>
      <c r="U597" s="409"/>
      <c r="V597" s="409"/>
      <c r="W597" s="409"/>
      <c r="X597" s="409"/>
      <c r="Y597" s="409"/>
      <c r="Z597" s="409"/>
    </row>
    <row r="598">
      <c r="A598" s="409"/>
      <c r="B598" s="409"/>
      <c r="C598" s="409"/>
      <c r="D598" s="409"/>
      <c r="E598" s="409"/>
      <c r="F598" s="409"/>
      <c r="G598" s="409"/>
      <c r="H598" s="409"/>
      <c r="I598" s="409"/>
      <c r="J598" s="409"/>
      <c r="K598" s="409"/>
      <c r="L598" s="409"/>
      <c r="M598" s="409"/>
      <c r="N598" s="409"/>
      <c r="O598" s="409"/>
      <c r="P598" s="409"/>
      <c r="Q598" s="409"/>
      <c r="R598" s="409"/>
      <c r="S598" s="409"/>
      <c r="T598" s="409"/>
      <c r="U598" s="409"/>
      <c r="V598" s="409"/>
      <c r="W598" s="409"/>
      <c r="X598" s="409"/>
      <c r="Y598" s="409"/>
      <c r="Z598" s="409"/>
    </row>
    <row r="599">
      <c r="A599" s="409"/>
      <c r="B599" s="409"/>
      <c r="C599" s="409"/>
      <c r="D599" s="409"/>
      <c r="E599" s="409"/>
      <c r="F599" s="409"/>
      <c r="G599" s="409"/>
      <c r="H599" s="409"/>
      <c r="I599" s="409"/>
      <c r="J599" s="409"/>
      <c r="K599" s="409"/>
      <c r="L599" s="409"/>
      <c r="M599" s="409"/>
      <c r="N599" s="409"/>
      <c r="O599" s="409"/>
      <c r="P599" s="409"/>
      <c r="Q599" s="409"/>
      <c r="R599" s="409"/>
      <c r="S599" s="409"/>
      <c r="T599" s="409"/>
      <c r="U599" s="409"/>
      <c r="V599" s="409"/>
      <c r="W599" s="409"/>
      <c r="X599" s="409"/>
      <c r="Y599" s="409"/>
      <c r="Z599" s="409"/>
    </row>
    <row r="600">
      <c r="A600" s="409"/>
      <c r="B600" s="409"/>
      <c r="C600" s="409"/>
      <c r="D600" s="409"/>
      <c r="E600" s="409"/>
      <c r="F600" s="409"/>
      <c r="G600" s="409"/>
      <c r="H600" s="409"/>
      <c r="I600" s="409"/>
      <c r="J600" s="409"/>
      <c r="K600" s="409"/>
      <c r="L600" s="409"/>
      <c r="M600" s="409"/>
      <c r="N600" s="409"/>
      <c r="O600" s="409"/>
      <c r="P600" s="409"/>
      <c r="Q600" s="409"/>
      <c r="R600" s="409"/>
      <c r="S600" s="409"/>
      <c r="T600" s="409"/>
      <c r="U600" s="409"/>
      <c r="V600" s="409"/>
      <c r="W600" s="409"/>
      <c r="X600" s="409"/>
      <c r="Y600" s="409"/>
      <c r="Z600" s="409"/>
    </row>
    <row r="601">
      <c r="A601" s="409"/>
      <c r="B601" s="409"/>
      <c r="C601" s="409"/>
      <c r="D601" s="409"/>
      <c r="E601" s="409"/>
      <c r="F601" s="409"/>
      <c r="G601" s="409"/>
      <c r="H601" s="409"/>
      <c r="I601" s="409"/>
      <c r="J601" s="409"/>
      <c r="K601" s="409"/>
      <c r="L601" s="409"/>
      <c r="M601" s="409"/>
      <c r="N601" s="409"/>
      <c r="O601" s="409"/>
      <c r="P601" s="409"/>
      <c r="Q601" s="409"/>
      <c r="R601" s="409"/>
      <c r="S601" s="409"/>
      <c r="T601" s="409"/>
      <c r="U601" s="409"/>
      <c r="V601" s="409"/>
      <c r="W601" s="409"/>
      <c r="X601" s="409"/>
      <c r="Y601" s="409"/>
      <c r="Z601" s="409"/>
    </row>
    <row r="602">
      <c r="A602" s="409"/>
      <c r="B602" s="409"/>
      <c r="C602" s="409"/>
      <c r="D602" s="409"/>
      <c r="E602" s="409"/>
      <c r="F602" s="409"/>
      <c r="G602" s="409"/>
      <c r="H602" s="409"/>
      <c r="I602" s="409"/>
      <c r="J602" s="409"/>
      <c r="K602" s="409"/>
      <c r="L602" s="409"/>
      <c r="M602" s="409"/>
      <c r="N602" s="409"/>
      <c r="O602" s="409"/>
      <c r="P602" s="409"/>
      <c r="Q602" s="409"/>
      <c r="R602" s="409"/>
      <c r="S602" s="409"/>
      <c r="T602" s="409"/>
      <c r="U602" s="409"/>
      <c r="V602" s="409"/>
      <c r="W602" s="409"/>
      <c r="X602" s="409"/>
      <c r="Y602" s="409"/>
      <c r="Z602" s="409"/>
    </row>
    <row r="603">
      <c r="A603" s="409"/>
      <c r="B603" s="409"/>
      <c r="C603" s="409"/>
      <c r="D603" s="409"/>
      <c r="E603" s="409"/>
      <c r="F603" s="409"/>
      <c r="G603" s="409"/>
      <c r="H603" s="409"/>
      <c r="I603" s="409"/>
      <c r="J603" s="409"/>
      <c r="K603" s="409"/>
      <c r="L603" s="409"/>
      <c r="M603" s="409"/>
      <c r="N603" s="409"/>
      <c r="O603" s="409"/>
      <c r="P603" s="409"/>
      <c r="Q603" s="409"/>
      <c r="R603" s="409"/>
      <c r="S603" s="409"/>
      <c r="T603" s="409"/>
      <c r="U603" s="409"/>
      <c r="V603" s="409"/>
      <c r="W603" s="409"/>
      <c r="X603" s="409"/>
      <c r="Y603" s="409"/>
      <c r="Z603" s="409"/>
    </row>
    <row r="604">
      <c r="A604" s="409"/>
      <c r="B604" s="409"/>
      <c r="C604" s="409"/>
      <c r="D604" s="409"/>
      <c r="E604" s="409"/>
      <c r="F604" s="409"/>
      <c r="G604" s="409"/>
      <c r="H604" s="409"/>
      <c r="I604" s="409"/>
      <c r="J604" s="409"/>
      <c r="K604" s="409"/>
      <c r="L604" s="409"/>
      <c r="M604" s="409"/>
      <c r="N604" s="409"/>
      <c r="O604" s="409"/>
      <c r="P604" s="409"/>
      <c r="Q604" s="409"/>
      <c r="R604" s="409"/>
      <c r="S604" s="409"/>
      <c r="T604" s="409"/>
      <c r="U604" s="409"/>
      <c r="V604" s="409"/>
      <c r="W604" s="409"/>
      <c r="X604" s="409"/>
      <c r="Y604" s="409"/>
      <c r="Z604" s="409"/>
    </row>
    <row r="605">
      <c r="A605" s="409"/>
      <c r="B605" s="409"/>
      <c r="C605" s="409"/>
      <c r="D605" s="409"/>
      <c r="E605" s="409"/>
      <c r="F605" s="409"/>
      <c r="G605" s="409"/>
      <c r="H605" s="409"/>
      <c r="I605" s="409"/>
      <c r="J605" s="409"/>
      <c r="K605" s="409"/>
      <c r="L605" s="409"/>
      <c r="M605" s="409"/>
      <c r="N605" s="409"/>
      <c r="O605" s="409"/>
      <c r="P605" s="409"/>
      <c r="Q605" s="409"/>
      <c r="R605" s="409"/>
      <c r="S605" s="409"/>
      <c r="T605" s="409"/>
      <c r="U605" s="409"/>
      <c r="V605" s="409"/>
      <c r="W605" s="409"/>
      <c r="X605" s="409"/>
      <c r="Y605" s="409"/>
      <c r="Z605" s="409"/>
    </row>
    <row r="606">
      <c r="A606" s="409"/>
      <c r="B606" s="409"/>
      <c r="C606" s="409"/>
      <c r="D606" s="409"/>
      <c r="E606" s="409"/>
      <c r="F606" s="409"/>
      <c r="G606" s="409"/>
      <c r="H606" s="409"/>
      <c r="I606" s="409"/>
      <c r="J606" s="409"/>
      <c r="K606" s="409"/>
      <c r="L606" s="409"/>
      <c r="M606" s="409"/>
      <c r="N606" s="409"/>
      <c r="O606" s="409"/>
      <c r="P606" s="409"/>
      <c r="Q606" s="409"/>
      <c r="R606" s="409"/>
      <c r="S606" s="409"/>
      <c r="T606" s="409"/>
      <c r="U606" s="409"/>
      <c r="V606" s="409"/>
      <c r="W606" s="409"/>
      <c r="X606" s="409"/>
      <c r="Y606" s="409"/>
      <c r="Z606" s="409"/>
    </row>
    <row r="607">
      <c r="A607" s="409"/>
      <c r="B607" s="409"/>
      <c r="C607" s="409"/>
      <c r="D607" s="409"/>
      <c r="E607" s="409"/>
      <c r="F607" s="409"/>
      <c r="G607" s="409"/>
      <c r="H607" s="409"/>
      <c r="I607" s="409"/>
      <c r="J607" s="409"/>
      <c r="K607" s="409"/>
      <c r="L607" s="409"/>
      <c r="M607" s="409"/>
      <c r="N607" s="409"/>
      <c r="O607" s="409"/>
      <c r="P607" s="409"/>
      <c r="Q607" s="409"/>
      <c r="R607" s="409"/>
      <c r="S607" s="409"/>
      <c r="T607" s="409"/>
      <c r="U607" s="409"/>
      <c r="V607" s="409"/>
      <c r="W607" s="409"/>
      <c r="X607" s="409"/>
      <c r="Y607" s="409"/>
      <c r="Z607" s="409"/>
    </row>
    <row r="608">
      <c r="A608" s="409"/>
      <c r="B608" s="409"/>
      <c r="C608" s="409"/>
      <c r="D608" s="409"/>
      <c r="E608" s="409"/>
      <c r="F608" s="409"/>
      <c r="G608" s="409"/>
      <c r="H608" s="409"/>
      <c r="I608" s="409"/>
      <c r="J608" s="409"/>
      <c r="K608" s="409"/>
      <c r="L608" s="409"/>
      <c r="M608" s="409"/>
      <c r="N608" s="409"/>
      <c r="O608" s="409"/>
      <c r="P608" s="409"/>
      <c r="Q608" s="409"/>
      <c r="R608" s="409"/>
      <c r="S608" s="409"/>
      <c r="T608" s="409"/>
      <c r="U608" s="409"/>
      <c r="V608" s="409"/>
      <c r="W608" s="409"/>
      <c r="X608" s="409"/>
      <c r="Y608" s="409"/>
      <c r="Z608" s="409"/>
    </row>
    <row r="609">
      <c r="A609" s="409"/>
      <c r="B609" s="409"/>
      <c r="C609" s="409"/>
      <c r="D609" s="409"/>
      <c r="E609" s="409"/>
      <c r="F609" s="409"/>
      <c r="G609" s="409"/>
      <c r="H609" s="409"/>
      <c r="I609" s="409"/>
      <c r="J609" s="409"/>
      <c r="K609" s="409"/>
      <c r="L609" s="409"/>
      <c r="M609" s="409"/>
      <c r="N609" s="409"/>
      <c r="O609" s="409"/>
      <c r="P609" s="409"/>
      <c r="Q609" s="409"/>
      <c r="R609" s="409"/>
      <c r="S609" s="409"/>
      <c r="T609" s="409"/>
      <c r="U609" s="409"/>
      <c r="V609" s="409"/>
      <c r="W609" s="409"/>
      <c r="X609" s="409"/>
      <c r="Y609" s="409"/>
      <c r="Z609" s="409"/>
    </row>
    <row r="610">
      <c r="A610" s="409"/>
      <c r="B610" s="409"/>
      <c r="C610" s="409"/>
      <c r="D610" s="409"/>
      <c r="E610" s="409"/>
      <c r="F610" s="409"/>
      <c r="G610" s="409"/>
      <c r="H610" s="409"/>
      <c r="I610" s="409"/>
      <c r="J610" s="409"/>
      <c r="K610" s="409"/>
      <c r="L610" s="409"/>
      <c r="M610" s="409"/>
      <c r="N610" s="409"/>
      <c r="O610" s="409"/>
      <c r="P610" s="409"/>
      <c r="Q610" s="409"/>
      <c r="R610" s="409"/>
      <c r="S610" s="409"/>
      <c r="T610" s="409"/>
      <c r="U610" s="409"/>
      <c r="V610" s="409"/>
      <c r="W610" s="409"/>
      <c r="X610" s="409"/>
      <c r="Y610" s="409"/>
      <c r="Z610" s="409"/>
    </row>
    <row r="611">
      <c r="A611" s="409"/>
      <c r="B611" s="409"/>
      <c r="C611" s="409"/>
      <c r="D611" s="409"/>
      <c r="E611" s="409"/>
      <c r="F611" s="409"/>
      <c r="G611" s="409"/>
      <c r="H611" s="409"/>
      <c r="I611" s="409"/>
      <c r="J611" s="409"/>
      <c r="K611" s="409"/>
      <c r="L611" s="409"/>
      <c r="M611" s="409"/>
      <c r="N611" s="409"/>
      <c r="O611" s="409"/>
      <c r="P611" s="409"/>
      <c r="Q611" s="409"/>
      <c r="R611" s="409"/>
      <c r="S611" s="409"/>
      <c r="T611" s="409"/>
      <c r="U611" s="409"/>
      <c r="V611" s="409"/>
      <c r="W611" s="409"/>
      <c r="X611" s="409"/>
      <c r="Y611" s="409"/>
      <c r="Z611" s="409"/>
    </row>
    <row r="612">
      <c r="A612" s="409"/>
      <c r="B612" s="409"/>
      <c r="C612" s="409"/>
      <c r="D612" s="409"/>
      <c r="E612" s="409"/>
      <c r="F612" s="409"/>
      <c r="G612" s="409"/>
      <c r="H612" s="409"/>
      <c r="I612" s="409"/>
      <c r="J612" s="409"/>
      <c r="K612" s="409"/>
      <c r="L612" s="409"/>
      <c r="M612" s="409"/>
      <c r="N612" s="409"/>
      <c r="O612" s="409"/>
      <c r="P612" s="409"/>
      <c r="Q612" s="409"/>
      <c r="R612" s="409"/>
      <c r="S612" s="409"/>
      <c r="T612" s="409"/>
      <c r="U612" s="409"/>
      <c r="V612" s="409"/>
      <c r="W612" s="409"/>
      <c r="X612" s="409"/>
      <c r="Y612" s="409"/>
      <c r="Z612" s="409"/>
    </row>
    <row r="613">
      <c r="A613" s="409"/>
      <c r="B613" s="409"/>
      <c r="C613" s="409"/>
      <c r="D613" s="409"/>
      <c r="E613" s="409"/>
      <c r="F613" s="409"/>
      <c r="G613" s="409"/>
      <c r="H613" s="409"/>
      <c r="I613" s="409"/>
      <c r="J613" s="409"/>
      <c r="K613" s="409"/>
      <c r="L613" s="409"/>
      <c r="M613" s="409"/>
      <c r="N613" s="409"/>
      <c r="O613" s="409"/>
      <c r="P613" s="409"/>
      <c r="Q613" s="409"/>
      <c r="R613" s="409"/>
      <c r="S613" s="409"/>
      <c r="T613" s="409"/>
      <c r="U613" s="409"/>
      <c r="V613" s="409"/>
      <c r="W613" s="409"/>
      <c r="X613" s="409"/>
      <c r="Y613" s="409"/>
      <c r="Z613" s="409"/>
    </row>
    <row r="614">
      <c r="A614" s="409"/>
      <c r="B614" s="409"/>
      <c r="C614" s="409"/>
      <c r="D614" s="409"/>
      <c r="E614" s="409"/>
      <c r="F614" s="409"/>
      <c r="G614" s="409"/>
      <c r="H614" s="409"/>
      <c r="I614" s="409"/>
      <c r="J614" s="409"/>
      <c r="K614" s="409"/>
      <c r="L614" s="409"/>
      <c r="M614" s="409"/>
      <c r="N614" s="409"/>
      <c r="O614" s="409"/>
      <c r="P614" s="409"/>
      <c r="Q614" s="409"/>
      <c r="R614" s="409"/>
      <c r="S614" s="409"/>
      <c r="T614" s="409"/>
      <c r="U614" s="409"/>
      <c r="V614" s="409"/>
      <c r="W614" s="409"/>
      <c r="X614" s="409"/>
      <c r="Y614" s="409"/>
      <c r="Z614" s="409"/>
    </row>
    <row r="615">
      <c r="A615" s="409"/>
      <c r="B615" s="409"/>
      <c r="C615" s="409"/>
      <c r="D615" s="409"/>
      <c r="E615" s="409"/>
      <c r="F615" s="409"/>
      <c r="G615" s="409"/>
      <c r="H615" s="409"/>
      <c r="I615" s="409"/>
      <c r="J615" s="409"/>
      <c r="K615" s="409"/>
      <c r="L615" s="409"/>
      <c r="M615" s="409"/>
      <c r="N615" s="409"/>
      <c r="O615" s="409"/>
      <c r="P615" s="409"/>
      <c r="Q615" s="409"/>
      <c r="R615" s="409"/>
      <c r="S615" s="409"/>
      <c r="T615" s="409"/>
      <c r="U615" s="409"/>
      <c r="V615" s="409"/>
      <c r="W615" s="409"/>
      <c r="X615" s="409"/>
      <c r="Y615" s="409"/>
      <c r="Z615" s="409"/>
    </row>
    <row r="616">
      <c r="A616" s="409"/>
      <c r="B616" s="409"/>
      <c r="C616" s="409"/>
      <c r="D616" s="409"/>
      <c r="E616" s="409"/>
      <c r="F616" s="409"/>
      <c r="G616" s="409"/>
      <c r="H616" s="409"/>
      <c r="I616" s="409"/>
      <c r="J616" s="409"/>
      <c r="K616" s="409"/>
      <c r="L616" s="409"/>
      <c r="M616" s="409"/>
      <c r="N616" s="409"/>
      <c r="O616" s="409"/>
      <c r="P616" s="409"/>
      <c r="Q616" s="409"/>
      <c r="R616" s="409"/>
      <c r="S616" s="409"/>
      <c r="T616" s="409"/>
      <c r="U616" s="409"/>
      <c r="V616" s="409"/>
      <c r="W616" s="409"/>
      <c r="X616" s="409"/>
      <c r="Y616" s="409"/>
      <c r="Z616" s="409"/>
    </row>
    <row r="617">
      <c r="A617" s="409"/>
      <c r="B617" s="409"/>
      <c r="C617" s="409"/>
      <c r="D617" s="409"/>
      <c r="E617" s="409"/>
      <c r="F617" s="409"/>
      <c r="G617" s="409"/>
      <c r="H617" s="409"/>
      <c r="I617" s="409"/>
      <c r="J617" s="409"/>
      <c r="K617" s="409"/>
      <c r="L617" s="409"/>
      <c r="M617" s="409"/>
      <c r="N617" s="409"/>
      <c r="O617" s="409"/>
      <c r="P617" s="409"/>
      <c r="Q617" s="409"/>
      <c r="R617" s="409"/>
      <c r="S617" s="409"/>
      <c r="T617" s="409"/>
      <c r="U617" s="409"/>
      <c r="V617" s="409"/>
      <c r="W617" s="409"/>
      <c r="X617" s="409"/>
      <c r="Y617" s="409"/>
      <c r="Z617" s="409"/>
    </row>
    <row r="618">
      <c r="A618" s="409"/>
      <c r="B618" s="409"/>
      <c r="C618" s="409"/>
      <c r="D618" s="409"/>
      <c r="E618" s="409"/>
      <c r="F618" s="409"/>
      <c r="G618" s="409"/>
      <c r="H618" s="409"/>
      <c r="I618" s="409"/>
      <c r="J618" s="409"/>
      <c r="K618" s="409"/>
      <c r="L618" s="409"/>
      <c r="M618" s="409"/>
      <c r="N618" s="409"/>
      <c r="O618" s="409"/>
      <c r="P618" s="409"/>
      <c r="Q618" s="409"/>
      <c r="R618" s="409"/>
      <c r="S618" s="409"/>
      <c r="T618" s="409"/>
      <c r="U618" s="409"/>
      <c r="V618" s="409"/>
      <c r="W618" s="409"/>
      <c r="X618" s="409"/>
      <c r="Y618" s="409"/>
      <c r="Z618" s="409"/>
    </row>
    <row r="619">
      <c r="A619" s="409"/>
      <c r="B619" s="409"/>
      <c r="C619" s="409"/>
      <c r="D619" s="409"/>
      <c r="E619" s="409"/>
      <c r="F619" s="409"/>
      <c r="G619" s="409"/>
      <c r="H619" s="409"/>
      <c r="I619" s="409"/>
      <c r="J619" s="409"/>
      <c r="K619" s="409"/>
      <c r="L619" s="409"/>
      <c r="M619" s="409"/>
      <c r="N619" s="409"/>
      <c r="O619" s="409"/>
      <c r="P619" s="409"/>
      <c r="Q619" s="409"/>
      <c r="R619" s="409"/>
      <c r="S619" s="409"/>
      <c r="T619" s="409"/>
      <c r="U619" s="409"/>
      <c r="V619" s="409"/>
      <c r="W619" s="409"/>
      <c r="X619" s="409"/>
      <c r="Y619" s="409"/>
      <c r="Z619" s="409"/>
    </row>
    <row r="620">
      <c r="A620" s="409"/>
      <c r="B620" s="409"/>
      <c r="C620" s="409"/>
      <c r="D620" s="409"/>
      <c r="E620" s="409"/>
      <c r="F620" s="409"/>
      <c r="G620" s="409"/>
      <c r="H620" s="409"/>
      <c r="I620" s="409"/>
      <c r="J620" s="409"/>
      <c r="K620" s="409"/>
      <c r="L620" s="409"/>
      <c r="M620" s="409"/>
      <c r="N620" s="409"/>
      <c r="O620" s="409"/>
      <c r="P620" s="409"/>
      <c r="Q620" s="409"/>
      <c r="R620" s="409"/>
      <c r="S620" s="409"/>
      <c r="T620" s="409"/>
      <c r="U620" s="409"/>
      <c r="V620" s="409"/>
      <c r="W620" s="409"/>
      <c r="X620" s="409"/>
      <c r="Y620" s="409"/>
      <c r="Z620" s="409"/>
    </row>
    <row r="621">
      <c r="A621" s="409"/>
      <c r="B621" s="409"/>
      <c r="C621" s="409"/>
      <c r="D621" s="409"/>
      <c r="E621" s="409"/>
      <c r="F621" s="409"/>
      <c r="G621" s="409"/>
      <c r="H621" s="409"/>
      <c r="I621" s="409"/>
      <c r="J621" s="409"/>
      <c r="K621" s="409"/>
      <c r="L621" s="409"/>
      <c r="M621" s="409"/>
      <c r="N621" s="409"/>
      <c r="O621" s="409"/>
      <c r="P621" s="409"/>
      <c r="Q621" s="409"/>
      <c r="R621" s="409"/>
      <c r="S621" s="409"/>
      <c r="T621" s="409"/>
      <c r="U621" s="409"/>
      <c r="V621" s="409"/>
      <c r="W621" s="409"/>
      <c r="X621" s="409"/>
      <c r="Y621" s="409"/>
      <c r="Z621" s="409"/>
    </row>
    <row r="622">
      <c r="A622" s="409"/>
      <c r="B622" s="409"/>
      <c r="C622" s="409"/>
      <c r="D622" s="409"/>
      <c r="E622" s="409"/>
      <c r="F622" s="409"/>
      <c r="G622" s="409"/>
      <c r="H622" s="409"/>
      <c r="I622" s="409"/>
      <c r="J622" s="409"/>
      <c r="K622" s="409"/>
      <c r="L622" s="409"/>
      <c r="M622" s="409"/>
      <c r="N622" s="409"/>
      <c r="O622" s="409"/>
      <c r="P622" s="409"/>
      <c r="Q622" s="409"/>
      <c r="R622" s="409"/>
      <c r="S622" s="409"/>
      <c r="T622" s="409"/>
      <c r="U622" s="409"/>
      <c r="V622" s="409"/>
      <c r="W622" s="409"/>
      <c r="X622" s="409"/>
      <c r="Y622" s="409"/>
      <c r="Z622" s="409"/>
    </row>
    <row r="623">
      <c r="A623" s="409"/>
      <c r="B623" s="409"/>
      <c r="C623" s="409"/>
      <c r="D623" s="409"/>
      <c r="E623" s="409"/>
      <c r="F623" s="409"/>
      <c r="G623" s="409"/>
      <c r="H623" s="409"/>
      <c r="I623" s="409"/>
      <c r="J623" s="409"/>
      <c r="K623" s="409"/>
      <c r="L623" s="409"/>
      <c r="M623" s="409"/>
      <c r="N623" s="409"/>
      <c r="O623" s="409"/>
      <c r="P623" s="409"/>
      <c r="Q623" s="409"/>
      <c r="R623" s="409"/>
      <c r="S623" s="409"/>
      <c r="T623" s="409"/>
      <c r="U623" s="409"/>
      <c r="V623" s="409"/>
      <c r="W623" s="409"/>
      <c r="X623" s="409"/>
      <c r="Y623" s="409"/>
      <c r="Z623" s="409"/>
    </row>
    <row r="624">
      <c r="A624" s="409"/>
      <c r="B624" s="409"/>
      <c r="C624" s="409"/>
      <c r="D624" s="409"/>
      <c r="E624" s="409"/>
      <c r="F624" s="409"/>
      <c r="G624" s="409"/>
      <c r="H624" s="409"/>
      <c r="I624" s="409"/>
      <c r="J624" s="409"/>
      <c r="K624" s="409"/>
      <c r="L624" s="409"/>
      <c r="M624" s="409"/>
      <c r="N624" s="409"/>
      <c r="O624" s="409"/>
      <c r="P624" s="409"/>
      <c r="Q624" s="409"/>
      <c r="R624" s="409"/>
      <c r="S624" s="409"/>
      <c r="T624" s="409"/>
      <c r="U624" s="409"/>
      <c r="V624" s="409"/>
      <c r="W624" s="409"/>
      <c r="X624" s="409"/>
      <c r="Y624" s="409"/>
      <c r="Z624" s="409"/>
    </row>
    <row r="625">
      <c r="A625" s="409"/>
      <c r="B625" s="409"/>
      <c r="C625" s="409"/>
      <c r="D625" s="409"/>
      <c r="E625" s="409"/>
      <c r="F625" s="409"/>
      <c r="G625" s="409"/>
      <c r="H625" s="409"/>
      <c r="I625" s="409"/>
      <c r="J625" s="409"/>
      <c r="K625" s="409"/>
      <c r="L625" s="409"/>
      <c r="M625" s="409"/>
      <c r="N625" s="409"/>
      <c r="O625" s="409"/>
      <c r="P625" s="409"/>
      <c r="Q625" s="409"/>
      <c r="R625" s="409"/>
      <c r="S625" s="409"/>
      <c r="T625" s="409"/>
      <c r="U625" s="409"/>
      <c r="V625" s="409"/>
      <c r="W625" s="409"/>
      <c r="X625" s="409"/>
      <c r="Y625" s="409"/>
      <c r="Z625" s="409"/>
    </row>
    <row r="626">
      <c r="A626" s="409"/>
      <c r="B626" s="409"/>
      <c r="C626" s="409"/>
      <c r="D626" s="409"/>
      <c r="E626" s="409"/>
      <c r="F626" s="409"/>
      <c r="G626" s="409"/>
      <c r="H626" s="409"/>
      <c r="I626" s="409"/>
      <c r="J626" s="409"/>
      <c r="K626" s="409"/>
      <c r="L626" s="409"/>
      <c r="M626" s="409"/>
      <c r="N626" s="409"/>
      <c r="O626" s="409"/>
      <c r="P626" s="409"/>
      <c r="Q626" s="409"/>
      <c r="R626" s="409"/>
      <c r="S626" s="409"/>
      <c r="T626" s="409"/>
      <c r="U626" s="409"/>
      <c r="V626" s="409"/>
      <c r="W626" s="409"/>
      <c r="X626" s="409"/>
      <c r="Y626" s="409"/>
      <c r="Z626" s="409"/>
    </row>
    <row r="627">
      <c r="A627" s="409"/>
      <c r="B627" s="409"/>
      <c r="C627" s="409"/>
      <c r="D627" s="409"/>
      <c r="E627" s="409"/>
      <c r="F627" s="409"/>
      <c r="G627" s="409"/>
      <c r="H627" s="409"/>
      <c r="I627" s="409"/>
      <c r="J627" s="409"/>
      <c r="K627" s="409"/>
      <c r="L627" s="409"/>
      <c r="M627" s="409"/>
      <c r="N627" s="409"/>
      <c r="O627" s="409"/>
      <c r="P627" s="409"/>
      <c r="Q627" s="409"/>
      <c r="R627" s="409"/>
      <c r="S627" s="409"/>
      <c r="T627" s="409"/>
      <c r="U627" s="409"/>
      <c r="V627" s="409"/>
      <c r="W627" s="409"/>
      <c r="X627" s="409"/>
      <c r="Y627" s="409"/>
      <c r="Z627" s="409"/>
    </row>
    <row r="628">
      <c r="A628" s="409"/>
      <c r="B628" s="409"/>
      <c r="C628" s="409"/>
      <c r="D628" s="409"/>
      <c r="E628" s="409"/>
      <c r="F628" s="409"/>
      <c r="G628" s="409"/>
      <c r="H628" s="409"/>
      <c r="I628" s="409"/>
      <c r="J628" s="409"/>
      <c r="K628" s="409"/>
      <c r="L628" s="409"/>
      <c r="M628" s="409"/>
      <c r="N628" s="409"/>
      <c r="O628" s="409"/>
      <c r="P628" s="409"/>
      <c r="Q628" s="409"/>
      <c r="R628" s="409"/>
      <c r="S628" s="409"/>
      <c r="T628" s="409"/>
      <c r="U628" s="409"/>
      <c r="V628" s="409"/>
      <c r="W628" s="409"/>
      <c r="X628" s="409"/>
      <c r="Y628" s="409"/>
      <c r="Z628" s="409"/>
    </row>
    <row r="629">
      <c r="A629" s="409"/>
      <c r="B629" s="409"/>
      <c r="C629" s="409"/>
      <c r="D629" s="409"/>
      <c r="E629" s="409"/>
      <c r="F629" s="409"/>
      <c r="G629" s="409"/>
      <c r="H629" s="409"/>
      <c r="I629" s="409"/>
      <c r="J629" s="409"/>
      <c r="K629" s="409"/>
      <c r="L629" s="409"/>
      <c r="M629" s="409"/>
      <c r="N629" s="409"/>
      <c r="O629" s="409"/>
      <c r="P629" s="409"/>
      <c r="Q629" s="409"/>
      <c r="R629" s="409"/>
      <c r="S629" s="409"/>
      <c r="T629" s="409"/>
      <c r="U629" s="409"/>
      <c r="V629" s="409"/>
      <c r="W629" s="409"/>
      <c r="X629" s="409"/>
      <c r="Y629" s="409"/>
      <c r="Z629" s="409"/>
    </row>
    <row r="630">
      <c r="A630" s="409"/>
      <c r="B630" s="409"/>
      <c r="C630" s="409"/>
      <c r="D630" s="409"/>
      <c r="E630" s="409"/>
      <c r="F630" s="409"/>
      <c r="G630" s="409"/>
      <c r="H630" s="409"/>
      <c r="I630" s="409"/>
      <c r="J630" s="409"/>
      <c r="K630" s="409"/>
      <c r="L630" s="409"/>
      <c r="M630" s="409"/>
      <c r="N630" s="409"/>
      <c r="O630" s="409"/>
      <c r="P630" s="409"/>
      <c r="Q630" s="409"/>
      <c r="R630" s="409"/>
      <c r="S630" s="409"/>
      <c r="T630" s="409"/>
      <c r="U630" s="409"/>
      <c r="V630" s="409"/>
      <c r="W630" s="409"/>
      <c r="X630" s="409"/>
      <c r="Y630" s="409"/>
      <c r="Z630" s="409"/>
    </row>
    <row r="631">
      <c r="A631" s="409"/>
      <c r="B631" s="409"/>
      <c r="C631" s="409"/>
      <c r="D631" s="409"/>
      <c r="E631" s="409"/>
      <c r="F631" s="409"/>
      <c r="G631" s="409"/>
      <c r="H631" s="409"/>
      <c r="I631" s="409"/>
      <c r="J631" s="409"/>
      <c r="K631" s="409"/>
      <c r="L631" s="409"/>
      <c r="M631" s="409"/>
      <c r="N631" s="409"/>
      <c r="O631" s="409"/>
      <c r="P631" s="409"/>
      <c r="Q631" s="409"/>
      <c r="R631" s="409"/>
      <c r="S631" s="409"/>
      <c r="T631" s="409"/>
      <c r="U631" s="409"/>
      <c r="V631" s="409"/>
      <c r="W631" s="409"/>
      <c r="X631" s="409"/>
      <c r="Y631" s="409"/>
      <c r="Z631" s="409"/>
    </row>
    <row r="632">
      <c r="A632" s="409"/>
      <c r="B632" s="409"/>
      <c r="C632" s="409"/>
      <c r="D632" s="409"/>
      <c r="E632" s="409"/>
      <c r="F632" s="409"/>
      <c r="G632" s="409"/>
      <c r="H632" s="409"/>
      <c r="I632" s="409"/>
      <c r="J632" s="409"/>
      <c r="K632" s="409"/>
      <c r="L632" s="409"/>
      <c r="M632" s="409"/>
      <c r="N632" s="409"/>
      <c r="O632" s="409"/>
      <c r="P632" s="409"/>
      <c r="Q632" s="409"/>
      <c r="R632" s="409"/>
      <c r="S632" s="409"/>
      <c r="T632" s="409"/>
      <c r="U632" s="409"/>
      <c r="V632" s="409"/>
      <c r="W632" s="409"/>
      <c r="X632" s="409"/>
      <c r="Y632" s="409"/>
      <c r="Z632" s="409"/>
    </row>
    <row r="633">
      <c r="A633" s="409"/>
      <c r="B633" s="409"/>
      <c r="C633" s="409"/>
      <c r="D633" s="409"/>
      <c r="E633" s="409"/>
      <c r="F633" s="409"/>
      <c r="G633" s="409"/>
      <c r="H633" s="409"/>
      <c r="I633" s="409"/>
      <c r="J633" s="409"/>
      <c r="K633" s="409"/>
      <c r="L633" s="409"/>
      <c r="M633" s="409"/>
      <c r="N633" s="409"/>
      <c r="O633" s="409"/>
      <c r="P633" s="409"/>
      <c r="Q633" s="409"/>
      <c r="R633" s="409"/>
      <c r="S633" s="409"/>
      <c r="T633" s="409"/>
      <c r="U633" s="409"/>
      <c r="V633" s="409"/>
      <c r="W633" s="409"/>
      <c r="X633" s="409"/>
      <c r="Y633" s="409"/>
      <c r="Z633" s="409"/>
    </row>
    <row r="634">
      <c r="A634" s="409"/>
      <c r="B634" s="409"/>
      <c r="C634" s="409"/>
      <c r="D634" s="409"/>
      <c r="E634" s="409"/>
      <c r="F634" s="409"/>
      <c r="G634" s="409"/>
      <c r="H634" s="409"/>
      <c r="I634" s="409"/>
      <c r="J634" s="409"/>
      <c r="K634" s="409"/>
      <c r="L634" s="409"/>
      <c r="M634" s="409"/>
      <c r="N634" s="409"/>
      <c r="O634" s="409"/>
      <c r="P634" s="409"/>
      <c r="Q634" s="409"/>
      <c r="R634" s="409"/>
      <c r="S634" s="409"/>
      <c r="T634" s="409"/>
      <c r="U634" s="409"/>
      <c r="V634" s="409"/>
      <c r="W634" s="409"/>
      <c r="X634" s="409"/>
      <c r="Y634" s="409"/>
      <c r="Z634" s="409"/>
    </row>
    <row r="635">
      <c r="A635" s="409"/>
      <c r="B635" s="409"/>
      <c r="C635" s="409"/>
      <c r="D635" s="409"/>
      <c r="E635" s="409"/>
      <c r="F635" s="409"/>
      <c r="G635" s="409"/>
      <c r="H635" s="409"/>
      <c r="I635" s="409"/>
      <c r="J635" s="409"/>
      <c r="K635" s="409"/>
      <c r="L635" s="409"/>
      <c r="M635" s="409"/>
      <c r="N635" s="409"/>
      <c r="O635" s="409"/>
      <c r="P635" s="409"/>
      <c r="Q635" s="409"/>
      <c r="R635" s="409"/>
      <c r="S635" s="409"/>
      <c r="T635" s="409"/>
      <c r="U635" s="409"/>
      <c r="V635" s="409"/>
      <c r="W635" s="409"/>
      <c r="X635" s="409"/>
      <c r="Y635" s="409"/>
      <c r="Z635" s="409"/>
    </row>
    <row r="636">
      <c r="A636" s="409"/>
      <c r="B636" s="409"/>
      <c r="C636" s="409"/>
      <c r="D636" s="409"/>
      <c r="E636" s="409"/>
      <c r="F636" s="409"/>
      <c r="G636" s="409"/>
      <c r="H636" s="409"/>
      <c r="I636" s="409"/>
      <c r="J636" s="409"/>
      <c r="K636" s="409"/>
      <c r="L636" s="409"/>
      <c r="M636" s="409"/>
      <c r="N636" s="409"/>
      <c r="O636" s="409"/>
      <c r="P636" s="409"/>
      <c r="Q636" s="409"/>
      <c r="R636" s="409"/>
      <c r="S636" s="409"/>
      <c r="T636" s="409"/>
      <c r="U636" s="409"/>
      <c r="V636" s="409"/>
      <c r="W636" s="409"/>
      <c r="X636" s="409"/>
      <c r="Y636" s="409"/>
      <c r="Z636" s="409"/>
    </row>
    <row r="637">
      <c r="A637" s="409"/>
      <c r="B637" s="409"/>
      <c r="C637" s="409"/>
      <c r="D637" s="409"/>
      <c r="E637" s="409"/>
      <c r="F637" s="409"/>
      <c r="G637" s="409"/>
      <c r="H637" s="409"/>
      <c r="I637" s="409"/>
      <c r="J637" s="409"/>
      <c r="K637" s="409"/>
      <c r="L637" s="409"/>
      <c r="M637" s="409"/>
      <c r="N637" s="409"/>
      <c r="O637" s="409"/>
      <c r="P637" s="409"/>
      <c r="Q637" s="409"/>
      <c r="R637" s="409"/>
      <c r="S637" s="409"/>
      <c r="T637" s="409"/>
      <c r="U637" s="409"/>
      <c r="V637" s="409"/>
      <c r="W637" s="409"/>
      <c r="X637" s="409"/>
      <c r="Y637" s="409"/>
      <c r="Z637" s="409"/>
    </row>
    <row r="638">
      <c r="A638" s="409"/>
      <c r="B638" s="409"/>
      <c r="C638" s="409"/>
      <c r="D638" s="409"/>
      <c r="E638" s="409"/>
      <c r="F638" s="409"/>
      <c r="G638" s="409"/>
      <c r="H638" s="409"/>
      <c r="I638" s="409"/>
      <c r="J638" s="409"/>
      <c r="K638" s="409"/>
      <c r="L638" s="409"/>
      <c r="M638" s="409"/>
      <c r="N638" s="409"/>
      <c r="O638" s="409"/>
      <c r="P638" s="409"/>
      <c r="Q638" s="409"/>
      <c r="R638" s="409"/>
      <c r="S638" s="409"/>
      <c r="T638" s="409"/>
      <c r="U638" s="409"/>
      <c r="V638" s="409"/>
      <c r="W638" s="409"/>
      <c r="X638" s="409"/>
      <c r="Y638" s="409"/>
      <c r="Z638" s="409"/>
    </row>
    <row r="639">
      <c r="A639" s="409"/>
      <c r="B639" s="409"/>
      <c r="C639" s="409"/>
      <c r="D639" s="409"/>
      <c r="E639" s="409"/>
      <c r="F639" s="409"/>
      <c r="G639" s="409"/>
      <c r="H639" s="409"/>
      <c r="I639" s="409"/>
      <c r="J639" s="409"/>
      <c r="K639" s="409"/>
      <c r="L639" s="409"/>
      <c r="M639" s="409"/>
      <c r="N639" s="409"/>
      <c r="O639" s="409"/>
      <c r="P639" s="409"/>
      <c r="Q639" s="409"/>
      <c r="R639" s="409"/>
      <c r="S639" s="409"/>
      <c r="T639" s="409"/>
      <c r="U639" s="409"/>
      <c r="V639" s="409"/>
      <c r="W639" s="409"/>
      <c r="X639" s="409"/>
      <c r="Y639" s="409"/>
      <c r="Z639" s="409"/>
    </row>
    <row r="640">
      <c r="A640" s="409"/>
      <c r="B640" s="409"/>
      <c r="C640" s="409"/>
      <c r="D640" s="409"/>
      <c r="E640" s="409"/>
      <c r="F640" s="409"/>
      <c r="G640" s="409"/>
      <c r="H640" s="409"/>
      <c r="I640" s="409"/>
      <c r="J640" s="409"/>
      <c r="K640" s="409"/>
      <c r="L640" s="409"/>
      <c r="M640" s="409"/>
      <c r="N640" s="409"/>
      <c r="O640" s="409"/>
      <c r="P640" s="409"/>
      <c r="Q640" s="409"/>
      <c r="R640" s="409"/>
      <c r="S640" s="409"/>
      <c r="T640" s="409"/>
      <c r="U640" s="409"/>
      <c r="V640" s="409"/>
      <c r="W640" s="409"/>
      <c r="X640" s="409"/>
      <c r="Y640" s="409"/>
      <c r="Z640" s="409"/>
    </row>
    <row r="641">
      <c r="A641" s="409"/>
      <c r="B641" s="409"/>
      <c r="C641" s="409"/>
      <c r="D641" s="409"/>
      <c r="E641" s="409"/>
      <c r="F641" s="409"/>
      <c r="G641" s="409"/>
      <c r="H641" s="409"/>
      <c r="I641" s="409"/>
      <c r="J641" s="409"/>
      <c r="K641" s="409"/>
      <c r="L641" s="409"/>
      <c r="M641" s="409"/>
      <c r="N641" s="409"/>
      <c r="O641" s="409"/>
      <c r="P641" s="409"/>
      <c r="Q641" s="409"/>
      <c r="R641" s="409"/>
      <c r="S641" s="409"/>
      <c r="T641" s="409"/>
      <c r="U641" s="409"/>
      <c r="V641" s="409"/>
      <c r="W641" s="409"/>
      <c r="X641" s="409"/>
      <c r="Y641" s="409"/>
      <c r="Z641" s="409"/>
    </row>
    <row r="642">
      <c r="A642" s="409"/>
      <c r="B642" s="409"/>
      <c r="C642" s="409"/>
      <c r="D642" s="409"/>
      <c r="E642" s="409"/>
      <c r="F642" s="409"/>
      <c r="G642" s="409"/>
      <c r="H642" s="409"/>
      <c r="I642" s="409"/>
      <c r="J642" s="409"/>
      <c r="K642" s="409"/>
      <c r="L642" s="409"/>
      <c r="M642" s="409"/>
      <c r="N642" s="409"/>
      <c r="O642" s="409"/>
      <c r="P642" s="409"/>
      <c r="Q642" s="409"/>
      <c r="R642" s="409"/>
      <c r="S642" s="409"/>
      <c r="T642" s="409"/>
      <c r="U642" s="409"/>
      <c r="V642" s="409"/>
      <c r="W642" s="409"/>
      <c r="X642" s="409"/>
      <c r="Y642" s="409"/>
      <c r="Z642" s="409"/>
    </row>
    <row r="643">
      <c r="A643" s="409"/>
      <c r="B643" s="409"/>
      <c r="C643" s="409"/>
      <c r="D643" s="409"/>
      <c r="E643" s="409"/>
      <c r="F643" s="409"/>
      <c r="G643" s="409"/>
      <c r="H643" s="409"/>
      <c r="I643" s="409"/>
      <c r="J643" s="409"/>
      <c r="K643" s="409"/>
      <c r="L643" s="409"/>
      <c r="M643" s="409"/>
      <c r="N643" s="409"/>
      <c r="O643" s="409"/>
      <c r="P643" s="409"/>
      <c r="Q643" s="409"/>
      <c r="R643" s="409"/>
      <c r="S643" s="409"/>
      <c r="T643" s="409"/>
      <c r="U643" s="409"/>
      <c r="V643" s="409"/>
      <c r="W643" s="409"/>
      <c r="X643" s="409"/>
      <c r="Y643" s="409"/>
      <c r="Z643" s="409"/>
    </row>
    <row r="644">
      <c r="A644" s="409"/>
      <c r="B644" s="409"/>
      <c r="C644" s="409"/>
      <c r="D644" s="409"/>
      <c r="E644" s="409"/>
      <c r="F644" s="409"/>
      <c r="G644" s="409"/>
      <c r="H644" s="409"/>
      <c r="I644" s="409"/>
      <c r="J644" s="409"/>
      <c r="K644" s="409"/>
      <c r="L644" s="409"/>
      <c r="M644" s="409"/>
      <c r="N644" s="409"/>
      <c r="O644" s="409"/>
      <c r="P644" s="409"/>
      <c r="Q644" s="409"/>
      <c r="R644" s="409"/>
      <c r="S644" s="409"/>
      <c r="T644" s="409"/>
      <c r="U644" s="409"/>
      <c r="V644" s="409"/>
      <c r="W644" s="409"/>
      <c r="X644" s="409"/>
      <c r="Y644" s="409"/>
      <c r="Z644" s="409"/>
    </row>
    <row r="645">
      <c r="A645" s="409"/>
      <c r="B645" s="409"/>
      <c r="C645" s="409"/>
      <c r="D645" s="409"/>
      <c r="E645" s="409"/>
      <c r="F645" s="409"/>
      <c r="G645" s="409"/>
      <c r="H645" s="409"/>
      <c r="I645" s="409"/>
      <c r="J645" s="409"/>
      <c r="K645" s="409"/>
      <c r="L645" s="409"/>
      <c r="M645" s="409"/>
      <c r="N645" s="409"/>
      <c r="O645" s="409"/>
      <c r="P645" s="409"/>
      <c r="Q645" s="409"/>
      <c r="R645" s="409"/>
      <c r="S645" s="409"/>
      <c r="T645" s="409"/>
      <c r="U645" s="409"/>
      <c r="V645" s="409"/>
      <c r="W645" s="409"/>
      <c r="X645" s="409"/>
      <c r="Y645" s="409"/>
      <c r="Z645" s="409"/>
    </row>
    <row r="646">
      <c r="A646" s="409"/>
      <c r="B646" s="409"/>
      <c r="C646" s="409"/>
      <c r="D646" s="409"/>
      <c r="E646" s="409"/>
      <c r="F646" s="409"/>
      <c r="G646" s="409"/>
      <c r="H646" s="409"/>
      <c r="I646" s="409"/>
      <c r="J646" s="409"/>
      <c r="K646" s="409"/>
      <c r="L646" s="409"/>
      <c r="M646" s="409"/>
      <c r="N646" s="409"/>
      <c r="O646" s="409"/>
      <c r="P646" s="409"/>
      <c r="Q646" s="409"/>
      <c r="R646" s="409"/>
      <c r="S646" s="409"/>
      <c r="T646" s="409"/>
      <c r="U646" s="409"/>
      <c r="V646" s="409"/>
      <c r="W646" s="409"/>
      <c r="X646" s="409"/>
      <c r="Y646" s="409"/>
      <c r="Z646" s="409"/>
    </row>
    <row r="647">
      <c r="A647" s="409"/>
      <c r="B647" s="409"/>
      <c r="C647" s="409"/>
      <c r="D647" s="409"/>
      <c r="E647" s="409"/>
      <c r="F647" s="409"/>
      <c r="G647" s="409"/>
      <c r="H647" s="409"/>
      <c r="I647" s="409"/>
      <c r="J647" s="409"/>
      <c r="K647" s="409"/>
      <c r="L647" s="409"/>
      <c r="M647" s="409"/>
      <c r="N647" s="409"/>
      <c r="O647" s="409"/>
      <c r="P647" s="409"/>
      <c r="Q647" s="409"/>
      <c r="R647" s="409"/>
      <c r="S647" s="409"/>
      <c r="T647" s="409"/>
      <c r="U647" s="409"/>
      <c r="V647" s="409"/>
      <c r="W647" s="409"/>
      <c r="X647" s="409"/>
      <c r="Y647" s="409"/>
      <c r="Z647" s="409"/>
    </row>
    <row r="648">
      <c r="A648" s="409"/>
      <c r="B648" s="409"/>
      <c r="C648" s="409"/>
      <c r="D648" s="409"/>
      <c r="E648" s="409"/>
      <c r="F648" s="409"/>
      <c r="G648" s="409"/>
      <c r="H648" s="409"/>
      <c r="I648" s="409"/>
      <c r="J648" s="409"/>
      <c r="K648" s="409"/>
      <c r="L648" s="409"/>
      <c r="M648" s="409"/>
      <c r="N648" s="409"/>
      <c r="O648" s="409"/>
      <c r="P648" s="409"/>
      <c r="Q648" s="409"/>
      <c r="R648" s="409"/>
      <c r="S648" s="409"/>
      <c r="T648" s="409"/>
      <c r="U648" s="409"/>
      <c r="V648" s="409"/>
      <c r="W648" s="409"/>
      <c r="X648" s="409"/>
      <c r="Y648" s="409"/>
      <c r="Z648" s="409"/>
    </row>
    <row r="649">
      <c r="A649" s="409"/>
      <c r="B649" s="409"/>
      <c r="C649" s="409"/>
      <c r="D649" s="409"/>
      <c r="E649" s="409"/>
      <c r="F649" s="409"/>
      <c r="G649" s="409"/>
      <c r="H649" s="409"/>
      <c r="I649" s="409"/>
      <c r="J649" s="409"/>
      <c r="K649" s="409"/>
      <c r="L649" s="409"/>
      <c r="M649" s="409"/>
      <c r="N649" s="409"/>
      <c r="O649" s="409"/>
      <c r="P649" s="409"/>
      <c r="Q649" s="409"/>
      <c r="R649" s="409"/>
      <c r="S649" s="409"/>
      <c r="T649" s="409"/>
      <c r="U649" s="409"/>
      <c r="V649" s="409"/>
      <c r="W649" s="409"/>
      <c r="X649" s="409"/>
      <c r="Y649" s="409"/>
      <c r="Z649" s="409"/>
    </row>
    <row r="650">
      <c r="A650" s="409"/>
      <c r="B650" s="409"/>
      <c r="C650" s="409"/>
      <c r="D650" s="409"/>
      <c r="E650" s="409"/>
      <c r="F650" s="409"/>
      <c r="G650" s="409"/>
      <c r="H650" s="409"/>
      <c r="I650" s="409"/>
      <c r="J650" s="409"/>
      <c r="K650" s="409"/>
      <c r="L650" s="409"/>
      <c r="M650" s="409"/>
      <c r="N650" s="409"/>
      <c r="O650" s="409"/>
      <c r="P650" s="409"/>
      <c r="Q650" s="409"/>
      <c r="R650" s="409"/>
      <c r="S650" s="409"/>
      <c r="T650" s="409"/>
      <c r="U650" s="409"/>
      <c r="V650" s="409"/>
      <c r="W650" s="409"/>
      <c r="X650" s="409"/>
      <c r="Y650" s="409"/>
      <c r="Z650" s="409"/>
    </row>
    <row r="651">
      <c r="A651" s="409"/>
      <c r="B651" s="409"/>
      <c r="C651" s="409"/>
      <c r="D651" s="409"/>
      <c r="E651" s="409"/>
      <c r="F651" s="409"/>
      <c r="G651" s="409"/>
      <c r="H651" s="409"/>
      <c r="I651" s="409"/>
      <c r="J651" s="409"/>
      <c r="K651" s="409"/>
      <c r="L651" s="409"/>
      <c r="M651" s="409"/>
      <c r="N651" s="409"/>
      <c r="O651" s="409"/>
      <c r="P651" s="409"/>
      <c r="Q651" s="409"/>
      <c r="R651" s="409"/>
      <c r="S651" s="409"/>
      <c r="T651" s="409"/>
      <c r="U651" s="409"/>
      <c r="V651" s="409"/>
      <c r="W651" s="409"/>
      <c r="X651" s="409"/>
      <c r="Y651" s="409"/>
      <c r="Z651" s="409"/>
    </row>
    <row r="652">
      <c r="A652" s="409"/>
      <c r="B652" s="409"/>
      <c r="C652" s="409"/>
      <c r="D652" s="409"/>
      <c r="E652" s="409"/>
      <c r="F652" s="409"/>
      <c r="G652" s="409"/>
      <c r="H652" s="409"/>
      <c r="I652" s="409"/>
      <c r="J652" s="409"/>
      <c r="K652" s="409"/>
      <c r="L652" s="409"/>
      <c r="M652" s="409"/>
      <c r="N652" s="409"/>
      <c r="O652" s="409"/>
      <c r="P652" s="409"/>
      <c r="Q652" s="409"/>
      <c r="R652" s="409"/>
      <c r="S652" s="409"/>
      <c r="T652" s="409"/>
      <c r="U652" s="409"/>
      <c r="V652" s="409"/>
      <c r="W652" s="409"/>
      <c r="X652" s="409"/>
      <c r="Y652" s="409"/>
      <c r="Z652" s="409"/>
    </row>
    <row r="653">
      <c r="A653" s="409"/>
      <c r="B653" s="409"/>
      <c r="C653" s="409"/>
      <c r="D653" s="409"/>
      <c r="E653" s="409"/>
      <c r="F653" s="409"/>
      <c r="G653" s="409"/>
      <c r="H653" s="409"/>
      <c r="I653" s="409"/>
      <c r="J653" s="409"/>
      <c r="K653" s="409"/>
      <c r="L653" s="409"/>
      <c r="M653" s="409"/>
      <c r="N653" s="409"/>
      <c r="O653" s="409"/>
      <c r="P653" s="409"/>
      <c r="Q653" s="409"/>
      <c r="R653" s="409"/>
      <c r="S653" s="409"/>
      <c r="T653" s="409"/>
      <c r="U653" s="409"/>
      <c r="V653" s="409"/>
      <c r="W653" s="409"/>
      <c r="X653" s="409"/>
      <c r="Y653" s="409"/>
      <c r="Z653" s="409"/>
    </row>
    <row r="654">
      <c r="A654" s="409"/>
      <c r="B654" s="409"/>
      <c r="C654" s="409"/>
      <c r="D654" s="409"/>
      <c r="E654" s="409"/>
      <c r="F654" s="409"/>
      <c r="G654" s="409"/>
      <c r="H654" s="409"/>
      <c r="I654" s="409"/>
      <c r="J654" s="409"/>
      <c r="K654" s="409"/>
      <c r="L654" s="409"/>
      <c r="M654" s="409"/>
      <c r="N654" s="409"/>
      <c r="O654" s="409"/>
      <c r="P654" s="409"/>
      <c r="Q654" s="409"/>
      <c r="R654" s="409"/>
      <c r="S654" s="409"/>
      <c r="T654" s="409"/>
      <c r="U654" s="409"/>
      <c r="V654" s="409"/>
      <c r="W654" s="409"/>
      <c r="X654" s="409"/>
      <c r="Y654" s="409"/>
      <c r="Z654" s="409"/>
    </row>
    <row r="655">
      <c r="A655" s="409"/>
      <c r="B655" s="409"/>
      <c r="C655" s="409"/>
      <c r="D655" s="409"/>
      <c r="E655" s="409"/>
      <c r="F655" s="409"/>
      <c r="G655" s="409"/>
      <c r="H655" s="409"/>
      <c r="I655" s="409"/>
      <c r="J655" s="409"/>
      <c r="K655" s="409"/>
      <c r="L655" s="409"/>
      <c r="M655" s="409"/>
      <c r="N655" s="409"/>
      <c r="O655" s="409"/>
      <c r="P655" s="409"/>
      <c r="Q655" s="409"/>
      <c r="R655" s="409"/>
      <c r="S655" s="409"/>
      <c r="T655" s="409"/>
      <c r="U655" s="409"/>
      <c r="V655" s="409"/>
      <c r="W655" s="409"/>
      <c r="X655" s="409"/>
      <c r="Y655" s="409"/>
      <c r="Z655" s="409"/>
    </row>
    <row r="656">
      <c r="A656" s="409"/>
      <c r="B656" s="409"/>
      <c r="C656" s="409"/>
      <c r="D656" s="409"/>
      <c r="E656" s="409"/>
      <c r="F656" s="409"/>
      <c r="G656" s="409"/>
      <c r="H656" s="409"/>
      <c r="I656" s="409"/>
      <c r="J656" s="409"/>
      <c r="K656" s="409"/>
      <c r="L656" s="409"/>
      <c r="M656" s="409"/>
      <c r="N656" s="409"/>
      <c r="O656" s="409"/>
      <c r="P656" s="409"/>
      <c r="Q656" s="409"/>
      <c r="R656" s="409"/>
      <c r="S656" s="409"/>
      <c r="T656" s="409"/>
      <c r="U656" s="409"/>
      <c r="V656" s="409"/>
      <c r="W656" s="409"/>
      <c r="X656" s="409"/>
      <c r="Y656" s="409"/>
      <c r="Z656" s="409"/>
    </row>
    <row r="657">
      <c r="A657" s="409"/>
      <c r="B657" s="409"/>
      <c r="C657" s="409"/>
      <c r="D657" s="409"/>
      <c r="E657" s="409"/>
      <c r="F657" s="409"/>
      <c r="G657" s="409"/>
      <c r="H657" s="409"/>
      <c r="I657" s="409"/>
      <c r="J657" s="409"/>
      <c r="K657" s="409"/>
      <c r="L657" s="409"/>
      <c r="M657" s="409"/>
      <c r="N657" s="409"/>
      <c r="O657" s="409"/>
      <c r="P657" s="409"/>
      <c r="Q657" s="409"/>
      <c r="R657" s="409"/>
      <c r="S657" s="409"/>
      <c r="T657" s="409"/>
      <c r="U657" s="409"/>
      <c r="V657" s="409"/>
      <c r="W657" s="409"/>
      <c r="X657" s="409"/>
      <c r="Y657" s="409"/>
      <c r="Z657" s="409"/>
    </row>
    <row r="658">
      <c r="A658" s="409"/>
      <c r="B658" s="409"/>
      <c r="C658" s="409"/>
      <c r="D658" s="409"/>
      <c r="E658" s="409"/>
      <c r="F658" s="409"/>
      <c r="G658" s="409"/>
      <c r="H658" s="409"/>
      <c r="I658" s="409"/>
      <c r="J658" s="409"/>
      <c r="K658" s="409"/>
      <c r="L658" s="409"/>
      <c r="M658" s="409"/>
      <c r="N658" s="409"/>
      <c r="O658" s="409"/>
      <c r="P658" s="409"/>
      <c r="Q658" s="409"/>
      <c r="R658" s="409"/>
      <c r="S658" s="409"/>
      <c r="T658" s="409"/>
      <c r="U658" s="409"/>
      <c r="V658" s="409"/>
      <c r="W658" s="409"/>
      <c r="X658" s="409"/>
      <c r="Y658" s="409"/>
      <c r="Z658" s="409"/>
    </row>
    <row r="659">
      <c r="A659" s="409"/>
      <c r="B659" s="409"/>
      <c r="C659" s="409"/>
      <c r="D659" s="409"/>
      <c r="E659" s="409"/>
      <c r="F659" s="409"/>
      <c r="G659" s="409"/>
      <c r="H659" s="409"/>
      <c r="I659" s="409"/>
      <c r="J659" s="409"/>
      <c r="K659" s="409"/>
      <c r="L659" s="409"/>
      <c r="M659" s="409"/>
      <c r="N659" s="409"/>
      <c r="O659" s="409"/>
      <c r="P659" s="409"/>
      <c r="Q659" s="409"/>
      <c r="R659" s="409"/>
      <c r="S659" s="409"/>
      <c r="T659" s="409"/>
      <c r="U659" s="409"/>
      <c r="V659" s="409"/>
      <c r="W659" s="409"/>
      <c r="X659" s="409"/>
      <c r="Y659" s="409"/>
      <c r="Z659" s="409"/>
    </row>
    <row r="660">
      <c r="A660" s="409"/>
      <c r="B660" s="409"/>
      <c r="C660" s="409"/>
      <c r="D660" s="409"/>
      <c r="E660" s="409"/>
      <c r="F660" s="409"/>
      <c r="G660" s="409"/>
      <c r="H660" s="409"/>
      <c r="I660" s="409"/>
      <c r="J660" s="409"/>
      <c r="K660" s="409"/>
      <c r="L660" s="409"/>
      <c r="M660" s="409"/>
      <c r="N660" s="409"/>
      <c r="O660" s="409"/>
      <c r="P660" s="409"/>
      <c r="Q660" s="409"/>
      <c r="R660" s="409"/>
      <c r="S660" s="409"/>
      <c r="T660" s="409"/>
      <c r="U660" s="409"/>
      <c r="V660" s="409"/>
      <c r="W660" s="409"/>
      <c r="X660" s="409"/>
      <c r="Y660" s="409"/>
      <c r="Z660" s="409"/>
    </row>
    <row r="661">
      <c r="A661" s="409"/>
      <c r="B661" s="409"/>
      <c r="C661" s="409"/>
      <c r="D661" s="409"/>
      <c r="E661" s="409"/>
      <c r="F661" s="409"/>
      <c r="G661" s="409"/>
      <c r="H661" s="409"/>
      <c r="I661" s="409"/>
      <c r="J661" s="409"/>
      <c r="K661" s="409"/>
      <c r="L661" s="409"/>
      <c r="M661" s="409"/>
      <c r="N661" s="409"/>
      <c r="O661" s="409"/>
      <c r="P661" s="409"/>
      <c r="Q661" s="409"/>
      <c r="R661" s="409"/>
      <c r="S661" s="409"/>
      <c r="T661" s="409"/>
      <c r="U661" s="409"/>
      <c r="V661" s="409"/>
      <c r="W661" s="409"/>
      <c r="X661" s="409"/>
      <c r="Y661" s="409"/>
      <c r="Z661" s="409"/>
    </row>
    <row r="662">
      <c r="A662" s="409"/>
      <c r="B662" s="409"/>
      <c r="C662" s="409"/>
      <c r="D662" s="409"/>
      <c r="E662" s="409"/>
      <c r="F662" s="409"/>
      <c r="G662" s="409"/>
      <c r="H662" s="409"/>
      <c r="I662" s="409"/>
      <c r="J662" s="409"/>
      <c r="K662" s="409"/>
      <c r="L662" s="409"/>
      <c r="M662" s="409"/>
      <c r="N662" s="409"/>
      <c r="O662" s="409"/>
      <c r="P662" s="409"/>
      <c r="Q662" s="409"/>
      <c r="R662" s="409"/>
      <c r="S662" s="409"/>
      <c r="T662" s="409"/>
      <c r="U662" s="409"/>
      <c r="V662" s="409"/>
      <c r="W662" s="409"/>
      <c r="X662" s="409"/>
      <c r="Y662" s="409"/>
      <c r="Z662" s="409"/>
    </row>
    <row r="663">
      <c r="A663" s="409"/>
      <c r="B663" s="409"/>
      <c r="C663" s="409"/>
      <c r="D663" s="409"/>
      <c r="E663" s="409"/>
      <c r="F663" s="409"/>
      <c r="G663" s="409"/>
      <c r="H663" s="409"/>
      <c r="I663" s="409"/>
      <c r="J663" s="409"/>
      <c r="K663" s="409"/>
      <c r="L663" s="409"/>
      <c r="M663" s="409"/>
      <c r="N663" s="409"/>
      <c r="O663" s="409"/>
      <c r="P663" s="409"/>
      <c r="Q663" s="409"/>
      <c r="R663" s="409"/>
      <c r="S663" s="409"/>
      <c r="T663" s="409"/>
      <c r="U663" s="409"/>
      <c r="V663" s="409"/>
      <c r="W663" s="409"/>
      <c r="X663" s="409"/>
      <c r="Y663" s="409"/>
      <c r="Z663" s="409"/>
    </row>
    <row r="664">
      <c r="A664" s="409"/>
      <c r="B664" s="409"/>
      <c r="C664" s="409"/>
      <c r="D664" s="409"/>
      <c r="E664" s="409"/>
      <c r="F664" s="409"/>
      <c r="G664" s="409"/>
      <c r="H664" s="409"/>
      <c r="I664" s="409"/>
      <c r="J664" s="409"/>
      <c r="K664" s="409"/>
      <c r="L664" s="409"/>
      <c r="M664" s="409"/>
      <c r="N664" s="409"/>
      <c r="O664" s="409"/>
      <c r="P664" s="409"/>
      <c r="Q664" s="409"/>
      <c r="R664" s="409"/>
      <c r="S664" s="409"/>
      <c r="T664" s="409"/>
      <c r="U664" s="409"/>
      <c r="V664" s="409"/>
      <c r="W664" s="409"/>
      <c r="X664" s="409"/>
      <c r="Y664" s="409"/>
      <c r="Z664" s="409"/>
    </row>
    <row r="665">
      <c r="A665" s="409"/>
      <c r="B665" s="409"/>
      <c r="C665" s="409"/>
      <c r="D665" s="409"/>
      <c r="E665" s="409"/>
      <c r="F665" s="409"/>
      <c r="G665" s="409"/>
      <c r="H665" s="409"/>
      <c r="I665" s="409"/>
      <c r="J665" s="409"/>
      <c r="K665" s="409"/>
      <c r="L665" s="409"/>
      <c r="M665" s="409"/>
      <c r="N665" s="409"/>
      <c r="O665" s="409"/>
      <c r="P665" s="409"/>
      <c r="Q665" s="409"/>
      <c r="R665" s="409"/>
      <c r="S665" s="409"/>
      <c r="T665" s="409"/>
      <c r="U665" s="409"/>
      <c r="V665" s="409"/>
      <c r="W665" s="409"/>
      <c r="X665" s="409"/>
      <c r="Y665" s="409"/>
      <c r="Z665" s="409"/>
    </row>
    <row r="666">
      <c r="A666" s="409"/>
      <c r="B666" s="409"/>
      <c r="C666" s="409"/>
      <c r="D666" s="409"/>
      <c r="E666" s="409"/>
      <c r="F666" s="409"/>
      <c r="G666" s="409"/>
      <c r="H666" s="409"/>
      <c r="I666" s="409"/>
      <c r="J666" s="409"/>
      <c r="K666" s="409"/>
      <c r="L666" s="409"/>
      <c r="M666" s="409"/>
      <c r="N666" s="409"/>
      <c r="O666" s="409"/>
      <c r="P666" s="409"/>
      <c r="Q666" s="409"/>
      <c r="R666" s="409"/>
      <c r="S666" s="409"/>
      <c r="T666" s="409"/>
      <c r="U666" s="409"/>
      <c r="V666" s="409"/>
      <c r="W666" s="409"/>
      <c r="X666" s="409"/>
      <c r="Y666" s="409"/>
      <c r="Z666" s="409"/>
    </row>
    <row r="667">
      <c r="A667" s="409"/>
      <c r="B667" s="409"/>
      <c r="C667" s="409"/>
      <c r="D667" s="409"/>
      <c r="E667" s="409"/>
      <c r="F667" s="409"/>
      <c r="G667" s="409"/>
      <c r="H667" s="409"/>
      <c r="I667" s="409"/>
      <c r="J667" s="409"/>
      <c r="K667" s="409"/>
      <c r="L667" s="409"/>
      <c r="M667" s="409"/>
      <c r="N667" s="409"/>
      <c r="O667" s="409"/>
      <c r="P667" s="409"/>
      <c r="Q667" s="409"/>
      <c r="R667" s="409"/>
      <c r="S667" s="409"/>
      <c r="T667" s="409"/>
      <c r="U667" s="409"/>
      <c r="V667" s="409"/>
      <c r="W667" s="409"/>
      <c r="X667" s="409"/>
      <c r="Y667" s="409"/>
      <c r="Z667" s="409"/>
    </row>
    <row r="668">
      <c r="A668" s="409"/>
      <c r="B668" s="409"/>
      <c r="C668" s="409"/>
      <c r="D668" s="409"/>
      <c r="E668" s="409"/>
      <c r="F668" s="409"/>
      <c r="G668" s="409"/>
      <c r="H668" s="409"/>
      <c r="I668" s="409"/>
      <c r="J668" s="409"/>
      <c r="K668" s="409"/>
      <c r="L668" s="409"/>
      <c r="M668" s="409"/>
      <c r="N668" s="409"/>
      <c r="O668" s="409"/>
      <c r="P668" s="409"/>
      <c r="Q668" s="409"/>
      <c r="R668" s="409"/>
      <c r="S668" s="409"/>
      <c r="T668" s="409"/>
      <c r="U668" s="409"/>
      <c r="V668" s="409"/>
      <c r="W668" s="409"/>
      <c r="X668" s="409"/>
      <c r="Y668" s="409"/>
      <c r="Z668" s="409"/>
    </row>
    <row r="669">
      <c r="A669" s="409"/>
      <c r="B669" s="409"/>
      <c r="C669" s="409"/>
      <c r="D669" s="409"/>
      <c r="E669" s="409"/>
      <c r="F669" s="409"/>
      <c r="G669" s="409"/>
      <c r="H669" s="409"/>
      <c r="I669" s="409"/>
      <c r="J669" s="409"/>
      <c r="K669" s="409"/>
      <c r="L669" s="409"/>
      <c r="M669" s="409"/>
      <c r="N669" s="409"/>
      <c r="O669" s="409"/>
      <c r="P669" s="409"/>
      <c r="Q669" s="409"/>
      <c r="R669" s="409"/>
      <c r="S669" s="409"/>
      <c r="T669" s="409"/>
      <c r="U669" s="409"/>
      <c r="V669" s="409"/>
      <c r="W669" s="409"/>
      <c r="X669" s="409"/>
      <c r="Y669" s="409"/>
      <c r="Z669" s="409"/>
    </row>
    <row r="670">
      <c r="A670" s="409"/>
      <c r="B670" s="409"/>
      <c r="C670" s="409"/>
      <c r="D670" s="409"/>
      <c r="E670" s="409"/>
      <c r="F670" s="409"/>
      <c r="G670" s="409"/>
      <c r="H670" s="409"/>
      <c r="I670" s="409"/>
      <c r="J670" s="409"/>
      <c r="K670" s="409"/>
      <c r="L670" s="409"/>
      <c r="M670" s="409"/>
      <c r="N670" s="409"/>
      <c r="O670" s="409"/>
      <c r="P670" s="409"/>
      <c r="Q670" s="409"/>
      <c r="R670" s="409"/>
      <c r="S670" s="409"/>
      <c r="T670" s="409"/>
      <c r="U670" s="409"/>
      <c r="V670" s="409"/>
      <c r="W670" s="409"/>
      <c r="X670" s="409"/>
      <c r="Y670" s="409"/>
      <c r="Z670" s="409"/>
    </row>
    <row r="671">
      <c r="A671" s="409"/>
      <c r="B671" s="409"/>
      <c r="C671" s="409"/>
      <c r="D671" s="409"/>
      <c r="E671" s="409"/>
      <c r="F671" s="409"/>
      <c r="G671" s="409"/>
      <c r="H671" s="409"/>
      <c r="I671" s="409"/>
      <c r="J671" s="409"/>
      <c r="K671" s="409"/>
      <c r="L671" s="409"/>
      <c r="M671" s="409"/>
      <c r="N671" s="409"/>
      <c r="O671" s="409"/>
      <c r="P671" s="409"/>
      <c r="Q671" s="409"/>
      <c r="R671" s="409"/>
      <c r="S671" s="409"/>
      <c r="T671" s="409"/>
      <c r="U671" s="409"/>
      <c r="V671" s="409"/>
      <c r="W671" s="409"/>
      <c r="X671" s="409"/>
      <c r="Y671" s="409"/>
      <c r="Z671" s="409"/>
    </row>
    <row r="672">
      <c r="A672" s="409"/>
      <c r="B672" s="409"/>
      <c r="C672" s="409"/>
      <c r="D672" s="409"/>
      <c r="E672" s="409"/>
      <c r="F672" s="409"/>
      <c r="G672" s="409"/>
      <c r="H672" s="409"/>
      <c r="I672" s="409"/>
      <c r="J672" s="409"/>
      <c r="K672" s="409"/>
      <c r="L672" s="409"/>
      <c r="M672" s="409"/>
      <c r="N672" s="409"/>
      <c r="O672" s="409"/>
      <c r="P672" s="409"/>
      <c r="Q672" s="409"/>
      <c r="R672" s="409"/>
      <c r="S672" s="409"/>
      <c r="T672" s="409"/>
      <c r="U672" s="409"/>
      <c r="V672" s="409"/>
      <c r="W672" s="409"/>
      <c r="X672" s="409"/>
      <c r="Y672" s="409"/>
      <c r="Z672" s="409"/>
    </row>
    <row r="673">
      <c r="A673" s="409"/>
      <c r="B673" s="409"/>
      <c r="C673" s="409"/>
      <c r="D673" s="409"/>
      <c r="E673" s="409"/>
      <c r="F673" s="409"/>
      <c r="G673" s="409"/>
      <c r="H673" s="409"/>
      <c r="I673" s="409"/>
      <c r="J673" s="409"/>
      <c r="K673" s="409"/>
      <c r="L673" s="409"/>
      <c r="M673" s="409"/>
      <c r="N673" s="409"/>
      <c r="O673" s="409"/>
      <c r="P673" s="409"/>
      <c r="Q673" s="409"/>
      <c r="R673" s="409"/>
      <c r="S673" s="409"/>
      <c r="T673" s="409"/>
      <c r="U673" s="409"/>
      <c r="V673" s="409"/>
      <c r="W673" s="409"/>
      <c r="X673" s="409"/>
      <c r="Y673" s="409"/>
      <c r="Z673" s="409"/>
    </row>
    <row r="674">
      <c r="A674" s="409"/>
      <c r="B674" s="409"/>
      <c r="C674" s="409"/>
      <c r="D674" s="409"/>
      <c r="E674" s="409"/>
      <c r="F674" s="409"/>
      <c r="G674" s="409"/>
      <c r="H674" s="409"/>
      <c r="I674" s="409"/>
      <c r="J674" s="409"/>
      <c r="K674" s="409"/>
      <c r="L674" s="409"/>
      <c r="M674" s="409"/>
      <c r="N674" s="409"/>
      <c r="O674" s="409"/>
      <c r="P674" s="409"/>
      <c r="Q674" s="409"/>
      <c r="R674" s="409"/>
      <c r="S674" s="409"/>
      <c r="T674" s="409"/>
      <c r="U674" s="409"/>
      <c r="V674" s="409"/>
      <c r="W674" s="409"/>
      <c r="X674" s="409"/>
      <c r="Y674" s="409"/>
      <c r="Z674" s="409"/>
    </row>
    <row r="675">
      <c r="A675" s="409"/>
      <c r="B675" s="409"/>
      <c r="C675" s="409"/>
      <c r="D675" s="409"/>
      <c r="E675" s="409"/>
      <c r="F675" s="409"/>
      <c r="G675" s="409"/>
      <c r="H675" s="409"/>
      <c r="I675" s="409"/>
      <c r="J675" s="409"/>
      <c r="K675" s="409"/>
      <c r="L675" s="409"/>
      <c r="M675" s="409"/>
      <c r="N675" s="409"/>
      <c r="O675" s="409"/>
      <c r="P675" s="409"/>
      <c r="Q675" s="409"/>
      <c r="R675" s="409"/>
      <c r="S675" s="409"/>
      <c r="T675" s="409"/>
      <c r="U675" s="409"/>
      <c r="V675" s="409"/>
      <c r="W675" s="409"/>
      <c r="X675" s="409"/>
      <c r="Y675" s="409"/>
      <c r="Z675" s="409"/>
    </row>
    <row r="676">
      <c r="A676" s="409"/>
      <c r="B676" s="409"/>
      <c r="C676" s="409"/>
      <c r="D676" s="409"/>
      <c r="E676" s="409"/>
      <c r="F676" s="409"/>
      <c r="G676" s="409"/>
      <c r="H676" s="409"/>
      <c r="I676" s="409"/>
      <c r="J676" s="409"/>
      <c r="K676" s="409"/>
      <c r="L676" s="409"/>
      <c r="M676" s="409"/>
      <c r="N676" s="409"/>
      <c r="O676" s="409"/>
      <c r="P676" s="409"/>
      <c r="Q676" s="409"/>
      <c r="R676" s="409"/>
      <c r="S676" s="409"/>
      <c r="T676" s="409"/>
      <c r="U676" s="409"/>
      <c r="V676" s="409"/>
      <c r="W676" s="409"/>
      <c r="X676" s="409"/>
      <c r="Y676" s="409"/>
      <c r="Z676" s="409"/>
    </row>
    <row r="677">
      <c r="A677" s="409"/>
      <c r="B677" s="409"/>
      <c r="C677" s="409"/>
      <c r="D677" s="409"/>
      <c r="E677" s="409"/>
      <c r="F677" s="409"/>
      <c r="G677" s="409"/>
      <c r="H677" s="409"/>
      <c r="I677" s="409"/>
      <c r="J677" s="409"/>
      <c r="K677" s="409"/>
      <c r="L677" s="409"/>
      <c r="M677" s="409"/>
      <c r="N677" s="409"/>
      <c r="O677" s="409"/>
      <c r="P677" s="409"/>
      <c r="Q677" s="409"/>
      <c r="R677" s="409"/>
      <c r="S677" s="409"/>
      <c r="T677" s="409"/>
      <c r="U677" s="409"/>
      <c r="V677" s="409"/>
      <c r="W677" s="409"/>
      <c r="X677" s="409"/>
      <c r="Y677" s="409"/>
      <c r="Z677" s="409"/>
    </row>
    <row r="678">
      <c r="A678" s="409"/>
      <c r="B678" s="409"/>
      <c r="C678" s="409"/>
      <c r="D678" s="409"/>
      <c r="E678" s="409"/>
      <c r="F678" s="409"/>
      <c r="G678" s="409"/>
      <c r="H678" s="409"/>
      <c r="I678" s="409"/>
      <c r="J678" s="409"/>
      <c r="K678" s="409"/>
      <c r="L678" s="409"/>
      <c r="M678" s="409"/>
      <c r="N678" s="409"/>
      <c r="O678" s="409"/>
      <c r="P678" s="409"/>
      <c r="Q678" s="409"/>
      <c r="R678" s="409"/>
      <c r="S678" s="409"/>
      <c r="T678" s="409"/>
      <c r="U678" s="409"/>
      <c r="V678" s="409"/>
      <c r="W678" s="409"/>
      <c r="X678" s="409"/>
      <c r="Y678" s="409"/>
      <c r="Z678" s="409"/>
    </row>
    <row r="679">
      <c r="A679" s="409"/>
      <c r="B679" s="409"/>
      <c r="C679" s="409"/>
      <c r="D679" s="409"/>
      <c r="E679" s="409"/>
      <c r="F679" s="409"/>
      <c r="G679" s="409"/>
      <c r="H679" s="409"/>
      <c r="I679" s="409"/>
      <c r="J679" s="409"/>
      <c r="K679" s="409"/>
      <c r="L679" s="409"/>
      <c r="M679" s="409"/>
      <c r="N679" s="409"/>
      <c r="O679" s="409"/>
      <c r="P679" s="409"/>
      <c r="Q679" s="409"/>
      <c r="R679" s="409"/>
      <c r="S679" s="409"/>
      <c r="T679" s="409"/>
      <c r="U679" s="409"/>
      <c r="V679" s="409"/>
      <c r="W679" s="409"/>
      <c r="X679" s="409"/>
      <c r="Y679" s="409"/>
      <c r="Z679" s="409"/>
    </row>
    <row r="680">
      <c r="A680" s="409"/>
      <c r="B680" s="409"/>
      <c r="C680" s="409"/>
      <c r="D680" s="409"/>
      <c r="E680" s="409"/>
      <c r="F680" s="409"/>
      <c r="G680" s="409"/>
      <c r="H680" s="409"/>
      <c r="I680" s="409"/>
      <c r="J680" s="409"/>
      <c r="K680" s="409"/>
      <c r="L680" s="409"/>
      <c r="M680" s="409"/>
      <c r="N680" s="409"/>
      <c r="O680" s="409"/>
      <c r="P680" s="409"/>
      <c r="Q680" s="409"/>
      <c r="R680" s="409"/>
      <c r="S680" s="409"/>
      <c r="T680" s="409"/>
      <c r="U680" s="409"/>
      <c r="V680" s="409"/>
      <c r="W680" s="409"/>
      <c r="X680" s="409"/>
      <c r="Y680" s="409"/>
      <c r="Z680" s="409"/>
    </row>
    <row r="681">
      <c r="A681" s="409"/>
      <c r="B681" s="409"/>
      <c r="C681" s="409"/>
      <c r="D681" s="409"/>
      <c r="E681" s="409"/>
      <c r="F681" s="409"/>
      <c r="G681" s="409"/>
      <c r="H681" s="409"/>
      <c r="I681" s="409"/>
      <c r="J681" s="409"/>
      <c r="K681" s="409"/>
      <c r="L681" s="409"/>
      <c r="M681" s="409"/>
      <c r="N681" s="409"/>
      <c r="O681" s="409"/>
      <c r="P681" s="409"/>
      <c r="Q681" s="409"/>
      <c r="R681" s="409"/>
      <c r="S681" s="409"/>
      <c r="T681" s="409"/>
      <c r="U681" s="409"/>
      <c r="V681" s="409"/>
      <c r="W681" s="409"/>
      <c r="X681" s="409"/>
      <c r="Y681" s="409"/>
      <c r="Z681" s="409"/>
    </row>
    <row r="682">
      <c r="A682" s="409"/>
      <c r="B682" s="409"/>
      <c r="C682" s="409"/>
      <c r="D682" s="409"/>
      <c r="E682" s="409"/>
      <c r="F682" s="409"/>
      <c r="G682" s="409"/>
      <c r="H682" s="409"/>
      <c r="I682" s="409"/>
      <c r="J682" s="409"/>
      <c r="K682" s="409"/>
      <c r="L682" s="409"/>
      <c r="M682" s="409"/>
      <c r="N682" s="409"/>
      <c r="O682" s="409"/>
      <c r="P682" s="409"/>
      <c r="Q682" s="409"/>
      <c r="R682" s="409"/>
      <c r="S682" s="409"/>
      <c r="T682" s="409"/>
      <c r="U682" s="409"/>
      <c r="V682" s="409"/>
      <c r="W682" s="409"/>
      <c r="X682" s="409"/>
      <c r="Y682" s="409"/>
      <c r="Z682" s="409"/>
    </row>
    <row r="683">
      <c r="A683" s="409"/>
      <c r="B683" s="409"/>
      <c r="C683" s="409"/>
      <c r="D683" s="409"/>
      <c r="E683" s="409"/>
      <c r="F683" s="409"/>
      <c r="G683" s="409"/>
      <c r="H683" s="409"/>
      <c r="I683" s="409"/>
      <c r="J683" s="409"/>
      <c r="K683" s="409"/>
      <c r="L683" s="409"/>
      <c r="M683" s="409"/>
      <c r="N683" s="409"/>
      <c r="O683" s="409"/>
      <c r="P683" s="409"/>
      <c r="Q683" s="409"/>
      <c r="R683" s="409"/>
      <c r="S683" s="409"/>
      <c r="T683" s="409"/>
      <c r="U683" s="409"/>
      <c r="V683" s="409"/>
      <c r="W683" s="409"/>
      <c r="X683" s="409"/>
      <c r="Y683" s="409"/>
      <c r="Z683" s="409"/>
    </row>
    <row r="684">
      <c r="A684" s="409"/>
      <c r="B684" s="409"/>
      <c r="C684" s="409"/>
      <c r="D684" s="409"/>
      <c r="E684" s="409"/>
      <c r="F684" s="409"/>
      <c r="G684" s="409"/>
      <c r="H684" s="409"/>
      <c r="I684" s="409"/>
      <c r="J684" s="409"/>
      <c r="K684" s="409"/>
      <c r="L684" s="409"/>
      <c r="M684" s="409"/>
      <c r="N684" s="409"/>
      <c r="O684" s="409"/>
      <c r="P684" s="409"/>
      <c r="Q684" s="409"/>
      <c r="R684" s="409"/>
      <c r="S684" s="409"/>
      <c r="T684" s="409"/>
      <c r="U684" s="409"/>
      <c r="V684" s="409"/>
      <c r="W684" s="409"/>
      <c r="X684" s="409"/>
      <c r="Y684" s="409"/>
      <c r="Z684" s="409"/>
    </row>
    <row r="685">
      <c r="A685" s="409"/>
      <c r="B685" s="409"/>
      <c r="C685" s="409"/>
      <c r="D685" s="409"/>
      <c r="E685" s="409"/>
      <c r="F685" s="409"/>
      <c r="G685" s="409"/>
      <c r="H685" s="409"/>
      <c r="I685" s="409"/>
      <c r="J685" s="409"/>
      <c r="K685" s="409"/>
      <c r="L685" s="409"/>
      <c r="M685" s="409"/>
      <c r="N685" s="409"/>
      <c r="O685" s="409"/>
      <c r="P685" s="409"/>
      <c r="Q685" s="409"/>
      <c r="R685" s="409"/>
      <c r="S685" s="409"/>
      <c r="T685" s="409"/>
      <c r="U685" s="409"/>
      <c r="V685" s="409"/>
      <c r="W685" s="409"/>
      <c r="X685" s="409"/>
      <c r="Y685" s="409"/>
      <c r="Z685" s="409"/>
    </row>
    <row r="686">
      <c r="A686" s="409"/>
      <c r="B686" s="409"/>
      <c r="C686" s="409"/>
      <c r="D686" s="409"/>
      <c r="E686" s="409"/>
      <c r="F686" s="409"/>
      <c r="G686" s="409"/>
      <c r="H686" s="409"/>
      <c r="I686" s="409"/>
      <c r="J686" s="409"/>
      <c r="K686" s="409"/>
      <c r="L686" s="409"/>
      <c r="M686" s="409"/>
      <c r="N686" s="409"/>
      <c r="O686" s="409"/>
      <c r="P686" s="409"/>
      <c r="Q686" s="409"/>
      <c r="R686" s="409"/>
      <c r="S686" s="409"/>
      <c r="T686" s="409"/>
      <c r="U686" s="409"/>
      <c r="V686" s="409"/>
      <c r="W686" s="409"/>
      <c r="X686" s="409"/>
      <c r="Y686" s="409"/>
      <c r="Z686" s="409"/>
    </row>
    <row r="687">
      <c r="A687" s="409"/>
      <c r="B687" s="409"/>
      <c r="C687" s="409"/>
      <c r="D687" s="409"/>
      <c r="E687" s="409"/>
      <c r="F687" s="409"/>
      <c r="G687" s="409"/>
      <c r="H687" s="409"/>
      <c r="I687" s="409"/>
      <c r="J687" s="409"/>
      <c r="K687" s="409"/>
      <c r="L687" s="409"/>
      <c r="M687" s="409"/>
      <c r="N687" s="409"/>
      <c r="O687" s="409"/>
      <c r="P687" s="409"/>
      <c r="Q687" s="409"/>
      <c r="R687" s="409"/>
      <c r="S687" s="409"/>
      <c r="T687" s="409"/>
      <c r="U687" s="409"/>
      <c r="V687" s="409"/>
      <c r="W687" s="409"/>
      <c r="X687" s="409"/>
      <c r="Y687" s="409"/>
      <c r="Z687" s="409"/>
    </row>
    <row r="688">
      <c r="A688" s="409"/>
      <c r="B688" s="409"/>
      <c r="C688" s="409"/>
      <c r="D688" s="409"/>
      <c r="E688" s="409"/>
      <c r="F688" s="409"/>
      <c r="G688" s="409"/>
      <c r="H688" s="409"/>
      <c r="I688" s="409"/>
      <c r="J688" s="409"/>
      <c r="K688" s="409"/>
      <c r="L688" s="409"/>
      <c r="M688" s="409"/>
      <c r="N688" s="409"/>
      <c r="O688" s="409"/>
      <c r="P688" s="409"/>
      <c r="Q688" s="409"/>
      <c r="R688" s="409"/>
      <c r="S688" s="409"/>
      <c r="T688" s="409"/>
      <c r="U688" s="409"/>
      <c r="V688" s="409"/>
      <c r="W688" s="409"/>
      <c r="X688" s="409"/>
      <c r="Y688" s="409"/>
      <c r="Z688" s="409"/>
    </row>
    <row r="689">
      <c r="A689" s="409"/>
      <c r="B689" s="409"/>
      <c r="C689" s="409"/>
      <c r="D689" s="409"/>
      <c r="E689" s="409"/>
      <c r="F689" s="409"/>
      <c r="G689" s="409"/>
      <c r="H689" s="409"/>
      <c r="I689" s="409"/>
      <c r="J689" s="409"/>
      <c r="K689" s="409"/>
      <c r="L689" s="409"/>
      <c r="M689" s="409"/>
      <c r="N689" s="409"/>
      <c r="O689" s="409"/>
      <c r="P689" s="409"/>
      <c r="Q689" s="409"/>
      <c r="R689" s="409"/>
      <c r="S689" s="409"/>
      <c r="T689" s="409"/>
      <c r="U689" s="409"/>
      <c r="V689" s="409"/>
      <c r="W689" s="409"/>
      <c r="X689" s="409"/>
      <c r="Y689" s="409"/>
      <c r="Z689" s="409"/>
    </row>
    <row r="690">
      <c r="A690" s="409"/>
      <c r="B690" s="409"/>
      <c r="C690" s="409"/>
      <c r="D690" s="409"/>
      <c r="E690" s="409"/>
      <c r="F690" s="409"/>
      <c r="G690" s="409"/>
      <c r="H690" s="409"/>
      <c r="I690" s="409"/>
      <c r="J690" s="409"/>
      <c r="K690" s="409"/>
      <c r="L690" s="409"/>
      <c r="M690" s="409"/>
      <c r="N690" s="409"/>
      <c r="O690" s="409"/>
      <c r="P690" s="409"/>
      <c r="Q690" s="409"/>
      <c r="R690" s="409"/>
      <c r="S690" s="409"/>
      <c r="T690" s="409"/>
      <c r="U690" s="409"/>
      <c r="V690" s="409"/>
      <c r="W690" s="409"/>
      <c r="X690" s="409"/>
      <c r="Y690" s="409"/>
      <c r="Z690" s="409"/>
    </row>
    <row r="691">
      <c r="A691" s="409"/>
      <c r="B691" s="409"/>
      <c r="C691" s="409"/>
      <c r="D691" s="409"/>
      <c r="E691" s="409"/>
      <c r="F691" s="409"/>
      <c r="G691" s="409"/>
      <c r="H691" s="409"/>
      <c r="I691" s="409"/>
      <c r="J691" s="409"/>
      <c r="K691" s="409"/>
      <c r="L691" s="409"/>
      <c r="M691" s="409"/>
      <c r="N691" s="409"/>
      <c r="O691" s="409"/>
      <c r="P691" s="409"/>
      <c r="Q691" s="409"/>
      <c r="R691" s="409"/>
      <c r="S691" s="409"/>
      <c r="T691" s="409"/>
      <c r="U691" s="409"/>
      <c r="V691" s="409"/>
      <c r="W691" s="409"/>
      <c r="X691" s="409"/>
      <c r="Y691" s="409"/>
      <c r="Z691" s="409"/>
    </row>
    <row r="692">
      <c r="A692" s="409"/>
      <c r="B692" s="409"/>
      <c r="C692" s="409"/>
      <c r="D692" s="409"/>
      <c r="E692" s="409"/>
      <c r="F692" s="409"/>
      <c r="G692" s="409"/>
      <c r="H692" s="409"/>
      <c r="I692" s="409"/>
      <c r="J692" s="409"/>
      <c r="K692" s="409"/>
      <c r="L692" s="409"/>
      <c r="M692" s="409"/>
      <c r="N692" s="409"/>
      <c r="O692" s="409"/>
      <c r="P692" s="409"/>
      <c r="Q692" s="409"/>
      <c r="R692" s="409"/>
      <c r="S692" s="409"/>
      <c r="T692" s="409"/>
      <c r="U692" s="409"/>
      <c r="V692" s="409"/>
      <c r="W692" s="409"/>
      <c r="X692" s="409"/>
      <c r="Y692" s="409"/>
      <c r="Z692" s="409"/>
    </row>
    <row r="693">
      <c r="A693" s="409"/>
      <c r="B693" s="409"/>
      <c r="C693" s="409"/>
      <c r="D693" s="409"/>
      <c r="E693" s="409"/>
      <c r="F693" s="409"/>
      <c r="G693" s="409"/>
      <c r="H693" s="409"/>
      <c r="I693" s="409"/>
      <c r="J693" s="409"/>
      <c r="K693" s="409"/>
      <c r="L693" s="409"/>
      <c r="M693" s="409"/>
      <c r="N693" s="409"/>
      <c r="O693" s="409"/>
      <c r="P693" s="409"/>
      <c r="Q693" s="409"/>
      <c r="R693" s="409"/>
      <c r="S693" s="409"/>
      <c r="T693" s="409"/>
      <c r="U693" s="409"/>
      <c r="V693" s="409"/>
      <c r="W693" s="409"/>
      <c r="X693" s="409"/>
      <c r="Y693" s="409"/>
      <c r="Z693" s="409"/>
    </row>
    <row r="694">
      <c r="A694" s="409"/>
      <c r="B694" s="409"/>
      <c r="C694" s="409"/>
      <c r="D694" s="409"/>
      <c r="E694" s="409"/>
      <c r="F694" s="409"/>
      <c r="G694" s="409"/>
      <c r="H694" s="409"/>
      <c r="I694" s="409"/>
      <c r="J694" s="409"/>
      <c r="K694" s="409"/>
      <c r="L694" s="409"/>
      <c r="M694" s="409"/>
      <c r="N694" s="409"/>
      <c r="O694" s="409"/>
      <c r="P694" s="409"/>
      <c r="Q694" s="409"/>
      <c r="R694" s="409"/>
      <c r="S694" s="409"/>
      <c r="T694" s="409"/>
      <c r="U694" s="409"/>
      <c r="V694" s="409"/>
      <c r="W694" s="409"/>
      <c r="X694" s="409"/>
      <c r="Y694" s="409"/>
      <c r="Z694" s="409"/>
    </row>
    <row r="695">
      <c r="A695" s="409"/>
      <c r="B695" s="409"/>
      <c r="C695" s="409"/>
      <c r="D695" s="409"/>
      <c r="E695" s="409"/>
      <c r="F695" s="409"/>
      <c r="G695" s="409"/>
      <c r="H695" s="409"/>
      <c r="I695" s="409"/>
      <c r="J695" s="409"/>
      <c r="K695" s="409"/>
      <c r="L695" s="409"/>
      <c r="M695" s="409"/>
      <c r="N695" s="409"/>
      <c r="O695" s="409"/>
      <c r="P695" s="409"/>
      <c r="Q695" s="409"/>
      <c r="R695" s="409"/>
      <c r="S695" s="409"/>
      <c r="T695" s="409"/>
      <c r="U695" s="409"/>
      <c r="V695" s="409"/>
      <c r="W695" s="409"/>
      <c r="X695" s="409"/>
      <c r="Y695" s="409"/>
      <c r="Z695" s="409"/>
    </row>
    <row r="696">
      <c r="A696" s="409"/>
      <c r="B696" s="409"/>
      <c r="C696" s="409"/>
      <c r="D696" s="409"/>
      <c r="E696" s="409"/>
      <c r="F696" s="409"/>
      <c r="G696" s="409"/>
      <c r="H696" s="409"/>
      <c r="I696" s="409"/>
      <c r="J696" s="409"/>
      <c r="K696" s="409"/>
      <c r="L696" s="409"/>
      <c r="M696" s="409"/>
      <c r="N696" s="409"/>
      <c r="O696" s="409"/>
      <c r="P696" s="409"/>
      <c r="Q696" s="409"/>
      <c r="R696" s="409"/>
      <c r="S696" s="409"/>
      <c r="T696" s="409"/>
      <c r="U696" s="409"/>
      <c r="V696" s="409"/>
      <c r="W696" s="409"/>
      <c r="X696" s="409"/>
      <c r="Y696" s="409"/>
      <c r="Z696" s="409"/>
    </row>
    <row r="697">
      <c r="A697" s="409"/>
      <c r="B697" s="409"/>
      <c r="C697" s="409"/>
      <c r="D697" s="409"/>
      <c r="E697" s="409"/>
      <c r="F697" s="409"/>
      <c r="G697" s="409"/>
      <c r="H697" s="409"/>
      <c r="I697" s="409"/>
      <c r="J697" s="409"/>
      <c r="K697" s="409"/>
      <c r="L697" s="409"/>
      <c r="M697" s="409"/>
      <c r="N697" s="409"/>
      <c r="O697" s="409"/>
      <c r="P697" s="409"/>
      <c r="Q697" s="409"/>
      <c r="R697" s="409"/>
      <c r="S697" s="409"/>
      <c r="T697" s="409"/>
      <c r="U697" s="409"/>
      <c r="V697" s="409"/>
      <c r="W697" s="409"/>
      <c r="X697" s="409"/>
      <c r="Y697" s="409"/>
      <c r="Z697" s="409"/>
    </row>
    <row r="698">
      <c r="A698" s="409"/>
      <c r="B698" s="409"/>
      <c r="C698" s="409"/>
      <c r="D698" s="409"/>
      <c r="E698" s="409"/>
      <c r="F698" s="409"/>
      <c r="G698" s="409"/>
      <c r="H698" s="409"/>
      <c r="I698" s="409"/>
      <c r="J698" s="409"/>
      <c r="K698" s="409"/>
      <c r="L698" s="409"/>
      <c r="M698" s="409"/>
      <c r="N698" s="409"/>
      <c r="O698" s="409"/>
      <c r="P698" s="409"/>
      <c r="Q698" s="409"/>
      <c r="R698" s="409"/>
      <c r="S698" s="409"/>
      <c r="T698" s="409"/>
      <c r="U698" s="409"/>
      <c r="V698" s="409"/>
      <c r="W698" s="409"/>
      <c r="X698" s="409"/>
      <c r="Y698" s="409"/>
      <c r="Z698" s="409"/>
    </row>
    <row r="699">
      <c r="A699" s="409"/>
      <c r="B699" s="409"/>
      <c r="C699" s="409"/>
      <c r="D699" s="409"/>
      <c r="E699" s="409"/>
      <c r="F699" s="409"/>
      <c r="G699" s="409"/>
      <c r="H699" s="409"/>
      <c r="I699" s="409"/>
      <c r="J699" s="409"/>
      <c r="K699" s="409"/>
      <c r="L699" s="409"/>
      <c r="M699" s="409"/>
      <c r="N699" s="409"/>
      <c r="O699" s="409"/>
      <c r="P699" s="409"/>
      <c r="Q699" s="409"/>
      <c r="R699" s="409"/>
      <c r="S699" s="409"/>
      <c r="T699" s="409"/>
      <c r="U699" s="409"/>
      <c r="V699" s="409"/>
      <c r="W699" s="409"/>
      <c r="X699" s="409"/>
      <c r="Y699" s="409"/>
      <c r="Z699" s="409"/>
    </row>
    <row r="700">
      <c r="A700" s="409"/>
      <c r="B700" s="409"/>
      <c r="C700" s="409"/>
      <c r="D700" s="409"/>
      <c r="E700" s="409"/>
      <c r="F700" s="409"/>
      <c r="G700" s="409"/>
      <c r="H700" s="409"/>
      <c r="I700" s="409"/>
      <c r="J700" s="409"/>
      <c r="K700" s="409"/>
      <c r="L700" s="409"/>
      <c r="M700" s="409"/>
      <c r="N700" s="409"/>
      <c r="O700" s="409"/>
      <c r="P700" s="409"/>
      <c r="Q700" s="409"/>
      <c r="R700" s="409"/>
      <c r="S700" s="409"/>
      <c r="T700" s="409"/>
      <c r="U700" s="409"/>
      <c r="V700" s="409"/>
      <c r="W700" s="409"/>
      <c r="X700" s="409"/>
      <c r="Y700" s="409"/>
      <c r="Z700" s="409"/>
    </row>
    <row r="701">
      <c r="A701" s="409"/>
      <c r="B701" s="409"/>
      <c r="C701" s="409"/>
      <c r="D701" s="409"/>
      <c r="E701" s="409"/>
      <c r="F701" s="409"/>
      <c r="G701" s="409"/>
      <c r="H701" s="409"/>
      <c r="I701" s="409"/>
      <c r="J701" s="409"/>
      <c r="K701" s="409"/>
      <c r="L701" s="409"/>
      <c r="M701" s="409"/>
      <c r="N701" s="409"/>
      <c r="O701" s="409"/>
      <c r="P701" s="409"/>
      <c r="Q701" s="409"/>
      <c r="R701" s="409"/>
      <c r="S701" s="409"/>
      <c r="T701" s="409"/>
      <c r="U701" s="409"/>
      <c r="V701" s="409"/>
      <c r="W701" s="409"/>
      <c r="X701" s="409"/>
      <c r="Y701" s="409"/>
      <c r="Z701" s="409"/>
    </row>
    <row r="702">
      <c r="A702" s="409"/>
      <c r="B702" s="409"/>
      <c r="C702" s="409"/>
      <c r="D702" s="409"/>
      <c r="E702" s="409"/>
      <c r="F702" s="409"/>
      <c r="G702" s="409"/>
      <c r="H702" s="409"/>
      <c r="I702" s="409"/>
      <c r="J702" s="409"/>
      <c r="K702" s="409"/>
      <c r="L702" s="409"/>
      <c r="M702" s="409"/>
      <c r="N702" s="409"/>
      <c r="O702" s="409"/>
      <c r="P702" s="409"/>
      <c r="Q702" s="409"/>
      <c r="R702" s="409"/>
      <c r="S702" s="409"/>
      <c r="T702" s="409"/>
      <c r="U702" s="409"/>
      <c r="V702" s="409"/>
      <c r="W702" s="409"/>
      <c r="X702" s="409"/>
      <c r="Y702" s="409"/>
      <c r="Z702" s="409"/>
    </row>
    <row r="703">
      <c r="A703" s="409"/>
      <c r="B703" s="409"/>
      <c r="C703" s="409"/>
      <c r="D703" s="409"/>
      <c r="E703" s="409"/>
      <c r="F703" s="409"/>
      <c r="G703" s="409"/>
      <c r="H703" s="409"/>
      <c r="I703" s="409"/>
      <c r="J703" s="409"/>
      <c r="K703" s="409"/>
      <c r="L703" s="409"/>
      <c r="M703" s="409"/>
      <c r="N703" s="409"/>
      <c r="O703" s="409"/>
      <c r="P703" s="409"/>
      <c r="Q703" s="409"/>
      <c r="R703" s="409"/>
      <c r="S703" s="409"/>
      <c r="T703" s="409"/>
      <c r="U703" s="409"/>
      <c r="V703" s="409"/>
      <c r="W703" s="409"/>
      <c r="X703" s="409"/>
      <c r="Y703" s="409"/>
      <c r="Z703" s="409"/>
    </row>
    <row r="704">
      <c r="A704" s="409"/>
      <c r="B704" s="409"/>
      <c r="C704" s="409"/>
      <c r="D704" s="409"/>
      <c r="E704" s="409"/>
      <c r="F704" s="409"/>
      <c r="G704" s="409"/>
      <c r="H704" s="409"/>
      <c r="I704" s="409"/>
      <c r="J704" s="409"/>
      <c r="K704" s="409"/>
      <c r="L704" s="409"/>
      <c r="M704" s="409"/>
      <c r="N704" s="409"/>
      <c r="O704" s="409"/>
      <c r="P704" s="409"/>
      <c r="Q704" s="409"/>
      <c r="R704" s="409"/>
      <c r="S704" s="409"/>
      <c r="T704" s="409"/>
      <c r="U704" s="409"/>
      <c r="V704" s="409"/>
      <c r="W704" s="409"/>
      <c r="X704" s="409"/>
      <c r="Y704" s="409"/>
      <c r="Z704" s="409"/>
    </row>
    <row r="705">
      <c r="A705" s="409"/>
      <c r="B705" s="409"/>
      <c r="C705" s="409"/>
      <c r="D705" s="409"/>
      <c r="E705" s="409"/>
      <c r="F705" s="409"/>
      <c r="G705" s="409"/>
      <c r="H705" s="409"/>
      <c r="I705" s="409"/>
      <c r="J705" s="409"/>
      <c r="K705" s="409"/>
      <c r="L705" s="409"/>
      <c r="M705" s="409"/>
      <c r="N705" s="409"/>
      <c r="O705" s="409"/>
      <c r="P705" s="409"/>
      <c r="Q705" s="409"/>
      <c r="R705" s="409"/>
      <c r="S705" s="409"/>
      <c r="T705" s="409"/>
      <c r="U705" s="409"/>
      <c r="V705" s="409"/>
      <c r="W705" s="409"/>
      <c r="X705" s="409"/>
      <c r="Y705" s="409"/>
      <c r="Z705" s="409"/>
    </row>
    <row r="706">
      <c r="A706" s="409"/>
      <c r="B706" s="409"/>
      <c r="C706" s="409"/>
      <c r="D706" s="409"/>
      <c r="E706" s="409"/>
      <c r="F706" s="409"/>
      <c r="G706" s="409"/>
      <c r="H706" s="409"/>
      <c r="I706" s="409"/>
      <c r="J706" s="409"/>
      <c r="K706" s="409"/>
      <c r="L706" s="409"/>
      <c r="M706" s="409"/>
      <c r="N706" s="409"/>
      <c r="O706" s="409"/>
      <c r="P706" s="409"/>
      <c r="Q706" s="409"/>
      <c r="R706" s="409"/>
      <c r="S706" s="409"/>
      <c r="T706" s="409"/>
      <c r="U706" s="409"/>
      <c r="V706" s="409"/>
      <c r="W706" s="409"/>
      <c r="X706" s="409"/>
      <c r="Y706" s="409"/>
      <c r="Z706" s="409"/>
    </row>
    <row r="707">
      <c r="A707" s="409"/>
      <c r="B707" s="409"/>
      <c r="C707" s="409"/>
      <c r="D707" s="409"/>
      <c r="E707" s="409"/>
      <c r="F707" s="409"/>
      <c r="G707" s="409"/>
      <c r="H707" s="409"/>
      <c r="I707" s="409"/>
      <c r="J707" s="409"/>
      <c r="K707" s="409"/>
      <c r="L707" s="409"/>
      <c r="M707" s="409"/>
      <c r="N707" s="409"/>
      <c r="O707" s="409"/>
      <c r="P707" s="409"/>
      <c r="Q707" s="409"/>
      <c r="R707" s="409"/>
      <c r="S707" s="409"/>
      <c r="T707" s="409"/>
      <c r="U707" s="409"/>
      <c r="V707" s="409"/>
      <c r="W707" s="409"/>
      <c r="X707" s="409"/>
      <c r="Y707" s="409"/>
      <c r="Z707" s="409"/>
    </row>
    <row r="708">
      <c r="A708" s="409"/>
      <c r="B708" s="409"/>
      <c r="C708" s="409"/>
      <c r="D708" s="409"/>
      <c r="E708" s="409"/>
      <c r="F708" s="409"/>
      <c r="G708" s="409"/>
      <c r="H708" s="409"/>
      <c r="I708" s="409"/>
      <c r="J708" s="409"/>
      <c r="K708" s="409"/>
      <c r="L708" s="409"/>
      <c r="M708" s="409"/>
      <c r="N708" s="409"/>
      <c r="O708" s="409"/>
      <c r="P708" s="409"/>
      <c r="Q708" s="409"/>
      <c r="R708" s="409"/>
      <c r="S708" s="409"/>
      <c r="T708" s="409"/>
      <c r="U708" s="409"/>
      <c r="V708" s="409"/>
      <c r="W708" s="409"/>
      <c r="X708" s="409"/>
      <c r="Y708" s="409"/>
      <c r="Z708" s="409"/>
    </row>
    <row r="709">
      <c r="A709" s="409"/>
      <c r="B709" s="409"/>
      <c r="C709" s="409"/>
      <c r="D709" s="409"/>
      <c r="E709" s="409"/>
      <c r="F709" s="409"/>
      <c r="G709" s="409"/>
      <c r="H709" s="409"/>
      <c r="I709" s="409"/>
      <c r="J709" s="409"/>
      <c r="K709" s="409"/>
      <c r="L709" s="409"/>
      <c r="M709" s="409"/>
      <c r="N709" s="409"/>
      <c r="O709" s="409"/>
      <c r="P709" s="409"/>
      <c r="Q709" s="409"/>
      <c r="R709" s="409"/>
      <c r="S709" s="409"/>
      <c r="T709" s="409"/>
      <c r="U709" s="409"/>
      <c r="V709" s="409"/>
      <c r="W709" s="409"/>
      <c r="X709" s="409"/>
      <c r="Y709" s="409"/>
      <c r="Z709" s="409"/>
    </row>
    <row r="710">
      <c r="A710" s="409"/>
      <c r="B710" s="409"/>
      <c r="C710" s="409"/>
      <c r="D710" s="409"/>
      <c r="E710" s="409"/>
      <c r="F710" s="409"/>
      <c r="G710" s="409"/>
      <c r="H710" s="409"/>
      <c r="I710" s="409"/>
      <c r="J710" s="409"/>
      <c r="K710" s="409"/>
      <c r="L710" s="409"/>
      <c r="M710" s="409"/>
      <c r="N710" s="409"/>
      <c r="O710" s="409"/>
      <c r="P710" s="409"/>
      <c r="Q710" s="409"/>
      <c r="R710" s="409"/>
      <c r="S710" s="409"/>
      <c r="T710" s="409"/>
      <c r="U710" s="409"/>
      <c r="V710" s="409"/>
      <c r="W710" s="409"/>
      <c r="X710" s="409"/>
      <c r="Y710" s="409"/>
      <c r="Z710" s="409"/>
    </row>
    <row r="711">
      <c r="A711" s="409"/>
      <c r="B711" s="409"/>
      <c r="C711" s="409"/>
      <c r="D711" s="409"/>
      <c r="E711" s="409"/>
      <c r="F711" s="409"/>
      <c r="G711" s="409"/>
      <c r="H711" s="409"/>
      <c r="I711" s="409"/>
      <c r="J711" s="409"/>
      <c r="K711" s="409"/>
      <c r="L711" s="409"/>
      <c r="M711" s="409"/>
      <c r="N711" s="409"/>
      <c r="O711" s="409"/>
      <c r="P711" s="409"/>
      <c r="Q711" s="409"/>
      <c r="R711" s="409"/>
      <c r="S711" s="409"/>
      <c r="T711" s="409"/>
      <c r="U711" s="409"/>
      <c r="V711" s="409"/>
      <c r="W711" s="409"/>
      <c r="X711" s="409"/>
      <c r="Y711" s="409"/>
      <c r="Z711" s="409"/>
    </row>
    <row r="712">
      <c r="A712" s="409"/>
      <c r="B712" s="409"/>
      <c r="C712" s="409"/>
      <c r="D712" s="409"/>
      <c r="E712" s="409"/>
      <c r="F712" s="409"/>
      <c r="G712" s="409"/>
      <c r="H712" s="409"/>
      <c r="I712" s="409"/>
      <c r="J712" s="409"/>
      <c r="K712" s="409"/>
      <c r="L712" s="409"/>
      <c r="M712" s="409"/>
      <c r="N712" s="409"/>
      <c r="O712" s="409"/>
      <c r="P712" s="409"/>
      <c r="Q712" s="409"/>
      <c r="R712" s="409"/>
      <c r="S712" s="409"/>
      <c r="T712" s="409"/>
      <c r="U712" s="409"/>
      <c r="V712" s="409"/>
      <c r="W712" s="409"/>
      <c r="X712" s="409"/>
      <c r="Y712" s="409"/>
      <c r="Z712" s="409"/>
    </row>
    <row r="713">
      <c r="A713" s="409"/>
      <c r="B713" s="409"/>
      <c r="C713" s="409"/>
      <c r="D713" s="409"/>
      <c r="E713" s="409"/>
      <c r="F713" s="409"/>
      <c r="G713" s="409"/>
      <c r="H713" s="409"/>
      <c r="I713" s="409"/>
      <c r="J713" s="409"/>
      <c r="K713" s="409"/>
      <c r="L713" s="409"/>
      <c r="M713" s="409"/>
      <c r="N713" s="409"/>
      <c r="O713" s="409"/>
      <c r="P713" s="409"/>
      <c r="Q713" s="409"/>
      <c r="R713" s="409"/>
      <c r="S713" s="409"/>
      <c r="T713" s="409"/>
      <c r="U713" s="409"/>
      <c r="V713" s="409"/>
      <c r="W713" s="409"/>
      <c r="X713" s="409"/>
      <c r="Y713" s="409"/>
      <c r="Z713" s="409"/>
    </row>
    <row r="714">
      <c r="A714" s="409"/>
      <c r="B714" s="409"/>
      <c r="C714" s="409"/>
      <c r="D714" s="409"/>
      <c r="E714" s="409"/>
      <c r="F714" s="409"/>
      <c r="G714" s="409"/>
      <c r="H714" s="409"/>
      <c r="I714" s="409"/>
      <c r="J714" s="409"/>
      <c r="K714" s="409"/>
      <c r="L714" s="409"/>
      <c r="M714" s="409"/>
      <c r="N714" s="409"/>
      <c r="O714" s="409"/>
      <c r="P714" s="409"/>
      <c r="Q714" s="409"/>
      <c r="R714" s="409"/>
      <c r="S714" s="409"/>
      <c r="T714" s="409"/>
      <c r="U714" s="409"/>
      <c r="V714" s="409"/>
      <c r="W714" s="409"/>
      <c r="X714" s="409"/>
      <c r="Y714" s="409"/>
      <c r="Z714" s="409"/>
    </row>
    <row r="715">
      <c r="A715" s="409"/>
      <c r="B715" s="409"/>
      <c r="C715" s="409"/>
      <c r="D715" s="409"/>
      <c r="E715" s="409"/>
      <c r="F715" s="409"/>
      <c r="G715" s="409"/>
      <c r="H715" s="409"/>
      <c r="I715" s="409"/>
      <c r="J715" s="409"/>
      <c r="K715" s="409"/>
      <c r="L715" s="409"/>
      <c r="M715" s="409"/>
      <c r="N715" s="409"/>
      <c r="O715" s="409"/>
      <c r="P715" s="409"/>
      <c r="Q715" s="409"/>
      <c r="R715" s="409"/>
      <c r="S715" s="409"/>
      <c r="T715" s="409"/>
      <c r="U715" s="409"/>
      <c r="V715" s="409"/>
      <c r="W715" s="409"/>
      <c r="X715" s="409"/>
      <c r="Y715" s="409"/>
      <c r="Z715" s="409"/>
    </row>
    <row r="716">
      <c r="A716" s="409"/>
      <c r="B716" s="409"/>
      <c r="C716" s="409"/>
      <c r="D716" s="409"/>
      <c r="E716" s="409"/>
      <c r="F716" s="409"/>
      <c r="G716" s="409"/>
      <c r="H716" s="409"/>
      <c r="I716" s="409"/>
      <c r="J716" s="409"/>
      <c r="K716" s="409"/>
      <c r="L716" s="409"/>
      <c r="M716" s="409"/>
      <c r="N716" s="409"/>
      <c r="O716" s="409"/>
      <c r="P716" s="409"/>
      <c r="Q716" s="409"/>
      <c r="R716" s="409"/>
      <c r="S716" s="409"/>
      <c r="T716" s="409"/>
      <c r="U716" s="409"/>
      <c r="V716" s="409"/>
      <c r="W716" s="409"/>
      <c r="X716" s="409"/>
      <c r="Y716" s="409"/>
      <c r="Z716" s="409"/>
    </row>
    <row r="717">
      <c r="A717" s="409"/>
      <c r="B717" s="409"/>
      <c r="C717" s="409"/>
      <c r="D717" s="409"/>
      <c r="E717" s="409"/>
      <c r="F717" s="409"/>
      <c r="G717" s="409"/>
      <c r="H717" s="409"/>
      <c r="I717" s="409"/>
      <c r="J717" s="409"/>
      <c r="K717" s="409"/>
      <c r="L717" s="409"/>
      <c r="M717" s="409"/>
      <c r="N717" s="409"/>
      <c r="O717" s="409"/>
      <c r="P717" s="409"/>
      <c r="Q717" s="409"/>
      <c r="R717" s="409"/>
      <c r="S717" s="409"/>
      <c r="T717" s="409"/>
      <c r="U717" s="409"/>
      <c r="V717" s="409"/>
      <c r="W717" s="409"/>
      <c r="X717" s="409"/>
      <c r="Y717" s="409"/>
      <c r="Z717" s="409"/>
    </row>
    <row r="718">
      <c r="A718" s="409"/>
      <c r="B718" s="409"/>
      <c r="C718" s="409"/>
      <c r="D718" s="409"/>
      <c r="E718" s="409"/>
      <c r="F718" s="409"/>
      <c r="G718" s="409"/>
      <c r="H718" s="409"/>
      <c r="I718" s="409"/>
      <c r="J718" s="409"/>
      <c r="K718" s="409"/>
      <c r="L718" s="409"/>
      <c r="M718" s="409"/>
      <c r="N718" s="409"/>
      <c r="O718" s="409"/>
      <c r="P718" s="409"/>
      <c r="Q718" s="409"/>
      <c r="R718" s="409"/>
      <c r="S718" s="409"/>
      <c r="T718" s="409"/>
      <c r="U718" s="409"/>
      <c r="V718" s="409"/>
      <c r="W718" s="409"/>
      <c r="X718" s="409"/>
      <c r="Y718" s="409"/>
      <c r="Z718" s="409"/>
    </row>
    <row r="719">
      <c r="A719" s="409"/>
      <c r="B719" s="409"/>
      <c r="C719" s="409"/>
      <c r="D719" s="409"/>
      <c r="E719" s="409"/>
      <c r="F719" s="409"/>
      <c r="G719" s="409"/>
      <c r="H719" s="409"/>
      <c r="I719" s="409"/>
      <c r="J719" s="409"/>
      <c r="K719" s="409"/>
      <c r="L719" s="409"/>
      <c r="M719" s="409"/>
      <c r="N719" s="409"/>
      <c r="O719" s="409"/>
      <c r="P719" s="409"/>
      <c r="Q719" s="409"/>
      <c r="R719" s="409"/>
      <c r="S719" s="409"/>
      <c r="T719" s="409"/>
      <c r="U719" s="409"/>
      <c r="V719" s="409"/>
      <c r="W719" s="409"/>
      <c r="X719" s="409"/>
      <c r="Y719" s="409"/>
      <c r="Z719" s="409"/>
    </row>
    <row r="720">
      <c r="A720" s="409"/>
      <c r="B720" s="409"/>
      <c r="C720" s="409"/>
      <c r="D720" s="409"/>
      <c r="E720" s="409"/>
      <c r="F720" s="409"/>
      <c r="G720" s="409"/>
      <c r="H720" s="409"/>
      <c r="I720" s="409"/>
      <c r="J720" s="409"/>
      <c r="K720" s="409"/>
      <c r="L720" s="409"/>
      <c r="M720" s="409"/>
      <c r="N720" s="409"/>
      <c r="O720" s="409"/>
      <c r="P720" s="409"/>
      <c r="Q720" s="409"/>
      <c r="R720" s="409"/>
      <c r="S720" s="409"/>
      <c r="T720" s="409"/>
      <c r="U720" s="409"/>
      <c r="V720" s="409"/>
      <c r="W720" s="409"/>
      <c r="X720" s="409"/>
      <c r="Y720" s="409"/>
      <c r="Z720" s="409"/>
    </row>
    <row r="721">
      <c r="A721" s="409"/>
      <c r="B721" s="409"/>
      <c r="C721" s="409"/>
      <c r="D721" s="409"/>
      <c r="E721" s="409"/>
      <c r="F721" s="409"/>
      <c r="G721" s="409"/>
      <c r="H721" s="409"/>
      <c r="I721" s="409"/>
      <c r="J721" s="409"/>
      <c r="K721" s="409"/>
      <c r="L721" s="409"/>
      <c r="M721" s="409"/>
      <c r="N721" s="409"/>
      <c r="O721" s="409"/>
      <c r="P721" s="409"/>
      <c r="Q721" s="409"/>
      <c r="R721" s="409"/>
      <c r="S721" s="409"/>
      <c r="T721" s="409"/>
      <c r="U721" s="409"/>
      <c r="V721" s="409"/>
      <c r="W721" s="409"/>
      <c r="X721" s="409"/>
      <c r="Y721" s="409"/>
      <c r="Z721" s="409"/>
    </row>
    <row r="722">
      <c r="A722" s="409"/>
      <c r="B722" s="409"/>
      <c r="C722" s="409"/>
      <c r="D722" s="409"/>
      <c r="E722" s="409"/>
      <c r="F722" s="409"/>
      <c r="G722" s="409"/>
      <c r="H722" s="409"/>
      <c r="I722" s="409"/>
      <c r="J722" s="409"/>
      <c r="K722" s="409"/>
      <c r="L722" s="409"/>
      <c r="M722" s="409"/>
      <c r="N722" s="409"/>
      <c r="O722" s="409"/>
      <c r="P722" s="409"/>
      <c r="Q722" s="409"/>
      <c r="R722" s="409"/>
      <c r="S722" s="409"/>
      <c r="T722" s="409"/>
      <c r="U722" s="409"/>
      <c r="V722" s="409"/>
      <c r="W722" s="409"/>
      <c r="X722" s="409"/>
      <c r="Y722" s="409"/>
      <c r="Z722" s="409"/>
    </row>
    <row r="723">
      <c r="A723" s="409"/>
      <c r="B723" s="409"/>
      <c r="C723" s="409"/>
      <c r="D723" s="409"/>
      <c r="E723" s="409"/>
      <c r="F723" s="409"/>
      <c r="G723" s="409"/>
      <c r="H723" s="409"/>
      <c r="I723" s="409"/>
      <c r="J723" s="409"/>
      <c r="K723" s="409"/>
      <c r="L723" s="409"/>
      <c r="M723" s="409"/>
      <c r="N723" s="409"/>
      <c r="O723" s="409"/>
      <c r="P723" s="409"/>
      <c r="Q723" s="409"/>
      <c r="R723" s="409"/>
      <c r="S723" s="409"/>
      <c r="T723" s="409"/>
      <c r="U723" s="409"/>
      <c r="V723" s="409"/>
      <c r="W723" s="409"/>
      <c r="X723" s="409"/>
      <c r="Y723" s="409"/>
      <c r="Z723" s="409"/>
    </row>
    <row r="724">
      <c r="A724" s="409"/>
      <c r="B724" s="409"/>
      <c r="C724" s="409"/>
      <c r="D724" s="409"/>
      <c r="E724" s="409"/>
      <c r="F724" s="409"/>
      <c r="G724" s="409"/>
      <c r="H724" s="409"/>
      <c r="I724" s="409"/>
      <c r="J724" s="409"/>
      <c r="K724" s="409"/>
      <c r="L724" s="409"/>
      <c r="M724" s="409"/>
      <c r="N724" s="409"/>
      <c r="O724" s="409"/>
      <c r="P724" s="409"/>
      <c r="Q724" s="409"/>
      <c r="R724" s="409"/>
      <c r="S724" s="409"/>
      <c r="T724" s="409"/>
      <c r="U724" s="409"/>
      <c r="V724" s="409"/>
      <c r="W724" s="409"/>
      <c r="X724" s="409"/>
      <c r="Y724" s="409"/>
      <c r="Z724" s="409"/>
    </row>
    <row r="725">
      <c r="A725" s="409"/>
      <c r="B725" s="409"/>
      <c r="C725" s="409"/>
      <c r="D725" s="409"/>
      <c r="E725" s="409"/>
      <c r="F725" s="409"/>
      <c r="G725" s="409"/>
      <c r="H725" s="409"/>
      <c r="I725" s="409"/>
      <c r="J725" s="409"/>
      <c r="K725" s="409"/>
      <c r="L725" s="409"/>
      <c r="M725" s="409"/>
      <c r="N725" s="409"/>
      <c r="O725" s="409"/>
      <c r="P725" s="409"/>
      <c r="Q725" s="409"/>
      <c r="R725" s="409"/>
      <c r="S725" s="409"/>
      <c r="T725" s="409"/>
      <c r="U725" s="409"/>
      <c r="V725" s="409"/>
      <c r="W725" s="409"/>
      <c r="X725" s="409"/>
      <c r="Y725" s="409"/>
      <c r="Z725" s="409"/>
    </row>
    <row r="726">
      <c r="A726" s="409"/>
      <c r="B726" s="409"/>
      <c r="C726" s="409"/>
      <c r="D726" s="409"/>
      <c r="E726" s="409"/>
      <c r="F726" s="409"/>
      <c r="G726" s="409"/>
      <c r="H726" s="409"/>
      <c r="I726" s="409"/>
      <c r="J726" s="409"/>
      <c r="K726" s="409"/>
      <c r="L726" s="409"/>
      <c r="M726" s="409"/>
      <c r="N726" s="409"/>
      <c r="O726" s="409"/>
      <c r="P726" s="409"/>
      <c r="Q726" s="409"/>
      <c r="R726" s="409"/>
      <c r="S726" s="409"/>
      <c r="T726" s="409"/>
      <c r="U726" s="409"/>
      <c r="V726" s="409"/>
      <c r="W726" s="409"/>
      <c r="X726" s="409"/>
      <c r="Y726" s="409"/>
      <c r="Z726" s="409"/>
    </row>
    <row r="727">
      <c r="A727" s="409"/>
      <c r="B727" s="409"/>
      <c r="C727" s="409"/>
      <c r="D727" s="409"/>
      <c r="E727" s="409"/>
      <c r="F727" s="409"/>
      <c r="G727" s="409"/>
      <c r="H727" s="409"/>
      <c r="I727" s="409"/>
      <c r="J727" s="409"/>
      <c r="K727" s="409"/>
      <c r="L727" s="409"/>
      <c r="M727" s="409"/>
      <c r="N727" s="409"/>
      <c r="O727" s="409"/>
      <c r="P727" s="409"/>
      <c r="Q727" s="409"/>
      <c r="R727" s="409"/>
      <c r="S727" s="409"/>
      <c r="T727" s="409"/>
      <c r="U727" s="409"/>
      <c r="V727" s="409"/>
      <c r="W727" s="409"/>
      <c r="X727" s="409"/>
      <c r="Y727" s="409"/>
      <c r="Z727" s="409"/>
    </row>
    <row r="728">
      <c r="A728" s="409"/>
      <c r="B728" s="409"/>
      <c r="C728" s="409"/>
      <c r="D728" s="409"/>
      <c r="E728" s="409"/>
      <c r="F728" s="409"/>
      <c r="G728" s="409"/>
      <c r="H728" s="409"/>
      <c r="I728" s="409"/>
      <c r="J728" s="409"/>
      <c r="K728" s="409"/>
      <c r="L728" s="409"/>
      <c r="M728" s="409"/>
      <c r="N728" s="409"/>
      <c r="O728" s="409"/>
      <c r="P728" s="409"/>
      <c r="Q728" s="409"/>
      <c r="R728" s="409"/>
      <c r="S728" s="409"/>
      <c r="T728" s="409"/>
      <c r="U728" s="409"/>
      <c r="V728" s="409"/>
      <c r="W728" s="409"/>
      <c r="X728" s="409"/>
      <c r="Y728" s="409"/>
      <c r="Z728" s="409"/>
    </row>
    <row r="729">
      <c r="A729" s="409"/>
      <c r="B729" s="409"/>
      <c r="C729" s="409"/>
      <c r="D729" s="409"/>
      <c r="E729" s="409"/>
      <c r="F729" s="409"/>
      <c r="G729" s="409"/>
      <c r="H729" s="409"/>
      <c r="I729" s="409"/>
      <c r="J729" s="409"/>
      <c r="K729" s="409"/>
      <c r="L729" s="409"/>
      <c r="M729" s="409"/>
      <c r="N729" s="409"/>
      <c r="O729" s="409"/>
      <c r="P729" s="409"/>
      <c r="Q729" s="409"/>
      <c r="R729" s="409"/>
      <c r="S729" s="409"/>
      <c r="T729" s="409"/>
      <c r="U729" s="409"/>
      <c r="V729" s="409"/>
      <c r="W729" s="409"/>
      <c r="X729" s="409"/>
      <c r="Y729" s="409"/>
      <c r="Z729" s="409"/>
    </row>
    <row r="730">
      <c r="A730" s="409"/>
      <c r="B730" s="409"/>
      <c r="C730" s="409"/>
      <c r="D730" s="409"/>
      <c r="E730" s="409"/>
      <c r="F730" s="409"/>
      <c r="G730" s="409"/>
      <c r="H730" s="409"/>
      <c r="I730" s="409"/>
      <c r="J730" s="409"/>
      <c r="K730" s="409"/>
      <c r="L730" s="409"/>
      <c r="M730" s="409"/>
      <c r="N730" s="409"/>
      <c r="O730" s="409"/>
      <c r="P730" s="409"/>
      <c r="Q730" s="409"/>
      <c r="R730" s="409"/>
      <c r="S730" s="409"/>
      <c r="T730" s="409"/>
      <c r="U730" s="409"/>
      <c r="V730" s="409"/>
      <c r="W730" s="409"/>
      <c r="X730" s="409"/>
      <c r="Y730" s="409"/>
      <c r="Z730" s="409"/>
    </row>
    <row r="731">
      <c r="A731" s="409"/>
      <c r="B731" s="409"/>
      <c r="C731" s="409"/>
      <c r="D731" s="409"/>
      <c r="E731" s="409"/>
      <c r="F731" s="409"/>
      <c r="G731" s="409"/>
      <c r="H731" s="409"/>
      <c r="I731" s="409"/>
      <c r="J731" s="409"/>
      <c r="K731" s="409"/>
      <c r="L731" s="409"/>
      <c r="M731" s="409"/>
      <c r="N731" s="409"/>
      <c r="O731" s="409"/>
      <c r="P731" s="409"/>
      <c r="Q731" s="409"/>
      <c r="R731" s="409"/>
      <c r="S731" s="409"/>
      <c r="T731" s="409"/>
      <c r="U731" s="409"/>
      <c r="V731" s="409"/>
      <c r="W731" s="409"/>
      <c r="X731" s="409"/>
      <c r="Y731" s="409"/>
      <c r="Z731" s="409"/>
    </row>
    <row r="732">
      <c r="A732" s="409"/>
      <c r="B732" s="409"/>
      <c r="C732" s="409"/>
      <c r="D732" s="409"/>
      <c r="E732" s="409"/>
      <c r="F732" s="409"/>
      <c r="G732" s="409"/>
      <c r="H732" s="409"/>
      <c r="I732" s="409"/>
      <c r="J732" s="409"/>
      <c r="K732" s="409"/>
      <c r="L732" s="409"/>
      <c r="M732" s="409"/>
      <c r="N732" s="409"/>
      <c r="O732" s="409"/>
      <c r="P732" s="409"/>
      <c r="Q732" s="409"/>
      <c r="R732" s="409"/>
      <c r="S732" s="409"/>
      <c r="T732" s="409"/>
      <c r="U732" s="409"/>
      <c r="V732" s="409"/>
      <c r="W732" s="409"/>
      <c r="X732" s="409"/>
      <c r="Y732" s="409"/>
      <c r="Z732" s="409"/>
    </row>
    <row r="733">
      <c r="A733" s="409"/>
      <c r="B733" s="409"/>
      <c r="C733" s="409"/>
      <c r="D733" s="409"/>
      <c r="E733" s="409"/>
      <c r="F733" s="409"/>
      <c r="G733" s="409"/>
      <c r="H733" s="409"/>
      <c r="I733" s="409"/>
      <c r="J733" s="409"/>
      <c r="K733" s="409"/>
      <c r="L733" s="409"/>
      <c r="M733" s="409"/>
      <c r="N733" s="409"/>
      <c r="O733" s="409"/>
      <c r="P733" s="409"/>
      <c r="Q733" s="409"/>
      <c r="R733" s="409"/>
      <c r="S733" s="409"/>
      <c r="T733" s="409"/>
      <c r="U733" s="409"/>
      <c r="V733" s="409"/>
      <c r="W733" s="409"/>
      <c r="X733" s="409"/>
      <c r="Y733" s="409"/>
      <c r="Z733" s="409"/>
    </row>
    <row r="734">
      <c r="A734" s="409"/>
      <c r="B734" s="409"/>
      <c r="C734" s="409"/>
      <c r="D734" s="409"/>
      <c r="E734" s="409"/>
      <c r="F734" s="409"/>
      <c r="G734" s="409"/>
      <c r="H734" s="409"/>
      <c r="I734" s="409"/>
      <c r="J734" s="409"/>
      <c r="K734" s="409"/>
      <c r="L734" s="409"/>
      <c r="M734" s="409"/>
      <c r="N734" s="409"/>
      <c r="O734" s="409"/>
      <c r="P734" s="409"/>
      <c r="Q734" s="409"/>
      <c r="R734" s="409"/>
      <c r="S734" s="409"/>
      <c r="T734" s="409"/>
      <c r="U734" s="409"/>
      <c r="V734" s="409"/>
      <c r="W734" s="409"/>
      <c r="X734" s="409"/>
      <c r="Y734" s="409"/>
      <c r="Z734" s="409"/>
    </row>
    <row r="735">
      <c r="A735" s="409"/>
      <c r="B735" s="409"/>
      <c r="C735" s="409"/>
      <c r="D735" s="409"/>
      <c r="E735" s="409"/>
      <c r="F735" s="409"/>
      <c r="G735" s="409"/>
      <c r="H735" s="409"/>
      <c r="I735" s="409"/>
      <c r="J735" s="409"/>
      <c r="K735" s="409"/>
      <c r="L735" s="409"/>
      <c r="M735" s="409"/>
      <c r="N735" s="409"/>
      <c r="O735" s="409"/>
      <c r="P735" s="409"/>
      <c r="Q735" s="409"/>
      <c r="R735" s="409"/>
      <c r="S735" s="409"/>
      <c r="T735" s="409"/>
      <c r="U735" s="409"/>
      <c r="V735" s="409"/>
      <c r="W735" s="409"/>
      <c r="X735" s="409"/>
      <c r="Y735" s="409"/>
      <c r="Z735" s="409"/>
    </row>
    <row r="736">
      <c r="A736" s="409"/>
      <c r="B736" s="409"/>
      <c r="C736" s="409"/>
      <c r="D736" s="409"/>
      <c r="E736" s="409"/>
      <c r="F736" s="409"/>
      <c r="G736" s="409"/>
      <c r="H736" s="409"/>
      <c r="I736" s="409"/>
      <c r="J736" s="409"/>
      <c r="K736" s="409"/>
      <c r="L736" s="409"/>
      <c r="M736" s="409"/>
      <c r="N736" s="409"/>
      <c r="O736" s="409"/>
      <c r="P736" s="409"/>
      <c r="Q736" s="409"/>
      <c r="R736" s="409"/>
      <c r="S736" s="409"/>
      <c r="T736" s="409"/>
      <c r="U736" s="409"/>
      <c r="V736" s="409"/>
      <c r="W736" s="409"/>
      <c r="X736" s="409"/>
      <c r="Y736" s="409"/>
      <c r="Z736" s="409"/>
    </row>
    <row r="737">
      <c r="A737" s="409"/>
      <c r="B737" s="409"/>
      <c r="C737" s="409"/>
      <c r="D737" s="409"/>
      <c r="E737" s="409"/>
      <c r="F737" s="409"/>
      <c r="G737" s="409"/>
      <c r="H737" s="409"/>
      <c r="I737" s="409"/>
      <c r="J737" s="409"/>
      <c r="K737" s="409"/>
      <c r="L737" s="409"/>
      <c r="M737" s="409"/>
      <c r="N737" s="409"/>
      <c r="O737" s="409"/>
      <c r="P737" s="409"/>
      <c r="Q737" s="409"/>
      <c r="R737" s="409"/>
      <c r="S737" s="409"/>
      <c r="T737" s="409"/>
      <c r="U737" s="409"/>
      <c r="V737" s="409"/>
      <c r="W737" s="409"/>
      <c r="X737" s="409"/>
      <c r="Y737" s="409"/>
      <c r="Z737" s="409"/>
    </row>
    <row r="738">
      <c r="A738" s="409"/>
      <c r="B738" s="409"/>
      <c r="C738" s="409"/>
      <c r="D738" s="409"/>
      <c r="E738" s="409"/>
      <c r="F738" s="409"/>
      <c r="G738" s="409"/>
      <c r="H738" s="409"/>
      <c r="I738" s="409"/>
      <c r="J738" s="409"/>
      <c r="K738" s="409"/>
      <c r="L738" s="409"/>
      <c r="M738" s="409"/>
      <c r="N738" s="409"/>
      <c r="O738" s="409"/>
      <c r="P738" s="409"/>
      <c r="Q738" s="409"/>
      <c r="R738" s="409"/>
      <c r="S738" s="409"/>
      <c r="T738" s="409"/>
      <c r="U738" s="409"/>
      <c r="V738" s="409"/>
      <c r="W738" s="409"/>
      <c r="X738" s="409"/>
      <c r="Y738" s="409"/>
      <c r="Z738" s="409"/>
    </row>
    <row r="739">
      <c r="A739" s="409"/>
      <c r="B739" s="409"/>
      <c r="C739" s="409"/>
      <c r="D739" s="409"/>
      <c r="E739" s="409"/>
      <c r="F739" s="409"/>
      <c r="G739" s="409"/>
      <c r="H739" s="409"/>
      <c r="I739" s="409"/>
      <c r="J739" s="409"/>
      <c r="K739" s="409"/>
      <c r="L739" s="409"/>
      <c r="M739" s="409"/>
      <c r="N739" s="409"/>
      <c r="O739" s="409"/>
      <c r="P739" s="409"/>
      <c r="Q739" s="409"/>
      <c r="R739" s="409"/>
      <c r="S739" s="409"/>
      <c r="T739" s="409"/>
      <c r="U739" s="409"/>
      <c r="V739" s="409"/>
      <c r="W739" s="409"/>
      <c r="X739" s="409"/>
      <c r="Y739" s="409"/>
      <c r="Z739" s="409"/>
    </row>
    <row r="740">
      <c r="A740" s="409"/>
      <c r="B740" s="409"/>
      <c r="C740" s="409"/>
      <c r="D740" s="409"/>
      <c r="E740" s="409"/>
      <c r="F740" s="409"/>
      <c r="G740" s="409"/>
      <c r="H740" s="409"/>
      <c r="I740" s="409"/>
      <c r="J740" s="409"/>
      <c r="K740" s="409"/>
      <c r="L740" s="409"/>
      <c r="M740" s="409"/>
      <c r="N740" s="409"/>
      <c r="O740" s="409"/>
      <c r="P740" s="409"/>
      <c r="Q740" s="409"/>
      <c r="R740" s="409"/>
      <c r="S740" s="409"/>
      <c r="T740" s="409"/>
      <c r="U740" s="409"/>
      <c r="V740" s="409"/>
      <c r="W740" s="409"/>
      <c r="X740" s="409"/>
      <c r="Y740" s="409"/>
      <c r="Z740" s="409"/>
    </row>
    <row r="741">
      <c r="A741" s="409"/>
      <c r="B741" s="409"/>
      <c r="C741" s="409"/>
      <c r="D741" s="409"/>
      <c r="E741" s="409"/>
      <c r="F741" s="409"/>
      <c r="G741" s="409"/>
      <c r="H741" s="409"/>
      <c r="I741" s="409"/>
      <c r="J741" s="409"/>
      <c r="K741" s="409"/>
      <c r="L741" s="409"/>
      <c r="M741" s="409"/>
      <c r="N741" s="409"/>
      <c r="O741" s="409"/>
      <c r="P741" s="409"/>
      <c r="Q741" s="409"/>
      <c r="R741" s="409"/>
      <c r="S741" s="409"/>
      <c r="T741" s="409"/>
      <c r="U741" s="409"/>
      <c r="V741" s="409"/>
      <c r="W741" s="409"/>
      <c r="X741" s="409"/>
      <c r="Y741" s="409"/>
      <c r="Z741" s="409"/>
    </row>
    <row r="742">
      <c r="A742" s="409"/>
      <c r="B742" s="409"/>
      <c r="C742" s="409"/>
      <c r="D742" s="409"/>
      <c r="E742" s="409"/>
      <c r="F742" s="409"/>
      <c r="G742" s="409"/>
      <c r="H742" s="409"/>
      <c r="I742" s="409"/>
      <c r="J742" s="409"/>
      <c r="K742" s="409"/>
      <c r="L742" s="409"/>
      <c r="M742" s="409"/>
      <c r="N742" s="409"/>
      <c r="O742" s="409"/>
      <c r="P742" s="409"/>
      <c r="Q742" s="409"/>
      <c r="R742" s="409"/>
      <c r="S742" s="409"/>
      <c r="T742" s="409"/>
      <c r="U742" s="409"/>
      <c r="V742" s="409"/>
      <c r="W742" s="409"/>
      <c r="X742" s="409"/>
      <c r="Y742" s="409"/>
      <c r="Z742" s="409"/>
    </row>
    <row r="743">
      <c r="A743" s="409"/>
      <c r="B743" s="409"/>
      <c r="C743" s="409"/>
      <c r="D743" s="409"/>
      <c r="E743" s="409"/>
      <c r="F743" s="409"/>
      <c r="G743" s="409"/>
      <c r="H743" s="409"/>
      <c r="I743" s="409"/>
      <c r="J743" s="409"/>
      <c r="K743" s="409"/>
      <c r="L743" s="409"/>
      <c r="M743" s="409"/>
      <c r="N743" s="409"/>
      <c r="O743" s="409"/>
      <c r="P743" s="409"/>
      <c r="Q743" s="409"/>
      <c r="R743" s="409"/>
      <c r="S743" s="409"/>
      <c r="T743" s="409"/>
      <c r="U743" s="409"/>
      <c r="V743" s="409"/>
      <c r="W743" s="409"/>
      <c r="X743" s="409"/>
      <c r="Y743" s="409"/>
      <c r="Z743" s="409"/>
    </row>
    <row r="744">
      <c r="A744" s="409"/>
      <c r="B744" s="409"/>
      <c r="C744" s="409"/>
      <c r="D744" s="409"/>
      <c r="E744" s="409"/>
      <c r="F744" s="409"/>
      <c r="G744" s="409"/>
      <c r="H744" s="409"/>
      <c r="I744" s="409"/>
      <c r="J744" s="409"/>
      <c r="K744" s="409"/>
      <c r="L744" s="409"/>
      <c r="M744" s="409"/>
      <c r="N744" s="409"/>
      <c r="O744" s="409"/>
      <c r="P744" s="409"/>
      <c r="Q744" s="409"/>
      <c r="R744" s="409"/>
      <c r="S744" s="409"/>
      <c r="T744" s="409"/>
      <c r="U744" s="409"/>
      <c r="V744" s="409"/>
      <c r="W744" s="409"/>
      <c r="X744" s="409"/>
      <c r="Y744" s="409"/>
      <c r="Z744" s="409"/>
    </row>
    <row r="745">
      <c r="A745" s="409"/>
      <c r="B745" s="409"/>
      <c r="C745" s="409"/>
      <c r="D745" s="409"/>
      <c r="E745" s="409"/>
      <c r="F745" s="409"/>
      <c r="G745" s="409"/>
      <c r="H745" s="409"/>
      <c r="I745" s="409"/>
      <c r="J745" s="409"/>
      <c r="K745" s="409"/>
      <c r="L745" s="409"/>
      <c r="M745" s="409"/>
      <c r="N745" s="409"/>
      <c r="O745" s="409"/>
      <c r="P745" s="409"/>
      <c r="Q745" s="409"/>
      <c r="R745" s="409"/>
      <c r="S745" s="409"/>
      <c r="T745" s="409"/>
      <c r="U745" s="409"/>
      <c r="V745" s="409"/>
      <c r="W745" s="409"/>
      <c r="X745" s="409"/>
      <c r="Y745" s="409"/>
      <c r="Z745" s="409"/>
    </row>
    <row r="746">
      <c r="A746" s="409"/>
      <c r="B746" s="409"/>
      <c r="C746" s="409"/>
      <c r="D746" s="409"/>
      <c r="E746" s="409"/>
      <c r="F746" s="409"/>
      <c r="G746" s="409"/>
      <c r="H746" s="409"/>
      <c r="I746" s="409"/>
      <c r="J746" s="409"/>
      <c r="K746" s="409"/>
      <c r="L746" s="409"/>
      <c r="M746" s="409"/>
      <c r="N746" s="409"/>
      <c r="O746" s="409"/>
      <c r="P746" s="409"/>
      <c r="Q746" s="409"/>
      <c r="R746" s="409"/>
      <c r="S746" s="409"/>
      <c r="T746" s="409"/>
      <c r="U746" s="409"/>
      <c r="V746" s="409"/>
      <c r="W746" s="409"/>
      <c r="X746" s="409"/>
      <c r="Y746" s="409"/>
      <c r="Z746" s="409"/>
    </row>
    <row r="747">
      <c r="A747" s="409"/>
      <c r="B747" s="409"/>
      <c r="C747" s="409"/>
      <c r="D747" s="409"/>
      <c r="E747" s="409"/>
      <c r="F747" s="409"/>
      <c r="G747" s="409"/>
      <c r="H747" s="409"/>
      <c r="I747" s="409"/>
      <c r="J747" s="409"/>
      <c r="K747" s="409"/>
      <c r="L747" s="409"/>
      <c r="M747" s="409"/>
      <c r="N747" s="409"/>
      <c r="O747" s="409"/>
      <c r="P747" s="409"/>
      <c r="Q747" s="409"/>
      <c r="R747" s="409"/>
      <c r="S747" s="409"/>
      <c r="T747" s="409"/>
      <c r="U747" s="409"/>
      <c r="V747" s="409"/>
      <c r="W747" s="409"/>
      <c r="X747" s="409"/>
      <c r="Y747" s="409"/>
      <c r="Z747" s="409"/>
    </row>
    <row r="748">
      <c r="A748" s="409"/>
      <c r="B748" s="409"/>
      <c r="C748" s="409"/>
      <c r="D748" s="409"/>
      <c r="E748" s="409"/>
      <c r="F748" s="409"/>
      <c r="G748" s="409"/>
      <c r="H748" s="409"/>
      <c r="I748" s="409"/>
      <c r="J748" s="409"/>
      <c r="K748" s="409"/>
      <c r="L748" s="409"/>
      <c r="M748" s="409"/>
      <c r="N748" s="409"/>
      <c r="O748" s="409"/>
      <c r="P748" s="409"/>
      <c r="Q748" s="409"/>
      <c r="R748" s="409"/>
      <c r="S748" s="409"/>
      <c r="T748" s="409"/>
      <c r="U748" s="409"/>
      <c r="V748" s="409"/>
      <c r="W748" s="409"/>
      <c r="X748" s="409"/>
      <c r="Y748" s="409"/>
      <c r="Z748" s="409"/>
    </row>
    <row r="749">
      <c r="A749" s="409"/>
      <c r="B749" s="409"/>
      <c r="C749" s="409"/>
      <c r="D749" s="409"/>
      <c r="E749" s="409"/>
      <c r="F749" s="409"/>
      <c r="G749" s="409"/>
      <c r="H749" s="409"/>
      <c r="I749" s="409"/>
      <c r="J749" s="409"/>
      <c r="K749" s="409"/>
      <c r="L749" s="409"/>
      <c r="M749" s="409"/>
      <c r="N749" s="409"/>
      <c r="O749" s="409"/>
      <c r="P749" s="409"/>
      <c r="Q749" s="409"/>
      <c r="R749" s="409"/>
      <c r="S749" s="409"/>
      <c r="T749" s="409"/>
      <c r="U749" s="409"/>
      <c r="V749" s="409"/>
      <c r="W749" s="409"/>
      <c r="X749" s="409"/>
      <c r="Y749" s="409"/>
      <c r="Z749" s="409"/>
    </row>
    <row r="750">
      <c r="A750" s="409"/>
      <c r="B750" s="409"/>
      <c r="C750" s="409"/>
      <c r="D750" s="409"/>
      <c r="E750" s="409"/>
      <c r="F750" s="409"/>
      <c r="G750" s="409"/>
      <c r="H750" s="409"/>
      <c r="I750" s="409"/>
      <c r="J750" s="409"/>
      <c r="K750" s="409"/>
      <c r="L750" s="409"/>
      <c r="M750" s="409"/>
      <c r="N750" s="409"/>
      <c r="O750" s="409"/>
      <c r="P750" s="409"/>
      <c r="Q750" s="409"/>
      <c r="R750" s="409"/>
      <c r="S750" s="409"/>
      <c r="T750" s="409"/>
      <c r="U750" s="409"/>
      <c r="V750" s="409"/>
      <c r="W750" s="409"/>
      <c r="X750" s="409"/>
      <c r="Y750" s="409"/>
      <c r="Z750" s="409"/>
    </row>
    <row r="751">
      <c r="A751" s="409"/>
      <c r="B751" s="409"/>
      <c r="C751" s="409"/>
      <c r="D751" s="409"/>
      <c r="E751" s="409"/>
      <c r="F751" s="409"/>
      <c r="G751" s="409"/>
      <c r="H751" s="409"/>
      <c r="I751" s="409"/>
      <c r="J751" s="409"/>
      <c r="K751" s="409"/>
      <c r="L751" s="409"/>
      <c r="M751" s="409"/>
      <c r="N751" s="409"/>
      <c r="O751" s="409"/>
      <c r="P751" s="409"/>
      <c r="Q751" s="409"/>
      <c r="R751" s="409"/>
      <c r="S751" s="409"/>
      <c r="T751" s="409"/>
      <c r="U751" s="409"/>
      <c r="V751" s="409"/>
      <c r="W751" s="409"/>
      <c r="X751" s="409"/>
      <c r="Y751" s="409"/>
      <c r="Z751" s="409"/>
    </row>
    <row r="752">
      <c r="A752" s="409"/>
      <c r="B752" s="409"/>
      <c r="C752" s="409"/>
      <c r="D752" s="409"/>
      <c r="E752" s="409"/>
      <c r="F752" s="409"/>
      <c r="G752" s="409"/>
      <c r="H752" s="409"/>
      <c r="I752" s="409"/>
      <c r="J752" s="409"/>
      <c r="K752" s="409"/>
      <c r="L752" s="409"/>
      <c r="M752" s="409"/>
      <c r="N752" s="409"/>
      <c r="O752" s="409"/>
      <c r="P752" s="409"/>
      <c r="Q752" s="409"/>
      <c r="R752" s="409"/>
      <c r="S752" s="409"/>
      <c r="T752" s="409"/>
      <c r="U752" s="409"/>
      <c r="V752" s="409"/>
      <c r="W752" s="409"/>
      <c r="X752" s="409"/>
      <c r="Y752" s="409"/>
      <c r="Z752" s="409"/>
    </row>
    <row r="753">
      <c r="A753" s="409"/>
      <c r="B753" s="409"/>
      <c r="C753" s="409"/>
      <c r="D753" s="409"/>
      <c r="E753" s="409"/>
      <c r="F753" s="409"/>
      <c r="G753" s="409"/>
      <c r="H753" s="409"/>
      <c r="I753" s="409"/>
      <c r="J753" s="409"/>
      <c r="K753" s="409"/>
      <c r="L753" s="409"/>
      <c r="M753" s="409"/>
      <c r="N753" s="409"/>
      <c r="O753" s="409"/>
      <c r="P753" s="409"/>
      <c r="Q753" s="409"/>
      <c r="R753" s="409"/>
      <c r="S753" s="409"/>
      <c r="T753" s="409"/>
      <c r="U753" s="409"/>
      <c r="V753" s="409"/>
      <c r="W753" s="409"/>
      <c r="X753" s="409"/>
      <c r="Y753" s="409"/>
      <c r="Z753" s="409"/>
    </row>
    <row r="754">
      <c r="A754" s="409"/>
      <c r="B754" s="409"/>
      <c r="C754" s="409"/>
      <c r="D754" s="409"/>
      <c r="E754" s="409"/>
      <c r="F754" s="409"/>
      <c r="G754" s="409"/>
      <c r="H754" s="409"/>
      <c r="I754" s="409"/>
      <c r="J754" s="409"/>
      <c r="K754" s="409"/>
      <c r="L754" s="409"/>
      <c r="M754" s="409"/>
      <c r="N754" s="409"/>
      <c r="O754" s="409"/>
      <c r="P754" s="409"/>
      <c r="Q754" s="409"/>
      <c r="R754" s="409"/>
      <c r="S754" s="409"/>
      <c r="T754" s="409"/>
      <c r="U754" s="409"/>
      <c r="V754" s="409"/>
      <c r="W754" s="409"/>
      <c r="X754" s="409"/>
      <c r="Y754" s="409"/>
      <c r="Z754" s="409"/>
    </row>
    <row r="755">
      <c r="A755" s="409"/>
      <c r="B755" s="409"/>
      <c r="C755" s="409"/>
      <c r="D755" s="409"/>
      <c r="E755" s="409"/>
      <c r="F755" s="409"/>
      <c r="G755" s="409"/>
      <c r="H755" s="409"/>
      <c r="I755" s="409"/>
      <c r="J755" s="409"/>
      <c r="K755" s="409"/>
      <c r="L755" s="409"/>
      <c r="M755" s="409"/>
      <c r="N755" s="409"/>
      <c r="O755" s="409"/>
      <c r="P755" s="409"/>
      <c r="Q755" s="409"/>
      <c r="R755" s="409"/>
      <c r="S755" s="409"/>
      <c r="T755" s="409"/>
      <c r="U755" s="409"/>
      <c r="V755" s="409"/>
      <c r="W755" s="409"/>
      <c r="X755" s="409"/>
      <c r="Y755" s="409"/>
      <c r="Z755" s="409"/>
    </row>
    <row r="756">
      <c r="A756" s="409"/>
      <c r="B756" s="409"/>
      <c r="C756" s="409"/>
      <c r="D756" s="409"/>
      <c r="E756" s="409"/>
      <c r="F756" s="409"/>
      <c r="G756" s="409"/>
      <c r="H756" s="409"/>
      <c r="I756" s="409"/>
      <c r="J756" s="409"/>
      <c r="K756" s="409"/>
      <c r="L756" s="409"/>
      <c r="M756" s="409"/>
      <c r="N756" s="409"/>
      <c r="O756" s="409"/>
      <c r="P756" s="409"/>
      <c r="Q756" s="409"/>
      <c r="R756" s="409"/>
      <c r="S756" s="409"/>
      <c r="T756" s="409"/>
      <c r="U756" s="409"/>
      <c r="V756" s="409"/>
      <c r="W756" s="409"/>
      <c r="X756" s="409"/>
      <c r="Y756" s="409"/>
      <c r="Z756" s="409"/>
    </row>
    <row r="757">
      <c r="A757" s="409"/>
      <c r="B757" s="409"/>
      <c r="C757" s="409"/>
      <c r="D757" s="409"/>
      <c r="E757" s="409"/>
      <c r="F757" s="409"/>
      <c r="G757" s="409"/>
      <c r="H757" s="409"/>
      <c r="I757" s="409"/>
      <c r="J757" s="409"/>
      <c r="K757" s="409"/>
      <c r="L757" s="409"/>
      <c r="M757" s="409"/>
      <c r="N757" s="409"/>
      <c r="O757" s="409"/>
      <c r="P757" s="409"/>
      <c r="Q757" s="409"/>
      <c r="R757" s="409"/>
      <c r="S757" s="409"/>
      <c r="T757" s="409"/>
      <c r="U757" s="409"/>
      <c r="V757" s="409"/>
      <c r="W757" s="409"/>
      <c r="X757" s="409"/>
      <c r="Y757" s="409"/>
      <c r="Z757" s="409"/>
    </row>
    <row r="758">
      <c r="A758" s="409"/>
      <c r="B758" s="409"/>
      <c r="C758" s="409"/>
      <c r="D758" s="409"/>
      <c r="E758" s="409"/>
      <c r="F758" s="409"/>
      <c r="G758" s="409"/>
      <c r="H758" s="409"/>
      <c r="I758" s="409"/>
      <c r="J758" s="409"/>
      <c r="K758" s="409"/>
      <c r="L758" s="409"/>
      <c r="M758" s="409"/>
      <c r="N758" s="409"/>
      <c r="O758" s="409"/>
      <c r="P758" s="409"/>
      <c r="Q758" s="409"/>
      <c r="R758" s="409"/>
      <c r="S758" s="409"/>
      <c r="T758" s="409"/>
      <c r="U758" s="409"/>
      <c r="V758" s="409"/>
      <c r="W758" s="409"/>
      <c r="X758" s="409"/>
      <c r="Y758" s="409"/>
      <c r="Z758" s="409"/>
    </row>
    <row r="759">
      <c r="A759" s="409"/>
      <c r="B759" s="409"/>
      <c r="C759" s="409"/>
      <c r="D759" s="409"/>
      <c r="E759" s="409"/>
      <c r="F759" s="409"/>
      <c r="G759" s="409"/>
      <c r="H759" s="409"/>
      <c r="I759" s="409"/>
      <c r="J759" s="409"/>
      <c r="K759" s="409"/>
      <c r="L759" s="409"/>
      <c r="M759" s="409"/>
      <c r="N759" s="409"/>
      <c r="O759" s="409"/>
      <c r="P759" s="409"/>
      <c r="Q759" s="409"/>
      <c r="R759" s="409"/>
      <c r="S759" s="409"/>
      <c r="T759" s="409"/>
      <c r="U759" s="409"/>
      <c r="V759" s="409"/>
      <c r="W759" s="409"/>
      <c r="X759" s="409"/>
      <c r="Y759" s="409"/>
      <c r="Z759" s="409"/>
    </row>
    <row r="760">
      <c r="A760" s="409"/>
      <c r="B760" s="409"/>
      <c r="C760" s="409"/>
      <c r="D760" s="409"/>
      <c r="E760" s="409"/>
      <c r="F760" s="409"/>
      <c r="G760" s="409"/>
      <c r="H760" s="409"/>
      <c r="I760" s="409"/>
      <c r="J760" s="409"/>
      <c r="K760" s="409"/>
      <c r="L760" s="409"/>
      <c r="M760" s="409"/>
      <c r="N760" s="409"/>
      <c r="O760" s="409"/>
      <c r="P760" s="409"/>
      <c r="Q760" s="409"/>
      <c r="R760" s="409"/>
      <c r="S760" s="409"/>
      <c r="T760" s="409"/>
      <c r="U760" s="409"/>
      <c r="V760" s="409"/>
      <c r="W760" s="409"/>
      <c r="X760" s="409"/>
      <c r="Y760" s="409"/>
      <c r="Z760" s="409"/>
    </row>
    <row r="761">
      <c r="A761" s="409"/>
      <c r="B761" s="409"/>
      <c r="C761" s="409"/>
      <c r="D761" s="409"/>
      <c r="E761" s="409"/>
      <c r="F761" s="409"/>
      <c r="G761" s="409"/>
      <c r="H761" s="409"/>
      <c r="I761" s="409"/>
      <c r="J761" s="409"/>
      <c r="K761" s="409"/>
      <c r="L761" s="409"/>
      <c r="M761" s="409"/>
      <c r="N761" s="409"/>
      <c r="O761" s="409"/>
      <c r="P761" s="409"/>
      <c r="Q761" s="409"/>
      <c r="R761" s="409"/>
      <c r="S761" s="409"/>
      <c r="T761" s="409"/>
      <c r="U761" s="409"/>
      <c r="V761" s="409"/>
      <c r="W761" s="409"/>
      <c r="X761" s="409"/>
      <c r="Y761" s="409"/>
      <c r="Z761" s="409"/>
    </row>
    <row r="762">
      <c r="A762" s="409"/>
      <c r="B762" s="409"/>
      <c r="C762" s="409"/>
      <c r="D762" s="409"/>
      <c r="E762" s="409"/>
      <c r="F762" s="409"/>
      <c r="G762" s="409"/>
      <c r="H762" s="409"/>
      <c r="I762" s="409"/>
      <c r="J762" s="409"/>
      <c r="K762" s="409"/>
      <c r="L762" s="409"/>
      <c r="M762" s="409"/>
      <c r="N762" s="409"/>
      <c r="O762" s="409"/>
      <c r="P762" s="409"/>
      <c r="Q762" s="409"/>
      <c r="R762" s="409"/>
      <c r="S762" s="409"/>
      <c r="T762" s="409"/>
      <c r="U762" s="409"/>
      <c r="V762" s="409"/>
      <c r="W762" s="409"/>
      <c r="X762" s="409"/>
      <c r="Y762" s="409"/>
      <c r="Z762" s="409"/>
    </row>
    <row r="763">
      <c r="A763" s="409"/>
      <c r="B763" s="409"/>
      <c r="C763" s="409"/>
      <c r="D763" s="409"/>
      <c r="E763" s="409"/>
      <c r="F763" s="409"/>
      <c r="G763" s="409"/>
      <c r="H763" s="409"/>
      <c r="I763" s="409"/>
      <c r="J763" s="409"/>
      <c r="K763" s="409"/>
      <c r="L763" s="409"/>
      <c r="M763" s="409"/>
      <c r="N763" s="409"/>
      <c r="O763" s="409"/>
      <c r="P763" s="409"/>
      <c r="Q763" s="409"/>
      <c r="R763" s="409"/>
      <c r="S763" s="409"/>
      <c r="T763" s="409"/>
      <c r="U763" s="409"/>
      <c r="V763" s="409"/>
      <c r="W763" s="409"/>
      <c r="X763" s="409"/>
      <c r="Y763" s="409"/>
      <c r="Z763" s="409"/>
    </row>
    <row r="764">
      <c r="A764" s="409"/>
      <c r="B764" s="409"/>
      <c r="C764" s="409"/>
      <c r="D764" s="409"/>
      <c r="E764" s="409"/>
      <c r="F764" s="409"/>
      <c r="G764" s="409"/>
      <c r="H764" s="409"/>
      <c r="I764" s="409"/>
      <c r="J764" s="409"/>
      <c r="K764" s="409"/>
      <c r="L764" s="409"/>
      <c r="M764" s="409"/>
      <c r="N764" s="409"/>
      <c r="O764" s="409"/>
      <c r="P764" s="409"/>
      <c r="Q764" s="409"/>
      <c r="R764" s="409"/>
      <c r="S764" s="409"/>
      <c r="T764" s="409"/>
      <c r="U764" s="409"/>
      <c r="V764" s="409"/>
      <c r="W764" s="409"/>
      <c r="X764" s="409"/>
      <c r="Y764" s="409"/>
      <c r="Z764" s="409"/>
    </row>
    <row r="765">
      <c r="A765" s="409"/>
      <c r="B765" s="409"/>
      <c r="C765" s="409"/>
      <c r="D765" s="409"/>
      <c r="E765" s="409"/>
      <c r="F765" s="409"/>
      <c r="G765" s="409"/>
      <c r="H765" s="409"/>
      <c r="I765" s="409"/>
      <c r="J765" s="409"/>
      <c r="K765" s="409"/>
      <c r="L765" s="409"/>
      <c r="M765" s="409"/>
      <c r="N765" s="409"/>
      <c r="O765" s="409"/>
      <c r="P765" s="409"/>
      <c r="Q765" s="409"/>
      <c r="R765" s="409"/>
      <c r="S765" s="409"/>
      <c r="T765" s="409"/>
      <c r="U765" s="409"/>
      <c r="V765" s="409"/>
      <c r="W765" s="409"/>
      <c r="X765" s="409"/>
      <c r="Y765" s="409"/>
      <c r="Z765" s="409"/>
    </row>
    <row r="766">
      <c r="A766" s="409"/>
      <c r="B766" s="409"/>
      <c r="C766" s="409"/>
      <c r="D766" s="409"/>
      <c r="E766" s="409"/>
      <c r="F766" s="409"/>
      <c r="G766" s="409"/>
      <c r="H766" s="409"/>
      <c r="I766" s="409"/>
      <c r="J766" s="409"/>
      <c r="K766" s="409"/>
      <c r="L766" s="409"/>
      <c r="M766" s="409"/>
      <c r="N766" s="409"/>
      <c r="O766" s="409"/>
      <c r="P766" s="409"/>
      <c r="Q766" s="409"/>
      <c r="R766" s="409"/>
      <c r="S766" s="409"/>
      <c r="T766" s="409"/>
      <c r="U766" s="409"/>
      <c r="V766" s="409"/>
      <c r="W766" s="409"/>
      <c r="X766" s="409"/>
      <c r="Y766" s="409"/>
      <c r="Z766" s="409"/>
    </row>
    <row r="767">
      <c r="A767" s="409"/>
      <c r="B767" s="409"/>
      <c r="C767" s="409"/>
      <c r="D767" s="409"/>
      <c r="E767" s="409"/>
      <c r="F767" s="409"/>
      <c r="G767" s="409"/>
      <c r="H767" s="409"/>
      <c r="I767" s="409"/>
      <c r="J767" s="409"/>
      <c r="K767" s="409"/>
      <c r="L767" s="409"/>
      <c r="M767" s="409"/>
      <c r="N767" s="409"/>
      <c r="O767" s="409"/>
      <c r="P767" s="409"/>
      <c r="Q767" s="409"/>
      <c r="R767" s="409"/>
      <c r="S767" s="409"/>
      <c r="T767" s="409"/>
      <c r="U767" s="409"/>
      <c r="V767" s="409"/>
      <c r="W767" s="409"/>
      <c r="X767" s="409"/>
      <c r="Y767" s="409"/>
      <c r="Z767" s="409"/>
    </row>
    <row r="768">
      <c r="A768" s="409"/>
      <c r="B768" s="409"/>
      <c r="C768" s="409"/>
      <c r="D768" s="409"/>
      <c r="E768" s="409"/>
      <c r="F768" s="409"/>
      <c r="G768" s="409"/>
      <c r="H768" s="409"/>
      <c r="I768" s="409"/>
      <c r="J768" s="409"/>
      <c r="K768" s="409"/>
      <c r="L768" s="409"/>
      <c r="M768" s="409"/>
      <c r="N768" s="409"/>
      <c r="O768" s="409"/>
      <c r="P768" s="409"/>
      <c r="Q768" s="409"/>
      <c r="R768" s="409"/>
      <c r="S768" s="409"/>
      <c r="T768" s="409"/>
      <c r="U768" s="409"/>
      <c r="V768" s="409"/>
      <c r="W768" s="409"/>
      <c r="X768" s="409"/>
      <c r="Y768" s="409"/>
      <c r="Z768" s="409"/>
    </row>
    <row r="769">
      <c r="A769" s="409"/>
      <c r="B769" s="409"/>
      <c r="C769" s="409"/>
      <c r="D769" s="409"/>
      <c r="E769" s="409"/>
      <c r="F769" s="409"/>
      <c r="G769" s="409"/>
      <c r="H769" s="409"/>
      <c r="I769" s="409"/>
      <c r="J769" s="409"/>
      <c r="K769" s="409"/>
      <c r="L769" s="409"/>
      <c r="M769" s="409"/>
      <c r="N769" s="409"/>
      <c r="O769" s="409"/>
      <c r="P769" s="409"/>
      <c r="Q769" s="409"/>
      <c r="R769" s="409"/>
      <c r="S769" s="409"/>
      <c r="T769" s="409"/>
      <c r="U769" s="409"/>
      <c r="V769" s="409"/>
      <c r="W769" s="409"/>
      <c r="X769" s="409"/>
      <c r="Y769" s="409"/>
      <c r="Z769" s="409"/>
    </row>
    <row r="770">
      <c r="A770" s="409"/>
      <c r="B770" s="409"/>
      <c r="C770" s="409"/>
      <c r="D770" s="409"/>
      <c r="E770" s="409"/>
      <c r="F770" s="409"/>
      <c r="G770" s="409"/>
      <c r="H770" s="409"/>
      <c r="I770" s="409"/>
      <c r="J770" s="409"/>
      <c r="K770" s="409"/>
      <c r="L770" s="409"/>
      <c r="M770" s="409"/>
      <c r="N770" s="409"/>
      <c r="O770" s="409"/>
      <c r="P770" s="409"/>
      <c r="Q770" s="409"/>
      <c r="R770" s="409"/>
      <c r="S770" s="409"/>
      <c r="T770" s="409"/>
      <c r="U770" s="409"/>
      <c r="V770" s="409"/>
      <c r="W770" s="409"/>
      <c r="X770" s="409"/>
      <c r="Y770" s="409"/>
      <c r="Z770" s="409"/>
    </row>
    <row r="771">
      <c r="A771" s="409"/>
      <c r="B771" s="409"/>
      <c r="C771" s="409"/>
      <c r="D771" s="409"/>
      <c r="E771" s="409"/>
      <c r="F771" s="409"/>
      <c r="G771" s="409"/>
      <c r="H771" s="409"/>
      <c r="I771" s="409"/>
      <c r="J771" s="409"/>
      <c r="K771" s="409"/>
      <c r="L771" s="409"/>
      <c r="M771" s="409"/>
      <c r="N771" s="409"/>
      <c r="O771" s="409"/>
      <c r="P771" s="409"/>
      <c r="Q771" s="409"/>
      <c r="R771" s="409"/>
      <c r="S771" s="409"/>
      <c r="T771" s="409"/>
      <c r="U771" s="409"/>
      <c r="V771" s="409"/>
      <c r="W771" s="409"/>
      <c r="X771" s="409"/>
      <c r="Y771" s="409"/>
      <c r="Z771" s="409"/>
    </row>
    <row r="772">
      <c r="A772" s="409"/>
      <c r="B772" s="409"/>
      <c r="C772" s="409"/>
      <c r="D772" s="409"/>
      <c r="E772" s="409"/>
      <c r="F772" s="409"/>
      <c r="G772" s="409"/>
      <c r="H772" s="409"/>
      <c r="I772" s="409"/>
      <c r="J772" s="409"/>
      <c r="K772" s="409"/>
      <c r="L772" s="409"/>
      <c r="M772" s="409"/>
      <c r="N772" s="409"/>
      <c r="O772" s="409"/>
      <c r="P772" s="409"/>
      <c r="Q772" s="409"/>
      <c r="R772" s="409"/>
      <c r="S772" s="409"/>
      <c r="T772" s="409"/>
      <c r="U772" s="409"/>
      <c r="V772" s="409"/>
      <c r="W772" s="409"/>
      <c r="X772" s="409"/>
      <c r="Y772" s="409"/>
      <c r="Z772" s="409"/>
    </row>
    <row r="773">
      <c r="A773" s="409"/>
      <c r="B773" s="409"/>
      <c r="C773" s="409"/>
      <c r="D773" s="409"/>
      <c r="E773" s="409"/>
      <c r="F773" s="409"/>
      <c r="G773" s="409"/>
      <c r="H773" s="409"/>
      <c r="I773" s="409"/>
      <c r="J773" s="409"/>
      <c r="K773" s="409"/>
      <c r="L773" s="409"/>
      <c r="M773" s="409"/>
      <c r="N773" s="409"/>
      <c r="O773" s="409"/>
      <c r="P773" s="409"/>
      <c r="Q773" s="409"/>
      <c r="R773" s="409"/>
      <c r="S773" s="409"/>
      <c r="T773" s="409"/>
      <c r="U773" s="409"/>
      <c r="V773" s="409"/>
      <c r="W773" s="409"/>
      <c r="X773" s="409"/>
      <c r="Y773" s="409"/>
      <c r="Z773" s="409"/>
    </row>
    <row r="774">
      <c r="A774" s="409"/>
      <c r="B774" s="409"/>
      <c r="C774" s="409"/>
      <c r="D774" s="409"/>
      <c r="E774" s="409"/>
      <c r="F774" s="409"/>
      <c r="G774" s="409"/>
      <c r="H774" s="409"/>
      <c r="I774" s="409"/>
      <c r="J774" s="409"/>
      <c r="K774" s="409"/>
      <c r="L774" s="409"/>
      <c r="M774" s="409"/>
      <c r="N774" s="409"/>
      <c r="O774" s="409"/>
      <c r="P774" s="409"/>
      <c r="Q774" s="409"/>
      <c r="R774" s="409"/>
      <c r="S774" s="409"/>
      <c r="T774" s="409"/>
      <c r="U774" s="409"/>
      <c r="V774" s="409"/>
      <c r="W774" s="409"/>
      <c r="X774" s="409"/>
      <c r="Y774" s="409"/>
      <c r="Z774" s="409"/>
    </row>
    <row r="775">
      <c r="A775" s="409"/>
      <c r="B775" s="409"/>
      <c r="C775" s="409"/>
      <c r="D775" s="409"/>
      <c r="E775" s="409"/>
      <c r="F775" s="409"/>
      <c r="G775" s="409"/>
      <c r="H775" s="409"/>
      <c r="I775" s="409"/>
      <c r="J775" s="409"/>
      <c r="K775" s="409"/>
      <c r="L775" s="409"/>
      <c r="M775" s="409"/>
      <c r="N775" s="409"/>
      <c r="O775" s="409"/>
      <c r="P775" s="409"/>
      <c r="Q775" s="409"/>
      <c r="R775" s="409"/>
      <c r="S775" s="409"/>
      <c r="T775" s="409"/>
      <c r="U775" s="409"/>
      <c r="V775" s="409"/>
      <c r="W775" s="409"/>
      <c r="X775" s="409"/>
      <c r="Y775" s="409"/>
      <c r="Z775" s="409"/>
    </row>
    <row r="776">
      <c r="A776" s="409"/>
      <c r="B776" s="409"/>
      <c r="C776" s="409"/>
      <c r="D776" s="409"/>
      <c r="E776" s="409"/>
      <c r="F776" s="409"/>
      <c r="G776" s="409"/>
      <c r="H776" s="409"/>
      <c r="I776" s="409"/>
      <c r="J776" s="409"/>
      <c r="K776" s="409"/>
      <c r="L776" s="409"/>
      <c r="M776" s="409"/>
      <c r="N776" s="409"/>
      <c r="O776" s="409"/>
      <c r="P776" s="409"/>
      <c r="Q776" s="409"/>
      <c r="R776" s="409"/>
      <c r="S776" s="409"/>
      <c r="T776" s="409"/>
      <c r="U776" s="409"/>
      <c r="V776" s="409"/>
      <c r="W776" s="409"/>
      <c r="X776" s="409"/>
      <c r="Y776" s="409"/>
      <c r="Z776" s="409"/>
    </row>
    <row r="777">
      <c r="A777" s="409"/>
      <c r="B777" s="409"/>
      <c r="C777" s="409"/>
      <c r="D777" s="409"/>
      <c r="E777" s="409"/>
      <c r="F777" s="409"/>
      <c r="G777" s="409"/>
      <c r="H777" s="409"/>
      <c r="I777" s="409"/>
      <c r="J777" s="409"/>
      <c r="K777" s="409"/>
      <c r="L777" s="409"/>
      <c r="M777" s="409"/>
      <c r="N777" s="409"/>
      <c r="O777" s="409"/>
      <c r="P777" s="409"/>
      <c r="Q777" s="409"/>
      <c r="R777" s="409"/>
      <c r="S777" s="409"/>
      <c r="T777" s="409"/>
      <c r="U777" s="409"/>
      <c r="V777" s="409"/>
      <c r="W777" s="409"/>
      <c r="X777" s="409"/>
      <c r="Y777" s="409"/>
      <c r="Z777" s="409"/>
    </row>
    <row r="778">
      <c r="A778" s="409"/>
      <c r="B778" s="409"/>
      <c r="C778" s="409"/>
      <c r="D778" s="409"/>
      <c r="E778" s="409"/>
      <c r="F778" s="409"/>
      <c r="G778" s="409"/>
      <c r="H778" s="409"/>
      <c r="I778" s="409"/>
      <c r="J778" s="409"/>
      <c r="K778" s="409"/>
      <c r="L778" s="409"/>
      <c r="M778" s="409"/>
      <c r="N778" s="409"/>
      <c r="O778" s="409"/>
      <c r="P778" s="409"/>
      <c r="Q778" s="409"/>
      <c r="R778" s="409"/>
      <c r="S778" s="409"/>
      <c r="T778" s="409"/>
      <c r="U778" s="409"/>
      <c r="V778" s="409"/>
      <c r="W778" s="409"/>
      <c r="X778" s="409"/>
      <c r="Y778" s="409"/>
      <c r="Z778" s="409"/>
    </row>
    <row r="779">
      <c r="A779" s="409"/>
      <c r="B779" s="409"/>
      <c r="C779" s="409"/>
      <c r="D779" s="409"/>
      <c r="E779" s="409"/>
      <c r="F779" s="409"/>
      <c r="G779" s="409"/>
      <c r="H779" s="409"/>
      <c r="I779" s="409"/>
      <c r="J779" s="409"/>
      <c r="K779" s="409"/>
      <c r="L779" s="409"/>
      <c r="M779" s="409"/>
      <c r="N779" s="409"/>
      <c r="O779" s="409"/>
      <c r="P779" s="409"/>
      <c r="Q779" s="409"/>
      <c r="R779" s="409"/>
      <c r="S779" s="409"/>
      <c r="T779" s="409"/>
      <c r="U779" s="409"/>
      <c r="V779" s="409"/>
      <c r="W779" s="409"/>
      <c r="X779" s="409"/>
      <c r="Y779" s="409"/>
      <c r="Z779" s="409"/>
    </row>
    <row r="780">
      <c r="A780" s="409"/>
      <c r="B780" s="409"/>
      <c r="C780" s="409"/>
      <c r="D780" s="409"/>
      <c r="E780" s="409"/>
      <c r="F780" s="409"/>
      <c r="G780" s="409"/>
      <c r="H780" s="409"/>
      <c r="I780" s="409"/>
      <c r="J780" s="409"/>
      <c r="K780" s="409"/>
      <c r="L780" s="409"/>
      <c r="M780" s="409"/>
      <c r="N780" s="409"/>
      <c r="O780" s="409"/>
      <c r="P780" s="409"/>
      <c r="Q780" s="409"/>
      <c r="R780" s="409"/>
      <c r="S780" s="409"/>
      <c r="T780" s="409"/>
      <c r="U780" s="409"/>
      <c r="V780" s="409"/>
      <c r="W780" s="409"/>
      <c r="X780" s="409"/>
      <c r="Y780" s="409"/>
      <c r="Z780" s="409"/>
    </row>
    <row r="781">
      <c r="A781" s="409"/>
      <c r="B781" s="409"/>
      <c r="C781" s="409"/>
      <c r="D781" s="409"/>
      <c r="E781" s="409"/>
      <c r="F781" s="409"/>
      <c r="G781" s="409"/>
      <c r="H781" s="409"/>
      <c r="I781" s="409"/>
      <c r="J781" s="409"/>
      <c r="K781" s="409"/>
      <c r="L781" s="409"/>
      <c r="M781" s="409"/>
      <c r="N781" s="409"/>
      <c r="O781" s="409"/>
      <c r="P781" s="409"/>
      <c r="Q781" s="409"/>
      <c r="R781" s="409"/>
      <c r="S781" s="409"/>
      <c r="T781" s="409"/>
      <c r="U781" s="409"/>
      <c r="V781" s="409"/>
      <c r="W781" s="409"/>
      <c r="X781" s="409"/>
      <c r="Y781" s="409"/>
      <c r="Z781" s="409"/>
    </row>
    <row r="782">
      <c r="A782" s="409"/>
      <c r="B782" s="409"/>
      <c r="C782" s="409"/>
      <c r="D782" s="409"/>
      <c r="E782" s="409"/>
      <c r="F782" s="409"/>
      <c r="G782" s="409"/>
      <c r="H782" s="409"/>
      <c r="I782" s="409"/>
      <c r="J782" s="409"/>
      <c r="K782" s="409"/>
      <c r="L782" s="409"/>
      <c r="M782" s="409"/>
      <c r="N782" s="409"/>
      <c r="O782" s="409"/>
      <c r="P782" s="409"/>
      <c r="Q782" s="409"/>
      <c r="R782" s="409"/>
      <c r="S782" s="409"/>
      <c r="T782" s="409"/>
      <c r="U782" s="409"/>
      <c r="V782" s="409"/>
      <c r="W782" s="409"/>
      <c r="X782" s="409"/>
      <c r="Y782" s="409"/>
      <c r="Z782" s="409"/>
    </row>
    <row r="783">
      <c r="A783" s="409"/>
      <c r="B783" s="409"/>
      <c r="C783" s="409"/>
      <c r="D783" s="409"/>
      <c r="E783" s="409"/>
      <c r="F783" s="409"/>
      <c r="G783" s="409"/>
      <c r="H783" s="409"/>
      <c r="I783" s="409"/>
      <c r="J783" s="409"/>
      <c r="K783" s="409"/>
      <c r="L783" s="409"/>
      <c r="M783" s="409"/>
      <c r="N783" s="409"/>
      <c r="O783" s="409"/>
      <c r="P783" s="409"/>
      <c r="Q783" s="409"/>
      <c r="R783" s="409"/>
      <c r="S783" s="409"/>
      <c r="T783" s="409"/>
      <c r="U783" s="409"/>
      <c r="V783" s="409"/>
      <c r="W783" s="409"/>
      <c r="X783" s="409"/>
      <c r="Y783" s="409"/>
      <c r="Z783" s="409"/>
    </row>
    <row r="784">
      <c r="A784" s="409"/>
      <c r="B784" s="409"/>
      <c r="C784" s="409"/>
      <c r="D784" s="409"/>
      <c r="E784" s="409"/>
      <c r="F784" s="409"/>
      <c r="G784" s="409"/>
      <c r="H784" s="409"/>
      <c r="I784" s="409"/>
      <c r="J784" s="409"/>
      <c r="K784" s="409"/>
      <c r="L784" s="409"/>
      <c r="M784" s="409"/>
      <c r="N784" s="409"/>
      <c r="O784" s="409"/>
      <c r="P784" s="409"/>
      <c r="Q784" s="409"/>
      <c r="R784" s="409"/>
      <c r="S784" s="409"/>
      <c r="T784" s="409"/>
      <c r="U784" s="409"/>
      <c r="V784" s="409"/>
      <c r="W784" s="409"/>
      <c r="X784" s="409"/>
      <c r="Y784" s="409"/>
      <c r="Z784" s="409"/>
    </row>
    <row r="785">
      <c r="A785" s="409"/>
      <c r="B785" s="409"/>
      <c r="C785" s="409"/>
      <c r="D785" s="409"/>
      <c r="E785" s="409"/>
      <c r="F785" s="409"/>
      <c r="G785" s="409"/>
      <c r="H785" s="409"/>
      <c r="I785" s="409"/>
      <c r="J785" s="409"/>
      <c r="K785" s="409"/>
      <c r="L785" s="409"/>
      <c r="M785" s="409"/>
      <c r="N785" s="409"/>
      <c r="O785" s="409"/>
      <c r="P785" s="409"/>
      <c r="Q785" s="409"/>
      <c r="R785" s="409"/>
      <c r="S785" s="409"/>
      <c r="T785" s="409"/>
      <c r="U785" s="409"/>
      <c r="V785" s="409"/>
      <c r="W785" s="409"/>
      <c r="X785" s="409"/>
      <c r="Y785" s="409"/>
      <c r="Z785" s="409"/>
    </row>
    <row r="786">
      <c r="A786" s="409"/>
      <c r="B786" s="409"/>
      <c r="C786" s="409"/>
      <c r="D786" s="409"/>
      <c r="E786" s="409"/>
      <c r="F786" s="409"/>
      <c r="G786" s="409"/>
      <c r="H786" s="409"/>
      <c r="I786" s="409"/>
      <c r="J786" s="409"/>
      <c r="K786" s="409"/>
      <c r="L786" s="409"/>
      <c r="M786" s="409"/>
      <c r="N786" s="409"/>
      <c r="O786" s="409"/>
      <c r="P786" s="409"/>
      <c r="Q786" s="409"/>
      <c r="R786" s="409"/>
      <c r="S786" s="409"/>
      <c r="T786" s="409"/>
      <c r="U786" s="409"/>
      <c r="V786" s="409"/>
      <c r="W786" s="409"/>
      <c r="X786" s="409"/>
      <c r="Y786" s="409"/>
      <c r="Z786" s="409"/>
    </row>
    <row r="787">
      <c r="A787" s="409"/>
      <c r="B787" s="409"/>
      <c r="C787" s="409"/>
      <c r="D787" s="409"/>
      <c r="E787" s="409"/>
      <c r="F787" s="409"/>
      <c r="G787" s="409"/>
      <c r="H787" s="409"/>
      <c r="I787" s="409"/>
      <c r="J787" s="409"/>
      <c r="K787" s="409"/>
      <c r="L787" s="409"/>
      <c r="M787" s="409"/>
      <c r="N787" s="409"/>
      <c r="O787" s="409"/>
      <c r="P787" s="409"/>
      <c r="Q787" s="409"/>
      <c r="R787" s="409"/>
      <c r="S787" s="409"/>
      <c r="T787" s="409"/>
      <c r="U787" s="409"/>
      <c r="V787" s="409"/>
      <c r="W787" s="409"/>
      <c r="X787" s="409"/>
      <c r="Y787" s="409"/>
      <c r="Z787" s="409"/>
    </row>
    <row r="788">
      <c r="A788" s="409"/>
      <c r="B788" s="409"/>
      <c r="C788" s="409"/>
      <c r="D788" s="409"/>
      <c r="E788" s="409"/>
      <c r="F788" s="409"/>
      <c r="G788" s="409"/>
      <c r="H788" s="409"/>
      <c r="I788" s="409"/>
      <c r="J788" s="409"/>
      <c r="K788" s="409"/>
      <c r="L788" s="409"/>
      <c r="M788" s="409"/>
      <c r="N788" s="409"/>
      <c r="O788" s="409"/>
      <c r="P788" s="409"/>
      <c r="Q788" s="409"/>
      <c r="R788" s="409"/>
      <c r="S788" s="409"/>
      <c r="T788" s="409"/>
      <c r="U788" s="409"/>
      <c r="V788" s="409"/>
      <c r="W788" s="409"/>
      <c r="X788" s="409"/>
      <c r="Y788" s="409"/>
      <c r="Z788" s="409"/>
    </row>
    <row r="789">
      <c r="A789" s="409"/>
      <c r="B789" s="409"/>
      <c r="C789" s="409"/>
      <c r="D789" s="409"/>
      <c r="E789" s="409"/>
      <c r="F789" s="409"/>
      <c r="G789" s="409"/>
      <c r="H789" s="409"/>
      <c r="I789" s="409"/>
      <c r="J789" s="409"/>
      <c r="K789" s="409"/>
      <c r="L789" s="409"/>
      <c r="M789" s="409"/>
      <c r="N789" s="409"/>
      <c r="O789" s="409"/>
      <c r="P789" s="409"/>
      <c r="Q789" s="409"/>
      <c r="R789" s="409"/>
      <c r="S789" s="409"/>
      <c r="T789" s="409"/>
      <c r="U789" s="409"/>
      <c r="V789" s="409"/>
      <c r="W789" s="409"/>
      <c r="X789" s="409"/>
      <c r="Y789" s="409"/>
      <c r="Z789" s="409"/>
    </row>
    <row r="790">
      <c r="A790" s="409"/>
      <c r="B790" s="409"/>
      <c r="C790" s="409"/>
      <c r="D790" s="409"/>
      <c r="E790" s="409"/>
      <c r="F790" s="409"/>
      <c r="G790" s="409"/>
      <c r="H790" s="409"/>
      <c r="I790" s="409"/>
      <c r="J790" s="409"/>
      <c r="K790" s="409"/>
      <c r="L790" s="409"/>
      <c r="M790" s="409"/>
      <c r="N790" s="409"/>
      <c r="O790" s="409"/>
      <c r="P790" s="409"/>
      <c r="Q790" s="409"/>
      <c r="R790" s="409"/>
      <c r="S790" s="409"/>
      <c r="T790" s="409"/>
      <c r="U790" s="409"/>
      <c r="V790" s="409"/>
      <c r="W790" s="409"/>
      <c r="X790" s="409"/>
      <c r="Y790" s="409"/>
      <c r="Z790" s="409"/>
    </row>
    <row r="791">
      <c r="A791" s="409"/>
      <c r="B791" s="409"/>
      <c r="C791" s="409"/>
      <c r="D791" s="409"/>
      <c r="E791" s="409"/>
      <c r="F791" s="409"/>
      <c r="G791" s="409"/>
      <c r="H791" s="409"/>
      <c r="I791" s="409"/>
      <c r="J791" s="409"/>
      <c r="K791" s="409"/>
      <c r="L791" s="409"/>
      <c r="M791" s="409"/>
      <c r="N791" s="409"/>
      <c r="O791" s="409"/>
      <c r="P791" s="409"/>
      <c r="Q791" s="409"/>
      <c r="R791" s="409"/>
      <c r="S791" s="409"/>
      <c r="T791" s="409"/>
      <c r="U791" s="409"/>
      <c r="V791" s="409"/>
      <c r="W791" s="409"/>
      <c r="X791" s="409"/>
      <c r="Y791" s="409"/>
      <c r="Z791" s="409"/>
    </row>
    <row r="792">
      <c r="A792" s="409"/>
      <c r="B792" s="409"/>
      <c r="C792" s="409"/>
      <c r="D792" s="409"/>
      <c r="E792" s="409"/>
      <c r="F792" s="409"/>
      <c r="G792" s="409"/>
      <c r="H792" s="409"/>
      <c r="I792" s="409"/>
      <c r="J792" s="409"/>
      <c r="K792" s="409"/>
      <c r="L792" s="409"/>
      <c r="M792" s="409"/>
      <c r="N792" s="409"/>
      <c r="O792" s="409"/>
      <c r="P792" s="409"/>
      <c r="Q792" s="409"/>
      <c r="R792" s="409"/>
      <c r="S792" s="409"/>
      <c r="T792" s="409"/>
      <c r="U792" s="409"/>
      <c r="V792" s="409"/>
      <c r="W792" s="409"/>
      <c r="X792" s="409"/>
      <c r="Y792" s="409"/>
      <c r="Z792" s="409"/>
    </row>
    <row r="793">
      <c r="A793" s="409"/>
      <c r="B793" s="409"/>
      <c r="C793" s="409"/>
      <c r="D793" s="409"/>
      <c r="E793" s="409"/>
      <c r="F793" s="409"/>
      <c r="G793" s="409"/>
      <c r="H793" s="409"/>
      <c r="I793" s="409"/>
      <c r="J793" s="409"/>
      <c r="K793" s="409"/>
      <c r="L793" s="409"/>
      <c r="M793" s="409"/>
      <c r="N793" s="409"/>
      <c r="O793" s="409"/>
      <c r="P793" s="409"/>
      <c r="Q793" s="409"/>
      <c r="R793" s="409"/>
      <c r="S793" s="409"/>
      <c r="T793" s="409"/>
      <c r="U793" s="409"/>
      <c r="V793" s="409"/>
      <c r="W793" s="409"/>
      <c r="X793" s="409"/>
      <c r="Y793" s="409"/>
      <c r="Z793" s="409"/>
    </row>
    <row r="794">
      <c r="A794" s="409"/>
      <c r="B794" s="409"/>
      <c r="C794" s="409"/>
      <c r="D794" s="409"/>
      <c r="E794" s="409"/>
      <c r="F794" s="409"/>
      <c r="G794" s="409"/>
      <c r="H794" s="409"/>
      <c r="I794" s="409"/>
      <c r="J794" s="409"/>
      <c r="K794" s="409"/>
      <c r="L794" s="409"/>
      <c r="M794" s="409"/>
      <c r="N794" s="409"/>
      <c r="O794" s="409"/>
      <c r="P794" s="409"/>
      <c r="Q794" s="409"/>
      <c r="R794" s="409"/>
      <c r="S794" s="409"/>
      <c r="T794" s="409"/>
      <c r="U794" s="409"/>
      <c r="V794" s="409"/>
      <c r="W794" s="409"/>
      <c r="X794" s="409"/>
      <c r="Y794" s="409"/>
      <c r="Z794" s="409"/>
    </row>
    <row r="795">
      <c r="A795" s="409"/>
      <c r="B795" s="409"/>
      <c r="C795" s="409"/>
      <c r="D795" s="409"/>
      <c r="E795" s="409"/>
      <c r="F795" s="409"/>
      <c r="G795" s="409"/>
      <c r="H795" s="409"/>
      <c r="I795" s="409"/>
      <c r="J795" s="409"/>
      <c r="K795" s="409"/>
      <c r="L795" s="409"/>
      <c r="M795" s="409"/>
      <c r="N795" s="409"/>
      <c r="O795" s="409"/>
      <c r="P795" s="409"/>
      <c r="Q795" s="409"/>
      <c r="R795" s="409"/>
      <c r="S795" s="409"/>
      <c r="T795" s="409"/>
      <c r="U795" s="409"/>
      <c r="V795" s="409"/>
      <c r="W795" s="409"/>
      <c r="X795" s="409"/>
      <c r="Y795" s="409"/>
      <c r="Z795" s="409"/>
    </row>
    <row r="796">
      <c r="A796" s="409"/>
      <c r="B796" s="409"/>
      <c r="C796" s="409"/>
      <c r="D796" s="409"/>
      <c r="E796" s="409"/>
      <c r="F796" s="409"/>
      <c r="G796" s="409"/>
      <c r="H796" s="409"/>
      <c r="I796" s="409"/>
      <c r="J796" s="409"/>
      <c r="K796" s="409"/>
      <c r="L796" s="409"/>
      <c r="M796" s="409"/>
      <c r="N796" s="409"/>
      <c r="O796" s="409"/>
      <c r="P796" s="409"/>
      <c r="Q796" s="409"/>
      <c r="R796" s="409"/>
      <c r="S796" s="409"/>
      <c r="T796" s="409"/>
      <c r="U796" s="409"/>
      <c r="V796" s="409"/>
      <c r="W796" s="409"/>
      <c r="X796" s="409"/>
      <c r="Y796" s="409"/>
      <c r="Z796" s="409"/>
    </row>
    <row r="797">
      <c r="A797" s="409"/>
      <c r="B797" s="409"/>
      <c r="C797" s="409"/>
      <c r="D797" s="409"/>
      <c r="E797" s="409"/>
      <c r="F797" s="409"/>
      <c r="G797" s="409"/>
      <c r="H797" s="409"/>
      <c r="I797" s="409"/>
      <c r="J797" s="409"/>
      <c r="K797" s="409"/>
      <c r="L797" s="409"/>
      <c r="M797" s="409"/>
      <c r="N797" s="409"/>
      <c r="O797" s="409"/>
      <c r="P797" s="409"/>
      <c r="Q797" s="409"/>
      <c r="R797" s="409"/>
      <c r="S797" s="409"/>
      <c r="T797" s="409"/>
      <c r="U797" s="409"/>
      <c r="V797" s="409"/>
      <c r="W797" s="409"/>
      <c r="X797" s="409"/>
      <c r="Y797" s="409"/>
      <c r="Z797" s="409"/>
    </row>
    <row r="798">
      <c r="A798" s="409"/>
      <c r="B798" s="409"/>
      <c r="C798" s="409"/>
      <c r="D798" s="409"/>
      <c r="E798" s="409"/>
      <c r="F798" s="409"/>
      <c r="G798" s="409"/>
      <c r="H798" s="409"/>
      <c r="I798" s="409"/>
      <c r="J798" s="409"/>
      <c r="K798" s="409"/>
      <c r="L798" s="409"/>
      <c r="M798" s="409"/>
      <c r="N798" s="409"/>
      <c r="O798" s="409"/>
      <c r="P798" s="409"/>
      <c r="Q798" s="409"/>
      <c r="R798" s="409"/>
      <c r="S798" s="409"/>
      <c r="T798" s="409"/>
      <c r="U798" s="409"/>
      <c r="V798" s="409"/>
      <c r="W798" s="409"/>
      <c r="X798" s="409"/>
      <c r="Y798" s="409"/>
      <c r="Z798" s="409"/>
    </row>
    <row r="799">
      <c r="A799" s="409"/>
      <c r="B799" s="409"/>
      <c r="C799" s="409"/>
      <c r="D799" s="409"/>
      <c r="E799" s="409"/>
      <c r="F799" s="409"/>
      <c r="G799" s="409"/>
      <c r="H799" s="409"/>
      <c r="I799" s="409"/>
      <c r="J799" s="409"/>
      <c r="K799" s="409"/>
      <c r="L799" s="409"/>
      <c r="M799" s="409"/>
      <c r="N799" s="409"/>
      <c r="O799" s="409"/>
      <c r="P799" s="409"/>
      <c r="Q799" s="409"/>
      <c r="R799" s="409"/>
      <c r="S799" s="409"/>
      <c r="T799" s="409"/>
      <c r="U799" s="409"/>
      <c r="V799" s="409"/>
      <c r="W799" s="409"/>
      <c r="X799" s="409"/>
      <c r="Y799" s="409"/>
      <c r="Z799" s="409"/>
    </row>
    <row r="800">
      <c r="A800" s="409"/>
      <c r="B800" s="409"/>
      <c r="C800" s="409"/>
      <c r="D800" s="409"/>
      <c r="E800" s="409"/>
      <c r="F800" s="409"/>
      <c r="G800" s="409"/>
      <c r="H800" s="409"/>
      <c r="I800" s="409"/>
      <c r="J800" s="409"/>
      <c r="K800" s="409"/>
      <c r="L800" s="409"/>
      <c r="M800" s="409"/>
      <c r="N800" s="409"/>
      <c r="O800" s="409"/>
      <c r="P800" s="409"/>
      <c r="Q800" s="409"/>
      <c r="R800" s="409"/>
      <c r="S800" s="409"/>
      <c r="T800" s="409"/>
      <c r="U800" s="409"/>
      <c r="V800" s="409"/>
      <c r="W800" s="409"/>
      <c r="X800" s="409"/>
      <c r="Y800" s="409"/>
      <c r="Z800" s="409"/>
    </row>
    <row r="801">
      <c r="A801" s="409"/>
      <c r="B801" s="409"/>
      <c r="C801" s="409"/>
      <c r="D801" s="409"/>
      <c r="E801" s="409"/>
      <c r="F801" s="409"/>
      <c r="G801" s="409"/>
      <c r="H801" s="409"/>
      <c r="I801" s="409"/>
      <c r="J801" s="409"/>
      <c r="K801" s="409"/>
      <c r="L801" s="409"/>
      <c r="M801" s="409"/>
      <c r="N801" s="409"/>
      <c r="O801" s="409"/>
      <c r="P801" s="409"/>
      <c r="Q801" s="409"/>
      <c r="R801" s="409"/>
      <c r="S801" s="409"/>
      <c r="T801" s="409"/>
      <c r="U801" s="409"/>
      <c r="V801" s="409"/>
      <c r="W801" s="409"/>
      <c r="X801" s="409"/>
      <c r="Y801" s="409"/>
      <c r="Z801" s="409"/>
    </row>
    <row r="802">
      <c r="A802" s="409"/>
      <c r="B802" s="409"/>
      <c r="C802" s="409"/>
      <c r="D802" s="409"/>
      <c r="E802" s="409"/>
      <c r="F802" s="409"/>
      <c r="G802" s="409"/>
      <c r="H802" s="409"/>
      <c r="I802" s="409"/>
      <c r="J802" s="409"/>
      <c r="K802" s="409"/>
      <c r="L802" s="409"/>
      <c r="M802" s="409"/>
      <c r="N802" s="409"/>
      <c r="O802" s="409"/>
      <c r="P802" s="409"/>
      <c r="Q802" s="409"/>
      <c r="R802" s="409"/>
      <c r="S802" s="409"/>
      <c r="T802" s="409"/>
      <c r="U802" s="409"/>
      <c r="V802" s="409"/>
      <c r="W802" s="409"/>
      <c r="X802" s="409"/>
      <c r="Y802" s="409"/>
      <c r="Z802" s="409"/>
    </row>
    <row r="803">
      <c r="A803" s="409"/>
      <c r="B803" s="409"/>
      <c r="C803" s="409"/>
      <c r="D803" s="409"/>
      <c r="E803" s="409"/>
      <c r="F803" s="409"/>
      <c r="G803" s="409"/>
      <c r="H803" s="409"/>
      <c r="I803" s="409"/>
      <c r="J803" s="409"/>
      <c r="K803" s="409"/>
      <c r="L803" s="409"/>
      <c r="M803" s="409"/>
      <c r="N803" s="409"/>
      <c r="O803" s="409"/>
      <c r="P803" s="409"/>
      <c r="Q803" s="409"/>
      <c r="R803" s="409"/>
      <c r="S803" s="409"/>
      <c r="T803" s="409"/>
      <c r="U803" s="409"/>
      <c r="V803" s="409"/>
      <c r="W803" s="409"/>
      <c r="X803" s="409"/>
      <c r="Y803" s="409"/>
      <c r="Z803" s="409"/>
    </row>
    <row r="804">
      <c r="A804" s="409"/>
      <c r="B804" s="409"/>
      <c r="C804" s="409"/>
      <c r="D804" s="409"/>
      <c r="E804" s="409"/>
      <c r="F804" s="409"/>
      <c r="G804" s="409"/>
      <c r="H804" s="409"/>
      <c r="I804" s="409"/>
      <c r="J804" s="409"/>
      <c r="K804" s="409"/>
      <c r="L804" s="409"/>
      <c r="M804" s="409"/>
      <c r="N804" s="409"/>
      <c r="O804" s="409"/>
      <c r="P804" s="409"/>
      <c r="Q804" s="409"/>
      <c r="R804" s="409"/>
      <c r="S804" s="409"/>
      <c r="T804" s="409"/>
      <c r="U804" s="409"/>
      <c r="V804" s="409"/>
      <c r="W804" s="409"/>
      <c r="X804" s="409"/>
      <c r="Y804" s="409"/>
      <c r="Z804" s="409"/>
    </row>
    <row r="805">
      <c r="A805" s="409"/>
      <c r="B805" s="409"/>
      <c r="C805" s="409"/>
      <c r="D805" s="409"/>
      <c r="E805" s="409"/>
      <c r="F805" s="409"/>
      <c r="G805" s="409"/>
      <c r="H805" s="409"/>
      <c r="I805" s="409"/>
      <c r="J805" s="409"/>
      <c r="K805" s="409"/>
      <c r="L805" s="409"/>
      <c r="M805" s="409"/>
      <c r="N805" s="409"/>
      <c r="O805" s="409"/>
      <c r="P805" s="409"/>
      <c r="Q805" s="409"/>
      <c r="R805" s="409"/>
      <c r="S805" s="409"/>
      <c r="T805" s="409"/>
      <c r="U805" s="409"/>
      <c r="V805" s="409"/>
      <c r="W805" s="409"/>
      <c r="X805" s="409"/>
      <c r="Y805" s="409"/>
      <c r="Z805" s="409"/>
    </row>
    <row r="806">
      <c r="A806" s="409"/>
      <c r="B806" s="409"/>
      <c r="C806" s="409"/>
      <c r="D806" s="409"/>
      <c r="E806" s="409"/>
      <c r="F806" s="409"/>
      <c r="G806" s="409"/>
      <c r="H806" s="409"/>
      <c r="I806" s="409"/>
      <c r="J806" s="409"/>
      <c r="K806" s="409"/>
      <c r="L806" s="409"/>
      <c r="M806" s="409"/>
      <c r="N806" s="409"/>
      <c r="O806" s="409"/>
      <c r="P806" s="409"/>
      <c r="Q806" s="409"/>
      <c r="R806" s="409"/>
      <c r="S806" s="409"/>
      <c r="T806" s="409"/>
      <c r="U806" s="409"/>
      <c r="V806" s="409"/>
      <c r="W806" s="409"/>
      <c r="X806" s="409"/>
      <c r="Y806" s="409"/>
      <c r="Z806" s="409"/>
    </row>
    <row r="807">
      <c r="A807" s="409"/>
      <c r="B807" s="409"/>
      <c r="C807" s="409"/>
      <c r="D807" s="409"/>
      <c r="E807" s="409"/>
      <c r="F807" s="409"/>
      <c r="G807" s="409"/>
      <c r="H807" s="409"/>
      <c r="I807" s="409"/>
      <c r="J807" s="409"/>
      <c r="K807" s="409"/>
      <c r="L807" s="409"/>
      <c r="M807" s="409"/>
      <c r="N807" s="409"/>
      <c r="O807" s="409"/>
      <c r="P807" s="409"/>
      <c r="Q807" s="409"/>
      <c r="R807" s="409"/>
      <c r="S807" s="409"/>
      <c r="T807" s="409"/>
      <c r="U807" s="409"/>
      <c r="V807" s="409"/>
      <c r="W807" s="409"/>
      <c r="X807" s="409"/>
      <c r="Y807" s="409"/>
      <c r="Z807" s="409"/>
    </row>
    <row r="808">
      <c r="A808" s="409"/>
      <c r="B808" s="409"/>
      <c r="C808" s="409"/>
      <c r="D808" s="409"/>
      <c r="E808" s="409"/>
      <c r="F808" s="409"/>
      <c r="G808" s="409"/>
      <c r="H808" s="409"/>
      <c r="I808" s="409"/>
      <c r="J808" s="409"/>
      <c r="K808" s="409"/>
      <c r="L808" s="409"/>
      <c r="M808" s="409"/>
      <c r="N808" s="409"/>
      <c r="O808" s="409"/>
      <c r="P808" s="409"/>
      <c r="Q808" s="409"/>
      <c r="R808" s="409"/>
      <c r="S808" s="409"/>
      <c r="T808" s="409"/>
      <c r="U808" s="409"/>
      <c r="V808" s="409"/>
      <c r="W808" s="409"/>
      <c r="X808" s="409"/>
      <c r="Y808" s="409"/>
      <c r="Z808" s="409"/>
    </row>
    <row r="809">
      <c r="A809" s="409"/>
      <c r="B809" s="409"/>
      <c r="C809" s="409"/>
      <c r="D809" s="409"/>
      <c r="E809" s="409"/>
      <c r="F809" s="409"/>
      <c r="G809" s="409"/>
      <c r="H809" s="409"/>
      <c r="I809" s="409"/>
      <c r="J809" s="409"/>
      <c r="K809" s="409"/>
      <c r="L809" s="409"/>
      <c r="M809" s="409"/>
      <c r="N809" s="409"/>
      <c r="O809" s="409"/>
      <c r="P809" s="409"/>
      <c r="Q809" s="409"/>
      <c r="R809" s="409"/>
      <c r="S809" s="409"/>
      <c r="T809" s="409"/>
      <c r="U809" s="409"/>
      <c r="V809" s="409"/>
      <c r="W809" s="409"/>
      <c r="X809" s="409"/>
      <c r="Y809" s="409"/>
      <c r="Z809" s="409"/>
    </row>
    <row r="810">
      <c r="A810" s="409"/>
      <c r="B810" s="409"/>
      <c r="C810" s="409"/>
      <c r="D810" s="409"/>
      <c r="E810" s="409"/>
      <c r="F810" s="409"/>
      <c r="G810" s="409"/>
      <c r="H810" s="409"/>
      <c r="I810" s="409"/>
      <c r="J810" s="409"/>
      <c r="K810" s="409"/>
      <c r="L810" s="409"/>
      <c r="M810" s="409"/>
      <c r="N810" s="409"/>
      <c r="O810" s="409"/>
      <c r="P810" s="409"/>
      <c r="Q810" s="409"/>
      <c r="R810" s="409"/>
      <c r="S810" s="409"/>
      <c r="T810" s="409"/>
      <c r="U810" s="409"/>
      <c r="V810" s="409"/>
      <c r="W810" s="409"/>
      <c r="X810" s="409"/>
      <c r="Y810" s="409"/>
      <c r="Z810" s="409"/>
    </row>
    <row r="811">
      <c r="A811" s="409"/>
      <c r="B811" s="409"/>
      <c r="C811" s="409"/>
      <c r="D811" s="409"/>
      <c r="E811" s="409"/>
      <c r="F811" s="409"/>
      <c r="G811" s="409"/>
      <c r="H811" s="409"/>
      <c r="I811" s="409"/>
      <c r="J811" s="409"/>
      <c r="K811" s="409"/>
      <c r="L811" s="409"/>
      <c r="M811" s="409"/>
      <c r="N811" s="409"/>
      <c r="O811" s="409"/>
      <c r="P811" s="409"/>
      <c r="Q811" s="409"/>
      <c r="R811" s="409"/>
      <c r="S811" s="409"/>
      <c r="T811" s="409"/>
      <c r="U811" s="409"/>
      <c r="V811" s="409"/>
      <c r="W811" s="409"/>
      <c r="X811" s="409"/>
      <c r="Y811" s="409"/>
      <c r="Z811" s="409"/>
    </row>
    <row r="812">
      <c r="A812" s="409"/>
      <c r="B812" s="409"/>
      <c r="C812" s="409"/>
      <c r="D812" s="409"/>
      <c r="E812" s="409"/>
      <c r="F812" s="409"/>
      <c r="G812" s="409"/>
      <c r="H812" s="409"/>
      <c r="I812" s="409"/>
      <c r="J812" s="409"/>
      <c r="K812" s="409"/>
      <c r="L812" s="409"/>
      <c r="M812" s="409"/>
      <c r="N812" s="409"/>
      <c r="O812" s="409"/>
      <c r="P812" s="409"/>
      <c r="Q812" s="409"/>
      <c r="R812" s="409"/>
      <c r="S812" s="409"/>
      <c r="T812" s="409"/>
      <c r="U812" s="409"/>
      <c r="V812" s="409"/>
      <c r="W812" s="409"/>
      <c r="X812" s="409"/>
      <c r="Y812" s="409"/>
      <c r="Z812" s="409"/>
    </row>
    <row r="813">
      <c r="A813" s="409"/>
      <c r="B813" s="409"/>
      <c r="C813" s="409"/>
      <c r="D813" s="409"/>
      <c r="E813" s="409"/>
      <c r="F813" s="409"/>
      <c r="G813" s="409"/>
      <c r="H813" s="409"/>
      <c r="I813" s="409"/>
      <c r="J813" s="409"/>
      <c r="K813" s="409"/>
      <c r="L813" s="409"/>
      <c r="M813" s="409"/>
      <c r="N813" s="409"/>
      <c r="O813" s="409"/>
      <c r="P813" s="409"/>
      <c r="Q813" s="409"/>
      <c r="R813" s="409"/>
      <c r="S813" s="409"/>
      <c r="T813" s="409"/>
      <c r="U813" s="409"/>
      <c r="V813" s="409"/>
      <c r="W813" s="409"/>
      <c r="X813" s="409"/>
      <c r="Y813" s="409"/>
      <c r="Z813" s="409"/>
    </row>
    <row r="814">
      <c r="A814" s="409"/>
      <c r="B814" s="409"/>
      <c r="C814" s="409"/>
      <c r="D814" s="409"/>
      <c r="E814" s="409"/>
      <c r="F814" s="409"/>
      <c r="G814" s="409"/>
      <c r="H814" s="409"/>
      <c r="I814" s="409"/>
      <c r="J814" s="409"/>
      <c r="K814" s="409"/>
      <c r="L814" s="409"/>
      <c r="M814" s="409"/>
      <c r="N814" s="409"/>
      <c r="O814" s="409"/>
      <c r="P814" s="409"/>
      <c r="Q814" s="409"/>
      <c r="R814" s="409"/>
      <c r="S814" s="409"/>
      <c r="T814" s="409"/>
      <c r="U814" s="409"/>
      <c r="V814" s="409"/>
      <c r="W814" s="409"/>
      <c r="X814" s="409"/>
      <c r="Y814" s="409"/>
      <c r="Z814" s="409"/>
    </row>
    <row r="815">
      <c r="A815" s="409"/>
      <c r="B815" s="409"/>
      <c r="C815" s="409"/>
      <c r="D815" s="409"/>
      <c r="E815" s="409"/>
      <c r="F815" s="409"/>
      <c r="G815" s="409"/>
      <c r="H815" s="409"/>
      <c r="I815" s="409"/>
      <c r="J815" s="409"/>
      <c r="K815" s="409"/>
      <c r="L815" s="409"/>
      <c r="M815" s="409"/>
      <c r="N815" s="409"/>
      <c r="O815" s="409"/>
      <c r="P815" s="409"/>
      <c r="Q815" s="409"/>
      <c r="R815" s="409"/>
      <c r="S815" s="409"/>
      <c r="T815" s="409"/>
      <c r="U815" s="409"/>
      <c r="V815" s="409"/>
      <c r="W815" s="409"/>
      <c r="X815" s="409"/>
      <c r="Y815" s="409"/>
      <c r="Z815" s="409"/>
    </row>
    <row r="816">
      <c r="A816" s="409"/>
      <c r="B816" s="409"/>
      <c r="C816" s="409"/>
      <c r="D816" s="409"/>
      <c r="E816" s="409"/>
      <c r="F816" s="409"/>
      <c r="G816" s="409"/>
      <c r="H816" s="409"/>
      <c r="I816" s="409"/>
      <c r="J816" s="409"/>
      <c r="K816" s="409"/>
      <c r="L816" s="409"/>
      <c r="M816" s="409"/>
      <c r="N816" s="409"/>
      <c r="O816" s="409"/>
      <c r="P816" s="409"/>
      <c r="Q816" s="409"/>
      <c r="R816" s="409"/>
      <c r="S816" s="409"/>
      <c r="T816" s="409"/>
      <c r="U816" s="409"/>
      <c r="V816" s="409"/>
      <c r="W816" s="409"/>
      <c r="X816" s="409"/>
      <c r="Y816" s="409"/>
      <c r="Z816" s="409"/>
    </row>
    <row r="817">
      <c r="A817" s="409"/>
      <c r="B817" s="409"/>
      <c r="C817" s="409"/>
      <c r="D817" s="409"/>
      <c r="E817" s="409"/>
      <c r="F817" s="409"/>
      <c r="G817" s="409"/>
      <c r="H817" s="409"/>
      <c r="I817" s="409"/>
      <c r="J817" s="409"/>
      <c r="K817" s="409"/>
      <c r="L817" s="409"/>
      <c r="M817" s="409"/>
      <c r="N817" s="409"/>
      <c r="O817" s="409"/>
      <c r="P817" s="409"/>
      <c r="Q817" s="409"/>
      <c r="R817" s="409"/>
      <c r="S817" s="409"/>
      <c r="T817" s="409"/>
      <c r="U817" s="409"/>
      <c r="V817" s="409"/>
      <c r="W817" s="409"/>
      <c r="X817" s="409"/>
      <c r="Y817" s="409"/>
      <c r="Z817" s="409"/>
    </row>
    <row r="818">
      <c r="A818" s="409"/>
      <c r="B818" s="409"/>
      <c r="C818" s="409"/>
      <c r="D818" s="409"/>
      <c r="E818" s="409"/>
      <c r="F818" s="409"/>
      <c r="G818" s="409"/>
      <c r="H818" s="409"/>
      <c r="I818" s="409"/>
      <c r="J818" s="409"/>
      <c r="K818" s="409"/>
      <c r="L818" s="409"/>
      <c r="M818" s="409"/>
      <c r="N818" s="409"/>
      <c r="O818" s="409"/>
      <c r="P818" s="409"/>
      <c r="Q818" s="409"/>
      <c r="R818" s="409"/>
      <c r="S818" s="409"/>
      <c r="T818" s="409"/>
      <c r="U818" s="409"/>
      <c r="V818" s="409"/>
      <c r="W818" s="409"/>
      <c r="X818" s="409"/>
      <c r="Y818" s="409"/>
      <c r="Z818" s="409"/>
    </row>
    <row r="819">
      <c r="A819" s="409"/>
      <c r="B819" s="409"/>
      <c r="C819" s="409"/>
      <c r="D819" s="409"/>
      <c r="E819" s="409"/>
      <c r="F819" s="409"/>
      <c r="G819" s="409"/>
      <c r="H819" s="409"/>
      <c r="I819" s="409"/>
      <c r="J819" s="409"/>
      <c r="K819" s="409"/>
      <c r="L819" s="409"/>
      <c r="M819" s="409"/>
      <c r="N819" s="409"/>
      <c r="O819" s="409"/>
      <c r="P819" s="409"/>
      <c r="Q819" s="409"/>
      <c r="R819" s="409"/>
      <c r="S819" s="409"/>
      <c r="T819" s="409"/>
      <c r="U819" s="409"/>
      <c r="V819" s="409"/>
      <c r="W819" s="409"/>
      <c r="X819" s="409"/>
      <c r="Y819" s="409"/>
      <c r="Z819" s="409"/>
    </row>
    <row r="820">
      <c r="A820" s="409"/>
      <c r="B820" s="409"/>
      <c r="C820" s="409"/>
      <c r="D820" s="409"/>
      <c r="E820" s="409"/>
      <c r="F820" s="409"/>
      <c r="G820" s="409"/>
      <c r="H820" s="409"/>
      <c r="I820" s="409"/>
      <c r="J820" s="409"/>
      <c r="K820" s="409"/>
      <c r="L820" s="409"/>
      <c r="M820" s="409"/>
      <c r="N820" s="409"/>
      <c r="O820" s="409"/>
      <c r="P820" s="409"/>
      <c r="Q820" s="409"/>
      <c r="R820" s="409"/>
      <c r="S820" s="409"/>
      <c r="T820" s="409"/>
      <c r="U820" s="409"/>
      <c r="V820" s="409"/>
      <c r="W820" s="409"/>
      <c r="X820" s="409"/>
      <c r="Y820" s="409"/>
      <c r="Z820" s="409"/>
    </row>
    <row r="821">
      <c r="A821" s="409"/>
      <c r="B821" s="409"/>
      <c r="C821" s="409"/>
      <c r="D821" s="409"/>
      <c r="E821" s="409"/>
      <c r="F821" s="409"/>
      <c r="G821" s="409"/>
      <c r="H821" s="409"/>
      <c r="I821" s="409"/>
      <c r="J821" s="409"/>
      <c r="K821" s="409"/>
      <c r="L821" s="409"/>
      <c r="M821" s="409"/>
      <c r="N821" s="409"/>
      <c r="O821" s="409"/>
      <c r="P821" s="409"/>
      <c r="Q821" s="409"/>
      <c r="R821" s="409"/>
      <c r="S821" s="409"/>
      <c r="T821" s="409"/>
      <c r="U821" s="409"/>
      <c r="V821" s="409"/>
      <c r="W821" s="409"/>
      <c r="X821" s="409"/>
      <c r="Y821" s="409"/>
      <c r="Z821" s="409"/>
    </row>
    <row r="822">
      <c r="A822" s="409"/>
      <c r="B822" s="409"/>
      <c r="C822" s="409"/>
      <c r="D822" s="409"/>
      <c r="E822" s="409"/>
      <c r="F822" s="409"/>
      <c r="G822" s="409"/>
      <c r="H822" s="409"/>
      <c r="I822" s="409"/>
      <c r="J822" s="409"/>
      <c r="K822" s="409"/>
      <c r="L822" s="409"/>
      <c r="M822" s="409"/>
      <c r="N822" s="409"/>
      <c r="O822" s="409"/>
      <c r="P822" s="409"/>
      <c r="Q822" s="409"/>
      <c r="R822" s="409"/>
      <c r="S822" s="409"/>
      <c r="T822" s="409"/>
      <c r="U822" s="409"/>
      <c r="V822" s="409"/>
      <c r="W822" s="409"/>
      <c r="X822" s="409"/>
      <c r="Y822" s="409"/>
      <c r="Z822" s="409"/>
    </row>
    <row r="823">
      <c r="A823" s="409"/>
      <c r="B823" s="409"/>
      <c r="C823" s="409"/>
      <c r="D823" s="409"/>
      <c r="E823" s="409"/>
      <c r="F823" s="409"/>
      <c r="G823" s="409"/>
      <c r="H823" s="409"/>
      <c r="I823" s="409"/>
      <c r="J823" s="409"/>
      <c r="K823" s="409"/>
      <c r="L823" s="409"/>
      <c r="M823" s="409"/>
      <c r="N823" s="409"/>
      <c r="O823" s="409"/>
      <c r="P823" s="409"/>
      <c r="Q823" s="409"/>
      <c r="R823" s="409"/>
      <c r="S823" s="409"/>
      <c r="T823" s="409"/>
      <c r="U823" s="409"/>
      <c r="V823" s="409"/>
      <c r="W823" s="409"/>
      <c r="X823" s="409"/>
      <c r="Y823" s="409"/>
      <c r="Z823" s="409"/>
    </row>
    <row r="824">
      <c r="A824" s="409"/>
      <c r="B824" s="409"/>
      <c r="C824" s="409"/>
      <c r="D824" s="409"/>
      <c r="E824" s="409"/>
      <c r="F824" s="409"/>
      <c r="G824" s="409"/>
      <c r="H824" s="409"/>
      <c r="I824" s="409"/>
      <c r="J824" s="409"/>
      <c r="K824" s="409"/>
      <c r="L824" s="409"/>
      <c r="M824" s="409"/>
      <c r="N824" s="409"/>
      <c r="O824" s="409"/>
      <c r="P824" s="409"/>
      <c r="Q824" s="409"/>
      <c r="R824" s="409"/>
      <c r="S824" s="409"/>
      <c r="T824" s="409"/>
      <c r="U824" s="409"/>
      <c r="V824" s="409"/>
      <c r="W824" s="409"/>
      <c r="X824" s="409"/>
      <c r="Y824" s="409"/>
      <c r="Z824" s="409"/>
    </row>
    <row r="825">
      <c r="A825" s="409"/>
      <c r="B825" s="409"/>
      <c r="C825" s="409"/>
      <c r="D825" s="409"/>
      <c r="E825" s="409"/>
      <c r="F825" s="409"/>
      <c r="G825" s="409"/>
      <c r="H825" s="409"/>
      <c r="I825" s="409"/>
      <c r="J825" s="409"/>
      <c r="K825" s="409"/>
      <c r="L825" s="409"/>
      <c r="M825" s="409"/>
      <c r="N825" s="409"/>
      <c r="O825" s="409"/>
      <c r="P825" s="409"/>
      <c r="Q825" s="409"/>
      <c r="R825" s="409"/>
      <c r="S825" s="409"/>
      <c r="T825" s="409"/>
      <c r="U825" s="409"/>
      <c r="V825" s="409"/>
      <c r="W825" s="409"/>
      <c r="X825" s="409"/>
      <c r="Y825" s="409"/>
      <c r="Z825" s="409"/>
    </row>
    <row r="826">
      <c r="A826" s="409"/>
      <c r="B826" s="409"/>
      <c r="C826" s="409"/>
      <c r="D826" s="409"/>
      <c r="E826" s="409"/>
      <c r="F826" s="409"/>
      <c r="G826" s="409"/>
      <c r="H826" s="409"/>
      <c r="I826" s="409"/>
      <c r="J826" s="409"/>
      <c r="K826" s="409"/>
      <c r="L826" s="409"/>
      <c r="M826" s="409"/>
      <c r="N826" s="409"/>
      <c r="O826" s="409"/>
      <c r="P826" s="409"/>
      <c r="Q826" s="409"/>
      <c r="R826" s="409"/>
      <c r="S826" s="409"/>
      <c r="T826" s="409"/>
      <c r="U826" s="409"/>
      <c r="V826" s="409"/>
      <c r="W826" s="409"/>
      <c r="X826" s="409"/>
      <c r="Y826" s="409"/>
      <c r="Z826" s="409"/>
    </row>
    <row r="827">
      <c r="A827" s="409"/>
      <c r="B827" s="409"/>
      <c r="C827" s="409"/>
      <c r="D827" s="409"/>
      <c r="E827" s="409"/>
      <c r="F827" s="409"/>
      <c r="G827" s="409"/>
      <c r="H827" s="409"/>
      <c r="I827" s="409"/>
      <c r="J827" s="409"/>
      <c r="K827" s="409"/>
      <c r="L827" s="409"/>
      <c r="M827" s="409"/>
      <c r="N827" s="409"/>
      <c r="O827" s="409"/>
      <c r="P827" s="409"/>
      <c r="Q827" s="409"/>
      <c r="R827" s="409"/>
      <c r="S827" s="409"/>
      <c r="T827" s="409"/>
      <c r="U827" s="409"/>
      <c r="V827" s="409"/>
      <c r="W827" s="409"/>
      <c r="X827" s="409"/>
      <c r="Y827" s="409"/>
      <c r="Z827" s="409"/>
    </row>
    <row r="828">
      <c r="A828" s="409"/>
      <c r="B828" s="409"/>
      <c r="C828" s="409"/>
      <c r="D828" s="409"/>
      <c r="E828" s="409"/>
      <c r="F828" s="409"/>
      <c r="G828" s="409"/>
      <c r="H828" s="409"/>
      <c r="I828" s="409"/>
      <c r="J828" s="409"/>
      <c r="K828" s="409"/>
      <c r="L828" s="409"/>
      <c r="M828" s="409"/>
      <c r="N828" s="409"/>
      <c r="O828" s="409"/>
      <c r="P828" s="409"/>
      <c r="Q828" s="409"/>
      <c r="R828" s="409"/>
      <c r="S828" s="409"/>
      <c r="T828" s="409"/>
      <c r="U828" s="409"/>
      <c r="V828" s="409"/>
      <c r="W828" s="409"/>
      <c r="X828" s="409"/>
      <c r="Y828" s="409"/>
      <c r="Z828" s="409"/>
    </row>
    <row r="829">
      <c r="A829" s="409"/>
      <c r="B829" s="409"/>
      <c r="C829" s="409"/>
      <c r="D829" s="409"/>
      <c r="E829" s="409"/>
      <c r="F829" s="409"/>
      <c r="G829" s="409"/>
      <c r="H829" s="409"/>
      <c r="I829" s="409"/>
      <c r="J829" s="409"/>
      <c r="K829" s="409"/>
      <c r="L829" s="409"/>
      <c r="M829" s="409"/>
      <c r="N829" s="409"/>
      <c r="O829" s="409"/>
      <c r="P829" s="409"/>
      <c r="Q829" s="409"/>
      <c r="R829" s="409"/>
      <c r="S829" s="409"/>
      <c r="T829" s="409"/>
      <c r="U829" s="409"/>
      <c r="V829" s="409"/>
      <c r="W829" s="409"/>
      <c r="X829" s="409"/>
      <c r="Y829" s="409"/>
      <c r="Z829" s="409"/>
    </row>
    <row r="830">
      <c r="A830" s="409"/>
      <c r="B830" s="409"/>
      <c r="C830" s="409"/>
      <c r="D830" s="409"/>
      <c r="E830" s="409"/>
      <c r="F830" s="409"/>
      <c r="G830" s="409"/>
      <c r="H830" s="409"/>
      <c r="I830" s="409"/>
      <c r="J830" s="409"/>
      <c r="K830" s="409"/>
      <c r="L830" s="409"/>
      <c r="M830" s="409"/>
      <c r="N830" s="409"/>
      <c r="O830" s="409"/>
      <c r="P830" s="409"/>
      <c r="Q830" s="409"/>
      <c r="R830" s="409"/>
      <c r="S830" s="409"/>
      <c r="T830" s="409"/>
      <c r="U830" s="409"/>
      <c r="V830" s="409"/>
      <c r="W830" s="409"/>
      <c r="X830" s="409"/>
      <c r="Y830" s="409"/>
      <c r="Z830" s="409"/>
    </row>
    <row r="831">
      <c r="A831" s="409"/>
      <c r="B831" s="409"/>
      <c r="C831" s="409"/>
      <c r="D831" s="409"/>
      <c r="E831" s="409"/>
      <c r="F831" s="409"/>
      <c r="G831" s="409"/>
      <c r="H831" s="409"/>
      <c r="I831" s="409"/>
      <c r="J831" s="409"/>
      <c r="K831" s="409"/>
      <c r="L831" s="409"/>
      <c r="M831" s="409"/>
      <c r="N831" s="409"/>
      <c r="O831" s="409"/>
      <c r="P831" s="409"/>
      <c r="Q831" s="409"/>
      <c r="R831" s="409"/>
      <c r="S831" s="409"/>
      <c r="T831" s="409"/>
      <c r="U831" s="409"/>
      <c r="V831" s="409"/>
      <c r="W831" s="409"/>
      <c r="X831" s="409"/>
      <c r="Y831" s="409"/>
      <c r="Z831" s="409"/>
    </row>
    <row r="832">
      <c r="A832" s="409"/>
      <c r="B832" s="409"/>
      <c r="C832" s="409"/>
      <c r="D832" s="409"/>
      <c r="E832" s="409"/>
      <c r="F832" s="409"/>
      <c r="G832" s="409"/>
      <c r="H832" s="409"/>
      <c r="I832" s="409"/>
      <c r="J832" s="409"/>
      <c r="K832" s="409"/>
      <c r="L832" s="409"/>
      <c r="M832" s="409"/>
      <c r="N832" s="409"/>
      <c r="O832" s="409"/>
      <c r="P832" s="409"/>
      <c r="Q832" s="409"/>
      <c r="R832" s="409"/>
      <c r="S832" s="409"/>
      <c r="T832" s="409"/>
      <c r="U832" s="409"/>
      <c r="V832" s="409"/>
      <c r="W832" s="409"/>
      <c r="X832" s="409"/>
      <c r="Y832" s="409"/>
      <c r="Z832" s="409"/>
    </row>
    <row r="833">
      <c r="A833" s="409"/>
      <c r="B833" s="409"/>
      <c r="C833" s="409"/>
      <c r="D833" s="409"/>
      <c r="E833" s="409"/>
      <c r="F833" s="409"/>
      <c r="G833" s="409"/>
      <c r="H833" s="409"/>
      <c r="I833" s="409"/>
      <c r="J833" s="409"/>
      <c r="K833" s="409"/>
      <c r="L833" s="409"/>
      <c r="M833" s="409"/>
      <c r="N833" s="409"/>
      <c r="O833" s="409"/>
      <c r="P833" s="409"/>
      <c r="Q833" s="409"/>
      <c r="R833" s="409"/>
      <c r="S833" s="409"/>
      <c r="T833" s="409"/>
      <c r="U833" s="409"/>
      <c r="V833" s="409"/>
      <c r="W833" s="409"/>
      <c r="X833" s="409"/>
      <c r="Y833" s="409"/>
      <c r="Z833" s="409"/>
    </row>
    <row r="834">
      <c r="A834" s="409"/>
      <c r="B834" s="409"/>
      <c r="C834" s="409"/>
      <c r="D834" s="409"/>
      <c r="E834" s="409"/>
      <c r="F834" s="409"/>
      <c r="G834" s="409"/>
      <c r="H834" s="409"/>
      <c r="I834" s="409"/>
      <c r="J834" s="409"/>
      <c r="K834" s="409"/>
      <c r="L834" s="409"/>
      <c r="M834" s="409"/>
      <c r="N834" s="409"/>
      <c r="O834" s="409"/>
      <c r="P834" s="409"/>
      <c r="Q834" s="409"/>
      <c r="R834" s="409"/>
      <c r="S834" s="409"/>
      <c r="T834" s="409"/>
      <c r="U834" s="409"/>
      <c r="V834" s="409"/>
      <c r="W834" s="409"/>
      <c r="X834" s="409"/>
      <c r="Y834" s="409"/>
      <c r="Z834" s="409"/>
    </row>
    <row r="835">
      <c r="A835" s="409"/>
      <c r="B835" s="409"/>
      <c r="C835" s="409"/>
      <c r="D835" s="409"/>
      <c r="E835" s="409"/>
      <c r="F835" s="409"/>
      <c r="G835" s="409"/>
      <c r="H835" s="409"/>
      <c r="I835" s="409"/>
      <c r="J835" s="409"/>
      <c r="K835" s="409"/>
      <c r="L835" s="409"/>
      <c r="M835" s="409"/>
      <c r="N835" s="409"/>
      <c r="O835" s="409"/>
      <c r="P835" s="409"/>
      <c r="Q835" s="409"/>
      <c r="R835" s="409"/>
      <c r="S835" s="409"/>
      <c r="T835" s="409"/>
      <c r="U835" s="409"/>
      <c r="V835" s="409"/>
      <c r="W835" s="409"/>
      <c r="X835" s="409"/>
      <c r="Y835" s="409"/>
      <c r="Z835" s="409"/>
    </row>
    <row r="836">
      <c r="A836" s="409"/>
      <c r="B836" s="409"/>
      <c r="C836" s="409"/>
      <c r="D836" s="409"/>
      <c r="E836" s="409"/>
      <c r="F836" s="409"/>
      <c r="G836" s="409"/>
      <c r="H836" s="409"/>
      <c r="I836" s="409"/>
      <c r="J836" s="409"/>
      <c r="K836" s="409"/>
      <c r="L836" s="409"/>
      <c r="M836" s="409"/>
      <c r="N836" s="409"/>
      <c r="O836" s="409"/>
      <c r="P836" s="409"/>
      <c r="Q836" s="409"/>
      <c r="R836" s="409"/>
      <c r="S836" s="409"/>
      <c r="T836" s="409"/>
      <c r="U836" s="409"/>
      <c r="V836" s="409"/>
      <c r="W836" s="409"/>
      <c r="X836" s="409"/>
      <c r="Y836" s="409"/>
      <c r="Z836" s="409"/>
    </row>
    <row r="837">
      <c r="A837" s="409"/>
      <c r="B837" s="409"/>
      <c r="C837" s="409"/>
      <c r="D837" s="409"/>
      <c r="E837" s="409"/>
      <c r="F837" s="409"/>
      <c r="G837" s="409"/>
      <c r="H837" s="409"/>
      <c r="I837" s="409"/>
      <c r="J837" s="409"/>
      <c r="K837" s="409"/>
      <c r="L837" s="409"/>
      <c r="M837" s="409"/>
      <c r="N837" s="409"/>
      <c r="O837" s="409"/>
      <c r="P837" s="409"/>
      <c r="Q837" s="409"/>
      <c r="R837" s="409"/>
      <c r="S837" s="409"/>
      <c r="T837" s="409"/>
      <c r="U837" s="409"/>
      <c r="V837" s="409"/>
      <c r="W837" s="409"/>
      <c r="X837" s="409"/>
      <c r="Y837" s="409"/>
      <c r="Z837" s="409"/>
    </row>
    <row r="838">
      <c r="A838" s="409"/>
      <c r="B838" s="409"/>
      <c r="C838" s="409"/>
      <c r="D838" s="409"/>
      <c r="E838" s="409"/>
      <c r="F838" s="409"/>
      <c r="G838" s="409"/>
      <c r="H838" s="409"/>
      <c r="I838" s="409"/>
      <c r="J838" s="409"/>
      <c r="K838" s="409"/>
      <c r="L838" s="409"/>
      <c r="M838" s="409"/>
      <c r="N838" s="409"/>
      <c r="O838" s="409"/>
      <c r="P838" s="409"/>
      <c r="Q838" s="409"/>
      <c r="R838" s="409"/>
      <c r="S838" s="409"/>
      <c r="T838" s="409"/>
      <c r="U838" s="409"/>
      <c r="V838" s="409"/>
      <c r="W838" s="409"/>
      <c r="X838" s="409"/>
      <c r="Y838" s="409"/>
      <c r="Z838" s="409"/>
    </row>
    <row r="839">
      <c r="A839" s="409"/>
      <c r="B839" s="409"/>
      <c r="C839" s="409"/>
      <c r="D839" s="409"/>
      <c r="E839" s="409"/>
      <c r="F839" s="409"/>
      <c r="G839" s="409"/>
      <c r="H839" s="409"/>
      <c r="I839" s="409"/>
      <c r="J839" s="409"/>
      <c r="K839" s="409"/>
      <c r="L839" s="409"/>
      <c r="M839" s="409"/>
      <c r="N839" s="409"/>
      <c r="O839" s="409"/>
      <c r="P839" s="409"/>
      <c r="Q839" s="409"/>
      <c r="R839" s="409"/>
      <c r="S839" s="409"/>
      <c r="T839" s="409"/>
      <c r="U839" s="409"/>
      <c r="V839" s="409"/>
      <c r="W839" s="409"/>
      <c r="X839" s="409"/>
      <c r="Y839" s="409"/>
      <c r="Z839" s="409"/>
    </row>
    <row r="840">
      <c r="A840" s="409"/>
      <c r="B840" s="409"/>
      <c r="C840" s="409"/>
      <c r="D840" s="409"/>
      <c r="E840" s="409"/>
      <c r="F840" s="409"/>
      <c r="G840" s="409"/>
      <c r="H840" s="409"/>
      <c r="I840" s="409"/>
      <c r="J840" s="409"/>
      <c r="K840" s="409"/>
      <c r="L840" s="409"/>
      <c r="M840" s="409"/>
      <c r="N840" s="409"/>
      <c r="O840" s="409"/>
      <c r="P840" s="409"/>
      <c r="Q840" s="409"/>
      <c r="R840" s="409"/>
      <c r="S840" s="409"/>
      <c r="T840" s="409"/>
      <c r="U840" s="409"/>
      <c r="V840" s="409"/>
      <c r="W840" s="409"/>
      <c r="X840" s="409"/>
      <c r="Y840" s="409"/>
      <c r="Z840" s="409"/>
    </row>
    <row r="841">
      <c r="A841" s="409"/>
      <c r="B841" s="409"/>
      <c r="C841" s="409"/>
      <c r="D841" s="409"/>
      <c r="E841" s="409"/>
      <c r="F841" s="409"/>
      <c r="G841" s="409"/>
      <c r="H841" s="409"/>
      <c r="I841" s="409"/>
      <c r="J841" s="409"/>
      <c r="K841" s="409"/>
      <c r="L841" s="409"/>
      <c r="M841" s="409"/>
      <c r="N841" s="409"/>
      <c r="O841" s="409"/>
      <c r="P841" s="409"/>
      <c r="Q841" s="409"/>
      <c r="R841" s="409"/>
      <c r="S841" s="409"/>
      <c r="T841" s="409"/>
      <c r="U841" s="409"/>
      <c r="V841" s="409"/>
      <c r="W841" s="409"/>
      <c r="X841" s="409"/>
      <c r="Y841" s="409"/>
      <c r="Z841" s="409"/>
    </row>
    <row r="842">
      <c r="A842" s="409"/>
      <c r="B842" s="409"/>
      <c r="C842" s="409"/>
      <c r="D842" s="409"/>
      <c r="E842" s="409"/>
      <c r="F842" s="409"/>
      <c r="G842" s="409"/>
      <c r="H842" s="409"/>
      <c r="I842" s="409"/>
      <c r="J842" s="409"/>
      <c r="K842" s="409"/>
      <c r="L842" s="409"/>
      <c r="M842" s="409"/>
      <c r="N842" s="409"/>
      <c r="O842" s="409"/>
      <c r="P842" s="409"/>
      <c r="Q842" s="409"/>
      <c r="R842" s="409"/>
      <c r="S842" s="409"/>
      <c r="T842" s="409"/>
      <c r="U842" s="409"/>
      <c r="V842" s="409"/>
      <c r="W842" s="409"/>
      <c r="X842" s="409"/>
      <c r="Y842" s="409"/>
      <c r="Z842" s="409"/>
    </row>
    <row r="843">
      <c r="A843" s="409"/>
      <c r="B843" s="409"/>
      <c r="C843" s="409"/>
      <c r="D843" s="409"/>
      <c r="E843" s="409"/>
      <c r="F843" s="409"/>
      <c r="G843" s="409"/>
      <c r="H843" s="409"/>
      <c r="I843" s="409"/>
      <c r="J843" s="409"/>
      <c r="K843" s="409"/>
      <c r="L843" s="409"/>
      <c r="M843" s="409"/>
      <c r="N843" s="409"/>
      <c r="O843" s="409"/>
      <c r="P843" s="409"/>
      <c r="Q843" s="409"/>
      <c r="R843" s="409"/>
      <c r="S843" s="409"/>
      <c r="T843" s="409"/>
      <c r="U843" s="409"/>
      <c r="V843" s="409"/>
      <c r="W843" s="409"/>
      <c r="X843" s="409"/>
      <c r="Y843" s="409"/>
      <c r="Z843" s="409"/>
    </row>
    <row r="844">
      <c r="A844" s="409"/>
      <c r="B844" s="409"/>
      <c r="C844" s="409"/>
      <c r="D844" s="409"/>
      <c r="E844" s="409"/>
      <c r="F844" s="409"/>
      <c r="G844" s="409"/>
      <c r="H844" s="409"/>
      <c r="I844" s="409"/>
      <c r="J844" s="409"/>
      <c r="K844" s="409"/>
      <c r="L844" s="409"/>
      <c r="M844" s="409"/>
      <c r="N844" s="409"/>
      <c r="O844" s="409"/>
      <c r="P844" s="409"/>
      <c r="Q844" s="409"/>
      <c r="R844" s="409"/>
      <c r="S844" s="409"/>
      <c r="T844" s="409"/>
      <c r="U844" s="409"/>
      <c r="V844" s="409"/>
      <c r="W844" s="409"/>
      <c r="X844" s="409"/>
      <c r="Y844" s="409"/>
      <c r="Z844" s="409"/>
    </row>
    <row r="845">
      <c r="A845" s="409"/>
      <c r="B845" s="409"/>
      <c r="C845" s="409"/>
      <c r="D845" s="409"/>
      <c r="E845" s="409"/>
      <c r="F845" s="409"/>
      <c r="G845" s="409"/>
      <c r="H845" s="409"/>
      <c r="I845" s="409"/>
      <c r="J845" s="409"/>
      <c r="K845" s="409"/>
      <c r="L845" s="409"/>
      <c r="M845" s="409"/>
      <c r="N845" s="409"/>
      <c r="O845" s="409"/>
      <c r="P845" s="409"/>
      <c r="Q845" s="409"/>
      <c r="R845" s="409"/>
      <c r="S845" s="409"/>
      <c r="T845" s="409"/>
      <c r="U845" s="409"/>
      <c r="V845" s="409"/>
      <c r="W845" s="409"/>
      <c r="X845" s="409"/>
      <c r="Y845" s="409"/>
      <c r="Z845" s="409"/>
    </row>
    <row r="846">
      <c r="A846" s="409"/>
      <c r="B846" s="409"/>
      <c r="C846" s="409"/>
      <c r="D846" s="409"/>
      <c r="E846" s="409"/>
      <c r="F846" s="409"/>
      <c r="G846" s="409"/>
      <c r="H846" s="409"/>
      <c r="I846" s="409"/>
      <c r="J846" s="409"/>
      <c r="K846" s="409"/>
      <c r="L846" s="409"/>
      <c r="M846" s="409"/>
      <c r="N846" s="409"/>
      <c r="O846" s="409"/>
      <c r="P846" s="409"/>
      <c r="Q846" s="409"/>
      <c r="R846" s="409"/>
      <c r="S846" s="409"/>
      <c r="T846" s="409"/>
      <c r="U846" s="409"/>
      <c r="V846" s="409"/>
      <c r="W846" s="409"/>
      <c r="X846" s="409"/>
      <c r="Y846" s="409"/>
      <c r="Z846" s="409"/>
    </row>
    <row r="847">
      <c r="A847" s="409"/>
      <c r="B847" s="409"/>
      <c r="C847" s="409"/>
      <c r="D847" s="409"/>
      <c r="E847" s="409"/>
      <c r="F847" s="409"/>
      <c r="G847" s="409"/>
      <c r="H847" s="409"/>
      <c r="I847" s="409"/>
      <c r="J847" s="409"/>
      <c r="K847" s="409"/>
      <c r="L847" s="409"/>
      <c r="M847" s="409"/>
      <c r="N847" s="409"/>
      <c r="O847" s="409"/>
      <c r="P847" s="409"/>
      <c r="Q847" s="409"/>
      <c r="R847" s="409"/>
      <c r="S847" s="409"/>
      <c r="T847" s="409"/>
      <c r="U847" s="409"/>
      <c r="V847" s="409"/>
      <c r="W847" s="409"/>
      <c r="X847" s="409"/>
      <c r="Y847" s="409"/>
      <c r="Z847" s="409"/>
    </row>
    <row r="848">
      <c r="A848" s="409"/>
      <c r="B848" s="409"/>
      <c r="C848" s="409"/>
      <c r="D848" s="409"/>
      <c r="E848" s="409"/>
      <c r="F848" s="409"/>
      <c r="G848" s="409"/>
      <c r="H848" s="409"/>
      <c r="I848" s="409"/>
      <c r="J848" s="409"/>
      <c r="K848" s="409"/>
      <c r="L848" s="409"/>
      <c r="M848" s="409"/>
      <c r="N848" s="409"/>
      <c r="O848" s="409"/>
      <c r="P848" s="409"/>
      <c r="Q848" s="409"/>
      <c r="R848" s="409"/>
      <c r="S848" s="409"/>
      <c r="T848" s="409"/>
      <c r="U848" s="409"/>
      <c r="V848" s="409"/>
      <c r="W848" s="409"/>
      <c r="X848" s="409"/>
      <c r="Y848" s="409"/>
      <c r="Z848" s="409"/>
    </row>
    <row r="849">
      <c r="A849" s="409"/>
      <c r="B849" s="409"/>
      <c r="C849" s="409"/>
      <c r="D849" s="409"/>
      <c r="E849" s="409"/>
      <c r="F849" s="409"/>
      <c r="G849" s="409"/>
      <c r="H849" s="409"/>
      <c r="I849" s="409"/>
      <c r="J849" s="409"/>
      <c r="K849" s="409"/>
      <c r="L849" s="409"/>
      <c r="M849" s="409"/>
      <c r="N849" s="409"/>
      <c r="O849" s="409"/>
      <c r="P849" s="409"/>
      <c r="Q849" s="409"/>
      <c r="R849" s="409"/>
      <c r="S849" s="409"/>
      <c r="T849" s="409"/>
      <c r="U849" s="409"/>
      <c r="V849" s="409"/>
      <c r="W849" s="409"/>
      <c r="X849" s="409"/>
      <c r="Y849" s="409"/>
      <c r="Z849" s="409"/>
    </row>
    <row r="850">
      <c r="A850" s="409"/>
      <c r="B850" s="409"/>
      <c r="C850" s="409"/>
      <c r="D850" s="409"/>
      <c r="E850" s="409"/>
      <c r="F850" s="409"/>
      <c r="G850" s="409"/>
      <c r="H850" s="409"/>
      <c r="I850" s="409"/>
      <c r="J850" s="409"/>
      <c r="K850" s="409"/>
      <c r="L850" s="409"/>
      <c r="M850" s="409"/>
      <c r="N850" s="409"/>
      <c r="O850" s="409"/>
      <c r="P850" s="409"/>
      <c r="Q850" s="409"/>
      <c r="R850" s="409"/>
      <c r="S850" s="409"/>
      <c r="T850" s="409"/>
      <c r="U850" s="409"/>
      <c r="V850" s="409"/>
      <c r="W850" s="409"/>
      <c r="X850" s="409"/>
      <c r="Y850" s="409"/>
      <c r="Z850" s="409"/>
    </row>
    <row r="851">
      <c r="A851" s="409"/>
      <c r="B851" s="409"/>
      <c r="C851" s="409"/>
      <c r="D851" s="409"/>
      <c r="E851" s="409"/>
      <c r="F851" s="409"/>
      <c r="G851" s="409"/>
      <c r="H851" s="409"/>
      <c r="I851" s="409"/>
      <c r="J851" s="409"/>
      <c r="K851" s="409"/>
      <c r="L851" s="409"/>
      <c r="M851" s="409"/>
      <c r="N851" s="409"/>
      <c r="O851" s="409"/>
      <c r="P851" s="409"/>
      <c r="Q851" s="409"/>
      <c r="R851" s="409"/>
      <c r="S851" s="409"/>
      <c r="T851" s="409"/>
      <c r="U851" s="409"/>
      <c r="V851" s="409"/>
      <c r="W851" s="409"/>
      <c r="X851" s="409"/>
      <c r="Y851" s="409"/>
      <c r="Z851" s="409"/>
    </row>
    <row r="852">
      <c r="A852" s="409"/>
      <c r="B852" s="409"/>
      <c r="C852" s="409"/>
      <c r="D852" s="409"/>
      <c r="E852" s="409"/>
      <c r="F852" s="409"/>
      <c r="G852" s="409"/>
      <c r="H852" s="409"/>
      <c r="I852" s="409"/>
      <c r="J852" s="409"/>
      <c r="K852" s="409"/>
      <c r="L852" s="409"/>
      <c r="M852" s="409"/>
      <c r="N852" s="409"/>
      <c r="O852" s="409"/>
      <c r="P852" s="409"/>
      <c r="Q852" s="409"/>
      <c r="R852" s="409"/>
      <c r="S852" s="409"/>
      <c r="T852" s="409"/>
      <c r="U852" s="409"/>
      <c r="V852" s="409"/>
      <c r="W852" s="409"/>
      <c r="X852" s="409"/>
      <c r="Y852" s="409"/>
      <c r="Z852" s="409"/>
    </row>
    <row r="853">
      <c r="A853" s="409"/>
      <c r="B853" s="409"/>
      <c r="C853" s="409"/>
      <c r="D853" s="409"/>
      <c r="E853" s="409"/>
      <c r="F853" s="409"/>
      <c r="G853" s="409"/>
      <c r="H853" s="409"/>
      <c r="I853" s="409"/>
      <c r="J853" s="409"/>
      <c r="K853" s="409"/>
      <c r="L853" s="409"/>
      <c r="M853" s="409"/>
      <c r="N853" s="409"/>
      <c r="O853" s="409"/>
      <c r="P853" s="409"/>
      <c r="Q853" s="409"/>
      <c r="R853" s="409"/>
      <c r="S853" s="409"/>
      <c r="T853" s="409"/>
      <c r="U853" s="409"/>
      <c r="V853" s="409"/>
      <c r="W853" s="409"/>
      <c r="X853" s="409"/>
      <c r="Y853" s="409"/>
      <c r="Z853" s="409"/>
    </row>
    <row r="854">
      <c r="A854" s="409"/>
      <c r="B854" s="409"/>
      <c r="C854" s="409"/>
      <c r="D854" s="409"/>
      <c r="E854" s="409"/>
      <c r="F854" s="409"/>
      <c r="G854" s="409"/>
      <c r="H854" s="409"/>
      <c r="I854" s="409"/>
      <c r="J854" s="409"/>
      <c r="K854" s="409"/>
      <c r="L854" s="409"/>
      <c r="M854" s="409"/>
      <c r="N854" s="409"/>
      <c r="O854" s="409"/>
      <c r="P854" s="409"/>
      <c r="Q854" s="409"/>
      <c r="R854" s="409"/>
      <c r="S854" s="409"/>
      <c r="T854" s="409"/>
      <c r="U854" s="409"/>
      <c r="V854" s="409"/>
      <c r="W854" s="409"/>
      <c r="X854" s="409"/>
      <c r="Y854" s="409"/>
      <c r="Z854" s="409"/>
    </row>
    <row r="855">
      <c r="A855" s="409"/>
      <c r="B855" s="409"/>
      <c r="C855" s="409"/>
      <c r="D855" s="409"/>
      <c r="E855" s="409"/>
      <c r="F855" s="409"/>
      <c r="G855" s="409"/>
      <c r="H855" s="409"/>
      <c r="I855" s="409"/>
      <c r="J855" s="409"/>
      <c r="K855" s="409"/>
      <c r="L855" s="409"/>
      <c r="M855" s="409"/>
      <c r="N855" s="409"/>
      <c r="O855" s="409"/>
      <c r="P855" s="409"/>
      <c r="Q855" s="409"/>
      <c r="R855" s="409"/>
      <c r="S855" s="409"/>
      <c r="T855" s="409"/>
      <c r="U855" s="409"/>
      <c r="V855" s="409"/>
      <c r="W855" s="409"/>
      <c r="X855" s="409"/>
      <c r="Y855" s="409"/>
      <c r="Z855" s="409"/>
    </row>
    <row r="856">
      <c r="A856" s="409"/>
      <c r="B856" s="409"/>
      <c r="C856" s="409"/>
      <c r="D856" s="409"/>
      <c r="E856" s="409"/>
      <c r="F856" s="409"/>
      <c r="G856" s="409"/>
      <c r="H856" s="409"/>
      <c r="I856" s="409"/>
      <c r="J856" s="409"/>
      <c r="K856" s="409"/>
      <c r="L856" s="409"/>
      <c r="M856" s="409"/>
      <c r="N856" s="409"/>
      <c r="O856" s="409"/>
      <c r="P856" s="409"/>
      <c r="Q856" s="409"/>
      <c r="R856" s="409"/>
      <c r="S856" s="409"/>
      <c r="T856" s="409"/>
      <c r="U856" s="409"/>
      <c r="V856" s="409"/>
      <c r="W856" s="409"/>
      <c r="X856" s="409"/>
      <c r="Y856" s="409"/>
      <c r="Z856" s="409"/>
    </row>
    <row r="857">
      <c r="A857" s="409"/>
      <c r="B857" s="409"/>
      <c r="C857" s="409"/>
      <c r="D857" s="409"/>
      <c r="E857" s="409"/>
      <c r="F857" s="409"/>
      <c r="G857" s="409"/>
      <c r="H857" s="409"/>
      <c r="I857" s="409"/>
      <c r="J857" s="409"/>
      <c r="K857" s="409"/>
      <c r="L857" s="409"/>
      <c r="M857" s="409"/>
      <c r="N857" s="409"/>
      <c r="O857" s="409"/>
      <c r="P857" s="409"/>
      <c r="Q857" s="409"/>
      <c r="R857" s="409"/>
      <c r="S857" s="409"/>
      <c r="T857" s="409"/>
      <c r="U857" s="409"/>
      <c r="V857" s="409"/>
      <c r="W857" s="409"/>
      <c r="X857" s="409"/>
      <c r="Y857" s="409"/>
      <c r="Z857" s="409"/>
    </row>
    <row r="858">
      <c r="A858" s="409"/>
      <c r="B858" s="409"/>
      <c r="C858" s="409"/>
      <c r="D858" s="409"/>
      <c r="E858" s="409"/>
      <c r="F858" s="409"/>
      <c r="G858" s="409"/>
      <c r="H858" s="409"/>
      <c r="I858" s="409"/>
      <c r="J858" s="409"/>
      <c r="K858" s="409"/>
      <c r="L858" s="409"/>
      <c r="M858" s="409"/>
      <c r="N858" s="409"/>
      <c r="O858" s="409"/>
      <c r="P858" s="409"/>
      <c r="Q858" s="409"/>
      <c r="R858" s="409"/>
      <c r="S858" s="409"/>
      <c r="T858" s="409"/>
      <c r="U858" s="409"/>
      <c r="V858" s="409"/>
      <c r="W858" s="409"/>
      <c r="X858" s="409"/>
      <c r="Y858" s="409"/>
      <c r="Z858" s="409"/>
    </row>
    <row r="859">
      <c r="A859" s="409"/>
      <c r="B859" s="409"/>
      <c r="C859" s="409"/>
      <c r="D859" s="409"/>
      <c r="E859" s="409"/>
      <c r="F859" s="409"/>
      <c r="G859" s="409"/>
      <c r="H859" s="409"/>
      <c r="I859" s="409"/>
      <c r="J859" s="409"/>
      <c r="K859" s="409"/>
      <c r="L859" s="409"/>
      <c r="M859" s="409"/>
      <c r="N859" s="409"/>
      <c r="O859" s="409"/>
      <c r="P859" s="409"/>
      <c r="Q859" s="409"/>
      <c r="R859" s="409"/>
      <c r="S859" s="409"/>
      <c r="T859" s="409"/>
      <c r="U859" s="409"/>
      <c r="V859" s="409"/>
      <c r="W859" s="409"/>
      <c r="X859" s="409"/>
      <c r="Y859" s="409"/>
      <c r="Z859" s="409"/>
    </row>
    <row r="860">
      <c r="A860" s="409"/>
      <c r="B860" s="409"/>
      <c r="C860" s="409"/>
      <c r="D860" s="409"/>
      <c r="E860" s="409"/>
      <c r="F860" s="409"/>
      <c r="G860" s="409"/>
      <c r="H860" s="409"/>
      <c r="I860" s="409"/>
      <c r="J860" s="409"/>
      <c r="K860" s="409"/>
      <c r="L860" s="409"/>
      <c r="M860" s="409"/>
      <c r="N860" s="409"/>
      <c r="O860" s="409"/>
      <c r="P860" s="409"/>
      <c r="Q860" s="409"/>
      <c r="R860" s="409"/>
      <c r="S860" s="409"/>
      <c r="T860" s="409"/>
      <c r="U860" s="409"/>
      <c r="V860" s="409"/>
      <c r="W860" s="409"/>
      <c r="X860" s="409"/>
      <c r="Y860" s="409"/>
      <c r="Z860" s="409"/>
    </row>
    <row r="861">
      <c r="A861" s="409"/>
      <c r="B861" s="409"/>
      <c r="C861" s="409"/>
      <c r="D861" s="409"/>
      <c r="E861" s="409"/>
      <c r="F861" s="409"/>
      <c r="G861" s="409"/>
      <c r="H861" s="409"/>
      <c r="I861" s="409"/>
      <c r="J861" s="409"/>
      <c r="K861" s="409"/>
      <c r="L861" s="409"/>
      <c r="M861" s="409"/>
      <c r="N861" s="409"/>
      <c r="O861" s="409"/>
      <c r="P861" s="409"/>
      <c r="Q861" s="409"/>
      <c r="R861" s="409"/>
      <c r="S861" s="409"/>
      <c r="T861" s="409"/>
      <c r="U861" s="409"/>
      <c r="V861" s="409"/>
      <c r="W861" s="409"/>
      <c r="X861" s="409"/>
      <c r="Y861" s="409"/>
      <c r="Z861" s="409"/>
    </row>
    <row r="862">
      <c r="A862" s="409"/>
      <c r="B862" s="409"/>
      <c r="C862" s="409"/>
      <c r="D862" s="409"/>
      <c r="E862" s="409"/>
      <c r="F862" s="409"/>
      <c r="G862" s="409"/>
      <c r="H862" s="409"/>
      <c r="I862" s="409"/>
      <c r="J862" s="409"/>
      <c r="K862" s="409"/>
      <c r="L862" s="409"/>
      <c r="M862" s="409"/>
      <c r="N862" s="409"/>
      <c r="O862" s="409"/>
      <c r="P862" s="409"/>
      <c r="Q862" s="409"/>
      <c r="R862" s="409"/>
      <c r="S862" s="409"/>
      <c r="T862" s="409"/>
      <c r="U862" s="409"/>
      <c r="V862" s="409"/>
      <c r="W862" s="409"/>
      <c r="X862" s="409"/>
      <c r="Y862" s="409"/>
      <c r="Z862" s="409"/>
    </row>
    <row r="863">
      <c r="A863" s="409"/>
      <c r="B863" s="409"/>
      <c r="C863" s="409"/>
      <c r="D863" s="409"/>
      <c r="E863" s="409"/>
      <c r="F863" s="409"/>
      <c r="G863" s="409"/>
      <c r="H863" s="409"/>
      <c r="I863" s="409"/>
      <c r="J863" s="409"/>
      <c r="K863" s="409"/>
      <c r="L863" s="409"/>
      <c r="M863" s="409"/>
      <c r="N863" s="409"/>
      <c r="O863" s="409"/>
      <c r="P863" s="409"/>
      <c r="Q863" s="409"/>
      <c r="R863" s="409"/>
      <c r="S863" s="409"/>
      <c r="T863" s="409"/>
      <c r="U863" s="409"/>
      <c r="V863" s="409"/>
      <c r="W863" s="409"/>
      <c r="X863" s="409"/>
      <c r="Y863" s="409"/>
      <c r="Z863" s="409"/>
    </row>
    <row r="864">
      <c r="A864" s="409"/>
      <c r="B864" s="409"/>
      <c r="C864" s="409"/>
      <c r="D864" s="409"/>
      <c r="E864" s="409"/>
      <c r="F864" s="409"/>
      <c r="G864" s="409"/>
      <c r="H864" s="409"/>
      <c r="I864" s="409"/>
      <c r="J864" s="409"/>
      <c r="K864" s="409"/>
      <c r="L864" s="409"/>
      <c r="M864" s="409"/>
      <c r="N864" s="409"/>
      <c r="O864" s="409"/>
      <c r="P864" s="409"/>
      <c r="Q864" s="409"/>
      <c r="R864" s="409"/>
      <c r="S864" s="409"/>
      <c r="T864" s="409"/>
      <c r="U864" s="409"/>
      <c r="V864" s="409"/>
      <c r="W864" s="409"/>
      <c r="X864" s="409"/>
      <c r="Y864" s="409"/>
      <c r="Z864" s="409"/>
    </row>
    <row r="865">
      <c r="A865" s="409"/>
      <c r="B865" s="409"/>
      <c r="C865" s="409"/>
      <c r="D865" s="409"/>
      <c r="E865" s="409"/>
      <c r="F865" s="409"/>
      <c r="G865" s="409"/>
      <c r="H865" s="409"/>
      <c r="I865" s="409"/>
      <c r="J865" s="409"/>
      <c r="K865" s="409"/>
      <c r="L865" s="409"/>
      <c r="M865" s="409"/>
      <c r="N865" s="409"/>
      <c r="O865" s="409"/>
      <c r="P865" s="409"/>
      <c r="Q865" s="409"/>
      <c r="R865" s="409"/>
      <c r="S865" s="409"/>
      <c r="T865" s="409"/>
      <c r="U865" s="409"/>
      <c r="V865" s="409"/>
      <c r="W865" s="409"/>
      <c r="X865" s="409"/>
      <c r="Y865" s="409"/>
      <c r="Z865" s="409"/>
    </row>
    <row r="866">
      <c r="A866" s="409"/>
      <c r="B866" s="409"/>
      <c r="C866" s="409"/>
      <c r="D866" s="409"/>
      <c r="E866" s="409"/>
      <c r="F866" s="409"/>
      <c r="G866" s="409"/>
      <c r="H866" s="409"/>
      <c r="I866" s="409"/>
      <c r="J866" s="409"/>
      <c r="K866" s="409"/>
      <c r="L866" s="409"/>
      <c r="M866" s="409"/>
      <c r="N866" s="409"/>
      <c r="O866" s="409"/>
      <c r="P866" s="409"/>
      <c r="Q866" s="409"/>
      <c r="R866" s="409"/>
      <c r="S866" s="409"/>
      <c r="T866" s="409"/>
      <c r="U866" s="409"/>
      <c r="V866" s="409"/>
      <c r="W866" s="409"/>
      <c r="X866" s="409"/>
      <c r="Y866" s="409"/>
      <c r="Z866" s="409"/>
    </row>
    <row r="867">
      <c r="A867" s="409"/>
      <c r="B867" s="409"/>
      <c r="C867" s="409"/>
      <c r="D867" s="409"/>
      <c r="E867" s="409"/>
      <c r="F867" s="409"/>
      <c r="G867" s="409"/>
      <c r="H867" s="409"/>
      <c r="I867" s="409"/>
      <c r="J867" s="409"/>
      <c r="K867" s="409"/>
      <c r="L867" s="409"/>
      <c r="M867" s="409"/>
      <c r="N867" s="409"/>
      <c r="O867" s="409"/>
      <c r="P867" s="409"/>
      <c r="Q867" s="409"/>
      <c r="R867" s="409"/>
      <c r="S867" s="409"/>
      <c r="T867" s="409"/>
      <c r="U867" s="409"/>
      <c r="V867" s="409"/>
      <c r="W867" s="409"/>
      <c r="X867" s="409"/>
      <c r="Y867" s="409"/>
      <c r="Z867" s="409"/>
    </row>
    <row r="868">
      <c r="A868" s="409"/>
      <c r="B868" s="409"/>
      <c r="C868" s="409"/>
      <c r="D868" s="409"/>
      <c r="E868" s="409"/>
      <c r="F868" s="409"/>
      <c r="G868" s="409"/>
      <c r="H868" s="409"/>
      <c r="I868" s="409"/>
      <c r="J868" s="409"/>
      <c r="K868" s="409"/>
      <c r="L868" s="409"/>
      <c r="M868" s="409"/>
      <c r="N868" s="409"/>
      <c r="O868" s="409"/>
      <c r="P868" s="409"/>
      <c r="Q868" s="409"/>
      <c r="R868" s="409"/>
      <c r="S868" s="409"/>
      <c r="T868" s="409"/>
      <c r="U868" s="409"/>
      <c r="V868" s="409"/>
      <c r="W868" s="409"/>
      <c r="X868" s="409"/>
      <c r="Y868" s="409"/>
      <c r="Z868" s="409"/>
    </row>
    <row r="869">
      <c r="A869" s="409"/>
      <c r="B869" s="409"/>
      <c r="C869" s="409"/>
      <c r="D869" s="409"/>
      <c r="E869" s="409"/>
      <c r="F869" s="409"/>
      <c r="G869" s="409"/>
      <c r="H869" s="409"/>
      <c r="I869" s="409"/>
      <c r="J869" s="409"/>
      <c r="K869" s="409"/>
      <c r="L869" s="409"/>
      <c r="M869" s="409"/>
      <c r="N869" s="409"/>
      <c r="O869" s="409"/>
      <c r="P869" s="409"/>
      <c r="Q869" s="409"/>
      <c r="R869" s="409"/>
      <c r="S869" s="409"/>
      <c r="T869" s="409"/>
      <c r="U869" s="409"/>
      <c r="V869" s="409"/>
      <c r="W869" s="409"/>
      <c r="X869" s="409"/>
      <c r="Y869" s="409"/>
      <c r="Z869" s="409"/>
    </row>
    <row r="870">
      <c r="A870" s="409"/>
      <c r="B870" s="409"/>
      <c r="C870" s="409"/>
      <c r="D870" s="409"/>
      <c r="E870" s="409"/>
      <c r="F870" s="409"/>
      <c r="G870" s="409"/>
      <c r="H870" s="409"/>
      <c r="I870" s="409"/>
      <c r="J870" s="409"/>
      <c r="K870" s="409"/>
      <c r="L870" s="409"/>
      <c r="M870" s="409"/>
      <c r="N870" s="409"/>
      <c r="O870" s="409"/>
      <c r="P870" s="409"/>
      <c r="Q870" s="409"/>
      <c r="R870" s="409"/>
      <c r="S870" s="409"/>
      <c r="T870" s="409"/>
      <c r="U870" s="409"/>
      <c r="V870" s="409"/>
      <c r="W870" s="409"/>
      <c r="X870" s="409"/>
      <c r="Y870" s="409"/>
      <c r="Z870" s="409"/>
    </row>
    <row r="871">
      <c r="A871" s="409"/>
      <c r="B871" s="409"/>
      <c r="C871" s="409"/>
      <c r="D871" s="409"/>
      <c r="E871" s="409"/>
      <c r="F871" s="409"/>
      <c r="G871" s="409"/>
      <c r="H871" s="409"/>
      <c r="I871" s="409"/>
      <c r="J871" s="409"/>
      <c r="K871" s="409"/>
      <c r="L871" s="409"/>
      <c r="M871" s="409"/>
      <c r="N871" s="409"/>
      <c r="O871" s="409"/>
      <c r="P871" s="409"/>
      <c r="Q871" s="409"/>
      <c r="R871" s="409"/>
      <c r="S871" s="409"/>
      <c r="T871" s="409"/>
      <c r="U871" s="409"/>
      <c r="V871" s="409"/>
      <c r="W871" s="409"/>
      <c r="X871" s="409"/>
      <c r="Y871" s="409"/>
      <c r="Z871" s="409"/>
    </row>
    <row r="872">
      <c r="A872" s="409"/>
      <c r="B872" s="409"/>
      <c r="C872" s="409"/>
      <c r="D872" s="409"/>
      <c r="E872" s="409"/>
      <c r="F872" s="409"/>
      <c r="G872" s="409"/>
      <c r="H872" s="409"/>
      <c r="I872" s="409"/>
      <c r="J872" s="409"/>
      <c r="K872" s="409"/>
      <c r="L872" s="409"/>
      <c r="M872" s="409"/>
      <c r="N872" s="409"/>
      <c r="O872" s="409"/>
      <c r="P872" s="409"/>
      <c r="Q872" s="409"/>
      <c r="R872" s="409"/>
      <c r="S872" s="409"/>
      <c r="T872" s="409"/>
      <c r="U872" s="409"/>
      <c r="V872" s="409"/>
      <c r="W872" s="409"/>
      <c r="X872" s="409"/>
      <c r="Y872" s="409"/>
      <c r="Z872" s="409"/>
    </row>
    <row r="873">
      <c r="A873" s="409"/>
      <c r="B873" s="409"/>
      <c r="C873" s="409"/>
      <c r="D873" s="409"/>
      <c r="E873" s="409"/>
      <c r="F873" s="409"/>
      <c r="G873" s="409"/>
      <c r="H873" s="409"/>
      <c r="I873" s="409"/>
      <c r="J873" s="409"/>
      <c r="K873" s="409"/>
      <c r="L873" s="409"/>
      <c r="M873" s="409"/>
      <c r="N873" s="409"/>
      <c r="O873" s="409"/>
      <c r="P873" s="409"/>
      <c r="Q873" s="409"/>
      <c r="R873" s="409"/>
      <c r="S873" s="409"/>
      <c r="T873" s="409"/>
      <c r="U873" s="409"/>
      <c r="V873" s="409"/>
      <c r="W873" s="409"/>
      <c r="X873" s="409"/>
      <c r="Y873" s="409"/>
      <c r="Z873" s="409"/>
    </row>
    <row r="874">
      <c r="A874" s="409"/>
      <c r="B874" s="409"/>
      <c r="C874" s="409"/>
      <c r="D874" s="409"/>
      <c r="E874" s="409"/>
      <c r="F874" s="409"/>
      <c r="G874" s="409"/>
      <c r="H874" s="409"/>
      <c r="I874" s="409"/>
      <c r="J874" s="409"/>
      <c r="K874" s="409"/>
      <c r="L874" s="409"/>
      <c r="M874" s="409"/>
      <c r="N874" s="409"/>
      <c r="O874" s="409"/>
      <c r="P874" s="409"/>
      <c r="Q874" s="409"/>
      <c r="R874" s="409"/>
      <c r="S874" s="409"/>
      <c r="T874" s="409"/>
      <c r="U874" s="409"/>
      <c r="V874" s="409"/>
      <c r="W874" s="409"/>
      <c r="X874" s="409"/>
      <c r="Y874" s="409"/>
      <c r="Z874" s="409"/>
    </row>
    <row r="875">
      <c r="A875" s="409"/>
      <c r="B875" s="409"/>
      <c r="C875" s="409"/>
      <c r="D875" s="409"/>
      <c r="E875" s="409"/>
      <c r="F875" s="409"/>
      <c r="G875" s="409"/>
      <c r="H875" s="409"/>
      <c r="I875" s="409"/>
      <c r="J875" s="409"/>
      <c r="K875" s="409"/>
      <c r="L875" s="409"/>
      <c r="M875" s="409"/>
      <c r="N875" s="409"/>
      <c r="O875" s="409"/>
      <c r="P875" s="409"/>
      <c r="Q875" s="409"/>
      <c r="R875" s="409"/>
      <c r="S875" s="409"/>
      <c r="T875" s="409"/>
      <c r="U875" s="409"/>
      <c r="V875" s="409"/>
      <c r="W875" s="409"/>
      <c r="X875" s="409"/>
      <c r="Y875" s="409"/>
      <c r="Z875" s="409"/>
    </row>
    <row r="876">
      <c r="A876" s="409"/>
      <c r="B876" s="409"/>
      <c r="C876" s="409"/>
      <c r="D876" s="409"/>
      <c r="E876" s="409"/>
      <c r="F876" s="409"/>
      <c r="G876" s="409"/>
      <c r="H876" s="409"/>
      <c r="I876" s="409"/>
      <c r="J876" s="409"/>
      <c r="K876" s="409"/>
      <c r="L876" s="409"/>
      <c r="M876" s="409"/>
      <c r="N876" s="409"/>
      <c r="O876" s="409"/>
      <c r="P876" s="409"/>
      <c r="Q876" s="409"/>
      <c r="R876" s="409"/>
      <c r="S876" s="409"/>
      <c r="T876" s="409"/>
      <c r="U876" s="409"/>
      <c r="V876" s="409"/>
      <c r="W876" s="409"/>
      <c r="X876" s="409"/>
      <c r="Y876" s="409"/>
      <c r="Z876" s="409"/>
    </row>
    <row r="877">
      <c r="A877" s="409"/>
      <c r="B877" s="409"/>
      <c r="C877" s="409"/>
      <c r="D877" s="409"/>
      <c r="E877" s="409"/>
      <c r="F877" s="409"/>
      <c r="G877" s="409"/>
      <c r="H877" s="409"/>
      <c r="I877" s="409"/>
      <c r="J877" s="409"/>
      <c r="K877" s="409"/>
      <c r="L877" s="409"/>
      <c r="M877" s="409"/>
      <c r="N877" s="409"/>
      <c r="O877" s="409"/>
      <c r="P877" s="409"/>
      <c r="Q877" s="409"/>
      <c r="R877" s="409"/>
      <c r="S877" s="409"/>
      <c r="T877" s="409"/>
      <c r="U877" s="409"/>
      <c r="V877" s="409"/>
      <c r="W877" s="409"/>
      <c r="X877" s="409"/>
      <c r="Y877" s="409"/>
      <c r="Z877" s="409"/>
    </row>
    <row r="878">
      <c r="A878" s="409"/>
      <c r="B878" s="409"/>
      <c r="C878" s="409"/>
      <c r="D878" s="409"/>
      <c r="E878" s="409"/>
      <c r="F878" s="409"/>
      <c r="G878" s="409"/>
      <c r="H878" s="409"/>
      <c r="I878" s="409"/>
      <c r="J878" s="409"/>
      <c r="K878" s="409"/>
      <c r="L878" s="409"/>
      <c r="M878" s="409"/>
      <c r="N878" s="409"/>
      <c r="O878" s="409"/>
      <c r="P878" s="409"/>
      <c r="Q878" s="409"/>
      <c r="R878" s="409"/>
      <c r="S878" s="409"/>
      <c r="T878" s="409"/>
      <c r="U878" s="409"/>
      <c r="V878" s="409"/>
      <c r="W878" s="409"/>
      <c r="X878" s="409"/>
      <c r="Y878" s="409"/>
      <c r="Z878" s="409"/>
    </row>
    <row r="879">
      <c r="A879" s="409"/>
      <c r="B879" s="409"/>
      <c r="C879" s="409"/>
      <c r="D879" s="409"/>
      <c r="E879" s="409"/>
      <c r="F879" s="409"/>
      <c r="G879" s="409"/>
      <c r="H879" s="409"/>
      <c r="I879" s="409"/>
      <c r="J879" s="409"/>
      <c r="K879" s="409"/>
      <c r="L879" s="409"/>
      <c r="M879" s="409"/>
      <c r="N879" s="409"/>
      <c r="O879" s="409"/>
      <c r="P879" s="409"/>
      <c r="Q879" s="409"/>
      <c r="R879" s="409"/>
      <c r="S879" s="409"/>
      <c r="T879" s="409"/>
      <c r="U879" s="409"/>
      <c r="V879" s="409"/>
      <c r="W879" s="409"/>
      <c r="X879" s="409"/>
      <c r="Y879" s="409"/>
      <c r="Z879" s="409"/>
    </row>
    <row r="880">
      <c r="A880" s="409"/>
      <c r="B880" s="409"/>
      <c r="C880" s="409"/>
      <c r="D880" s="409"/>
      <c r="E880" s="409"/>
      <c r="F880" s="409"/>
      <c r="G880" s="409"/>
      <c r="H880" s="409"/>
      <c r="I880" s="409"/>
      <c r="J880" s="409"/>
      <c r="K880" s="409"/>
      <c r="L880" s="409"/>
      <c r="M880" s="409"/>
      <c r="N880" s="409"/>
      <c r="O880" s="409"/>
      <c r="P880" s="409"/>
      <c r="Q880" s="409"/>
      <c r="R880" s="409"/>
      <c r="S880" s="409"/>
      <c r="T880" s="409"/>
      <c r="U880" s="409"/>
      <c r="V880" s="409"/>
      <c r="W880" s="409"/>
      <c r="X880" s="409"/>
      <c r="Y880" s="409"/>
      <c r="Z880" s="409"/>
    </row>
    <row r="881">
      <c r="A881" s="409"/>
      <c r="B881" s="409"/>
      <c r="C881" s="409"/>
      <c r="D881" s="409"/>
      <c r="E881" s="409"/>
      <c r="F881" s="409"/>
      <c r="G881" s="409"/>
      <c r="H881" s="409"/>
      <c r="I881" s="409"/>
      <c r="J881" s="409"/>
      <c r="K881" s="409"/>
      <c r="L881" s="409"/>
      <c r="M881" s="409"/>
      <c r="N881" s="409"/>
      <c r="O881" s="409"/>
      <c r="P881" s="409"/>
      <c r="Q881" s="409"/>
      <c r="R881" s="409"/>
      <c r="S881" s="409"/>
      <c r="T881" s="409"/>
      <c r="U881" s="409"/>
      <c r="V881" s="409"/>
      <c r="W881" s="409"/>
      <c r="X881" s="409"/>
      <c r="Y881" s="409"/>
      <c r="Z881" s="409"/>
    </row>
    <row r="882">
      <c r="A882" s="409"/>
      <c r="B882" s="409"/>
      <c r="C882" s="409"/>
      <c r="D882" s="409"/>
      <c r="E882" s="409"/>
      <c r="F882" s="409"/>
      <c r="G882" s="409"/>
      <c r="H882" s="409"/>
      <c r="I882" s="409"/>
      <c r="J882" s="409"/>
      <c r="K882" s="409"/>
      <c r="L882" s="409"/>
      <c r="M882" s="409"/>
      <c r="N882" s="409"/>
      <c r="O882" s="409"/>
      <c r="P882" s="409"/>
      <c r="Q882" s="409"/>
      <c r="R882" s="409"/>
      <c r="S882" s="409"/>
      <c r="T882" s="409"/>
      <c r="U882" s="409"/>
      <c r="V882" s="409"/>
      <c r="W882" s="409"/>
      <c r="X882" s="409"/>
      <c r="Y882" s="409"/>
      <c r="Z882" s="409"/>
    </row>
    <row r="883">
      <c r="A883" s="409"/>
      <c r="B883" s="409"/>
      <c r="C883" s="409"/>
      <c r="D883" s="409"/>
      <c r="E883" s="409"/>
      <c r="F883" s="409"/>
      <c r="G883" s="409"/>
      <c r="H883" s="409"/>
      <c r="I883" s="409"/>
      <c r="J883" s="409"/>
      <c r="K883" s="409"/>
      <c r="L883" s="409"/>
      <c r="M883" s="409"/>
      <c r="N883" s="409"/>
      <c r="O883" s="409"/>
      <c r="P883" s="409"/>
      <c r="Q883" s="409"/>
      <c r="R883" s="409"/>
      <c r="S883" s="409"/>
      <c r="T883" s="409"/>
      <c r="U883" s="409"/>
      <c r="V883" s="409"/>
      <c r="W883" s="409"/>
      <c r="X883" s="409"/>
      <c r="Y883" s="409"/>
      <c r="Z883" s="409"/>
    </row>
    <row r="884">
      <c r="A884" s="409"/>
      <c r="B884" s="409"/>
      <c r="C884" s="409"/>
      <c r="D884" s="409"/>
      <c r="E884" s="409"/>
      <c r="F884" s="409"/>
      <c r="G884" s="409"/>
      <c r="H884" s="409"/>
      <c r="I884" s="409"/>
      <c r="J884" s="409"/>
      <c r="K884" s="409"/>
      <c r="L884" s="409"/>
      <c r="M884" s="409"/>
      <c r="N884" s="409"/>
      <c r="O884" s="409"/>
      <c r="P884" s="409"/>
      <c r="Q884" s="409"/>
      <c r="R884" s="409"/>
      <c r="S884" s="409"/>
      <c r="T884" s="409"/>
      <c r="U884" s="409"/>
      <c r="V884" s="409"/>
      <c r="W884" s="409"/>
      <c r="X884" s="409"/>
      <c r="Y884" s="409"/>
      <c r="Z884" s="409"/>
    </row>
    <row r="885">
      <c r="A885" s="409"/>
      <c r="B885" s="409"/>
      <c r="C885" s="409"/>
      <c r="D885" s="409"/>
      <c r="E885" s="409"/>
      <c r="F885" s="409"/>
      <c r="G885" s="409"/>
      <c r="H885" s="409"/>
      <c r="I885" s="409"/>
      <c r="J885" s="409"/>
      <c r="K885" s="409"/>
      <c r="L885" s="409"/>
      <c r="M885" s="409"/>
      <c r="N885" s="409"/>
      <c r="O885" s="409"/>
      <c r="P885" s="409"/>
      <c r="Q885" s="409"/>
      <c r="R885" s="409"/>
      <c r="S885" s="409"/>
      <c r="T885" s="409"/>
      <c r="U885" s="409"/>
      <c r="V885" s="409"/>
      <c r="W885" s="409"/>
      <c r="X885" s="409"/>
      <c r="Y885" s="409"/>
      <c r="Z885" s="409"/>
    </row>
    <row r="886">
      <c r="A886" s="409"/>
      <c r="B886" s="409"/>
      <c r="C886" s="409"/>
      <c r="D886" s="409"/>
      <c r="E886" s="409"/>
      <c r="F886" s="409"/>
      <c r="G886" s="409"/>
      <c r="H886" s="409"/>
      <c r="I886" s="409"/>
      <c r="J886" s="409"/>
      <c r="K886" s="409"/>
      <c r="L886" s="409"/>
      <c r="M886" s="409"/>
      <c r="N886" s="409"/>
      <c r="O886" s="409"/>
      <c r="P886" s="409"/>
      <c r="Q886" s="409"/>
      <c r="R886" s="409"/>
      <c r="S886" s="409"/>
      <c r="T886" s="409"/>
      <c r="U886" s="409"/>
      <c r="V886" s="409"/>
      <c r="W886" s="409"/>
      <c r="X886" s="409"/>
      <c r="Y886" s="409"/>
      <c r="Z886" s="409"/>
    </row>
    <row r="887">
      <c r="A887" s="409"/>
      <c r="B887" s="409"/>
      <c r="C887" s="409"/>
      <c r="D887" s="409"/>
      <c r="E887" s="409"/>
      <c r="F887" s="409"/>
      <c r="G887" s="409"/>
      <c r="H887" s="409"/>
      <c r="I887" s="409"/>
      <c r="J887" s="409"/>
      <c r="K887" s="409"/>
      <c r="L887" s="409"/>
      <c r="M887" s="409"/>
      <c r="N887" s="409"/>
      <c r="O887" s="409"/>
      <c r="P887" s="409"/>
      <c r="Q887" s="409"/>
      <c r="R887" s="409"/>
      <c r="S887" s="409"/>
      <c r="T887" s="409"/>
      <c r="U887" s="409"/>
      <c r="V887" s="409"/>
      <c r="W887" s="409"/>
      <c r="X887" s="409"/>
      <c r="Y887" s="409"/>
      <c r="Z887" s="409"/>
    </row>
    <row r="888">
      <c r="A888" s="409"/>
      <c r="B888" s="409"/>
      <c r="C888" s="409"/>
      <c r="D888" s="409"/>
      <c r="E888" s="409"/>
      <c r="F888" s="409"/>
      <c r="G888" s="409"/>
      <c r="H888" s="409"/>
      <c r="I888" s="409"/>
      <c r="J888" s="409"/>
      <c r="K888" s="409"/>
      <c r="L888" s="409"/>
      <c r="M888" s="409"/>
      <c r="N888" s="409"/>
      <c r="O888" s="409"/>
      <c r="P888" s="409"/>
      <c r="Q888" s="409"/>
      <c r="R888" s="409"/>
      <c r="S888" s="409"/>
      <c r="T888" s="409"/>
      <c r="U888" s="409"/>
      <c r="V888" s="409"/>
      <c r="W888" s="409"/>
      <c r="X888" s="409"/>
      <c r="Y888" s="409"/>
      <c r="Z888" s="409"/>
    </row>
    <row r="889">
      <c r="A889" s="409"/>
      <c r="B889" s="409"/>
      <c r="C889" s="409"/>
      <c r="D889" s="409"/>
      <c r="E889" s="409"/>
      <c r="F889" s="409"/>
      <c r="G889" s="409"/>
      <c r="H889" s="409"/>
      <c r="I889" s="409"/>
      <c r="J889" s="409"/>
      <c r="K889" s="409"/>
      <c r="L889" s="409"/>
      <c r="M889" s="409"/>
      <c r="N889" s="409"/>
      <c r="O889" s="409"/>
      <c r="P889" s="409"/>
      <c r="Q889" s="409"/>
      <c r="R889" s="409"/>
      <c r="S889" s="409"/>
      <c r="T889" s="409"/>
      <c r="U889" s="409"/>
      <c r="V889" s="409"/>
      <c r="W889" s="409"/>
      <c r="X889" s="409"/>
      <c r="Y889" s="409"/>
      <c r="Z889" s="409"/>
    </row>
    <row r="890">
      <c r="A890" s="409"/>
      <c r="B890" s="409"/>
      <c r="C890" s="409"/>
      <c r="D890" s="409"/>
      <c r="E890" s="409"/>
      <c r="F890" s="409"/>
      <c r="G890" s="409"/>
      <c r="H890" s="409"/>
      <c r="I890" s="409"/>
      <c r="J890" s="409"/>
      <c r="K890" s="409"/>
      <c r="L890" s="409"/>
      <c r="M890" s="409"/>
      <c r="N890" s="409"/>
      <c r="O890" s="409"/>
      <c r="P890" s="409"/>
      <c r="Q890" s="409"/>
      <c r="R890" s="409"/>
      <c r="S890" s="409"/>
      <c r="T890" s="409"/>
      <c r="U890" s="409"/>
      <c r="V890" s="409"/>
      <c r="W890" s="409"/>
      <c r="X890" s="409"/>
      <c r="Y890" s="409"/>
      <c r="Z890" s="409"/>
    </row>
    <row r="891">
      <c r="A891" s="409"/>
      <c r="B891" s="409"/>
      <c r="C891" s="409"/>
      <c r="D891" s="409"/>
      <c r="E891" s="409"/>
      <c r="F891" s="409"/>
      <c r="G891" s="409"/>
      <c r="H891" s="409"/>
      <c r="I891" s="409"/>
      <c r="J891" s="409"/>
      <c r="K891" s="409"/>
      <c r="L891" s="409"/>
      <c r="M891" s="409"/>
      <c r="N891" s="409"/>
      <c r="O891" s="409"/>
      <c r="P891" s="409"/>
      <c r="Q891" s="409"/>
      <c r="R891" s="409"/>
      <c r="S891" s="409"/>
      <c r="T891" s="409"/>
      <c r="U891" s="409"/>
      <c r="V891" s="409"/>
      <c r="W891" s="409"/>
      <c r="X891" s="409"/>
      <c r="Y891" s="409"/>
      <c r="Z891" s="409"/>
    </row>
    <row r="892">
      <c r="A892" s="409"/>
      <c r="B892" s="409"/>
      <c r="C892" s="409"/>
      <c r="D892" s="409"/>
      <c r="E892" s="409"/>
      <c r="F892" s="409"/>
      <c r="G892" s="409"/>
      <c r="H892" s="409"/>
      <c r="I892" s="409"/>
      <c r="J892" s="409"/>
      <c r="K892" s="409"/>
      <c r="L892" s="409"/>
      <c r="M892" s="409"/>
      <c r="N892" s="409"/>
      <c r="O892" s="409"/>
      <c r="P892" s="409"/>
      <c r="Q892" s="409"/>
      <c r="R892" s="409"/>
      <c r="S892" s="409"/>
      <c r="T892" s="409"/>
      <c r="U892" s="409"/>
      <c r="V892" s="409"/>
      <c r="W892" s="409"/>
      <c r="X892" s="409"/>
      <c r="Y892" s="409"/>
      <c r="Z892" s="409"/>
    </row>
    <row r="893">
      <c r="A893" s="409"/>
      <c r="B893" s="409"/>
      <c r="C893" s="409"/>
      <c r="D893" s="409"/>
      <c r="E893" s="409"/>
      <c r="F893" s="409"/>
      <c r="G893" s="409"/>
      <c r="H893" s="409"/>
      <c r="I893" s="409"/>
      <c r="J893" s="409"/>
      <c r="K893" s="409"/>
      <c r="L893" s="409"/>
      <c r="M893" s="409"/>
      <c r="N893" s="409"/>
      <c r="O893" s="409"/>
      <c r="P893" s="409"/>
      <c r="Q893" s="409"/>
      <c r="R893" s="409"/>
      <c r="S893" s="409"/>
      <c r="T893" s="409"/>
      <c r="U893" s="409"/>
      <c r="V893" s="409"/>
      <c r="W893" s="409"/>
      <c r="X893" s="409"/>
      <c r="Y893" s="409"/>
      <c r="Z893" s="409"/>
    </row>
    <row r="894">
      <c r="A894" s="409"/>
      <c r="B894" s="409"/>
      <c r="C894" s="409"/>
      <c r="D894" s="409"/>
      <c r="E894" s="409"/>
      <c r="F894" s="409"/>
      <c r="G894" s="409"/>
      <c r="H894" s="409"/>
      <c r="I894" s="409"/>
      <c r="J894" s="409"/>
      <c r="K894" s="409"/>
      <c r="L894" s="409"/>
      <c r="M894" s="409"/>
      <c r="N894" s="409"/>
      <c r="O894" s="409"/>
      <c r="P894" s="409"/>
      <c r="Q894" s="409"/>
      <c r="R894" s="409"/>
      <c r="S894" s="409"/>
      <c r="T894" s="409"/>
      <c r="U894" s="409"/>
      <c r="V894" s="409"/>
      <c r="W894" s="409"/>
      <c r="X894" s="409"/>
      <c r="Y894" s="409"/>
      <c r="Z894" s="409"/>
    </row>
    <row r="895">
      <c r="A895" s="409"/>
      <c r="B895" s="409"/>
      <c r="C895" s="409"/>
      <c r="D895" s="409"/>
      <c r="E895" s="409"/>
      <c r="F895" s="409"/>
      <c r="G895" s="409"/>
      <c r="H895" s="409"/>
      <c r="I895" s="409"/>
      <c r="J895" s="409"/>
      <c r="K895" s="409"/>
      <c r="L895" s="409"/>
      <c r="M895" s="409"/>
      <c r="N895" s="409"/>
      <c r="O895" s="409"/>
      <c r="P895" s="409"/>
      <c r="Q895" s="409"/>
      <c r="R895" s="409"/>
      <c r="S895" s="409"/>
      <c r="T895" s="409"/>
      <c r="U895" s="409"/>
      <c r="V895" s="409"/>
      <c r="W895" s="409"/>
      <c r="X895" s="409"/>
      <c r="Y895" s="409"/>
      <c r="Z895" s="409"/>
    </row>
    <row r="896">
      <c r="A896" s="409"/>
      <c r="B896" s="409"/>
      <c r="C896" s="409"/>
      <c r="D896" s="409"/>
      <c r="E896" s="409"/>
      <c r="F896" s="409"/>
      <c r="G896" s="409"/>
      <c r="H896" s="409"/>
      <c r="I896" s="409"/>
      <c r="J896" s="409"/>
      <c r="K896" s="409"/>
      <c r="L896" s="409"/>
      <c r="M896" s="409"/>
      <c r="N896" s="409"/>
      <c r="O896" s="409"/>
      <c r="P896" s="409"/>
      <c r="Q896" s="409"/>
      <c r="R896" s="409"/>
      <c r="S896" s="409"/>
      <c r="T896" s="409"/>
      <c r="U896" s="409"/>
      <c r="V896" s="409"/>
      <c r="W896" s="409"/>
      <c r="X896" s="409"/>
      <c r="Y896" s="409"/>
      <c r="Z896" s="409"/>
    </row>
    <row r="897">
      <c r="A897" s="409"/>
      <c r="B897" s="409"/>
      <c r="C897" s="409"/>
      <c r="D897" s="409"/>
      <c r="E897" s="409"/>
      <c r="F897" s="409"/>
      <c r="G897" s="409"/>
      <c r="H897" s="409"/>
      <c r="I897" s="409"/>
      <c r="J897" s="409"/>
      <c r="K897" s="409"/>
      <c r="L897" s="409"/>
      <c r="M897" s="409"/>
      <c r="N897" s="409"/>
      <c r="O897" s="409"/>
      <c r="P897" s="409"/>
      <c r="Q897" s="409"/>
      <c r="R897" s="409"/>
      <c r="S897" s="409"/>
      <c r="T897" s="409"/>
      <c r="U897" s="409"/>
      <c r="V897" s="409"/>
      <c r="W897" s="409"/>
      <c r="X897" s="409"/>
      <c r="Y897" s="409"/>
      <c r="Z897" s="409"/>
    </row>
    <row r="898">
      <c r="A898" s="409"/>
      <c r="B898" s="409"/>
      <c r="C898" s="409"/>
      <c r="D898" s="409"/>
      <c r="E898" s="409"/>
      <c r="F898" s="409"/>
      <c r="G898" s="409"/>
      <c r="H898" s="409"/>
      <c r="I898" s="409"/>
      <c r="J898" s="409"/>
      <c r="K898" s="409"/>
      <c r="L898" s="409"/>
      <c r="M898" s="409"/>
      <c r="N898" s="409"/>
      <c r="O898" s="409"/>
      <c r="P898" s="409"/>
      <c r="Q898" s="409"/>
      <c r="R898" s="409"/>
      <c r="S898" s="409"/>
      <c r="T898" s="409"/>
      <c r="U898" s="409"/>
      <c r="V898" s="409"/>
      <c r="W898" s="409"/>
      <c r="X898" s="409"/>
      <c r="Y898" s="409"/>
      <c r="Z898" s="409"/>
    </row>
    <row r="899">
      <c r="A899" s="409"/>
      <c r="B899" s="409"/>
      <c r="C899" s="409"/>
      <c r="D899" s="409"/>
      <c r="E899" s="409"/>
      <c r="F899" s="409"/>
      <c r="G899" s="409"/>
      <c r="H899" s="409"/>
      <c r="I899" s="409"/>
      <c r="J899" s="409"/>
      <c r="K899" s="409"/>
      <c r="L899" s="409"/>
      <c r="M899" s="409"/>
      <c r="N899" s="409"/>
      <c r="O899" s="409"/>
      <c r="P899" s="409"/>
      <c r="Q899" s="409"/>
      <c r="R899" s="409"/>
      <c r="S899" s="409"/>
      <c r="T899" s="409"/>
      <c r="U899" s="409"/>
      <c r="V899" s="409"/>
      <c r="W899" s="409"/>
      <c r="X899" s="409"/>
      <c r="Y899" s="409"/>
      <c r="Z899" s="409"/>
    </row>
    <row r="900">
      <c r="A900" s="409"/>
      <c r="B900" s="409"/>
      <c r="C900" s="409"/>
      <c r="D900" s="409"/>
      <c r="E900" s="409"/>
      <c r="F900" s="409"/>
      <c r="G900" s="409"/>
      <c r="H900" s="409"/>
      <c r="I900" s="409"/>
      <c r="J900" s="409"/>
      <c r="K900" s="409"/>
      <c r="L900" s="409"/>
      <c r="M900" s="409"/>
      <c r="N900" s="409"/>
      <c r="O900" s="409"/>
      <c r="P900" s="409"/>
      <c r="Q900" s="409"/>
      <c r="R900" s="409"/>
      <c r="S900" s="409"/>
      <c r="T900" s="409"/>
      <c r="U900" s="409"/>
      <c r="V900" s="409"/>
      <c r="W900" s="409"/>
      <c r="X900" s="409"/>
      <c r="Y900" s="409"/>
      <c r="Z900" s="409"/>
    </row>
    <row r="901">
      <c r="A901" s="409"/>
      <c r="B901" s="409"/>
      <c r="C901" s="409"/>
      <c r="D901" s="409"/>
      <c r="E901" s="409"/>
      <c r="F901" s="409"/>
      <c r="G901" s="409"/>
      <c r="H901" s="409"/>
      <c r="I901" s="409"/>
      <c r="J901" s="409"/>
      <c r="K901" s="409"/>
      <c r="L901" s="409"/>
      <c r="M901" s="409"/>
      <c r="N901" s="409"/>
      <c r="O901" s="409"/>
      <c r="P901" s="409"/>
      <c r="Q901" s="409"/>
      <c r="R901" s="409"/>
      <c r="S901" s="409"/>
      <c r="T901" s="409"/>
      <c r="U901" s="409"/>
      <c r="V901" s="409"/>
      <c r="W901" s="409"/>
      <c r="X901" s="409"/>
      <c r="Y901" s="409"/>
      <c r="Z901" s="409"/>
    </row>
    <row r="902">
      <c r="A902" s="409"/>
      <c r="B902" s="409"/>
      <c r="C902" s="409"/>
      <c r="D902" s="409"/>
      <c r="E902" s="409"/>
      <c r="F902" s="409"/>
      <c r="G902" s="409"/>
      <c r="H902" s="409"/>
      <c r="I902" s="409"/>
      <c r="J902" s="409"/>
      <c r="K902" s="409"/>
      <c r="L902" s="409"/>
      <c r="M902" s="409"/>
      <c r="N902" s="409"/>
      <c r="O902" s="409"/>
      <c r="P902" s="409"/>
      <c r="Q902" s="409"/>
      <c r="R902" s="409"/>
      <c r="S902" s="409"/>
      <c r="T902" s="409"/>
      <c r="U902" s="409"/>
      <c r="V902" s="409"/>
      <c r="W902" s="409"/>
      <c r="X902" s="409"/>
      <c r="Y902" s="409"/>
      <c r="Z902" s="409"/>
    </row>
    <row r="903">
      <c r="A903" s="409"/>
      <c r="B903" s="409"/>
      <c r="C903" s="409"/>
      <c r="D903" s="409"/>
      <c r="E903" s="409"/>
      <c r="F903" s="409"/>
      <c r="G903" s="409"/>
      <c r="H903" s="409"/>
      <c r="I903" s="409"/>
      <c r="J903" s="409"/>
      <c r="K903" s="409"/>
      <c r="L903" s="409"/>
      <c r="M903" s="409"/>
      <c r="N903" s="409"/>
      <c r="O903" s="409"/>
      <c r="P903" s="409"/>
      <c r="Q903" s="409"/>
      <c r="R903" s="409"/>
      <c r="S903" s="409"/>
      <c r="T903" s="409"/>
      <c r="U903" s="409"/>
      <c r="V903" s="409"/>
      <c r="W903" s="409"/>
      <c r="X903" s="409"/>
      <c r="Y903" s="409"/>
      <c r="Z903" s="409"/>
    </row>
    <row r="904">
      <c r="A904" s="409"/>
      <c r="B904" s="409"/>
      <c r="C904" s="409"/>
      <c r="D904" s="409"/>
      <c r="E904" s="409"/>
      <c r="F904" s="409"/>
      <c r="G904" s="409"/>
      <c r="H904" s="409"/>
      <c r="I904" s="409"/>
      <c r="J904" s="409"/>
      <c r="K904" s="409"/>
      <c r="L904" s="409"/>
      <c r="M904" s="409"/>
      <c r="N904" s="409"/>
      <c r="O904" s="409"/>
      <c r="P904" s="409"/>
      <c r="Q904" s="409"/>
      <c r="R904" s="409"/>
      <c r="S904" s="409"/>
      <c r="T904" s="409"/>
      <c r="U904" s="409"/>
      <c r="V904" s="409"/>
      <c r="W904" s="409"/>
      <c r="X904" s="409"/>
      <c r="Y904" s="409"/>
      <c r="Z904" s="409"/>
    </row>
    <row r="905">
      <c r="A905" s="409"/>
      <c r="B905" s="409"/>
      <c r="C905" s="409"/>
      <c r="D905" s="409"/>
      <c r="E905" s="409"/>
      <c r="F905" s="409"/>
      <c r="G905" s="409"/>
      <c r="H905" s="409"/>
      <c r="I905" s="409"/>
      <c r="J905" s="409"/>
      <c r="K905" s="409"/>
      <c r="L905" s="409"/>
      <c r="M905" s="409"/>
      <c r="N905" s="409"/>
      <c r="O905" s="409"/>
      <c r="P905" s="409"/>
      <c r="Q905" s="409"/>
      <c r="R905" s="409"/>
      <c r="S905" s="409"/>
      <c r="T905" s="409"/>
      <c r="U905" s="409"/>
      <c r="V905" s="409"/>
      <c r="W905" s="409"/>
      <c r="X905" s="409"/>
      <c r="Y905" s="409"/>
      <c r="Z905" s="409"/>
    </row>
    <row r="906">
      <c r="A906" s="409"/>
      <c r="B906" s="409"/>
      <c r="C906" s="409"/>
      <c r="D906" s="409"/>
      <c r="E906" s="409"/>
      <c r="F906" s="409"/>
      <c r="G906" s="409"/>
      <c r="H906" s="409"/>
      <c r="I906" s="409"/>
      <c r="J906" s="409"/>
      <c r="K906" s="409"/>
      <c r="L906" s="409"/>
      <c r="M906" s="409"/>
      <c r="N906" s="409"/>
      <c r="O906" s="409"/>
      <c r="P906" s="409"/>
      <c r="Q906" s="409"/>
      <c r="R906" s="409"/>
      <c r="S906" s="409"/>
      <c r="T906" s="409"/>
      <c r="U906" s="409"/>
      <c r="V906" s="409"/>
      <c r="W906" s="409"/>
      <c r="X906" s="409"/>
      <c r="Y906" s="409"/>
      <c r="Z906" s="409"/>
    </row>
    <row r="907">
      <c r="A907" s="409"/>
      <c r="B907" s="409"/>
      <c r="C907" s="409"/>
      <c r="D907" s="409"/>
      <c r="E907" s="409"/>
      <c r="F907" s="409"/>
      <c r="G907" s="409"/>
      <c r="H907" s="409"/>
      <c r="I907" s="409"/>
      <c r="J907" s="409"/>
      <c r="K907" s="409"/>
      <c r="L907" s="409"/>
      <c r="M907" s="409"/>
      <c r="N907" s="409"/>
      <c r="O907" s="409"/>
      <c r="P907" s="409"/>
      <c r="Q907" s="409"/>
      <c r="R907" s="409"/>
      <c r="S907" s="409"/>
      <c r="T907" s="409"/>
      <c r="U907" s="409"/>
      <c r="V907" s="409"/>
      <c r="W907" s="409"/>
      <c r="X907" s="409"/>
      <c r="Y907" s="409"/>
      <c r="Z907" s="409"/>
    </row>
    <row r="908">
      <c r="A908" s="409"/>
      <c r="B908" s="409"/>
      <c r="C908" s="409"/>
      <c r="D908" s="409"/>
      <c r="E908" s="409"/>
      <c r="F908" s="409"/>
      <c r="G908" s="409"/>
      <c r="H908" s="409"/>
      <c r="I908" s="409"/>
      <c r="J908" s="409"/>
      <c r="K908" s="409"/>
      <c r="L908" s="409"/>
      <c r="M908" s="409"/>
      <c r="N908" s="409"/>
      <c r="O908" s="409"/>
      <c r="P908" s="409"/>
      <c r="Q908" s="409"/>
      <c r="R908" s="409"/>
      <c r="S908" s="409"/>
      <c r="T908" s="409"/>
      <c r="U908" s="409"/>
      <c r="V908" s="409"/>
      <c r="W908" s="409"/>
      <c r="X908" s="409"/>
      <c r="Y908" s="409"/>
      <c r="Z908" s="409"/>
    </row>
    <row r="909">
      <c r="A909" s="409"/>
      <c r="B909" s="409"/>
      <c r="C909" s="409"/>
      <c r="D909" s="409"/>
      <c r="E909" s="409"/>
      <c r="F909" s="409"/>
      <c r="G909" s="409"/>
      <c r="H909" s="409"/>
      <c r="I909" s="409"/>
      <c r="J909" s="409"/>
      <c r="K909" s="409"/>
      <c r="L909" s="409"/>
      <c r="M909" s="409"/>
      <c r="N909" s="409"/>
      <c r="O909" s="409"/>
      <c r="P909" s="409"/>
      <c r="Q909" s="409"/>
      <c r="R909" s="409"/>
      <c r="S909" s="409"/>
      <c r="T909" s="409"/>
      <c r="U909" s="409"/>
      <c r="V909" s="409"/>
      <c r="W909" s="409"/>
      <c r="X909" s="409"/>
      <c r="Y909" s="409"/>
      <c r="Z909" s="409"/>
    </row>
    <row r="910">
      <c r="A910" s="409"/>
      <c r="B910" s="409"/>
      <c r="C910" s="409"/>
      <c r="D910" s="409"/>
      <c r="E910" s="409"/>
      <c r="F910" s="409"/>
      <c r="G910" s="409"/>
      <c r="H910" s="409"/>
      <c r="I910" s="409"/>
      <c r="J910" s="409"/>
      <c r="K910" s="409"/>
      <c r="L910" s="409"/>
      <c r="M910" s="409"/>
      <c r="N910" s="409"/>
      <c r="O910" s="409"/>
      <c r="P910" s="409"/>
      <c r="Q910" s="409"/>
      <c r="R910" s="409"/>
      <c r="S910" s="409"/>
      <c r="T910" s="409"/>
      <c r="U910" s="409"/>
      <c r="V910" s="409"/>
      <c r="W910" s="409"/>
      <c r="X910" s="409"/>
      <c r="Y910" s="409"/>
      <c r="Z910" s="409"/>
    </row>
    <row r="911">
      <c r="A911" s="409"/>
      <c r="B911" s="409"/>
      <c r="C911" s="409"/>
      <c r="D911" s="409"/>
      <c r="E911" s="409"/>
      <c r="F911" s="409"/>
      <c r="G911" s="409"/>
      <c r="H911" s="409"/>
      <c r="I911" s="409"/>
      <c r="J911" s="409"/>
      <c r="K911" s="409"/>
      <c r="L911" s="409"/>
      <c r="M911" s="409"/>
      <c r="N911" s="409"/>
      <c r="O911" s="409"/>
      <c r="P911" s="409"/>
      <c r="Q911" s="409"/>
      <c r="R911" s="409"/>
      <c r="S911" s="409"/>
      <c r="T911" s="409"/>
      <c r="U911" s="409"/>
      <c r="V911" s="409"/>
      <c r="W911" s="409"/>
      <c r="X911" s="409"/>
      <c r="Y911" s="409"/>
      <c r="Z911" s="409"/>
    </row>
    <row r="912">
      <c r="A912" s="409"/>
      <c r="B912" s="409"/>
      <c r="C912" s="409"/>
      <c r="D912" s="409"/>
      <c r="E912" s="409"/>
      <c r="F912" s="409"/>
      <c r="G912" s="409"/>
      <c r="H912" s="409"/>
      <c r="I912" s="409"/>
      <c r="J912" s="409"/>
      <c r="K912" s="409"/>
      <c r="L912" s="409"/>
      <c r="M912" s="409"/>
      <c r="N912" s="409"/>
      <c r="O912" s="409"/>
      <c r="P912" s="409"/>
      <c r="Q912" s="409"/>
      <c r="R912" s="409"/>
      <c r="S912" s="409"/>
      <c r="T912" s="409"/>
      <c r="U912" s="409"/>
      <c r="V912" s="409"/>
      <c r="W912" s="409"/>
      <c r="X912" s="409"/>
      <c r="Y912" s="409"/>
      <c r="Z912" s="409"/>
    </row>
    <row r="913">
      <c r="A913" s="409"/>
      <c r="B913" s="409"/>
      <c r="C913" s="409"/>
      <c r="D913" s="409"/>
      <c r="E913" s="409"/>
      <c r="F913" s="409"/>
      <c r="G913" s="409"/>
      <c r="H913" s="409"/>
      <c r="I913" s="409"/>
      <c r="J913" s="409"/>
      <c r="K913" s="409"/>
      <c r="L913" s="409"/>
      <c r="M913" s="409"/>
      <c r="N913" s="409"/>
      <c r="O913" s="409"/>
      <c r="P913" s="409"/>
      <c r="Q913" s="409"/>
      <c r="R913" s="409"/>
      <c r="S913" s="409"/>
      <c r="T913" s="409"/>
      <c r="U913" s="409"/>
      <c r="V913" s="409"/>
      <c r="W913" s="409"/>
      <c r="X913" s="409"/>
      <c r="Y913" s="409"/>
      <c r="Z913" s="409"/>
    </row>
    <row r="914">
      <c r="A914" s="409"/>
      <c r="B914" s="409"/>
      <c r="C914" s="409"/>
      <c r="D914" s="409"/>
      <c r="E914" s="409"/>
      <c r="F914" s="409"/>
      <c r="G914" s="409"/>
      <c r="H914" s="409"/>
      <c r="I914" s="409"/>
      <c r="J914" s="409"/>
      <c r="K914" s="409"/>
      <c r="L914" s="409"/>
      <c r="M914" s="409"/>
      <c r="N914" s="409"/>
      <c r="O914" s="409"/>
      <c r="P914" s="409"/>
      <c r="Q914" s="409"/>
      <c r="R914" s="409"/>
      <c r="S914" s="409"/>
      <c r="T914" s="409"/>
      <c r="U914" s="409"/>
      <c r="V914" s="409"/>
      <c r="W914" s="409"/>
      <c r="X914" s="409"/>
      <c r="Y914" s="409"/>
      <c r="Z914" s="409"/>
    </row>
    <row r="915">
      <c r="A915" s="409"/>
      <c r="B915" s="409"/>
      <c r="C915" s="409"/>
      <c r="D915" s="409"/>
      <c r="E915" s="409"/>
      <c r="F915" s="409"/>
      <c r="G915" s="409"/>
      <c r="H915" s="409"/>
      <c r="I915" s="409"/>
      <c r="J915" s="409"/>
      <c r="K915" s="409"/>
      <c r="L915" s="409"/>
      <c r="M915" s="409"/>
      <c r="N915" s="409"/>
      <c r="O915" s="409"/>
      <c r="P915" s="409"/>
      <c r="Q915" s="409"/>
      <c r="R915" s="409"/>
      <c r="S915" s="409"/>
      <c r="T915" s="409"/>
      <c r="U915" s="409"/>
      <c r="V915" s="409"/>
      <c r="W915" s="409"/>
      <c r="X915" s="409"/>
      <c r="Y915" s="409"/>
      <c r="Z915" s="409"/>
    </row>
    <row r="916">
      <c r="A916" s="409"/>
      <c r="B916" s="409"/>
      <c r="C916" s="409"/>
      <c r="D916" s="409"/>
      <c r="E916" s="409"/>
      <c r="F916" s="409"/>
      <c r="G916" s="409"/>
      <c r="H916" s="409"/>
      <c r="I916" s="409"/>
      <c r="J916" s="409"/>
      <c r="K916" s="409"/>
      <c r="L916" s="409"/>
      <c r="M916" s="409"/>
      <c r="N916" s="409"/>
      <c r="O916" s="409"/>
      <c r="P916" s="409"/>
      <c r="Q916" s="409"/>
      <c r="R916" s="409"/>
      <c r="S916" s="409"/>
      <c r="T916" s="409"/>
      <c r="U916" s="409"/>
      <c r="V916" s="409"/>
      <c r="W916" s="409"/>
      <c r="X916" s="409"/>
      <c r="Y916" s="409"/>
      <c r="Z916" s="409"/>
    </row>
    <row r="917">
      <c r="A917" s="409"/>
      <c r="B917" s="409"/>
      <c r="C917" s="409"/>
      <c r="D917" s="409"/>
      <c r="E917" s="409"/>
      <c r="F917" s="409"/>
      <c r="G917" s="409"/>
      <c r="H917" s="409"/>
      <c r="I917" s="409"/>
      <c r="J917" s="409"/>
      <c r="K917" s="409"/>
      <c r="L917" s="409"/>
      <c r="M917" s="409"/>
      <c r="N917" s="409"/>
      <c r="O917" s="409"/>
      <c r="P917" s="409"/>
      <c r="Q917" s="409"/>
      <c r="R917" s="409"/>
      <c r="S917" s="409"/>
      <c r="T917" s="409"/>
      <c r="U917" s="409"/>
      <c r="V917" s="409"/>
      <c r="W917" s="409"/>
      <c r="X917" s="409"/>
      <c r="Y917" s="409"/>
      <c r="Z917" s="409"/>
    </row>
    <row r="918">
      <c r="A918" s="409"/>
      <c r="B918" s="409"/>
      <c r="C918" s="409"/>
      <c r="D918" s="409"/>
      <c r="E918" s="409"/>
      <c r="F918" s="409"/>
      <c r="G918" s="409"/>
      <c r="H918" s="409"/>
      <c r="I918" s="409"/>
      <c r="J918" s="409"/>
      <c r="K918" s="409"/>
      <c r="L918" s="409"/>
      <c r="M918" s="409"/>
      <c r="N918" s="409"/>
      <c r="O918" s="409"/>
      <c r="P918" s="409"/>
      <c r="Q918" s="409"/>
      <c r="R918" s="409"/>
      <c r="S918" s="409"/>
      <c r="T918" s="409"/>
      <c r="U918" s="409"/>
      <c r="V918" s="409"/>
      <c r="W918" s="409"/>
      <c r="X918" s="409"/>
      <c r="Y918" s="409"/>
      <c r="Z918" s="409"/>
    </row>
    <row r="919">
      <c r="A919" s="409"/>
      <c r="B919" s="409"/>
      <c r="C919" s="409"/>
      <c r="D919" s="409"/>
      <c r="E919" s="409"/>
      <c r="F919" s="409"/>
      <c r="G919" s="409"/>
      <c r="H919" s="409"/>
      <c r="I919" s="409"/>
      <c r="J919" s="409"/>
      <c r="K919" s="409"/>
      <c r="L919" s="409"/>
      <c r="M919" s="409"/>
      <c r="N919" s="409"/>
      <c r="O919" s="409"/>
      <c r="P919" s="409"/>
      <c r="Q919" s="409"/>
      <c r="R919" s="409"/>
      <c r="S919" s="409"/>
      <c r="T919" s="409"/>
      <c r="U919" s="409"/>
      <c r="V919" s="409"/>
      <c r="W919" s="409"/>
      <c r="X919" s="409"/>
      <c r="Y919" s="409"/>
      <c r="Z919" s="409"/>
    </row>
    <row r="920">
      <c r="A920" s="409"/>
      <c r="B920" s="409"/>
      <c r="C920" s="409"/>
      <c r="D920" s="409"/>
      <c r="E920" s="409"/>
      <c r="F920" s="409"/>
      <c r="G920" s="409"/>
      <c r="H920" s="409"/>
      <c r="I920" s="409"/>
      <c r="J920" s="409"/>
      <c r="K920" s="409"/>
      <c r="L920" s="409"/>
      <c r="M920" s="409"/>
      <c r="N920" s="409"/>
      <c r="O920" s="409"/>
      <c r="P920" s="409"/>
      <c r="Q920" s="409"/>
      <c r="R920" s="409"/>
      <c r="S920" s="409"/>
      <c r="T920" s="409"/>
      <c r="U920" s="409"/>
      <c r="V920" s="409"/>
      <c r="W920" s="409"/>
      <c r="X920" s="409"/>
      <c r="Y920" s="409"/>
      <c r="Z920" s="409"/>
    </row>
    <row r="921">
      <c r="A921" s="409"/>
      <c r="B921" s="409"/>
      <c r="C921" s="409"/>
      <c r="D921" s="409"/>
      <c r="E921" s="409"/>
      <c r="F921" s="409"/>
      <c r="G921" s="409"/>
      <c r="H921" s="409"/>
      <c r="I921" s="409"/>
      <c r="J921" s="409"/>
      <c r="K921" s="409"/>
      <c r="L921" s="409"/>
      <c r="M921" s="409"/>
      <c r="N921" s="409"/>
      <c r="O921" s="409"/>
      <c r="P921" s="409"/>
      <c r="Q921" s="409"/>
      <c r="R921" s="409"/>
      <c r="S921" s="409"/>
      <c r="T921" s="409"/>
      <c r="U921" s="409"/>
      <c r="V921" s="409"/>
      <c r="W921" s="409"/>
      <c r="X921" s="409"/>
      <c r="Y921" s="409"/>
      <c r="Z921" s="409"/>
    </row>
    <row r="922">
      <c r="A922" s="409"/>
      <c r="B922" s="409"/>
      <c r="C922" s="409"/>
      <c r="D922" s="409"/>
      <c r="E922" s="409"/>
      <c r="F922" s="409"/>
      <c r="G922" s="409"/>
      <c r="H922" s="409"/>
      <c r="I922" s="409"/>
      <c r="J922" s="409"/>
      <c r="K922" s="409"/>
      <c r="L922" s="409"/>
      <c r="M922" s="409"/>
      <c r="N922" s="409"/>
      <c r="O922" s="409"/>
      <c r="P922" s="409"/>
      <c r="Q922" s="409"/>
      <c r="R922" s="409"/>
      <c r="S922" s="409"/>
      <c r="T922" s="409"/>
      <c r="U922" s="409"/>
      <c r="V922" s="409"/>
      <c r="W922" s="409"/>
      <c r="X922" s="409"/>
      <c r="Y922" s="409"/>
      <c r="Z922" s="409"/>
    </row>
    <row r="923">
      <c r="A923" s="409"/>
      <c r="B923" s="409"/>
      <c r="C923" s="409"/>
      <c r="D923" s="409"/>
      <c r="E923" s="409"/>
      <c r="F923" s="409"/>
      <c r="G923" s="409"/>
      <c r="H923" s="409"/>
      <c r="I923" s="409"/>
      <c r="J923" s="409"/>
      <c r="K923" s="409"/>
      <c r="L923" s="409"/>
      <c r="M923" s="409"/>
      <c r="N923" s="409"/>
      <c r="O923" s="409"/>
      <c r="P923" s="409"/>
      <c r="Q923" s="409"/>
      <c r="R923" s="409"/>
      <c r="S923" s="409"/>
      <c r="T923" s="409"/>
      <c r="U923" s="409"/>
      <c r="V923" s="409"/>
      <c r="W923" s="409"/>
      <c r="X923" s="409"/>
      <c r="Y923" s="409"/>
      <c r="Z923" s="409"/>
    </row>
    <row r="924">
      <c r="A924" s="409"/>
      <c r="B924" s="409"/>
      <c r="C924" s="409"/>
      <c r="D924" s="409"/>
      <c r="E924" s="409"/>
      <c r="F924" s="409"/>
      <c r="G924" s="409"/>
      <c r="H924" s="409"/>
      <c r="I924" s="409"/>
      <c r="J924" s="409"/>
      <c r="K924" s="409"/>
      <c r="L924" s="409"/>
      <c r="M924" s="409"/>
      <c r="N924" s="409"/>
      <c r="O924" s="409"/>
      <c r="P924" s="409"/>
      <c r="Q924" s="409"/>
      <c r="R924" s="409"/>
      <c r="S924" s="409"/>
      <c r="T924" s="409"/>
      <c r="U924" s="409"/>
      <c r="V924" s="409"/>
      <c r="W924" s="409"/>
      <c r="X924" s="409"/>
      <c r="Y924" s="409"/>
      <c r="Z924" s="409"/>
    </row>
    <row r="925">
      <c r="A925" s="409"/>
      <c r="B925" s="409"/>
      <c r="C925" s="409"/>
      <c r="D925" s="409"/>
      <c r="E925" s="409"/>
      <c r="F925" s="409"/>
      <c r="G925" s="409"/>
      <c r="H925" s="409"/>
      <c r="I925" s="409"/>
      <c r="J925" s="409"/>
      <c r="K925" s="409"/>
      <c r="L925" s="409"/>
      <c r="M925" s="409"/>
      <c r="N925" s="409"/>
      <c r="O925" s="409"/>
      <c r="P925" s="409"/>
      <c r="Q925" s="409"/>
      <c r="R925" s="409"/>
      <c r="S925" s="409"/>
      <c r="T925" s="409"/>
      <c r="U925" s="409"/>
      <c r="V925" s="409"/>
      <c r="W925" s="409"/>
      <c r="X925" s="409"/>
      <c r="Y925" s="409"/>
      <c r="Z925" s="409"/>
    </row>
    <row r="926">
      <c r="A926" s="409"/>
      <c r="B926" s="409"/>
      <c r="C926" s="409"/>
      <c r="D926" s="409"/>
      <c r="E926" s="409"/>
      <c r="F926" s="409"/>
      <c r="G926" s="409"/>
      <c r="H926" s="409"/>
      <c r="I926" s="409"/>
      <c r="J926" s="409"/>
      <c r="K926" s="409"/>
      <c r="L926" s="409"/>
      <c r="M926" s="409"/>
      <c r="N926" s="409"/>
      <c r="O926" s="409"/>
      <c r="P926" s="409"/>
      <c r="Q926" s="409"/>
      <c r="R926" s="409"/>
      <c r="S926" s="409"/>
      <c r="T926" s="409"/>
      <c r="U926" s="409"/>
      <c r="V926" s="409"/>
      <c r="W926" s="409"/>
      <c r="X926" s="409"/>
      <c r="Y926" s="409"/>
      <c r="Z926" s="409"/>
    </row>
    <row r="927">
      <c r="A927" s="409"/>
      <c r="B927" s="409"/>
      <c r="C927" s="409"/>
      <c r="D927" s="409"/>
      <c r="E927" s="409"/>
      <c r="F927" s="409"/>
      <c r="G927" s="409"/>
      <c r="H927" s="409"/>
      <c r="I927" s="409"/>
      <c r="J927" s="409"/>
      <c r="K927" s="409"/>
      <c r="L927" s="409"/>
      <c r="M927" s="409"/>
      <c r="N927" s="409"/>
      <c r="O927" s="409"/>
      <c r="P927" s="409"/>
      <c r="Q927" s="409"/>
      <c r="R927" s="409"/>
      <c r="S927" s="409"/>
      <c r="T927" s="409"/>
      <c r="U927" s="409"/>
      <c r="V927" s="409"/>
      <c r="W927" s="409"/>
      <c r="X927" s="409"/>
      <c r="Y927" s="409"/>
      <c r="Z927" s="409"/>
    </row>
    <row r="928">
      <c r="A928" s="409"/>
      <c r="B928" s="409"/>
      <c r="C928" s="409"/>
      <c r="D928" s="409"/>
      <c r="E928" s="409"/>
      <c r="F928" s="409"/>
      <c r="G928" s="409"/>
      <c r="H928" s="409"/>
      <c r="I928" s="409"/>
      <c r="J928" s="409"/>
      <c r="K928" s="409"/>
      <c r="L928" s="409"/>
      <c r="M928" s="409"/>
      <c r="N928" s="409"/>
      <c r="O928" s="409"/>
      <c r="P928" s="409"/>
      <c r="Q928" s="409"/>
      <c r="R928" s="409"/>
      <c r="S928" s="409"/>
      <c r="T928" s="409"/>
      <c r="U928" s="409"/>
      <c r="V928" s="409"/>
      <c r="W928" s="409"/>
      <c r="X928" s="409"/>
      <c r="Y928" s="409"/>
      <c r="Z928" s="409"/>
    </row>
    <row r="929">
      <c r="A929" s="409"/>
      <c r="B929" s="409"/>
      <c r="C929" s="409"/>
      <c r="D929" s="409"/>
      <c r="E929" s="409"/>
      <c r="F929" s="409"/>
      <c r="G929" s="409"/>
      <c r="H929" s="409"/>
      <c r="I929" s="409"/>
      <c r="J929" s="409"/>
      <c r="K929" s="409"/>
      <c r="L929" s="409"/>
      <c r="M929" s="409"/>
      <c r="N929" s="409"/>
      <c r="O929" s="409"/>
      <c r="P929" s="409"/>
      <c r="Q929" s="409"/>
      <c r="R929" s="409"/>
      <c r="S929" s="409"/>
      <c r="T929" s="409"/>
      <c r="U929" s="409"/>
      <c r="V929" s="409"/>
      <c r="W929" s="409"/>
      <c r="X929" s="409"/>
      <c r="Y929" s="409"/>
      <c r="Z929" s="409"/>
    </row>
    <row r="930">
      <c r="A930" s="409"/>
      <c r="B930" s="409"/>
      <c r="C930" s="409"/>
      <c r="D930" s="409"/>
      <c r="E930" s="409"/>
      <c r="F930" s="409"/>
      <c r="G930" s="409"/>
      <c r="H930" s="409"/>
      <c r="I930" s="409"/>
      <c r="J930" s="409"/>
      <c r="K930" s="409"/>
      <c r="L930" s="409"/>
      <c r="M930" s="409"/>
      <c r="N930" s="409"/>
      <c r="O930" s="409"/>
      <c r="P930" s="409"/>
      <c r="Q930" s="409"/>
      <c r="R930" s="409"/>
      <c r="S930" s="409"/>
      <c r="T930" s="409"/>
      <c r="U930" s="409"/>
      <c r="V930" s="409"/>
      <c r="W930" s="409"/>
      <c r="X930" s="409"/>
      <c r="Y930" s="409"/>
      <c r="Z930" s="409"/>
    </row>
    <row r="931">
      <c r="A931" s="409"/>
      <c r="B931" s="409"/>
      <c r="C931" s="409"/>
      <c r="D931" s="409"/>
      <c r="E931" s="409"/>
      <c r="F931" s="409"/>
      <c r="G931" s="409"/>
      <c r="H931" s="409"/>
      <c r="I931" s="409"/>
      <c r="J931" s="409"/>
      <c r="K931" s="409"/>
      <c r="L931" s="409"/>
      <c r="M931" s="409"/>
      <c r="N931" s="409"/>
      <c r="O931" s="409"/>
      <c r="P931" s="409"/>
      <c r="Q931" s="409"/>
      <c r="R931" s="409"/>
      <c r="S931" s="409"/>
      <c r="T931" s="409"/>
      <c r="U931" s="409"/>
      <c r="V931" s="409"/>
      <c r="W931" s="409"/>
      <c r="X931" s="409"/>
      <c r="Y931" s="409"/>
      <c r="Z931" s="409"/>
    </row>
    <row r="932">
      <c r="A932" s="409"/>
      <c r="B932" s="409"/>
      <c r="C932" s="409"/>
      <c r="D932" s="409"/>
      <c r="E932" s="409"/>
      <c r="F932" s="409"/>
      <c r="G932" s="409"/>
      <c r="H932" s="409"/>
      <c r="I932" s="409"/>
      <c r="J932" s="409"/>
      <c r="K932" s="409"/>
      <c r="L932" s="409"/>
      <c r="M932" s="409"/>
      <c r="N932" s="409"/>
      <c r="O932" s="409"/>
      <c r="P932" s="409"/>
      <c r="Q932" s="409"/>
      <c r="R932" s="409"/>
      <c r="S932" s="409"/>
      <c r="T932" s="409"/>
      <c r="U932" s="409"/>
      <c r="V932" s="409"/>
      <c r="W932" s="409"/>
      <c r="X932" s="409"/>
      <c r="Y932" s="409"/>
      <c r="Z932" s="409"/>
    </row>
    <row r="933">
      <c r="A933" s="409"/>
      <c r="B933" s="409"/>
      <c r="C933" s="409"/>
      <c r="D933" s="409"/>
      <c r="E933" s="409"/>
      <c r="F933" s="409"/>
      <c r="G933" s="409"/>
      <c r="H933" s="409"/>
      <c r="I933" s="409"/>
      <c r="J933" s="409"/>
      <c r="K933" s="409"/>
      <c r="L933" s="409"/>
      <c r="M933" s="409"/>
      <c r="N933" s="409"/>
      <c r="O933" s="409"/>
      <c r="P933" s="409"/>
      <c r="Q933" s="409"/>
      <c r="R933" s="409"/>
      <c r="S933" s="409"/>
      <c r="T933" s="409"/>
      <c r="U933" s="409"/>
      <c r="V933" s="409"/>
      <c r="W933" s="409"/>
      <c r="X933" s="409"/>
      <c r="Y933" s="409"/>
      <c r="Z933" s="409"/>
    </row>
    <row r="934">
      <c r="A934" s="409"/>
      <c r="B934" s="409"/>
      <c r="C934" s="409"/>
      <c r="D934" s="409"/>
      <c r="E934" s="409"/>
      <c r="F934" s="409"/>
      <c r="G934" s="409"/>
      <c r="H934" s="409"/>
      <c r="I934" s="409"/>
      <c r="J934" s="409"/>
      <c r="K934" s="409"/>
      <c r="L934" s="409"/>
      <c r="M934" s="409"/>
      <c r="N934" s="409"/>
      <c r="O934" s="409"/>
      <c r="P934" s="409"/>
      <c r="Q934" s="409"/>
      <c r="R934" s="409"/>
      <c r="S934" s="409"/>
      <c r="T934" s="409"/>
      <c r="U934" s="409"/>
      <c r="V934" s="409"/>
      <c r="W934" s="409"/>
      <c r="X934" s="409"/>
      <c r="Y934" s="409"/>
      <c r="Z934" s="409"/>
    </row>
    <row r="935">
      <c r="A935" s="409"/>
      <c r="B935" s="409"/>
      <c r="C935" s="409"/>
      <c r="D935" s="409"/>
      <c r="E935" s="409"/>
      <c r="F935" s="409"/>
      <c r="G935" s="409"/>
      <c r="H935" s="409"/>
      <c r="I935" s="409"/>
      <c r="J935" s="409"/>
      <c r="K935" s="409"/>
      <c r="L935" s="409"/>
      <c r="M935" s="409"/>
      <c r="N935" s="409"/>
      <c r="O935" s="409"/>
      <c r="P935" s="409"/>
      <c r="Q935" s="409"/>
      <c r="R935" s="409"/>
      <c r="S935" s="409"/>
      <c r="T935" s="409"/>
      <c r="U935" s="409"/>
      <c r="V935" s="409"/>
      <c r="W935" s="409"/>
      <c r="X935" s="409"/>
      <c r="Y935" s="409"/>
      <c r="Z935" s="409"/>
    </row>
    <row r="936">
      <c r="A936" s="409"/>
      <c r="B936" s="409"/>
      <c r="C936" s="409"/>
      <c r="D936" s="409"/>
      <c r="E936" s="409"/>
      <c r="F936" s="409"/>
      <c r="G936" s="409"/>
      <c r="H936" s="409"/>
      <c r="I936" s="409"/>
      <c r="J936" s="409"/>
      <c r="K936" s="409"/>
      <c r="L936" s="409"/>
      <c r="M936" s="409"/>
      <c r="N936" s="409"/>
      <c r="O936" s="409"/>
      <c r="P936" s="409"/>
      <c r="Q936" s="409"/>
      <c r="R936" s="409"/>
      <c r="S936" s="409"/>
      <c r="T936" s="409"/>
      <c r="U936" s="409"/>
      <c r="V936" s="409"/>
      <c r="W936" s="409"/>
      <c r="X936" s="409"/>
      <c r="Y936" s="409"/>
      <c r="Z936" s="409"/>
    </row>
    <row r="937">
      <c r="A937" s="409"/>
      <c r="B937" s="409"/>
      <c r="C937" s="409"/>
      <c r="D937" s="409"/>
      <c r="E937" s="409"/>
      <c r="F937" s="409"/>
      <c r="G937" s="409"/>
      <c r="H937" s="409"/>
      <c r="I937" s="409"/>
      <c r="J937" s="409"/>
      <c r="K937" s="409"/>
      <c r="L937" s="409"/>
      <c r="M937" s="409"/>
      <c r="N937" s="409"/>
      <c r="O937" s="409"/>
      <c r="P937" s="409"/>
      <c r="Q937" s="409"/>
      <c r="R937" s="409"/>
      <c r="S937" s="409"/>
      <c r="T937" s="409"/>
      <c r="U937" s="409"/>
      <c r="V937" s="409"/>
      <c r="W937" s="409"/>
      <c r="X937" s="409"/>
      <c r="Y937" s="409"/>
      <c r="Z937" s="409"/>
    </row>
    <row r="938">
      <c r="A938" s="409"/>
      <c r="B938" s="409"/>
      <c r="C938" s="409"/>
      <c r="D938" s="409"/>
      <c r="E938" s="409"/>
      <c r="F938" s="409"/>
      <c r="G938" s="409"/>
      <c r="H938" s="409"/>
      <c r="I938" s="409"/>
      <c r="J938" s="409"/>
      <c r="K938" s="409"/>
      <c r="L938" s="409"/>
      <c r="M938" s="409"/>
      <c r="N938" s="409"/>
      <c r="O938" s="409"/>
      <c r="P938" s="409"/>
      <c r="Q938" s="409"/>
      <c r="R938" s="409"/>
      <c r="S938" s="409"/>
      <c r="T938" s="409"/>
      <c r="U938" s="409"/>
      <c r="V938" s="409"/>
      <c r="W938" s="409"/>
      <c r="X938" s="409"/>
      <c r="Y938" s="409"/>
      <c r="Z938" s="409"/>
    </row>
    <row r="939">
      <c r="A939" s="409"/>
      <c r="B939" s="409"/>
      <c r="C939" s="409"/>
      <c r="D939" s="409"/>
      <c r="E939" s="409"/>
      <c r="F939" s="409"/>
      <c r="G939" s="409"/>
      <c r="H939" s="409"/>
      <c r="I939" s="409"/>
      <c r="J939" s="409"/>
      <c r="K939" s="409"/>
      <c r="L939" s="409"/>
      <c r="M939" s="409"/>
      <c r="N939" s="409"/>
      <c r="O939" s="409"/>
      <c r="P939" s="409"/>
      <c r="Q939" s="409"/>
      <c r="R939" s="409"/>
      <c r="S939" s="409"/>
      <c r="T939" s="409"/>
      <c r="U939" s="409"/>
      <c r="V939" s="409"/>
      <c r="W939" s="409"/>
      <c r="X939" s="409"/>
      <c r="Y939" s="409"/>
      <c r="Z939" s="409"/>
    </row>
    <row r="940">
      <c r="A940" s="409"/>
      <c r="B940" s="409"/>
      <c r="C940" s="409"/>
      <c r="D940" s="409"/>
      <c r="E940" s="409"/>
      <c r="F940" s="409"/>
      <c r="G940" s="409"/>
      <c r="H940" s="409"/>
      <c r="I940" s="409"/>
      <c r="J940" s="409"/>
      <c r="K940" s="409"/>
      <c r="L940" s="409"/>
      <c r="M940" s="409"/>
      <c r="N940" s="409"/>
      <c r="O940" s="409"/>
      <c r="P940" s="409"/>
      <c r="Q940" s="409"/>
      <c r="R940" s="409"/>
      <c r="S940" s="409"/>
      <c r="T940" s="409"/>
      <c r="U940" s="409"/>
      <c r="V940" s="409"/>
      <c r="W940" s="409"/>
      <c r="X940" s="409"/>
      <c r="Y940" s="409"/>
      <c r="Z940" s="409"/>
    </row>
    <row r="941">
      <c r="A941" s="409"/>
      <c r="B941" s="409"/>
      <c r="C941" s="409"/>
      <c r="D941" s="409"/>
      <c r="E941" s="409"/>
      <c r="F941" s="409"/>
      <c r="G941" s="409"/>
      <c r="H941" s="409"/>
      <c r="I941" s="409"/>
      <c r="J941" s="409"/>
      <c r="K941" s="409"/>
      <c r="L941" s="409"/>
      <c r="M941" s="409"/>
      <c r="N941" s="409"/>
      <c r="O941" s="409"/>
      <c r="P941" s="409"/>
      <c r="Q941" s="409"/>
      <c r="R941" s="409"/>
      <c r="S941" s="409"/>
      <c r="T941" s="409"/>
      <c r="U941" s="409"/>
      <c r="V941" s="409"/>
      <c r="W941" s="409"/>
      <c r="X941" s="409"/>
      <c r="Y941" s="409"/>
      <c r="Z941" s="409"/>
    </row>
    <row r="942">
      <c r="A942" s="409"/>
      <c r="B942" s="409"/>
      <c r="C942" s="409"/>
      <c r="D942" s="409"/>
      <c r="E942" s="409"/>
      <c r="F942" s="409"/>
      <c r="G942" s="409"/>
      <c r="H942" s="409"/>
      <c r="I942" s="409"/>
      <c r="J942" s="409"/>
      <c r="K942" s="409"/>
      <c r="L942" s="409"/>
      <c r="M942" s="409"/>
      <c r="N942" s="409"/>
      <c r="O942" s="409"/>
      <c r="P942" s="409"/>
      <c r="Q942" s="409"/>
      <c r="R942" s="409"/>
      <c r="S942" s="409"/>
      <c r="T942" s="409"/>
      <c r="U942" s="409"/>
      <c r="V942" s="409"/>
      <c r="W942" s="409"/>
      <c r="X942" s="409"/>
      <c r="Y942" s="409"/>
      <c r="Z942" s="409"/>
    </row>
    <row r="943">
      <c r="A943" s="409"/>
      <c r="B943" s="409"/>
      <c r="C943" s="409"/>
      <c r="D943" s="409"/>
      <c r="E943" s="409"/>
      <c r="F943" s="409"/>
      <c r="G943" s="409"/>
      <c r="H943" s="409"/>
      <c r="I943" s="409"/>
      <c r="J943" s="409"/>
      <c r="K943" s="409"/>
      <c r="L943" s="409"/>
      <c r="M943" s="409"/>
      <c r="N943" s="409"/>
      <c r="O943" s="409"/>
      <c r="P943" s="409"/>
      <c r="Q943" s="409"/>
      <c r="R943" s="409"/>
      <c r="S943" s="409"/>
      <c r="T943" s="409"/>
      <c r="U943" s="409"/>
      <c r="V943" s="409"/>
      <c r="W943" s="409"/>
      <c r="X943" s="409"/>
      <c r="Y943" s="409"/>
      <c r="Z943" s="409"/>
    </row>
    <row r="944">
      <c r="A944" s="409"/>
      <c r="B944" s="409"/>
      <c r="C944" s="409"/>
      <c r="D944" s="409"/>
      <c r="E944" s="409"/>
      <c r="F944" s="409"/>
      <c r="G944" s="409"/>
      <c r="H944" s="409"/>
      <c r="I944" s="409"/>
      <c r="J944" s="409"/>
      <c r="K944" s="409"/>
      <c r="L944" s="409"/>
      <c r="M944" s="409"/>
      <c r="N944" s="409"/>
      <c r="O944" s="409"/>
      <c r="P944" s="409"/>
      <c r="Q944" s="409"/>
      <c r="R944" s="409"/>
      <c r="S944" s="409"/>
      <c r="T944" s="409"/>
      <c r="U944" s="409"/>
      <c r="V944" s="409"/>
      <c r="W944" s="409"/>
      <c r="X944" s="409"/>
      <c r="Y944" s="409"/>
      <c r="Z944" s="409"/>
    </row>
    <row r="945">
      <c r="A945" s="409"/>
      <c r="B945" s="409"/>
      <c r="C945" s="409"/>
      <c r="D945" s="409"/>
      <c r="E945" s="409"/>
      <c r="F945" s="409"/>
      <c r="G945" s="409"/>
      <c r="H945" s="409"/>
      <c r="I945" s="409"/>
      <c r="J945" s="409"/>
      <c r="K945" s="409"/>
      <c r="L945" s="409"/>
      <c r="M945" s="409"/>
      <c r="N945" s="409"/>
      <c r="O945" s="409"/>
      <c r="P945" s="409"/>
      <c r="Q945" s="409"/>
      <c r="R945" s="409"/>
      <c r="S945" s="409"/>
      <c r="T945" s="409"/>
      <c r="U945" s="409"/>
      <c r="V945" s="409"/>
      <c r="W945" s="409"/>
      <c r="X945" s="409"/>
      <c r="Y945" s="409"/>
      <c r="Z945" s="409"/>
    </row>
    <row r="946">
      <c r="A946" s="409"/>
      <c r="B946" s="409"/>
      <c r="C946" s="409"/>
      <c r="D946" s="409"/>
      <c r="E946" s="409"/>
      <c r="F946" s="409"/>
      <c r="G946" s="409"/>
      <c r="H946" s="409"/>
      <c r="I946" s="409"/>
      <c r="J946" s="409"/>
      <c r="K946" s="409"/>
      <c r="L946" s="409"/>
      <c r="M946" s="409"/>
      <c r="N946" s="409"/>
      <c r="O946" s="409"/>
      <c r="P946" s="409"/>
      <c r="Q946" s="409"/>
      <c r="R946" s="409"/>
      <c r="S946" s="409"/>
      <c r="T946" s="409"/>
      <c r="U946" s="409"/>
      <c r="V946" s="409"/>
      <c r="W946" s="409"/>
      <c r="X946" s="409"/>
      <c r="Y946" s="409"/>
      <c r="Z946" s="409"/>
    </row>
    <row r="947">
      <c r="A947" s="409"/>
      <c r="B947" s="409"/>
      <c r="C947" s="409"/>
      <c r="D947" s="409"/>
      <c r="E947" s="409"/>
      <c r="F947" s="409"/>
      <c r="G947" s="409"/>
      <c r="H947" s="409"/>
      <c r="I947" s="409"/>
      <c r="J947" s="409"/>
      <c r="K947" s="409"/>
      <c r="L947" s="409"/>
      <c r="M947" s="409"/>
      <c r="N947" s="409"/>
      <c r="O947" s="409"/>
      <c r="P947" s="409"/>
      <c r="Q947" s="409"/>
      <c r="R947" s="409"/>
      <c r="S947" s="409"/>
      <c r="T947" s="409"/>
      <c r="U947" s="409"/>
      <c r="V947" s="409"/>
      <c r="W947" s="409"/>
      <c r="X947" s="409"/>
      <c r="Y947" s="409"/>
      <c r="Z947" s="409"/>
    </row>
    <row r="948">
      <c r="A948" s="409"/>
      <c r="B948" s="409"/>
      <c r="C948" s="409"/>
      <c r="D948" s="409"/>
      <c r="E948" s="409"/>
      <c r="F948" s="409"/>
      <c r="G948" s="409"/>
      <c r="H948" s="409"/>
      <c r="I948" s="409"/>
      <c r="J948" s="409"/>
      <c r="K948" s="409"/>
      <c r="L948" s="409"/>
      <c r="M948" s="409"/>
      <c r="N948" s="409"/>
      <c r="O948" s="409"/>
      <c r="P948" s="409"/>
      <c r="Q948" s="409"/>
      <c r="R948" s="409"/>
      <c r="S948" s="409"/>
      <c r="T948" s="409"/>
      <c r="U948" s="409"/>
      <c r="V948" s="409"/>
      <c r="W948" s="409"/>
      <c r="X948" s="409"/>
      <c r="Y948" s="409"/>
      <c r="Z948" s="409"/>
    </row>
    <row r="949">
      <c r="A949" s="409"/>
      <c r="B949" s="409"/>
      <c r="C949" s="409"/>
      <c r="D949" s="409"/>
      <c r="E949" s="409"/>
      <c r="F949" s="409"/>
      <c r="G949" s="409"/>
      <c r="H949" s="409"/>
      <c r="I949" s="409"/>
      <c r="J949" s="409"/>
      <c r="K949" s="409"/>
      <c r="L949" s="409"/>
      <c r="M949" s="409"/>
      <c r="N949" s="409"/>
      <c r="O949" s="409"/>
      <c r="P949" s="409"/>
      <c r="Q949" s="409"/>
      <c r="R949" s="409"/>
      <c r="S949" s="409"/>
      <c r="T949" s="409"/>
      <c r="U949" s="409"/>
      <c r="V949" s="409"/>
      <c r="W949" s="409"/>
      <c r="X949" s="409"/>
      <c r="Y949" s="409"/>
      <c r="Z949" s="409"/>
    </row>
    <row r="950">
      <c r="A950" s="409"/>
      <c r="B950" s="409"/>
      <c r="C950" s="409"/>
      <c r="D950" s="409"/>
      <c r="E950" s="409"/>
      <c r="F950" s="409"/>
      <c r="G950" s="409"/>
      <c r="H950" s="409"/>
      <c r="I950" s="409"/>
      <c r="J950" s="409"/>
      <c r="K950" s="409"/>
      <c r="L950" s="409"/>
      <c r="M950" s="409"/>
      <c r="N950" s="409"/>
      <c r="O950" s="409"/>
      <c r="P950" s="409"/>
      <c r="Q950" s="409"/>
      <c r="R950" s="409"/>
      <c r="S950" s="409"/>
      <c r="T950" s="409"/>
      <c r="U950" s="409"/>
      <c r="V950" s="409"/>
      <c r="W950" s="409"/>
      <c r="X950" s="409"/>
      <c r="Y950" s="409"/>
      <c r="Z950" s="409"/>
    </row>
    <row r="951">
      <c r="A951" s="409"/>
      <c r="B951" s="409"/>
      <c r="C951" s="409"/>
      <c r="D951" s="409"/>
      <c r="E951" s="409"/>
      <c r="F951" s="409"/>
      <c r="G951" s="409"/>
      <c r="H951" s="409"/>
      <c r="I951" s="409"/>
      <c r="J951" s="409"/>
      <c r="K951" s="409"/>
      <c r="L951" s="409"/>
      <c r="M951" s="409"/>
      <c r="N951" s="409"/>
      <c r="O951" s="409"/>
      <c r="P951" s="409"/>
      <c r="Q951" s="409"/>
      <c r="R951" s="409"/>
      <c r="S951" s="409"/>
      <c r="T951" s="409"/>
      <c r="U951" s="409"/>
      <c r="V951" s="409"/>
      <c r="W951" s="409"/>
      <c r="X951" s="409"/>
      <c r="Y951" s="409"/>
      <c r="Z951" s="409"/>
    </row>
    <row r="952">
      <c r="A952" s="409"/>
      <c r="B952" s="409"/>
      <c r="C952" s="409"/>
      <c r="D952" s="409"/>
      <c r="E952" s="409"/>
      <c r="F952" s="409"/>
      <c r="G952" s="409"/>
      <c r="H952" s="409"/>
      <c r="I952" s="409"/>
      <c r="J952" s="409"/>
      <c r="K952" s="409"/>
      <c r="L952" s="409"/>
      <c r="M952" s="409"/>
      <c r="N952" s="409"/>
      <c r="O952" s="409"/>
      <c r="P952" s="409"/>
      <c r="Q952" s="409"/>
      <c r="R952" s="409"/>
      <c r="S952" s="409"/>
      <c r="T952" s="409"/>
      <c r="U952" s="409"/>
      <c r="V952" s="409"/>
      <c r="W952" s="409"/>
      <c r="X952" s="409"/>
      <c r="Y952" s="409"/>
      <c r="Z952" s="409"/>
    </row>
    <row r="953">
      <c r="A953" s="409"/>
      <c r="B953" s="409"/>
      <c r="C953" s="409"/>
      <c r="D953" s="409"/>
      <c r="E953" s="409"/>
      <c r="F953" s="409"/>
      <c r="G953" s="409"/>
      <c r="H953" s="409"/>
      <c r="I953" s="409"/>
      <c r="J953" s="409"/>
      <c r="K953" s="409"/>
      <c r="L953" s="409"/>
      <c r="M953" s="409"/>
      <c r="N953" s="409"/>
      <c r="O953" s="409"/>
      <c r="P953" s="409"/>
      <c r="Q953" s="409"/>
      <c r="R953" s="409"/>
      <c r="S953" s="409"/>
      <c r="T953" s="409"/>
      <c r="U953" s="409"/>
      <c r="V953" s="409"/>
      <c r="W953" s="409"/>
      <c r="X953" s="409"/>
      <c r="Y953" s="409"/>
      <c r="Z953" s="409"/>
    </row>
    <row r="954">
      <c r="A954" s="409"/>
      <c r="B954" s="409"/>
      <c r="C954" s="409"/>
      <c r="D954" s="409"/>
      <c r="E954" s="409"/>
      <c r="F954" s="409"/>
      <c r="G954" s="409"/>
      <c r="H954" s="409"/>
      <c r="I954" s="409"/>
      <c r="J954" s="409"/>
      <c r="K954" s="409"/>
      <c r="L954" s="409"/>
      <c r="M954" s="409"/>
      <c r="N954" s="409"/>
      <c r="O954" s="409"/>
      <c r="P954" s="409"/>
      <c r="Q954" s="409"/>
      <c r="R954" s="409"/>
      <c r="S954" s="409"/>
      <c r="T954" s="409"/>
      <c r="U954" s="409"/>
      <c r="V954" s="409"/>
      <c r="W954" s="409"/>
      <c r="X954" s="409"/>
      <c r="Y954" s="409"/>
      <c r="Z954" s="409"/>
    </row>
    <row r="955">
      <c r="A955" s="409"/>
      <c r="B955" s="409"/>
      <c r="C955" s="409"/>
      <c r="D955" s="409"/>
      <c r="E955" s="409"/>
      <c r="F955" s="409"/>
      <c r="G955" s="409"/>
      <c r="H955" s="409"/>
      <c r="I955" s="409"/>
      <c r="J955" s="409"/>
      <c r="K955" s="409"/>
      <c r="L955" s="409"/>
      <c r="M955" s="409"/>
      <c r="N955" s="409"/>
      <c r="O955" s="409"/>
      <c r="P955" s="409"/>
      <c r="Q955" s="409"/>
      <c r="R955" s="409"/>
      <c r="S955" s="409"/>
      <c r="T955" s="409"/>
      <c r="U955" s="409"/>
      <c r="V955" s="409"/>
      <c r="W955" s="409"/>
      <c r="X955" s="409"/>
      <c r="Y955" s="409"/>
      <c r="Z955" s="409"/>
    </row>
    <row r="956">
      <c r="A956" s="409"/>
      <c r="B956" s="409"/>
      <c r="C956" s="409"/>
      <c r="D956" s="409"/>
      <c r="E956" s="409"/>
      <c r="F956" s="409"/>
      <c r="G956" s="409"/>
      <c r="H956" s="409"/>
      <c r="I956" s="409"/>
      <c r="J956" s="409"/>
      <c r="K956" s="409"/>
      <c r="L956" s="409"/>
      <c r="M956" s="409"/>
      <c r="N956" s="409"/>
      <c r="O956" s="409"/>
      <c r="P956" s="409"/>
      <c r="Q956" s="409"/>
      <c r="R956" s="409"/>
      <c r="S956" s="409"/>
      <c r="T956" s="409"/>
      <c r="U956" s="409"/>
      <c r="V956" s="409"/>
      <c r="W956" s="409"/>
      <c r="X956" s="409"/>
      <c r="Y956" s="409"/>
      <c r="Z956" s="409"/>
    </row>
    <row r="957">
      <c r="A957" s="409"/>
      <c r="B957" s="409"/>
      <c r="C957" s="409"/>
      <c r="D957" s="409"/>
      <c r="E957" s="409"/>
      <c r="F957" s="409"/>
      <c r="G957" s="409"/>
      <c r="H957" s="409"/>
      <c r="I957" s="409"/>
      <c r="J957" s="409"/>
      <c r="K957" s="409"/>
      <c r="L957" s="409"/>
      <c r="M957" s="409"/>
      <c r="N957" s="409"/>
      <c r="O957" s="409"/>
      <c r="P957" s="409"/>
      <c r="Q957" s="409"/>
      <c r="R957" s="409"/>
      <c r="S957" s="409"/>
      <c r="T957" s="409"/>
      <c r="U957" s="409"/>
      <c r="V957" s="409"/>
      <c r="W957" s="409"/>
      <c r="X957" s="409"/>
      <c r="Y957" s="409"/>
      <c r="Z957" s="409"/>
    </row>
    <row r="958">
      <c r="A958" s="409"/>
      <c r="B958" s="409"/>
      <c r="C958" s="409"/>
      <c r="D958" s="409"/>
      <c r="E958" s="409"/>
      <c r="F958" s="409"/>
      <c r="G958" s="409"/>
      <c r="H958" s="409"/>
      <c r="I958" s="409"/>
      <c r="J958" s="409"/>
      <c r="K958" s="409"/>
      <c r="L958" s="409"/>
      <c r="M958" s="409"/>
      <c r="N958" s="409"/>
      <c r="O958" s="409"/>
      <c r="P958" s="409"/>
      <c r="Q958" s="409"/>
      <c r="R958" s="409"/>
      <c r="S958" s="409"/>
      <c r="T958" s="409"/>
      <c r="U958" s="409"/>
      <c r="V958" s="409"/>
      <c r="W958" s="409"/>
      <c r="X958" s="409"/>
      <c r="Y958" s="409"/>
      <c r="Z958" s="409"/>
    </row>
    <row r="959">
      <c r="A959" s="409"/>
      <c r="B959" s="409"/>
      <c r="C959" s="409"/>
      <c r="D959" s="409"/>
      <c r="E959" s="409"/>
      <c r="F959" s="409"/>
      <c r="G959" s="409"/>
      <c r="H959" s="409"/>
      <c r="I959" s="409"/>
      <c r="J959" s="409"/>
      <c r="K959" s="409"/>
      <c r="L959" s="409"/>
      <c r="M959" s="409"/>
      <c r="N959" s="409"/>
      <c r="O959" s="409"/>
      <c r="P959" s="409"/>
      <c r="Q959" s="409"/>
      <c r="R959" s="409"/>
      <c r="S959" s="409"/>
      <c r="T959" s="409"/>
      <c r="U959" s="409"/>
      <c r="V959" s="409"/>
      <c r="W959" s="409"/>
      <c r="X959" s="409"/>
      <c r="Y959" s="409"/>
      <c r="Z959" s="409"/>
    </row>
    <row r="960">
      <c r="A960" s="409"/>
      <c r="B960" s="409"/>
      <c r="C960" s="409"/>
      <c r="D960" s="409"/>
      <c r="E960" s="409"/>
      <c r="F960" s="409"/>
      <c r="G960" s="409"/>
      <c r="H960" s="409"/>
      <c r="I960" s="409"/>
      <c r="J960" s="409"/>
      <c r="K960" s="409"/>
      <c r="L960" s="409"/>
      <c r="M960" s="409"/>
      <c r="N960" s="409"/>
      <c r="O960" s="409"/>
      <c r="P960" s="409"/>
      <c r="Q960" s="409"/>
      <c r="R960" s="409"/>
      <c r="S960" s="409"/>
      <c r="T960" s="409"/>
      <c r="U960" s="409"/>
      <c r="V960" s="409"/>
      <c r="W960" s="409"/>
      <c r="X960" s="409"/>
      <c r="Y960" s="409"/>
      <c r="Z960" s="409"/>
    </row>
    <row r="961">
      <c r="A961" s="409"/>
      <c r="B961" s="409"/>
      <c r="C961" s="409"/>
      <c r="D961" s="409"/>
      <c r="E961" s="409"/>
      <c r="F961" s="409"/>
      <c r="G961" s="409"/>
      <c r="H961" s="409"/>
      <c r="I961" s="409"/>
      <c r="J961" s="409"/>
      <c r="K961" s="409"/>
      <c r="L961" s="409"/>
      <c r="M961" s="409"/>
      <c r="N961" s="409"/>
      <c r="O961" s="409"/>
      <c r="P961" s="409"/>
      <c r="Q961" s="409"/>
      <c r="R961" s="409"/>
      <c r="S961" s="409"/>
      <c r="T961" s="409"/>
      <c r="U961" s="409"/>
      <c r="V961" s="409"/>
      <c r="W961" s="409"/>
      <c r="X961" s="409"/>
      <c r="Y961" s="409"/>
      <c r="Z961" s="409"/>
    </row>
    <row r="962">
      <c r="A962" s="409"/>
      <c r="B962" s="409"/>
      <c r="C962" s="409"/>
      <c r="D962" s="409"/>
      <c r="E962" s="409"/>
      <c r="F962" s="409"/>
      <c r="G962" s="409"/>
      <c r="H962" s="409"/>
      <c r="I962" s="409"/>
      <c r="J962" s="409"/>
      <c r="K962" s="409"/>
      <c r="L962" s="409"/>
      <c r="M962" s="409"/>
      <c r="N962" s="409"/>
      <c r="O962" s="409"/>
      <c r="P962" s="409"/>
      <c r="Q962" s="409"/>
      <c r="R962" s="409"/>
      <c r="S962" s="409"/>
      <c r="T962" s="409"/>
      <c r="U962" s="409"/>
      <c r="V962" s="409"/>
      <c r="W962" s="409"/>
      <c r="X962" s="409"/>
      <c r="Y962" s="409"/>
      <c r="Z962" s="409"/>
    </row>
    <row r="963">
      <c r="A963" s="409"/>
      <c r="B963" s="409"/>
      <c r="C963" s="409"/>
      <c r="D963" s="409"/>
      <c r="E963" s="409"/>
      <c r="F963" s="409"/>
      <c r="G963" s="409"/>
      <c r="H963" s="409"/>
      <c r="I963" s="409"/>
      <c r="J963" s="409"/>
      <c r="K963" s="409"/>
      <c r="L963" s="409"/>
      <c r="M963" s="409"/>
      <c r="N963" s="409"/>
      <c r="O963" s="409"/>
      <c r="P963" s="409"/>
      <c r="Q963" s="409"/>
      <c r="R963" s="409"/>
      <c r="S963" s="409"/>
      <c r="T963" s="409"/>
      <c r="U963" s="409"/>
      <c r="V963" s="409"/>
      <c r="W963" s="409"/>
      <c r="X963" s="409"/>
      <c r="Y963" s="409"/>
      <c r="Z963" s="409"/>
    </row>
    <row r="964">
      <c r="A964" s="409"/>
      <c r="B964" s="409"/>
      <c r="C964" s="409"/>
      <c r="D964" s="409"/>
      <c r="E964" s="409"/>
      <c r="F964" s="409"/>
      <c r="G964" s="409"/>
      <c r="H964" s="409"/>
      <c r="I964" s="409"/>
      <c r="J964" s="409"/>
      <c r="K964" s="409"/>
      <c r="L964" s="409"/>
      <c r="M964" s="409"/>
      <c r="N964" s="409"/>
      <c r="O964" s="409"/>
      <c r="P964" s="409"/>
      <c r="Q964" s="409"/>
      <c r="R964" s="409"/>
      <c r="S964" s="409"/>
      <c r="T964" s="409"/>
      <c r="U964" s="409"/>
      <c r="V964" s="409"/>
      <c r="W964" s="409"/>
      <c r="X964" s="409"/>
      <c r="Y964" s="409"/>
      <c r="Z964" s="409"/>
    </row>
    <row r="965">
      <c r="A965" s="409"/>
      <c r="B965" s="409"/>
      <c r="C965" s="409"/>
      <c r="D965" s="409"/>
      <c r="E965" s="409"/>
      <c r="F965" s="409"/>
      <c r="G965" s="409"/>
      <c r="H965" s="409"/>
      <c r="I965" s="409"/>
      <c r="J965" s="409"/>
      <c r="K965" s="409"/>
      <c r="L965" s="409"/>
      <c r="M965" s="409"/>
      <c r="N965" s="409"/>
      <c r="O965" s="409"/>
      <c r="P965" s="409"/>
      <c r="Q965" s="409"/>
      <c r="R965" s="409"/>
      <c r="S965" s="409"/>
      <c r="T965" s="409"/>
      <c r="U965" s="409"/>
      <c r="V965" s="409"/>
      <c r="W965" s="409"/>
      <c r="X965" s="409"/>
      <c r="Y965" s="409"/>
      <c r="Z965" s="409"/>
    </row>
    <row r="966">
      <c r="A966" s="409"/>
      <c r="B966" s="409"/>
      <c r="C966" s="409"/>
      <c r="D966" s="409"/>
      <c r="E966" s="409"/>
      <c r="F966" s="409"/>
      <c r="G966" s="409"/>
      <c r="H966" s="409"/>
      <c r="I966" s="409"/>
      <c r="J966" s="409"/>
      <c r="K966" s="409"/>
      <c r="L966" s="409"/>
      <c r="M966" s="409"/>
      <c r="N966" s="409"/>
      <c r="O966" s="409"/>
      <c r="P966" s="409"/>
      <c r="Q966" s="409"/>
      <c r="R966" s="409"/>
      <c r="S966" s="409"/>
      <c r="T966" s="409"/>
      <c r="U966" s="409"/>
      <c r="V966" s="409"/>
      <c r="W966" s="409"/>
      <c r="X966" s="409"/>
      <c r="Y966" s="409"/>
      <c r="Z966" s="409"/>
    </row>
    <row r="967">
      <c r="A967" s="409"/>
      <c r="B967" s="409"/>
      <c r="C967" s="409"/>
      <c r="D967" s="409"/>
      <c r="E967" s="409"/>
      <c r="F967" s="409"/>
      <c r="G967" s="409"/>
      <c r="H967" s="409"/>
      <c r="I967" s="409"/>
      <c r="J967" s="409"/>
      <c r="K967" s="409"/>
      <c r="L967" s="409"/>
      <c r="M967" s="409"/>
      <c r="N967" s="409"/>
      <c r="O967" s="409"/>
      <c r="P967" s="409"/>
      <c r="Q967" s="409"/>
      <c r="R967" s="409"/>
      <c r="S967" s="409"/>
      <c r="T967" s="409"/>
      <c r="U967" s="409"/>
      <c r="V967" s="409"/>
      <c r="W967" s="409"/>
      <c r="X967" s="409"/>
      <c r="Y967" s="409"/>
      <c r="Z967" s="409"/>
    </row>
    <row r="968">
      <c r="A968" s="409"/>
      <c r="B968" s="409"/>
      <c r="C968" s="409"/>
      <c r="D968" s="409"/>
      <c r="E968" s="409"/>
      <c r="F968" s="409"/>
      <c r="G968" s="409"/>
      <c r="H968" s="409"/>
      <c r="I968" s="409"/>
      <c r="J968" s="409"/>
      <c r="K968" s="409"/>
      <c r="L968" s="409"/>
      <c r="M968" s="409"/>
      <c r="N968" s="409"/>
      <c r="O968" s="409"/>
      <c r="P968" s="409"/>
      <c r="Q968" s="409"/>
      <c r="R968" s="409"/>
      <c r="S968" s="409"/>
      <c r="T968" s="409"/>
      <c r="U968" s="409"/>
      <c r="V968" s="409"/>
      <c r="W968" s="409"/>
      <c r="X968" s="409"/>
      <c r="Y968" s="409"/>
      <c r="Z968" s="409"/>
    </row>
    <row r="969">
      <c r="A969" s="409"/>
      <c r="B969" s="409"/>
      <c r="C969" s="409"/>
      <c r="D969" s="409"/>
      <c r="E969" s="409"/>
      <c r="F969" s="409"/>
      <c r="G969" s="409"/>
      <c r="H969" s="409"/>
      <c r="I969" s="409"/>
      <c r="J969" s="409"/>
      <c r="K969" s="409"/>
      <c r="L969" s="409"/>
      <c r="M969" s="409"/>
      <c r="N969" s="409"/>
      <c r="O969" s="409"/>
      <c r="P969" s="409"/>
      <c r="Q969" s="409"/>
      <c r="R969" s="409"/>
      <c r="S969" s="409"/>
      <c r="T969" s="409"/>
      <c r="U969" s="409"/>
      <c r="V969" s="409"/>
      <c r="W969" s="409"/>
      <c r="X969" s="409"/>
      <c r="Y969" s="409"/>
      <c r="Z969" s="409"/>
    </row>
    <row r="970">
      <c r="A970" s="409"/>
      <c r="B970" s="409"/>
      <c r="C970" s="409"/>
      <c r="D970" s="409"/>
      <c r="E970" s="409"/>
      <c r="F970" s="409"/>
      <c r="G970" s="409"/>
      <c r="H970" s="409"/>
      <c r="I970" s="409"/>
      <c r="J970" s="409"/>
      <c r="K970" s="409"/>
      <c r="L970" s="409"/>
      <c r="M970" s="409"/>
      <c r="N970" s="409"/>
      <c r="O970" s="409"/>
      <c r="P970" s="409"/>
      <c r="Q970" s="409"/>
      <c r="R970" s="409"/>
      <c r="S970" s="409"/>
      <c r="T970" s="409"/>
      <c r="U970" s="409"/>
      <c r="V970" s="409"/>
      <c r="W970" s="409"/>
      <c r="X970" s="409"/>
      <c r="Y970" s="409"/>
      <c r="Z970" s="409"/>
    </row>
    <row r="971">
      <c r="A971" s="409"/>
      <c r="B971" s="409"/>
      <c r="C971" s="409"/>
      <c r="D971" s="409"/>
      <c r="E971" s="409"/>
      <c r="F971" s="409"/>
      <c r="G971" s="409"/>
      <c r="H971" s="409"/>
      <c r="I971" s="409"/>
      <c r="J971" s="409"/>
      <c r="K971" s="409"/>
      <c r="L971" s="409"/>
      <c r="M971" s="409"/>
      <c r="N971" s="409"/>
      <c r="O971" s="409"/>
      <c r="P971" s="409"/>
      <c r="Q971" s="409"/>
      <c r="R971" s="409"/>
      <c r="S971" s="409"/>
      <c r="T971" s="409"/>
      <c r="U971" s="409"/>
      <c r="V971" s="409"/>
      <c r="W971" s="409"/>
      <c r="X971" s="409"/>
      <c r="Y971" s="409"/>
      <c r="Z971" s="409"/>
    </row>
    <row r="972">
      <c r="A972" s="409"/>
      <c r="B972" s="409"/>
      <c r="C972" s="409"/>
      <c r="D972" s="409"/>
      <c r="E972" s="409"/>
      <c r="F972" s="409"/>
      <c r="G972" s="409"/>
      <c r="H972" s="409"/>
      <c r="I972" s="409"/>
      <c r="J972" s="409"/>
      <c r="K972" s="409"/>
      <c r="L972" s="409"/>
      <c r="M972" s="409"/>
      <c r="N972" s="409"/>
      <c r="O972" s="409"/>
      <c r="P972" s="409"/>
      <c r="Q972" s="409"/>
      <c r="R972" s="409"/>
      <c r="S972" s="409"/>
      <c r="T972" s="409"/>
      <c r="U972" s="409"/>
      <c r="V972" s="409"/>
      <c r="W972" s="409"/>
      <c r="X972" s="409"/>
      <c r="Y972" s="409"/>
      <c r="Z972" s="409"/>
    </row>
    <row r="973">
      <c r="A973" s="409"/>
      <c r="B973" s="409"/>
      <c r="C973" s="409"/>
      <c r="D973" s="409"/>
      <c r="E973" s="409"/>
      <c r="F973" s="409"/>
      <c r="G973" s="409"/>
      <c r="H973" s="409"/>
      <c r="I973" s="409"/>
      <c r="J973" s="409"/>
      <c r="K973" s="409"/>
      <c r="L973" s="409"/>
      <c r="M973" s="409"/>
      <c r="N973" s="409"/>
      <c r="O973" s="409"/>
      <c r="P973" s="409"/>
      <c r="Q973" s="409"/>
      <c r="R973" s="409"/>
      <c r="S973" s="409"/>
      <c r="T973" s="409"/>
      <c r="U973" s="409"/>
      <c r="V973" s="409"/>
      <c r="W973" s="409"/>
      <c r="X973" s="409"/>
      <c r="Y973" s="409"/>
      <c r="Z973" s="409"/>
    </row>
    <row r="974">
      <c r="A974" s="409"/>
      <c r="B974" s="409"/>
      <c r="C974" s="409"/>
      <c r="D974" s="409"/>
      <c r="E974" s="409"/>
      <c r="F974" s="409"/>
      <c r="G974" s="409"/>
      <c r="H974" s="409"/>
      <c r="I974" s="409"/>
      <c r="J974" s="409"/>
      <c r="K974" s="409"/>
      <c r="L974" s="409"/>
      <c r="M974" s="409"/>
      <c r="N974" s="409"/>
      <c r="O974" s="409"/>
      <c r="P974" s="409"/>
      <c r="Q974" s="409"/>
      <c r="R974" s="409"/>
      <c r="S974" s="409"/>
      <c r="T974" s="409"/>
      <c r="U974" s="409"/>
      <c r="V974" s="409"/>
      <c r="W974" s="409"/>
      <c r="X974" s="409"/>
      <c r="Y974" s="409"/>
      <c r="Z974" s="409"/>
    </row>
    <row r="975">
      <c r="A975" s="409"/>
      <c r="B975" s="409"/>
      <c r="C975" s="409"/>
      <c r="D975" s="409"/>
      <c r="E975" s="409"/>
      <c r="F975" s="409"/>
      <c r="G975" s="409"/>
      <c r="H975" s="409"/>
      <c r="I975" s="409"/>
      <c r="J975" s="409"/>
      <c r="K975" s="409"/>
      <c r="L975" s="409"/>
      <c r="M975" s="409"/>
      <c r="N975" s="409"/>
      <c r="O975" s="409"/>
      <c r="P975" s="409"/>
      <c r="Q975" s="409"/>
      <c r="R975" s="409"/>
      <c r="S975" s="409"/>
      <c r="T975" s="409"/>
      <c r="U975" s="409"/>
      <c r="V975" s="409"/>
      <c r="W975" s="409"/>
      <c r="X975" s="409"/>
      <c r="Y975" s="409"/>
      <c r="Z975" s="409"/>
    </row>
    <row r="976">
      <c r="A976" s="409"/>
      <c r="B976" s="409"/>
      <c r="C976" s="409"/>
      <c r="D976" s="409"/>
      <c r="E976" s="409"/>
      <c r="F976" s="409"/>
      <c r="G976" s="409"/>
      <c r="H976" s="409"/>
      <c r="I976" s="409"/>
      <c r="J976" s="409"/>
      <c r="K976" s="409"/>
      <c r="L976" s="409"/>
      <c r="M976" s="409"/>
      <c r="N976" s="409"/>
      <c r="O976" s="409"/>
      <c r="P976" s="409"/>
      <c r="Q976" s="409"/>
      <c r="R976" s="409"/>
      <c r="S976" s="409"/>
      <c r="T976" s="409"/>
      <c r="U976" s="409"/>
      <c r="V976" s="409"/>
      <c r="W976" s="409"/>
      <c r="X976" s="409"/>
      <c r="Y976" s="409"/>
      <c r="Z976" s="409"/>
    </row>
    <row r="977">
      <c r="A977" s="409"/>
      <c r="B977" s="409"/>
      <c r="C977" s="409"/>
      <c r="D977" s="409"/>
      <c r="E977" s="409"/>
      <c r="F977" s="409"/>
      <c r="G977" s="409"/>
      <c r="H977" s="409"/>
      <c r="I977" s="409"/>
      <c r="J977" s="409"/>
      <c r="K977" s="409"/>
      <c r="L977" s="409"/>
      <c r="M977" s="409"/>
      <c r="N977" s="409"/>
      <c r="O977" s="409"/>
      <c r="P977" s="409"/>
      <c r="Q977" s="409"/>
      <c r="R977" s="409"/>
      <c r="S977" s="409"/>
      <c r="T977" s="409"/>
      <c r="U977" s="409"/>
      <c r="V977" s="409"/>
      <c r="W977" s="409"/>
      <c r="X977" s="409"/>
      <c r="Y977" s="409"/>
      <c r="Z977" s="409"/>
    </row>
    <row r="978">
      <c r="A978" s="409"/>
      <c r="B978" s="409"/>
      <c r="C978" s="409"/>
      <c r="D978" s="409"/>
      <c r="E978" s="409"/>
      <c r="F978" s="409"/>
      <c r="G978" s="409"/>
      <c r="H978" s="409"/>
      <c r="I978" s="409"/>
      <c r="J978" s="409"/>
      <c r="K978" s="409"/>
      <c r="L978" s="409"/>
      <c r="M978" s="409"/>
      <c r="N978" s="409"/>
      <c r="O978" s="409"/>
      <c r="P978" s="409"/>
      <c r="Q978" s="409"/>
      <c r="R978" s="409"/>
      <c r="S978" s="409"/>
      <c r="T978" s="409"/>
      <c r="U978" s="409"/>
      <c r="V978" s="409"/>
      <c r="W978" s="409"/>
      <c r="X978" s="409"/>
      <c r="Y978" s="409"/>
      <c r="Z978" s="409"/>
    </row>
    <row r="979">
      <c r="A979" s="409"/>
      <c r="B979" s="409"/>
      <c r="C979" s="409"/>
      <c r="D979" s="409"/>
      <c r="E979" s="409"/>
      <c r="F979" s="409"/>
      <c r="G979" s="409"/>
      <c r="H979" s="409"/>
      <c r="I979" s="409"/>
      <c r="J979" s="409"/>
      <c r="K979" s="409"/>
      <c r="L979" s="409"/>
      <c r="M979" s="409"/>
      <c r="N979" s="409"/>
      <c r="O979" s="409"/>
      <c r="P979" s="409"/>
      <c r="Q979" s="409"/>
      <c r="R979" s="409"/>
      <c r="S979" s="409"/>
      <c r="T979" s="409"/>
      <c r="U979" s="409"/>
      <c r="V979" s="409"/>
      <c r="W979" s="409"/>
      <c r="X979" s="409"/>
      <c r="Y979" s="409"/>
      <c r="Z979" s="409"/>
    </row>
    <row r="980">
      <c r="A980" s="409"/>
      <c r="B980" s="409"/>
      <c r="C980" s="409"/>
      <c r="D980" s="409"/>
      <c r="E980" s="409"/>
      <c r="F980" s="409"/>
      <c r="G980" s="409"/>
      <c r="H980" s="409"/>
      <c r="I980" s="409"/>
      <c r="J980" s="409"/>
      <c r="K980" s="409"/>
      <c r="L980" s="409"/>
      <c r="M980" s="409"/>
      <c r="N980" s="409"/>
      <c r="O980" s="409"/>
      <c r="P980" s="409"/>
      <c r="Q980" s="409"/>
      <c r="R980" s="409"/>
      <c r="S980" s="409"/>
      <c r="T980" s="409"/>
      <c r="U980" s="409"/>
      <c r="V980" s="409"/>
      <c r="W980" s="409"/>
      <c r="X980" s="409"/>
      <c r="Y980" s="409"/>
      <c r="Z980" s="409"/>
    </row>
    <row r="981">
      <c r="A981" s="409"/>
      <c r="B981" s="409"/>
      <c r="C981" s="409"/>
      <c r="D981" s="409"/>
      <c r="E981" s="409"/>
      <c r="F981" s="409"/>
      <c r="G981" s="409"/>
      <c r="H981" s="409"/>
      <c r="I981" s="409"/>
      <c r="J981" s="409"/>
      <c r="K981" s="409"/>
      <c r="L981" s="409"/>
      <c r="M981" s="409"/>
      <c r="N981" s="409"/>
      <c r="O981" s="409"/>
      <c r="P981" s="409"/>
      <c r="Q981" s="409"/>
      <c r="R981" s="409"/>
      <c r="S981" s="409"/>
      <c r="T981" s="409"/>
      <c r="U981" s="409"/>
      <c r="V981" s="409"/>
      <c r="W981" s="409"/>
      <c r="X981" s="409"/>
      <c r="Y981" s="409"/>
      <c r="Z981" s="409"/>
    </row>
    <row r="982">
      <c r="A982" s="409"/>
      <c r="B982" s="409"/>
      <c r="C982" s="409"/>
      <c r="D982" s="409"/>
      <c r="E982" s="409"/>
      <c r="F982" s="409"/>
      <c r="G982" s="409"/>
      <c r="H982" s="409"/>
      <c r="I982" s="409"/>
      <c r="J982" s="409"/>
      <c r="K982" s="409"/>
      <c r="L982" s="409"/>
      <c r="M982" s="409"/>
      <c r="N982" s="409"/>
      <c r="O982" s="409"/>
      <c r="P982" s="409"/>
      <c r="Q982" s="409"/>
      <c r="R982" s="409"/>
      <c r="S982" s="409"/>
      <c r="T982" s="409"/>
      <c r="U982" s="409"/>
      <c r="V982" s="409"/>
      <c r="W982" s="409"/>
      <c r="X982" s="409"/>
      <c r="Y982" s="409"/>
      <c r="Z982" s="409"/>
    </row>
    <row r="983">
      <c r="A983" s="409"/>
      <c r="B983" s="409"/>
      <c r="C983" s="409"/>
      <c r="D983" s="409"/>
      <c r="E983" s="409"/>
      <c r="F983" s="409"/>
      <c r="G983" s="409"/>
      <c r="H983" s="409"/>
      <c r="I983" s="409"/>
      <c r="J983" s="409"/>
      <c r="K983" s="409"/>
      <c r="L983" s="409"/>
      <c r="M983" s="409"/>
      <c r="N983" s="409"/>
      <c r="O983" s="409"/>
      <c r="P983" s="409"/>
      <c r="Q983" s="409"/>
      <c r="R983" s="409"/>
      <c r="S983" s="409"/>
      <c r="T983" s="409"/>
      <c r="U983" s="409"/>
      <c r="V983" s="409"/>
      <c r="W983" s="409"/>
      <c r="X983" s="409"/>
      <c r="Y983" s="409"/>
      <c r="Z983" s="409"/>
    </row>
    <row r="984">
      <c r="A984" s="409"/>
      <c r="B984" s="409"/>
      <c r="C984" s="409"/>
      <c r="D984" s="409"/>
      <c r="E984" s="409"/>
      <c r="F984" s="409"/>
      <c r="G984" s="409"/>
      <c r="H984" s="409"/>
      <c r="I984" s="409"/>
      <c r="J984" s="409"/>
      <c r="K984" s="409"/>
      <c r="L984" s="409"/>
      <c r="M984" s="409"/>
      <c r="N984" s="409"/>
      <c r="O984" s="409"/>
      <c r="P984" s="409"/>
      <c r="Q984" s="409"/>
      <c r="R984" s="409"/>
      <c r="S984" s="409"/>
      <c r="T984" s="409"/>
      <c r="U984" s="409"/>
      <c r="V984" s="409"/>
      <c r="W984" s="409"/>
      <c r="X984" s="409"/>
      <c r="Y984" s="409"/>
      <c r="Z984" s="409"/>
    </row>
    <row r="985">
      <c r="A985" s="409"/>
      <c r="B985" s="409"/>
      <c r="C985" s="409"/>
      <c r="D985" s="409"/>
      <c r="E985" s="409"/>
      <c r="F985" s="409"/>
      <c r="G985" s="409"/>
      <c r="H985" s="409"/>
      <c r="I985" s="409"/>
      <c r="J985" s="409"/>
      <c r="K985" s="409"/>
      <c r="L985" s="409"/>
      <c r="M985" s="409"/>
      <c r="N985" s="409"/>
      <c r="O985" s="409"/>
      <c r="P985" s="409"/>
      <c r="Q985" s="409"/>
      <c r="R985" s="409"/>
      <c r="S985" s="409"/>
      <c r="T985" s="409"/>
      <c r="U985" s="409"/>
      <c r="V985" s="409"/>
      <c r="W985" s="409"/>
      <c r="X985" s="409"/>
      <c r="Y985" s="409"/>
      <c r="Z985" s="409"/>
    </row>
    <row r="986">
      <c r="A986" s="409"/>
      <c r="B986" s="409"/>
      <c r="C986" s="409"/>
      <c r="D986" s="409"/>
      <c r="E986" s="409"/>
      <c r="F986" s="409"/>
      <c r="G986" s="409"/>
      <c r="H986" s="409"/>
      <c r="I986" s="409"/>
      <c r="J986" s="409"/>
      <c r="K986" s="409"/>
      <c r="L986" s="409"/>
      <c r="M986" s="409"/>
      <c r="N986" s="409"/>
      <c r="O986" s="409"/>
      <c r="P986" s="409"/>
      <c r="Q986" s="409"/>
      <c r="R986" s="409"/>
      <c r="S986" s="409"/>
      <c r="T986" s="409"/>
      <c r="U986" s="409"/>
      <c r="V986" s="409"/>
      <c r="W986" s="409"/>
      <c r="X986" s="409"/>
      <c r="Y986" s="409"/>
      <c r="Z986" s="409"/>
    </row>
    <row r="987">
      <c r="A987" s="409"/>
      <c r="B987" s="409"/>
      <c r="C987" s="409"/>
      <c r="D987" s="409"/>
      <c r="E987" s="409"/>
      <c r="F987" s="409"/>
      <c r="G987" s="409"/>
      <c r="H987" s="409"/>
      <c r="I987" s="409"/>
      <c r="J987" s="409"/>
      <c r="K987" s="409"/>
      <c r="L987" s="409"/>
      <c r="M987" s="409"/>
      <c r="N987" s="409"/>
      <c r="O987" s="409"/>
      <c r="P987" s="409"/>
      <c r="Q987" s="409"/>
      <c r="R987" s="409"/>
      <c r="S987" s="409"/>
      <c r="T987" s="409"/>
      <c r="U987" s="409"/>
      <c r="V987" s="409"/>
      <c r="W987" s="409"/>
      <c r="X987" s="409"/>
      <c r="Y987" s="409"/>
      <c r="Z987" s="409"/>
    </row>
    <row r="988">
      <c r="A988" s="409"/>
      <c r="B988" s="409"/>
      <c r="C988" s="409"/>
      <c r="D988" s="409"/>
      <c r="E988" s="409"/>
      <c r="F988" s="409"/>
      <c r="G988" s="409"/>
      <c r="H988" s="409"/>
      <c r="I988" s="409"/>
      <c r="J988" s="409"/>
      <c r="K988" s="409"/>
      <c r="L988" s="409"/>
      <c r="M988" s="409"/>
      <c r="N988" s="409"/>
      <c r="O988" s="409"/>
      <c r="P988" s="409"/>
      <c r="Q988" s="409"/>
      <c r="R988" s="409"/>
      <c r="S988" s="409"/>
      <c r="T988" s="409"/>
      <c r="U988" s="409"/>
      <c r="V988" s="409"/>
      <c r="W988" s="409"/>
      <c r="X988" s="409"/>
      <c r="Y988" s="409"/>
      <c r="Z988" s="409"/>
    </row>
    <row r="989">
      <c r="A989" s="409"/>
      <c r="B989" s="409"/>
      <c r="C989" s="409"/>
      <c r="D989" s="409"/>
      <c r="E989" s="409"/>
      <c r="F989" s="409"/>
      <c r="G989" s="409"/>
      <c r="H989" s="409"/>
      <c r="I989" s="409"/>
      <c r="J989" s="409"/>
      <c r="K989" s="409"/>
      <c r="L989" s="409"/>
      <c r="M989" s="409"/>
      <c r="N989" s="409"/>
      <c r="O989" s="409"/>
      <c r="P989" s="409"/>
      <c r="Q989" s="409"/>
      <c r="R989" s="409"/>
      <c r="S989" s="409"/>
      <c r="T989" s="409"/>
      <c r="U989" s="409"/>
      <c r="V989" s="409"/>
      <c r="W989" s="409"/>
      <c r="X989" s="409"/>
      <c r="Y989" s="409"/>
      <c r="Z989" s="409"/>
    </row>
    <row r="990">
      <c r="A990" s="409"/>
      <c r="B990" s="409"/>
      <c r="C990" s="409"/>
      <c r="D990" s="409"/>
      <c r="E990" s="409"/>
      <c r="F990" s="409"/>
      <c r="G990" s="409"/>
      <c r="H990" s="409"/>
      <c r="I990" s="409"/>
      <c r="J990" s="409"/>
      <c r="K990" s="409"/>
      <c r="L990" s="409"/>
      <c r="M990" s="409"/>
      <c r="N990" s="409"/>
      <c r="O990" s="409"/>
      <c r="P990" s="409"/>
      <c r="Q990" s="409"/>
      <c r="R990" s="409"/>
      <c r="S990" s="409"/>
      <c r="T990" s="409"/>
      <c r="U990" s="409"/>
      <c r="V990" s="409"/>
      <c r="W990" s="409"/>
      <c r="X990" s="409"/>
      <c r="Y990" s="409"/>
      <c r="Z990" s="409"/>
    </row>
    <row r="991">
      <c r="A991" s="409"/>
      <c r="B991" s="409"/>
      <c r="C991" s="409"/>
      <c r="D991" s="409"/>
      <c r="E991" s="409"/>
      <c r="F991" s="409"/>
      <c r="G991" s="409"/>
      <c r="H991" s="409"/>
      <c r="I991" s="409"/>
      <c r="J991" s="409"/>
      <c r="K991" s="409"/>
      <c r="L991" s="409"/>
      <c r="M991" s="409"/>
      <c r="N991" s="409"/>
      <c r="O991" s="409"/>
      <c r="P991" s="409"/>
      <c r="Q991" s="409"/>
      <c r="R991" s="409"/>
      <c r="S991" s="409"/>
      <c r="T991" s="409"/>
      <c r="U991" s="409"/>
      <c r="V991" s="409"/>
      <c r="W991" s="409"/>
      <c r="X991" s="409"/>
      <c r="Y991" s="409"/>
      <c r="Z991" s="409"/>
    </row>
    <row r="992">
      <c r="A992" s="409"/>
      <c r="B992" s="409"/>
      <c r="C992" s="409"/>
      <c r="D992" s="409"/>
      <c r="E992" s="409"/>
      <c r="F992" s="409"/>
      <c r="G992" s="409"/>
      <c r="H992" s="409"/>
      <c r="I992" s="409"/>
      <c r="J992" s="409"/>
      <c r="K992" s="409"/>
      <c r="L992" s="409"/>
      <c r="M992" s="409"/>
      <c r="N992" s="409"/>
      <c r="O992" s="409"/>
      <c r="P992" s="409"/>
      <c r="Q992" s="409"/>
      <c r="R992" s="409"/>
      <c r="S992" s="409"/>
      <c r="T992" s="409"/>
      <c r="U992" s="409"/>
      <c r="V992" s="409"/>
      <c r="W992" s="409"/>
      <c r="X992" s="409"/>
      <c r="Y992" s="409"/>
      <c r="Z992" s="409"/>
    </row>
    <row r="993">
      <c r="A993" s="409"/>
      <c r="B993" s="409"/>
      <c r="C993" s="409"/>
      <c r="D993" s="409"/>
      <c r="E993" s="409"/>
      <c r="F993" s="409"/>
      <c r="G993" s="409"/>
      <c r="H993" s="409"/>
      <c r="I993" s="409"/>
      <c r="J993" s="409"/>
      <c r="K993" s="409"/>
      <c r="L993" s="409"/>
      <c r="M993" s="409"/>
      <c r="N993" s="409"/>
      <c r="O993" s="409"/>
      <c r="P993" s="409"/>
      <c r="Q993" s="409"/>
      <c r="R993" s="409"/>
      <c r="S993" s="409"/>
      <c r="T993" s="409"/>
      <c r="U993" s="409"/>
      <c r="V993" s="409"/>
      <c r="W993" s="409"/>
      <c r="X993" s="409"/>
      <c r="Y993" s="409"/>
      <c r="Z993" s="409"/>
    </row>
    <row r="994">
      <c r="A994" s="409"/>
      <c r="B994" s="409"/>
      <c r="C994" s="409"/>
      <c r="D994" s="409"/>
      <c r="E994" s="409"/>
      <c r="F994" s="409"/>
      <c r="G994" s="409"/>
      <c r="H994" s="409"/>
      <c r="I994" s="409"/>
      <c r="J994" s="409"/>
      <c r="K994" s="409"/>
      <c r="L994" s="409"/>
      <c r="M994" s="409"/>
      <c r="N994" s="409"/>
      <c r="O994" s="409"/>
      <c r="P994" s="409"/>
      <c r="Q994" s="409"/>
      <c r="R994" s="409"/>
      <c r="S994" s="409"/>
      <c r="T994" s="409"/>
      <c r="U994" s="409"/>
      <c r="V994" s="409"/>
      <c r="W994" s="409"/>
      <c r="X994" s="409"/>
      <c r="Y994" s="409"/>
      <c r="Z994" s="409"/>
    </row>
    <row r="995">
      <c r="A995" s="409"/>
      <c r="B995" s="409"/>
      <c r="C995" s="409"/>
      <c r="D995" s="409"/>
      <c r="E995" s="409"/>
      <c r="F995" s="409"/>
      <c r="G995" s="409"/>
      <c r="H995" s="409"/>
      <c r="I995" s="409"/>
      <c r="J995" s="409"/>
      <c r="K995" s="409"/>
      <c r="L995" s="409"/>
      <c r="M995" s="409"/>
      <c r="N995" s="409"/>
      <c r="O995" s="409"/>
      <c r="P995" s="409"/>
      <c r="Q995" s="409"/>
      <c r="R995" s="409"/>
      <c r="S995" s="409"/>
      <c r="T995" s="409"/>
      <c r="U995" s="409"/>
      <c r="V995" s="409"/>
      <c r="W995" s="409"/>
      <c r="X995" s="409"/>
      <c r="Y995" s="409"/>
      <c r="Z995" s="409"/>
    </row>
    <row r="996">
      <c r="A996" s="409"/>
      <c r="B996" s="409"/>
      <c r="C996" s="409"/>
      <c r="D996" s="409"/>
      <c r="E996" s="409"/>
      <c r="F996" s="409"/>
      <c r="G996" s="409"/>
      <c r="H996" s="409"/>
      <c r="I996" s="409"/>
      <c r="J996" s="409"/>
      <c r="K996" s="409"/>
      <c r="L996" s="409"/>
      <c r="M996" s="409"/>
      <c r="N996" s="409"/>
      <c r="O996" s="409"/>
      <c r="P996" s="409"/>
      <c r="Q996" s="409"/>
      <c r="R996" s="409"/>
      <c r="S996" s="409"/>
      <c r="T996" s="409"/>
      <c r="U996" s="409"/>
      <c r="V996" s="409"/>
      <c r="W996" s="409"/>
      <c r="X996" s="409"/>
      <c r="Y996" s="409"/>
      <c r="Z996" s="409"/>
    </row>
    <row r="997">
      <c r="A997" s="409"/>
      <c r="B997" s="409"/>
      <c r="C997" s="409"/>
      <c r="D997" s="409"/>
      <c r="E997" s="409"/>
      <c r="F997" s="409"/>
      <c r="G997" s="409"/>
      <c r="H997" s="409"/>
      <c r="I997" s="409"/>
      <c r="J997" s="409"/>
      <c r="K997" s="409"/>
      <c r="L997" s="409"/>
      <c r="M997" s="409"/>
      <c r="N997" s="409"/>
      <c r="O997" s="409"/>
      <c r="P997" s="409"/>
      <c r="Q997" s="409"/>
      <c r="R997" s="409"/>
      <c r="S997" s="409"/>
      <c r="T997" s="409"/>
      <c r="U997" s="409"/>
      <c r="V997" s="409"/>
      <c r="W997" s="409"/>
      <c r="X997" s="409"/>
      <c r="Y997" s="409"/>
      <c r="Z997" s="409"/>
    </row>
    <row r="998">
      <c r="A998" s="409"/>
      <c r="B998" s="409"/>
      <c r="C998" s="409"/>
      <c r="D998" s="409"/>
      <c r="E998" s="409"/>
      <c r="F998" s="409"/>
      <c r="G998" s="409"/>
      <c r="H998" s="409"/>
      <c r="I998" s="409"/>
      <c r="J998" s="409"/>
      <c r="K998" s="409"/>
      <c r="L998" s="409"/>
      <c r="M998" s="409"/>
      <c r="N998" s="409"/>
      <c r="O998" s="409"/>
      <c r="P998" s="409"/>
      <c r="Q998" s="409"/>
      <c r="R998" s="409"/>
      <c r="S998" s="409"/>
      <c r="T998" s="409"/>
      <c r="U998" s="409"/>
      <c r="V998" s="409"/>
      <c r="W998" s="409"/>
      <c r="X998" s="409"/>
      <c r="Y998" s="409"/>
      <c r="Z998" s="409"/>
    </row>
  </sheetData>
  <mergeCells count="1">
    <mergeCell ref="A5:C5"/>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9.0"/>
    <col customWidth="1" min="2" max="2" width="17.29"/>
    <col customWidth="1" min="3" max="3" width="42.71"/>
    <col customWidth="1" min="4" max="4" width="72.86"/>
    <col customWidth="1" min="5" max="5" width="10.29"/>
    <col customWidth="1" min="6" max="6" width="9.0"/>
    <col customWidth="1" min="7" max="7" width="9.86"/>
    <col customWidth="1" min="8" max="8" width="10.29"/>
    <col customWidth="1" min="9" max="9" width="9.0"/>
    <col customWidth="1" min="10" max="10" width="9.71"/>
    <col customWidth="1" min="11" max="11" width="44.43"/>
    <col customWidth="1" min="12" max="26" width="8.71"/>
  </cols>
  <sheetData>
    <row r="1" ht="16.5" customHeight="1">
      <c r="A1" s="434" t="s">
        <v>5285</v>
      </c>
      <c r="B1" s="434"/>
      <c r="C1" s="434"/>
      <c r="D1" s="434"/>
      <c r="E1" s="434"/>
      <c r="F1" s="434"/>
      <c r="G1" s="434"/>
      <c r="H1" s="434"/>
      <c r="I1" s="434"/>
      <c r="J1" s="434"/>
      <c r="K1" s="434"/>
      <c r="L1" s="435"/>
      <c r="M1" s="435"/>
      <c r="N1" s="435"/>
      <c r="O1" s="435"/>
      <c r="P1" s="435"/>
      <c r="Q1" s="435"/>
      <c r="R1" s="435"/>
      <c r="S1" s="435"/>
      <c r="T1" s="435"/>
      <c r="U1" s="435"/>
      <c r="V1" s="435"/>
      <c r="W1" s="435"/>
      <c r="X1" s="435"/>
      <c r="Y1" s="435"/>
      <c r="Z1" s="435"/>
    </row>
    <row r="2" ht="14.25" customHeight="1">
      <c r="A2" s="436" t="s">
        <v>5129</v>
      </c>
      <c r="B2" s="436"/>
      <c r="C2" s="436"/>
      <c r="D2" s="436"/>
      <c r="E2" s="436"/>
      <c r="F2" s="436"/>
      <c r="G2" s="436"/>
      <c r="H2" s="436"/>
      <c r="I2" s="436"/>
      <c r="J2" s="436"/>
      <c r="K2" s="436"/>
      <c r="L2" s="437"/>
      <c r="M2" s="437"/>
      <c r="N2" s="437"/>
      <c r="O2" s="437"/>
      <c r="P2" s="437"/>
      <c r="Q2" s="437"/>
      <c r="R2" s="437"/>
      <c r="S2" s="437"/>
      <c r="T2" s="437"/>
      <c r="U2" s="437"/>
      <c r="V2" s="437"/>
      <c r="W2" s="437"/>
      <c r="X2" s="437"/>
      <c r="Y2" s="437"/>
      <c r="Z2" s="437"/>
    </row>
    <row r="3" ht="14.25" customHeight="1">
      <c r="A3" s="436" t="s">
        <v>5130</v>
      </c>
      <c r="B3" s="436"/>
      <c r="C3" s="436"/>
      <c r="D3" s="436"/>
      <c r="E3" s="436"/>
      <c r="F3" s="436"/>
      <c r="G3" s="436"/>
      <c r="H3" s="436"/>
      <c r="I3" s="436"/>
      <c r="J3" s="436"/>
      <c r="K3" s="436"/>
      <c r="L3" s="437"/>
      <c r="M3" s="437"/>
      <c r="N3" s="437"/>
      <c r="O3" s="437"/>
      <c r="P3" s="437"/>
      <c r="Q3" s="437"/>
      <c r="R3" s="437"/>
      <c r="S3" s="437"/>
      <c r="T3" s="437"/>
      <c r="U3" s="437"/>
      <c r="V3" s="437"/>
      <c r="W3" s="437"/>
      <c r="X3" s="437"/>
      <c r="Y3" s="437"/>
      <c r="Z3" s="437"/>
    </row>
    <row r="4" ht="12.75" customHeight="1">
      <c r="A4" s="2"/>
      <c r="B4" s="2"/>
      <c r="C4" s="2"/>
      <c r="D4" s="2"/>
      <c r="E4" s="2"/>
      <c r="F4" s="2"/>
      <c r="G4" s="2"/>
      <c r="H4" s="2"/>
      <c r="I4" s="2"/>
      <c r="J4" s="2"/>
      <c r="K4" s="2"/>
      <c r="L4" s="2"/>
      <c r="M4" s="2"/>
      <c r="N4" s="2"/>
      <c r="O4" s="2"/>
      <c r="P4" s="2"/>
      <c r="Q4" s="2"/>
      <c r="R4" s="2"/>
      <c r="S4" s="2"/>
      <c r="T4" s="2"/>
      <c r="U4" s="2"/>
      <c r="V4" s="2"/>
      <c r="W4" s="2"/>
      <c r="X4" s="2"/>
      <c r="Y4" s="2"/>
      <c r="Z4" s="2"/>
    </row>
    <row r="5" ht="10.5" customHeight="1">
      <c r="A5" s="529" t="s">
        <v>5286</v>
      </c>
      <c r="B5" s="2"/>
      <c r="C5" s="2"/>
      <c r="D5" s="2"/>
      <c r="E5" s="2"/>
      <c r="F5" s="2"/>
      <c r="G5" s="2"/>
      <c r="H5" s="2"/>
      <c r="I5" s="2"/>
      <c r="J5" s="2"/>
      <c r="K5" s="2"/>
      <c r="L5" s="2"/>
      <c r="M5" s="2"/>
      <c r="N5" s="2"/>
      <c r="O5" s="2"/>
      <c r="P5" s="2"/>
      <c r="Q5" s="2"/>
      <c r="R5" s="2"/>
      <c r="S5" s="2"/>
      <c r="T5" s="2"/>
      <c r="U5" s="2"/>
      <c r="V5" s="2"/>
      <c r="W5" s="2"/>
      <c r="X5" s="2"/>
      <c r="Y5" s="2"/>
      <c r="Z5" s="2"/>
    </row>
    <row r="6" ht="10.5" customHeight="1">
      <c r="A6" s="529" t="s">
        <v>5287</v>
      </c>
      <c r="B6" s="2"/>
      <c r="C6" s="2"/>
      <c r="D6" s="2"/>
      <c r="E6" s="2"/>
      <c r="F6" s="2"/>
      <c r="G6" s="2"/>
      <c r="H6" s="2"/>
      <c r="I6" s="2"/>
      <c r="J6" s="2"/>
      <c r="K6" s="2"/>
      <c r="L6" s="2"/>
      <c r="M6" s="2"/>
      <c r="N6" s="2"/>
      <c r="O6" s="2"/>
      <c r="P6" s="2"/>
      <c r="Q6" s="2"/>
      <c r="R6" s="2"/>
      <c r="S6" s="2"/>
      <c r="T6" s="2"/>
      <c r="U6" s="2"/>
      <c r="V6" s="2"/>
      <c r="W6" s="2"/>
      <c r="X6" s="2"/>
      <c r="Y6" s="2"/>
      <c r="Z6" s="2"/>
    </row>
    <row r="7" ht="12.75" customHeight="1">
      <c r="A7" s="2"/>
      <c r="B7" s="2"/>
      <c r="C7" s="2"/>
      <c r="D7" s="2"/>
      <c r="E7" s="2"/>
      <c r="F7" s="2"/>
      <c r="G7" s="2"/>
      <c r="H7" s="2"/>
      <c r="I7" s="2"/>
      <c r="J7" s="2"/>
      <c r="K7" s="2"/>
      <c r="L7" s="2"/>
      <c r="M7" s="2"/>
      <c r="N7" s="2"/>
      <c r="O7" s="2"/>
      <c r="P7" s="2"/>
      <c r="Q7" s="2"/>
      <c r="R7" s="2"/>
      <c r="S7" s="2"/>
      <c r="T7" s="2"/>
      <c r="U7" s="2"/>
      <c r="V7" s="2"/>
      <c r="W7" s="2"/>
      <c r="X7" s="2"/>
      <c r="Y7" s="2"/>
      <c r="Z7" s="2"/>
    </row>
    <row r="8" ht="12.0" customHeight="1">
      <c r="A8" s="440" t="s">
        <v>97</v>
      </c>
      <c r="B8" s="440" t="s">
        <v>5132</v>
      </c>
      <c r="C8" s="440" t="s">
        <v>5133</v>
      </c>
      <c r="D8" s="440" t="s">
        <v>101</v>
      </c>
      <c r="E8" s="440" t="s">
        <v>5134</v>
      </c>
      <c r="F8" s="441" t="s">
        <v>5135</v>
      </c>
      <c r="G8" s="441" t="s">
        <v>5136</v>
      </c>
      <c r="H8" s="441" t="s">
        <v>5137</v>
      </c>
      <c r="I8" s="441" t="s">
        <v>5139</v>
      </c>
      <c r="J8" s="441" t="s">
        <v>5288</v>
      </c>
      <c r="K8" s="440" t="s">
        <v>5140</v>
      </c>
      <c r="L8" s="404"/>
      <c r="M8" s="404"/>
      <c r="N8" s="404"/>
      <c r="O8" s="404"/>
      <c r="P8" s="404"/>
      <c r="Q8" s="404"/>
      <c r="R8" s="404"/>
      <c r="S8" s="404"/>
      <c r="T8" s="404"/>
      <c r="U8" s="404"/>
      <c r="V8" s="404"/>
      <c r="W8" s="404"/>
      <c r="X8" s="404"/>
      <c r="Y8" s="404"/>
      <c r="Z8" s="404"/>
    </row>
    <row r="9" ht="12.75" customHeight="1">
      <c r="A9" s="2"/>
      <c r="B9" s="2"/>
      <c r="C9" s="2"/>
      <c r="D9" s="2"/>
      <c r="E9" s="2"/>
      <c r="F9" s="2"/>
      <c r="G9" s="2"/>
      <c r="H9" s="2"/>
      <c r="I9" s="2"/>
      <c r="J9" s="2"/>
      <c r="K9" s="2"/>
      <c r="L9" s="2"/>
      <c r="M9" s="2"/>
      <c r="N9" s="2"/>
      <c r="O9" s="2"/>
      <c r="P9" s="2"/>
      <c r="Q9" s="2"/>
      <c r="R9" s="2"/>
      <c r="S9" s="2"/>
      <c r="T9" s="2"/>
      <c r="U9" s="2"/>
      <c r="V9" s="2"/>
      <c r="W9" s="2"/>
      <c r="X9" s="2"/>
      <c r="Y9" s="2"/>
      <c r="Z9" s="2"/>
    </row>
    <row r="10" ht="12.0" customHeight="1">
      <c r="A10" s="442" t="s">
        <v>5774</v>
      </c>
      <c r="B10" s="442"/>
      <c r="C10" s="442"/>
      <c r="D10" s="442"/>
      <c r="E10" s="442"/>
      <c r="F10" s="442"/>
      <c r="G10" s="442"/>
      <c r="H10" s="442"/>
      <c r="I10" s="442"/>
      <c r="J10" s="442"/>
      <c r="K10" s="442"/>
      <c r="L10" s="404"/>
      <c r="M10" s="404"/>
      <c r="N10" s="404"/>
      <c r="O10" s="404"/>
      <c r="P10" s="404"/>
      <c r="Q10" s="404"/>
      <c r="R10" s="404"/>
      <c r="S10" s="404"/>
      <c r="T10" s="404"/>
      <c r="U10" s="404"/>
      <c r="V10" s="404"/>
      <c r="W10" s="404"/>
      <c r="X10" s="404"/>
      <c r="Y10" s="404"/>
      <c r="Z10" s="404"/>
    </row>
    <row r="11" ht="10.5" customHeight="1">
      <c r="A11" s="530">
        <v>45671.0</v>
      </c>
      <c r="B11" s="531" t="s">
        <v>5563</v>
      </c>
      <c r="C11" s="531" t="s">
        <v>205</v>
      </c>
      <c r="D11" s="531" t="s">
        <v>5775</v>
      </c>
      <c r="E11" s="531" t="s">
        <v>5776</v>
      </c>
      <c r="F11" s="532">
        <v>0.0</v>
      </c>
      <c r="G11" s="532">
        <v>3136.0</v>
      </c>
      <c r="H11" s="532">
        <v>3136.0</v>
      </c>
      <c r="I11" s="532">
        <v>0.0</v>
      </c>
      <c r="J11" s="533">
        <v>0.0</v>
      </c>
      <c r="K11" s="531" t="s">
        <v>5349</v>
      </c>
      <c r="L11" s="2"/>
      <c r="M11" s="2"/>
      <c r="N11" s="2"/>
      <c r="O11" s="2"/>
      <c r="P11" s="2"/>
      <c r="Q11" s="2"/>
      <c r="R11" s="2"/>
      <c r="S11" s="2"/>
      <c r="T11" s="2"/>
      <c r="U11" s="2"/>
      <c r="V11" s="2"/>
      <c r="W11" s="2"/>
      <c r="X11" s="2"/>
      <c r="Y11" s="2"/>
      <c r="Z11" s="2"/>
    </row>
    <row r="12" ht="10.5" customHeight="1">
      <c r="A12" s="534">
        <v>45684.0</v>
      </c>
      <c r="B12" s="535" t="s">
        <v>5563</v>
      </c>
      <c r="C12" s="535" t="s">
        <v>306</v>
      </c>
      <c r="D12" s="535" t="s">
        <v>5777</v>
      </c>
      <c r="E12" s="535" t="s">
        <v>5778</v>
      </c>
      <c r="F12" s="536">
        <v>0.0</v>
      </c>
      <c r="G12" s="536">
        <v>448.0</v>
      </c>
      <c r="H12" s="536">
        <v>448.0</v>
      </c>
      <c r="I12" s="536">
        <v>0.0</v>
      </c>
      <c r="J12" s="537">
        <v>0.0</v>
      </c>
      <c r="K12" s="535" t="s">
        <v>5349</v>
      </c>
      <c r="L12" s="2"/>
      <c r="M12" s="2"/>
      <c r="N12" s="2"/>
      <c r="O12" s="2"/>
      <c r="P12" s="2"/>
      <c r="Q12" s="2"/>
      <c r="R12" s="2"/>
      <c r="S12" s="2"/>
      <c r="T12" s="2"/>
      <c r="U12" s="2"/>
      <c r="V12" s="2"/>
      <c r="W12" s="2"/>
      <c r="X12" s="2"/>
      <c r="Y12" s="2"/>
      <c r="Z12" s="2"/>
    </row>
    <row r="13" ht="10.5" customHeight="1">
      <c r="A13" s="534">
        <v>45692.0</v>
      </c>
      <c r="B13" s="535" t="s">
        <v>5563</v>
      </c>
      <c r="C13" s="535" t="s">
        <v>353</v>
      </c>
      <c r="D13" s="535" t="s">
        <v>5779</v>
      </c>
      <c r="E13" s="535" t="s">
        <v>5780</v>
      </c>
      <c r="F13" s="536">
        <v>0.0</v>
      </c>
      <c r="G13" s="536">
        <v>967.8</v>
      </c>
      <c r="H13" s="536">
        <v>967.8</v>
      </c>
      <c r="I13" s="536">
        <v>0.0</v>
      </c>
      <c r="J13" s="537">
        <v>0.0</v>
      </c>
      <c r="K13" s="535" t="s">
        <v>5308</v>
      </c>
      <c r="L13" s="2"/>
      <c r="M13" s="2"/>
      <c r="N13" s="2"/>
      <c r="O13" s="2"/>
      <c r="P13" s="2"/>
      <c r="Q13" s="2"/>
      <c r="R13" s="2"/>
      <c r="S13" s="2"/>
      <c r="T13" s="2"/>
      <c r="U13" s="2"/>
      <c r="V13" s="2"/>
      <c r="W13" s="2"/>
      <c r="X13" s="2"/>
      <c r="Y13" s="2"/>
      <c r="Z13" s="2"/>
    </row>
    <row r="14" ht="10.5" customHeight="1">
      <c r="A14" s="534">
        <v>45698.0</v>
      </c>
      <c r="B14" s="535" t="s">
        <v>5563</v>
      </c>
      <c r="C14" s="535" t="s">
        <v>389</v>
      </c>
      <c r="D14" s="535" t="s">
        <v>5781</v>
      </c>
      <c r="E14" s="535" t="s">
        <v>5782</v>
      </c>
      <c r="F14" s="536">
        <v>0.0</v>
      </c>
      <c r="G14" s="536">
        <v>448.0</v>
      </c>
      <c r="H14" s="536">
        <v>448.0</v>
      </c>
      <c r="I14" s="536">
        <v>0.0</v>
      </c>
      <c r="J14" s="537">
        <v>0.0</v>
      </c>
      <c r="K14" s="535" t="s">
        <v>5349</v>
      </c>
      <c r="L14" s="2"/>
      <c r="M14" s="2"/>
      <c r="N14" s="2"/>
      <c r="O14" s="2"/>
      <c r="P14" s="2"/>
      <c r="Q14" s="2"/>
      <c r="R14" s="2"/>
      <c r="S14" s="2"/>
      <c r="T14" s="2"/>
      <c r="U14" s="2"/>
      <c r="V14" s="2"/>
      <c r="W14" s="2"/>
      <c r="X14" s="2"/>
      <c r="Y14" s="2"/>
      <c r="Z14" s="2"/>
    </row>
    <row r="15" ht="10.5" customHeight="1">
      <c r="A15" s="450" t="s">
        <v>5783</v>
      </c>
      <c r="B15" s="450"/>
      <c r="C15" s="450"/>
      <c r="D15" s="450"/>
      <c r="E15" s="450"/>
      <c r="F15" s="451">
        <f t="shared" ref="F15:I15" si="1">SUM(F11:F14)</f>
        <v>0</v>
      </c>
      <c r="G15" s="451">
        <f t="shared" si="1"/>
        <v>4999.8</v>
      </c>
      <c r="H15" s="451">
        <f t="shared" si="1"/>
        <v>4999.8</v>
      </c>
      <c r="I15" s="451">
        <f t="shared" si="1"/>
        <v>0</v>
      </c>
      <c r="J15" s="450"/>
      <c r="K15" s="450"/>
      <c r="L15" s="2"/>
      <c r="M15" s="2"/>
      <c r="N15" s="2"/>
      <c r="O15" s="2"/>
      <c r="P15" s="2"/>
      <c r="Q15" s="2"/>
      <c r="R15" s="2"/>
      <c r="S15" s="2"/>
      <c r="T15" s="2"/>
      <c r="U15" s="2"/>
      <c r="V15" s="2"/>
      <c r="W15" s="2"/>
      <c r="X15" s="2"/>
      <c r="Y15" s="2"/>
      <c r="Z15" s="2"/>
    </row>
    <row r="16" ht="12.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2.0" customHeight="1">
      <c r="A17" s="442" t="s">
        <v>5289</v>
      </c>
      <c r="B17" s="442"/>
      <c r="C17" s="442"/>
      <c r="D17" s="442"/>
      <c r="E17" s="442"/>
      <c r="F17" s="442"/>
      <c r="G17" s="442"/>
      <c r="H17" s="442"/>
      <c r="I17" s="442"/>
      <c r="J17" s="442"/>
      <c r="K17" s="442"/>
      <c r="L17" s="404"/>
      <c r="M17" s="404"/>
      <c r="N17" s="404"/>
      <c r="O17" s="404"/>
      <c r="P17" s="404"/>
      <c r="Q17" s="404"/>
      <c r="R17" s="404"/>
      <c r="S17" s="404"/>
      <c r="T17" s="404"/>
      <c r="U17" s="404"/>
      <c r="V17" s="404"/>
      <c r="W17" s="404"/>
      <c r="X17" s="404"/>
      <c r="Y17" s="404"/>
      <c r="Z17" s="404"/>
    </row>
    <row r="18" ht="10.5" customHeight="1">
      <c r="A18" s="530">
        <v>45659.0</v>
      </c>
      <c r="B18" s="531" t="s">
        <v>5290</v>
      </c>
      <c r="C18" s="531" t="s">
        <v>349</v>
      </c>
      <c r="D18" s="531" t="s">
        <v>5291</v>
      </c>
      <c r="E18" s="531"/>
      <c r="F18" s="532">
        <v>0.0</v>
      </c>
      <c r="G18" s="532">
        <v>24000.0</v>
      </c>
      <c r="H18" s="532">
        <v>24000.0</v>
      </c>
      <c r="I18" s="532">
        <v>0.0</v>
      </c>
      <c r="J18" s="533">
        <v>0.0</v>
      </c>
      <c r="K18" s="531" t="s">
        <v>5292</v>
      </c>
      <c r="L18" s="2"/>
      <c r="M18" s="2"/>
      <c r="N18" s="2"/>
      <c r="O18" s="2"/>
      <c r="P18" s="2"/>
      <c r="Q18" s="2"/>
      <c r="R18" s="2"/>
      <c r="S18" s="2"/>
      <c r="T18" s="2"/>
      <c r="U18" s="2"/>
      <c r="V18" s="2"/>
      <c r="W18" s="2"/>
      <c r="X18" s="2"/>
      <c r="Y18" s="2"/>
      <c r="Z18" s="2"/>
    </row>
    <row r="19" ht="10.5" customHeight="1">
      <c r="A19" s="534">
        <v>45660.0</v>
      </c>
      <c r="B19" s="535" t="s">
        <v>5141</v>
      </c>
      <c r="C19" s="535" t="s">
        <v>349</v>
      </c>
      <c r="D19" s="535" t="s">
        <v>5293</v>
      </c>
      <c r="E19" s="535"/>
      <c r="F19" s="536">
        <v>24000.0</v>
      </c>
      <c r="G19" s="536">
        <v>0.0</v>
      </c>
      <c r="H19" s="536">
        <v>-24000.0</v>
      </c>
      <c r="I19" s="536">
        <v>0.0</v>
      </c>
      <c r="J19" s="537">
        <v>0.0</v>
      </c>
      <c r="K19" s="535" t="s">
        <v>5292</v>
      </c>
      <c r="L19" s="2"/>
      <c r="M19" s="2"/>
      <c r="N19" s="2"/>
      <c r="O19" s="2"/>
      <c r="P19" s="2"/>
      <c r="Q19" s="2"/>
      <c r="R19" s="2"/>
      <c r="S19" s="2"/>
      <c r="T19" s="2"/>
      <c r="U19" s="2"/>
      <c r="V19" s="2"/>
      <c r="W19" s="2"/>
      <c r="X19" s="2"/>
      <c r="Y19" s="2"/>
      <c r="Z19" s="2"/>
    </row>
    <row r="20" ht="10.5" customHeight="1">
      <c r="A20" s="534">
        <v>45713.0</v>
      </c>
      <c r="B20" s="535" t="s">
        <v>5290</v>
      </c>
      <c r="C20" s="535" t="s">
        <v>5298</v>
      </c>
      <c r="D20" s="535" t="s">
        <v>5784</v>
      </c>
      <c r="E20" s="535"/>
      <c r="F20" s="536">
        <v>0.0</v>
      </c>
      <c r="G20" s="536">
        <v>7347.45</v>
      </c>
      <c r="H20" s="536">
        <v>7347.45</v>
      </c>
      <c r="I20" s="536">
        <v>0.0</v>
      </c>
      <c r="J20" s="537">
        <v>0.0</v>
      </c>
      <c r="K20" s="535" t="s">
        <v>5296</v>
      </c>
      <c r="L20" s="2"/>
      <c r="M20" s="2"/>
      <c r="N20" s="2"/>
      <c r="O20" s="2"/>
      <c r="P20" s="2"/>
      <c r="Q20" s="2"/>
      <c r="R20" s="2"/>
      <c r="S20" s="2"/>
      <c r="T20" s="2"/>
      <c r="U20" s="2"/>
      <c r="V20" s="2"/>
      <c r="W20" s="2"/>
      <c r="X20" s="2"/>
      <c r="Y20" s="2"/>
      <c r="Z20" s="2"/>
    </row>
    <row r="21" ht="10.5" customHeight="1">
      <c r="A21" s="534">
        <v>45719.0</v>
      </c>
      <c r="B21" s="535" t="s">
        <v>5141</v>
      </c>
      <c r="C21" s="535" t="s">
        <v>5294</v>
      </c>
      <c r="D21" s="535" t="s">
        <v>5297</v>
      </c>
      <c r="E21" s="535"/>
      <c r="F21" s="536">
        <v>2.78</v>
      </c>
      <c r="G21" s="536">
        <v>0.0</v>
      </c>
      <c r="H21" s="536">
        <v>-2.78</v>
      </c>
      <c r="I21" s="536">
        <v>0.0</v>
      </c>
      <c r="J21" s="537">
        <v>0.0</v>
      </c>
      <c r="K21" s="535" t="s">
        <v>5296</v>
      </c>
      <c r="L21" s="2"/>
      <c r="M21" s="2"/>
      <c r="N21" s="2"/>
      <c r="O21" s="2"/>
      <c r="P21" s="2"/>
      <c r="Q21" s="2"/>
      <c r="R21" s="2"/>
      <c r="S21" s="2"/>
      <c r="T21" s="2"/>
      <c r="U21" s="2"/>
      <c r="V21" s="2"/>
      <c r="W21" s="2"/>
      <c r="X21" s="2"/>
      <c r="Y21" s="2"/>
      <c r="Z21" s="2"/>
    </row>
    <row r="22" ht="10.5" customHeight="1">
      <c r="A22" s="534">
        <v>45719.0</v>
      </c>
      <c r="B22" s="535" t="s">
        <v>5290</v>
      </c>
      <c r="C22" s="535" t="s">
        <v>5294</v>
      </c>
      <c r="D22" s="535" t="s">
        <v>5295</v>
      </c>
      <c r="E22" s="535"/>
      <c r="F22" s="536">
        <v>0.0</v>
      </c>
      <c r="G22" s="536">
        <v>13.89</v>
      </c>
      <c r="H22" s="536">
        <v>13.89</v>
      </c>
      <c r="I22" s="536">
        <v>0.0</v>
      </c>
      <c r="J22" s="537">
        <v>0.0</v>
      </c>
      <c r="K22" s="535" t="s">
        <v>5296</v>
      </c>
      <c r="L22" s="2"/>
      <c r="M22" s="2"/>
      <c r="N22" s="2"/>
      <c r="O22" s="2"/>
      <c r="P22" s="2"/>
      <c r="Q22" s="2"/>
      <c r="R22" s="2"/>
      <c r="S22" s="2"/>
      <c r="T22" s="2"/>
      <c r="U22" s="2"/>
      <c r="V22" s="2"/>
      <c r="W22" s="2"/>
      <c r="X22" s="2"/>
      <c r="Y22" s="2"/>
      <c r="Z22" s="2"/>
    </row>
    <row r="23" ht="10.5" customHeight="1">
      <c r="A23" s="534">
        <v>45747.0</v>
      </c>
      <c r="B23" s="535" t="s">
        <v>5141</v>
      </c>
      <c r="C23" s="535" t="s">
        <v>5298</v>
      </c>
      <c r="D23" s="535" t="s">
        <v>5299</v>
      </c>
      <c r="E23" s="535"/>
      <c r="F23" s="536">
        <v>11.45</v>
      </c>
      <c r="G23" s="536">
        <v>0.0</v>
      </c>
      <c r="H23" s="536">
        <v>-11.45</v>
      </c>
      <c r="I23" s="536">
        <v>0.0</v>
      </c>
      <c r="J23" s="537">
        <v>0.0</v>
      </c>
      <c r="K23" s="535" t="s">
        <v>5296</v>
      </c>
      <c r="L23" s="2"/>
      <c r="M23" s="2"/>
      <c r="N23" s="2"/>
      <c r="O23" s="2"/>
      <c r="P23" s="2"/>
      <c r="Q23" s="2"/>
      <c r="R23" s="2"/>
      <c r="S23" s="2"/>
      <c r="T23" s="2"/>
      <c r="U23" s="2"/>
      <c r="V23" s="2"/>
      <c r="W23" s="2"/>
      <c r="X23" s="2"/>
      <c r="Y23" s="2"/>
      <c r="Z23" s="2"/>
    </row>
    <row r="24" ht="10.5" customHeight="1">
      <c r="A24" s="534">
        <v>45747.0</v>
      </c>
      <c r="B24" s="535" t="s">
        <v>5290</v>
      </c>
      <c r="C24" s="535" t="s">
        <v>5298</v>
      </c>
      <c r="D24" s="535" t="s">
        <v>5300</v>
      </c>
      <c r="E24" s="535"/>
      <c r="F24" s="536">
        <v>0.0</v>
      </c>
      <c r="G24" s="536">
        <v>57.26</v>
      </c>
      <c r="H24" s="536">
        <v>57.26</v>
      </c>
      <c r="I24" s="536">
        <v>0.0</v>
      </c>
      <c r="J24" s="537">
        <v>0.0</v>
      </c>
      <c r="K24" s="535" t="s">
        <v>5296</v>
      </c>
      <c r="L24" s="2"/>
      <c r="M24" s="2"/>
      <c r="N24" s="2"/>
      <c r="O24" s="2"/>
      <c r="P24" s="2"/>
      <c r="Q24" s="2"/>
      <c r="R24" s="2"/>
      <c r="S24" s="2"/>
      <c r="T24" s="2"/>
      <c r="U24" s="2"/>
      <c r="V24" s="2"/>
      <c r="W24" s="2"/>
      <c r="X24" s="2"/>
      <c r="Y24" s="2"/>
      <c r="Z24" s="2"/>
    </row>
    <row r="25" ht="10.5" customHeight="1">
      <c r="A25" s="450" t="s">
        <v>5301</v>
      </c>
      <c r="B25" s="450"/>
      <c r="C25" s="450"/>
      <c r="D25" s="450"/>
      <c r="E25" s="450"/>
      <c r="F25" s="451">
        <f t="shared" ref="F25:I25" si="2">SUM(F18:F24)</f>
        <v>24014.23</v>
      </c>
      <c r="G25" s="451">
        <f t="shared" si="2"/>
        <v>31418.6</v>
      </c>
      <c r="H25" s="451">
        <f t="shared" si="2"/>
        <v>7404.37</v>
      </c>
      <c r="I25" s="451">
        <f t="shared" si="2"/>
        <v>0</v>
      </c>
      <c r="J25" s="450"/>
      <c r="K25" s="450"/>
      <c r="L25" s="2"/>
      <c r="M25" s="2"/>
      <c r="N25" s="2"/>
      <c r="O25" s="2"/>
      <c r="P25" s="2"/>
      <c r="Q25" s="2"/>
      <c r="R25" s="2"/>
      <c r="S25" s="2"/>
      <c r="T25" s="2"/>
      <c r="U25" s="2"/>
      <c r="V25" s="2"/>
      <c r="W25" s="2"/>
      <c r="X25" s="2"/>
      <c r="Y25" s="2"/>
      <c r="Z25" s="2"/>
    </row>
    <row r="26" ht="12.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2.0" customHeight="1">
      <c r="A27" s="442" t="s">
        <v>5302</v>
      </c>
      <c r="B27" s="442"/>
      <c r="C27" s="442"/>
      <c r="D27" s="442"/>
      <c r="E27" s="442"/>
      <c r="F27" s="442"/>
      <c r="G27" s="442"/>
      <c r="H27" s="442"/>
      <c r="I27" s="442"/>
      <c r="J27" s="442"/>
      <c r="K27" s="442"/>
      <c r="L27" s="404"/>
      <c r="M27" s="404"/>
      <c r="N27" s="404"/>
      <c r="O27" s="404"/>
      <c r="P27" s="404"/>
      <c r="Q27" s="404"/>
      <c r="R27" s="404"/>
      <c r="S27" s="404"/>
      <c r="T27" s="404"/>
      <c r="U27" s="404"/>
      <c r="V27" s="404"/>
      <c r="W27" s="404"/>
      <c r="X27" s="404"/>
      <c r="Y27" s="404"/>
      <c r="Z27" s="404"/>
    </row>
    <row r="28" ht="10.5" customHeight="1">
      <c r="A28" s="530">
        <v>45660.0</v>
      </c>
      <c r="B28" s="531" t="s">
        <v>5563</v>
      </c>
      <c r="C28" s="531" t="s">
        <v>116</v>
      </c>
      <c r="D28" s="531" t="s">
        <v>5785</v>
      </c>
      <c r="E28" s="531" t="s">
        <v>5786</v>
      </c>
      <c r="F28" s="532">
        <v>0.0</v>
      </c>
      <c r="G28" s="532">
        <v>3125.0</v>
      </c>
      <c r="H28" s="532">
        <v>3500.0</v>
      </c>
      <c r="I28" s="532">
        <v>375.0</v>
      </c>
      <c r="J28" s="533">
        <v>12.0</v>
      </c>
      <c r="K28" s="531" t="s">
        <v>5292</v>
      </c>
      <c r="L28" s="2"/>
      <c r="M28" s="2"/>
      <c r="N28" s="2"/>
      <c r="O28" s="2"/>
      <c r="P28" s="2"/>
      <c r="Q28" s="2"/>
      <c r="R28" s="2"/>
      <c r="S28" s="2"/>
      <c r="T28" s="2"/>
      <c r="U28" s="2"/>
      <c r="V28" s="2"/>
      <c r="W28" s="2"/>
      <c r="X28" s="2"/>
      <c r="Y28" s="2"/>
      <c r="Z28" s="2"/>
    </row>
    <row r="29" ht="10.5" customHeight="1">
      <c r="A29" s="534">
        <v>45663.0</v>
      </c>
      <c r="B29" s="535" t="s">
        <v>5563</v>
      </c>
      <c r="C29" s="535" t="s">
        <v>124</v>
      </c>
      <c r="D29" s="535" t="s">
        <v>5787</v>
      </c>
      <c r="E29" s="535" t="s">
        <v>5788</v>
      </c>
      <c r="F29" s="536">
        <v>0.0</v>
      </c>
      <c r="G29" s="536">
        <v>1875.0</v>
      </c>
      <c r="H29" s="536">
        <v>2100.0</v>
      </c>
      <c r="I29" s="536">
        <v>225.0</v>
      </c>
      <c r="J29" s="537">
        <v>12.0</v>
      </c>
      <c r="K29" s="535" t="s">
        <v>5331</v>
      </c>
      <c r="L29" s="2"/>
      <c r="M29" s="2"/>
      <c r="N29" s="2"/>
      <c r="O29" s="2"/>
      <c r="P29" s="2"/>
      <c r="Q29" s="2"/>
      <c r="R29" s="2"/>
      <c r="S29" s="2"/>
      <c r="T29" s="2"/>
      <c r="U29" s="2"/>
      <c r="V29" s="2"/>
      <c r="W29" s="2"/>
      <c r="X29" s="2"/>
      <c r="Y29" s="2"/>
      <c r="Z29" s="2"/>
    </row>
    <row r="30" ht="10.5" customHeight="1">
      <c r="A30" s="534">
        <v>45664.0</v>
      </c>
      <c r="B30" s="535" t="s">
        <v>5563</v>
      </c>
      <c r="C30" s="535" t="s">
        <v>132</v>
      </c>
      <c r="D30" s="535" t="s">
        <v>5789</v>
      </c>
      <c r="E30" s="535" t="s">
        <v>5790</v>
      </c>
      <c r="F30" s="536">
        <v>0.0</v>
      </c>
      <c r="G30" s="536">
        <v>4017.86</v>
      </c>
      <c r="H30" s="536">
        <v>4500.0</v>
      </c>
      <c r="I30" s="536">
        <v>482.14</v>
      </c>
      <c r="J30" s="537">
        <v>12.0</v>
      </c>
      <c r="K30" s="535" t="s">
        <v>5331</v>
      </c>
      <c r="L30" s="2"/>
      <c r="M30" s="2"/>
      <c r="N30" s="2"/>
      <c r="O30" s="2"/>
      <c r="P30" s="2"/>
      <c r="Q30" s="2"/>
      <c r="R30" s="2"/>
      <c r="S30" s="2"/>
      <c r="T30" s="2"/>
      <c r="U30" s="2"/>
      <c r="V30" s="2"/>
      <c r="W30" s="2"/>
      <c r="X30" s="2"/>
      <c r="Y30" s="2"/>
      <c r="Z30" s="2"/>
    </row>
    <row r="31" ht="10.5" customHeight="1">
      <c r="A31" s="534">
        <v>45665.0</v>
      </c>
      <c r="B31" s="535" t="s">
        <v>5563</v>
      </c>
      <c r="C31" s="535" t="s">
        <v>136</v>
      </c>
      <c r="D31" s="535" t="s">
        <v>5791</v>
      </c>
      <c r="E31" s="535" t="s">
        <v>5792</v>
      </c>
      <c r="F31" s="536">
        <v>0.0</v>
      </c>
      <c r="G31" s="536">
        <v>17.86</v>
      </c>
      <c r="H31" s="536">
        <v>20.0</v>
      </c>
      <c r="I31" s="536">
        <v>2.14</v>
      </c>
      <c r="J31" s="537">
        <v>12.0</v>
      </c>
      <c r="K31" s="535" t="s">
        <v>5361</v>
      </c>
      <c r="L31" s="2"/>
      <c r="M31" s="2"/>
      <c r="N31" s="2"/>
      <c r="O31" s="2"/>
      <c r="P31" s="2"/>
      <c r="Q31" s="2"/>
      <c r="R31" s="2"/>
      <c r="S31" s="2"/>
      <c r="T31" s="2"/>
      <c r="U31" s="2"/>
      <c r="V31" s="2"/>
      <c r="W31" s="2"/>
      <c r="X31" s="2"/>
      <c r="Y31" s="2"/>
      <c r="Z31" s="2"/>
    </row>
    <row r="32" ht="10.5" customHeight="1">
      <c r="A32" s="534">
        <v>45665.0</v>
      </c>
      <c r="B32" s="535" t="s">
        <v>5563</v>
      </c>
      <c r="C32" s="535" t="s">
        <v>141</v>
      </c>
      <c r="D32" s="535" t="s">
        <v>5793</v>
      </c>
      <c r="E32" s="535" t="s">
        <v>5794</v>
      </c>
      <c r="F32" s="536">
        <v>0.0</v>
      </c>
      <c r="G32" s="536">
        <v>312.5</v>
      </c>
      <c r="H32" s="536">
        <v>350.0</v>
      </c>
      <c r="I32" s="536">
        <v>37.5</v>
      </c>
      <c r="J32" s="537">
        <v>12.0</v>
      </c>
      <c r="K32" s="535" t="s">
        <v>5363</v>
      </c>
      <c r="L32" s="2"/>
      <c r="M32" s="2"/>
      <c r="N32" s="2"/>
      <c r="O32" s="2"/>
      <c r="P32" s="2"/>
      <c r="Q32" s="2"/>
      <c r="R32" s="2"/>
      <c r="S32" s="2"/>
      <c r="T32" s="2"/>
      <c r="U32" s="2"/>
      <c r="V32" s="2"/>
      <c r="W32" s="2"/>
      <c r="X32" s="2"/>
      <c r="Y32" s="2"/>
      <c r="Z32" s="2"/>
    </row>
    <row r="33" ht="10.5" customHeight="1">
      <c r="A33" s="534">
        <v>45666.0</v>
      </c>
      <c r="B33" s="535" t="s">
        <v>5563</v>
      </c>
      <c r="C33" s="535" t="s">
        <v>148</v>
      </c>
      <c r="D33" s="535" t="s">
        <v>5795</v>
      </c>
      <c r="E33" s="535" t="s">
        <v>5796</v>
      </c>
      <c r="F33" s="536">
        <v>0.0</v>
      </c>
      <c r="G33" s="536">
        <v>4910.71</v>
      </c>
      <c r="H33" s="536">
        <v>5500.0</v>
      </c>
      <c r="I33" s="536">
        <v>589.29</v>
      </c>
      <c r="J33" s="537">
        <v>12.0</v>
      </c>
      <c r="K33" s="535" t="s">
        <v>5366</v>
      </c>
      <c r="L33" s="2"/>
      <c r="M33" s="2"/>
      <c r="N33" s="2"/>
      <c r="O33" s="2"/>
      <c r="P33" s="2"/>
      <c r="Q33" s="2"/>
      <c r="R33" s="2"/>
      <c r="S33" s="2"/>
      <c r="T33" s="2"/>
      <c r="U33" s="2"/>
      <c r="V33" s="2"/>
      <c r="W33" s="2"/>
      <c r="X33" s="2"/>
      <c r="Y33" s="2"/>
      <c r="Z33" s="2"/>
    </row>
    <row r="34" ht="10.5" customHeight="1">
      <c r="A34" s="534">
        <v>45666.0</v>
      </c>
      <c r="B34" s="535" t="s">
        <v>5563</v>
      </c>
      <c r="C34" s="535" t="s">
        <v>162</v>
      </c>
      <c r="D34" s="535" t="s">
        <v>5797</v>
      </c>
      <c r="E34" s="535" t="s">
        <v>5798</v>
      </c>
      <c r="F34" s="536">
        <v>0.0</v>
      </c>
      <c r="G34" s="536">
        <v>3571.43</v>
      </c>
      <c r="H34" s="536">
        <v>4000.0</v>
      </c>
      <c r="I34" s="536">
        <v>428.57</v>
      </c>
      <c r="J34" s="537">
        <v>12.0</v>
      </c>
      <c r="K34" s="535" t="s">
        <v>5292</v>
      </c>
      <c r="L34" s="2"/>
      <c r="M34" s="2"/>
      <c r="N34" s="2"/>
      <c r="O34" s="2"/>
      <c r="P34" s="2"/>
      <c r="Q34" s="2"/>
      <c r="R34" s="2"/>
      <c r="S34" s="2"/>
      <c r="T34" s="2"/>
      <c r="U34" s="2"/>
      <c r="V34" s="2"/>
      <c r="W34" s="2"/>
      <c r="X34" s="2"/>
      <c r="Y34" s="2"/>
      <c r="Z34" s="2"/>
    </row>
    <row r="35" ht="10.5" customHeight="1">
      <c r="A35" s="534">
        <v>45666.0</v>
      </c>
      <c r="B35" s="535" t="s">
        <v>5563</v>
      </c>
      <c r="C35" s="535" t="s">
        <v>154</v>
      </c>
      <c r="D35" s="535" t="s">
        <v>5799</v>
      </c>
      <c r="E35" s="535" t="s">
        <v>5800</v>
      </c>
      <c r="F35" s="536">
        <v>0.0</v>
      </c>
      <c r="G35" s="536">
        <v>2142.86</v>
      </c>
      <c r="H35" s="536">
        <v>2400.0</v>
      </c>
      <c r="I35" s="536">
        <v>257.14</v>
      </c>
      <c r="J35" s="537">
        <v>12.0</v>
      </c>
      <c r="K35" s="535" t="s">
        <v>5331</v>
      </c>
      <c r="L35" s="2"/>
      <c r="M35" s="2"/>
      <c r="N35" s="2"/>
      <c r="O35" s="2"/>
      <c r="P35" s="2"/>
      <c r="Q35" s="2"/>
      <c r="R35" s="2"/>
      <c r="S35" s="2"/>
      <c r="T35" s="2"/>
      <c r="U35" s="2"/>
      <c r="V35" s="2"/>
      <c r="W35" s="2"/>
      <c r="X35" s="2"/>
      <c r="Y35" s="2"/>
      <c r="Z35" s="2"/>
    </row>
    <row r="36" ht="10.5" customHeight="1">
      <c r="A36" s="534">
        <v>45666.0</v>
      </c>
      <c r="B36" s="535" t="s">
        <v>5563</v>
      </c>
      <c r="C36" s="535" t="s">
        <v>158</v>
      </c>
      <c r="D36" s="535" t="s">
        <v>5801</v>
      </c>
      <c r="E36" s="535" t="s">
        <v>5802</v>
      </c>
      <c r="F36" s="536">
        <v>0.0</v>
      </c>
      <c r="G36" s="536">
        <v>4910.71</v>
      </c>
      <c r="H36" s="536">
        <v>5500.0</v>
      </c>
      <c r="I36" s="536">
        <v>589.29</v>
      </c>
      <c r="J36" s="537">
        <v>12.0</v>
      </c>
      <c r="K36" s="535" t="s">
        <v>5331</v>
      </c>
      <c r="L36" s="2"/>
      <c r="M36" s="2"/>
      <c r="N36" s="2"/>
      <c r="O36" s="2"/>
      <c r="P36" s="2"/>
      <c r="Q36" s="2"/>
      <c r="R36" s="2"/>
      <c r="S36" s="2"/>
      <c r="T36" s="2"/>
      <c r="U36" s="2"/>
      <c r="V36" s="2"/>
      <c r="W36" s="2"/>
      <c r="X36" s="2"/>
      <c r="Y36" s="2"/>
      <c r="Z36" s="2"/>
    </row>
    <row r="37" ht="10.5" customHeight="1">
      <c r="A37" s="534">
        <v>45667.0</v>
      </c>
      <c r="B37" s="535" t="s">
        <v>5563</v>
      </c>
      <c r="C37" s="535" t="s">
        <v>169</v>
      </c>
      <c r="D37" s="535" t="s">
        <v>5803</v>
      </c>
      <c r="E37" s="535" t="s">
        <v>5804</v>
      </c>
      <c r="F37" s="536">
        <v>0.0</v>
      </c>
      <c r="G37" s="536">
        <v>1428.57</v>
      </c>
      <c r="H37" s="536">
        <v>1600.0</v>
      </c>
      <c r="I37" s="536">
        <v>171.43</v>
      </c>
      <c r="J37" s="537">
        <v>12.0</v>
      </c>
      <c r="K37" s="535" t="s">
        <v>5331</v>
      </c>
      <c r="L37" s="2"/>
      <c r="M37" s="2"/>
      <c r="N37" s="2"/>
      <c r="O37" s="2"/>
      <c r="P37" s="2"/>
      <c r="Q37" s="2"/>
      <c r="R37" s="2"/>
      <c r="S37" s="2"/>
      <c r="T37" s="2"/>
      <c r="U37" s="2"/>
      <c r="V37" s="2"/>
      <c r="W37" s="2"/>
      <c r="X37" s="2"/>
      <c r="Y37" s="2"/>
      <c r="Z37" s="2"/>
    </row>
    <row r="38" ht="10.5" customHeight="1">
      <c r="A38" s="534">
        <v>45667.0</v>
      </c>
      <c r="B38" s="535" t="s">
        <v>5563</v>
      </c>
      <c r="C38" s="535" t="s">
        <v>5368</v>
      </c>
      <c r="D38" s="535" t="s">
        <v>5805</v>
      </c>
      <c r="E38" s="535" t="s">
        <v>5806</v>
      </c>
      <c r="F38" s="536">
        <v>0.0</v>
      </c>
      <c r="G38" s="536">
        <v>2142.86</v>
      </c>
      <c r="H38" s="536">
        <v>2400.0</v>
      </c>
      <c r="I38" s="536">
        <v>257.14</v>
      </c>
      <c r="J38" s="537">
        <v>12.0</v>
      </c>
      <c r="K38" s="535" t="s">
        <v>5331</v>
      </c>
      <c r="L38" s="2"/>
      <c r="M38" s="2"/>
      <c r="N38" s="2"/>
      <c r="O38" s="2"/>
      <c r="P38" s="2"/>
      <c r="Q38" s="2"/>
      <c r="R38" s="2"/>
      <c r="S38" s="2"/>
      <c r="T38" s="2"/>
      <c r="U38" s="2"/>
      <c r="V38" s="2"/>
      <c r="W38" s="2"/>
      <c r="X38" s="2"/>
      <c r="Y38" s="2"/>
      <c r="Z38" s="2"/>
    </row>
    <row r="39" ht="10.5" customHeight="1">
      <c r="A39" s="534">
        <v>45667.0</v>
      </c>
      <c r="B39" s="535" t="s">
        <v>5563</v>
      </c>
      <c r="C39" s="535" t="s">
        <v>136</v>
      </c>
      <c r="D39" s="535" t="s">
        <v>5791</v>
      </c>
      <c r="E39" s="535" t="s">
        <v>5807</v>
      </c>
      <c r="F39" s="536">
        <v>0.0</v>
      </c>
      <c r="G39" s="536">
        <v>8.93</v>
      </c>
      <c r="H39" s="536">
        <v>10.0</v>
      </c>
      <c r="I39" s="536">
        <v>1.07</v>
      </c>
      <c r="J39" s="537">
        <v>12.0</v>
      </c>
      <c r="K39" s="535" t="s">
        <v>5361</v>
      </c>
      <c r="L39" s="2"/>
      <c r="M39" s="2"/>
      <c r="N39" s="2"/>
      <c r="O39" s="2"/>
      <c r="P39" s="2"/>
      <c r="Q39" s="2"/>
      <c r="R39" s="2"/>
      <c r="S39" s="2"/>
      <c r="T39" s="2"/>
      <c r="U39" s="2"/>
      <c r="V39" s="2"/>
      <c r="W39" s="2"/>
      <c r="X39" s="2"/>
      <c r="Y39" s="2"/>
      <c r="Z39" s="2"/>
    </row>
    <row r="40" ht="10.5" customHeight="1">
      <c r="A40" s="534">
        <v>45667.0</v>
      </c>
      <c r="B40" s="535" t="s">
        <v>5563</v>
      </c>
      <c r="C40" s="535" t="s">
        <v>278</v>
      </c>
      <c r="D40" s="535" t="s">
        <v>5808</v>
      </c>
      <c r="E40" s="535" t="s">
        <v>5809</v>
      </c>
      <c r="F40" s="536">
        <v>0.0</v>
      </c>
      <c r="G40" s="536">
        <v>535.71</v>
      </c>
      <c r="H40" s="536">
        <v>600.0</v>
      </c>
      <c r="I40" s="536">
        <v>64.29</v>
      </c>
      <c r="J40" s="537">
        <v>12.0</v>
      </c>
      <c r="K40" s="535" t="s">
        <v>5363</v>
      </c>
      <c r="L40" s="2"/>
      <c r="M40" s="2"/>
      <c r="N40" s="2"/>
      <c r="O40" s="2"/>
      <c r="P40" s="2"/>
      <c r="Q40" s="2"/>
      <c r="R40" s="2"/>
      <c r="S40" s="2"/>
      <c r="T40" s="2"/>
      <c r="U40" s="2"/>
      <c r="V40" s="2"/>
      <c r="W40" s="2"/>
      <c r="X40" s="2"/>
      <c r="Y40" s="2"/>
      <c r="Z40" s="2"/>
    </row>
    <row r="41" ht="10.5" customHeight="1">
      <c r="A41" s="534">
        <v>45668.0</v>
      </c>
      <c r="B41" s="535" t="s">
        <v>5563</v>
      </c>
      <c r="C41" s="535" t="s">
        <v>183</v>
      </c>
      <c r="D41" s="535" t="s">
        <v>5810</v>
      </c>
      <c r="E41" s="535" t="s">
        <v>5811</v>
      </c>
      <c r="F41" s="536">
        <v>0.0</v>
      </c>
      <c r="G41" s="536">
        <v>3731.3</v>
      </c>
      <c r="H41" s="536">
        <v>4179.05</v>
      </c>
      <c r="I41" s="536">
        <v>447.75</v>
      </c>
      <c r="J41" s="537">
        <v>12.0</v>
      </c>
      <c r="K41" s="535" t="s">
        <v>5331</v>
      </c>
      <c r="L41" s="2"/>
      <c r="M41" s="2"/>
      <c r="N41" s="2"/>
      <c r="O41" s="2"/>
      <c r="P41" s="2"/>
      <c r="Q41" s="2"/>
      <c r="R41" s="2"/>
      <c r="S41" s="2"/>
      <c r="T41" s="2"/>
      <c r="U41" s="2"/>
      <c r="V41" s="2"/>
      <c r="W41" s="2"/>
      <c r="X41" s="2"/>
      <c r="Y41" s="2"/>
      <c r="Z41" s="2"/>
    </row>
    <row r="42" ht="10.5" customHeight="1">
      <c r="A42" s="534">
        <v>45668.0</v>
      </c>
      <c r="B42" s="535" t="s">
        <v>5563</v>
      </c>
      <c r="C42" s="535" t="s">
        <v>183</v>
      </c>
      <c r="D42" s="535" t="s">
        <v>5810</v>
      </c>
      <c r="E42" s="535" t="s">
        <v>5811</v>
      </c>
      <c r="F42" s="536">
        <v>0.0</v>
      </c>
      <c r="G42" s="536">
        <v>2414.37</v>
      </c>
      <c r="H42" s="536">
        <v>2704.1</v>
      </c>
      <c r="I42" s="536">
        <v>289.73</v>
      </c>
      <c r="J42" s="537">
        <v>12.0</v>
      </c>
      <c r="K42" s="535" t="s">
        <v>5331</v>
      </c>
      <c r="L42" s="2"/>
      <c r="M42" s="2"/>
      <c r="N42" s="2"/>
      <c r="O42" s="2"/>
      <c r="P42" s="2"/>
      <c r="Q42" s="2"/>
      <c r="R42" s="2"/>
      <c r="S42" s="2"/>
      <c r="T42" s="2"/>
      <c r="U42" s="2"/>
      <c r="V42" s="2"/>
      <c r="W42" s="2"/>
      <c r="X42" s="2"/>
      <c r="Y42" s="2"/>
      <c r="Z42" s="2"/>
    </row>
    <row r="43" ht="10.5" customHeight="1">
      <c r="A43" s="534">
        <v>45668.0</v>
      </c>
      <c r="B43" s="535" t="s">
        <v>5563</v>
      </c>
      <c r="C43" s="535" t="s">
        <v>183</v>
      </c>
      <c r="D43" s="535" t="s">
        <v>5810</v>
      </c>
      <c r="E43" s="535" t="s">
        <v>5811</v>
      </c>
      <c r="F43" s="536">
        <v>0.0</v>
      </c>
      <c r="G43" s="536">
        <v>2107.09</v>
      </c>
      <c r="H43" s="536">
        <v>2359.94</v>
      </c>
      <c r="I43" s="536">
        <v>252.85</v>
      </c>
      <c r="J43" s="537">
        <v>12.0</v>
      </c>
      <c r="K43" s="535" t="s">
        <v>5331</v>
      </c>
      <c r="L43" s="2"/>
      <c r="M43" s="2"/>
      <c r="N43" s="2"/>
      <c r="O43" s="2"/>
      <c r="P43" s="2"/>
      <c r="Q43" s="2"/>
      <c r="R43" s="2"/>
      <c r="S43" s="2"/>
      <c r="T43" s="2"/>
      <c r="U43" s="2"/>
      <c r="V43" s="2"/>
      <c r="W43" s="2"/>
      <c r="X43" s="2"/>
      <c r="Y43" s="2"/>
      <c r="Z43" s="2"/>
    </row>
    <row r="44" ht="10.5" customHeight="1">
      <c r="A44" s="534">
        <v>45668.0</v>
      </c>
      <c r="B44" s="535" t="s">
        <v>5563</v>
      </c>
      <c r="C44" s="535" t="s">
        <v>183</v>
      </c>
      <c r="D44" s="535" t="s">
        <v>5810</v>
      </c>
      <c r="E44" s="535" t="s">
        <v>5811</v>
      </c>
      <c r="F44" s="536">
        <v>0.0</v>
      </c>
      <c r="G44" s="536">
        <v>3731.3</v>
      </c>
      <c r="H44" s="536">
        <v>4179.05</v>
      </c>
      <c r="I44" s="536">
        <v>447.75</v>
      </c>
      <c r="J44" s="537">
        <v>12.0</v>
      </c>
      <c r="K44" s="535" t="s">
        <v>5331</v>
      </c>
      <c r="L44" s="2"/>
      <c r="M44" s="2"/>
      <c r="N44" s="2"/>
      <c r="O44" s="2"/>
      <c r="P44" s="2"/>
      <c r="Q44" s="2"/>
      <c r="R44" s="2"/>
      <c r="S44" s="2"/>
      <c r="T44" s="2"/>
      <c r="U44" s="2"/>
      <c r="V44" s="2"/>
      <c r="W44" s="2"/>
      <c r="X44" s="2"/>
      <c r="Y44" s="2"/>
      <c r="Z44" s="2"/>
    </row>
    <row r="45" ht="10.5" customHeight="1">
      <c r="A45" s="534">
        <v>45668.0</v>
      </c>
      <c r="B45" s="535" t="s">
        <v>5563</v>
      </c>
      <c r="C45" s="535" t="s">
        <v>183</v>
      </c>
      <c r="D45" s="535" t="s">
        <v>5810</v>
      </c>
      <c r="E45" s="535" t="s">
        <v>5811</v>
      </c>
      <c r="F45" s="536">
        <v>0.0</v>
      </c>
      <c r="G45" s="536">
        <v>2414.37</v>
      </c>
      <c r="H45" s="536">
        <v>2704.1</v>
      </c>
      <c r="I45" s="536">
        <v>289.73</v>
      </c>
      <c r="J45" s="537">
        <v>12.0</v>
      </c>
      <c r="K45" s="535" t="s">
        <v>5331</v>
      </c>
      <c r="L45" s="2"/>
      <c r="M45" s="2"/>
      <c r="N45" s="2"/>
      <c r="O45" s="2"/>
      <c r="P45" s="2"/>
      <c r="Q45" s="2"/>
      <c r="R45" s="2"/>
      <c r="S45" s="2"/>
      <c r="T45" s="2"/>
      <c r="U45" s="2"/>
      <c r="V45" s="2"/>
      <c r="W45" s="2"/>
      <c r="X45" s="2"/>
      <c r="Y45" s="2"/>
      <c r="Z45" s="2"/>
    </row>
    <row r="46" ht="10.5" customHeight="1">
      <c r="A46" s="534">
        <v>45668.0</v>
      </c>
      <c r="B46" s="535" t="s">
        <v>5563</v>
      </c>
      <c r="C46" s="535" t="s">
        <v>183</v>
      </c>
      <c r="D46" s="535" t="s">
        <v>5810</v>
      </c>
      <c r="E46" s="535" t="s">
        <v>5811</v>
      </c>
      <c r="F46" s="536">
        <v>0.0</v>
      </c>
      <c r="G46" s="536">
        <v>2107.09</v>
      </c>
      <c r="H46" s="536">
        <v>2359.94</v>
      </c>
      <c r="I46" s="536">
        <v>252.85</v>
      </c>
      <c r="J46" s="537">
        <v>12.0</v>
      </c>
      <c r="K46" s="535" t="s">
        <v>5331</v>
      </c>
      <c r="L46" s="2"/>
      <c r="M46" s="2"/>
      <c r="N46" s="2"/>
      <c r="O46" s="2"/>
      <c r="P46" s="2"/>
      <c r="Q46" s="2"/>
      <c r="R46" s="2"/>
      <c r="S46" s="2"/>
      <c r="T46" s="2"/>
      <c r="U46" s="2"/>
      <c r="V46" s="2"/>
      <c r="W46" s="2"/>
      <c r="X46" s="2"/>
      <c r="Y46" s="2"/>
      <c r="Z46" s="2"/>
    </row>
    <row r="47" ht="10.5" customHeight="1">
      <c r="A47" s="534">
        <v>45668.0</v>
      </c>
      <c r="B47" s="535" t="s">
        <v>5563</v>
      </c>
      <c r="C47" s="535" t="s">
        <v>183</v>
      </c>
      <c r="D47" s="535" t="s">
        <v>5810</v>
      </c>
      <c r="E47" s="535" t="s">
        <v>5811</v>
      </c>
      <c r="F47" s="536">
        <v>0.0</v>
      </c>
      <c r="G47" s="536">
        <v>3731.3</v>
      </c>
      <c r="H47" s="536">
        <v>4179.05</v>
      </c>
      <c r="I47" s="536">
        <v>447.75</v>
      </c>
      <c r="J47" s="537">
        <v>12.0</v>
      </c>
      <c r="K47" s="535" t="s">
        <v>5331</v>
      </c>
      <c r="L47" s="2"/>
      <c r="M47" s="2"/>
      <c r="N47" s="2"/>
      <c r="O47" s="2"/>
      <c r="P47" s="2"/>
      <c r="Q47" s="2"/>
      <c r="R47" s="2"/>
      <c r="S47" s="2"/>
      <c r="T47" s="2"/>
      <c r="U47" s="2"/>
      <c r="V47" s="2"/>
      <c r="W47" s="2"/>
      <c r="X47" s="2"/>
      <c r="Y47" s="2"/>
      <c r="Z47" s="2"/>
    </row>
    <row r="48" ht="10.5" customHeight="1">
      <c r="A48" s="534">
        <v>45668.0</v>
      </c>
      <c r="B48" s="535" t="s">
        <v>5563</v>
      </c>
      <c r="C48" s="535" t="s">
        <v>183</v>
      </c>
      <c r="D48" s="535" t="s">
        <v>5810</v>
      </c>
      <c r="E48" s="535" t="s">
        <v>5811</v>
      </c>
      <c r="F48" s="536">
        <v>0.0</v>
      </c>
      <c r="G48" s="536">
        <v>2414.37</v>
      </c>
      <c r="H48" s="536">
        <v>2704.1</v>
      </c>
      <c r="I48" s="536">
        <v>289.73</v>
      </c>
      <c r="J48" s="537">
        <v>12.0</v>
      </c>
      <c r="K48" s="535" t="s">
        <v>5331</v>
      </c>
      <c r="L48" s="2"/>
      <c r="M48" s="2"/>
      <c r="N48" s="2"/>
      <c r="O48" s="2"/>
      <c r="P48" s="2"/>
      <c r="Q48" s="2"/>
      <c r="R48" s="2"/>
      <c r="S48" s="2"/>
      <c r="T48" s="2"/>
      <c r="U48" s="2"/>
      <c r="V48" s="2"/>
      <c r="W48" s="2"/>
      <c r="X48" s="2"/>
      <c r="Y48" s="2"/>
      <c r="Z48" s="2"/>
    </row>
    <row r="49" ht="10.5" customHeight="1">
      <c r="A49" s="534">
        <v>45668.0</v>
      </c>
      <c r="B49" s="535" t="s">
        <v>5563</v>
      </c>
      <c r="C49" s="535" t="s">
        <v>183</v>
      </c>
      <c r="D49" s="535" t="s">
        <v>5810</v>
      </c>
      <c r="E49" s="535" t="s">
        <v>5811</v>
      </c>
      <c r="F49" s="536">
        <v>0.0</v>
      </c>
      <c r="G49" s="536">
        <v>2107.09</v>
      </c>
      <c r="H49" s="536">
        <v>2359.94</v>
      </c>
      <c r="I49" s="536">
        <v>252.85</v>
      </c>
      <c r="J49" s="537">
        <v>12.0</v>
      </c>
      <c r="K49" s="535" t="s">
        <v>5331</v>
      </c>
      <c r="L49" s="2"/>
      <c r="M49" s="2"/>
      <c r="N49" s="2"/>
      <c r="O49" s="2"/>
      <c r="P49" s="2"/>
      <c r="Q49" s="2"/>
      <c r="R49" s="2"/>
      <c r="S49" s="2"/>
      <c r="T49" s="2"/>
      <c r="U49" s="2"/>
      <c r="V49" s="2"/>
      <c r="W49" s="2"/>
      <c r="X49" s="2"/>
      <c r="Y49" s="2"/>
      <c r="Z49" s="2"/>
    </row>
    <row r="50" ht="10.5" customHeight="1">
      <c r="A50" s="534">
        <v>45668.0</v>
      </c>
      <c r="B50" s="535" t="s">
        <v>5563</v>
      </c>
      <c r="C50" s="535" t="s">
        <v>183</v>
      </c>
      <c r="D50" s="535" t="s">
        <v>5810</v>
      </c>
      <c r="E50" s="535" t="s">
        <v>5811</v>
      </c>
      <c r="F50" s="536">
        <v>0.0</v>
      </c>
      <c r="G50" s="536">
        <v>3731.3</v>
      </c>
      <c r="H50" s="536">
        <v>4179.05</v>
      </c>
      <c r="I50" s="536">
        <v>447.75</v>
      </c>
      <c r="J50" s="537">
        <v>12.0</v>
      </c>
      <c r="K50" s="535" t="s">
        <v>5331</v>
      </c>
      <c r="L50" s="2"/>
      <c r="M50" s="2"/>
      <c r="N50" s="2"/>
      <c r="O50" s="2"/>
      <c r="P50" s="2"/>
      <c r="Q50" s="2"/>
      <c r="R50" s="2"/>
      <c r="S50" s="2"/>
      <c r="T50" s="2"/>
      <c r="U50" s="2"/>
      <c r="V50" s="2"/>
      <c r="W50" s="2"/>
      <c r="X50" s="2"/>
      <c r="Y50" s="2"/>
      <c r="Z50" s="2"/>
    </row>
    <row r="51" ht="10.5" customHeight="1">
      <c r="A51" s="534">
        <v>45668.0</v>
      </c>
      <c r="B51" s="535" t="s">
        <v>5563</v>
      </c>
      <c r="C51" s="535" t="s">
        <v>183</v>
      </c>
      <c r="D51" s="535" t="s">
        <v>5810</v>
      </c>
      <c r="E51" s="535" t="s">
        <v>5811</v>
      </c>
      <c r="F51" s="536">
        <v>0.0</v>
      </c>
      <c r="G51" s="536">
        <v>2414.37</v>
      </c>
      <c r="H51" s="536">
        <v>2704.1</v>
      </c>
      <c r="I51" s="536">
        <v>289.73</v>
      </c>
      <c r="J51" s="537">
        <v>12.0</v>
      </c>
      <c r="K51" s="535" t="s">
        <v>5331</v>
      </c>
      <c r="L51" s="2"/>
      <c r="M51" s="2"/>
      <c r="N51" s="2"/>
      <c r="O51" s="2"/>
      <c r="P51" s="2"/>
      <c r="Q51" s="2"/>
      <c r="R51" s="2"/>
      <c r="S51" s="2"/>
      <c r="T51" s="2"/>
      <c r="U51" s="2"/>
      <c r="V51" s="2"/>
      <c r="W51" s="2"/>
      <c r="X51" s="2"/>
      <c r="Y51" s="2"/>
      <c r="Z51" s="2"/>
    </row>
    <row r="52" ht="10.5" customHeight="1">
      <c r="A52" s="534">
        <v>45668.0</v>
      </c>
      <c r="B52" s="535" t="s">
        <v>5563</v>
      </c>
      <c r="C52" s="535" t="s">
        <v>183</v>
      </c>
      <c r="D52" s="535" t="s">
        <v>5810</v>
      </c>
      <c r="E52" s="535" t="s">
        <v>5811</v>
      </c>
      <c r="F52" s="536">
        <v>0.0</v>
      </c>
      <c r="G52" s="536">
        <v>3731.3</v>
      </c>
      <c r="H52" s="536">
        <v>4179.05</v>
      </c>
      <c r="I52" s="536">
        <v>447.75</v>
      </c>
      <c r="J52" s="537">
        <v>12.0</v>
      </c>
      <c r="K52" s="535" t="s">
        <v>5331</v>
      </c>
      <c r="L52" s="2"/>
      <c r="M52" s="2"/>
      <c r="N52" s="2"/>
      <c r="O52" s="2"/>
      <c r="P52" s="2"/>
      <c r="Q52" s="2"/>
      <c r="R52" s="2"/>
      <c r="S52" s="2"/>
      <c r="T52" s="2"/>
      <c r="U52" s="2"/>
      <c r="V52" s="2"/>
      <c r="W52" s="2"/>
      <c r="X52" s="2"/>
      <c r="Y52" s="2"/>
      <c r="Z52" s="2"/>
    </row>
    <row r="53" ht="10.5" customHeight="1">
      <c r="A53" s="534">
        <v>45668.0</v>
      </c>
      <c r="B53" s="535" t="s">
        <v>5563</v>
      </c>
      <c r="C53" s="535" t="s">
        <v>183</v>
      </c>
      <c r="D53" s="535" t="s">
        <v>5810</v>
      </c>
      <c r="E53" s="535" t="s">
        <v>5811</v>
      </c>
      <c r="F53" s="536">
        <v>0.0</v>
      </c>
      <c r="G53" s="536">
        <v>2414.37</v>
      </c>
      <c r="H53" s="536">
        <v>2704.1</v>
      </c>
      <c r="I53" s="536">
        <v>289.73</v>
      </c>
      <c r="J53" s="537">
        <v>12.0</v>
      </c>
      <c r="K53" s="535" t="s">
        <v>5331</v>
      </c>
      <c r="L53" s="2"/>
      <c r="M53" s="2"/>
      <c r="N53" s="2"/>
      <c r="O53" s="2"/>
      <c r="P53" s="2"/>
      <c r="Q53" s="2"/>
      <c r="R53" s="2"/>
      <c r="S53" s="2"/>
      <c r="T53" s="2"/>
      <c r="U53" s="2"/>
      <c r="V53" s="2"/>
      <c r="W53" s="2"/>
      <c r="X53" s="2"/>
      <c r="Y53" s="2"/>
      <c r="Z53" s="2"/>
    </row>
    <row r="54" ht="10.5" customHeight="1">
      <c r="A54" s="534">
        <v>45668.0</v>
      </c>
      <c r="B54" s="535" t="s">
        <v>5563</v>
      </c>
      <c r="C54" s="535" t="s">
        <v>183</v>
      </c>
      <c r="D54" s="535" t="s">
        <v>5810</v>
      </c>
      <c r="E54" s="535" t="s">
        <v>5811</v>
      </c>
      <c r="F54" s="536">
        <v>0.0</v>
      </c>
      <c r="G54" s="536">
        <v>3857.99</v>
      </c>
      <c r="H54" s="536">
        <v>4320.95</v>
      </c>
      <c r="I54" s="536">
        <v>462.96</v>
      </c>
      <c r="J54" s="537">
        <v>12.0</v>
      </c>
      <c r="K54" s="535" t="s">
        <v>5331</v>
      </c>
      <c r="L54" s="2"/>
      <c r="M54" s="2"/>
      <c r="N54" s="2"/>
      <c r="O54" s="2"/>
      <c r="P54" s="2"/>
      <c r="Q54" s="2"/>
      <c r="R54" s="2"/>
      <c r="S54" s="2"/>
      <c r="T54" s="2"/>
      <c r="U54" s="2"/>
      <c r="V54" s="2"/>
      <c r="W54" s="2"/>
      <c r="X54" s="2"/>
      <c r="Y54" s="2"/>
      <c r="Z54" s="2"/>
    </row>
    <row r="55" ht="10.5" customHeight="1">
      <c r="A55" s="534">
        <v>45668.0</v>
      </c>
      <c r="B55" s="535" t="s">
        <v>5563</v>
      </c>
      <c r="C55" s="535" t="s">
        <v>183</v>
      </c>
      <c r="D55" s="535" t="s">
        <v>5810</v>
      </c>
      <c r="E55" s="535" t="s">
        <v>5811</v>
      </c>
      <c r="F55" s="536">
        <v>0.0</v>
      </c>
      <c r="G55" s="536">
        <v>2496.34</v>
      </c>
      <c r="H55" s="536">
        <v>2795.9</v>
      </c>
      <c r="I55" s="536">
        <v>299.56</v>
      </c>
      <c r="J55" s="537">
        <v>12.0</v>
      </c>
      <c r="K55" s="535" t="s">
        <v>5331</v>
      </c>
      <c r="L55" s="2"/>
      <c r="M55" s="2"/>
      <c r="N55" s="2"/>
      <c r="O55" s="2"/>
      <c r="P55" s="2"/>
      <c r="Q55" s="2"/>
      <c r="R55" s="2"/>
      <c r="S55" s="2"/>
      <c r="T55" s="2"/>
      <c r="U55" s="2"/>
      <c r="V55" s="2"/>
      <c r="W55" s="2"/>
      <c r="X55" s="2"/>
      <c r="Y55" s="2"/>
      <c r="Z55" s="2"/>
    </row>
    <row r="56" ht="10.5" customHeight="1">
      <c r="A56" s="534">
        <v>45668.0</v>
      </c>
      <c r="B56" s="535" t="s">
        <v>5563</v>
      </c>
      <c r="C56" s="535" t="s">
        <v>183</v>
      </c>
      <c r="D56" s="535" t="s">
        <v>5810</v>
      </c>
      <c r="E56" s="535" t="s">
        <v>5811</v>
      </c>
      <c r="F56" s="536">
        <v>0.0</v>
      </c>
      <c r="G56" s="536">
        <v>2178.62</v>
      </c>
      <c r="H56" s="536">
        <v>2440.06</v>
      </c>
      <c r="I56" s="536">
        <v>261.44</v>
      </c>
      <c r="J56" s="537">
        <v>12.0</v>
      </c>
      <c r="K56" s="535" t="s">
        <v>5331</v>
      </c>
      <c r="L56" s="2"/>
      <c r="M56" s="2"/>
      <c r="N56" s="2"/>
      <c r="O56" s="2"/>
      <c r="P56" s="2"/>
      <c r="Q56" s="2"/>
      <c r="R56" s="2"/>
      <c r="S56" s="2"/>
      <c r="T56" s="2"/>
      <c r="U56" s="2"/>
      <c r="V56" s="2"/>
      <c r="W56" s="2"/>
      <c r="X56" s="2"/>
      <c r="Y56" s="2"/>
      <c r="Z56" s="2"/>
    </row>
    <row r="57" ht="10.5" customHeight="1">
      <c r="A57" s="534">
        <v>45668.0</v>
      </c>
      <c r="B57" s="535" t="s">
        <v>5563</v>
      </c>
      <c r="C57" s="535" t="s">
        <v>183</v>
      </c>
      <c r="D57" s="535" t="s">
        <v>5810</v>
      </c>
      <c r="E57" s="535" t="s">
        <v>5811</v>
      </c>
      <c r="F57" s="536">
        <v>0.0</v>
      </c>
      <c r="G57" s="536">
        <v>3857.99</v>
      </c>
      <c r="H57" s="536">
        <v>4320.95</v>
      </c>
      <c r="I57" s="536">
        <v>462.96</v>
      </c>
      <c r="J57" s="537">
        <v>12.0</v>
      </c>
      <c r="K57" s="535" t="s">
        <v>5331</v>
      </c>
      <c r="L57" s="2"/>
      <c r="M57" s="2"/>
      <c r="N57" s="2"/>
      <c r="O57" s="2"/>
      <c r="P57" s="2"/>
      <c r="Q57" s="2"/>
      <c r="R57" s="2"/>
      <c r="S57" s="2"/>
      <c r="T57" s="2"/>
      <c r="U57" s="2"/>
      <c r="V57" s="2"/>
      <c r="W57" s="2"/>
      <c r="X57" s="2"/>
      <c r="Y57" s="2"/>
      <c r="Z57" s="2"/>
    </row>
    <row r="58" ht="10.5" customHeight="1">
      <c r="A58" s="534">
        <v>45668.0</v>
      </c>
      <c r="B58" s="535" t="s">
        <v>5563</v>
      </c>
      <c r="C58" s="535" t="s">
        <v>183</v>
      </c>
      <c r="D58" s="535" t="s">
        <v>5810</v>
      </c>
      <c r="E58" s="535" t="s">
        <v>5811</v>
      </c>
      <c r="F58" s="536">
        <v>0.0</v>
      </c>
      <c r="G58" s="536">
        <v>2496.34</v>
      </c>
      <c r="H58" s="536">
        <v>2795.9</v>
      </c>
      <c r="I58" s="536">
        <v>299.56</v>
      </c>
      <c r="J58" s="537">
        <v>12.0</v>
      </c>
      <c r="K58" s="535" t="s">
        <v>5331</v>
      </c>
      <c r="L58" s="2"/>
      <c r="M58" s="2"/>
      <c r="N58" s="2"/>
      <c r="O58" s="2"/>
      <c r="P58" s="2"/>
      <c r="Q58" s="2"/>
      <c r="R58" s="2"/>
      <c r="S58" s="2"/>
      <c r="T58" s="2"/>
      <c r="U58" s="2"/>
      <c r="V58" s="2"/>
      <c r="W58" s="2"/>
      <c r="X58" s="2"/>
      <c r="Y58" s="2"/>
      <c r="Z58" s="2"/>
    </row>
    <row r="59" ht="10.5" customHeight="1">
      <c r="A59" s="534">
        <v>45668.0</v>
      </c>
      <c r="B59" s="535" t="s">
        <v>5563</v>
      </c>
      <c r="C59" s="535" t="s">
        <v>183</v>
      </c>
      <c r="D59" s="535" t="s">
        <v>5810</v>
      </c>
      <c r="E59" s="535" t="s">
        <v>5811</v>
      </c>
      <c r="F59" s="536">
        <v>0.0</v>
      </c>
      <c r="G59" s="536">
        <v>2178.62</v>
      </c>
      <c r="H59" s="536">
        <v>2440.06</v>
      </c>
      <c r="I59" s="536">
        <v>261.44</v>
      </c>
      <c r="J59" s="537">
        <v>12.0</v>
      </c>
      <c r="K59" s="535" t="s">
        <v>5331</v>
      </c>
      <c r="L59" s="2"/>
      <c r="M59" s="2"/>
      <c r="N59" s="2"/>
      <c r="O59" s="2"/>
      <c r="P59" s="2"/>
      <c r="Q59" s="2"/>
      <c r="R59" s="2"/>
      <c r="S59" s="2"/>
      <c r="T59" s="2"/>
      <c r="U59" s="2"/>
      <c r="V59" s="2"/>
      <c r="W59" s="2"/>
      <c r="X59" s="2"/>
      <c r="Y59" s="2"/>
      <c r="Z59" s="2"/>
    </row>
    <row r="60" ht="10.5" customHeight="1">
      <c r="A60" s="534">
        <v>45668.0</v>
      </c>
      <c r="B60" s="535" t="s">
        <v>5563</v>
      </c>
      <c r="C60" s="535" t="s">
        <v>183</v>
      </c>
      <c r="D60" s="535" t="s">
        <v>5810</v>
      </c>
      <c r="E60" s="535" t="s">
        <v>5811</v>
      </c>
      <c r="F60" s="536">
        <v>0.0</v>
      </c>
      <c r="G60" s="536">
        <v>3857.99</v>
      </c>
      <c r="H60" s="536">
        <v>4320.95</v>
      </c>
      <c r="I60" s="536">
        <v>462.96</v>
      </c>
      <c r="J60" s="537">
        <v>12.0</v>
      </c>
      <c r="K60" s="535" t="s">
        <v>5331</v>
      </c>
      <c r="L60" s="2"/>
      <c r="M60" s="2"/>
      <c r="N60" s="2"/>
      <c r="O60" s="2"/>
      <c r="P60" s="2"/>
      <c r="Q60" s="2"/>
      <c r="R60" s="2"/>
      <c r="S60" s="2"/>
      <c r="T60" s="2"/>
      <c r="U60" s="2"/>
      <c r="V60" s="2"/>
      <c r="W60" s="2"/>
      <c r="X60" s="2"/>
      <c r="Y60" s="2"/>
      <c r="Z60" s="2"/>
    </row>
    <row r="61" ht="10.5" customHeight="1">
      <c r="A61" s="534">
        <v>45668.0</v>
      </c>
      <c r="B61" s="535" t="s">
        <v>5563</v>
      </c>
      <c r="C61" s="535" t="s">
        <v>183</v>
      </c>
      <c r="D61" s="535" t="s">
        <v>5810</v>
      </c>
      <c r="E61" s="535" t="s">
        <v>5811</v>
      </c>
      <c r="F61" s="536">
        <v>0.0</v>
      </c>
      <c r="G61" s="536">
        <v>2496.34</v>
      </c>
      <c r="H61" s="536">
        <v>2795.9</v>
      </c>
      <c r="I61" s="536">
        <v>299.56</v>
      </c>
      <c r="J61" s="537">
        <v>12.0</v>
      </c>
      <c r="K61" s="535" t="s">
        <v>5331</v>
      </c>
      <c r="L61" s="2"/>
      <c r="M61" s="2"/>
      <c r="N61" s="2"/>
      <c r="O61" s="2"/>
      <c r="P61" s="2"/>
      <c r="Q61" s="2"/>
      <c r="R61" s="2"/>
      <c r="S61" s="2"/>
      <c r="T61" s="2"/>
      <c r="U61" s="2"/>
      <c r="V61" s="2"/>
      <c r="W61" s="2"/>
      <c r="X61" s="2"/>
      <c r="Y61" s="2"/>
      <c r="Z61" s="2"/>
    </row>
    <row r="62" ht="10.5" customHeight="1">
      <c r="A62" s="534">
        <v>45668.0</v>
      </c>
      <c r="B62" s="535" t="s">
        <v>5563</v>
      </c>
      <c r="C62" s="535" t="s">
        <v>183</v>
      </c>
      <c r="D62" s="535" t="s">
        <v>5810</v>
      </c>
      <c r="E62" s="535" t="s">
        <v>5811</v>
      </c>
      <c r="F62" s="536">
        <v>0.0</v>
      </c>
      <c r="G62" s="536">
        <v>2178.62</v>
      </c>
      <c r="H62" s="536">
        <v>2440.06</v>
      </c>
      <c r="I62" s="536">
        <v>261.44</v>
      </c>
      <c r="J62" s="537">
        <v>12.0</v>
      </c>
      <c r="K62" s="535" t="s">
        <v>5331</v>
      </c>
      <c r="L62" s="2"/>
      <c r="M62" s="2"/>
      <c r="N62" s="2"/>
      <c r="O62" s="2"/>
      <c r="P62" s="2"/>
      <c r="Q62" s="2"/>
      <c r="R62" s="2"/>
      <c r="S62" s="2"/>
      <c r="T62" s="2"/>
      <c r="U62" s="2"/>
      <c r="V62" s="2"/>
      <c r="W62" s="2"/>
      <c r="X62" s="2"/>
      <c r="Y62" s="2"/>
      <c r="Z62" s="2"/>
    </row>
    <row r="63" ht="10.5" customHeight="1">
      <c r="A63" s="534">
        <v>45668.0</v>
      </c>
      <c r="B63" s="535" t="s">
        <v>5563</v>
      </c>
      <c r="C63" s="535" t="s">
        <v>183</v>
      </c>
      <c r="D63" s="535" t="s">
        <v>5810</v>
      </c>
      <c r="E63" s="535" t="s">
        <v>5811</v>
      </c>
      <c r="F63" s="536">
        <v>0.0</v>
      </c>
      <c r="G63" s="536">
        <v>3857.99</v>
      </c>
      <c r="H63" s="536">
        <v>4320.95</v>
      </c>
      <c r="I63" s="536">
        <v>462.96</v>
      </c>
      <c r="J63" s="537">
        <v>12.0</v>
      </c>
      <c r="K63" s="535" t="s">
        <v>5331</v>
      </c>
      <c r="L63" s="2"/>
      <c r="M63" s="2"/>
      <c r="N63" s="2"/>
      <c r="O63" s="2"/>
      <c r="P63" s="2"/>
      <c r="Q63" s="2"/>
      <c r="R63" s="2"/>
      <c r="S63" s="2"/>
      <c r="T63" s="2"/>
      <c r="U63" s="2"/>
      <c r="V63" s="2"/>
      <c r="W63" s="2"/>
      <c r="X63" s="2"/>
      <c r="Y63" s="2"/>
      <c r="Z63" s="2"/>
    </row>
    <row r="64" ht="10.5" customHeight="1">
      <c r="A64" s="534">
        <v>45668.0</v>
      </c>
      <c r="B64" s="535" t="s">
        <v>5563</v>
      </c>
      <c r="C64" s="535" t="s">
        <v>183</v>
      </c>
      <c r="D64" s="535" t="s">
        <v>5810</v>
      </c>
      <c r="E64" s="535" t="s">
        <v>5811</v>
      </c>
      <c r="F64" s="536">
        <v>0.0</v>
      </c>
      <c r="G64" s="536">
        <v>2496.34</v>
      </c>
      <c r="H64" s="536">
        <v>2795.9</v>
      </c>
      <c r="I64" s="536">
        <v>299.56</v>
      </c>
      <c r="J64" s="537">
        <v>12.0</v>
      </c>
      <c r="K64" s="535" t="s">
        <v>5331</v>
      </c>
      <c r="L64" s="2"/>
      <c r="M64" s="2"/>
      <c r="N64" s="2"/>
      <c r="O64" s="2"/>
      <c r="P64" s="2"/>
      <c r="Q64" s="2"/>
      <c r="R64" s="2"/>
      <c r="S64" s="2"/>
      <c r="T64" s="2"/>
      <c r="U64" s="2"/>
      <c r="V64" s="2"/>
      <c r="W64" s="2"/>
      <c r="X64" s="2"/>
      <c r="Y64" s="2"/>
      <c r="Z64" s="2"/>
    </row>
    <row r="65" ht="10.5" customHeight="1">
      <c r="A65" s="534">
        <v>45668.0</v>
      </c>
      <c r="B65" s="535" t="s">
        <v>5563</v>
      </c>
      <c r="C65" s="535" t="s">
        <v>183</v>
      </c>
      <c r="D65" s="535" t="s">
        <v>5810</v>
      </c>
      <c r="E65" s="535" t="s">
        <v>5811</v>
      </c>
      <c r="F65" s="536">
        <v>0.0</v>
      </c>
      <c r="G65" s="536">
        <v>3857.99</v>
      </c>
      <c r="H65" s="536">
        <v>4320.95</v>
      </c>
      <c r="I65" s="536">
        <v>462.96</v>
      </c>
      <c r="J65" s="537">
        <v>12.0</v>
      </c>
      <c r="K65" s="535" t="s">
        <v>5331</v>
      </c>
      <c r="L65" s="2"/>
      <c r="M65" s="2"/>
      <c r="N65" s="2"/>
      <c r="O65" s="2"/>
      <c r="P65" s="2"/>
      <c r="Q65" s="2"/>
      <c r="R65" s="2"/>
      <c r="S65" s="2"/>
      <c r="T65" s="2"/>
      <c r="U65" s="2"/>
      <c r="V65" s="2"/>
      <c r="W65" s="2"/>
      <c r="X65" s="2"/>
      <c r="Y65" s="2"/>
      <c r="Z65" s="2"/>
    </row>
    <row r="66" ht="10.5" customHeight="1">
      <c r="A66" s="534">
        <v>45668.0</v>
      </c>
      <c r="B66" s="535" t="s">
        <v>5563</v>
      </c>
      <c r="C66" s="535" t="s">
        <v>183</v>
      </c>
      <c r="D66" s="535" t="s">
        <v>5810</v>
      </c>
      <c r="E66" s="535" t="s">
        <v>5811</v>
      </c>
      <c r="F66" s="536">
        <v>0.0</v>
      </c>
      <c r="G66" s="536">
        <v>2496.34</v>
      </c>
      <c r="H66" s="536">
        <v>2795.9</v>
      </c>
      <c r="I66" s="536">
        <v>299.56</v>
      </c>
      <c r="J66" s="537">
        <v>12.0</v>
      </c>
      <c r="K66" s="535" t="s">
        <v>5331</v>
      </c>
      <c r="L66" s="2"/>
      <c r="M66" s="2"/>
      <c r="N66" s="2"/>
      <c r="O66" s="2"/>
      <c r="P66" s="2"/>
      <c r="Q66" s="2"/>
      <c r="R66" s="2"/>
      <c r="S66" s="2"/>
      <c r="T66" s="2"/>
      <c r="U66" s="2"/>
      <c r="V66" s="2"/>
      <c r="W66" s="2"/>
      <c r="X66" s="2"/>
      <c r="Y66" s="2"/>
      <c r="Z66" s="2"/>
    </row>
    <row r="67" ht="10.5" customHeight="1">
      <c r="A67" s="534">
        <v>45670.0</v>
      </c>
      <c r="B67" s="535" t="s">
        <v>5563</v>
      </c>
      <c r="C67" s="535" t="s">
        <v>199</v>
      </c>
      <c r="D67" s="535" t="s">
        <v>5812</v>
      </c>
      <c r="E67" s="535" t="s">
        <v>5813</v>
      </c>
      <c r="F67" s="536">
        <v>0.0</v>
      </c>
      <c r="G67" s="536">
        <v>21428.57</v>
      </c>
      <c r="H67" s="536">
        <v>24000.0</v>
      </c>
      <c r="I67" s="536">
        <v>2571.43</v>
      </c>
      <c r="J67" s="537">
        <v>12.0</v>
      </c>
      <c r="K67" s="535" t="s">
        <v>5292</v>
      </c>
      <c r="L67" s="2"/>
      <c r="M67" s="2"/>
      <c r="N67" s="2"/>
      <c r="O67" s="2"/>
      <c r="P67" s="2"/>
      <c r="Q67" s="2"/>
      <c r="R67" s="2"/>
      <c r="S67" s="2"/>
      <c r="T67" s="2"/>
      <c r="U67" s="2"/>
      <c r="V67" s="2"/>
      <c r="W67" s="2"/>
      <c r="X67" s="2"/>
      <c r="Y67" s="2"/>
      <c r="Z67" s="2"/>
    </row>
    <row r="68" ht="10.5" customHeight="1">
      <c r="A68" s="534">
        <v>45670.0</v>
      </c>
      <c r="B68" s="535" t="s">
        <v>5563</v>
      </c>
      <c r="C68" s="535" t="s">
        <v>194</v>
      </c>
      <c r="D68" s="535" t="s">
        <v>5814</v>
      </c>
      <c r="E68" s="535" t="s">
        <v>5815</v>
      </c>
      <c r="F68" s="536">
        <v>0.0</v>
      </c>
      <c r="G68" s="536">
        <v>2142.86</v>
      </c>
      <c r="H68" s="536">
        <v>2400.0</v>
      </c>
      <c r="I68" s="536">
        <v>257.14</v>
      </c>
      <c r="J68" s="537">
        <v>12.0</v>
      </c>
      <c r="K68" s="535" t="s">
        <v>5331</v>
      </c>
      <c r="L68" s="2"/>
      <c r="M68" s="2"/>
      <c r="N68" s="2"/>
      <c r="O68" s="2"/>
      <c r="P68" s="2"/>
      <c r="Q68" s="2"/>
      <c r="R68" s="2"/>
      <c r="S68" s="2"/>
      <c r="T68" s="2"/>
      <c r="U68" s="2"/>
      <c r="V68" s="2"/>
      <c r="W68" s="2"/>
      <c r="X68" s="2"/>
      <c r="Y68" s="2"/>
      <c r="Z68" s="2"/>
    </row>
    <row r="69" ht="10.5" customHeight="1">
      <c r="A69" s="534">
        <v>45670.0</v>
      </c>
      <c r="B69" s="535" t="s">
        <v>5563</v>
      </c>
      <c r="C69" s="535" t="s">
        <v>189</v>
      </c>
      <c r="D69" s="535" t="s">
        <v>5816</v>
      </c>
      <c r="E69" s="535" t="s">
        <v>5817</v>
      </c>
      <c r="F69" s="536">
        <v>0.0</v>
      </c>
      <c r="G69" s="536">
        <v>14732.14</v>
      </c>
      <c r="H69" s="536">
        <v>16500.0</v>
      </c>
      <c r="I69" s="536">
        <v>1767.86</v>
      </c>
      <c r="J69" s="537">
        <v>12.0</v>
      </c>
      <c r="K69" s="535" t="s">
        <v>5308</v>
      </c>
      <c r="L69" s="2"/>
      <c r="M69" s="2"/>
      <c r="N69" s="2"/>
      <c r="O69" s="2"/>
      <c r="P69" s="2"/>
      <c r="Q69" s="2"/>
      <c r="R69" s="2"/>
      <c r="S69" s="2"/>
      <c r="T69" s="2"/>
      <c r="U69" s="2"/>
      <c r="V69" s="2"/>
      <c r="W69" s="2"/>
      <c r="X69" s="2"/>
      <c r="Y69" s="2"/>
      <c r="Z69" s="2"/>
    </row>
    <row r="70" ht="10.5" customHeight="1">
      <c r="A70" s="534">
        <v>45670.0</v>
      </c>
      <c r="B70" s="535" t="s">
        <v>5563</v>
      </c>
      <c r="C70" s="535" t="s">
        <v>189</v>
      </c>
      <c r="D70" s="535" t="s">
        <v>5816</v>
      </c>
      <c r="E70" s="535" t="s">
        <v>5817</v>
      </c>
      <c r="F70" s="536">
        <v>0.0</v>
      </c>
      <c r="G70" s="536">
        <v>734.49</v>
      </c>
      <c r="H70" s="536">
        <v>822.63</v>
      </c>
      <c r="I70" s="536">
        <v>88.14</v>
      </c>
      <c r="J70" s="537">
        <v>12.0</v>
      </c>
      <c r="K70" s="535" t="s">
        <v>5308</v>
      </c>
      <c r="L70" s="2"/>
      <c r="M70" s="2"/>
      <c r="N70" s="2"/>
      <c r="O70" s="2"/>
      <c r="P70" s="2"/>
      <c r="Q70" s="2"/>
      <c r="R70" s="2"/>
      <c r="S70" s="2"/>
      <c r="T70" s="2"/>
      <c r="U70" s="2"/>
      <c r="V70" s="2"/>
      <c r="W70" s="2"/>
      <c r="X70" s="2"/>
      <c r="Y70" s="2"/>
      <c r="Z70" s="2"/>
    </row>
    <row r="71" ht="10.5" customHeight="1">
      <c r="A71" s="534">
        <v>45671.0</v>
      </c>
      <c r="B71" s="535" t="s">
        <v>5563</v>
      </c>
      <c r="C71" s="535" t="s">
        <v>205</v>
      </c>
      <c r="D71" s="535" t="s">
        <v>5775</v>
      </c>
      <c r="E71" s="535" t="s">
        <v>5776</v>
      </c>
      <c r="F71" s="536">
        <v>0.0</v>
      </c>
      <c r="G71" s="536">
        <v>267.86</v>
      </c>
      <c r="H71" s="536">
        <v>300.0</v>
      </c>
      <c r="I71" s="536">
        <v>32.14</v>
      </c>
      <c r="J71" s="537">
        <v>12.0</v>
      </c>
      <c r="K71" s="535" t="s">
        <v>5320</v>
      </c>
      <c r="L71" s="2"/>
      <c r="M71" s="2"/>
      <c r="N71" s="2"/>
      <c r="O71" s="2"/>
      <c r="P71" s="2"/>
      <c r="Q71" s="2"/>
      <c r="R71" s="2"/>
      <c r="S71" s="2"/>
      <c r="T71" s="2"/>
      <c r="U71" s="2"/>
      <c r="V71" s="2"/>
      <c r="W71" s="2"/>
      <c r="X71" s="2"/>
      <c r="Y71" s="2"/>
      <c r="Z71" s="2"/>
    </row>
    <row r="72" ht="10.5" customHeight="1">
      <c r="A72" s="534">
        <v>45671.0</v>
      </c>
      <c r="B72" s="535" t="s">
        <v>5563</v>
      </c>
      <c r="C72" s="535" t="s">
        <v>205</v>
      </c>
      <c r="D72" s="535" t="s">
        <v>5775</v>
      </c>
      <c r="E72" s="535" t="s">
        <v>5776</v>
      </c>
      <c r="F72" s="536">
        <v>0.0</v>
      </c>
      <c r="G72" s="536">
        <v>4419.64</v>
      </c>
      <c r="H72" s="536">
        <v>4950.0</v>
      </c>
      <c r="I72" s="536">
        <v>530.36</v>
      </c>
      <c r="J72" s="537">
        <v>12.0</v>
      </c>
      <c r="K72" s="535" t="s">
        <v>5331</v>
      </c>
      <c r="L72" s="2"/>
      <c r="M72" s="2"/>
      <c r="N72" s="2"/>
      <c r="O72" s="2"/>
      <c r="P72" s="2"/>
      <c r="Q72" s="2"/>
      <c r="R72" s="2"/>
      <c r="S72" s="2"/>
      <c r="T72" s="2"/>
      <c r="U72" s="2"/>
      <c r="V72" s="2"/>
      <c r="W72" s="2"/>
      <c r="X72" s="2"/>
      <c r="Y72" s="2"/>
      <c r="Z72" s="2"/>
    </row>
    <row r="73" ht="10.5" customHeight="1">
      <c r="A73" s="534">
        <v>45671.0</v>
      </c>
      <c r="B73" s="535" t="s">
        <v>5563</v>
      </c>
      <c r="C73" s="535" t="s">
        <v>205</v>
      </c>
      <c r="D73" s="535" t="s">
        <v>5775</v>
      </c>
      <c r="E73" s="535" t="s">
        <v>5776</v>
      </c>
      <c r="F73" s="536">
        <v>0.0</v>
      </c>
      <c r="G73" s="536">
        <v>4419.64</v>
      </c>
      <c r="H73" s="536">
        <v>4950.0</v>
      </c>
      <c r="I73" s="536">
        <v>530.36</v>
      </c>
      <c r="J73" s="537">
        <v>12.0</v>
      </c>
      <c r="K73" s="535" t="s">
        <v>5331</v>
      </c>
      <c r="L73" s="2"/>
      <c r="M73" s="2"/>
      <c r="N73" s="2"/>
      <c r="O73" s="2"/>
      <c r="P73" s="2"/>
      <c r="Q73" s="2"/>
      <c r="R73" s="2"/>
      <c r="S73" s="2"/>
      <c r="T73" s="2"/>
      <c r="U73" s="2"/>
      <c r="V73" s="2"/>
      <c r="W73" s="2"/>
      <c r="X73" s="2"/>
      <c r="Y73" s="2"/>
      <c r="Z73" s="2"/>
    </row>
    <row r="74" ht="10.5" customHeight="1">
      <c r="A74" s="534">
        <v>45671.0</v>
      </c>
      <c r="B74" s="535" t="s">
        <v>5563</v>
      </c>
      <c r="C74" s="535" t="s">
        <v>205</v>
      </c>
      <c r="D74" s="535" t="s">
        <v>5775</v>
      </c>
      <c r="E74" s="535" t="s">
        <v>5776</v>
      </c>
      <c r="F74" s="536">
        <v>0.0</v>
      </c>
      <c r="G74" s="536">
        <v>4419.64</v>
      </c>
      <c r="H74" s="536">
        <v>4950.0</v>
      </c>
      <c r="I74" s="536">
        <v>530.36</v>
      </c>
      <c r="J74" s="537">
        <v>12.0</v>
      </c>
      <c r="K74" s="535" t="s">
        <v>5331</v>
      </c>
      <c r="L74" s="2"/>
      <c r="M74" s="2"/>
      <c r="N74" s="2"/>
      <c r="O74" s="2"/>
      <c r="P74" s="2"/>
      <c r="Q74" s="2"/>
      <c r="R74" s="2"/>
      <c r="S74" s="2"/>
      <c r="T74" s="2"/>
      <c r="U74" s="2"/>
      <c r="V74" s="2"/>
      <c r="W74" s="2"/>
      <c r="X74" s="2"/>
      <c r="Y74" s="2"/>
      <c r="Z74" s="2"/>
    </row>
    <row r="75" ht="10.5" customHeight="1">
      <c r="A75" s="534">
        <v>45671.0</v>
      </c>
      <c r="B75" s="535" t="s">
        <v>5563</v>
      </c>
      <c r="C75" s="535" t="s">
        <v>205</v>
      </c>
      <c r="D75" s="535" t="s">
        <v>5775</v>
      </c>
      <c r="E75" s="535" t="s">
        <v>5776</v>
      </c>
      <c r="F75" s="536">
        <v>0.0</v>
      </c>
      <c r="G75" s="536">
        <v>4419.64</v>
      </c>
      <c r="H75" s="536">
        <v>4950.0</v>
      </c>
      <c r="I75" s="536">
        <v>530.36</v>
      </c>
      <c r="J75" s="537">
        <v>12.0</v>
      </c>
      <c r="K75" s="535" t="s">
        <v>5331</v>
      </c>
      <c r="L75" s="2"/>
      <c r="M75" s="2"/>
      <c r="N75" s="2"/>
      <c r="O75" s="2"/>
      <c r="P75" s="2"/>
      <c r="Q75" s="2"/>
      <c r="R75" s="2"/>
      <c r="S75" s="2"/>
      <c r="T75" s="2"/>
      <c r="U75" s="2"/>
      <c r="V75" s="2"/>
      <c r="W75" s="2"/>
      <c r="X75" s="2"/>
      <c r="Y75" s="2"/>
      <c r="Z75" s="2"/>
    </row>
    <row r="76" ht="10.5" customHeight="1">
      <c r="A76" s="534">
        <v>45671.0</v>
      </c>
      <c r="B76" s="535" t="s">
        <v>5563</v>
      </c>
      <c r="C76" s="535" t="s">
        <v>205</v>
      </c>
      <c r="D76" s="535" t="s">
        <v>5775</v>
      </c>
      <c r="E76" s="535" t="s">
        <v>5776</v>
      </c>
      <c r="F76" s="536">
        <v>0.0</v>
      </c>
      <c r="G76" s="536">
        <v>4419.64</v>
      </c>
      <c r="H76" s="536">
        <v>4950.0</v>
      </c>
      <c r="I76" s="536">
        <v>530.36</v>
      </c>
      <c r="J76" s="537">
        <v>12.0</v>
      </c>
      <c r="K76" s="535" t="s">
        <v>5331</v>
      </c>
      <c r="L76" s="2"/>
      <c r="M76" s="2"/>
      <c r="N76" s="2"/>
      <c r="O76" s="2"/>
      <c r="P76" s="2"/>
      <c r="Q76" s="2"/>
      <c r="R76" s="2"/>
      <c r="S76" s="2"/>
      <c r="T76" s="2"/>
      <c r="U76" s="2"/>
      <c r="V76" s="2"/>
      <c r="W76" s="2"/>
      <c r="X76" s="2"/>
      <c r="Y76" s="2"/>
      <c r="Z76" s="2"/>
    </row>
    <row r="77" ht="10.5" customHeight="1">
      <c r="A77" s="534">
        <v>45671.0</v>
      </c>
      <c r="B77" s="535" t="s">
        <v>5563</v>
      </c>
      <c r="C77" s="535" t="s">
        <v>205</v>
      </c>
      <c r="D77" s="535" t="s">
        <v>5775</v>
      </c>
      <c r="E77" s="535" t="s">
        <v>5776</v>
      </c>
      <c r="F77" s="536">
        <v>0.0</v>
      </c>
      <c r="G77" s="536">
        <v>14732.14</v>
      </c>
      <c r="H77" s="536">
        <v>16500.0</v>
      </c>
      <c r="I77" s="536">
        <v>1767.86</v>
      </c>
      <c r="J77" s="537">
        <v>12.0</v>
      </c>
      <c r="K77" s="535" t="s">
        <v>5308</v>
      </c>
      <c r="L77" s="2"/>
      <c r="M77" s="2"/>
      <c r="N77" s="2"/>
      <c r="O77" s="2"/>
      <c r="P77" s="2"/>
      <c r="Q77" s="2"/>
      <c r="R77" s="2"/>
      <c r="S77" s="2"/>
      <c r="T77" s="2"/>
      <c r="U77" s="2"/>
      <c r="V77" s="2"/>
      <c r="W77" s="2"/>
      <c r="X77" s="2"/>
      <c r="Y77" s="2"/>
      <c r="Z77" s="2"/>
    </row>
    <row r="78" ht="10.5" customHeight="1">
      <c r="A78" s="534">
        <v>45671.0</v>
      </c>
      <c r="B78" s="535" t="s">
        <v>5563</v>
      </c>
      <c r="C78" s="535" t="s">
        <v>205</v>
      </c>
      <c r="D78" s="535" t="s">
        <v>5775</v>
      </c>
      <c r="E78" s="535" t="s">
        <v>5776</v>
      </c>
      <c r="F78" s="536">
        <v>0.0</v>
      </c>
      <c r="G78" s="536">
        <v>518.46</v>
      </c>
      <c r="H78" s="536">
        <v>580.68</v>
      </c>
      <c r="I78" s="536">
        <v>62.22</v>
      </c>
      <c r="J78" s="537">
        <v>12.0</v>
      </c>
      <c r="K78" s="535" t="s">
        <v>5308</v>
      </c>
      <c r="L78" s="2"/>
      <c r="M78" s="2"/>
      <c r="N78" s="2"/>
      <c r="O78" s="2"/>
      <c r="P78" s="2"/>
      <c r="Q78" s="2"/>
      <c r="R78" s="2"/>
      <c r="S78" s="2"/>
      <c r="T78" s="2"/>
      <c r="U78" s="2"/>
      <c r="V78" s="2"/>
      <c r="W78" s="2"/>
      <c r="X78" s="2"/>
      <c r="Y78" s="2"/>
      <c r="Z78" s="2"/>
    </row>
    <row r="79" ht="10.5" customHeight="1">
      <c r="A79" s="534">
        <v>45671.0</v>
      </c>
      <c r="B79" s="535" t="s">
        <v>5563</v>
      </c>
      <c r="C79" s="535" t="s">
        <v>205</v>
      </c>
      <c r="D79" s="535" t="s">
        <v>5775</v>
      </c>
      <c r="E79" s="535" t="s">
        <v>5776</v>
      </c>
      <c r="F79" s="536">
        <v>0.0</v>
      </c>
      <c r="G79" s="536">
        <v>267.86</v>
      </c>
      <c r="H79" s="536">
        <v>300.0</v>
      </c>
      <c r="I79" s="536">
        <v>32.14</v>
      </c>
      <c r="J79" s="537">
        <v>12.0</v>
      </c>
      <c r="K79" s="535" t="s">
        <v>5320</v>
      </c>
      <c r="L79" s="2"/>
      <c r="M79" s="2"/>
      <c r="N79" s="2"/>
      <c r="O79" s="2"/>
      <c r="P79" s="2"/>
      <c r="Q79" s="2"/>
      <c r="R79" s="2"/>
      <c r="S79" s="2"/>
      <c r="T79" s="2"/>
      <c r="U79" s="2"/>
      <c r="V79" s="2"/>
      <c r="W79" s="2"/>
      <c r="X79" s="2"/>
      <c r="Y79" s="2"/>
      <c r="Z79" s="2"/>
    </row>
    <row r="80" ht="10.5" customHeight="1">
      <c r="A80" s="534">
        <v>45671.0</v>
      </c>
      <c r="B80" s="535" t="s">
        <v>5563</v>
      </c>
      <c r="C80" s="535" t="s">
        <v>205</v>
      </c>
      <c r="D80" s="535" t="s">
        <v>5775</v>
      </c>
      <c r="E80" s="535" t="s">
        <v>5776</v>
      </c>
      <c r="F80" s="536">
        <v>0.0</v>
      </c>
      <c r="G80" s="536">
        <v>2209.82</v>
      </c>
      <c r="H80" s="536">
        <v>2475.0</v>
      </c>
      <c r="I80" s="536">
        <v>265.18</v>
      </c>
      <c r="J80" s="537">
        <v>12.0</v>
      </c>
      <c r="K80" s="535" t="s">
        <v>5331</v>
      </c>
      <c r="L80" s="2"/>
      <c r="M80" s="2"/>
      <c r="N80" s="2"/>
      <c r="O80" s="2"/>
      <c r="P80" s="2"/>
      <c r="Q80" s="2"/>
      <c r="R80" s="2"/>
      <c r="S80" s="2"/>
      <c r="T80" s="2"/>
      <c r="U80" s="2"/>
      <c r="V80" s="2"/>
      <c r="W80" s="2"/>
      <c r="X80" s="2"/>
      <c r="Y80" s="2"/>
      <c r="Z80" s="2"/>
    </row>
    <row r="81" ht="10.5" customHeight="1">
      <c r="A81" s="534">
        <v>45671.0</v>
      </c>
      <c r="B81" s="535" t="s">
        <v>5563</v>
      </c>
      <c r="C81" s="535" t="s">
        <v>205</v>
      </c>
      <c r="D81" s="535" t="s">
        <v>5775</v>
      </c>
      <c r="E81" s="535" t="s">
        <v>5776</v>
      </c>
      <c r="F81" s="536">
        <v>0.0</v>
      </c>
      <c r="G81" s="536">
        <v>2209.82</v>
      </c>
      <c r="H81" s="536">
        <v>2475.0</v>
      </c>
      <c r="I81" s="536">
        <v>265.18</v>
      </c>
      <c r="J81" s="537">
        <v>12.0</v>
      </c>
      <c r="K81" s="535" t="s">
        <v>5331</v>
      </c>
      <c r="L81" s="2"/>
      <c r="M81" s="2"/>
      <c r="N81" s="2"/>
      <c r="O81" s="2"/>
      <c r="P81" s="2"/>
      <c r="Q81" s="2"/>
      <c r="R81" s="2"/>
      <c r="S81" s="2"/>
      <c r="T81" s="2"/>
      <c r="U81" s="2"/>
      <c r="V81" s="2"/>
      <c r="W81" s="2"/>
      <c r="X81" s="2"/>
      <c r="Y81" s="2"/>
      <c r="Z81" s="2"/>
    </row>
    <row r="82" ht="10.5" customHeight="1">
      <c r="A82" s="534">
        <v>45671.0</v>
      </c>
      <c r="B82" s="535" t="s">
        <v>5563</v>
      </c>
      <c r="C82" s="535" t="s">
        <v>205</v>
      </c>
      <c r="D82" s="535" t="s">
        <v>5775</v>
      </c>
      <c r="E82" s="535" t="s">
        <v>5776</v>
      </c>
      <c r="F82" s="536">
        <v>0.0</v>
      </c>
      <c r="G82" s="536">
        <v>2209.82</v>
      </c>
      <c r="H82" s="536">
        <v>2475.0</v>
      </c>
      <c r="I82" s="536">
        <v>265.18</v>
      </c>
      <c r="J82" s="537">
        <v>12.0</v>
      </c>
      <c r="K82" s="535" t="s">
        <v>5331</v>
      </c>
      <c r="L82" s="2"/>
      <c r="M82" s="2"/>
      <c r="N82" s="2"/>
      <c r="O82" s="2"/>
      <c r="P82" s="2"/>
      <c r="Q82" s="2"/>
      <c r="R82" s="2"/>
      <c r="S82" s="2"/>
      <c r="T82" s="2"/>
      <c r="U82" s="2"/>
      <c r="V82" s="2"/>
      <c r="W82" s="2"/>
      <c r="X82" s="2"/>
      <c r="Y82" s="2"/>
      <c r="Z82" s="2"/>
    </row>
    <row r="83" ht="10.5" customHeight="1">
      <c r="A83" s="534">
        <v>45671.0</v>
      </c>
      <c r="B83" s="535" t="s">
        <v>5563</v>
      </c>
      <c r="C83" s="535" t="s">
        <v>205</v>
      </c>
      <c r="D83" s="535" t="s">
        <v>5775</v>
      </c>
      <c r="E83" s="535" t="s">
        <v>5776</v>
      </c>
      <c r="F83" s="536">
        <v>0.0</v>
      </c>
      <c r="G83" s="536">
        <v>2209.82</v>
      </c>
      <c r="H83" s="536">
        <v>2475.0</v>
      </c>
      <c r="I83" s="536">
        <v>265.18</v>
      </c>
      <c r="J83" s="537">
        <v>12.0</v>
      </c>
      <c r="K83" s="535" t="s">
        <v>5331</v>
      </c>
      <c r="L83" s="2"/>
      <c r="M83" s="2"/>
      <c r="N83" s="2"/>
      <c r="O83" s="2"/>
      <c r="P83" s="2"/>
      <c r="Q83" s="2"/>
      <c r="R83" s="2"/>
      <c r="S83" s="2"/>
      <c r="T83" s="2"/>
      <c r="U83" s="2"/>
      <c r="V83" s="2"/>
      <c r="W83" s="2"/>
      <c r="X83" s="2"/>
      <c r="Y83" s="2"/>
      <c r="Z83" s="2"/>
    </row>
    <row r="84" ht="10.5" customHeight="1">
      <c r="A84" s="534">
        <v>45671.0</v>
      </c>
      <c r="B84" s="535" t="s">
        <v>5563</v>
      </c>
      <c r="C84" s="535" t="s">
        <v>205</v>
      </c>
      <c r="D84" s="535" t="s">
        <v>5775</v>
      </c>
      <c r="E84" s="535" t="s">
        <v>5776</v>
      </c>
      <c r="F84" s="536">
        <v>0.0</v>
      </c>
      <c r="G84" s="536">
        <v>2209.82</v>
      </c>
      <c r="H84" s="536">
        <v>2475.0</v>
      </c>
      <c r="I84" s="536">
        <v>265.18</v>
      </c>
      <c r="J84" s="537">
        <v>12.0</v>
      </c>
      <c r="K84" s="535" t="s">
        <v>5331</v>
      </c>
      <c r="L84" s="2"/>
      <c r="M84" s="2"/>
      <c r="N84" s="2"/>
      <c r="O84" s="2"/>
      <c r="P84" s="2"/>
      <c r="Q84" s="2"/>
      <c r="R84" s="2"/>
      <c r="S84" s="2"/>
      <c r="T84" s="2"/>
      <c r="U84" s="2"/>
      <c r="V84" s="2"/>
      <c r="W84" s="2"/>
      <c r="X84" s="2"/>
      <c r="Y84" s="2"/>
      <c r="Z84" s="2"/>
    </row>
    <row r="85" ht="10.5" customHeight="1">
      <c r="A85" s="534">
        <v>45671.0</v>
      </c>
      <c r="B85" s="535" t="s">
        <v>5563</v>
      </c>
      <c r="C85" s="535" t="s">
        <v>205</v>
      </c>
      <c r="D85" s="535" t="s">
        <v>5775</v>
      </c>
      <c r="E85" s="535" t="s">
        <v>5776</v>
      </c>
      <c r="F85" s="536">
        <v>0.0</v>
      </c>
      <c r="G85" s="536">
        <v>2209.82</v>
      </c>
      <c r="H85" s="536">
        <v>2475.0</v>
      </c>
      <c r="I85" s="536">
        <v>265.18</v>
      </c>
      <c r="J85" s="537">
        <v>12.0</v>
      </c>
      <c r="K85" s="535" t="s">
        <v>5331</v>
      </c>
      <c r="L85" s="2"/>
      <c r="M85" s="2"/>
      <c r="N85" s="2"/>
      <c r="O85" s="2"/>
      <c r="P85" s="2"/>
      <c r="Q85" s="2"/>
      <c r="R85" s="2"/>
      <c r="S85" s="2"/>
      <c r="T85" s="2"/>
      <c r="U85" s="2"/>
      <c r="V85" s="2"/>
      <c r="W85" s="2"/>
      <c r="X85" s="2"/>
      <c r="Y85" s="2"/>
      <c r="Z85" s="2"/>
    </row>
    <row r="86" ht="10.5" customHeight="1">
      <c r="A86" s="534">
        <v>45671.0</v>
      </c>
      <c r="B86" s="535" t="s">
        <v>5563</v>
      </c>
      <c r="C86" s="535" t="s">
        <v>205</v>
      </c>
      <c r="D86" s="535" t="s">
        <v>5775</v>
      </c>
      <c r="E86" s="535" t="s">
        <v>5776</v>
      </c>
      <c r="F86" s="536">
        <v>0.0</v>
      </c>
      <c r="G86" s="536">
        <v>2209.82</v>
      </c>
      <c r="H86" s="536">
        <v>2475.0</v>
      </c>
      <c r="I86" s="536">
        <v>265.18</v>
      </c>
      <c r="J86" s="537">
        <v>12.0</v>
      </c>
      <c r="K86" s="535" t="s">
        <v>5331</v>
      </c>
      <c r="L86" s="2"/>
      <c r="M86" s="2"/>
      <c r="N86" s="2"/>
      <c r="O86" s="2"/>
      <c r="P86" s="2"/>
      <c r="Q86" s="2"/>
      <c r="R86" s="2"/>
      <c r="S86" s="2"/>
      <c r="T86" s="2"/>
      <c r="U86" s="2"/>
      <c r="V86" s="2"/>
      <c r="W86" s="2"/>
      <c r="X86" s="2"/>
      <c r="Y86" s="2"/>
      <c r="Z86" s="2"/>
    </row>
    <row r="87" ht="10.5" customHeight="1">
      <c r="A87" s="534">
        <v>45671.0</v>
      </c>
      <c r="B87" s="535" t="s">
        <v>5563</v>
      </c>
      <c r="C87" s="535" t="s">
        <v>205</v>
      </c>
      <c r="D87" s="535" t="s">
        <v>5775</v>
      </c>
      <c r="E87" s="535" t="s">
        <v>5776</v>
      </c>
      <c r="F87" s="536">
        <v>0.0</v>
      </c>
      <c r="G87" s="536">
        <v>2209.82</v>
      </c>
      <c r="H87" s="536">
        <v>2475.0</v>
      </c>
      <c r="I87" s="536">
        <v>265.18</v>
      </c>
      <c r="J87" s="537">
        <v>12.0</v>
      </c>
      <c r="K87" s="535" t="s">
        <v>5331</v>
      </c>
      <c r="L87" s="2"/>
      <c r="M87" s="2"/>
      <c r="N87" s="2"/>
      <c r="O87" s="2"/>
      <c r="P87" s="2"/>
      <c r="Q87" s="2"/>
      <c r="R87" s="2"/>
      <c r="S87" s="2"/>
      <c r="T87" s="2"/>
      <c r="U87" s="2"/>
      <c r="V87" s="2"/>
      <c r="W87" s="2"/>
      <c r="X87" s="2"/>
      <c r="Y87" s="2"/>
      <c r="Z87" s="2"/>
    </row>
    <row r="88" ht="10.5" customHeight="1">
      <c r="A88" s="534">
        <v>45671.0</v>
      </c>
      <c r="B88" s="535" t="s">
        <v>5563</v>
      </c>
      <c r="C88" s="535" t="s">
        <v>205</v>
      </c>
      <c r="D88" s="535" t="s">
        <v>5775</v>
      </c>
      <c r="E88" s="535" t="s">
        <v>5776</v>
      </c>
      <c r="F88" s="536">
        <v>0.0</v>
      </c>
      <c r="G88" s="536">
        <v>2209.82</v>
      </c>
      <c r="H88" s="536">
        <v>2475.0</v>
      </c>
      <c r="I88" s="536">
        <v>265.18</v>
      </c>
      <c r="J88" s="537">
        <v>12.0</v>
      </c>
      <c r="K88" s="535" t="s">
        <v>5331</v>
      </c>
      <c r="L88" s="2"/>
      <c r="M88" s="2"/>
      <c r="N88" s="2"/>
      <c r="O88" s="2"/>
      <c r="P88" s="2"/>
      <c r="Q88" s="2"/>
      <c r="R88" s="2"/>
      <c r="S88" s="2"/>
      <c r="T88" s="2"/>
      <c r="U88" s="2"/>
      <c r="V88" s="2"/>
      <c r="W88" s="2"/>
      <c r="X88" s="2"/>
      <c r="Y88" s="2"/>
      <c r="Z88" s="2"/>
    </row>
    <row r="89" ht="10.5" customHeight="1">
      <c r="A89" s="534">
        <v>45671.0</v>
      </c>
      <c r="B89" s="535" t="s">
        <v>5563</v>
      </c>
      <c r="C89" s="535" t="s">
        <v>205</v>
      </c>
      <c r="D89" s="535" t="s">
        <v>5775</v>
      </c>
      <c r="E89" s="535" t="s">
        <v>5776</v>
      </c>
      <c r="F89" s="536">
        <v>0.0</v>
      </c>
      <c r="G89" s="536">
        <v>267.86</v>
      </c>
      <c r="H89" s="536">
        <v>300.0</v>
      </c>
      <c r="I89" s="536">
        <v>32.14</v>
      </c>
      <c r="J89" s="537">
        <v>12.0</v>
      </c>
      <c r="K89" s="535" t="s">
        <v>5320</v>
      </c>
      <c r="L89" s="2"/>
      <c r="M89" s="2"/>
      <c r="N89" s="2"/>
      <c r="O89" s="2"/>
      <c r="P89" s="2"/>
      <c r="Q89" s="2"/>
      <c r="R89" s="2"/>
      <c r="S89" s="2"/>
      <c r="T89" s="2"/>
      <c r="U89" s="2"/>
      <c r="V89" s="2"/>
      <c r="W89" s="2"/>
      <c r="X89" s="2"/>
      <c r="Y89" s="2"/>
      <c r="Z89" s="2"/>
    </row>
    <row r="90" ht="10.5" customHeight="1">
      <c r="A90" s="534">
        <v>45671.0</v>
      </c>
      <c r="B90" s="535" t="s">
        <v>5563</v>
      </c>
      <c r="C90" s="535" t="s">
        <v>205</v>
      </c>
      <c r="D90" s="535" t="s">
        <v>5775</v>
      </c>
      <c r="E90" s="535" t="s">
        <v>5776</v>
      </c>
      <c r="F90" s="536">
        <v>0.0</v>
      </c>
      <c r="G90" s="536">
        <v>267.86</v>
      </c>
      <c r="H90" s="536">
        <v>300.0</v>
      </c>
      <c r="I90" s="536">
        <v>32.14</v>
      </c>
      <c r="J90" s="537">
        <v>12.0</v>
      </c>
      <c r="K90" s="535" t="s">
        <v>5320</v>
      </c>
      <c r="L90" s="2"/>
      <c r="M90" s="2"/>
      <c r="N90" s="2"/>
      <c r="O90" s="2"/>
      <c r="P90" s="2"/>
      <c r="Q90" s="2"/>
      <c r="R90" s="2"/>
      <c r="S90" s="2"/>
      <c r="T90" s="2"/>
      <c r="U90" s="2"/>
      <c r="V90" s="2"/>
      <c r="W90" s="2"/>
      <c r="X90" s="2"/>
      <c r="Y90" s="2"/>
      <c r="Z90" s="2"/>
    </row>
    <row r="91" ht="10.5" customHeight="1">
      <c r="A91" s="534">
        <v>45671.0</v>
      </c>
      <c r="B91" s="535" t="s">
        <v>5563</v>
      </c>
      <c r="C91" s="535" t="s">
        <v>205</v>
      </c>
      <c r="D91" s="535" t="s">
        <v>5775</v>
      </c>
      <c r="E91" s="535" t="s">
        <v>5776</v>
      </c>
      <c r="F91" s="536">
        <v>0.0</v>
      </c>
      <c r="G91" s="536">
        <v>2209.82</v>
      </c>
      <c r="H91" s="536">
        <v>2475.0</v>
      </c>
      <c r="I91" s="536">
        <v>265.18</v>
      </c>
      <c r="J91" s="537">
        <v>12.0</v>
      </c>
      <c r="K91" s="535" t="s">
        <v>5331</v>
      </c>
      <c r="L91" s="2"/>
      <c r="M91" s="2"/>
      <c r="N91" s="2"/>
      <c r="O91" s="2"/>
      <c r="P91" s="2"/>
      <c r="Q91" s="2"/>
      <c r="R91" s="2"/>
      <c r="S91" s="2"/>
      <c r="T91" s="2"/>
      <c r="U91" s="2"/>
      <c r="V91" s="2"/>
      <c r="W91" s="2"/>
      <c r="X91" s="2"/>
      <c r="Y91" s="2"/>
      <c r="Z91" s="2"/>
    </row>
    <row r="92" ht="10.5" customHeight="1">
      <c r="A92" s="534">
        <v>45671.0</v>
      </c>
      <c r="B92" s="535" t="s">
        <v>5563</v>
      </c>
      <c r="C92" s="535" t="s">
        <v>205</v>
      </c>
      <c r="D92" s="535" t="s">
        <v>5775</v>
      </c>
      <c r="E92" s="535" t="s">
        <v>5776</v>
      </c>
      <c r="F92" s="536">
        <v>0.0</v>
      </c>
      <c r="G92" s="536">
        <v>2209.82</v>
      </c>
      <c r="H92" s="536">
        <v>2475.0</v>
      </c>
      <c r="I92" s="536">
        <v>265.18</v>
      </c>
      <c r="J92" s="537">
        <v>12.0</v>
      </c>
      <c r="K92" s="535" t="s">
        <v>5331</v>
      </c>
      <c r="L92" s="2"/>
      <c r="M92" s="2"/>
      <c r="N92" s="2"/>
      <c r="O92" s="2"/>
      <c r="P92" s="2"/>
      <c r="Q92" s="2"/>
      <c r="R92" s="2"/>
      <c r="S92" s="2"/>
      <c r="T92" s="2"/>
      <c r="U92" s="2"/>
      <c r="V92" s="2"/>
      <c r="W92" s="2"/>
      <c r="X92" s="2"/>
      <c r="Y92" s="2"/>
      <c r="Z92" s="2"/>
    </row>
    <row r="93" ht="10.5" customHeight="1">
      <c r="A93" s="534">
        <v>45671.0</v>
      </c>
      <c r="B93" s="535" t="s">
        <v>5563</v>
      </c>
      <c r="C93" s="535" t="s">
        <v>205</v>
      </c>
      <c r="D93" s="535" t="s">
        <v>5775</v>
      </c>
      <c r="E93" s="535" t="s">
        <v>5776</v>
      </c>
      <c r="F93" s="536">
        <v>0.0</v>
      </c>
      <c r="G93" s="536">
        <v>2209.82</v>
      </c>
      <c r="H93" s="536">
        <v>2475.0</v>
      </c>
      <c r="I93" s="536">
        <v>265.18</v>
      </c>
      <c r="J93" s="537">
        <v>12.0</v>
      </c>
      <c r="K93" s="535" t="s">
        <v>5331</v>
      </c>
      <c r="L93" s="2"/>
      <c r="M93" s="2"/>
      <c r="N93" s="2"/>
      <c r="O93" s="2"/>
      <c r="P93" s="2"/>
      <c r="Q93" s="2"/>
      <c r="R93" s="2"/>
      <c r="S93" s="2"/>
      <c r="T93" s="2"/>
      <c r="U93" s="2"/>
      <c r="V93" s="2"/>
      <c r="W93" s="2"/>
      <c r="X93" s="2"/>
      <c r="Y93" s="2"/>
      <c r="Z93" s="2"/>
    </row>
    <row r="94" ht="10.5" customHeight="1">
      <c r="A94" s="534">
        <v>45671.0</v>
      </c>
      <c r="B94" s="535" t="s">
        <v>5563</v>
      </c>
      <c r="C94" s="535" t="s">
        <v>205</v>
      </c>
      <c r="D94" s="535" t="s">
        <v>5775</v>
      </c>
      <c r="E94" s="535" t="s">
        <v>5776</v>
      </c>
      <c r="F94" s="536">
        <v>0.0</v>
      </c>
      <c r="G94" s="536">
        <v>2209.82</v>
      </c>
      <c r="H94" s="536">
        <v>2475.0</v>
      </c>
      <c r="I94" s="536">
        <v>265.18</v>
      </c>
      <c r="J94" s="537">
        <v>12.0</v>
      </c>
      <c r="K94" s="535" t="s">
        <v>5331</v>
      </c>
      <c r="L94" s="2"/>
      <c r="M94" s="2"/>
      <c r="N94" s="2"/>
      <c r="O94" s="2"/>
      <c r="P94" s="2"/>
      <c r="Q94" s="2"/>
      <c r="R94" s="2"/>
      <c r="S94" s="2"/>
      <c r="T94" s="2"/>
      <c r="U94" s="2"/>
      <c r="V94" s="2"/>
      <c r="W94" s="2"/>
      <c r="X94" s="2"/>
      <c r="Y94" s="2"/>
      <c r="Z94" s="2"/>
    </row>
    <row r="95" ht="10.5" customHeight="1">
      <c r="A95" s="534">
        <v>45671.0</v>
      </c>
      <c r="B95" s="535" t="s">
        <v>5563</v>
      </c>
      <c r="C95" s="535" t="s">
        <v>205</v>
      </c>
      <c r="D95" s="535" t="s">
        <v>5775</v>
      </c>
      <c r="E95" s="535" t="s">
        <v>5776</v>
      </c>
      <c r="F95" s="536">
        <v>0.0</v>
      </c>
      <c r="G95" s="536">
        <v>2209.82</v>
      </c>
      <c r="H95" s="536">
        <v>2475.0</v>
      </c>
      <c r="I95" s="536">
        <v>265.18</v>
      </c>
      <c r="J95" s="537">
        <v>12.0</v>
      </c>
      <c r="K95" s="535" t="s">
        <v>5331</v>
      </c>
      <c r="L95" s="2"/>
      <c r="M95" s="2"/>
      <c r="N95" s="2"/>
      <c r="O95" s="2"/>
      <c r="P95" s="2"/>
      <c r="Q95" s="2"/>
      <c r="R95" s="2"/>
      <c r="S95" s="2"/>
      <c r="T95" s="2"/>
      <c r="U95" s="2"/>
      <c r="V95" s="2"/>
      <c r="W95" s="2"/>
      <c r="X95" s="2"/>
      <c r="Y95" s="2"/>
      <c r="Z95" s="2"/>
    </row>
    <row r="96" ht="10.5" customHeight="1">
      <c r="A96" s="534">
        <v>45671.0</v>
      </c>
      <c r="B96" s="535" t="s">
        <v>5563</v>
      </c>
      <c r="C96" s="535" t="s">
        <v>205</v>
      </c>
      <c r="D96" s="535" t="s">
        <v>5775</v>
      </c>
      <c r="E96" s="535" t="s">
        <v>5776</v>
      </c>
      <c r="F96" s="536">
        <v>0.0</v>
      </c>
      <c r="G96" s="536">
        <v>2209.82</v>
      </c>
      <c r="H96" s="536">
        <v>2475.0</v>
      </c>
      <c r="I96" s="536">
        <v>265.18</v>
      </c>
      <c r="J96" s="537">
        <v>12.0</v>
      </c>
      <c r="K96" s="535" t="s">
        <v>5331</v>
      </c>
      <c r="L96" s="2"/>
      <c r="M96" s="2"/>
      <c r="N96" s="2"/>
      <c r="O96" s="2"/>
      <c r="P96" s="2"/>
      <c r="Q96" s="2"/>
      <c r="R96" s="2"/>
      <c r="S96" s="2"/>
      <c r="T96" s="2"/>
      <c r="U96" s="2"/>
      <c r="V96" s="2"/>
      <c r="W96" s="2"/>
      <c r="X96" s="2"/>
      <c r="Y96" s="2"/>
      <c r="Z96" s="2"/>
    </row>
    <row r="97" ht="10.5" customHeight="1">
      <c r="A97" s="534">
        <v>45671.0</v>
      </c>
      <c r="B97" s="535" t="s">
        <v>5563</v>
      </c>
      <c r="C97" s="535" t="s">
        <v>205</v>
      </c>
      <c r="D97" s="535" t="s">
        <v>5775</v>
      </c>
      <c r="E97" s="535" t="s">
        <v>5776</v>
      </c>
      <c r="F97" s="536">
        <v>0.0</v>
      </c>
      <c r="G97" s="536">
        <v>2209.82</v>
      </c>
      <c r="H97" s="536">
        <v>2475.0</v>
      </c>
      <c r="I97" s="536">
        <v>265.18</v>
      </c>
      <c r="J97" s="537">
        <v>12.0</v>
      </c>
      <c r="K97" s="535" t="s">
        <v>5331</v>
      </c>
      <c r="L97" s="2"/>
      <c r="M97" s="2"/>
      <c r="N97" s="2"/>
      <c r="O97" s="2"/>
      <c r="P97" s="2"/>
      <c r="Q97" s="2"/>
      <c r="R97" s="2"/>
      <c r="S97" s="2"/>
      <c r="T97" s="2"/>
      <c r="U97" s="2"/>
      <c r="V97" s="2"/>
      <c r="W97" s="2"/>
      <c r="X97" s="2"/>
      <c r="Y97" s="2"/>
      <c r="Z97" s="2"/>
    </row>
    <row r="98" ht="10.5" customHeight="1">
      <c r="A98" s="534">
        <v>45671.0</v>
      </c>
      <c r="B98" s="535" t="s">
        <v>5563</v>
      </c>
      <c r="C98" s="535" t="s">
        <v>210</v>
      </c>
      <c r="D98" s="535" t="s">
        <v>5818</v>
      </c>
      <c r="E98" s="535" t="s">
        <v>5776</v>
      </c>
      <c r="F98" s="536">
        <v>0.0</v>
      </c>
      <c r="G98" s="536">
        <v>267.86</v>
      </c>
      <c r="H98" s="536">
        <v>300.0</v>
      </c>
      <c r="I98" s="536">
        <v>32.14</v>
      </c>
      <c r="J98" s="537">
        <v>12.0</v>
      </c>
      <c r="K98" s="535" t="s">
        <v>5320</v>
      </c>
      <c r="L98" s="2"/>
      <c r="M98" s="2"/>
      <c r="N98" s="2"/>
      <c r="O98" s="2"/>
      <c r="P98" s="2"/>
      <c r="Q98" s="2"/>
      <c r="R98" s="2"/>
      <c r="S98" s="2"/>
      <c r="T98" s="2"/>
      <c r="U98" s="2"/>
      <c r="V98" s="2"/>
      <c r="W98" s="2"/>
      <c r="X98" s="2"/>
      <c r="Y98" s="2"/>
      <c r="Z98" s="2"/>
    </row>
    <row r="99" ht="10.5" customHeight="1">
      <c r="A99" s="534">
        <v>45671.0</v>
      </c>
      <c r="B99" s="535" t="s">
        <v>5563</v>
      </c>
      <c r="C99" s="535" t="s">
        <v>210</v>
      </c>
      <c r="D99" s="535" t="s">
        <v>5818</v>
      </c>
      <c r="E99" s="535" t="s">
        <v>5776</v>
      </c>
      <c r="F99" s="536">
        <v>0.0</v>
      </c>
      <c r="G99" s="536">
        <v>7589.29</v>
      </c>
      <c r="H99" s="536">
        <v>8500.0</v>
      </c>
      <c r="I99" s="536">
        <v>910.71</v>
      </c>
      <c r="J99" s="537">
        <v>12.0</v>
      </c>
      <c r="K99" s="535" t="s">
        <v>5331</v>
      </c>
      <c r="L99" s="2"/>
      <c r="M99" s="2"/>
      <c r="N99" s="2"/>
      <c r="O99" s="2"/>
      <c r="P99" s="2"/>
      <c r="Q99" s="2"/>
      <c r="R99" s="2"/>
      <c r="S99" s="2"/>
      <c r="T99" s="2"/>
      <c r="U99" s="2"/>
      <c r="V99" s="2"/>
      <c r="W99" s="2"/>
      <c r="X99" s="2"/>
      <c r="Y99" s="2"/>
      <c r="Z99" s="2"/>
    </row>
    <row r="100" ht="10.5" customHeight="1">
      <c r="A100" s="534">
        <v>45671.0</v>
      </c>
      <c r="B100" s="535" t="s">
        <v>5563</v>
      </c>
      <c r="C100" s="535" t="s">
        <v>210</v>
      </c>
      <c r="D100" s="535" t="s">
        <v>5818</v>
      </c>
      <c r="E100" s="535" t="s">
        <v>5776</v>
      </c>
      <c r="F100" s="536">
        <v>0.0</v>
      </c>
      <c r="G100" s="536">
        <v>7589.29</v>
      </c>
      <c r="H100" s="536">
        <v>8500.0</v>
      </c>
      <c r="I100" s="536">
        <v>910.71</v>
      </c>
      <c r="J100" s="537">
        <v>12.0</v>
      </c>
      <c r="K100" s="535" t="s">
        <v>5331</v>
      </c>
      <c r="L100" s="2"/>
      <c r="M100" s="2"/>
      <c r="N100" s="2"/>
      <c r="O100" s="2"/>
      <c r="P100" s="2"/>
      <c r="Q100" s="2"/>
      <c r="R100" s="2"/>
      <c r="S100" s="2"/>
      <c r="T100" s="2"/>
      <c r="U100" s="2"/>
      <c r="V100" s="2"/>
      <c r="W100" s="2"/>
      <c r="X100" s="2"/>
      <c r="Y100" s="2"/>
      <c r="Z100" s="2"/>
    </row>
    <row r="101" ht="10.5" customHeight="1">
      <c r="A101" s="534">
        <v>45671.0</v>
      </c>
      <c r="B101" s="535" t="s">
        <v>5563</v>
      </c>
      <c r="C101" s="535" t="s">
        <v>210</v>
      </c>
      <c r="D101" s="535" t="s">
        <v>5818</v>
      </c>
      <c r="E101" s="535" t="s">
        <v>5776</v>
      </c>
      <c r="F101" s="536">
        <v>0.0</v>
      </c>
      <c r="G101" s="536">
        <v>7589.29</v>
      </c>
      <c r="H101" s="536">
        <v>8500.0</v>
      </c>
      <c r="I101" s="536">
        <v>910.71</v>
      </c>
      <c r="J101" s="537">
        <v>12.0</v>
      </c>
      <c r="K101" s="535" t="s">
        <v>5331</v>
      </c>
      <c r="L101" s="2"/>
      <c r="M101" s="2"/>
      <c r="N101" s="2"/>
      <c r="O101" s="2"/>
      <c r="P101" s="2"/>
      <c r="Q101" s="2"/>
      <c r="R101" s="2"/>
      <c r="S101" s="2"/>
      <c r="T101" s="2"/>
      <c r="U101" s="2"/>
      <c r="V101" s="2"/>
      <c r="W101" s="2"/>
      <c r="X101" s="2"/>
      <c r="Y101" s="2"/>
      <c r="Z101" s="2"/>
    </row>
    <row r="102" ht="10.5" customHeight="1">
      <c r="A102" s="534">
        <v>45671.0</v>
      </c>
      <c r="B102" s="535" t="s">
        <v>5563</v>
      </c>
      <c r="C102" s="535" t="s">
        <v>210</v>
      </c>
      <c r="D102" s="535" t="s">
        <v>5818</v>
      </c>
      <c r="E102" s="535" t="s">
        <v>5776</v>
      </c>
      <c r="F102" s="536">
        <v>0.0</v>
      </c>
      <c r="G102" s="536">
        <v>7589.29</v>
      </c>
      <c r="H102" s="536">
        <v>8500.0</v>
      </c>
      <c r="I102" s="536">
        <v>910.71</v>
      </c>
      <c r="J102" s="537">
        <v>12.0</v>
      </c>
      <c r="K102" s="535" t="s">
        <v>5331</v>
      </c>
      <c r="L102" s="2"/>
      <c r="M102" s="2"/>
      <c r="N102" s="2"/>
      <c r="O102" s="2"/>
      <c r="P102" s="2"/>
      <c r="Q102" s="2"/>
      <c r="R102" s="2"/>
      <c r="S102" s="2"/>
      <c r="T102" s="2"/>
      <c r="U102" s="2"/>
      <c r="V102" s="2"/>
      <c r="W102" s="2"/>
      <c r="X102" s="2"/>
      <c r="Y102" s="2"/>
      <c r="Z102" s="2"/>
    </row>
    <row r="103" ht="10.5" customHeight="1">
      <c r="A103" s="534">
        <v>45671.0</v>
      </c>
      <c r="B103" s="535" t="s">
        <v>5563</v>
      </c>
      <c r="C103" s="535" t="s">
        <v>205</v>
      </c>
      <c r="D103" s="535" t="s">
        <v>5775</v>
      </c>
      <c r="E103" s="535" t="s">
        <v>5776</v>
      </c>
      <c r="F103" s="536">
        <v>0.0</v>
      </c>
      <c r="G103" s="536">
        <v>2209.82</v>
      </c>
      <c r="H103" s="536">
        <v>2475.0</v>
      </c>
      <c r="I103" s="536">
        <v>265.18</v>
      </c>
      <c r="J103" s="537">
        <v>12.0</v>
      </c>
      <c r="K103" s="535" t="s">
        <v>5331</v>
      </c>
      <c r="L103" s="2"/>
      <c r="M103" s="2"/>
      <c r="N103" s="2"/>
      <c r="O103" s="2"/>
      <c r="P103" s="2"/>
      <c r="Q103" s="2"/>
      <c r="R103" s="2"/>
      <c r="S103" s="2"/>
      <c r="T103" s="2"/>
      <c r="U103" s="2"/>
      <c r="V103" s="2"/>
      <c r="W103" s="2"/>
      <c r="X103" s="2"/>
      <c r="Y103" s="2"/>
      <c r="Z103" s="2"/>
    </row>
    <row r="104" ht="10.5" customHeight="1">
      <c r="A104" s="534">
        <v>45671.0</v>
      </c>
      <c r="B104" s="535" t="s">
        <v>5563</v>
      </c>
      <c r="C104" s="535" t="s">
        <v>205</v>
      </c>
      <c r="D104" s="535" t="s">
        <v>5775</v>
      </c>
      <c r="E104" s="535" t="s">
        <v>5776</v>
      </c>
      <c r="F104" s="536">
        <v>0.0</v>
      </c>
      <c r="G104" s="536">
        <v>2209.82</v>
      </c>
      <c r="H104" s="536">
        <v>2475.0</v>
      </c>
      <c r="I104" s="536">
        <v>265.18</v>
      </c>
      <c r="J104" s="537">
        <v>12.0</v>
      </c>
      <c r="K104" s="535" t="s">
        <v>5331</v>
      </c>
      <c r="L104" s="2"/>
      <c r="M104" s="2"/>
      <c r="N104" s="2"/>
      <c r="O104" s="2"/>
      <c r="P104" s="2"/>
      <c r="Q104" s="2"/>
      <c r="R104" s="2"/>
      <c r="S104" s="2"/>
      <c r="T104" s="2"/>
      <c r="U104" s="2"/>
      <c r="V104" s="2"/>
      <c r="W104" s="2"/>
      <c r="X104" s="2"/>
      <c r="Y104" s="2"/>
      <c r="Z104" s="2"/>
    </row>
    <row r="105" ht="10.5" customHeight="1">
      <c r="A105" s="534">
        <v>45671.0</v>
      </c>
      <c r="B105" s="535" t="s">
        <v>5563</v>
      </c>
      <c r="C105" s="535" t="s">
        <v>205</v>
      </c>
      <c r="D105" s="535" t="s">
        <v>5775</v>
      </c>
      <c r="E105" s="535" t="s">
        <v>5776</v>
      </c>
      <c r="F105" s="536">
        <v>0.0</v>
      </c>
      <c r="G105" s="536">
        <v>2209.82</v>
      </c>
      <c r="H105" s="536">
        <v>2475.0</v>
      </c>
      <c r="I105" s="536">
        <v>265.18</v>
      </c>
      <c r="J105" s="537">
        <v>12.0</v>
      </c>
      <c r="K105" s="535" t="s">
        <v>5331</v>
      </c>
      <c r="L105" s="2"/>
      <c r="M105" s="2"/>
      <c r="N105" s="2"/>
      <c r="O105" s="2"/>
      <c r="P105" s="2"/>
      <c r="Q105" s="2"/>
      <c r="R105" s="2"/>
      <c r="S105" s="2"/>
      <c r="T105" s="2"/>
      <c r="U105" s="2"/>
      <c r="V105" s="2"/>
      <c r="W105" s="2"/>
      <c r="X105" s="2"/>
      <c r="Y105" s="2"/>
      <c r="Z105" s="2"/>
    </row>
    <row r="106" ht="10.5" customHeight="1">
      <c r="A106" s="534">
        <v>45671.0</v>
      </c>
      <c r="B106" s="535" t="s">
        <v>5563</v>
      </c>
      <c r="C106" s="535" t="s">
        <v>205</v>
      </c>
      <c r="D106" s="535" t="s">
        <v>5775</v>
      </c>
      <c r="E106" s="535" t="s">
        <v>5776</v>
      </c>
      <c r="F106" s="536">
        <v>0.0</v>
      </c>
      <c r="G106" s="536">
        <v>2209.82</v>
      </c>
      <c r="H106" s="536">
        <v>2475.0</v>
      </c>
      <c r="I106" s="536">
        <v>265.18</v>
      </c>
      <c r="J106" s="537">
        <v>12.0</v>
      </c>
      <c r="K106" s="535" t="s">
        <v>5331</v>
      </c>
      <c r="L106" s="2"/>
      <c r="M106" s="2"/>
      <c r="N106" s="2"/>
      <c r="O106" s="2"/>
      <c r="P106" s="2"/>
      <c r="Q106" s="2"/>
      <c r="R106" s="2"/>
      <c r="S106" s="2"/>
      <c r="T106" s="2"/>
      <c r="U106" s="2"/>
      <c r="V106" s="2"/>
      <c r="W106" s="2"/>
      <c r="X106" s="2"/>
      <c r="Y106" s="2"/>
      <c r="Z106" s="2"/>
    </row>
    <row r="107" ht="10.5" customHeight="1">
      <c r="A107" s="534">
        <v>45671.0</v>
      </c>
      <c r="B107" s="535" t="s">
        <v>5563</v>
      </c>
      <c r="C107" s="535" t="s">
        <v>205</v>
      </c>
      <c r="D107" s="535" t="s">
        <v>5775</v>
      </c>
      <c r="E107" s="535" t="s">
        <v>5776</v>
      </c>
      <c r="F107" s="536">
        <v>0.0</v>
      </c>
      <c r="G107" s="536">
        <v>2209.82</v>
      </c>
      <c r="H107" s="536">
        <v>2475.0</v>
      </c>
      <c r="I107" s="536">
        <v>265.18</v>
      </c>
      <c r="J107" s="537">
        <v>12.0</v>
      </c>
      <c r="K107" s="535" t="s">
        <v>5331</v>
      </c>
      <c r="L107" s="2"/>
      <c r="M107" s="2"/>
      <c r="N107" s="2"/>
      <c r="O107" s="2"/>
      <c r="P107" s="2"/>
      <c r="Q107" s="2"/>
      <c r="R107" s="2"/>
      <c r="S107" s="2"/>
      <c r="T107" s="2"/>
      <c r="U107" s="2"/>
      <c r="V107" s="2"/>
      <c r="W107" s="2"/>
      <c r="X107" s="2"/>
      <c r="Y107" s="2"/>
      <c r="Z107" s="2"/>
    </row>
    <row r="108" ht="10.5" customHeight="1">
      <c r="A108" s="534">
        <v>45671.0</v>
      </c>
      <c r="B108" s="535" t="s">
        <v>5563</v>
      </c>
      <c r="C108" s="535" t="s">
        <v>205</v>
      </c>
      <c r="D108" s="535" t="s">
        <v>5775</v>
      </c>
      <c r="E108" s="535" t="s">
        <v>5776</v>
      </c>
      <c r="F108" s="536">
        <v>0.0</v>
      </c>
      <c r="G108" s="536">
        <v>2209.82</v>
      </c>
      <c r="H108" s="536">
        <v>2475.0</v>
      </c>
      <c r="I108" s="536">
        <v>265.18</v>
      </c>
      <c r="J108" s="537">
        <v>12.0</v>
      </c>
      <c r="K108" s="535" t="s">
        <v>5331</v>
      </c>
      <c r="L108" s="2"/>
      <c r="M108" s="2"/>
      <c r="N108" s="2"/>
      <c r="O108" s="2"/>
      <c r="P108" s="2"/>
      <c r="Q108" s="2"/>
      <c r="R108" s="2"/>
      <c r="S108" s="2"/>
      <c r="T108" s="2"/>
      <c r="U108" s="2"/>
      <c r="V108" s="2"/>
      <c r="W108" s="2"/>
      <c r="X108" s="2"/>
      <c r="Y108" s="2"/>
      <c r="Z108" s="2"/>
    </row>
    <row r="109" ht="10.5" customHeight="1">
      <c r="A109" s="534">
        <v>45671.0</v>
      </c>
      <c r="B109" s="535" t="s">
        <v>5563</v>
      </c>
      <c r="C109" s="535" t="s">
        <v>205</v>
      </c>
      <c r="D109" s="535" t="s">
        <v>5775</v>
      </c>
      <c r="E109" s="535" t="s">
        <v>5776</v>
      </c>
      <c r="F109" s="536">
        <v>0.0</v>
      </c>
      <c r="G109" s="536">
        <v>2209.82</v>
      </c>
      <c r="H109" s="536">
        <v>2475.0</v>
      </c>
      <c r="I109" s="536">
        <v>265.18</v>
      </c>
      <c r="J109" s="537">
        <v>12.0</v>
      </c>
      <c r="K109" s="535" t="s">
        <v>5331</v>
      </c>
      <c r="L109" s="2"/>
      <c r="M109" s="2"/>
      <c r="N109" s="2"/>
      <c r="O109" s="2"/>
      <c r="P109" s="2"/>
      <c r="Q109" s="2"/>
      <c r="R109" s="2"/>
      <c r="S109" s="2"/>
      <c r="T109" s="2"/>
      <c r="U109" s="2"/>
      <c r="V109" s="2"/>
      <c r="W109" s="2"/>
      <c r="X109" s="2"/>
      <c r="Y109" s="2"/>
      <c r="Z109" s="2"/>
    </row>
    <row r="110" ht="10.5" customHeight="1">
      <c r="A110" s="534">
        <v>45671.0</v>
      </c>
      <c r="B110" s="535" t="s">
        <v>5563</v>
      </c>
      <c r="C110" s="535" t="s">
        <v>205</v>
      </c>
      <c r="D110" s="535" t="s">
        <v>5775</v>
      </c>
      <c r="E110" s="535" t="s">
        <v>5776</v>
      </c>
      <c r="F110" s="536">
        <v>0.0</v>
      </c>
      <c r="G110" s="536">
        <v>2209.82</v>
      </c>
      <c r="H110" s="536">
        <v>2475.0</v>
      </c>
      <c r="I110" s="536">
        <v>265.18</v>
      </c>
      <c r="J110" s="537">
        <v>12.0</v>
      </c>
      <c r="K110" s="535" t="s">
        <v>5331</v>
      </c>
      <c r="L110" s="2"/>
      <c r="M110" s="2"/>
      <c r="N110" s="2"/>
      <c r="O110" s="2"/>
      <c r="P110" s="2"/>
      <c r="Q110" s="2"/>
      <c r="R110" s="2"/>
      <c r="S110" s="2"/>
      <c r="T110" s="2"/>
      <c r="U110" s="2"/>
      <c r="V110" s="2"/>
      <c r="W110" s="2"/>
      <c r="X110" s="2"/>
      <c r="Y110" s="2"/>
      <c r="Z110" s="2"/>
    </row>
    <row r="111" ht="10.5" customHeight="1">
      <c r="A111" s="534">
        <v>45671.0</v>
      </c>
      <c r="B111" s="535" t="s">
        <v>5563</v>
      </c>
      <c r="C111" s="535" t="s">
        <v>205</v>
      </c>
      <c r="D111" s="535" t="s">
        <v>5775</v>
      </c>
      <c r="E111" s="535" t="s">
        <v>5776</v>
      </c>
      <c r="F111" s="536">
        <v>0.0</v>
      </c>
      <c r="G111" s="536">
        <v>2209.82</v>
      </c>
      <c r="H111" s="536">
        <v>2475.0</v>
      </c>
      <c r="I111" s="536">
        <v>265.18</v>
      </c>
      <c r="J111" s="537">
        <v>12.0</v>
      </c>
      <c r="K111" s="535" t="s">
        <v>5331</v>
      </c>
      <c r="L111" s="2"/>
      <c r="M111" s="2"/>
      <c r="N111" s="2"/>
      <c r="O111" s="2"/>
      <c r="P111" s="2"/>
      <c r="Q111" s="2"/>
      <c r="R111" s="2"/>
      <c r="S111" s="2"/>
      <c r="T111" s="2"/>
      <c r="U111" s="2"/>
      <c r="V111" s="2"/>
      <c r="W111" s="2"/>
      <c r="X111" s="2"/>
      <c r="Y111" s="2"/>
      <c r="Z111" s="2"/>
    </row>
    <row r="112" ht="10.5" customHeight="1">
      <c r="A112" s="534">
        <v>45671.0</v>
      </c>
      <c r="B112" s="535" t="s">
        <v>5563</v>
      </c>
      <c r="C112" s="535" t="s">
        <v>205</v>
      </c>
      <c r="D112" s="535" t="s">
        <v>5775</v>
      </c>
      <c r="E112" s="535" t="s">
        <v>5776</v>
      </c>
      <c r="F112" s="536">
        <v>0.0</v>
      </c>
      <c r="G112" s="536">
        <v>2209.82</v>
      </c>
      <c r="H112" s="536">
        <v>2475.0</v>
      </c>
      <c r="I112" s="536">
        <v>265.18</v>
      </c>
      <c r="J112" s="537">
        <v>12.0</v>
      </c>
      <c r="K112" s="535" t="s">
        <v>5331</v>
      </c>
      <c r="L112" s="2"/>
      <c r="M112" s="2"/>
      <c r="N112" s="2"/>
      <c r="O112" s="2"/>
      <c r="P112" s="2"/>
      <c r="Q112" s="2"/>
      <c r="R112" s="2"/>
      <c r="S112" s="2"/>
      <c r="T112" s="2"/>
      <c r="U112" s="2"/>
      <c r="V112" s="2"/>
      <c r="W112" s="2"/>
      <c r="X112" s="2"/>
      <c r="Y112" s="2"/>
      <c r="Z112" s="2"/>
    </row>
    <row r="113" ht="10.5" customHeight="1">
      <c r="A113" s="534">
        <v>45671.0</v>
      </c>
      <c r="B113" s="535" t="s">
        <v>5563</v>
      </c>
      <c r="C113" s="535" t="s">
        <v>205</v>
      </c>
      <c r="D113" s="535" t="s">
        <v>5775</v>
      </c>
      <c r="E113" s="535" t="s">
        <v>5776</v>
      </c>
      <c r="F113" s="536">
        <v>0.0</v>
      </c>
      <c r="G113" s="536">
        <v>2209.82</v>
      </c>
      <c r="H113" s="536">
        <v>2475.0</v>
      </c>
      <c r="I113" s="536">
        <v>265.18</v>
      </c>
      <c r="J113" s="537">
        <v>12.0</v>
      </c>
      <c r="K113" s="535" t="s">
        <v>5331</v>
      </c>
      <c r="L113" s="2"/>
      <c r="M113" s="2"/>
      <c r="N113" s="2"/>
      <c r="O113" s="2"/>
      <c r="P113" s="2"/>
      <c r="Q113" s="2"/>
      <c r="R113" s="2"/>
      <c r="S113" s="2"/>
      <c r="T113" s="2"/>
      <c r="U113" s="2"/>
      <c r="V113" s="2"/>
      <c r="W113" s="2"/>
      <c r="X113" s="2"/>
      <c r="Y113" s="2"/>
      <c r="Z113" s="2"/>
    </row>
    <row r="114" ht="10.5" customHeight="1">
      <c r="A114" s="534">
        <v>45671.0</v>
      </c>
      <c r="B114" s="535" t="s">
        <v>5563</v>
      </c>
      <c r="C114" s="535" t="s">
        <v>205</v>
      </c>
      <c r="D114" s="535" t="s">
        <v>5775</v>
      </c>
      <c r="E114" s="535" t="s">
        <v>5776</v>
      </c>
      <c r="F114" s="536">
        <v>0.0</v>
      </c>
      <c r="G114" s="536">
        <v>2209.82</v>
      </c>
      <c r="H114" s="536">
        <v>2475.0</v>
      </c>
      <c r="I114" s="536">
        <v>265.18</v>
      </c>
      <c r="J114" s="537">
        <v>12.0</v>
      </c>
      <c r="K114" s="535" t="s">
        <v>5331</v>
      </c>
      <c r="L114" s="2"/>
      <c r="M114" s="2"/>
      <c r="N114" s="2"/>
      <c r="O114" s="2"/>
      <c r="P114" s="2"/>
      <c r="Q114" s="2"/>
      <c r="R114" s="2"/>
      <c r="S114" s="2"/>
      <c r="T114" s="2"/>
      <c r="U114" s="2"/>
      <c r="V114" s="2"/>
      <c r="W114" s="2"/>
      <c r="X114" s="2"/>
      <c r="Y114" s="2"/>
      <c r="Z114" s="2"/>
    </row>
    <row r="115" ht="10.5" customHeight="1">
      <c r="A115" s="534">
        <v>45671.0</v>
      </c>
      <c r="B115" s="535" t="s">
        <v>5563</v>
      </c>
      <c r="C115" s="535" t="s">
        <v>205</v>
      </c>
      <c r="D115" s="535" t="s">
        <v>5775</v>
      </c>
      <c r="E115" s="535" t="s">
        <v>5776</v>
      </c>
      <c r="F115" s="536">
        <v>0.0</v>
      </c>
      <c r="G115" s="536">
        <v>2209.82</v>
      </c>
      <c r="H115" s="536">
        <v>2475.0</v>
      </c>
      <c r="I115" s="536">
        <v>265.18</v>
      </c>
      <c r="J115" s="537">
        <v>12.0</v>
      </c>
      <c r="K115" s="535" t="s">
        <v>5331</v>
      </c>
      <c r="L115" s="2"/>
      <c r="M115" s="2"/>
      <c r="N115" s="2"/>
      <c r="O115" s="2"/>
      <c r="P115" s="2"/>
      <c r="Q115" s="2"/>
      <c r="R115" s="2"/>
      <c r="S115" s="2"/>
      <c r="T115" s="2"/>
      <c r="U115" s="2"/>
      <c r="V115" s="2"/>
      <c r="W115" s="2"/>
      <c r="X115" s="2"/>
      <c r="Y115" s="2"/>
      <c r="Z115" s="2"/>
    </row>
    <row r="116" ht="10.5" customHeight="1">
      <c r="A116" s="534">
        <v>45671.0</v>
      </c>
      <c r="B116" s="535" t="s">
        <v>5563</v>
      </c>
      <c r="C116" s="535" t="s">
        <v>205</v>
      </c>
      <c r="D116" s="535" t="s">
        <v>5775</v>
      </c>
      <c r="E116" s="535" t="s">
        <v>5776</v>
      </c>
      <c r="F116" s="536">
        <v>0.0</v>
      </c>
      <c r="G116" s="536">
        <v>2209.82</v>
      </c>
      <c r="H116" s="536">
        <v>2475.0</v>
      </c>
      <c r="I116" s="536">
        <v>265.18</v>
      </c>
      <c r="J116" s="537">
        <v>12.0</v>
      </c>
      <c r="K116" s="535" t="s">
        <v>5331</v>
      </c>
      <c r="L116" s="2"/>
      <c r="M116" s="2"/>
      <c r="N116" s="2"/>
      <c r="O116" s="2"/>
      <c r="P116" s="2"/>
      <c r="Q116" s="2"/>
      <c r="R116" s="2"/>
      <c r="S116" s="2"/>
      <c r="T116" s="2"/>
      <c r="U116" s="2"/>
      <c r="V116" s="2"/>
      <c r="W116" s="2"/>
      <c r="X116" s="2"/>
      <c r="Y116" s="2"/>
      <c r="Z116" s="2"/>
    </row>
    <row r="117" ht="10.5" customHeight="1">
      <c r="A117" s="534">
        <v>45671.0</v>
      </c>
      <c r="B117" s="535" t="s">
        <v>5563</v>
      </c>
      <c r="C117" s="535" t="s">
        <v>205</v>
      </c>
      <c r="D117" s="535" t="s">
        <v>5775</v>
      </c>
      <c r="E117" s="535" t="s">
        <v>5776</v>
      </c>
      <c r="F117" s="536">
        <v>0.0</v>
      </c>
      <c r="G117" s="536">
        <v>2209.82</v>
      </c>
      <c r="H117" s="536">
        <v>2475.0</v>
      </c>
      <c r="I117" s="536">
        <v>265.18</v>
      </c>
      <c r="J117" s="537">
        <v>12.0</v>
      </c>
      <c r="K117" s="535" t="s">
        <v>5331</v>
      </c>
      <c r="L117" s="2"/>
      <c r="M117" s="2"/>
      <c r="N117" s="2"/>
      <c r="O117" s="2"/>
      <c r="P117" s="2"/>
      <c r="Q117" s="2"/>
      <c r="R117" s="2"/>
      <c r="S117" s="2"/>
      <c r="T117" s="2"/>
      <c r="U117" s="2"/>
      <c r="V117" s="2"/>
      <c r="W117" s="2"/>
      <c r="X117" s="2"/>
      <c r="Y117" s="2"/>
      <c r="Z117" s="2"/>
    </row>
    <row r="118" ht="10.5" customHeight="1">
      <c r="A118" s="534">
        <v>45671.0</v>
      </c>
      <c r="B118" s="535" t="s">
        <v>5563</v>
      </c>
      <c r="C118" s="535" t="s">
        <v>205</v>
      </c>
      <c r="D118" s="535" t="s">
        <v>5775</v>
      </c>
      <c r="E118" s="535" t="s">
        <v>5776</v>
      </c>
      <c r="F118" s="536">
        <v>0.0</v>
      </c>
      <c r="G118" s="536">
        <v>2209.82</v>
      </c>
      <c r="H118" s="536">
        <v>2475.0</v>
      </c>
      <c r="I118" s="536">
        <v>265.18</v>
      </c>
      <c r="J118" s="537">
        <v>12.0</v>
      </c>
      <c r="K118" s="535" t="s">
        <v>5331</v>
      </c>
      <c r="L118" s="2"/>
      <c r="M118" s="2"/>
      <c r="N118" s="2"/>
      <c r="O118" s="2"/>
      <c r="P118" s="2"/>
      <c r="Q118" s="2"/>
      <c r="R118" s="2"/>
      <c r="S118" s="2"/>
      <c r="T118" s="2"/>
      <c r="U118" s="2"/>
      <c r="V118" s="2"/>
      <c r="W118" s="2"/>
      <c r="X118" s="2"/>
      <c r="Y118" s="2"/>
      <c r="Z118" s="2"/>
    </row>
    <row r="119" ht="10.5" customHeight="1">
      <c r="A119" s="534">
        <v>45671.0</v>
      </c>
      <c r="B119" s="535" t="s">
        <v>5563</v>
      </c>
      <c r="C119" s="535" t="s">
        <v>205</v>
      </c>
      <c r="D119" s="535" t="s">
        <v>5775</v>
      </c>
      <c r="E119" s="535" t="s">
        <v>5776</v>
      </c>
      <c r="F119" s="536">
        <v>0.0</v>
      </c>
      <c r="G119" s="536">
        <v>2209.82</v>
      </c>
      <c r="H119" s="536">
        <v>2475.0</v>
      </c>
      <c r="I119" s="536">
        <v>265.18</v>
      </c>
      <c r="J119" s="537">
        <v>12.0</v>
      </c>
      <c r="K119" s="535" t="s">
        <v>5331</v>
      </c>
      <c r="L119" s="2"/>
      <c r="M119" s="2"/>
      <c r="N119" s="2"/>
      <c r="O119" s="2"/>
      <c r="P119" s="2"/>
      <c r="Q119" s="2"/>
      <c r="R119" s="2"/>
      <c r="S119" s="2"/>
      <c r="T119" s="2"/>
      <c r="U119" s="2"/>
      <c r="V119" s="2"/>
      <c r="W119" s="2"/>
      <c r="X119" s="2"/>
      <c r="Y119" s="2"/>
      <c r="Z119" s="2"/>
    </row>
    <row r="120" ht="10.5" customHeight="1">
      <c r="A120" s="534">
        <v>45671.0</v>
      </c>
      <c r="B120" s="535" t="s">
        <v>5563</v>
      </c>
      <c r="C120" s="535" t="s">
        <v>210</v>
      </c>
      <c r="D120" s="535" t="s">
        <v>5818</v>
      </c>
      <c r="E120" s="535" t="s">
        <v>5819</v>
      </c>
      <c r="F120" s="536">
        <v>0.0</v>
      </c>
      <c r="G120" s="536">
        <v>7589.29</v>
      </c>
      <c r="H120" s="536">
        <v>8500.0</v>
      </c>
      <c r="I120" s="536">
        <v>910.71</v>
      </c>
      <c r="J120" s="537">
        <v>12.0</v>
      </c>
      <c r="K120" s="535" t="s">
        <v>5331</v>
      </c>
      <c r="L120" s="2"/>
      <c r="M120" s="2"/>
      <c r="N120" s="2"/>
      <c r="O120" s="2"/>
      <c r="P120" s="2"/>
      <c r="Q120" s="2"/>
      <c r="R120" s="2"/>
      <c r="S120" s="2"/>
      <c r="T120" s="2"/>
      <c r="U120" s="2"/>
      <c r="V120" s="2"/>
      <c r="W120" s="2"/>
      <c r="X120" s="2"/>
      <c r="Y120" s="2"/>
      <c r="Z120" s="2"/>
    </row>
    <row r="121" ht="10.5" customHeight="1">
      <c r="A121" s="534">
        <v>45672.0</v>
      </c>
      <c r="B121" s="535" t="s">
        <v>5563</v>
      </c>
      <c r="C121" s="535" t="s">
        <v>219</v>
      </c>
      <c r="D121" s="535" t="s">
        <v>5820</v>
      </c>
      <c r="E121" s="535" t="s">
        <v>5821</v>
      </c>
      <c r="F121" s="536">
        <v>0.0</v>
      </c>
      <c r="G121" s="536">
        <v>16205.36</v>
      </c>
      <c r="H121" s="536">
        <v>18150.0</v>
      </c>
      <c r="I121" s="536">
        <v>1944.64</v>
      </c>
      <c r="J121" s="537">
        <v>12.0</v>
      </c>
      <c r="K121" s="535" t="s">
        <v>5292</v>
      </c>
      <c r="L121" s="2"/>
      <c r="M121" s="2"/>
      <c r="N121" s="2"/>
      <c r="O121" s="2"/>
      <c r="P121" s="2"/>
      <c r="Q121" s="2"/>
      <c r="R121" s="2"/>
      <c r="S121" s="2"/>
      <c r="T121" s="2"/>
      <c r="U121" s="2"/>
      <c r="V121" s="2"/>
      <c r="W121" s="2"/>
      <c r="X121" s="2"/>
      <c r="Y121" s="2"/>
      <c r="Z121" s="2"/>
    </row>
    <row r="122" ht="10.5" customHeight="1">
      <c r="A122" s="534">
        <v>45672.0</v>
      </c>
      <c r="B122" s="535" t="s">
        <v>5563</v>
      </c>
      <c r="C122" s="535" t="s">
        <v>219</v>
      </c>
      <c r="D122" s="535" t="s">
        <v>5820</v>
      </c>
      <c r="E122" s="535" t="s">
        <v>5821</v>
      </c>
      <c r="F122" s="536">
        <v>0.0</v>
      </c>
      <c r="G122" s="536">
        <v>1188.17</v>
      </c>
      <c r="H122" s="536">
        <v>1330.75</v>
      </c>
      <c r="I122" s="536">
        <v>142.58</v>
      </c>
      <c r="J122" s="537">
        <v>12.0</v>
      </c>
      <c r="K122" s="535" t="s">
        <v>5292</v>
      </c>
      <c r="L122" s="2"/>
      <c r="M122" s="2"/>
      <c r="N122" s="2"/>
      <c r="O122" s="2"/>
      <c r="P122" s="2"/>
      <c r="Q122" s="2"/>
      <c r="R122" s="2"/>
      <c r="S122" s="2"/>
      <c r="T122" s="2"/>
      <c r="U122" s="2"/>
      <c r="V122" s="2"/>
      <c r="W122" s="2"/>
      <c r="X122" s="2"/>
      <c r="Y122" s="2"/>
      <c r="Z122" s="2"/>
    </row>
    <row r="123" ht="10.5" customHeight="1">
      <c r="A123" s="534">
        <v>45672.0</v>
      </c>
      <c r="B123" s="535" t="s">
        <v>5563</v>
      </c>
      <c r="C123" s="535" t="s">
        <v>215</v>
      </c>
      <c r="D123" s="535" t="s">
        <v>5822</v>
      </c>
      <c r="E123" s="535" t="s">
        <v>5823</v>
      </c>
      <c r="F123" s="536">
        <v>0.0</v>
      </c>
      <c r="G123" s="536">
        <v>71.43</v>
      </c>
      <c r="H123" s="536">
        <v>80.0</v>
      </c>
      <c r="I123" s="536">
        <v>8.57</v>
      </c>
      <c r="J123" s="537">
        <v>12.0</v>
      </c>
      <c r="K123" s="535" t="s">
        <v>5361</v>
      </c>
      <c r="L123" s="2"/>
      <c r="M123" s="2"/>
      <c r="N123" s="2"/>
      <c r="O123" s="2"/>
      <c r="P123" s="2"/>
      <c r="Q123" s="2"/>
      <c r="R123" s="2"/>
      <c r="S123" s="2"/>
      <c r="T123" s="2"/>
      <c r="U123" s="2"/>
      <c r="V123" s="2"/>
      <c r="W123" s="2"/>
      <c r="X123" s="2"/>
      <c r="Y123" s="2"/>
      <c r="Z123" s="2"/>
    </row>
    <row r="124" ht="10.5" customHeight="1">
      <c r="A124" s="534">
        <v>45672.0</v>
      </c>
      <c r="B124" s="535" t="s">
        <v>5563</v>
      </c>
      <c r="C124" s="535" t="s">
        <v>229</v>
      </c>
      <c r="D124" s="535" t="s">
        <v>5824</v>
      </c>
      <c r="E124" s="535" t="s">
        <v>5825</v>
      </c>
      <c r="F124" s="536">
        <v>0.0</v>
      </c>
      <c r="G124" s="536">
        <v>328.57</v>
      </c>
      <c r="H124" s="536">
        <v>368.0</v>
      </c>
      <c r="I124" s="536">
        <v>39.43</v>
      </c>
      <c r="J124" s="537">
        <v>12.0</v>
      </c>
      <c r="K124" s="535" t="s">
        <v>5361</v>
      </c>
      <c r="L124" s="2"/>
      <c r="M124" s="2"/>
      <c r="N124" s="2"/>
      <c r="O124" s="2"/>
      <c r="P124" s="2"/>
      <c r="Q124" s="2"/>
      <c r="R124" s="2"/>
      <c r="S124" s="2"/>
      <c r="T124" s="2"/>
      <c r="U124" s="2"/>
      <c r="V124" s="2"/>
      <c r="W124" s="2"/>
      <c r="X124" s="2"/>
      <c r="Y124" s="2"/>
      <c r="Z124" s="2"/>
    </row>
    <row r="125" ht="10.5" customHeight="1">
      <c r="A125" s="534">
        <v>45672.0</v>
      </c>
      <c r="B125" s="535" t="s">
        <v>5563</v>
      </c>
      <c r="C125" s="535" t="s">
        <v>225</v>
      </c>
      <c r="D125" s="535" t="s">
        <v>5826</v>
      </c>
      <c r="E125" s="535" t="s">
        <v>5827</v>
      </c>
      <c r="F125" s="536">
        <v>0.0</v>
      </c>
      <c r="G125" s="536">
        <v>6160.71</v>
      </c>
      <c r="H125" s="536">
        <v>6900.0</v>
      </c>
      <c r="I125" s="536">
        <v>739.29</v>
      </c>
      <c r="J125" s="537">
        <v>12.0</v>
      </c>
      <c r="K125" s="535" t="s">
        <v>5331</v>
      </c>
      <c r="L125" s="2"/>
      <c r="M125" s="2"/>
      <c r="N125" s="2"/>
      <c r="O125" s="2"/>
      <c r="P125" s="2"/>
      <c r="Q125" s="2"/>
      <c r="R125" s="2"/>
      <c r="S125" s="2"/>
      <c r="T125" s="2"/>
      <c r="U125" s="2"/>
      <c r="V125" s="2"/>
      <c r="W125" s="2"/>
      <c r="X125" s="2"/>
      <c r="Y125" s="2"/>
      <c r="Z125" s="2"/>
    </row>
    <row r="126" ht="10.5" customHeight="1">
      <c r="A126" s="534">
        <v>45673.0</v>
      </c>
      <c r="B126" s="535" t="s">
        <v>5563</v>
      </c>
      <c r="C126" s="535" t="s">
        <v>229</v>
      </c>
      <c r="D126" s="535" t="s">
        <v>5824</v>
      </c>
      <c r="E126" s="535" t="s">
        <v>5828</v>
      </c>
      <c r="F126" s="536">
        <v>0.0</v>
      </c>
      <c r="G126" s="536">
        <v>10.71</v>
      </c>
      <c r="H126" s="536">
        <v>12.0</v>
      </c>
      <c r="I126" s="536">
        <v>1.29</v>
      </c>
      <c r="J126" s="537">
        <v>12.0</v>
      </c>
      <c r="K126" s="535" t="s">
        <v>5361</v>
      </c>
      <c r="L126" s="2"/>
      <c r="M126" s="2"/>
      <c r="N126" s="2"/>
      <c r="O126" s="2"/>
      <c r="P126" s="2"/>
      <c r="Q126" s="2"/>
      <c r="R126" s="2"/>
      <c r="S126" s="2"/>
      <c r="T126" s="2"/>
      <c r="U126" s="2"/>
      <c r="V126" s="2"/>
      <c r="W126" s="2"/>
      <c r="X126" s="2"/>
      <c r="Y126" s="2"/>
      <c r="Z126" s="2"/>
    </row>
    <row r="127" ht="10.5" customHeight="1">
      <c r="A127" s="534">
        <v>45673.0</v>
      </c>
      <c r="B127" s="535" t="s">
        <v>5563</v>
      </c>
      <c r="C127" s="535" t="s">
        <v>233</v>
      </c>
      <c r="D127" s="535" t="s">
        <v>5829</v>
      </c>
      <c r="E127" s="535" t="s">
        <v>5830</v>
      </c>
      <c r="F127" s="536">
        <v>0.0</v>
      </c>
      <c r="G127" s="536">
        <v>396.43</v>
      </c>
      <c r="H127" s="536">
        <v>444.0</v>
      </c>
      <c r="I127" s="536">
        <v>47.57</v>
      </c>
      <c r="J127" s="537">
        <v>12.0</v>
      </c>
      <c r="K127" s="535" t="s">
        <v>5361</v>
      </c>
      <c r="L127" s="2"/>
      <c r="M127" s="2"/>
      <c r="N127" s="2"/>
      <c r="O127" s="2"/>
      <c r="P127" s="2"/>
      <c r="Q127" s="2"/>
      <c r="R127" s="2"/>
      <c r="S127" s="2"/>
      <c r="T127" s="2"/>
      <c r="U127" s="2"/>
      <c r="V127" s="2"/>
      <c r="W127" s="2"/>
      <c r="X127" s="2"/>
      <c r="Y127" s="2"/>
      <c r="Z127" s="2"/>
    </row>
    <row r="128" ht="10.5" customHeight="1">
      <c r="A128" s="534">
        <v>45673.0</v>
      </c>
      <c r="B128" s="535" t="s">
        <v>5563</v>
      </c>
      <c r="C128" s="535" t="s">
        <v>233</v>
      </c>
      <c r="D128" s="535" t="s">
        <v>5829</v>
      </c>
      <c r="E128" s="535" t="s">
        <v>5830</v>
      </c>
      <c r="F128" s="536">
        <v>0.0</v>
      </c>
      <c r="G128" s="536">
        <v>103.57</v>
      </c>
      <c r="H128" s="536">
        <v>116.0</v>
      </c>
      <c r="I128" s="536">
        <v>12.43</v>
      </c>
      <c r="J128" s="537">
        <v>12.0</v>
      </c>
      <c r="K128" s="535" t="s">
        <v>5361</v>
      </c>
      <c r="L128" s="2"/>
      <c r="M128" s="2"/>
      <c r="N128" s="2"/>
      <c r="O128" s="2"/>
      <c r="P128" s="2"/>
      <c r="Q128" s="2"/>
      <c r="R128" s="2"/>
      <c r="S128" s="2"/>
      <c r="T128" s="2"/>
      <c r="U128" s="2"/>
      <c r="V128" s="2"/>
      <c r="W128" s="2"/>
      <c r="X128" s="2"/>
      <c r="Y128" s="2"/>
      <c r="Z128" s="2"/>
    </row>
    <row r="129" ht="10.5" customHeight="1">
      <c r="A129" s="534">
        <v>45673.0</v>
      </c>
      <c r="B129" s="535" t="s">
        <v>5563</v>
      </c>
      <c r="C129" s="535" t="s">
        <v>233</v>
      </c>
      <c r="D129" s="535" t="s">
        <v>5829</v>
      </c>
      <c r="E129" s="535" t="s">
        <v>5830</v>
      </c>
      <c r="F129" s="536">
        <v>0.0</v>
      </c>
      <c r="G129" s="536">
        <v>35.71</v>
      </c>
      <c r="H129" s="536">
        <v>40.0</v>
      </c>
      <c r="I129" s="536">
        <v>4.29</v>
      </c>
      <c r="J129" s="537">
        <v>12.0</v>
      </c>
      <c r="K129" s="535" t="s">
        <v>5361</v>
      </c>
      <c r="L129" s="2"/>
      <c r="M129" s="2"/>
      <c r="N129" s="2"/>
      <c r="O129" s="2"/>
      <c r="P129" s="2"/>
      <c r="Q129" s="2"/>
      <c r="R129" s="2"/>
      <c r="S129" s="2"/>
      <c r="T129" s="2"/>
      <c r="U129" s="2"/>
      <c r="V129" s="2"/>
      <c r="W129" s="2"/>
      <c r="X129" s="2"/>
      <c r="Y129" s="2"/>
      <c r="Z129" s="2"/>
    </row>
    <row r="130" ht="10.5" customHeight="1">
      <c r="A130" s="534">
        <v>45674.0</v>
      </c>
      <c r="B130" s="535" t="s">
        <v>5563</v>
      </c>
      <c r="C130" s="535" t="s">
        <v>245</v>
      </c>
      <c r="D130" s="535" t="s">
        <v>5831</v>
      </c>
      <c r="E130" s="535" t="s">
        <v>5832</v>
      </c>
      <c r="F130" s="536">
        <v>0.0</v>
      </c>
      <c r="G130" s="536">
        <v>175560.0</v>
      </c>
      <c r="H130" s="536">
        <v>196627.2</v>
      </c>
      <c r="I130" s="536">
        <v>21067.2</v>
      </c>
      <c r="J130" s="537">
        <v>12.0</v>
      </c>
      <c r="K130" s="535" t="s">
        <v>5324</v>
      </c>
      <c r="L130" s="2"/>
      <c r="M130" s="2"/>
      <c r="N130" s="2"/>
      <c r="O130" s="2"/>
      <c r="P130" s="2"/>
      <c r="Q130" s="2"/>
      <c r="R130" s="2"/>
      <c r="S130" s="2"/>
      <c r="T130" s="2"/>
      <c r="U130" s="2"/>
      <c r="V130" s="2"/>
      <c r="W130" s="2"/>
      <c r="X130" s="2"/>
      <c r="Y130" s="2"/>
      <c r="Z130" s="2"/>
    </row>
    <row r="131" ht="10.5" customHeight="1">
      <c r="A131" s="534">
        <v>45674.0</v>
      </c>
      <c r="B131" s="535" t="s">
        <v>5563</v>
      </c>
      <c r="C131" s="535" t="s">
        <v>245</v>
      </c>
      <c r="D131" s="535" t="s">
        <v>5831</v>
      </c>
      <c r="E131" s="535" t="s">
        <v>5832</v>
      </c>
      <c r="F131" s="536">
        <v>0.0</v>
      </c>
      <c r="G131" s="536">
        <v>1562.79</v>
      </c>
      <c r="H131" s="536">
        <v>1750.32</v>
      </c>
      <c r="I131" s="536">
        <v>187.53</v>
      </c>
      <c r="J131" s="537">
        <v>12.0</v>
      </c>
      <c r="K131" s="535" t="s">
        <v>5325</v>
      </c>
      <c r="L131" s="2"/>
      <c r="M131" s="2"/>
      <c r="N131" s="2"/>
      <c r="O131" s="2"/>
      <c r="P131" s="2"/>
      <c r="Q131" s="2"/>
      <c r="R131" s="2"/>
      <c r="S131" s="2"/>
      <c r="T131" s="2"/>
      <c r="U131" s="2"/>
      <c r="V131" s="2"/>
      <c r="W131" s="2"/>
      <c r="X131" s="2"/>
      <c r="Y131" s="2"/>
      <c r="Z131" s="2"/>
    </row>
    <row r="132" ht="10.5" customHeight="1">
      <c r="A132" s="534">
        <v>45674.0</v>
      </c>
      <c r="B132" s="535" t="s">
        <v>5563</v>
      </c>
      <c r="C132" s="535" t="s">
        <v>251</v>
      </c>
      <c r="D132" s="535" t="s">
        <v>5833</v>
      </c>
      <c r="E132" s="535" t="s">
        <v>5834</v>
      </c>
      <c r="F132" s="536">
        <v>0.0</v>
      </c>
      <c r="G132" s="536">
        <v>3571.43</v>
      </c>
      <c r="H132" s="536">
        <v>4000.0</v>
      </c>
      <c r="I132" s="536">
        <v>428.57</v>
      </c>
      <c r="J132" s="537">
        <v>12.0</v>
      </c>
      <c r="K132" s="535" t="s">
        <v>5292</v>
      </c>
      <c r="L132" s="2"/>
      <c r="M132" s="2"/>
      <c r="N132" s="2"/>
      <c r="O132" s="2"/>
      <c r="P132" s="2"/>
      <c r="Q132" s="2"/>
      <c r="R132" s="2"/>
      <c r="S132" s="2"/>
      <c r="T132" s="2"/>
      <c r="U132" s="2"/>
      <c r="V132" s="2"/>
      <c r="W132" s="2"/>
      <c r="X132" s="2"/>
      <c r="Y132" s="2"/>
      <c r="Z132" s="2"/>
    </row>
    <row r="133" ht="10.5" customHeight="1">
      <c r="A133" s="534">
        <v>45674.0</v>
      </c>
      <c r="B133" s="535" t="s">
        <v>5563</v>
      </c>
      <c r="C133" s="535" t="s">
        <v>256</v>
      </c>
      <c r="D133" s="535" t="s">
        <v>5835</v>
      </c>
      <c r="E133" s="535" t="s">
        <v>5836</v>
      </c>
      <c r="F133" s="536">
        <v>0.0</v>
      </c>
      <c r="G133" s="536">
        <v>14732.14</v>
      </c>
      <c r="H133" s="536">
        <v>16500.0</v>
      </c>
      <c r="I133" s="536">
        <v>1767.86</v>
      </c>
      <c r="J133" s="537">
        <v>12.0</v>
      </c>
      <c r="K133" s="535" t="s">
        <v>5308</v>
      </c>
      <c r="L133" s="2"/>
      <c r="M133" s="2"/>
      <c r="N133" s="2"/>
      <c r="O133" s="2"/>
      <c r="P133" s="2"/>
      <c r="Q133" s="2"/>
      <c r="R133" s="2"/>
      <c r="S133" s="2"/>
      <c r="T133" s="2"/>
      <c r="U133" s="2"/>
      <c r="V133" s="2"/>
      <c r="W133" s="2"/>
      <c r="X133" s="2"/>
      <c r="Y133" s="2"/>
      <c r="Z133" s="2"/>
    </row>
    <row r="134" ht="10.5" customHeight="1">
      <c r="A134" s="534">
        <v>45674.0</v>
      </c>
      <c r="B134" s="535" t="s">
        <v>5563</v>
      </c>
      <c r="C134" s="535" t="s">
        <v>2205</v>
      </c>
      <c r="D134" s="535" t="s">
        <v>5837</v>
      </c>
      <c r="E134" s="535" t="s">
        <v>5838</v>
      </c>
      <c r="F134" s="536">
        <v>0.0</v>
      </c>
      <c r="G134" s="536">
        <v>1500.0</v>
      </c>
      <c r="H134" s="536">
        <v>1680.0</v>
      </c>
      <c r="I134" s="536">
        <v>180.0</v>
      </c>
      <c r="J134" s="537">
        <v>12.0</v>
      </c>
      <c r="K134" s="535" t="s">
        <v>5331</v>
      </c>
      <c r="L134" s="2"/>
      <c r="M134" s="2"/>
      <c r="N134" s="2"/>
      <c r="O134" s="2"/>
      <c r="P134" s="2"/>
      <c r="Q134" s="2"/>
      <c r="R134" s="2"/>
      <c r="S134" s="2"/>
      <c r="T134" s="2"/>
      <c r="U134" s="2"/>
      <c r="V134" s="2"/>
      <c r="W134" s="2"/>
      <c r="X134" s="2"/>
      <c r="Y134" s="2"/>
      <c r="Z134" s="2"/>
    </row>
    <row r="135" ht="10.5" customHeight="1">
      <c r="A135" s="534">
        <v>45677.0</v>
      </c>
      <c r="B135" s="535" t="s">
        <v>5563</v>
      </c>
      <c r="C135" s="535" t="s">
        <v>274</v>
      </c>
      <c r="D135" s="535" t="s">
        <v>5839</v>
      </c>
      <c r="E135" s="535" t="s">
        <v>5840</v>
      </c>
      <c r="F135" s="536">
        <v>0.0</v>
      </c>
      <c r="G135" s="536">
        <v>803.57</v>
      </c>
      <c r="H135" s="536">
        <v>900.0</v>
      </c>
      <c r="I135" s="536">
        <v>96.43</v>
      </c>
      <c r="J135" s="537">
        <v>12.0</v>
      </c>
      <c r="K135" s="535" t="s">
        <v>5363</v>
      </c>
      <c r="L135" s="2"/>
      <c r="M135" s="2"/>
      <c r="N135" s="2"/>
      <c r="O135" s="2"/>
      <c r="P135" s="2"/>
      <c r="Q135" s="2"/>
      <c r="R135" s="2"/>
      <c r="S135" s="2"/>
      <c r="T135" s="2"/>
      <c r="U135" s="2"/>
      <c r="V135" s="2"/>
      <c r="W135" s="2"/>
      <c r="X135" s="2"/>
      <c r="Y135" s="2"/>
      <c r="Z135" s="2"/>
    </row>
    <row r="136" ht="10.5" customHeight="1">
      <c r="A136" s="534">
        <v>45677.0</v>
      </c>
      <c r="B136" s="535" t="s">
        <v>5563</v>
      </c>
      <c r="C136" s="535" t="s">
        <v>262</v>
      </c>
      <c r="D136" s="535" t="s">
        <v>5841</v>
      </c>
      <c r="E136" s="535" t="s">
        <v>5842</v>
      </c>
      <c r="F136" s="536">
        <v>0.0</v>
      </c>
      <c r="G136" s="536">
        <v>16071.43</v>
      </c>
      <c r="H136" s="536">
        <v>18000.0</v>
      </c>
      <c r="I136" s="536">
        <v>1928.57</v>
      </c>
      <c r="J136" s="537">
        <v>12.0</v>
      </c>
      <c r="K136" s="535" t="s">
        <v>5308</v>
      </c>
      <c r="L136" s="2"/>
      <c r="M136" s="2"/>
      <c r="N136" s="2"/>
      <c r="O136" s="2"/>
      <c r="P136" s="2"/>
      <c r="Q136" s="2"/>
      <c r="R136" s="2"/>
      <c r="S136" s="2"/>
      <c r="T136" s="2"/>
      <c r="U136" s="2"/>
      <c r="V136" s="2"/>
      <c r="W136" s="2"/>
      <c r="X136" s="2"/>
      <c r="Y136" s="2"/>
      <c r="Z136" s="2"/>
    </row>
    <row r="137" ht="10.5" customHeight="1">
      <c r="A137" s="534">
        <v>45677.0</v>
      </c>
      <c r="B137" s="535" t="s">
        <v>5563</v>
      </c>
      <c r="C137" s="535" t="s">
        <v>262</v>
      </c>
      <c r="D137" s="535" t="s">
        <v>5841</v>
      </c>
      <c r="E137" s="535" t="s">
        <v>5842</v>
      </c>
      <c r="F137" s="536">
        <v>0.0</v>
      </c>
      <c r="G137" s="536">
        <v>1339.29</v>
      </c>
      <c r="H137" s="536">
        <v>1500.0</v>
      </c>
      <c r="I137" s="536">
        <v>160.71</v>
      </c>
      <c r="J137" s="537">
        <v>12.0</v>
      </c>
      <c r="K137" s="535" t="s">
        <v>5308</v>
      </c>
      <c r="L137" s="2"/>
      <c r="M137" s="2"/>
      <c r="N137" s="2"/>
      <c r="O137" s="2"/>
      <c r="P137" s="2"/>
      <c r="Q137" s="2"/>
      <c r="R137" s="2"/>
      <c r="S137" s="2"/>
      <c r="T137" s="2"/>
      <c r="U137" s="2"/>
      <c r="V137" s="2"/>
      <c r="W137" s="2"/>
      <c r="X137" s="2"/>
      <c r="Y137" s="2"/>
      <c r="Z137" s="2"/>
    </row>
    <row r="138" ht="10.5" customHeight="1">
      <c r="A138" s="534">
        <v>45677.0</v>
      </c>
      <c r="B138" s="535" t="s">
        <v>5563</v>
      </c>
      <c r="C138" s="535" t="s">
        <v>262</v>
      </c>
      <c r="D138" s="535" t="s">
        <v>5841</v>
      </c>
      <c r="E138" s="535" t="s">
        <v>5842</v>
      </c>
      <c r="F138" s="536">
        <v>0.0</v>
      </c>
      <c r="G138" s="536">
        <v>1252.96</v>
      </c>
      <c r="H138" s="536">
        <v>1403.31</v>
      </c>
      <c r="I138" s="536">
        <v>150.35</v>
      </c>
      <c r="J138" s="537">
        <v>12.0</v>
      </c>
      <c r="K138" s="535" t="s">
        <v>5308</v>
      </c>
      <c r="L138" s="2"/>
      <c r="M138" s="2"/>
      <c r="N138" s="2"/>
      <c r="O138" s="2"/>
      <c r="P138" s="2"/>
      <c r="Q138" s="2"/>
      <c r="R138" s="2"/>
      <c r="S138" s="2"/>
      <c r="T138" s="2"/>
      <c r="U138" s="2"/>
      <c r="V138" s="2"/>
      <c r="W138" s="2"/>
      <c r="X138" s="2"/>
      <c r="Y138" s="2"/>
      <c r="Z138" s="2"/>
    </row>
    <row r="139" ht="10.5" customHeight="1">
      <c r="A139" s="534">
        <v>45677.0</v>
      </c>
      <c r="B139" s="535" t="s">
        <v>5563</v>
      </c>
      <c r="C139" s="535" t="s">
        <v>270</v>
      </c>
      <c r="D139" s="535" t="s">
        <v>5564</v>
      </c>
      <c r="E139" s="535" t="s">
        <v>5565</v>
      </c>
      <c r="F139" s="536">
        <v>0.0</v>
      </c>
      <c r="G139" s="536">
        <v>16071.43</v>
      </c>
      <c r="H139" s="536">
        <v>18000.0</v>
      </c>
      <c r="I139" s="536">
        <v>1928.57</v>
      </c>
      <c r="J139" s="537">
        <v>12.0</v>
      </c>
      <c r="K139" s="535" t="s">
        <v>5308</v>
      </c>
      <c r="L139" s="2"/>
      <c r="M139" s="2"/>
      <c r="N139" s="2"/>
      <c r="O139" s="2"/>
      <c r="P139" s="2"/>
      <c r="Q139" s="2"/>
      <c r="R139" s="2"/>
      <c r="S139" s="2"/>
      <c r="T139" s="2"/>
      <c r="U139" s="2"/>
      <c r="V139" s="2"/>
      <c r="W139" s="2"/>
      <c r="X139" s="2"/>
      <c r="Y139" s="2"/>
      <c r="Z139" s="2"/>
    </row>
    <row r="140" ht="10.5" customHeight="1">
      <c r="A140" s="534">
        <v>45677.0</v>
      </c>
      <c r="B140" s="535" t="s">
        <v>5563</v>
      </c>
      <c r="C140" s="535" t="s">
        <v>270</v>
      </c>
      <c r="D140" s="535" t="s">
        <v>5564</v>
      </c>
      <c r="E140" s="535" t="s">
        <v>5565</v>
      </c>
      <c r="F140" s="536">
        <v>0.0</v>
      </c>
      <c r="G140" s="536">
        <v>518.46</v>
      </c>
      <c r="H140" s="536">
        <v>580.68</v>
      </c>
      <c r="I140" s="536">
        <v>62.22</v>
      </c>
      <c r="J140" s="537">
        <v>12.0</v>
      </c>
      <c r="K140" s="535" t="s">
        <v>5308</v>
      </c>
      <c r="L140" s="2"/>
      <c r="M140" s="2"/>
      <c r="N140" s="2"/>
      <c r="O140" s="2"/>
      <c r="P140" s="2"/>
      <c r="Q140" s="2"/>
      <c r="R140" s="2"/>
      <c r="S140" s="2"/>
      <c r="T140" s="2"/>
      <c r="U140" s="2"/>
      <c r="V140" s="2"/>
      <c r="W140" s="2"/>
      <c r="X140" s="2"/>
      <c r="Y140" s="2"/>
      <c r="Z140" s="2"/>
    </row>
    <row r="141" ht="10.5" customHeight="1">
      <c r="A141" s="534">
        <v>45677.0</v>
      </c>
      <c r="B141" s="535" t="s">
        <v>5563</v>
      </c>
      <c r="C141" s="535" t="s">
        <v>233</v>
      </c>
      <c r="D141" s="535" t="s">
        <v>5829</v>
      </c>
      <c r="E141" s="535" t="s">
        <v>5843</v>
      </c>
      <c r="F141" s="536">
        <v>0.0</v>
      </c>
      <c r="G141" s="536">
        <v>16071.43</v>
      </c>
      <c r="H141" s="536">
        <v>18000.0</v>
      </c>
      <c r="I141" s="536">
        <v>1928.57</v>
      </c>
      <c r="J141" s="537">
        <v>12.0</v>
      </c>
      <c r="K141" s="535" t="s">
        <v>5308</v>
      </c>
      <c r="L141" s="2"/>
      <c r="M141" s="2"/>
      <c r="N141" s="2"/>
      <c r="O141" s="2"/>
      <c r="P141" s="2"/>
      <c r="Q141" s="2"/>
      <c r="R141" s="2"/>
      <c r="S141" s="2"/>
      <c r="T141" s="2"/>
      <c r="U141" s="2"/>
      <c r="V141" s="2"/>
      <c r="W141" s="2"/>
      <c r="X141" s="2"/>
      <c r="Y141" s="2"/>
      <c r="Z141" s="2"/>
    </row>
    <row r="142" ht="10.5" customHeight="1">
      <c r="A142" s="534">
        <v>45677.0</v>
      </c>
      <c r="B142" s="535" t="s">
        <v>5563</v>
      </c>
      <c r="C142" s="535" t="s">
        <v>233</v>
      </c>
      <c r="D142" s="535" t="s">
        <v>5829</v>
      </c>
      <c r="E142" s="535" t="s">
        <v>5843</v>
      </c>
      <c r="F142" s="536">
        <v>0.0</v>
      </c>
      <c r="G142" s="536">
        <v>3214.29</v>
      </c>
      <c r="H142" s="536">
        <v>3600.0</v>
      </c>
      <c r="I142" s="536">
        <v>385.71</v>
      </c>
      <c r="J142" s="537">
        <v>12.0</v>
      </c>
      <c r="K142" s="535" t="s">
        <v>5320</v>
      </c>
      <c r="L142" s="2"/>
      <c r="M142" s="2"/>
      <c r="N142" s="2"/>
      <c r="O142" s="2"/>
      <c r="P142" s="2"/>
      <c r="Q142" s="2"/>
      <c r="R142" s="2"/>
      <c r="S142" s="2"/>
      <c r="T142" s="2"/>
      <c r="U142" s="2"/>
      <c r="V142" s="2"/>
      <c r="W142" s="2"/>
      <c r="X142" s="2"/>
      <c r="Y142" s="2"/>
      <c r="Z142" s="2"/>
    </row>
    <row r="143" ht="10.5" customHeight="1">
      <c r="A143" s="534">
        <v>45677.0</v>
      </c>
      <c r="B143" s="535" t="s">
        <v>5563</v>
      </c>
      <c r="C143" s="535" t="s">
        <v>233</v>
      </c>
      <c r="D143" s="535" t="s">
        <v>5829</v>
      </c>
      <c r="E143" s="535" t="s">
        <v>5843</v>
      </c>
      <c r="F143" s="536">
        <v>0.0</v>
      </c>
      <c r="G143" s="536">
        <v>1339.29</v>
      </c>
      <c r="H143" s="536">
        <v>1500.0</v>
      </c>
      <c r="I143" s="536">
        <v>160.71</v>
      </c>
      <c r="J143" s="537">
        <v>12.0</v>
      </c>
      <c r="K143" s="535" t="s">
        <v>5308</v>
      </c>
      <c r="L143" s="2"/>
      <c r="M143" s="2"/>
      <c r="N143" s="2"/>
      <c r="O143" s="2"/>
      <c r="P143" s="2"/>
      <c r="Q143" s="2"/>
      <c r="R143" s="2"/>
      <c r="S143" s="2"/>
      <c r="T143" s="2"/>
      <c r="U143" s="2"/>
      <c r="V143" s="2"/>
      <c r="W143" s="2"/>
      <c r="X143" s="2"/>
      <c r="Y143" s="2"/>
      <c r="Z143" s="2"/>
    </row>
    <row r="144" ht="10.5" customHeight="1">
      <c r="A144" s="534">
        <v>45677.0</v>
      </c>
      <c r="B144" s="535" t="s">
        <v>5563</v>
      </c>
      <c r="C144" s="535" t="s">
        <v>233</v>
      </c>
      <c r="D144" s="535" t="s">
        <v>5829</v>
      </c>
      <c r="E144" s="535" t="s">
        <v>5843</v>
      </c>
      <c r="F144" s="536">
        <v>0.0</v>
      </c>
      <c r="G144" s="536">
        <v>734.49</v>
      </c>
      <c r="H144" s="536">
        <v>822.63</v>
      </c>
      <c r="I144" s="536">
        <v>88.14</v>
      </c>
      <c r="J144" s="537">
        <v>12.0</v>
      </c>
      <c r="K144" s="535" t="s">
        <v>5308</v>
      </c>
      <c r="L144" s="2"/>
      <c r="M144" s="2"/>
      <c r="N144" s="2"/>
      <c r="O144" s="2"/>
      <c r="P144" s="2"/>
      <c r="Q144" s="2"/>
      <c r="R144" s="2"/>
      <c r="S144" s="2"/>
      <c r="T144" s="2"/>
      <c r="U144" s="2"/>
      <c r="V144" s="2"/>
      <c r="W144" s="2"/>
      <c r="X144" s="2"/>
      <c r="Y144" s="2"/>
      <c r="Z144" s="2"/>
    </row>
    <row r="145" ht="10.5" customHeight="1">
      <c r="A145" s="534">
        <v>45677.0</v>
      </c>
      <c r="B145" s="535" t="s">
        <v>5563</v>
      </c>
      <c r="C145" s="535" t="s">
        <v>233</v>
      </c>
      <c r="D145" s="535" t="s">
        <v>5829</v>
      </c>
      <c r="E145" s="535" t="s">
        <v>5843</v>
      </c>
      <c r="F145" s="536">
        <v>0.0</v>
      </c>
      <c r="G145" s="536">
        <v>535.71</v>
      </c>
      <c r="H145" s="536">
        <v>600.0</v>
      </c>
      <c r="I145" s="536">
        <v>64.29</v>
      </c>
      <c r="J145" s="537">
        <v>12.0</v>
      </c>
      <c r="K145" s="535" t="s">
        <v>5320</v>
      </c>
      <c r="L145" s="2"/>
      <c r="M145" s="2"/>
      <c r="N145" s="2"/>
      <c r="O145" s="2"/>
      <c r="P145" s="2"/>
      <c r="Q145" s="2"/>
      <c r="R145" s="2"/>
      <c r="S145" s="2"/>
      <c r="T145" s="2"/>
      <c r="U145" s="2"/>
      <c r="V145" s="2"/>
      <c r="W145" s="2"/>
      <c r="X145" s="2"/>
      <c r="Y145" s="2"/>
      <c r="Z145" s="2"/>
    </row>
    <row r="146" ht="10.5" customHeight="1">
      <c r="A146" s="534">
        <v>45679.0</v>
      </c>
      <c r="B146" s="535" t="s">
        <v>5563</v>
      </c>
      <c r="C146" s="535" t="s">
        <v>278</v>
      </c>
      <c r="D146" s="535" t="s">
        <v>5808</v>
      </c>
      <c r="E146" s="535" t="s">
        <v>5844</v>
      </c>
      <c r="F146" s="536">
        <v>0.0</v>
      </c>
      <c r="G146" s="536">
        <v>535.71</v>
      </c>
      <c r="H146" s="536">
        <v>600.0</v>
      </c>
      <c r="I146" s="536">
        <v>64.29</v>
      </c>
      <c r="J146" s="537">
        <v>12.0</v>
      </c>
      <c r="K146" s="535" t="s">
        <v>5363</v>
      </c>
      <c r="L146" s="2"/>
      <c r="M146" s="2"/>
      <c r="N146" s="2"/>
      <c r="O146" s="2"/>
      <c r="P146" s="2"/>
      <c r="Q146" s="2"/>
      <c r="R146" s="2"/>
      <c r="S146" s="2"/>
      <c r="T146" s="2"/>
      <c r="U146" s="2"/>
      <c r="V146" s="2"/>
      <c r="W146" s="2"/>
      <c r="X146" s="2"/>
      <c r="Y146" s="2"/>
      <c r="Z146" s="2"/>
    </row>
    <row r="147" ht="10.5" customHeight="1">
      <c r="A147" s="534">
        <v>45680.0</v>
      </c>
      <c r="B147" s="535" t="s">
        <v>5563</v>
      </c>
      <c r="C147" s="535" t="s">
        <v>285</v>
      </c>
      <c r="D147" s="535" t="s">
        <v>5845</v>
      </c>
      <c r="E147" s="535" t="s">
        <v>5846</v>
      </c>
      <c r="F147" s="536">
        <v>0.0</v>
      </c>
      <c r="G147" s="536">
        <v>1250.0</v>
      </c>
      <c r="H147" s="536">
        <v>1400.0</v>
      </c>
      <c r="I147" s="536">
        <v>150.0</v>
      </c>
      <c r="J147" s="537">
        <v>12.0</v>
      </c>
      <c r="K147" s="535" t="s">
        <v>5331</v>
      </c>
      <c r="L147" s="2"/>
      <c r="M147" s="2"/>
      <c r="N147" s="2"/>
      <c r="O147" s="2"/>
      <c r="P147" s="2"/>
      <c r="Q147" s="2"/>
      <c r="R147" s="2"/>
      <c r="S147" s="2"/>
      <c r="T147" s="2"/>
      <c r="U147" s="2"/>
      <c r="V147" s="2"/>
      <c r="W147" s="2"/>
      <c r="X147" s="2"/>
      <c r="Y147" s="2"/>
      <c r="Z147" s="2"/>
    </row>
    <row r="148" ht="10.5" customHeight="1">
      <c r="A148" s="534">
        <v>45680.0</v>
      </c>
      <c r="B148" s="535" t="s">
        <v>5563</v>
      </c>
      <c r="C148" s="535" t="s">
        <v>281</v>
      </c>
      <c r="D148" s="535" t="s">
        <v>5847</v>
      </c>
      <c r="E148" s="535" t="s">
        <v>5848</v>
      </c>
      <c r="F148" s="536">
        <v>0.0</v>
      </c>
      <c r="G148" s="536">
        <v>17.86</v>
      </c>
      <c r="H148" s="536">
        <v>20.0</v>
      </c>
      <c r="I148" s="536">
        <v>2.14</v>
      </c>
      <c r="J148" s="537">
        <v>12.0</v>
      </c>
      <c r="K148" s="535" t="s">
        <v>5361</v>
      </c>
      <c r="L148" s="2"/>
      <c r="M148" s="2"/>
      <c r="N148" s="2"/>
      <c r="O148" s="2"/>
      <c r="P148" s="2"/>
      <c r="Q148" s="2"/>
      <c r="R148" s="2"/>
      <c r="S148" s="2"/>
      <c r="T148" s="2"/>
      <c r="U148" s="2"/>
      <c r="V148" s="2"/>
      <c r="W148" s="2"/>
      <c r="X148" s="2"/>
      <c r="Y148" s="2"/>
      <c r="Z148" s="2"/>
    </row>
    <row r="149" ht="10.5" customHeight="1">
      <c r="A149" s="534">
        <v>45681.0</v>
      </c>
      <c r="B149" s="535" t="s">
        <v>5563</v>
      </c>
      <c r="C149" s="535" t="s">
        <v>290</v>
      </c>
      <c r="D149" s="535" t="s">
        <v>5849</v>
      </c>
      <c r="E149" s="535" t="s">
        <v>5850</v>
      </c>
      <c r="F149" s="536">
        <v>0.0</v>
      </c>
      <c r="G149" s="536">
        <v>2812.5</v>
      </c>
      <c r="H149" s="536">
        <v>3150.0</v>
      </c>
      <c r="I149" s="536">
        <v>337.5</v>
      </c>
      <c r="J149" s="537">
        <v>12.0</v>
      </c>
      <c r="K149" s="535" t="s">
        <v>5331</v>
      </c>
      <c r="L149" s="2"/>
      <c r="M149" s="2"/>
      <c r="N149" s="2"/>
      <c r="O149" s="2"/>
      <c r="P149" s="2"/>
      <c r="Q149" s="2"/>
      <c r="R149" s="2"/>
      <c r="S149" s="2"/>
      <c r="T149" s="2"/>
      <c r="U149" s="2"/>
      <c r="V149" s="2"/>
      <c r="W149" s="2"/>
      <c r="X149" s="2"/>
      <c r="Y149" s="2"/>
      <c r="Z149" s="2"/>
    </row>
    <row r="150" ht="10.5" customHeight="1">
      <c r="A150" s="534">
        <v>45681.0</v>
      </c>
      <c r="B150" s="535" t="s">
        <v>5563</v>
      </c>
      <c r="C150" s="535" t="s">
        <v>290</v>
      </c>
      <c r="D150" s="535" t="s">
        <v>5849</v>
      </c>
      <c r="E150" s="535" t="s">
        <v>5850</v>
      </c>
      <c r="F150" s="536">
        <v>0.0</v>
      </c>
      <c r="G150" s="536">
        <v>2812.5</v>
      </c>
      <c r="H150" s="536">
        <v>3150.0</v>
      </c>
      <c r="I150" s="536">
        <v>337.5</v>
      </c>
      <c r="J150" s="537">
        <v>12.0</v>
      </c>
      <c r="K150" s="535" t="s">
        <v>5331</v>
      </c>
      <c r="L150" s="2"/>
      <c r="M150" s="2"/>
      <c r="N150" s="2"/>
      <c r="O150" s="2"/>
      <c r="P150" s="2"/>
      <c r="Q150" s="2"/>
      <c r="R150" s="2"/>
      <c r="S150" s="2"/>
      <c r="T150" s="2"/>
      <c r="U150" s="2"/>
      <c r="V150" s="2"/>
      <c r="W150" s="2"/>
      <c r="X150" s="2"/>
      <c r="Y150" s="2"/>
      <c r="Z150" s="2"/>
    </row>
    <row r="151" ht="10.5" customHeight="1">
      <c r="A151" s="534">
        <v>45681.0</v>
      </c>
      <c r="B151" s="535" t="s">
        <v>5563</v>
      </c>
      <c r="C151" s="535" t="s">
        <v>296</v>
      </c>
      <c r="D151" s="535" t="s">
        <v>5851</v>
      </c>
      <c r="E151" s="535" t="s">
        <v>5852</v>
      </c>
      <c r="F151" s="536">
        <v>0.0</v>
      </c>
      <c r="G151" s="536">
        <v>6696.43</v>
      </c>
      <c r="H151" s="536">
        <v>7500.0</v>
      </c>
      <c r="I151" s="536">
        <v>803.57</v>
      </c>
      <c r="J151" s="537">
        <v>12.0</v>
      </c>
      <c r="K151" s="535" t="s">
        <v>5331</v>
      </c>
      <c r="L151" s="2"/>
      <c r="M151" s="2"/>
      <c r="N151" s="2"/>
      <c r="O151" s="2"/>
      <c r="P151" s="2"/>
      <c r="Q151" s="2"/>
      <c r="R151" s="2"/>
      <c r="S151" s="2"/>
      <c r="T151" s="2"/>
      <c r="U151" s="2"/>
      <c r="V151" s="2"/>
      <c r="W151" s="2"/>
      <c r="X151" s="2"/>
      <c r="Y151" s="2"/>
      <c r="Z151" s="2"/>
    </row>
    <row r="152" ht="10.5" customHeight="1">
      <c r="A152" s="534">
        <v>45681.0</v>
      </c>
      <c r="B152" s="535" t="s">
        <v>5563</v>
      </c>
      <c r="C152" s="535" t="s">
        <v>296</v>
      </c>
      <c r="D152" s="535" t="s">
        <v>5851</v>
      </c>
      <c r="E152" s="535" t="s">
        <v>5852</v>
      </c>
      <c r="F152" s="536">
        <v>0.0</v>
      </c>
      <c r="G152" s="536">
        <v>892.86</v>
      </c>
      <c r="H152" s="536">
        <v>1000.0</v>
      </c>
      <c r="I152" s="536">
        <v>107.14</v>
      </c>
      <c r="J152" s="537">
        <v>12.0</v>
      </c>
      <c r="K152" s="535" t="s">
        <v>5331</v>
      </c>
      <c r="L152" s="2"/>
      <c r="M152" s="2"/>
      <c r="N152" s="2"/>
      <c r="O152" s="2"/>
      <c r="P152" s="2"/>
      <c r="Q152" s="2"/>
      <c r="R152" s="2"/>
      <c r="S152" s="2"/>
      <c r="T152" s="2"/>
      <c r="U152" s="2"/>
      <c r="V152" s="2"/>
      <c r="W152" s="2"/>
      <c r="X152" s="2"/>
      <c r="Y152" s="2"/>
      <c r="Z152" s="2"/>
    </row>
    <row r="153" ht="10.5" customHeight="1">
      <c r="A153" s="534">
        <v>45681.0</v>
      </c>
      <c r="B153" s="535" t="s">
        <v>5563</v>
      </c>
      <c r="C153" s="535" t="s">
        <v>302</v>
      </c>
      <c r="D153" s="535" t="s">
        <v>5853</v>
      </c>
      <c r="E153" s="535" t="s">
        <v>5854</v>
      </c>
      <c r="F153" s="536">
        <v>0.0</v>
      </c>
      <c r="G153" s="536">
        <v>535.71</v>
      </c>
      <c r="H153" s="536">
        <v>600.0</v>
      </c>
      <c r="I153" s="536">
        <v>64.29</v>
      </c>
      <c r="J153" s="537">
        <v>12.0</v>
      </c>
      <c r="K153" s="535" t="s">
        <v>5363</v>
      </c>
      <c r="L153" s="2"/>
      <c r="M153" s="2"/>
      <c r="N153" s="2"/>
      <c r="O153" s="2"/>
      <c r="P153" s="2"/>
      <c r="Q153" s="2"/>
      <c r="R153" s="2"/>
      <c r="S153" s="2"/>
      <c r="T153" s="2"/>
      <c r="U153" s="2"/>
      <c r="V153" s="2"/>
      <c r="W153" s="2"/>
      <c r="X153" s="2"/>
      <c r="Y153" s="2"/>
      <c r="Z153" s="2"/>
    </row>
    <row r="154" ht="10.5" customHeight="1">
      <c r="A154" s="534">
        <v>45681.0</v>
      </c>
      <c r="B154" s="535" t="s">
        <v>5563</v>
      </c>
      <c r="C154" s="535" t="s">
        <v>296</v>
      </c>
      <c r="D154" s="535" t="s">
        <v>5851</v>
      </c>
      <c r="E154" s="535" t="s">
        <v>5852</v>
      </c>
      <c r="F154" s="536">
        <v>0.0</v>
      </c>
      <c r="G154" s="536">
        <v>1785.71</v>
      </c>
      <c r="H154" s="536">
        <v>2000.0</v>
      </c>
      <c r="I154" s="536">
        <v>214.29</v>
      </c>
      <c r="J154" s="537">
        <v>12.0</v>
      </c>
      <c r="K154" s="535" t="s">
        <v>5399</v>
      </c>
      <c r="L154" s="2"/>
      <c r="M154" s="2"/>
      <c r="N154" s="2"/>
      <c r="O154" s="2"/>
      <c r="P154" s="2"/>
      <c r="Q154" s="2"/>
      <c r="R154" s="2"/>
      <c r="S154" s="2"/>
      <c r="T154" s="2"/>
      <c r="U154" s="2"/>
      <c r="V154" s="2"/>
      <c r="W154" s="2"/>
      <c r="X154" s="2"/>
      <c r="Y154" s="2"/>
      <c r="Z154" s="2"/>
    </row>
    <row r="155" ht="10.5" customHeight="1">
      <c r="A155" s="534">
        <v>45684.0</v>
      </c>
      <c r="B155" s="535" t="s">
        <v>5563</v>
      </c>
      <c r="C155" s="535" t="s">
        <v>5402</v>
      </c>
      <c r="D155" s="535" t="s">
        <v>5855</v>
      </c>
      <c r="E155" s="535" t="s">
        <v>5856</v>
      </c>
      <c r="F155" s="536">
        <v>0.0</v>
      </c>
      <c r="G155" s="536">
        <v>8660.71</v>
      </c>
      <c r="H155" s="536">
        <v>9700.0</v>
      </c>
      <c r="I155" s="536">
        <v>1039.29</v>
      </c>
      <c r="J155" s="537">
        <v>12.0</v>
      </c>
      <c r="K155" s="535" t="s">
        <v>5331</v>
      </c>
      <c r="L155" s="2"/>
      <c r="M155" s="2"/>
      <c r="N155" s="2"/>
      <c r="O155" s="2"/>
      <c r="P155" s="2"/>
      <c r="Q155" s="2"/>
      <c r="R155" s="2"/>
      <c r="S155" s="2"/>
      <c r="T155" s="2"/>
      <c r="U155" s="2"/>
      <c r="V155" s="2"/>
      <c r="W155" s="2"/>
      <c r="X155" s="2"/>
      <c r="Y155" s="2"/>
      <c r="Z155" s="2"/>
    </row>
    <row r="156" ht="10.5" customHeight="1">
      <c r="A156" s="534">
        <v>45684.0</v>
      </c>
      <c r="B156" s="535" t="s">
        <v>5563</v>
      </c>
      <c r="C156" s="535" t="s">
        <v>306</v>
      </c>
      <c r="D156" s="535" t="s">
        <v>5777</v>
      </c>
      <c r="E156" s="535" t="s">
        <v>5857</v>
      </c>
      <c r="F156" s="536">
        <v>0.0</v>
      </c>
      <c r="G156" s="536">
        <v>21428.57</v>
      </c>
      <c r="H156" s="536">
        <v>24000.0</v>
      </c>
      <c r="I156" s="536">
        <v>2571.43</v>
      </c>
      <c r="J156" s="537">
        <v>12.0</v>
      </c>
      <c r="K156" s="535" t="s">
        <v>5292</v>
      </c>
      <c r="L156" s="2"/>
      <c r="M156" s="2"/>
      <c r="N156" s="2"/>
      <c r="O156" s="2"/>
      <c r="P156" s="2"/>
      <c r="Q156" s="2"/>
      <c r="R156" s="2"/>
      <c r="S156" s="2"/>
      <c r="T156" s="2"/>
      <c r="U156" s="2"/>
      <c r="V156" s="2"/>
      <c r="W156" s="2"/>
      <c r="X156" s="2"/>
      <c r="Y156" s="2"/>
      <c r="Z156" s="2"/>
    </row>
    <row r="157" ht="10.5" customHeight="1">
      <c r="A157" s="534">
        <v>45688.0</v>
      </c>
      <c r="B157" s="535" t="s">
        <v>5563</v>
      </c>
      <c r="C157" s="535" t="s">
        <v>5404</v>
      </c>
      <c r="D157" s="535" t="s">
        <v>5858</v>
      </c>
      <c r="E157" s="535" t="s">
        <v>5859</v>
      </c>
      <c r="F157" s="536">
        <v>0.0</v>
      </c>
      <c r="G157" s="536">
        <v>17.86</v>
      </c>
      <c r="H157" s="536">
        <v>20.0</v>
      </c>
      <c r="I157" s="536">
        <v>2.14</v>
      </c>
      <c r="J157" s="537">
        <v>12.0</v>
      </c>
      <c r="K157" s="535" t="s">
        <v>5361</v>
      </c>
      <c r="L157" s="2"/>
      <c r="M157" s="2"/>
      <c r="N157" s="2"/>
      <c r="O157" s="2"/>
      <c r="P157" s="2"/>
      <c r="Q157" s="2"/>
      <c r="R157" s="2"/>
      <c r="S157" s="2"/>
      <c r="T157" s="2"/>
      <c r="U157" s="2"/>
      <c r="V157" s="2"/>
      <c r="W157" s="2"/>
      <c r="X157" s="2"/>
      <c r="Y157" s="2"/>
      <c r="Z157" s="2"/>
    </row>
    <row r="158" ht="10.5" customHeight="1">
      <c r="A158" s="534">
        <v>45688.0</v>
      </c>
      <c r="B158" s="535" t="s">
        <v>5563</v>
      </c>
      <c r="C158" s="535" t="s">
        <v>5404</v>
      </c>
      <c r="D158" s="535" t="s">
        <v>5858</v>
      </c>
      <c r="E158" s="535" t="s">
        <v>5859</v>
      </c>
      <c r="F158" s="536">
        <v>0.0</v>
      </c>
      <c r="G158" s="536">
        <v>13.39</v>
      </c>
      <c r="H158" s="536">
        <v>15.0</v>
      </c>
      <c r="I158" s="536">
        <v>1.61</v>
      </c>
      <c r="J158" s="537">
        <v>12.0</v>
      </c>
      <c r="K158" s="535" t="s">
        <v>5361</v>
      </c>
      <c r="L158" s="2"/>
      <c r="M158" s="2"/>
      <c r="N158" s="2"/>
      <c r="O158" s="2"/>
      <c r="P158" s="2"/>
      <c r="Q158" s="2"/>
      <c r="R158" s="2"/>
      <c r="S158" s="2"/>
      <c r="T158" s="2"/>
      <c r="U158" s="2"/>
      <c r="V158" s="2"/>
      <c r="W158" s="2"/>
      <c r="X158" s="2"/>
      <c r="Y158" s="2"/>
      <c r="Z158" s="2"/>
    </row>
    <row r="159" ht="10.5" customHeight="1">
      <c r="A159" s="534">
        <v>45688.0</v>
      </c>
      <c r="B159" s="535" t="s">
        <v>5563</v>
      </c>
      <c r="C159" s="535" t="s">
        <v>245</v>
      </c>
      <c r="D159" s="535" t="s">
        <v>5831</v>
      </c>
      <c r="E159" s="535" t="s">
        <v>5859</v>
      </c>
      <c r="F159" s="536">
        <v>0.0</v>
      </c>
      <c r="G159" s="536">
        <v>175560.0</v>
      </c>
      <c r="H159" s="536">
        <v>196627.2</v>
      </c>
      <c r="I159" s="536">
        <v>21067.2</v>
      </c>
      <c r="J159" s="537">
        <v>12.0</v>
      </c>
      <c r="K159" s="535" t="s">
        <v>5324</v>
      </c>
      <c r="L159" s="2"/>
      <c r="M159" s="2"/>
      <c r="N159" s="2"/>
      <c r="O159" s="2"/>
      <c r="P159" s="2"/>
      <c r="Q159" s="2"/>
      <c r="R159" s="2"/>
      <c r="S159" s="2"/>
      <c r="T159" s="2"/>
      <c r="U159" s="2"/>
      <c r="V159" s="2"/>
      <c r="W159" s="2"/>
      <c r="X159" s="2"/>
      <c r="Y159" s="2"/>
      <c r="Z159" s="2"/>
    </row>
    <row r="160" ht="10.5" customHeight="1">
      <c r="A160" s="534">
        <v>45688.0</v>
      </c>
      <c r="B160" s="535" t="s">
        <v>5563</v>
      </c>
      <c r="C160" s="535" t="s">
        <v>245</v>
      </c>
      <c r="D160" s="535" t="s">
        <v>5831</v>
      </c>
      <c r="E160" s="535" t="s">
        <v>5859</v>
      </c>
      <c r="F160" s="536">
        <v>0.0</v>
      </c>
      <c r="G160" s="536">
        <v>1562.79</v>
      </c>
      <c r="H160" s="536">
        <v>1750.32</v>
      </c>
      <c r="I160" s="536">
        <v>187.53</v>
      </c>
      <c r="J160" s="537">
        <v>12.0</v>
      </c>
      <c r="K160" s="535" t="s">
        <v>5325</v>
      </c>
      <c r="L160" s="2"/>
      <c r="M160" s="2"/>
      <c r="N160" s="2"/>
      <c r="O160" s="2"/>
      <c r="P160" s="2"/>
      <c r="Q160" s="2"/>
      <c r="R160" s="2"/>
      <c r="S160" s="2"/>
      <c r="T160" s="2"/>
      <c r="U160" s="2"/>
      <c r="V160" s="2"/>
      <c r="W160" s="2"/>
      <c r="X160" s="2"/>
      <c r="Y160" s="2"/>
      <c r="Z160" s="2"/>
    </row>
    <row r="161" ht="10.5" customHeight="1">
      <c r="A161" s="534">
        <v>45688.0</v>
      </c>
      <c r="B161" s="535" t="s">
        <v>5563</v>
      </c>
      <c r="C161" s="535" t="s">
        <v>278</v>
      </c>
      <c r="D161" s="535" t="s">
        <v>5808</v>
      </c>
      <c r="E161" s="535" t="s">
        <v>5860</v>
      </c>
      <c r="F161" s="536">
        <v>0.0</v>
      </c>
      <c r="G161" s="536">
        <v>535.71</v>
      </c>
      <c r="H161" s="536">
        <v>600.0</v>
      </c>
      <c r="I161" s="536">
        <v>64.29</v>
      </c>
      <c r="J161" s="537">
        <v>12.0</v>
      </c>
      <c r="K161" s="535" t="s">
        <v>5363</v>
      </c>
      <c r="L161" s="2"/>
      <c r="M161" s="2"/>
      <c r="N161" s="2"/>
      <c r="O161" s="2"/>
      <c r="P161" s="2"/>
      <c r="Q161" s="2"/>
      <c r="R161" s="2"/>
      <c r="S161" s="2"/>
      <c r="T161" s="2"/>
      <c r="U161" s="2"/>
      <c r="V161" s="2"/>
      <c r="W161" s="2"/>
      <c r="X161" s="2"/>
      <c r="Y161" s="2"/>
      <c r="Z161" s="2"/>
    </row>
    <row r="162" ht="10.5" customHeight="1">
      <c r="A162" s="534">
        <v>45688.0</v>
      </c>
      <c r="B162" s="535" t="s">
        <v>5563</v>
      </c>
      <c r="C162" s="535" t="s">
        <v>285</v>
      </c>
      <c r="D162" s="535" t="s">
        <v>5845</v>
      </c>
      <c r="E162" s="535" t="s">
        <v>5861</v>
      </c>
      <c r="F162" s="536">
        <v>0.0</v>
      </c>
      <c r="G162" s="536">
        <v>2142.86</v>
      </c>
      <c r="H162" s="536">
        <v>2400.0</v>
      </c>
      <c r="I162" s="536">
        <v>257.14</v>
      </c>
      <c r="J162" s="537">
        <v>12.0</v>
      </c>
      <c r="K162" s="535" t="s">
        <v>5331</v>
      </c>
      <c r="L162" s="2"/>
      <c r="M162" s="2"/>
      <c r="N162" s="2"/>
      <c r="O162" s="2"/>
      <c r="P162" s="2"/>
      <c r="Q162" s="2"/>
      <c r="R162" s="2"/>
      <c r="S162" s="2"/>
      <c r="T162" s="2"/>
      <c r="U162" s="2"/>
      <c r="V162" s="2"/>
      <c r="W162" s="2"/>
      <c r="X162" s="2"/>
      <c r="Y162" s="2"/>
      <c r="Z162" s="2"/>
    </row>
    <row r="163" ht="10.5" customHeight="1">
      <c r="A163" s="534">
        <v>45691.0</v>
      </c>
      <c r="B163" s="535" t="s">
        <v>5563</v>
      </c>
      <c r="C163" s="535" t="s">
        <v>205</v>
      </c>
      <c r="D163" s="535" t="s">
        <v>5775</v>
      </c>
      <c r="E163" s="535" t="s">
        <v>5862</v>
      </c>
      <c r="F163" s="536">
        <v>0.0</v>
      </c>
      <c r="G163" s="536">
        <v>2209.82</v>
      </c>
      <c r="H163" s="536">
        <v>2475.0</v>
      </c>
      <c r="I163" s="536">
        <v>265.18</v>
      </c>
      <c r="J163" s="537">
        <v>12.0</v>
      </c>
      <c r="K163" s="535" t="s">
        <v>5331</v>
      </c>
      <c r="L163" s="2"/>
      <c r="M163" s="2"/>
      <c r="N163" s="2"/>
      <c r="O163" s="2"/>
      <c r="P163" s="2"/>
      <c r="Q163" s="2"/>
      <c r="R163" s="2"/>
      <c r="S163" s="2"/>
      <c r="T163" s="2"/>
      <c r="U163" s="2"/>
      <c r="V163" s="2"/>
      <c r="W163" s="2"/>
      <c r="X163" s="2"/>
      <c r="Y163" s="2"/>
      <c r="Z163" s="2"/>
    </row>
    <row r="164" ht="10.5" customHeight="1">
      <c r="A164" s="534">
        <v>45691.0</v>
      </c>
      <c r="B164" s="535" t="s">
        <v>5563</v>
      </c>
      <c r="C164" s="535" t="s">
        <v>205</v>
      </c>
      <c r="D164" s="535" t="s">
        <v>5775</v>
      </c>
      <c r="E164" s="535" t="s">
        <v>5862</v>
      </c>
      <c r="F164" s="536">
        <v>0.0</v>
      </c>
      <c r="G164" s="536">
        <v>2209.82</v>
      </c>
      <c r="H164" s="536">
        <v>2475.0</v>
      </c>
      <c r="I164" s="536">
        <v>265.18</v>
      </c>
      <c r="J164" s="537">
        <v>12.0</v>
      </c>
      <c r="K164" s="535" t="s">
        <v>5331</v>
      </c>
      <c r="L164" s="2"/>
      <c r="M164" s="2"/>
      <c r="N164" s="2"/>
      <c r="O164" s="2"/>
      <c r="P164" s="2"/>
      <c r="Q164" s="2"/>
      <c r="R164" s="2"/>
      <c r="S164" s="2"/>
      <c r="T164" s="2"/>
      <c r="U164" s="2"/>
      <c r="V164" s="2"/>
      <c r="W164" s="2"/>
      <c r="X164" s="2"/>
      <c r="Y164" s="2"/>
      <c r="Z164" s="2"/>
    </row>
    <row r="165" ht="10.5" customHeight="1">
      <c r="A165" s="534">
        <v>45691.0</v>
      </c>
      <c r="B165" s="535" t="s">
        <v>5563</v>
      </c>
      <c r="C165" s="535" t="s">
        <v>205</v>
      </c>
      <c r="D165" s="535" t="s">
        <v>5775</v>
      </c>
      <c r="E165" s="535" t="s">
        <v>5862</v>
      </c>
      <c r="F165" s="536">
        <v>0.0</v>
      </c>
      <c r="G165" s="536">
        <v>2209.82</v>
      </c>
      <c r="H165" s="536">
        <v>2475.0</v>
      </c>
      <c r="I165" s="536">
        <v>265.18</v>
      </c>
      <c r="J165" s="537">
        <v>12.0</v>
      </c>
      <c r="K165" s="535" t="s">
        <v>5331</v>
      </c>
      <c r="L165" s="2"/>
      <c r="M165" s="2"/>
      <c r="N165" s="2"/>
      <c r="O165" s="2"/>
      <c r="P165" s="2"/>
      <c r="Q165" s="2"/>
      <c r="R165" s="2"/>
      <c r="S165" s="2"/>
      <c r="T165" s="2"/>
      <c r="U165" s="2"/>
      <c r="V165" s="2"/>
      <c r="W165" s="2"/>
      <c r="X165" s="2"/>
      <c r="Y165" s="2"/>
      <c r="Z165" s="2"/>
    </row>
    <row r="166" ht="10.5" customHeight="1">
      <c r="A166" s="534">
        <v>45691.0</v>
      </c>
      <c r="B166" s="535" t="s">
        <v>5563</v>
      </c>
      <c r="C166" s="535" t="s">
        <v>205</v>
      </c>
      <c r="D166" s="535" t="s">
        <v>5775</v>
      </c>
      <c r="E166" s="535" t="s">
        <v>5862</v>
      </c>
      <c r="F166" s="536">
        <v>0.0</v>
      </c>
      <c r="G166" s="536">
        <v>2209.82</v>
      </c>
      <c r="H166" s="536">
        <v>2475.0</v>
      </c>
      <c r="I166" s="536">
        <v>265.18</v>
      </c>
      <c r="J166" s="537">
        <v>12.0</v>
      </c>
      <c r="K166" s="535" t="s">
        <v>5331</v>
      </c>
      <c r="L166" s="2"/>
      <c r="M166" s="2"/>
      <c r="N166" s="2"/>
      <c r="O166" s="2"/>
      <c r="P166" s="2"/>
      <c r="Q166" s="2"/>
      <c r="R166" s="2"/>
      <c r="S166" s="2"/>
      <c r="T166" s="2"/>
      <c r="U166" s="2"/>
      <c r="V166" s="2"/>
      <c r="W166" s="2"/>
      <c r="X166" s="2"/>
      <c r="Y166" s="2"/>
      <c r="Z166" s="2"/>
    </row>
    <row r="167" ht="10.5" customHeight="1">
      <c r="A167" s="534">
        <v>45691.0</v>
      </c>
      <c r="B167" s="535" t="s">
        <v>5563</v>
      </c>
      <c r="C167" s="535" t="s">
        <v>205</v>
      </c>
      <c r="D167" s="535" t="s">
        <v>5775</v>
      </c>
      <c r="E167" s="535" t="s">
        <v>5862</v>
      </c>
      <c r="F167" s="536">
        <v>0.0</v>
      </c>
      <c r="G167" s="536">
        <v>2209.82</v>
      </c>
      <c r="H167" s="536">
        <v>2475.0</v>
      </c>
      <c r="I167" s="536">
        <v>265.18</v>
      </c>
      <c r="J167" s="537">
        <v>12.0</v>
      </c>
      <c r="K167" s="535" t="s">
        <v>5331</v>
      </c>
      <c r="L167" s="2"/>
      <c r="M167" s="2"/>
      <c r="N167" s="2"/>
      <c r="O167" s="2"/>
      <c r="P167" s="2"/>
      <c r="Q167" s="2"/>
      <c r="R167" s="2"/>
      <c r="S167" s="2"/>
      <c r="T167" s="2"/>
      <c r="U167" s="2"/>
      <c r="V167" s="2"/>
      <c r="W167" s="2"/>
      <c r="X167" s="2"/>
      <c r="Y167" s="2"/>
      <c r="Z167" s="2"/>
    </row>
    <row r="168" ht="10.5" customHeight="1">
      <c r="A168" s="534">
        <v>45691.0</v>
      </c>
      <c r="B168" s="535" t="s">
        <v>5563</v>
      </c>
      <c r="C168" s="535" t="s">
        <v>205</v>
      </c>
      <c r="D168" s="535" t="s">
        <v>5775</v>
      </c>
      <c r="E168" s="535" t="s">
        <v>5862</v>
      </c>
      <c r="F168" s="536">
        <v>0.0</v>
      </c>
      <c r="G168" s="536">
        <v>2209.82</v>
      </c>
      <c r="H168" s="536">
        <v>2475.0</v>
      </c>
      <c r="I168" s="536">
        <v>265.18</v>
      </c>
      <c r="J168" s="537">
        <v>12.0</v>
      </c>
      <c r="K168" s="535" t="s">
        <v>5331</v>
      </c>
      <c r="L168" s="2"/>
      <c r="M168" s="2"/>
      <c r="N168" s="2"/>
      <c r="O168" s="2"/>
      <c r="P168" s="2"/>
      <c r="Q168" s="2"/>
      <c r="R168" s="2"/>
      <c r="S168" s="2"/>
      <c r="T168" s="2"/>
      <c r="U168" s="2"/>
      <c r="V168" s="2"/>
      <c r="W168" s="2"/>
      <c r="X168" s="2"/>
      <c r="Y168" s="2"/>
      <c r="Z168" s="2"/>
    </row>
    <row r="169" ht="10.5" customHeight="1">
      <c r="A169" s="534">
        <v>45691.0</v>
      </c>
      <c r="B169" s="535" t="s">
        <v>5563</v>
      </c>
      <c r="C169" s="535" t="s">
        <v>205</v>
      </c>
      <c r="D169" s="535" t="s">
        <v>5775</v>
      </c>
      <c r="E169" s="535" t="s">
        <v>5862</v>
      </c>
      <c r="F169" s="536">
        <v>0.0</v>
      </c>
      <c r="G169" s="536">
        <v>2209.82</v>
      </c>
      <c r="H169" s="536">
        <v>2475.0</v>
      </c>
      <c r="I169" s="536">
        <v>265.18</v>
      </c>
      <c r="J169" s="537">
        <v>12.0</v>
      </c>
      <c r="K169" s="535" t="s">
        <v>5331</v>
      </c>
      <c r="L169" s="2"/>
      <c r="M169" s="2"/>
      <c r="N169" s="2"/>
      <c r="O169" s="2"/>
      <c r="P169" s="2"/>
      <c r="Q169" s="2"/>
      <c r="R169" s="2"/>
      <c r="S169" s="2"/>
      <c r="T169" s="2"/>
      <c r="U169" s="2"/>
      <c r="V169" s="2"/>
      <c r="W169" s="2"/>
      <c r="X169" s="2"/>
      <c r="Y169" s="2"/>
      <c r="Z169" s="2"/>
    </row>
    <row r="170" ht="10.5" customHeight="1">
      <c r="A170" s="534">
        <v>45691.0</v>
      </c>
      <c r="B170" s="535" t="s">
        <v>5563</v>
      </c>
      <c r="C170" s="535" t="s">
        <v>205</v>
      </c>
      <c r="D170" s="535" t="s">
        <v>5775</v>
      </c>
      <c r="E170" s="535" t="s">
        <v>5862</v>
      </c>
      <c r="F170" s="536">
        <v>0.0</v>
      </c>
      <c r="G170" s="536">
        <v>2209.82</v>
      </c>
      <c r="H170" s="536">
        <v>2475.0</v>
      </c>
      <c r="I170" s="536">
        <v>265.18</v>
      </c>
      <c r="J170" s="537">
        <v>12.0</v>
      </c>
      <c r="K170" s="535" t="s">
        <v>5331</v>
      </c>
      <c r="L170" s="2"/>
      <c r="M170" s="2"/>
      <c r="N170" s="2"/>
      <c r="O170" s="2"/>
      <c r="P170" s="2"/>
      <c r="Q170" s="2"/>
      <c r="R170" s="2"/>
      <c r="S170" s="2"/>
      <c r="T170" s="2"/>
      <c r="U170" s="2"/>
      <c r="V170" s="2"/>
      <c r="W170" s="2"/>
      <c r="X170" s="2"/>
      <c r="Y170" s="2"/>
      <c r="Z170" s="2"/>
    </row>
    <row r="171" ht="10.5" customHeight="1">
      <c r="A171" s="534">
        <v>45691.0</v>
      </c>
      <c r="B171" s="535" t="s">
        <v>5563</v>
      </c>
      <c r="C171" s="535" t="s">
        <v>205</v>
      </c>
      <c r="D171" s="535" t="s">
        <v>5775</v>
      </c>
      <c r="E171" s="535" t="s">
        <v>5862</v>
      </c>
      <c r="F171" s="536">
        <v>0.0</v>
      </c>
      <c r="G171" s="536">
        <v>2209.82</v>
      </c>
      <c r="H171" s="536">
        <v>2475.0</v>
      </c>
      <c r="I171" s="536">
        <v>265.18</v>
      </c>
      <c r="J171" s="537">
        <v>12.0</v>
      </c>
      <c r="K171" s="535" t="s">
        <v>5331</v>
      </c>
      <c r="L171" s="2"/>
      <c r="M171" s="2"/>
      <c r="N171" s="2"/>
      <c r="O171" s="2"/>
      <c r="P171" s="2"/>
      <c r="Q171" s="2"/>
      <c r="R171" s="2"/>
      <c r="S171" s="2"/>
      <c r="T171" s="2"/>
      <c r="U171" s="2"/>
      <c r="V171" s="2"/>
      <c r="W171" s="2"/>
      <c r="X171" s="2"/>
      <c r="Y171" s="2"/>
      <c r="Z171" s="2"/>
    </row>
    <row r="172" ht="10.5" customHeight="1">
      <c r="A172" s="534">
        <v>45691.0</v>
      </c>
      <c r="B172" s="535" t="s">
        <v>5563</v>
      </c>
      <c r="C172" s="535" t="s">
        <v>5409</v>
      </c>
      <c r="D172" s="535" t="s">
        <v>5863</v>
      </c>
      <c r="E172" s="535" t="s">
        <v>5864</v>
      </c>
      <c r="F172" s="536">
        <v>0.0</v>
      </c>
      <c r="G172" s="536">
        <v>79017.86</v>
      </c>
      <c r="H172" s="536">
        <v>88500.0</v>
      </c>
      <c r="I172" s="536">
        <v>9482.14</v>
      </c>
      <c r="J172" s="537">
        <v>12.0</v>
      </c>
      <c r="K172" s="535" t="s">
        <v>5308</v>
      </c>
      <c r="L172" s="2"/>
      <c r="M172" s="2"/>
      <c r="N172" s="2"/>
      <c r="O172" s="2"/>
      <c r="P172" s="2"/>
      <c r="Q172" s="2"/>
      <c r="R172" s="2"/>
      <c r="S172" s="2"/>
      <c r="T172" s="2"/>
      <c r="U172" s="2"/>
      <c r="V172" s="2"/>
      <c r="W172" s="2"/>
      <c r="X172" s="2"/>
      <c r="Y172" s="2"/>
      <c r="Z172" s="2"/>
    </row>
    <row r="173" ht="10.5" customHeight="1">
      <c r="A173" s="534">
        <v>45691.0</v>
      </c>
      <c r="B173" s="535" t="s">
        <v>5563</v>
      </c>
      <c r="C173" s="535" t="s">
        <v>335</v>
      </c>
      <c r="D173" s="535" t="s">
        <v>5865</v>
      </c>
      <c r="E173" s="535" t="s">
        <v>5866</v>
      </c>
      <c r="F173" s="536">
        <v>0.0</v>
      </c>
      <c r="G173" s="536">
        <v>433.93</v>
      </c>
      <c r="H173" s="536">
        <v>486.0</v>
      </c>
      <c r="I173" s="536">
        <v>52.07</v>
      </c>
      <c r="J173" s="537">
        <v>12.0</v>
      </c>
      <c r="K173" s="535" t="s">
        <v>5361</v>
      </c>
      <c r="L173" s="2"/>
      <c r="M173" s="2"/>
      <c r="N173" s="2"/>
      <c r="O173" s="2"/>
      <c r="P173" s="2"/>
      <c r="Q173" s="2"/>
      <c r="R173" s="2"/>
      <c r="S173" s="2"/>
      <c r="T173" s="2"/>
      <c r="U173" s="2"/>
      <c r="V173" s="2"/>
      <c r="W173" s="2"/>
      <c r="X173" s="2"/>
      <c r="Y173" s="2"/>
      <c r="Z173" s="2"/>
    </row>
    <row r="174" ht="10.5" customHeight="1">
      <c r="A174" s="534">
        <v>45691.0</v>
      </c>
      <c r="B174" s="535" t="s">
        <v>5563</v>
      </c>
      <c r="C174" s="535" t="s">
        <v>349</v>
      </c>
      <c r="D174" s="535" t="s">
        <v>5867</v>
      </c>
      <c r="E174" s="535" t="s">
        <v>5868</v>
      </c>
      <c r="F174" s="536">
        <v>0.0</v>
      </c>
      <c r="G174" s="536">
        <v>21428.57</v>
      </c>
      <c r="H174" s="536">
        <v>24000.0</v>
      </c>
      <c r="I174" s="536">
        <v>2571.43</v>
      </c>
      <c r="J174" s="537">
        <v>12.0</v>
      </c>
      <c r="K174" s="535" t="s">
        <v>5292</v>
      </c>
      <c r="L174" s="2"/>
      <c r="M174" s="2"/>
      <c r="N174" s="2"/>
      <c r="O174" s="2"/>
      <c r="P174" s="2"/>
      <c r="Q174" s="2"/>
      <c r="R174" s="2"/>
      <c r="S174" s="2"/>
      <c r="T174" s="2"/>
      <c r="U174" s="2"/>
      <c r="V174" s="2"/>
      <c r="W174" s="2"/>
      <c r="X174" s="2"/>
      <c r="Y174" s="2"/>
      <c r="Z174" s="2"/>
    </row>
    <row r="175" ht="10.5" customHeight="1">
      <c r="A175" s="534">
        <v>45692.0</v>
      </c>
      <c r="B175" s="535" t="s">
        <v>5563</v>
      </c>
      <c r="C175" s="535" t="s">
        <v>116</v>
      </c>
      <c r="D175" s="535" t="s">
        <v>5785</v>
      </c>
      <c r="E175" s="535" t="s">
        <v>5869</v>
      </c>
      <c r="F175" s="536">
        <v>0.0</v>
      </c>
      <c r="G175" s="536">
        <v>3125.0</v>
      </c>
      <c r="H175" s="536">
        <v>3500.0</v>
      </c>
      <c r="I175" s="536">
        <v>375.0</v>
      </c>
      <c r="J175" s="537">
        <v>12.0</v>
      </c>
      <c r="K175" s="535" t="s">
        <v>5292</v>
      </c>
      <c r="L175" s="2"/>
      <c r="M175" s="2"/>
      <c r="N175" s="2"/>
      <c r="O175" s="2"/>
      <c r="P175" s="2"/>
      <c r="Q175" s="2"/>
      <c r="R175" s="2"/>
      <c r="S175" s="2"/>
      <c r="T175" s="2"/>
      <c r="U175" s="2"/>
      <c r="V175" s="2"/>
      <c r="W175" s="2"/>
      <c r="X175" s="2"/>
      <c r="Y175" s="2"/>
      <c r="Z175" s="2"/>
    </row>
    <row r="176" ht="10.5" customHeight="1">
      <c r="A176" s="534">
        <v>45692.0</v>
      </c>
      <c r="B176" s="535" t="s">
        <v>5563</v>
      </c>
      <c r="C176" s="535" t="s">
        <v>362</v>
      </c>
      <c r="D176" s="535" t="s">
        <v>5870</v>
      </c>
      <c r="E176" s="535" t="s">
        <v>5871</v>
      </c>
      <c r="F176" s="536">
        <v>0.0</v>
      </c>
      <c r="G176" s="536">
        <v>21428.57</v>
      </c>
      <c r="H176" s="536">
        <v>24000.0</v>
      </c>
      <c r="I176" s="536">
        <v>2571.43</v>
      </c>
      <c r="J176" s="537">
        <v>12.0</v>
      </c>
      <c r="K176" s="535" t="s">
        <v>5292</v>
      </c>
      <c r="L176" s="2"/>
      <c r="M176" s="2"/>
      <c r="N176" s="2"/>
      <c r="O176" s="2"/>
      <c r="P176" s="2"/>
      <c r="Q176" s="2"/>
      <c r="R176" s="2"/>
      <c r="S176" s="2"/>
      <c r="T176" s="2"/>
      <c r="U176" s="2"/>
      <c r="V176" s="2"/>
      <c r="W176" s="2"/>
      <c r="X176" s="2"/>
      <c r="Y176" s="2"/>
      <c r="Z176" s="2"/>
    </row>
    <row r="177" ht="10.5" customHeight="1">
      <c r="A177" s="534">
        <v>45692.0</v>
      </c>
      <c r="B177" s="535" t="s">
        <v>5563</v>
      </c>
      <c r="C177" s="535" t="s">
        <v>367</v>
      </c>
      <c r="D177" s="535" t="s">
        <v>5872</v>
      </c>
      <c r="E177" s="535" t="s">
        <v>5873</v>
      </c>
      <c r="F177" s="536">
        <v>0.0</v>
      </c>
      <c r="G177" s="536">
        <v>295.54</v>
      </c>
      <c r="H177" s="536">
        <v>331.0</v>
      </c>
      <c r="I177" s="536">
        <v>35.46</v>
      </c>
      <c r="J177" s="537">
        <v>12.0</v>
      </c>
      <c r="K177" s="535" t="s">
        <v>5361</v>
      </c>
      <c r="L177" s="2"/>
      <c r="M177" s="2"/>
      <c r="N177" s="2"/>
      <c r="O177" s="2"/>
      <c r="P177" s="2"/>
      <c r="Q177" s="2"/>
      <c r="R177" s="2"/>
      <c r="S177" s="2"/>
      <c r="T177" s="2"/>
      <c r="U177" s="2"/>
      <c r="V177" s="2"/>
      <c r="W177" s="2"/>
      <c r="X177" s="2"/>
      <c r="Y177" s="2"/>
      <c r="Z177" s="2"/>
    </row>
    <row r="178" ht="10.5" customHeight="1">
      <c r="A178" s="534">
        <v>45692.0</v>
      </c>
      <c r="B178" s="535" t="s">
        <v>5563</v>
      </c>
      <c r="C178" s="535" t="s">
        <v>353</v>
      </c>
      <c r="D178" s="535" t="s">
        <v>5779</v>
      </c>
      <c r="E178" s="535" t="s">
        <v>5780</v>
      </c>
      <c r="F178" s="536">
        <v>0.0</v>
      </c>
      <c r="G178" s="536">
        <v>13392.86</v>
      </c>
      <c r="H178" s="536">
        <v>15000.0</v>
      </c>
      <c r="I178" s="536">
        <v>1607.14</v>
      </c>
      <c r="J178" s="537">
        <v>12.0</v>
      </c>
      <c r="K178" s="535" t="s">
        <v>5308</v>
      </c>
      <c r="L178" s="2"/>
      <c r="M178" s="2"/>
      <c r="N178" s="2"/>
      <c r="O178" s="2"/>
      <c r="P178" s="2"/>
      <c r="Q178" s="2"/>
      <c r="R178" s="2"/>
      <c r="S178" s="2"/>
      <c r="T178" s="2"/>
      <c r="U178" s="2"/>
      <c r="V178" s="2"/>
      <c r="W178" s="2"/>
      <c r="X178" s="2"/>
      <c r="Y178" s="2"/>
      <c r="Z178" s="2"/>
    </row>
    <row r="179" ht="10.5" customHeight="1">
      <c r="A179" s="534">
        <v>45693.0</v>
      </c>
      <c r="B179" s="535" t="s">
        <v>5563</v>
      </c>
      <c r="C179" s="535" t="s">
        <v>371</v>
      </c>
      <c r="D179" s="535" t="s">
        <v>5874</v>
      </c>
      <c r="E179" s="535" t="s">
        <v>5875</v>
      </c>
      <c r="F179" s="536">
        <v>0.0</v>
      </c>
      <c r="G179" s="536">
        <v>193.75</v>
      </c>
      <c r="H179" s="536">
        <v>217.0</v>
      </c>
      <c r="I179" s="536">
        <v>23.25</v>
      </c>
      <c r="J179" s="537">
        <v>12.0</v>
      </c>
      <c r="K179" s="535" t="s">
        <v>5361</v>
      </c>
      <c r="L179" s="2"/>
      <c r="M179" s="2"/>
      <c r="N179" s="2"/>
      <c r="O179" s="2"/>
      <c r="P179" s="2"/>
      <c r="Q179" s="2"/>
      <c r="R179" s="2"/>
      <c r="S179" s="2"/>
      <c r="T179" s="2"/>
      <c r="U179" s="2"/>
      <c r="V179" s="2"/>
      <c r="W179" s="2"/>
      <c r="X179" s="2"/>
      <c r="Y179" s="2"/>
      <c r="Z179" s="2"/>
    </row>
    <row r="180" ht="10.5" customHeight="1">
      <c r="A180" s="534">
        <v>45694.0</v>
      </c>
      <c r="B180" s="535" t="s">
        <v>5563</v>
      </c>
      <c r="C180" s="535" t="s">
        <v>183</v>
      </c>
      <c r="D180" s="535" t="s">
        <v>5810</v>
      </c>
      <c r="E180" s="535" t="s">
        <v>5876</v>
      </c>
      <c r="F180" s="536">
        <v>0.0</v>
      </c>
      <c r="G180" s="536">
        <v>4285.71</v>
      </c>
      <c r="H180" s="536">
        <v>4800.0</v>
      </c>
      <c r="I180" s="536">
        <v>514.29</v>
      </c>
      <c r="J180" s="537">
        <v>12.0</v>
      </c>
      <c r="K180" s="535" t="s">
        <v>5331</v>
      </c>
      <c r="L180" s="2"/>
      <c r="M180" s="2"/>
      <c r="N180" s="2"/>
      <c r="O180" s="2"/>
      <c r="P180" s="2"/>
      <c r="Q180" s="2"/>
      <c r="R180" s="2"/>
      <c r="S180" s="2"/>
      <c r="T180" s="2"/>
      <c r="U180" s="2"/>
      <c r="V180" s="2"/>
      <c r="W180" s="2"/>
      <c r="X180" s="2"/>
      <c r="Y180" s="2"/>
      <c r="Z180" s="2"/>
    </row>
    <row r="181" ht="10.5" customHeight="1">
      <c r="A181" s="534">
        <v>45694.0</v>
      </c>
      <c r="B181" s="535" t="s">
        <v>5563</v>
      </c>
      <c r="C181" s="535" t="s">
        <v>183</v>
      </c>
      <c r="D181" s="535" t="s">
        <v>5810</v>
      </c>
      <c r="E181" s="535" t="s">
        <v>5876</v>
      </c>
      <c r="F181" s="536">
        <v>0.0</v>
      </c>
      <c r="G181" s="536">
        <v>4285.71</v>
      </c>
      <c r="H181" s="536">
        <v>4800.0</v>
      </c>
      <c r="I181" s="536">
        <v>514.29</v>
      </c>
      <c r="J181" s="537">
        <v>12.0</v>
      </c>
      <c r="K181" s="535" t="s">
        <v>5331</v>
      </c>
      <c r="L181" s="2"/>
      <c r="M181" s="2"/>
      <c r="N181" s="2"/>
      <c r="O181" s="2"/>
      <c r="P181" s="2"/>
      <c r="Q181" s="2"/>
      <c r="R181" s="2"/>
      <c r="S181" s="2"/>
      <c r="T181" s="2"/>
      <c r="U181" s="2"/>
      <c r="V181" s="2"/>
      <c r="W181" s="2"/>
      <c r="X181" s="2"/>
      <c r="Y181" s="2"/>
      <c r="Z181" s="2"/>
    </row>
    <row r="182" ht="10.5" customHeight="1">
      <c r="A182" s="534">
        <v>45695.0</v>
      </c>
      <c r="B182" s="535" t="s">
        <v>5563</v>
      </c>
      <c r="C182" s="535" t="s">
        <v>5468</v>
      </c>
      <c r="D182" s="535" t="s">
        <v>5877</v>
      </c>
      <c r="E182" s="535" t="s">
        <v>5878</v>
      </c>
      <c r="F182" s="536">
        <v>0.0</v>
      </c>
      <c r="G182" s="536">
        <v>1250.0</v>
      </c>
      <c r="H182" s="536">
        <v>1400.0</v>
      </c>
      <c r="I182" s="536">
        <v>150.0</v>
      </c>
      <c r="J182" s="537">
        <v>12.0</v>
      </c>
      <c r="K182" s="535" t="s">
        <v>5470</v>
      </c>
      <c r="L182" s="2"/>
      <c r="M182" s="2"/>
      <c r="N182" s="2"/>
      <c r="O182" s="2"/>
      <c r="P182" s="2"/>
      <c r="Q182" s="2"/>
      <c r="R182" s="2"/>
      <c r="S182" s="2"/>
      <c r="T182" s="2"/>
      <c r="U182" s="2"/>
      <c r="V182" s="2"/>
      <c r="W182" s="2"/>
      <c r="X182" s="2"/>
      <c r="Y182" s="2"/>
      <c r="Z182" s="2"/>
    </row>
    <row r="183" ht="10.5" customHeight="1">
      <c r="A183" s="534">
        <v>45695.0</v>
      </c>
      <c r="B183" s="535" t="s">
        <v>5563</v>
      </c>
      <c r="C183" s="535" t="s">
        <v>381</v>
      </c>
      <c r="D183" s="535" t="s">
        <v>5879</v>
      </c>
      <c r="E183" s="535" t="s">
        <v>5880</v>
      </c>
      <c r="F183" s="536">
        <v>0.0</v>
      </c>
      <c r="G183" s="536">
        <v>77.78</v>
      </c>
      <c r="H183" s="536">
        <v>87.11</v>
      </c>
      <c r="I183" s="536">
        <v>9.33</v>
      </c>
      <c r="J183" s="537">
        <v>12.0</v>
      </c>
      <c r="K183" s="535" t="s">
        <v>5361</v>
      </c>
      <c r="L183" s="2"/>
      <c r="M183" s="2"/>
      <c r="N183" s="2"/>
      <c r="O183" s="2"/>
      <c r="P183" s="2"/>
      <c r="Q183" s="2"/>
      <c r="R183" s="2"/>
      <c r="S183" s="2"/>
      <c r="T183" s="2"/>
      <c r="U183" s="2"/>
      <c r="V183" s="2"/>
      <c r="W183" s="2"/>
      <c r="X183" s="2"/>
      <c r="Y183" s="2"/>
      <c r="Z183" s="2"/>
    </row>
    <row r="184" ht="10.5" customHeight="1">
      <c r="A184" s="534">
        <v>45695.0</v>
      </c>
      <c r="B184" s="535" t="s">
        <v>5563</v>
      </c>
      <c r="C184" s="535" t="s">
        <v>381</v>
      </c>
      <c r="D184" s="535" t="s">
        <v>5879</v>
      </c>
      <c r="E184" s="535" t="s">
        <v>5880</v>
      </c>
      <c r="F184" s="536">
        <v>0.0</v>
      </c>
      <c r="G184" s="536">
        <v>10.68</v>
      </c>
      <c r="H184" s="536">
        <v>11.96</v>
      </c>
      <c r="I184" s="536">
        <v>1.28</v>
      </c>
      <c r="J184" s="537">
        <v>12.0</v>
      </c>
      <c r="K184" s="535" t="s">
        <v>5361</v>
      </c>
      <c r="L184" s="2"/>
      <c r="M184" s="2"/>
      <c r="N184" s="2"/>
      <c r="O184" s="2"/>
      <c r="P184" s="2"/>
      <c r="Q184" s="2"/>
      <c r="R184" s="2"/>
      <c r="S184" s="2"/>
      <c r="T184" s="2"/>
      <c r="U184" s="2"/>
      <c r="V184" s="2"/>
      <c r="W184" s="2"/>
      <c r="X184" s="2"/>
      <c r="Y184" s="2"/>
      <c r="Z184" s="2"/>
    </row>
    <row r="185" ht="10.5" customHeight="1">
      <c r="A185" s="534">
        <v>45695.0</v>
      </c>
      <c r="B185" s="535" t="s">
        <v>5563</v>
      </c>
      <c r="C185" s="535" t="s">
        <v>381</v>
      </c>
      <c r="D185" s="535" t="s">
        <v>5879</v>
      </c>
      <c r="E185" s="535" t="s">
        <v>5880</v>
      </c>
      <c r="F185" s="536">
        <v>0.0</v>
      </c>
      <c r="G185" s="536">
        <v>18.68</v>
      </c>
      <c r="H185" s="536">
        <v>20.93</v>
      </c>
      <c r="I185" s="536">
        <v>2.25</v>
      </c>
      <c r="J185" s="537">
        <v>12.0</v>
      </c>
      <c r="K185" s="535" t="s">
        <v>5361</v>
      </c>
      <c r="L185" s="2"/>
      <c r="M185" s="2"/>
      <c r="N185" s="2"/>
      <c r="O185" s="2"/>
      <c r="P185" s="2"/>
      <c r="Q185" s="2"/>
      <c r="R185" s="2"/>
      <c r="S185" s="2"/>
      <c r="T185" s="2"/>
      <c r="U185" s="2"/>
      <c r="V185" s="2"/>
      <c r="W185" s="2"/>
      <c r="X185" s="2"/>
      <c r="Y185" s="2"/>
      <c r="Z185" s="2"/>
    </row>
    <row r="186" ht="10.5" customHeight="1">
      <c r="A186" s="534">
        <v>45698.0</v>
      </c>
      <c r="B186" s="535" t="s">
        <v>5563</v>
      </c>
      <c r="C186" s="535" t="s">
        <v>389</v>
      </c>
      <c r="D186" s="535" t="s">
        <v>5781</v>
      </c>
      <c r="E186" s="535" t="s">
        <v>5881</v>
      </c>
      <c r="F186" s="536">
        <v>0.0</v>
      </c>
      <c r="G186" s="536">
        <v>14732.14</v>
      </c>
      <c r="H186" s="536">
        <v>16500.0</v>
      </c>
      <c r="I186" s="536">
        <v>1767.86</v>
      </c>
      <c r="J186" s="537">
        <v>12.0</v>
      </c>
      <c r="K186" s="535" t="s">
        <v>5308</v>
      </c>
      <c r="L186" s="2"/>
      <c r="M186" s="2"/>
      <c r="N186" s="2"/>
      <c r="O186" s="2"/>
      <c r="P186" s="2"/>
      <c r="Q186" s="2"/>
      <c r="R186" s="2"/>
      <c r="S186" s="2"/>
      <c r="T186" s="2"/>
      <c r="U186" s="2"/>
      <c r="V186" s="2"/>
      <c r="W186" s="2"/>
      <c r="X186" s="2"/>
      <c r="Y186" s="2"/>
      <c r="Z186" s="2"/>
    </row>
    <row r="187" ht="10.5" customHeight="1">
      <c r="A187" s="534">
        <v>45698.0</v>
      </c>
      <c r="B187" s="535" t="s">
        <v>5563</v>
      </c>
      <c r="C187" s="535" t="s">
        <v>389</v>
      </c>
      <c r="D187" s="535" t="s">
        <v>5781</v>
      </c>
      <c r="E187" s="535" t="s">
        <v>5881</v>
      </c>
      <c r="F187" s="536">
        <v>0.0</v>
      </c>
      <c r="G187" s="536">
        <v>807.96</v>
      </c>
      <c r="H187" s="536">
        <v>904.91</v>
      </c>
      <c r="I187" s="536">
        <v>96.95</v>
      </c>
      <c r="J187" s="537">
        <v>12.0</v>
      </c>
      <c r="K187" s="535" t="s">
        <v>5308</v>
      </c>
      <c r="L187" s="2"/>
      <c r="M187" s="2"/>
      <c r="N187" s="2"/>
      <c r="O187" s="2"/>
      <c r="P187" s="2"/>
      <c r="Q187" s="2"/>
      <c r="R187" s="2"/>
      <c r="S187" s="2"/>
      <c r="T187" s="2"/>
      <c r="U187" s="2"/>
      <c r="V187" s="2"/>
      <c r="W187" s="2"/>
      <c r="X187" s="2"/>
      <c r="Y187" s="2"/>
      <c r="Z187" s="2"/>
    </row>
    <row r="188" ht="10.5" customHeight="1">
      <c r="A188" s="534">
        <v>45699.0</v>
      </c>
      <c r="B188" s="535" t="s">
        <v>5563</v>
      </c>
      <c r="C188" s="535" t="s">
        <v>162</v>
      </c>
      <c r="D188" s="535" t="s">
        <v>5797</v>
      </c>
      <c r="E188" s="535" t="s">
        <v>5882</v>
      </c>
      <c r="F188" s="536">
        <v>0.0</v>
      </c>
      <c r="G188" s="536">
        <v>3571.43</v>
      </c>
      <c r="H188" s="536">
        <v>4000.0</v>
      </c>
      <c r="I188" s="536">
        <v>428.57</v>
      </c>
      <c r="J188" s="537">
        <v>12.0</v>
      </c>
      <c r="K188" s="535" t="s">
        <v>5292</v>
      </c>
      <c r="L188" s="2"/>
      <c r="M188" s="2"/>
      <c r="N188" s="2"/>
      <c r="O188" s="2"/>
      <c r="P188" s="2"/>
      <c r="Q188" s="2"/>
      <c r="R188" s="2"/>
      <c r="S188" s="2"/>
      <c r="T188" s="2"/>
      <c r="U188" s="2"/>
      <c r="V188" s="2"/>
      <c r="W188" s="2"/>
      <c r="X188" s="2"/>
      <c r="Y188" s="2"/>
      <c r="Z188" s="2"/>
    </row>
    <row r="189" ht="10.5" customHeight="1">
      <c r="A189" s="534">
        <v>45700.0</v>
      </c>
      <c r="B189" s="535" t="s">
        <v>5563</v>
      </c>
      <c r="C189" s="535" t="s">
        <v>251</v>
      </c>
      <c r="D189" s="535" t="s">
        <v>5833</v>
      </c>
      <c r="E189" s="535" t="s">
        <v>5883</v>
      </c>
      <c r="F189" s="536">
        <v>0.0</v>
      </c>
      <c r="G189" s="536">
        <v>3571.43</v>
      </c>
      <c r="H189" s="536">
        <v>4000.0</v>
      </c>
      <c r="I189" s="536">
        <v>428.57</v>
      </c>
      <c r="J189" s="537">
        <v>12.0</v>
      </c>
      <c r="K189" s="535" t="s">
        <v>5292</v>
      </c>
      <c r="L189" s="2"/>
      <c r="M189" s="2"/>
      <c r="N189" s="2"/>
      <c r="O189" s="2"/>
      <c r="P189" s="2"/>
      <c r="Q189" s="2"/>
      <c r="R189" s="2"/>
      <c r="S189" s="2"/>
      <c r="T189" s="2"/>
      <c r="U189" s="2"/>
      <c r="V189" s="2"/>
      <c r="W189" s="2"/>
      <c r="X189" s="2"/>
      <c r="Y189" s="2"/>
      <c r="Z189" s="2"/>
    </row>
    <row r="190" ht="10.5" customHeight="1">
      <c r="A190" s="534">
        <v>45700.0</v>
      </c>
      <c r="B190" s="535" t="s">
        <v>5563</v>
      </c>
      <c r="C190" s="535" t="s">
        <v>233</v>
      </c>
      <c r="D190" s="535" t="s">
        <v>5829</v>
      </c>
      <c r="E190" s="535" t="s">
        <v>5884</v>
      </c>
      <c r="F190" s="536">
        <v>0.0</v>
      </c>
      <c r="G190" s="536">
        <v>130.36</v>
      </c>
      <c r="H190" s="536">
        <v>146.0</v>
      </c>
      <c r="I190" s="536">
        <v>15.64</v>
      </c>
      <c r="J190" s="537">
        <v>12.0</v>
      </c>
      <c r="K190" s="535" t="s">
        <v>5361</v>
      </c>
      <c r="L190" s="2"/>
      <c r="M190" s="2"/>
      <c r="N190" s="2"/>
      <c r="O190" s="2"/>
      <c r="P190" s="2"/>
      <c r="Q190" s="2"/>
      <c r="R190" s="2"/>
      <c r="S190" s="2"/>
      <c r="T190" s="2"/>
      <c r="U190" s="2"/>
      <c r="V190" s="2"/>
      <c r="W190" s="2"/>
      <c r="X190" s="2"/>
      <c r="Y190" s="2"/>
      <c r="Z190" s="2"/>
    </row>
    <row r="191" ht="10.5" customHeight="1">
      <c r="A191" s="534">
        <v>45700.0</v>
      </c>
      <c r="B191" s="535" t="s">
        <v>5563</v>
      </c>
      <c r="C191" s="535" t="s">
        <v>233</v>
      </c>
      <c r="D191" s="535" t="s">
        <v>5829</v>
      </c>
      <c r="E191" s="535" t="s">
        <v>5884</v>
      </c>
      <c r="F191" s="536">
        <v>0.0</v>
      </c>
      <c r="G191" s="536">
        <v>210.71</v>
      </c>
      <c r="H191" s="536">
        <v>236.0</v>
      </c>
      <c r="I191" s="536">
        <v>25.29</v>
      </c>
      <c r="J191" s="537">
        <v>12.0</v>
      </c>
      <c r="K191" s="535" t="s">
        <v>5361</v>
      </c>
      <c r="L191" s="2"/>
      <c r="M191" s="2"/>
      <c r="N191" s="2"/>
      <c r="O191" s="2"/>
      <c r="P191" s="2"/>
      <c r="Q191" s="2"/>
      <c r="R191" s="2"/>
      <c r="S191" s="2"/>
      <c r="T191" s="2"/>
      <c r="U191" s="2"/>
      <c r="V191" s="2"/>
      <c r="W191" s="2"/>
      <c r="X191" s="2"/>
      <c r="Y191" s="2"/>
      <c r="Z191" s="2"/>
    </row>
    <row r="192" ht="10.5" customHeight="1">
      <c r="A192" s="534">
        <v>45700.0</v>
      </c>
      <c r="B192" s="535" t="s">
        <v>5563</v>
      </c>
      <c r="C192" s="535" t="s">
        <v>398</v>
      </c>
      <c r="D192" s="535" t="s">
        <v>5885</v>
      </c>
      <c r="E192" s="535" t="s">
        <v>5886</v>
      </c>
      <c r="F192" s="536">
        <v>0.0</v>
      </c>
      <c r="G192" s="536">
        <v>224.11</v>
      </c>
      <c r="H192" s="536">
        <v>251.0</v>
      </c>
      <c r="I192" s="536">
        <v>26.89</v>
      </c>
      <c r="J192" s="537">
        <v>12.0</v>
      </c>
      <c r="K192" s="535" t="s">
        <v>5361</v>
      </c>
      <c r="L192" s="2"/>
      <c r="M192" s="2"/>
      <c r="N192" s="2"/>
      <c r="O192" s="2"/>
      <c r="P192" s="2"/>
      <c r="Q192" s="2"/>
      <c r="R192" s="2"/>
      <c r="S192" s="2"/>
      <c r="T192" s="2"/>
      <c r="U192" s="2"/>
      <c r="V192" s="2"/>
      <c r="W192" s="2"/>
      <c r="X192" s="2"/>
      <c r="Y192" s="2"/>
      <c r="Z192" s="2"/>
    </row>
    <row r="193" ht="10.5" customHeight="1">
      <c r="A193" s="534">
        <v>45700.0</v>
      </c>
      <c r="B193" s="535" t="s">
        <v>5563</v>
      </c>
      <c r="C193" s="535" t="s">
        <v>405</v>
      </c>
      <c r="D193" s="535" t="s">
        <v>5887</v>
      </c>
      <c r="E193" s="535" t="s">
        <v>5888</v>
      </c>
      <c r="F193" s="536">
        <v>0.0</v>
      </c>
      <c r="G193" s="536">
        <v>1339.29</v>
      </c>
      <c r="H193" s="536">
        <v>1500.0</v>
      </c>
      <c r="I193" s="536">
        <v>160.71</v>
      </c>
      <c r="J193" s="537">
        <v>12.0</v>
      </c>
      <c r="K193" s="535" t="s">
        <v>5308</v>
      </c>
      <c r="L193" s="2"/>
      <c r="M193" s="2"/>
      <c r="N193" s="2"/>
      <c r="O193" s="2"/>
      <c r="P193" s="2"/>
      <c r="Q193" s="2"/>
      <c r="R193" s="2"/>
      <c r="S193" s="2"/>
      <c r="T193" s="2"/>
      <c r="U193" s="2"/>
      <c r="V193" s="2"/>
      <c r="W193" s="2"/>
      <c r="X193" s="2"/>
      <c r="Y193" s="2"/>
      <c r="Z193" s="2"/>
    </row>
    <row r="194" ht="10.5" customHeight="1">
      <c r="A194" s="534">
        <v>45700.0</v>
      </c>
      <c r="B194" s="535" t="s">
        <v>5563</v>
      </c>
      <c r="C194" s="535" t="s">
        <v>210</v>
      </c>
      <c r="D194" s="535" t="s">
        <v>5818</v>
      </c>
      <c r="E194" s="535" t="s">
        <v>5889</v>
      </c>
      <c r="F194" s="536">
        <v>0.0</v>
      </c>
      <c r="G194" s="536">
        <v>267.86</v>
      </c>
      <c r="H194" s="536">
        <v>300.0</v>
      </c>
      <c r="I194" s="536">
        <v>32.14</v>
      </c>
      <c r="J194" s="537">
        <v>12.0</v>
      </c>
      <c r="K194" s="535" t="s">
        <v>5320</v>
      </c>
      <c r="L194" s="2"/>
      <c r="M194" s="2"/>
      <c r="N194" s="2"/>
      <c r="O194" s="2"/>
      <c r="P194" s="2"/>
      <c r="Q194" s="2"/>
      <c r="R194" s="2"/>
      <c r="S194" s="2"/>
      <c r="T194" s="2"/>
      <c r="U194" s="2"/>
      <c r="V194" s="2"/>
      <c r="W194" s="2"/>
      <c r="X194" s="2"/>
      <c r="Y194" s="2"/>
      <c r="Z194" s="2"/>
    </row>
    <row r="195" ht="10.5" customHeight="1">
      <c r="A195" s="534">
        <v>45700.0</v>
      </c>
      <c r="B195" s="535" t="s">
        <v>5563</v>
      </c>
      <c r="C195" s="535" t="s">
        <v>210</v>
      </c>
      <c r="D195" s="535" t="s">
        <v>5818</v>
      </c>
      <c r="E195" s="535" t="s">
        <v>5889</v>
      </c>
      <c r="F195" s="536">
        <v>0.0</v>
      </c>
      <c r="G195" s="536">
        <v>7589.29</v>
      </c>
      <c r="H195" s="536">
        <v>8500.0</v>
      </c>
      <c r="I195" s="536">
        <v>910.71</v>
      </c>
      <c r="J195" s="537">
        <v>12.0</v>
      </c>
      <c r="K195" s="535" t="s">
        <v>5331</v>
      </c>
      <c r="L195" s="2"/>
      <c r="M195" s="2"/>
      <c r="N195" s="2"/>
      <c r="O195" s="2"/>
      <c r="P195" s="2"/>
      <c r="Q195" s="2"/>
      <c r="R195" s="2"/>
      <c r="S195" s="2"/>
      <c r="T195" s="2"/>
      <c r="U195" s="2"/>
      <c r="V195" s="2"/>
      <c r="W195" s="2"/>
      <c r="X195" s="2"/>
      <c r="Y195" s="2"/>
      <c r="Z195" s="2"/>
    </row>
    <row r="196" ht="10.5" customHeight="1">
      <c r="A196" s="534">
        <v>45700.0</v>
      </c>
      <c r="B196" s="535" t="s">
        <v>5563</v>
      </c>
      <c r="C196" s="535" t="s">
        <v>210</v>
      </c>
      <c r="D196" s="535" t="s">
        <v>5818</v>
      </c>
      <c r="E196" s="535" t="s">
        <v>5889</v>
      </c>
      <c r="F196" s="536">
        <v>0.0</v>
      </c>
      <c r="G196" s="536">
        <v>7589.29</v>
      </c>
      <c r="H196" s="536">
        <v>8500.0</v>
      </c>
      <c r="I196" s="536">
        <v>910.71</v>
      </c>
      <c r="J196" s="537">
        <v>12.0</v>
      </c>
      <c r="K196" s="535" t="s">
        <v>5331</v>
      </c>
      <c r="L196" s="2"/>
      <c r="M196" s="2"/>
      <c r="N196" s="2"/>
      <c r="O196" s="2"/>
      <c r="P196" s="2"/>
      <c r="Q196" s="2"/>
      <c r="R196" s="2"/>
      <c r="S196" s="2"/>
      <c r="T196" s="2"/>
      <c r="U196" s="2"/>
      <c r="V196" s="2"/>
      <c r="W196" s="2"/>
      <c r="X196" s="2"/>
      <c r="Y196" s="2"/>
      <c r="Z196" s="2"/>
    </row>
    <row r="197" ht="10.5" customHeight="1">
      <c r="A197" s="534">
        <v>45700.0</v>
      </c>
      <c r="B197" s="535" t="s">
        <v>5563</v>
      </c>
      <c r="C197" s="535" t="s">
        <v>210</v>
      </c>
      <c r="D197" s="535" t="s">
        <v>5818</v>
      </c>
      <c r="E197" s="535" t="s">
        <v>5889</v>
      </c>
      <c r="F197" s="536">
        <v>0.0</v>
      </c>
      <c r="G197" s="536">
        <v>7589.29</v>
      </c>
      <c r="H197" s="536">
        <v>8500.0</v>
      </c>
      <c r="I197" s="536">
        <v>910.71</v>
      </c>
      <c r="J197" s="537">
        <v>12.0</v>
      </c>
      <c r="K197" s="535" t="s">
        <v>5331</v>
      </c>
      <c r="L197" s="2"/>
      <c r="M197" s="2"/>
      <c r="N197" s="2"/>
      <c r="O197" s="2"/>
      <c r="P197" s="2"/>
      <c r="Q197" s="2"/>
      <c r="R197" s="2"/>
      <c r="S197" s="2"/>
      <c r="T197" s="2"/>
      <c r="U197" s="2"/>
      <c r="V197" s="2"/>
      <c r="W197" s="2"/>
      <c r="X197" s="2"/>
      <c r="Y197" s="2"/>
      <c r="Z197" s="2"/>
    </row>
    <row r="198" ht="10.5" customHeight="1">
      <c r="A198" s="534">
        <v>45700.0</v>
      </c>
      <c r="B198" s="535" t="s">
        <v>5563</v>
      </c>
      <c r="C198" s="535" t="s">
        <v>210</v>
      </c>
      <c r="D198" s="535" t="s">
        <v>5818</v>
      </c>
      <c r="E198" s="535" t="s">
        <v>5889</v>
      </c>
      <c r="F198" s="536">
        <v>0.0</v>
      </c>
      <c r="G198" s="536">
        <v>7589.29</v>
      </c>
      <c r="H198" s="536">
        <v>8500.0</v>
      </c>
      <c r="I198" s="536">
        <v>910.71</v>
      </c>
      <c r="J198" s="537">
        <v>12.0</v>
      </c>
      <c r="K198" s="535" t="s">
        <v>5331</v>
      </c>
      <c r="L198" s="2"/>
      <c r="M198" s="2"/>
      <c r="N198" s="2"/>
      <c r="O198" s="2"/>
      <c r="P198" s="2"/>
      <c r="Q198" s="2"/>
      <c r="R198" s="2"/>
      <c r="S198" s="2"/>
      <c r="T198" s="2"/>
      <c r="U198" s="2"/>
      <c r="V198" s="2"/>
      <c r="W198" s="2"/>
      <c r="X198" s="2"/>
      <c r="Y198" s="2"/>
      <c r="Z198" s="2"/>
    </row>
    <row r="199" ht="10.5" customHeight="1">
      <c r="A199" s="534">
        <v>45702.0</v>
      </c>
      <c r="B199" s="535" t="s">
        <v>5563</v>
      </c>
      <c r="C199" s="535" t="s">
        <v>302</v>
      </c>
      <c r="D199" s="535" t="s">
        <v>5853</v>
      </c>
      <c r="E199" s="535" t="s">
        <v>5890</v>
      </c>
      <c r="F199" s="536">
        <v>0.0</v>
      </c>
      <c r="G199" s="536">
        <v>535.71</v>
      </c>
      <c r="H199" s="536">
        <v>600.0</v>
      </c>
      <c r="I199" s="536">
        <v>64.29</v>
      </c>
      <c r="J199" s="537">
        <v>12.0</v>
      </c>
      <c r="K199" s="535" t="s">
        <v>5363</v>
      </c>
      <c r="L199" s="2"/>
      <c r="M199" s="2"/>
      <c r="N199" s="2"/>
      <c r="O199" s="2"/>
      <c r="P199" s="2"/>
      <c r="Q199" s="2"/>
      <c r="R199" s="2"/>
      <c r="S199" s="2"/>
      <c r="T199" s="2"/>
      <c r="U199" s="2"/>
      <c r="V199" s="2"/>
      <c r="W199" s="2"/>
      <c r="X199" s="2"/>
      <c r="Y199" s="2"/>
      <c r="Z199" s="2"/>
    </row>
    <row r="200" ht="10.5" customHeight="1">
      <c r="A200" s="534">
        <v>45702.0</v>
      </c>
      <c r="B200" s="535" t="s">
        <v>5563</v>
      </c>
      <c r="C200" s="535" t="s">
        <v>2205</v>
      </c>
      <c r="D200" s="535" t="s">
        <v>5837</v>
      </c>
      <c r="E200" s="535" t="s">
        <v>5891</v>
      </c>
      <c r="F200" s="536">
        <v>0.0</v>
      </c>
      <c r="G200" s="536">
        <v>1553.57</v>
      </c>
      <c r="H200" s="536">
        <v>1740.0</v>
      </c>
      <c r="I200" s="536">
        <v>186.43</v>
      </c>
      <c r="J200" s="537">
        <v>12.0</v>
      </c>
      <c r="K200" s="535" t="s">
        <v>5331</v>
      </c>
      <c r="L200" s="2"/>
      <c r="M200" s="2"/>
      <c r="N200" s="2"/>
      <c r="O200" s="2"/>
      <c r="P200" s="2"/>
      <c r="Q200" s="2"/>
      <c r="R200" s="2"/>
      <c r="S200" s="2"/>
      <c r="T200" s="2"/>
      <c r="U200" s="2"/>
      <c r="V200" s="2"/>
      <c r="W200" s="2"/>
      <c r="X200" s="2"/>
      <c r="Y200" s="2"/>
      <c r="Z200" s="2"/>
    </row>
    <row r="201" ht="10.5" customHeight="1">
      <c r="A201" s="534">
        <v>45702.0</v>
      </c>
      <c r="B201" s="535" t="s">
        <v>5563</v>
      </c>
      <c r="C201" s="535" t="s">
        <v>2205</v>
      </c>
      <c r="D201" s="535" t="s">
        <v>5837</v>
      </c>
      <c r="E201" s="535" t="s">
        <v>5891</v>
      </c>
      <c r="F201" s="536">
        <v>0.0</v>
      </c>
      <c r="G201" s="536">
        <v>1553.57</v>
      </c>
      <c r="H201" s="536">
        <v>1740.0</v>
      </c>
      <c r="I201" s="536">
        <v>186.43</v>
      </c>
      <c r="J201" s="537">
        <v>12.0</v>
      </c>
      <c r="K201" s="535" t="s">
        <v>5331</v>
      </c>
      <c r="L201" s="2"/>
      <c r="M201" s="2"/>
      <c r="N201" s="2"/>
      <c r="O201" s="2"/>
      <c r="P201" s="2"/>
      <c r="Q201" s="2"/>
      <c r="R201" s="2"/>
      <c r="S201" s="2"/>
      <c r="T201" s="2"/>
      <c r="U201" s="2"/>
      <c r="V201" s="2"/>
      <c r="W201" s="2"/>
      <c r="X201" s="2"/>
      <c r="Y201" s="2"/>
      <c r="Z201" s="2"/>
    </row>
    <row r="202" ht="10.5" customHeight="1">
      <c r="A202" s="534">
        <v>45702.0</v>
      </c>
      <c r="B202" s="535" t="s">
        <v>5563</v>
      </c>
      <c r="C202" s="535" t="s">
        <v>2205</v>
      </c>
      <c r="D202" s="535" t="s">
        <v>5837</v>
      </c>
      <c r="E202" s="535" t="s">
        <v>5891</v>
      </c>
      <c r="F202" s="536">
        <v>0.0</v>
      </c>
      <c r="G202" s="536">
        <v>1553.57</v>
      </c>
      <c r="H202" s="536">
        <v>1740.0</v>
      </c>
      <c r="I202" s="536">
        <v>186.43</v>
      </c>
      <c r="J202" s="537">
        <v>12.0</v>
      </c>
      <c r="K202" s="535" t="s">
        <v>5331</v>
      </c>
      <c r="L202" s="2"/>
      <c r="M202" s="2"/>
      <c r="N202" s="2"/>
      <c r="O202" s="2"/>
      <c r="P202" s="2"/>
      <c r="Q202" s="2"/>
      <c r="R202" s="2"/>
      <c r="S202" s="2"/>
      <c r="T202" s="2"/>
      <c r="U202" s="2"/>
      <c r="V202" s="2"/>
      <c r="W202" s="2"/>
      <c r="X202" s="2"/>
      <c r="Y202" s="2"/>
      <c r="Z202" s="2"/>
    </row>
    <row r="203" ht="10.5" customHeight="1">
      <c r="A203" s="534">
        <v>45702.0</v>
      </c>
      <c r="B203" s="535" t="s">
        <v>5563</v>
      </c>
      <c r="C203" s="535" t="s">
        <v>2205</v>
      </c>
      <c r="D203" s="535" t="s">
        <v>5837</v>
      </c>
      <c r="E203" s="535" t="s">
        <v>5891</v>
      </c>
      <c r="F203" s="536">
        <v>0.0</v>
      </c>
      <c r="G203" s="536">
        <v>1553.57</v>
      </c>
      <c r="H203" s="536">
        <v>1740.0</v>
      </c>
      <c r="I203" s="536">
        <v>186.43</v>
      </c>
      <c r="J203" s="537">
        <v>12.0</v>
      </c>
      <c r="K203" s="535" t="s">
        <v>5331</v>
      </c>
      <c r="L203" s="2"/>
      <c r="M203" s="2"/>
      <c r="N203" s="2"/>
      <c r="O203" s="2"/>
      <c r="P203" s="2"/>
      <c r="Q203" s="2"/>
      <c r="R203" s="2"/>
      <c r="S203" s="2"/>
      <c r="T203" s="2"/>
      <c r="U203" s="2"/>
      <c r="V203" s="2"/>
      <c r="W203" s="2"/>
      <c r="X203" s="2"/>
      <c r="Y203" s="2"/>
      <c r="Z203" s="2"/>
    </row>
    <row r="204" ht="10.5" customHeight="1">
      <c r="A204" s="534">
        <v>45702.0</v>
      </c>
      <c r="B204" s="535" t="s">
        <v>5563</v>
      </c>
      <c r="C204" s="535" t="s">
        <v>2205</v>
      </c>
      <c r="D204" s="535" t="s">
        <v>5837</v>
      </c>
      <c r="E204" s="535" t="s">
        <v>5891</v>
      </c>
      <c r="F204" s="536">
        <v>0.0</v>
      </c>
      <c r="G204" s="536">
        <v>1553.57</v>
      </c>
      <c r="H204" s="536">
        <v>1740.0</v>
      </c>
      <c r="I204" s="536">
        <v>186.43</v>
      </c>
      <c r="J204" s="537">
        <v>12.0</v>
      </c>
      <c r="K204" s="535" t="s">
        <v>5331</v>
      </c>
      <c r="L204" s="2"/>
      <c r="M204" s="2"/>
      <c r="N204" s="2"/>
      <c r="O204" s="2"/>
      <c r="P204" s="2"/>
      <c r="Q204" s="2"/>
      <c r="R204" s="2"/>
      <c r="S204" s="2"/>
      <c r="T204" s="2"/>
      <c r="U204" s="2"/>
      <c r="V204" s="2"/>
      <c r="W204" s="2"/>
      <c r="X204" s="2"/>
      <c r="Y204" s="2"/>
      <c r="Z204" s="2"/>
    </row>
    <row r="205" ht="10.5" customHeight="1">
      <c r="A205" s="534">
        <v>45702.0</v>
      </c>
      <c r="B205" s="535" t="s">
        <v>5563</v>
      </c>
      <c r="C205" s="535" t="s">
        <v>2205</v>
      </c>
      <c r="D205" s="535" t="s">
        <v>5837</v>
      </c>
      <c r="E205" s="535" t="s">
        <v>5891</v>
      </c>
      <c r="F205" s="536">
        <v>0.0</v>
      </c>
      <c r="G205" s="536">
        <v>1553.57</v>
      </c>
      <c r="H205" s="536">
        <v>1740.0</v>
      </c>
      <c r="I205" s="536">
        <v>186.43</v>
      </c>
      <c r="J205" s="537">
        <v>12.0</v>
      </c>
      <c r="K205" s="535" t="s">
        <v>5331</v>
      </c>
      <c r="L205" s="2"/>
      <c r="M205" s="2"/>
      <c r="N205" s="2"/>
      <c r="O205" s="2"/>
      <c r="P205" s="2"/>
      <c r="Q205" s="2"/>
      <c r="R205" s="2"/>
      <c r="S205" s="2"/>
      <c r="T205" s="2"/>
      <c r="U205" s="2"/>
      <c r="V205" s="2"/>
      <c r="W205" s="2"/>
      <c r="X205" s="2"/>
      <c r="Y205" s="2"/>
      <c r="Z205" s="2"/>
    </row>
    <row r="206" ht="10.5" customHeight="1">
      <c r="A206" s="534">
        <v>45702.0</v>
      </c>
      <c r="B206" s="535" t="s">
        <v>5563</v>
      </c>
      <c r="C206" s="535" t="s">
        <v>2205</v>
      </c>
      <c r="D206" s="535" t="s">
        <v>5837</v>
      </c>
      <c r="E206" s="535" t="s">
        <v>5891</v>
      </c>
      <c r="F206" s="536">
        <v>0.0</v>
      </c>
      <c r="G206" s="536">
        <v>1553.57</v>
      </c>
      <c r="H206" s="536">
        <v>1740.0</v>
      </c>
      <c r="I206" s="536">
        <v>186.43</v>
      </c>
      <c r="J206" s="537">
        <v>12.0</v>
      </c>
      <c r="K206" s="535" t="s">
        <v>5331</v>
      </c>
      <c r="L206" s="2"/>
      <c r="M206" s="2"/>
      <c r="N206" s="2"/>
      <c r="O206" s="2"/>
      <c r="P206" s="2"/>
      <c r="Q206" s="2"/>
      <c r="R206" s="2"/>
      <c r="S206" s="2"/>
      <c r="T206" s="2"/>
      <c r="U206" s="2"/>
      <c r="V206" s="2"/>
      <c r="W206" s="2"/>
      <c r="X206" s="2"/>
      <c r="Y206" s="2"/>
      <c r="Z206" s="2"/>
    </row>
    <row r="207" ht="10.5" customHeight="1">
      <c r="A207" s="534">
        <v>45702.0</v>
      </c>
      <c r="B207" s="535" t="s">
        <v>5563</v>
      </c>
      <c r="C207" s="535" t="s">
        <v>2205</v>
      </c>
      <c r="D207" s="535" t="s">
        <v>5837</v>
      </c>
      <c r="E207" s="535" t="s">
        <v>5891</v>
      </c>
      <c r="F207" s="536">
        <v>0.0</v>
      </c>
      <c r="G207" s="536">
        <v>1553.57</v>
      </c>
      <c r="H207" s="536">
        <v>1740.0</v>
      </c>
      <c r="I207" s="536">
        <v>186.43</v>
      </c>
      <c r="J207" s="537">
        <v>12.0</v>
      </c>
      <c r="K207" s="535" t="s">
        <v>5331</v>
      </c>
      <c r="L207" s="2"/>
      <c r="M207" s="2"/>
      <c r="N207" s="2"/>
      <c r="O207" s="2"/>
      <c r="P207" s="2"/>
      <c r="Q207" s="2"/>
      <c r="R207" s="2"/>
      <c r="S207" s="2"/>
      <c r="T207" s="2"/>
      <c r="U207" s="2"/>
      <c r="V207" s="2"/>
      <c r="W207" s="2"/>
      <c r="X207" s="2"/>
      <c r="Y207" s="2"/>
      <c r="Z207" s="2"/>
    </row>
    <row r="208" ht="10.5" customHeight="1">
      <c r="A208" s="534">
        <v>45702.0</v>
      </c>
      <c r="B208" s="535" t="s">
        <v>5563</v>
      </c>
      <c r="C208" s="535" t="s">
        <v>2205</v>
      </c>
      <c r="D208" s="535" t="s">
        <v>5837</v>
      </c>
      <c r="E208" s="535" t="s">
        <v>5891</v>
      </c>
      <c r="F208" s="536">
        <v>0.0</v>
      </c>
      <c r="G208" s="536">
        <v>1553.57</v>
      </c>
      <c r="H208" s="536">
        <v>1740.0</v>
      </c>
      <c r="I208" s="536">
        <v>186.43</v>
      </c>
      <c r="J208" s="537">
        <v>12.0</v>
      </c>
      <c r="K208" s="535" t="s">
        <v>5331</v>
      </c>
      <c r="L208" s="2"/>
      <c r="M208" s="2"/>
      <c r="N208" s="2"/>
      <c r="O208" s="2"/>
      <c r="P208" s="2"/>
      <c r="Q208" s="2"/>
      <c r="R208" s="2"/>
      <c r="S208" s="2"/>
      <c r="T208" s="2"/>
      <c r="U208" s="2"/>
      <c r="V208" s="2"/>
      <c r="W208" s="2"/>
      <c r="X208" s="2"/>
      <c r="Y208" s="2"/>
      <c r="Z208" s="2"/>
    </row>
    <row r="209" ht="10.5" customHeight="1">
      <c r="A209" s="534">
        <v>45702.0</v>
      </c>
      <c r="B209" s="535" t="s">
        <v>5563</v>
      </c>
      <c r="C209" s="535" t="s">
        <v>2205</v>
      </c>
      <c r="D209" s="535" t="s">
        <v>5837</v>
      </c>
      <c r="E209" s="535" t="s">
        <v>5891</v>
      </c>
      <c r="F209" s="536">
        <v>0.0</v>
      </c>
      <c r="G209" s="536">
        <v>1553.57</v>
      </c>
      <c r="H209" s="536">
        <v>1740.0</v>
      </c>
      <c r="I209" s="536">
        <v>186.43</v>
      </c>
      <c r="J209" s="537">
        <v>12.0</v>
      </c>
      <c r="K209" s="535" t="s">
        <v>5331</v>
      </c>
      <c r="L209" s="2"/>
      <c r="M209" s="2"/>
      <c r="N209" s="2"/>
      <c r="O209" s="2"/>
      <c r="P209" s="2"/>
      <c r="Q209" s="2"/>
      <c r="R209" s="2"/>
      <c r="S209" s="2"/>
      <c r="T209" s="2"/>
      <c r="U209" s="2"/>
      <c r="V209" s="2"/>
      <c r="W209" s="2"/>
      <c r="X209" s="2"/>
      <c r="Y209" s="2"/>
      <c r="Z209" s="2"/>
    </row>
    <row r="210" ht="10.5" customHeight="1">
      <c r="A210" s="534">
        <v>45706.0</v>
      </c>
      <c r="B210" s="535" t="s">
        <v>5563</v>
      </c>
      <c r="C210" s="535" t="s">
        <v>427</v>
      </c>
      <c r="D210" s="535" t="s">
        <v>5892</v>
      </c>
      <c r="E210" s="535" t="s">
        <v>5893</v>
      </c>
      <c r="F210" s="536">
        <v>0.0</v>
      </c>
      <c r="G210" s="536">
        <v>187.5</v>
      </c>
      <c r="H210" s="536">
        <v>210.0</v>
      </c>
      <c r="I210" s="536">
        <v>22.5</v>
      </c>
      <c r="J210" s="537">
        <v>12.0</v>
      </c>
      <c r="K210" s="535" t="s">
        <v>5361</v>
      </c>
      <c r="L210" s="2"/>
      <c r="M210" s="2"/>
      <c r="N210" s="2"/>
      <c r="O210" s="2"/>
      <c r="P210" s="2"/>
      <c r="Q210" s="2"/>
      <c r="R210" s="2"/>
      <c r="S210" s="2"/>
      <c r="T210" s="2"/>
      <c r="U210" s="2"/>
      <c r="V210" s="2"/>
      <c r="W210" s="2"/>
      <c r="X210" s="2"/>
      <c r="Y210" s="2"/>
      <c r="Z210" s="2"/>
    </row>
    <row r="211" ht="10.5" customHeight="1">
      <c r="A211" s="534">
        <v>45707.0</v>
      </c>
      <c r="B211" s="535" t="s">
        <v>5563</v>
      </c>
      <c r="C211" s="535" t="s">
        <v>430</v>
      </c>
      <c r="D211" s="535" t="s">
        <v>5894</v>
      </c>
      <c r="E211" s="535" t="s">
        <v>5895</v>
      </c>
      <c r="F211" s="536">
        <v>0.0</v>
      </c>
      <c r="G211" s="536">
        <v>625.0</v>
      </c>
      <c r="H211" s="536">
        <v>700.0</v>
      </c>
      <c r="I211" s="536">
        <v>75.0</v>
      </c>
      <c r="J211" s="537">
        <v>12.0</v>
      </c>
      <c r="K211" s="535" t="s">
        <v>5363</v>
      </c>
      <c r="L211" s="2"/>
      <c r="M211" s="2"/>
      <c r="N211" s="2"/>
      <c r="O211" s="2"/>
      <c r="P211" s="2"/>
      <c r="Q211" s="2"/>
      <c r="R211" s="2"/>
      <c r="S211" s="2"/>
      <c r="T211" s="2"/>
      <c r="U211" s="2"/>
      <c r="V211" s="2"/>
      <c r="W211" s="2"/>
      <c r="X211" s="2"/>
      <c r="Y211" s="2"/>
      <c r="Z211" s="2"/>
    </row>
    <row r="212" ht="10.5" customHeight="1">
      <c r="A212" s="534">
        <v>45709.0</v>
      </c>
      <c r="B212" s="535" t="s">
        <v>5563</v>
      </c>
      <c r="C212" s="535" t="s">
        <v>278</v>
      </c>
      <c r="D212" s="535" t="s">
        <v>5808</v>
      </c>
      <c r="E212" s="535" t="s">
        <v>5896</v>
      </c>
      <c r="F212" s="536">
        <v>0.0</v>
      </c>
      <c r="G212" s="536">
        <v>535.71</v>
      </c>
      <c r="H212" s="536">
        <v>600.0</v>
      </c>
      <c r="I212" s="536">
        <v>64.29</v>
      </c>
      <c r="J212" s="537">
        <v>12.0</v>
      </c>
      <c r="K212" s="535" t="s">
        <v>5363</v>
      </c>
      <c r="L212" s="2"/>
      <c r="M212" s="2"/>
      <c r="N212" s="2"/>
      <c r="O212" s="2"/>
      <c r="P212" s="2"/>
      <c r="Q212" s="2"/>
      <c r="R212" s="2"/>
      <c r="S212" s="2"/>
      <c r="T212" s="2"/>
      <c r="U212" s="2"/>
      <c r="V212" s="2"/>
      <c r="W212" s="2"/>
      <c r="X212" s="2"/>
      <c r="Y212" s="2"/>
      <c r="Z212" s="2"/>
    </row>
    <row r="213" ht="10.5" customHeight="1">
      <c r="A213" s="534">
        <v>45709.0</v>
      </c>
      <c r="B213" s="535" t="s">
        <v>5563</v>
      </c>
      <c r="C213" s="535" t="s">
        <v>438</v>
      </c>
      <c r="D213" s="535" t="s">
        <v>5897</v>
      </c>
      <c r="E213" s="535" t="s">
        <v>5898</v>
      </c>
      <c r="F213" s="536">
        <v>0.0</v>
      </c>
      <c r="G213" s="536">
        <v>156.25</v>
      </c>
      <c r="H213" s="536">
        <v>175.0</v>
      </c>
      <c r="I213" s="536">
        <v>18.75</v>
      </c>
      <c r="J213" s="537">
        <v>12.0</v>
      </c>
      <c r="K213" s="535" t="s">
        <v>5361</v>
      </c>
      <c r="L213" s="2"/>
      <c r="M213" s="2"/>
      <c r="N213" s="2"/>
      <c r="O213" s="2"/>
      <c r="P213" s="2"/>
      <c r="Q213" s="2"/>
      <c r="R213" s="2"/>
      <c r="S213" s="2"/>
      <c r="T213" s="2"/>
      <c r="U213" s="2"/>
      <c r="V213" s="2"/>
      <c r="W213" s="2"/>
      <c r="X213" s="2"/>
      <c r="Y213" s="2"/>
      <c r="Z213" s="2"/>
    </row>
    <row r="214" ht="10.5" customHeight="1">
      <c r="A214" s="534">
        <v>45709.0</v>
      </c>
      <c r="B214" s="535" t="s">
        <v>5563</v>
      </c>
      <c r="C214" s="535" t="s">
        <v>245</v>
      </c>
      <c r="D214" s="535" t="s">
        <v>5831</v>
      </c>
      <c r="E214" s="535" t="s">
        <v>5899</v>
      </c>
      <c r="F214" s="536">
        <v>0.0</v>
      </c>
      <c r="G214" s="536">
        <v>1562.79</v>
      </c>
      <c r="H214" s="536">
        <v>1750.32</v>
      </c>
      <c r="I214" s="536">
        <v>187.53</v>
      </c>
      <c r="J214" s="537">
        <v>12.0</v>
      </c>
      <c r="K214" s="535" t="s">
        <v>5325</v>
      </c>
      <c r="L214" s="2"/>
      <c r="M214" s="2"/>
      <c r="N214" s="2"/>
      <c r="O214" s="2"/>
      <c r="P214" s="2"/>
      <c r="Q214" s="2"/>
      <c r="R214" s="2"/>
      <c r="S214" s="2"/>
      <c r="T214" s="2"/>
      <c r="U214" s="2"/>
      <c r="V214" s="2"/>
      <c r="W214" s="2"/>
      <c r="X214" s="2"/>
      <c r="Y214" s="2"/>
      <c r="Z214" s="2"/>
    </row>
    <row r="215" ht="10.5" customHeight="1">
      <c r="A215" s="534">
        <v>45709.0</v>
      </c>
      <c r="B215" s="535" t="s">
        <v>5563</v>
      </c>
      <c r="C215" s="535" t="s">
        <v>5433</v>
      </c>
      <c r="D215" s="535" t="s">
        <v>5900</v>
      </c>
      <c r="E215" s="535" t="s">
        <v>5901</v>
      </c>
      <c r="F215" s="536">
        <v>0.0</v>
      </c>
      <c r="G215" s="536">
        <v>21428.57</v>
      </c>
      <c r="H215" s="536">
        <v>24000.0</v>
      </c>
      <c r="I215" s="536">
        <v>2571.43</v>
      </c>
      <c r="J215" s="537">
        <v>12.0</v>
      </c>
      <c r="K215" s="535" t="s">
        <v>5292</v>
      </c>
      <c r="L215" s="2"/>
      <c r="M215" s="2"/>
      <c r="N215" s="2"/>
      <c r="O215" s="2"/>
      <c r="P215" s="2"/>
      <c r="Q215" s="2"/>
      <c r="R215" s="2"/>
      <c r="S215" s="2"/>
      <c r="T215" s="2"/>
      <c r="U215" s="2"/>
      <c r="V215" s="2"/>
      <c r="W215" s="2"/>
      <c r="X215" s="2"/>
      <c r="Y215" s="2"/>
      <c r="Z215" s="2"/>
    </row>
    <row r="216" ht="10.5" customHeight="1">
      <c r="A216" s="534">
        <v>45709.0</v>
      </c>
      <c r="B216" s="535" t="s">
        <v>5563</v>
      </c>
      <c r="C216" s="535" t="s">
        <v>245</v>
      </c>
      <c r="D216" s="535" t="s">
        <v>5831</v>
      </c>
      <c r="E216" s="535" t="s">
        <v>5899</v>
      </c>
      <c r="F216" s="536">
        <v>0.0</v>
      </c>
      <c r="G216" s="536">
        <v>175560.0</v>
      </c>
      <c r="H216" s="536">
        <v>196627.2</v>
      </c>
      <c r="I216" s="536">
        <v>21067.2</v>
      </c>
      <c r="J216" s="537">
        <v>12.0</v>
      </c>
      <c r="K216" s="535" t="s">
        <v>5324</v>
      </c>
      <c r="L216" s="2"/>
      <c r="M216" s="2"/>
      <c r="N216" s="2"/>
      <c r="O216" s="2"/>
      <c r="P216" s="2"/>
      <c r="Q216" s="2"/>
      <c r="R216" s="2"/>
      <c r="S216" s="2"/>
      <c r="T216" s="2"/>
      <c r="U216" s="2"/>
      <c r="V216" s="2"/>
      <c r="W216" s="2"/>
      <c r="X216" s="2"/>
      <c r="Y216" s="2"/>
      <c r="Z216" s="2"/>
    </row>
    <row r="217" ht="10.5" customHeight="1">
      <c r="A217" s="534">
        <v>45713.0</v>
      </c>
      <c r="B217" s="535" t="s">
        <v>5563</v>
      </c>
      <c r="C217" s="535" t="s">
        <v>454</v>
      </c>
      <c r="D217" s="535" t="s">
        <v>5902</v>
      </c>
      <c r="E217" s="535" t="s">
        <v>5903</v>
      </c>
      <c r="F217" s="536">
        <v>0.0</v>
      </c>
      <c r="G217" s="536">
        <v>21.43</v>
      </c>
      <c r="H217" s="536">
        <v>24.0</v>
      </c>
      <c r="I217" s="536">
        <v>2.57</v>
      </c>
      <c r="J217" s="537">
        <v>12.0</v>
      </c>
      <c r="K217" s="535" t="s">
        <v>5361</v>
      </c>
      <c r="L217" s="2"/>
      <c r="M217" s="2"/>
      <c r="N217" s="2"/>
      <c r="O217" s="2"/>
      <c r="P217" s="2"/>
      <c r="Q217" s="2"/>
      <c r="R217" s="2"/>
      <c r="S217" s="2"/>
      <c r="T217" s="2"/>
      <c r="U217" s="2"/>
      <c r="V217" s="2"/>
      <c r="W217" s="2"/>
      <c r="X217" s="2"/>
      <c r="Y217" s="2"/>
      <c r="Z217" s="2"/>
    </row>
    <row r="218" ht="10.5" customHeight="1">
      <c r="A218" s="534">
        <v>45713.0</v>
      </c>
      <c r="B218" s="535" t="s">
        <v>5563</v>
      </c>
      <c r="C218" s="535" t="s">
        <v>219</v>
      </c>
      <c r="D218" s="535" t="s">
        <v>5820</v>
      </c>
      <c r="E218" s="535" t="s">
        <v>5904</v>
      </c>
      <c r="F218" s="536">
        <v>0.0</v>
      </c>
      <c r="G218" s="536">
        <v>5000.0</v>
      </c>
      <c r="H218" s="536">
        <v>5600.0</v>
      </c>
      <c r="I218" s="536">
        <v>600.0</v>
      </c>
      <c r="J218" s="537">
        <v>12.0</v>
      </c>
      <c r="K218" s="535" t="s">
        <v>5331</v>
      </c>
      <c r="L218" s="2"/>
      <c r="M218" s="2"/>
      <c r="N218" s="2"/>
      <c r="O218" s="2"/>
      <c r="P218" s="2"/>
      <c r="Q218" s="2"/>
      <c r="R218" s="2"/>
      <c r="S218" s="2"/>
      <c r="T218" s="2"/>
      <c r="U218" s="2"/>
      <c r="V218" s="2"/>
      <c r="W218" s="2"/>
      <c r="X218" s="2"/>
      <c r="Y218" s="2"/>
      <c r="Z218" s="2"/>
    </row>
    <row r="219" ht="10.5" customHeight="1">
      <c r="A219" s="534">
        <v>45713.0</v>
      </c>
      <c r="B219" s="535" t="s">
        <v>5563</v>
      </c>
      <c r="C219" s="535" t="s">
        <v>219</v>
      </c>
      <c r="D219" s="535" t="s">
        <v>5820</v>
      </c>
      <c r="E219" s="535" t="s">
        <v>5904</v>
      </c>
      <c r="F219" s="536">
        <v>0.0</v>
      </c>
      <c r="G219" s="536">
        <v>2589.29</v>
      </c>
      <c r="H219" s="536">
        <v>2900.0</v>
      </c>
      <c r="I219" s="536">
        <v>310.71</v>
      </c>
      <c r="J219" s="537">
        <v>12.0</v>
      </c>
      <c r="K219" s="535" t="s">
        <v>5331</v>
      </c>
      <c r="L219" s="2"/>
      <c r="M219" s="2"/>
      <c r="N219" s="2"/>
      <c r="O219" s="2"/>
      <c r="P219" s="2"/>
      <c r="Q219" s="2"/>
      <c r="R219" s="2"/>
      <c r="S219" s="2"/>
      <c r="T219" s="2"/>
      <c r="U219" s="2"/>
      <c r="V219" s="2"/>
      <c r="W219" s="2"/>
      <c r="X219" s="2"/>
      <c r="Y219" s="2"/>
      <c r="Z219" s="2"/>
    </row>
    <row r="220" ht="10.5" customHeight="1">
      <c r="A220" s="534">
        <v>45713.0</v>
      </c>
      <c r="B220" s="535" t="s">
        <v>5563</v>
      </c>
      <c r="C220" s="535" t="s">
        <v>457</v>
      </c>
      <c r="D220" s="535" t="s">
        <v>5905</v>
      </c>
      <c r="E220" s="535" t="s">
        <v>5906</v>
      </c>
      <c r="F220" s="536">
        <v>0.0</v>
      </c>
      <c r="G220" s="536">
        <v>3482.14</v>
      </c>
      <c r="H220" s="536">
        <v>3900.0</v>
      </c>
      <c r="I220" s="536">
        <v>417.86</v>
      </c>
      <c r="J220" s="537">
        <v>12.0</v>
      </c>
      <c r="K220" s="535" t="s">
        <v>5331</v>
      </c>
      <c r="L220" s="2"/>
      <c r="M220" s="2"/>
      <c r="N220" s="2"/>
      <c r="O220" s="2"/>
      <c r="P220" s="2"/>
      <c r="Q220" s="2"/>
      <c r="R220" s="2"/>
      <c r="S220" s="2"/>
      <c r="T220" s="2"/>
      <c r="U220" s="2"/>
      <c r="V220" s="2"/>
      <c r="W220" s="2"/>
      <c r="X220" s="2"/>
      <c r="Y220" s="2"/>
      <c r="Z220" s="2"/>
    </row>
    <row r="221" ht="10.5" customHeight="1">
      <c r="A221" s="534">
        <v>45714.0</v>
      </c>
      <c r="B221" s="535" t="s">
        <v>5563</v>
      </c>
      <c r="C221" s="535" t="s">
        <v>462</v>
      </c>
      <c r="D221" s="535" t="s">
        <v>5907</v>
      </c>
      <c r="E221" s="535" t="s">
        <v>5908</v>
      </c>
      <c r="F221" s="536">
        <v>0.0</v>
      </c>
      <c r="G221" s="536">
        <v>7589.29</v>
      </c>
      <c r="H221" s="536">
        <v>8500.0</v>
      </c>
      <c r="I221" s="536">
        <v>910.71</v>
      </c>
      <c r="J221" s="537">
        <v>12.0</v>
      </c>
      <c r="K221" s="535" t="s">
        <v>5331</v>
      </c>
      <c r="L221" s="2"/>
      <c r="M221" s="2"/>
      <c r="N221" s="2"/>
      <c r="O221" s="2"/>
      <c r="P221" s="2"/>
      <c r="Q221" s="2"/>
      <c r="R221" s="2"/>
      <c r="S221" s="2"/>
      <c r="T221" s="2"/>
      <c r="U221" s="2"/>
      <c r="V221" s="2"/>
      <c r="W221" s="2"/>
      <c r="X221" s="2"/>
      <c r="Y221" s="2"/>
      <c r="Z221" s="2"/>
    </row>
    <row r="222" ht="10.5" customHeight="1">
      <c r="A222" s="534">
        <v>45720.0</v>
      </c>
      <c r="B222" s="535" t="s">
        <v>5563</v>
      </c>
      <c r="C222" s="535" t="s">
        <v>205</v>
      </c>
      <c r="D222" s="535" t="s">
        <v>5775</v>
      </c>
      <c r="E222" s="535" t="s">
        <v>5909</v>
      </c>
      <c r="F222" s="536">
        <v>0.0</v>
      </c>
      <c r="G222" s="536">
        <v>2209.82</v>
      </c>
      <c r="H222" s="536">
        <v>2475.0</v>
      </c>
      <c r="I222" s="536">
        <v>265.18</v>
      </c>
      <c r="J222" s="537">
        <v>12.0</v>
      </c>
      <c r="K222" s="535" t="s">
        <v>5331</v>
      </c>
      <c r="L222" s="2"/>
      <c r="M222" s="2"/>
      <c r="N222" s="2"/>
      <c r="O222" s="2"/>
      <c r="P222" s="2"/>
      <c r="Q222" s="2"/>
      <c r="R222" s="2"/>
      <c r="S222" s="2"/>
      <c r="T222" s="2"/>
      <c r="U222" s="2"/>
      <c r="V222" s="2"/>
      <c r="W222" s="2"/>
      <c r="X222" s="2"/>
      <c r="Y222" s="2"/>
      <c r="Z222" s="2"/>
    </row>
    <row r="223" ht="10.5" customHeight="1">
      <c r="A223" s="534">
        <v>45720.0</v>
      </c>
      <c r="B223" s="535" t="s">
        <v>5563</v>
      </c>
      <c r="C223" s="535" t="s">
        <v>205</v>
      </c>
      <c r="D223" s="535" t="s">
        <v>5775</v>
      </c>
      <c r="E223" s="535" t="s">
        <v>5909</v>
      </c>
      <c r="F223" s="536">
        <v>0.0</v>
      </c>
      <c r="G223" s="536">
        <v>2209.82</v>
      </c>
      <c r="H223" s="536">
        <v>2475.0</v>
      </c>
      <c r="I223" s="536">
        <v>265.18</v>
      </c>
      <c r="J223" s="537">
        <v>12.0</v>
      </c>
      <c r="K223" s="535" t="s">
        <v>5331</v>
      </c>
      <c r="L223" s="2"/>
      <c r="M223" s="2"/>
      <c r="N223" s="2"/>
      <c r="O223" s="2"/>
      <c r="P223" s="2"/>
      <c r="Q223" s="2"/>
      <c r="R223" s="2"/>
      <c r="S223" s="2"/>
      <c r="T223" s="2"/>
      <c r="U223" s="2"/>
      <c r="V223" s="2"/>
      <c r="W223" s="2"/>
      <c r="X223" s="2"/>
      <c r="Y223" s="2"/>
      <c r="Z223" s="2"/>
    </row>
    <row r="224" ht="10.5" customHeight="1">
      <c r="A224" s="534">
        <v>45720.0</v>
      </c>
      <c r="B224" s="535" t="s">
        <v>5563</v>
      </c>
      <c r="C224" s="535" t="s">
        <v>205</v>
      </c>
      <c r="D224" s="535" t="s">
        <v>5775</v>
      </c>
      <c r="E224" s="535" t="s">
        <v>5909</v>
      </c>
      <c r="F224" s="536">
        <v>0.0</v>
      </c>
      <c r="G224" s="536">
        <v>2209.82</v>
      </c>
      <c r="H224" s="536">
        <v>2475.0</v>
      </c>
      <c r="I224" s="536">
        <v>265.18</v>
      </c>
      <c r="J224" s="537">
        <v>12.0</v>
      </c>
      <c r="K224" s="535" t="s">
        <v>5331</v>
      </c>
      <c r="L224" s="2"/>
      <c r="M224" s="2"/>
      <c r="N224" s="2"/>
      <c r="O224" s="2"/>
      <c r="P224" s="2"/>
      <c r="Q224" s="2"/>
      <c r="R224" s="2"/>
      <c r="S224" s="2"/>
      <c r="T224" s="2"/>
      <c r="U224" s="2"/>
      <c r="V224" s="2"/>
      <c r="W224" s="2"/>
      <c r="X224" s="2"/>
      <c r="Y224" s="2"/>
      <c r="Z224" s="2"/>
    </row>
    <row r="225" ht="10.5" customHeight="1">
      <c r="A225" s="534">
        <v>45720.0</v>
      </c>
      <c r="B225" s="535" t="s">
        <v>5563</v>
      </c>
      <c r="C225" s="535" t="s">
        <v>205</v>
      </c>
      <c r="D225" s="535" t="s">
        <v>5775</v>
      </c>
      <c r="E225" s="535" t="s">
        <v>5909</v>
      </c>
      <c r="F225" s="536">
        <v>0.0</v>
      </c>
      <c r="G225" s="536">
        <v>2209.82</v>
      </c>
      <c r="H225" s="536">
        <v>2475.0</v>
      </c>
      <c r="I225" s="536">
        <v>265.18</v>
      </c>
      <c r="J225" s="537">
        <v>12.0</v>
      </c>
      <c r="K225" s="535" t="s">
        <v>5331</v>
      </c>
      <c r="L225" s="2"/>
      <c r="M225" s="2"/>
      <c r="N225" s="2"/>
      <c r="O225" s="2"/>
      <c r="P225" s="2"/>
      <c r="Q225" s="2"/>
      <c r="R225" s="2"/>
      <c r="S225" s="2"/>
      <c r="T225" s="2"/>
      <c r="U225" s="2"/>
      <c r="V225" s="2"/>
      <c r="W225" s="2"/>
      <c r="X225" s="2"/>
      <c r="Y225" s="2"/>
      <c r="Z225" s="2"/>
    </row>
    <row r="226" ht="10.5" customHeight="1">
      <c r="A226" s="534">
        <v>45720.0</v>
      </c>
      <c r="B226" s="535" t="s">
        <v>5563</v>
      </c>
      <c r="C226" s="535" t="s">
        <v>205</v>
      </c>
      <c r="D226" s="535" t="s">
        <v>5775</v>
      </c>
      <c r="E226" s="535" t="s">
        <v>5909</v>
      </c>
      <c r="F226" s="536">
        <v>0.0</v>
      </c>
      <c r="G226" s="536">
        <v>2209.82</v>
      </c>
      <c r="H226" s="536">
        <v>2475.0</v>
      </c>
      <c r="I226" s="536">
        <v>265.18</v>
      </c>
      <c r="J226" s="537">
        <v>12.0</v>
      </c>
      <c r="K226" s="535" t="s">
        <v>5331</v>
      </c>
      <c r="L226" s="2"/>
      <c r="M226" s="2"/>
      <c r="N226" s="2"/>
      <c r="O226" s="2"/>
      <c r="P226" s="2"/>
      <c r="Q226" s="2"/>
      <c r="R226" s="2"/>
      <c r="S226" s="2"/>
      <c r="T226" s="2"/>
      <c r="U226" s="2"/>
      <c r="V226" s="2"/>
      <c r="W226" s="2"/>
      <c r="X226" s="2"/>
      <c r="Y226" s="2"/>
      <c r="Z226" s="2"/>
    </row>
    <row r="227" ht="10.5" customHeight="1">
      <c r="A227" s="534">
        <v>45720.0</v>
      </c>
      <c r="B227" s="535" t="s">
        <v>5563</v>
      </c>
      <c r="C227" s="535" t="s">
        <v>205</v>
      </c>
      <c r="D227" s="535" t="s">
        <v>5775</v>
      </c>
      <c r="E227" s="535" t="s">
        <v>5909</v>
      </c>
      <c r="F227" s="536">
        <v>0.0</v>
      </c>
      <c r="G227" s="536">
        <v>2209.82</v>
      </c>
      <c r="H227" s="536">
        <v>2475.0</v>
      </c>
      <c r="I227" s="536">
        <v>265.18</v>
      </c>
      <c r="J227" s="537">
        <v>12.0</v>
      </c>
      <c r="K227" s="535" t="s">
        <v>5331</v>
      </c>
      <c r="L227" s="2"/>
      <c r="M227" s="2"/>
      <c r="N227" s="2"/>
      <c r="O227" s="2"/>
      <c r="P227" s="2"/>
      <c r="Q227" s="2"/>
      <c r="R227" s="2"/>
      <c r="S227" s="2"/>
      <c r="T227" s="2"/>
      <c r="U227" s="2"/>
      <c r="V227" s="2"/>
      <c r="W227" s="2"/>
      <c r="X227" s="2"/>
      <c r="Y227" s="2"/>
      <c r="Z227" s="2"/>
    </row>
    <row r="228" ht="10.5" customHeight="1">
      <c r="A228" s="534">
        <v>45720.0</v>
      </c>
      <c r="B228" s="535" t="s">
        <v>5563</v>
      </c>
      <c r="C228" s="535" t="s">
        <v>205</v>
      </c>
      <c r="D228" s="535" t="s">
        <v>5775</v>
      </c>
      <c r="E228" s="535" t="s">
        <v>5909</v>
      </c>
      <c r="F228" s="536">
        <v>0.0</v>
      </c>
      <c r="G228" s="536">
        <v>2209.82</v>
      </c>
      <c r="H228" s="536">
        <v>2475.0</v>
      </c>
      <c r="I228" s="536">
        <v>265.18</v>
      </c>
      <c r="J228" s="537">
        <v>12.0</v>
      </c>
      <c r="K228" s="535" t="s">
        <v>5331</v>
      </c>
      <c r="L228" s="2"/>
      <c r="M228" s="2"/>
      <c r="N228" s="2"/>
      <c r="O228" s="2"/>
      <c r="P228" s="2"/>
      <c r="Q228" s="2"/>
      <c r="R228" s="2"/>
      <c r="S228" s="2"/>
      <c r="T228" s="2"/>
      <c r="U228" s="2"/>
      <c r="V228" s="2"/>
      <c r="W228" s="2"/>
      <c r="X228" s="2"/>
      <c r="Y228" s="2"/>
      <c r="Z228" s="2"/>
    </row>
    <row r="229" ht="10.5" customHeight="1">
      <c r="A229" s="534">
        <v>45720.0</v>
      </c>
      <c r="B229" s="535" t="s">
        <v>5563</v>
      </c>
      <c r="C229" s="535" t="s">
        <v>205</v>
      </c>
      <c r="D229" s="535" t="s">
        <v>5775</v>
      </c>
      <c r="E229" s="535" t="s">
        <v>5909</v>
      </c>
      <c r="F229" s="536">
        <v>0.0</v>
      </c>
      <c r="G229" s="536">
        <v>2209.82</v>
      </c>
      <c r="H229" s="536">
        <v>2475.0</v>
      </c>
      <c r="I229" s="536">
        <v>265.18</v>
      </c>
      <c r="J229" s="537">
        <v>12.0</v>
      </c>
      <c r="K229" s="535" t="s">
        <v>5331</v>
      </c>
      <c r="L229" s="2"/>
      <c r="M229" s="2"/>
      <c r="N229" s="2"/>
      <c r="O229" s="2"/>
      <c r="P229" s="2"/>
      <c r="Q229" s="2"/>
      <c r="R229" s="2"/>
      <c r="S229" s="2"/>
      <c r="T229" s="2"/>
      <c r="U229" s="2"/>
      <c r="V229" s="2"/>
      <c r="W229" s="2"/>
      <c r="X229" s="2"/>
      <c r="Y229" s="2"/>
      <c r="Z229" s="2"/>
    </row>
    <row r="230" ht="10.5" customHeight="1">
      <c r="A230" s="534">
        <v>45720.0</v>
      </c>
      <c r="B230" s="535" t="s">
        <v>5563</v>
      </c>
      <c r="C230" s="535" t="s">
        <v>205</v>
      </c>
      <c r="D230" s="535" t="s">
        <v>5775</v>
      </c>
      <c r="E230" s="535" t="s">
        <v>5909</v>
      </c>
      <c r="F230" s="536">
        <v>0.0</v>
      </c>
      <c r="G230" s="536">
        <v>2209.82</v>
      </c>
      <c r="H230" s="536">
        <v>2475.0</v>
      </c>
      <c r="I230" s="536">
        <v>265.18</v>
      </c>
      <c r="J230" s="537">
        <v>12.0</v>
      </c>
      <c r="K230" s="535" t="s">
        <v>5331</v>
      </c>
      <c r="L230" s="2"/>
      <c r="M230" s="2"/>
      <c r="N230" s="2"/>
      <c r="O230" s="2"/>
      <c r="P230" s="2"/>
      <c r="Q230" s="2"/>
      <c r="R230" s="2"/>
      <c r="S230" s="2"/>
      <c r="T230" s="2"/>
      <c r="U230" s="2"/>
      <c r="V230" s="2"/>
      <c r="W230" s="2"/>
      <c r="X230" s="2"/>
      <c r="Y230" s="2"/>
      <c r="Z230" s="2"/>
    </row>
    <row r="231" ht="10.5" customHeight="1">
      <c r="A231" s="534">
        <v>45720.0</v>
      </c>
      <c r="B231" s="535" t="s">
        <v>5563</v>
      </c>
      <c r="C231" s="535" t="s">
        <v>205</v>
      </c>
      <c r="D231" s="535" t="s">
        <v>5775</v>
      </c>
      <c r="E231" s="535" t="s">
        <v>5909</v>
      </c>
      <c r="F231" s="536">
        <v>0.0</v>
      </c>
      <c r="G231" s="536">
        <v>2209.82</v>
      </c>
      <c r="H231" s="536">
        <v>2475.0</v>
      </c>
      <c r="I231" s="536">
        <v>265.18</v>
      </c>
      <c r="J231" s="537">
        <v>12.0</v>
      </c>
      <c r="K231" s="535" t="s">
        <v>5331</v>
      </c>
      <c r="L231" s="2"/>
      <c r="M231" s="2"/>
      <c r="N231" s="2"/>
      <c r="O231" s="2"/>
      <c r="P231" s="2"/>
      <c r="Q231" s="2"/>
      <c r="R231" s="2"/>
      <c r="S231" s="2"/>
      <c r="T231" s="2"/>
      <c r="U231" s="2"/>
      <c r="V231" s="2"/>
      <c r="W231" s="2"/>
      <c r="X231" s="2"/>
      <c r="Y231" s="2"/>
      <c r="Z231" s="2"/>
    </row>
    <row r="232" ht="10.5" customHeight="1">
      <c r="A232" s="534">
        <v>45720.0</v>
      </c>
      <c r="B232" s="535" t="s">
        <v>5563</v>
      </c>
      <c r="C232" s="535" t="s">
        <v>205</v>
      </c>
      <c r="D232" s="535" t="s">
        <v>5775</v>
      </c>
      <c r="E232" s="535" t="s">
        <v>5909</v>
      </c>
      <c r="F232" s="536">
        <v>0.0</v>
      </c>
      <c r="G232" s="536">
        <v>2209.82</v>
      </c>
      <c r="H232" s="536">
        <v>2475.0</v>
      </c>
      <c r="I232" s="536">
        <v>265.18</v>
      </c>
      <c r="J232" s="537">
        <v>12.0</v>
      </c>
      <c r="K232" s="535" t="s">
        <v>5331</v>
      </c>
      <c r="L232" s="2"/>
      <c r="M232" s="2"/>
      <c r="N232" s="2"/>
      <c r="O232" s="2"/>
      <c r="P232" s="2"/>
      <c r="Q232" s="2"/>
      <c r="R232" s="2"/>
      <c r="S232" s="2"/>
      <c r="T232" s="2"/>
      <c r="U232" s="2"/>
      <c r="V232" s="2"/>
      <c r="W232" s="2"/>
      <c r="X232" s="2"/>
      <c r="Y232" s="2"/>
      <c r="Z232" s="2"/>
    </row>
    <row r="233" ht="10.5" customHeight="1">
      <c r="A233" s="534">
        <v>45720.0</v>
      </c>
      <c r="B233" s="535" t="s">
        <v>5563</v>
      </c>
      <c r="C233" s="535" t="s">
        <v>205</v>
      </c>
      <c r="D233" s="535" t="s">
        <v>5775</v>
      </c>
      <c r="E233" s="535" t="s">
        <v>5909</v>
      </c>
      <c r="F233" s="536">
        <v>0.0</v>
      </c>
      <c r="G233" s="536">
        <v>2209.82</v>
      </c>
      <c r="H233" s="536">
        <v>2475.0</v>
      </c>
      <c r="I233" s="536">
        <v>265.18</v>
      </c>
      <c r="J233" s="537">
        <v>12.0</v>
      </c>
      <c r="K233" s="535" t="s">
        <v>5331</v>
      </c>
      <c r="L233" s="2"/>
      <c r="M233" s="2"/>
      <c r="N233" s="2"/>
      <c r="O233" s="2"/>
      <c r="P233" s="2"/>
      <c r="Q233" s="2"/>
      <c r="R233" s="2"/>
      <c r="S233" s="2"/>
      <c r="T233" s="2"/>
      <c r="U233" s="2"/>
      <c r="V233" s="2"/>
      <c r="W233" s="2"/>
      <c r="X233" s="2"/>
      <c r="Y233" s="2"/>
      <c r="Z233" s="2"/>
    </row>
    <row r="234" ht="10.5" customHeight="1">
      <c r="A234" s="534">
        <v>45720.0</v>
      </c>
      <c r="B234" s="535" t="s">
        <v>5563</v>
      </c>
      <c r="C234" s="535" t="s">
        <v>494</v>
      </c>
      <c r="D234" s="535" t="s">
        <v>5910</v>
      </c>
      <c r="E234" s="535" t="s">
        <v>5911</v>
      </c>
      <c r="F234" s="536">
        <v>0.0</v>
      </c>
      <c r="G234" s="536">
        <v>13392.86</v>
      </c>
      <c r="H234" s="536">
        <v>15000.0</v>
      </c>
      <c r="I234" s="536">
        <v>1607.14</v>
      </c>
      <c r="J234" s="537">
        <v>12.0</v>
      </c>
      <c r="K234" s="535" t="s">
        <v>5308</v>
      </c>
      <c r="L234" s="2"/>
      <c r="M234" s="2"/>
      <c r="N234" s="2"/>
      <c r="O234" s="2"/>
      <c r="P234" s="2"/>
      <c r="Q234" s="2"/>
      <c r="R234" s="2"/>
      <c r="S234" s="2"/>
      <c r="T234" s="2"/>
      <c r="U234" s="2"/>
      <c r="V234" s="2"/>
      <c r="W234" s="2"/>
      <c r="X234" s="2"/>
      <c r="Y234" s="2"/>
      <c r="Z234" s="2"/>
    </row>
    <row r="235" ht="10.5" customHeight="1">
      <c r="A235" s="534">
        <v>45720.0</v>
      </c>
      <c r="B235" s="535" t="s">
        <v>5563</v>
      </c>
      <c r="C235" s="535" t="s">
        <v>516</v>
      </c>
      <c r="D235" s="535" t="s">
        <v>5912</v>
      </c>
      <c r="E235" s="535" t="s">
        <v>5913</v>
      </c>
      <c r="F235" s="536">
        <v>0.0</v>
      </c>
      <c r="G235" s="536">
        <v>13392.86</v>
      </c>
      <c r="H235" s="536">
        <v>15000.0</v>
      </c>
      <c r="I235" s="536">
        <v>1607.14</v>
      </c>
      <c r="J235" s="537">
        <v>12.0</v>
      </c>
      <c r="K235" s="535" t="s">
        <v>5308</v>
      </c>
      <c r="L235" s="2"/>
      <c r="M235" s="2"/>
      <c r="N235" s="2"/>
      <c r="O235" s="2"/>
      <c r="P235" s="2"/>
      <c r="Q235" s="2"/>
      <c r="R235" s="2"/>
      <c r="S235" s="2"/>
      <c r="T235" s="2"/>
      <c r="U235" s="2"/>
      <c r="V235" s="2"/>
      <c r="W235" s="2"/>
      <c r="X235" s="2"/>
      <c r="Y235" s="2"/>
      <c r="Z235" s="2"/>
    </row>
    <row r="236" ht="10.5" customHeight="1">
      <c r="A236" s="534">
        <v>45720.0</v>
      </c>
      <c r="B236" s="535" t="s">
        <v>5563</v>
      </c>
      <c r="C236" s="535" t="s">
        <v>405</v>
      </c>
      <c r="D236" s="535" t="s">
        <v>5887</v>
      </c>
      <c r="E236" s="535" t="s">
        <v>5914</v>
      </c>
      <c r="F236" s="536">
        <v>0.0</v>
      </c>
      <c r="G236" s="536">
        <v>1339.29</v>
      </c>
      <c r="H236" s="536">
        <v>1500.0</v>
      </c>
      <c r="I236" s="536">
        <v>160.71</v>
      </c>
      <c r="J236" s="537">
        <v>12.0</v>
      </c>
      <c r="K236" s="535" t="s">
        <v>5308</v>
      </c>
      <c r="L236" s="2"/>
      <c r="M236" s="2"/>
      <c r="N236" s="2"/>
      <c r="O236" s="2"/>
      <c r="P236" s="2"/>
      <c r="Q236" s="2"/>
      <c r="R236" s="2"/>
      <c r="S236" s="2"/>
      <c r="T236" s="2"/>
      <c r="U236" s="2"/>
      <c r="V236" s="2"/>
      <c r="W236" s="2"/>
      <c r="X236" s="2"/>
      <c r="Y236" s="2"/>
      <c r="Z236" s="2"/>
    </row>
    <row r="237" ht="10.5" customHeight="1">
      <c r="A237" s="534">
        <v>45720.0</v>
      </c>
      <c r="B237" s="535" t="s">
        <v>5563</v>
      </c>
      <c r="C237" s="535" t="s">
        <v>210</v>
      </c>
      <c r="D237" s="535" t="s">
        <v>5818</v>
      </c>
      <c r="E237" s="535" t="s">
        <v>5915</v>
      </c>
      <c r="F237" s="536">
        <v>0.0</v>
      </c>
      <c r="G237" s="536">
        <v>267.86</v>
      </c>
      <c r="H237" s="536">
        <v>300.0</v>
      </c>
      <c r="I237" s="536">
        <v>32.14</v>
      </c>
      <c r="J237" s="537">
        <v>12.0</v>
      </c>
      <c r="K237" s="535" t="s">
        <v>5320</v>
      </c>
      <c r="L237" s="2"/>
      <c r="M237" s="2"/>
      <c r="N237" s="2"/>
      <c r="O237" s="2"/>
      <c r="P237" s="2"/>
      <c r="Q237" s="2"/>
      <c r="R237" s="2"/>
      <c r="S237" s="2"/>
      <c r="T237" s="2"/>
      <c r="U237" s="2"/>
      <c r="V237" s="2"/>
      <c r="W237" s="2"/>
      <c r="X237" s="2"/>
      <c r="Y237" s="2"/>
      <c r="Z237" s="2"/>
    </row>
    <row r="238" ht="10.5" customHeight="1">
      <c r="A238" s="534">
        <v>45720.0</v>
      </c>
      <c r="B238" s="535" t="s">
        <v>5563</v>
      </c>
      <c r="C238" s="535" t="s">
        <v>210</v>
      </c>
      <c r="D238" s="535" t="s">
        <v>5818</v>
      </c>
      <c r="E238" s="535" t="s">
        <v>5915</v>
      </c>
      <c r="F238" s="536">
        <v>0.0</v>
      </c>
      <c r="G238" s="536">
        <v>7589.29</v>
      </c>
      <c r="H238" s="536">
        <v>8500.0</v>
      </c>
      <c r="I238" s="536">
        <v>910.71</v>
      </c>
      <c r="J238" s="537">
        <v>12.0</v>
      </c>
      <c r="K238" s="535" t="s">
        <v>5331</v>
      </c>
      <c r="L238" s="2"/>
      <c r="M238" s="2"/>
      <c r="N238" s="2"/>
      <c r="O238" s="2"/>
      <c r="P238" s="2"/>
      <c r="Q238" s="2"/>
      <c r="R238" s="2"/>
      <c r="S238" s="2"/>
      <c r="T238" s="2"/>
      <c r="U238" s="2"/>
      <c r="V238" s="2"/>
      <c r="W238" s="2"/>
      <c r="X238" s="2"/>
      <c r="Y238" s="2"/>
      <c r="Z238" s="2"/>
    </row>
    <row r="239" ht="10.5" customHeight="1">
      <c r="A239" s="534">
        <v>45720.0</v>
      </c>
      <c r="B239" s="535" t="s">
        <v>5563</v>
      </c>
      <c r="C239" s="535" t="s">
        <v>210</v>
      </c>
      <c r="D239" s="535" t="s">
        <v>5818</v>
      </c>
      <c r="E239" s="535" t="s">
        <v>5915</v>
      </c>
      <c r="F239" s="536">
        <v>0.0</v>
      </c>
      <c r="G239" s="536">
        <v>7589.29</v>
      </c>
      <c r="H239" s="536">
        <v>8500.0</v>
      </c>
      <c r="I239" s="536">
        <v>910.71</v>
      </c>
      <c r="J239" s="537">
        <v>12.0</v>
      </c>
      <c r="K239" s="535" t="s">
        <v>5331</v>
      </c>
      <c r="L239" s="2"/>
      <c r="M239" s="2"/>
      <c r="N239" s="2"/>
      <c r="O239" s="2"/>
      <c r="P239" s="2"/>
      <c r="Q239" s="2"/>
      <c r="R239" s="2"/>
      <c r="S239" s="2"/>
      <c r="T239" s="2"/>
      <c r="U239" s="2"/>
      <c r="V239" s="2"/>
      <c r="W239" s="2"/>
      <c r="X239" s="2"/>
      <c r="Y239" s="2"/>
      <c r="Z239" s="2"/>
    </row>
    <row r="240" ht="10.5" customHeight="1">
      <c r="A240" s="534">
        <v>45720.0</v>
      </c>
      <c r="B240" s="535" t="s">
        <v>5563</v>
      </c>
      <c r="C240" s="535" t="s">
        <v>210</v>
      </c>
      <c r="D240" s="535" t="s">
        <v>5818</v>
      </c>
      <c r="E240" s="535" t="s">
        <v>5915</v>
      </c>
      <c r="F240" s="536">
        <v>0.0</v>
      </c>
      <c r="G240" s="536">
        <v>7589.29</v>
      </c>
      <c r="H240" s="536">
        <v>8500.0</v>
      </c>
      <c r="I240" s="536">
        <v>910.71</v>
      </c>
      <c r="J240" s="537">
        <v>12.0</v>
      </c>
      <c r="K240" s="535" t="s">
        <v>5331</v>
      </c>
      <c r="L240" s="2"/>
      <c r="M240" s="2"/>
      <c r="N240" s="2"/>
      <c r="O240" s="2"/>
      <c r="P240" s="2"/>
      <c r="Q240" s="2"/>
      <c r="R240" s="2"/>
      <c r="S240" s="2"/>
      <c r="T240" s="2"/>
      <c r="U240" s="2"/>
      <c r="V240" s="2"/>
      <c r="W240" s="2"/>
      <c r="X240" s="2"/>
      <c r="Y240" s="2"/>
      <c r="Z240" s="2"/>
    </row>
    <row r="241" ht="10.5" customHeight="1">
      <c r="A241" s="534">
        <v>45720.0</v>
      </c>
      <c r="B241" s="535" t="s">
        <v>5563</v>
      </c>
      <c r="C241" s="535" t="s">
        <v>210</v>
      </c>
      <c r="D241" s="535" t="s">
        <v>5818</v>
      </c>
      <c r="E241" s="535" t="s">
        <v>5915</v>
      </c>
      <c r="F241" s="536">
        <v>0.0</v>
      </c>
      <c r="G241" s="536">
        <v>7589.29</v>
      </c>
      <c r="H241" s="536">
        <v>8500.0</v>
      </c>
      <c r="I241" s="536">
        <v>910.71</v>
      </c>
      <c r="J241" s="537">
        <v>12.0</v>
      </c>
      <c r="K241" s="535" t="s">
        <v>5331</v>
      </c>
      <c r="L241" s="2"/>
      <c r="M241" s="2"/>
      <c r="N241" s="2"/>
      <c r="O241" s="2"/>
      <c r="P241" s="2"/>
      <c r="Q241" s="2"/>
      <c r="R241" s="2"/>
      <c r="S241" s="2"/>
      <c r="T241" s="2"/>
      <c r="U241" s="2"/>
      <c r="V241" s="2"/>
      <c r="W241" s="2"/>
      <c r="X241" s="2"/>
      <c r="Y241" s="2"/>
      <c r="Z241" s="2"/>
    </row>
    <row r="242" ht="10.5" customHeight="1">
      <c r="A242" s="534">
        <v>45720.0</v>
      </c>
      <c r="B242" s="535" t="s">
        <v>5563</v>
      </c>
      <c r="C242" s="535" t="s">
        <v>471</v>
      </c>
      <c r="D242" s="535" t="s">
        <v>5916</v>
      </c>
      <c r="E242" s="535" t="s">
        <v>5917</v>
      </c>
      <c r="F242" s="536">
        <v>0.0</v>
      </c>
      <c r="G242" s="536">
        <v>312.5</v>
      </c>
      <c r="H242" s="536">
        <v>350.0</v>
      </c>
      <c r="I242" s="536">
        <v>37.5</v>
      </c>
      <c r="J242" s="537">
        <v>12.0</v>
      </c>
      <c r="K242" s="535" t="s">
        <v>5470</v>
      </c>
      <c r="L242" s="2"/>
      <c r="M242" s="2"/>
      <c r="N242" s="2"/>
      <c r="O242" s="2"/>
      <c r="P242" s="2"/>
      <c r="Q242" s="2"/>
      <c r="R242" s="2"/>
      <c r="S242" s="2"/>
      <c r="T242" s="2"/>
      <c r="U242" s="2"/>
      <c r="V242" s="2"/>
      <c r="W242" s="2"/>
      <c r="X242" s="2"/>
      <c r="Y242" s="2"/>
      <c r="Z242" s="2"/>
    </row>
    <row r="243" ht="10.5" customHeight="1">
      <c r="A243" s="534">
        <v>45720.0</v>
      </c>
      <c r="B243" s="535" t="s">
        <v>5563</v>
      </c>
      <c r="C243" s="535" t="s">
        <v>471</v>
      </c>
      <c r="D243" s="535" t="s">
        <v>5916</v>
      </c>
      <c r="E243" s="535" t="s">
        <v>5918</v>
      </c>
      <c r="F243" s="536">
        <v>0.0</v>
      </c>
      <c r="G243" s="536">
        <v>312.5</v>
      </c>
      <c r="H243" s="536">
        <v>350.0</v>
      </c>
      <c r="I243" s="536">
        <v>37.5</v>
      </c>
      <c r="J243" s="537">
        <v>12.0</v>
      </c>
      <c r="K243" s="535" t="s">
        <v>5470</v>
      </c>
      <c r="L243" s="2"/>
      <c r="M243" s="2"/>
      <c r="N243" s="2"/>
      <c r="O243" s="2"/>
      <c r="P243" s="2"/>
      <c r="Q243" s="2"/>
      <c r="R243" s="2"/>
      <c r="S243" s="2"/>
      <c r="T243" s="2"/>
      <c r="U243" s="2"/>
      <c r="V243" s="2"/>
      <c r="W243" s="2"/>
      <c r="X243" s="2"/>
      <c r="Y243" s="2"/>
      <c r="Z243" s="2"/>
    </row>
    <row r="244" ht="10.5" customHeight="1">
      <c r="A244" s="534">
        <v>45720.0</v>
      </c>
      <c r="B244" s="535" t="s">
        <v>5563</v>
      </c>
      <c r="C244" s="535" t="s">
        <v>499</v>
      </c>
      <c r="D244" s="535" t="s">
        <v>5919</v>
      </c>
      <c r="E244" s="535" t="s">
        <v>5920</v>
      </c>
      <c r="F244" s="536">
        <v>0.0</v>
      </c>
      <c r="G244" s="536">
        <v>600.0</v>
      </c>
      <c r="H244" s="536">
        <v>672.0</v>
      </c>
      <c r="I244" s="536">
        <v>72.0</v>
      </c>
      <c r="J244" s="537">
        <v>12.0</v>
      </c>
      <c r="K244" s="535" t="s">
        <v>5325</v>
      </c>
      <c r="L244" s="2"/>
      <c r="M244" s="2"/>
      <c r="N244" s="2"/>
      <c r="O244" s="2"/>
      <c r="P244" s="2"/>
      <c r="Q244" s="2"/>
      <c r="R244" s="2"/>
      <c r="S244" s="2"/>
      <c r="T244" s="2"/>
      <c r="U244" s="2"/>
      <c r="V244" s="2"/>
      <c r="W244" s="2"/>
      <c r="X244" s="2"/>
      <c r="Y244" s="2"/>
      <c r="Z244" s="2"/>
    </row>
    <row r="245" ht="10.5" customHeight="1">
      <c r="A245" s="534">
        <v>45720.0</v>
      </c>
      <c r="B245" s="535" t="s">
        <v>5563</v>
      </c>
      <c r="C245" s="535" t="s">
        <v>116</v>
      </c>
      <c r="D245" s="535" t="s">
        <v>5785</v>
      </c>
      <c r="E245" s="535" t="s">
        <v>5921</v>
      </c>
      <c r="F245" s="536">
        <v>0.0</v>
      </c>
      <c r="G245" s="536">
        <v>3125.0</v>
      </c>
      <c r="H245" s="536">
        <v>3500.0</v>
      </c>
      <c r="I245" s="536">
        <v>375.0</v>
      </c>
      <c r="J245" s="537">
        <v>12.0</v>
      </c>
      <c r="K245" s="535" t="s">
        <v>5292</v>
      </c>
      <c r="L245" s="2"/>
      <c r="M245" s="2"/>
      <c r="N245" s="2"/>
      <c r="O245" s="2"/>
      <c r="P245" s="2"/>
      <c r="Q245" s="2"/>
      <c r="R245" s="2"/>
      <c r="S245" s="2"/>
      <c r="T245" s="2"/>
      <c r="U245" s="2"/>
      <c r="V245" s="2"/>
      <c r="W245" s="2"/>
      <c r="X245" s="2"/>
      <c r="Y245" s="2"/>
      <c r="Z245" s="2"/>
    </row>
    <row r="246" ht="10.5" customHeight="1">
      <c r="A246" s="534">
        <v>45720.0</v>
      </c>
      <c r="B246" s="535" t="s">
        <v>5563</v>
      </c>
      <c r="C246" s="535" t="s">
        <v>251</v>
      </c>
      <c r="D246" s="535" t="s">
        <v>5833</v>
      </c>
      <c r="E246" s="535" t="s">
        <v>5922</v>
      </c>
      <c r="F246" s="536">
        <v>0.0</v>
      </c>
      <c r="G246" s="536">
        <v>3571.43</v>
      </c>
      <c r="H246" s="536">
        <v>4000.0</v>
      </c>
      <c r="I246" s="536">
        <v>428.57</v>
      </c>
      <c r="J246" s="537">
        <v>12.0</v>
      </c>
      <c r="K246" s="535" t="s">
        <v>5292</v>
      </c>
      <c r="L246" s="2"/>
      <c r="M246" s="2"/>
      <c r="N246" s="2"/>
      <c r="O246" s="2"/>
      <c r="P246" s="2"/>
      <c r="Q246" s="2"/>
      <c r="R246" s="2"/>
      <c r="S246" s="2"/>
      <c r="T246" s="2"/>
      <c r="U246" s="2"/>
      <c r="V246" s="2"/>
      <c r="W246" s="2"/>
      <c r="X246" s="2"/>
      <c r="Y246" s="2"/>
      <c r="Z246" s="2"/>
    </row>
    <row r="247" ht="10.5" customHeight="1">
      <c r="A247" s="534">
        <v>45720.0</v>
      </c>
      <c r="B247" s="535" t="s">
        <v>5563</v>
      </c>
      <c r="C247" s="535" t="s">
        <v>162</v>
      </c>
      <c r="D247" s="535" t="s">
        <v>5797</v>
      </c>
      <c r="E247" s="535" t="s">
        <v>5923</v>
      </c>
      <c r="F247" s="536">
        <v>0.0</v>
      </c>
      <c r="G247" s="536">
        <v>3571.43</v>
      </c>
      <c r="H247" s="536">
        <v>4000.0</v>
      </c>
      <c r="I247" s="536">
        <v>428.57</v>
      </c>
      <c r="J247" s="537">
        <v>12.0</v>
      </c>
      <c r="K247" s="535" t="s">
        <v>5292</v>
      </c>
      <c r="L247" s="2"/>
      <c r="M247" s="2"/>
      <c r="N247" s="2"/>
      <c r="O247" s="2"/>
      <c r="P247" s="2"/>
      <c r="Q247" s="2"/>
      <c r="R247" s="2"/>
      <c r="S247" s="2"/>
      <c r="T247" s="2"/>
      <c r="U247" s="2"/>
      <c r="V247" s="2"/>
      <c r="W247" s="2"/>
      <c r="X247" s="2"/>
      <c r="Y247" s="2"/>
      <c r="Z247" s="2"/>
    </row>
    <row r="248" ht="10.5" customHeight="1">
      <c r="A248" s="534">
        <v>45721.0</v>
      </c>
      <c r="B248" s="535" t="s">
        <v>5563</v>
      </c>
      <c r="C248" s="535" t="s">
        <v>233</v>
      </c>
      <c r="D248" s="535" t="s">
        <v>5829</v>
      </c>
      <c r="E248" s="535" t="s">
        <v>5924</v>
      </c>
      <c r="F248" s="536">
        <v>0.0</v>
      </c>
      <c r="G248" s="536">
        <v>119.64</v>
      </c>
      <c r="H248" s="536">
        <v>134.0</v>
      </c>
      <c r="I248" s="536">
        <v>14.36</v>
      </c>
      <c r="J248" s="537">
        <v>12.0</v>
      </c>
      <c r="K248" s="535" t="s">
        <v>5361</v>
      </c>
      <c r="L248" s="2"/>
      <c r="M248" s="2"/>
      <c r="N248" s="2"/>
      <c r="O248" s="2"/>
      <c r="P248" s="2"/>
      <c r="Q248" s="2"/>
      <c r="R248" s="2"/>
      <c r="S248" s="2"/>
      <c r="T248" s="2"/>
      <c r="U248" s="2"/>
      <c r="V248" s="2"/>
      <c r="W248" s="2"/>
      <c r="X248" s="2"/>
      <c r="Y248" s="2"/>
      <c r="Z248" s="2"/>
    </row>
    <row r="249" ht="10.5" customHeight="1">
      <c r="A249" s="534">
        <v>45721.0</v>
      </c>
      <c r="B249" s="535" t="s">
        <v>5563</v>
      </c>
      <c r="C249" s="535" t="s">
        <v>233</v>
      </c>
      <c r="D249" s="535" t="s">
        <v>5829</v>
      </c>
      <c r="E249" s="535" t="s">
        <v>5924</v>
      </c>
      <c r="F249" s="536">
        <v>0.0</v>
      </c>
      <c r="G249" s="536">
        <v>4.46</v>
      </c>
      <c r="H249" s="536">
        <v>5.0</v>
      </c>
      <c r="I249" s="536">
        <v>0.54</v>
      </c>
      <c r="J249" s="537">
        <v>12.0</v>
      </c>
      <c r="K249" s="535" t="s">
        <v>5361</v>
      </c>
      <c r="L249" s="2"/>
      <c r="M249" s="2"/>
      <c r="N249" s="2"/>
      <c r="O249" s="2"/>
      <c r="P249" s="2"/>
      <c r="Q249" s="2"/>
      <c r="R249" s="2"/>
      <c r="S249" s="2"/>
      <c r="T249" s="2"/>
      <c r="U249" s="2"/>
      <c r="V249" s="2"/>
      <c r="W249" s="2"/>
      <c r="X249" s="2"/>
      <c r="Y249" s="2"/>
      <c r="Z249" s="2"/>
    </row>
    <row r="250" ht="10.5" customHeight="1">
      <c r="A250" s="534">
        <v>45723.0</v>
      </c>
      <c r="B250" s="535" t="s">
        <v>5563</v>
      </c>
      <c r="C250" s="535" t="s">
        <v>278</v>
      </c>
      <c r="D250" s="535" t="s">
        <v>5808</v>
      </c>
      <c r="E250" s="535" t="s">
        <v>5925</v>
      </c>
      <c r="F250" s="536">
        <v>0.0</v>
      </c>
      <c r="G250" s="536">
        <v>535.71</v>
      </c>
      <c r="H250" s="536">
        <v>600.0</v>
      </c>
      <c r="I250" s="536">
        <v>64.29</v>
      </c>
      <c r="J250" s="537">
        <v>12.0</v>
      </c>
      <c r="K250" s="535" t="s">
        <v>5363</v>
      </c>
      <c r="L250" s="2"/>
      <c r="M250" s="2"/>
      <c r="N250" s="2"/>
      <c r="O250" s="2"/>
      <c r="P250" s="2"/>
      <c r="Q250" s="2"/>
      <c r="R250" s="2"/>
      <c r="S250" s="2"/>
      <c r="T250" s="2"/>
      <c r="U250" s="2"/>
      <c r="V250" s="2"/>
      <c r="W250" s="2"/>
      <c r="X250" s="2"/>
      <c r="Y250" s="2"/>
      <c r="Z250" s="2"/>
    </row>
    <row r="251" ht="10.5" customHeight="1">
      <c r="A251" s="534">
        <v>45723.0</v>
      </c>
      <c r="B251" s="535" t="s">
        <v>5563</v>
      </c>
      <c r="C251" s="535" t="s">
        <v>533</v>
      </c>
      <c r="D251" s="535" t="s">
        <v>5926</v>
      </c>
      <c r="E251" s="535" t="s">
        <v>5927</v>
      </c>
      <c r="F251" s="536">
        <v>0.0</v>
      </c>
      <c r="G251" s="536">
        <v>535.71</v>
      </c>
      <c r="H251" s="536">
        <v>600.0</v>
      </c>
      <c r="I251" s="536">
        <v>64.29</v>
      </c>
      <c r="J251" s="537">
        <v>12.0</v>
      </c>
      <c r="K251" s="535" t="s">
        <v>5363</v>
      </c>
      <c r="L251" s="2"/>
      <c r="M251" s="2"/>
      <c r="N251" s="2"/>
      <c r="O251" s="2"/>
      <c r="P251" s="2"/>
      <c r="Q251" s="2"/>
      <c r="R251" s="2"/>
      <c r="S251" s="2"/>
      <c r="T251" s="2"/>
      <c r="U251" s="2"/>
      <c r="V251" s="2"/>
      <c r="W251" s="2"/>
      <c r="X251" s="2"/>
      <c r="Y251" s="2"/>
      <c r="Z251" s="2"/>
    </row>
    <row r="252" ht="10.5" customHeight="1">
      <c r="A252" s="534">
        <v>45726.0</v>
      </c>
      <c r="B252" s="535" t="s">
        <v>5563</v>
      </c>
      <c r="C252" s="535" t="s">
        <v>5531</v>
      </c>
      <c r="D252" s="535" t="s">
        <v>5928</v>
      </c>
      <c r="E252" s="535" t="s">
        <v>5929</v>
      </c>
      <c r="F252" s="536">
        <v>0.0</v>
      </c>
      <c r="G252" s="536">
        <v>32142.86</v>
      </c>
      <c r="H252" s="536">
        <v>36000.0</v>
      </c>
      <c r="I252" s="536">
        <v>3857.14</v>
      </c>
      <c r="J252" s="537">
        <v>12.0</v>
      </c>
      <c r="K252" s="535" t="s">
        <v>5292</v>
      </c>
      <c r="L252" s="2"/>
      <c r="M252" s="2"/>
      <c r="N252" s="2"/>
      <c r="O252" s="2"/>
      <c r="P252" s="2"/>
      <c r="Q252" s="2"/>
      <c r="R252" s="2"/>
      <c r="S252" s="2"/>
      <c r="T252" s="2"/>
      <c r="U252" s="2"/>
      <c r="V252" s="2"/>
      <c r="W252" s="2"/>
      <c r="X252" s="2"/>
      <c r="Y252" s="2"/>
      <c r="Z252" s="2"/>
    </row>
    <row r="253" ht="10.5" customHeight="1">
      <c r="A253" s="534">
        <v>45726.0</v>
      </c>
      <c r="B253" s="535" t="s">
        <v>5563</v>
      </c>
      <c r="C253" s="535" t="s">
        <v>5531</v>
      </c>
      <c r="D253" s="535" t="s">
        <v>5928</v>
      </c>
      <c r="E253" s="535" t="s">
        <v>5929</v>
      </c>
      <c r="F253" s="536">
        <v>0.0</v>
      </c>
      <c r="G253" s="536">
        <v>2534.52</v>
      </c>
      <c r="H253" s="536">
        <v>2838.66</v>
      </c>
      <c r="I253" s="536">
        <v>304.14</v>
      </c>
      <c r="J253" s="537">
        <v>12.0</v>
      </c>
      <c r="K253" s="535" t="s">
        <v>5292</v>
      </c>
      <c r="L253" s="2"/>
      <c r="M253" s="2"/>
      <c r="N253" s="2"/>
      <c r="O253" s="2"/>
      <c r="P253" s="2"/>
      <c r="Q253" s="2"/>
      <c r="R253" s="2"/>
      <c r="S253" s="2"/>
      <c r="T253" s="2"/>
      <c r="U253" s="2"/>
      <c r="V253" s="2"/>
      <c r="W253" s="2"/>
      <c r="X253" s="2"/>
      <c r="Y253" s="2"/>
      <c r="Z253" s="2"/>
    </row>
    <row r="254" ht="10.5" customHeight="1">
      <c r="A254" s="534">
        <v>45727.0</v>
      </c>
      <c r="B254" s="535" t="s">
        <v>5563</v>
      </c>
      <c r="C254" s="535" t="s">
        <v>542</v>
      </c>
      <c r="D254" s="535" t="s">
        <v>5930</v>
      </c>
      <c r="E254" s="535" t="s">
        <v>5931</v>
      </c>
      <c r="F254" s="536">
        <v>0.0</v>
      </c>
      <c r="G254" s="536">
        <v>139.29</v>
      </c>
      <c r="H254" s="536">
        <v>156.0</v>
      </c>
      <c r="I254" s="536">
        <v>16.71</v>
      </c>
      <c r="J254" s="537">
        <v>12.0</v>
      </c>
      <c r="K254" s="535" t="s">
        <v>5361</v>
      </c>
      <c r="L254" s="2"/>
      <c r="M254" s="2"/>
      <c r="N254" s="2"/>
      <c r="O254" s="2"/>
      <c r="P254" s="2"/>
      <c r="Q254" s="2"/>
      <c r="R254" s="2"/>
      <c r="S254" s="2"/>
      <c r="T254" s="2"/>
      <c r="U254" s="2"/>
      <c r="V254" s="2"/>
      <c r="W254" s="2"/>
      <c r="X254" s="2"/>
      <c r="Y254" s="2"/>
      <c r="Z254" s="2"/>
    </row>
    <row r="255" ht="10.5" customHeight="1">
      <c r="A255" s="534">
        <v>45728.0</v>
      </c>
      <c r="B255" s="535" t="s">
        <v>5563</v>
      </c>
      <c r="C255" s="535" t="s">
        <v>427</v>
      </c>
      <c r="D255" s="535" t="s">
        <v>5892</v>
      </c>
      <c r="E255" s="535" t="s">
        <v>5932</v>
      </c>
      <c r="F255" s="536">
        <v>0.0</v>
      </c>
      <c r="G255" s="536">
        <v>44.64</v>
      </c>
      <c r="H255" s="536">
        <v>50.0</v>
      </c>
      <c r="I255" s="536">
        <v>5.36</v>
      </c>
      <c r="J255" s="537">
        <v>12.0</v>
      </c>
      <c r="K255" s="535" t="s">
        <v>5361</v>
      </c>
      <c r="L255" s="2"/>
      <c r="M255" s="2"/>
      <c r="N255" s="2"/>
      <c r="O255" s="2"/>
      <c r="P255" s="2"/>
      <c r="Q255" s="2"/>
      <c r="R255" s="2"/>
      <c r="S255" s="2"/>
      <c r="T255" s="2"/>
      <c r="U255" s="2"/>
      <c r="V255" s="2"/>
      <c r="W255" s="2"/>
      <c r="X255" s="2"/>
      <c r="Y255" s="2"/>
      <c r="Z255" s="2"/>
    </row>
    <row r="256" ht="10.5" customHeight="1">
      <c r="A256" s="534">
        <v>45728.0</v>
      </c>
      <c r="B256" s="535" t="s">
        <v>5563</v>
      </c>
      <c r="C256" s="535" t="s">
        <v>471</v>
      </c>
      <c r="D256" s="535" t="s">
        <v>5916</v>
      </c>
      <c r="E256" s="535" t="s">
        <v>5933</v>
      </c>
      <c r="F256" s="536">
        <v>0.0</v>
      </c>
      <c r="G256" s="536">
        <v>312.5</v>
      </c>
      <c r="H256" s="536">
        <v>350.0</v>
      </c>
      <c r="I256" s="536">
        <v>37.5</v>
      </c>
      <c r="J256" s="537">
        <v>12.0</v>
      </c>
      <c r="K256" s="535" t="s">
        <v>5470</v>
      </c>
      <c r="L256" s="2"/>
      <c r="M256" s="2"/>
      <c r="N256" s="2"/>
      <c r="O256" s="2"/>
      <c r="P256" s="2"/>
      <c r="Q256" s="2"/>
      <c r="R256" s="2"/>
      <c r="S256" s="2"/>
      <c r="T256" s="2"/>
      <c r="U256" s="2"/>
      <c r="V256" s="2"/>
      <c r="W256" s="2"/>
      <c r="X256" s="2"/>
      <c r="Y256" s="2"/>
      <c r="Z256" s="2"/>
    </row>
    <row r="257" ht="10.5" customHeight="1">
      <c r="A257" s="534">
        <v>45728.0</v>
      </c>
      <c r="B257" s="535" t="s">
        <v>5563</v>
      </c>
      <c r="C257" s="535" t="s">
        <v>471</v>
      </c>
      <c r="D257" s="535" t="s">
        <v>5916</v>
      </c>
      <c r="E257" s="535" t="s">
        <v>5933</v>
      </c>
      <c r="F257" s="536">
        <v>0.0</v>
      </c>
      <c r="G257" s="536">
        <v>107.14</v>
      </c>
      <c r="H257" s="536">
        <v>120.0</v>
      </c>
      <c r="I257" s="536">
        <v>12.86</v>
      </c>
      <c r="J257" s="537">
        <v>12.0</v>
      </c>
      <c r="K257" s="535" t="s">
        <v>5470</v>
      </c>
      <c r="L257" s="2"/>
      <c r="M257" s="2"/>
      <c r="N257" s="2"/>
      <c r="O257" s="2"/>
      <c r="P257" s="2"/>
      <c r="Q257" s="2"/>
      <c r="R257" s="2"/>
      <c r="S257" s="2"/>
      <c r="T257" s="2"/>
      <c r="U257" s="2"/>
      <c r="V257" s="2"/>
      <c r="W257" s="2"/>
      <c r="X257" s="2"/>
      <c r="Y257" s="2"/>
      <c r="Z257" s="2"/>
    </row>
    <row r="258" ht="10.5" customHeight="1">
      <c r="A258" s="534">
        <v>45729.0</v>
      </c>
      <c r="B258" s="535" t="s">
        <v>5563</v>
      </c>
      <c r="C258" s="535" t="s">
        <v>551</v>
      </c>
      <c r="D258" s="535" t="s">
        <v>5934</v>
      </c>
      <c r="E258" s="535" t="s">
        <v>5935</v>
      </c>
      <c r="F258" s="536">
        <v>0.0</v>
      </c>
      <c r="G258" s="536">
        <v>312.5</v>
      </c>
      <c r="H258" s="536">
        <v>350.0</v>
      </c>
      <c r="I258" s="536">
        <v>37.5</v>
      </c>
      <c r="J258" s="537">
        <v>12.0</v>
      </c>
      <c r="K258" s="535" t="s">
        <v>5470</v>
      </c>
      <c r="L258" s="2"/>
      <c r="M258" s="2"/>
      <c r="N258" s="2"/>
      <c r="O258" s="2"/>
      <c r="P258" s="2"/>
      <c r="Q258" s="2"/>
      <c r="R258" s="2"/>
      <c r="S258" s="2"/>
      <c r="T258" s="2"/>
      <c r="U258" s="2"/>
      <c r="V258" s="2"/>
      <c r="W258" s="2"/>
      <c r="X258" s="2"/>
      <c r="Y258" s="2"/>
      <c r="Z258" s="2"/>
    </row>
    <row r="259" ht="10.5" customHeight="1">
      <c r="A259" s="534">
        <v>45729.0</v>
      </c>
      <c r="B259" s="535" t="s">
        <v>5563</v>
      </c>
      <c r="C259" s="535" t="s">
        <v>555</v>
      </c>
      <c r="D259" s="535" t="s">
        <v>5936</v>
      </c>
      <c r="E259" s="535" t="s">
        <v>5937</v>
      </c>
      <c r="F259" s="536">
        <v>0.0</v>
      </c>
      <c r="G259" s="536">
        <v>2571.43</v>
      </c>
      <c r="H259" s="536">
        <v>2880.0</v>
      </c>
      <c r="I259" s="536">
        <v>308.57</v>
      </c>
      <c r="J259" s="537">
        <v>12.0</v>
      </c>
      <c r="K259" s="535" t="s">
        <v>5331</v>
      </c>
      <c r="L259" s="2"/>
      <c r="M259" s="2"/>
      <c r="N259" s="2"/>
      <c r="O259" s="2"/>
      <c r="P259" s="2"/>
      <c r="Q259" s="2"/>
      <c r="R259" s="2"/>
      <c r="S259" s="2"/>
      <c r="T259" s="2"/>
      <c r="U259" s="2"/>
      <c r="V259" s="2"/>
      <c r="W259" s="2"/>
      <c r="X259" s="2"/>
      <c r="Y259" s="2"/>
      <c r="Z259" s="2"/>
    </row>
    <row r="260" ht="10.5" customHeight="1">
      <c r="A260" s="534">
        <v>45733.0</v>
      </c>
      <c r="B260" s="535" t="s">
        <v>5563</v>
      </c>
      <c r="C260" s="535" t="s">
        <v>559</v>
      </c>
      <c r="D260" s="535" t="s">
        <v>5938</v>
      </c>
      <c r="E260" s="535" t="s">
        <v>5939</v>
      </c>
      <c r="F260" s="536">
        <v>0.0</v>
      </c>
      <c r="G260" s="536">
        <v>4107.14</v>
      </c>
      <c r="H260" s="536">
        <v>4600.0</v>
      </c>
      <c r="I260" s="536">
        <v>492.86</v>
      </c>
      <c r="J260" s="537">
        <v>12.0</v>
      </c>
      <c r="K260" s="535" t="s">
        <v>5331</v>
      </c>
      <c r="L260" s="2"/>
      <c r="M260" s="2"/>
      <c r="N260" s="2"/>
      <c r="O260" s="2"/>
      <c r="P260" s="2"/>
      <c r="Q260" s="2"/>
      <c r="R260" s="2"/>
      <c r="S260" s="2"/>
      <c r="T260" s="2"/>
      <c r="U260" s="2"/>
      <c r="V260" s="2"/>
      <c r="W260" s="2"/>
      <c r="X260" s="2"/>
      <c r="Y260" s="2"/>
      <c r="Z260" s="2"/>
    </row>
    <row r="261" ht="10.5" customHeight="1">
      <c r="A261" s="534">
        <v>45733.0</v>
      </c>
      <c r="B261" s="535" t="s">
        <v>5563</v>
      </c>
      <c r="C261" s="535" t="s">
        <v>559</v>
      </c>
      <c r="D261" s="535" t="s">
        <v>5938</v>
      </c>
      <c r="E261" s="535" t="s">
        <v>5940</v>
      </c>
      <c r="F261" s="536">
        <v>0.0</v>
      </c>
      <c r="G261" s="536">
        <v>625.0</v>
      </c>
      <c r="H261" s="536">
        <v>700.0</v>
      </c>
      <c r="I261" s="536">
        <v>75.0</v>
      </c>
      <c r="J261" s="537">
        <v>12.0</v>
      </c>
      <c r="K261" s="535" t="s">
        <v>5331</v>
      </c>
      <c r="L261" s="2"/>
      <c r="M261" s="2"/>
      <c r="N261" s="2"/>
      <c r="O261" s="2"/>
      <c r="P261" s="2"/>
      <c r="Q261" s="2"/>
      <c r="R261" s="2"/>
      <c r="S261" s="2"/>
      <c r="T261" s="2"/>
      <c r="U261" s="2"/>
      <c r="V261" s="2"/>
      <c r="W261" s="2"/>
      <c r="X261" s="2"/>
      <c r="Y261" s="2"/>
      <c r="Z261" s="2"/>
    </row>
    <row r="262" ht="10.5" customHeight="1">
      <c r="A262" s="534">
        <v>45733.0</v>
      </c>
      <c r="B262" s="535" t="s">
        <v>5563</v>
      </c>
      <c r="C262" s="535" t="s">
        <v>233</v>
      </c>
      <c r="D262" s="535" t="s">
        <v>5829</v>
      </c>
      <c r="E262" s="535" t="s">
        <v>5941</v>
      </c>
      <c r="F262" s="536">
        <v>0.0</v>
      </c>
      <c r="G262" s="536">
        <v>26.79</v>
      </c>
      <c r="H262" s="536">
        <v>30.0</v>
      </c>
      <c r="I262" s="536">
        <v>3.21</v>
      </c>
      <c r="J262" s="537">
        <v>12.0</v>
      </c>
      <c r="K262" s="535" t="s">
        <v>5361</v>
      </c>
      <c r="L262" s="2"/>
      <c r="M262" s="2"/>
      <c r="N262" s="2"/>
      <c r="O262" s="2"/>
      <c r="P262" s="2"/>
      <c r="Q262" s="2"/>
      <c r="R262" s="2"/>
      <c r="S262" s="2"/>
      <c r="T262" s="2"/>
      <c r="U262" s="2"/>
      <c r="V262" s="2"/>
      <c r="W262" s="2"/>
      <c r="X262" s="2"/>
      <c r="Y262" s="2"/>
      <c r="Z262" s="2"/>
    </row>
    <row r="263" ht="10.5" customHeight="1">
      <c r="A263" s="534">
        <v>45733.0</v>
      </c>
      <c r="B263" s="535" t="s">
        <v>5563</v>
      </c>
      <c r="C263" s="535" t="s">
        <v>233</v>
      </c>
      <c r="D263" s="535" t="s">
        <v>5829</v>
      </c>
      <c r="E263" s="535" t="s">
        <v>5941</v>
      </c>
      <c r="F263" s="536">
        <v>0.0</v>
      </c>
      <c r="G263" s="536">
        <v>53.57</v>
      </c>
      <c r="H263" s="536">
        <v>60.0</v>
      </c>
      <c r="I263" s="536">
        <v>6.43</v>
      </c>
      <c r="J263" s="537">
        <v>12.0</v>
      </c>
      <c r="K263" s="535" t="s">
        <v>5361</v>
      </c>
      <c r="L263" s="2"/>
      <c r="M263" s="2"/>
      <c r="N263" s="2"/>
      <c r="O263" s="2"/>
      <c r="P263" s="2"/>
      <c r="Q263" s="2"/>
      <c r="R263" s="2"/>
      <c r="S263" s="2"/>
      <c r="T263" s="2"/>
      <c r="U263" s="2"/>
      <c r="V263" s="2"/>
      <c r="W263" s="2"/>
      <c r="X263" s="2"/>
      <c r="Y263" s="2"/>
      <c r="Z263" s="2"/>
    </row>
    <row r="264" ht="10.5" customHeight="1">
      <c r="A264" s="534">
        <v>45736.0</v>
      </c>
      <c r="B264" s="535" t="s">
        <v>5563</v>
      </c>
      <c r="C264" s="535" t="s">
        <v>569</v>
      </c>
      <c r="D264" s="535" t="s">
        <v>5942</v>
      </c>
      <c r="E264" s="535" t="s">
        <v>5943</v>
      </c>
      <c r="F264" s="536">
        <v>0.0</v>
      </c>
      <c r="G264" s="536">
        <v>57.14</v>
      </c>
      <c r="H264" s="536">
        <v>64.0</v>
      </c>
      <c r="I264" s="536">
        <v>6.86</v>
      </c>
      <c r="J264" s="537">
        <v>12.0</v>
      </c>
      <c r="K264" s="535" t="s">
        <v>5361</v>
      </c>
      <c r="L264" s="2"/>
      <c r="M264" s="2"/>
      <c r="N264" s="2"/>
      <c r="O264" s="2"/>
      <c r="P264" s="2"/>
      <c r="Q264" s="2"/>
      <c r="R264" s="2"/>
      <c r="S264" s="2"/>
      <c r="T264" s="2"/>
      <c r="U264" s="2"/>
      <c r="V264" s="2"/>
      <c r="W264" s="2"/>
      <c r="X264" s="2"/>
      <c r="Y264" s="2"/>
      <c r="Z264" s="2"/>
    </row>
    <row r="265" ht="10.5" customHeight="1">
      <c r="A265" s="534">
        <v>45737.0</v>
      </c>
      <c r="B265" s="535" t="s">
        <v>5563</v>
      </c>
      <c r="C265" s="535" t="s">
        <v>572</v>
      </c>
      <c r="D265" s="535" t="s">
        <v>5944</v>
      </c>
      <c r="E265" s="535" t="s">
        <v>5945</v>
      </c>
      <c r="F265" s="536">
        <v>0.0</v>
      </c>
      <c r="G265" s="536">
        <v>312.5</v>
      </c>
      <c r="H265" s="536">
        <v>350.0</v>
      </c>
      <c r="I265" s="536">
        <v>37.5</v>
      </c>
      <c r="J265" s="537">
        <v>12.0</v>
      </c>
      <c r="K265" s="535" t="s">
        <v>5470</v>
      </c>
      <c r="L265" s="2"/>
      <c r="M265" s="2"/>
      <c r="N265" s="2"/>
      <c r="O265" s="2"/>
      <c r="P265" s="2"/>
      <c r="Q265" s="2"/>
      <c r="R265" s="2"/>
      <c r="S265" s="2"/>
      <c r="T265" s="2"/>
      <c r="U265" s="2"/>
      <c r="V265" s="2"/>
      <c r="W265" s="2"/>
      <c r="X265" s="2"/>
      <c r="Y265" s="2"/>
      <c r="Z265" s="2"/>
    </row>
    <row r="266" ht="10.5" customHeight="1">
      <c r="A266" s="534">
        <v>45740.0</v>
      </c>
      <c r="B266" s="535" t="s">
        <v>5563</v>
      </c>
      <c r="C266" s="535" t="s">
        <v>575</v>
      </c>
      <c r="D266" s="535" t="s">
        <v>5946</v>
      </c>
      <c r="E266" s="535" t="s">
        <v>5947</v>
      </c>
      <c r="F266" s="536">
        <v>0.0</v>
      </c>
      <c r="G266" s="536">
        <v>2589.29</v>
      </c>
      <c r="H266" s="536">
        <v>2900.0</v>
      </c>
      <c r="I266" s="536">
        <v>310.71</v>
      </c>
      <c r="J266" s="537">
        <v>12.0</v>
      </c>
      <c r="K266" s="535" t="s">
        <v>5331</v>
      </c>
      <c r="L266" s="2"/>
      <c r="M266" s="2"/>
      <c r="N266" s="2"/>
      <c r="O266" s="2"/>
      <c r="P266" s="2"/>
      <c r="Q266" s="2"/>
      <c r="R266" s="2"/>
      <c r="S266" s="2"/>
      <c r="T266" s="2"/>
      <c r="U266" s="2"/>
      <c r="V266" s="2"/>
      <c r="W266" s="2"/>
      <c r="X266" s="2"/>
      <c r="Y266" s="2"/>
      <c r="Z266" s="2"/>
    </row>
    <row r="267" ht="10.5" customHeight="1">
      <c r="A267" s="534">
        <v>45741.0</v>
      </c>
      <c r="B267" s="535" t="s">
        <v>5563</v>
      </c>
      <c r="C267" s="535" t="s">
        <v>349</v>
      </c>
      <c r="D267" s="535" t="s">
        <v>5867</v>
      </c>
      <c r="E267" s="535" t="s">
        <v>5948</v>
      </c>
      <c r="F267" s="536">
        <v>0.0</v>
      </c>
      <c r="G267" s="536">
        <v>625.0</v>
      </c>
      <c r="H267" s="536">
        <v>700.0</v>
      </c>
      <c r="I267" s="536">
        <v>75.0</v>
      </c>
      <c r="J267" s="537">
        <v>12.0</v>
      </c>
      <c r="K267" s="535" t="s">
        <v>5331</v>
      </c>
      <c r="L267" s="2"/>
      <c r="M267" s="2"/>
      <c r="N267" s="2"/>
      <c r="O267" s="2"/>
      <c r="P267" s="2"/>
      <c r="Q267" s="2"/>
      <c r="R267" s="2"/>
      <c r="S267" s="2"/>
      <c r="T267" s="2"/>
      <c r="U267" s="2"/>
      <c r="V267" s="2"/>
      <c r="W267" s="2"/>
      <c r="X267" s="2"/>
      <c r="Y267" s="2"/>
      <c r="Z267" s="2"/>
    </row>
    <row r="268" ht="10.5" customHeight="1">
      <c r="A268" s="534">
        <v>45741.0</v>
      </c>
      <c r="B268" s="535" t="s">
        <v>5563</v>
      </c>
      <c r="C268" s="535" t="s">
        <v>579</v>
      </c>
      <c r="D268" s="535" t="s">
        <v>5949</v>
      </c>
      <c r="E268" s="535" t="s">
        <v>5950</v>
      </c>
      <c r="F268" s="536">
        <v>0.0</v>
      </c>
      <c r="G268" s="536">
        <v>10.71</v>
      </c>
      <c r="H268" s="536">
        <v>12.0</v>
      </c>
      <c r="I268" s="536">
        <v>1.29</v>
      </c>
      <c r="J268" s="537">
        <v>12.0</v>
      </c>
      <c r="K268" s="535" t="s">
        <v>5361</v>
      </c>
      <c r="L268" s="2"/>
      <c r="M268" s="2"/>
      <c r="N268" s="2"/>
      <c r="O268" s="2"/>
      <c r="P268" s="2"/>
      <c r="Q268" s="2"/>
      <c r="R268" s="2"/>
      <c r="S268" s="2"/>
      <c r="T268" s="2"/>
      <c r="U268" s="2"/>
      <c r="V268" s="2"/>
      <c r="W268" s="2"/>
      <c r="X268" s="2"/>
      <c r="Y268" s="2"/>
      <c r="Z268" s="2"/>
    </row>
    <row r="269" ht="10.5" customHeight="1">
      <c r="A269" s="534">
        <v>45741.0</v>
      </c>
      <c r="B269" s="535" t="s">
        <v>5563</v>
      </c>
      <c r="C269" s="535" t="s">
        <v>233</v>
      </c>
      <c r="D269" s="535" t="s">
        <v>5829</v>
      </c>
      <c r="E269" s="535" t="s">
        <v>5951</v>
      </c>
      <c r="F269" s="536">
        <v>0.0</v>
      </c>
      <c r="G269" s="536">
        <v>125.0</v>
      </c>
      <c r="H269" s="536">
        <v>140.0</v>
      </c>
      <c r="I269" s="536">
        <v>15.0</v>
      </c>
      <c r="J269" s="537">
        <v>12.0</v>
      </c>
      <c r="K269" s="535" t="s">
        <v>5361</v>
      </c>
      <c r="L269" s="2"/>
      <c r="M269" s="2"/>
      <c r="N269" s="2"/>
      <c r="O269" s="2"/>
      <c r="P269" s="2"/>
      <c r="Q269" s="2"/>
      <c r="R269" s="2"/>
      <c r="S269" s="2"/>
      <c r="T269" s="2"/>
      <c r="U269" s="2"/>
      <c r="V269" s="2"/>
      <c r="W269" s="2"/>
      <c r="X269" s="2"/>
      <c r="Y269" s="2"/>
      <c r="Z269" s="2"/>
    </row>
    <row r="270" ht="10.5" customHeight="1">
      <c r="A270" s="534">
        <v>45741.0</v>
      </c>
      <c r="B270" s="535" t="s">
        <v>5563</v>
      </c>
      <c r="C270" s="535" t="s">
        <v>233</v>
      </c>
      <c r="D270" s="535" t="s">
        <v>5829</v>
      </c>
      <c r="E270" s="535" t="s">
        <v>5951</v>
      </c>
      <c r="F270" s="536">
        <v>0.0</v>
      </c>
      <c r="G270" s="536">
        <v>14.29</v>
      </c>
      <c r="H270" s="536">
        <v>16.0</v>
      </c>
      <c r="I270" s="536">
        <v>1.71</v>
      </c>
      <c r="J270" s="537">
        <v>12.0</v>
      </c>
      <c r="K270" s="535" t="s">
        <v>5361</v>
      </c>
      <c r="L270" s="2"/>
      <c r="M270" s="2"/>
      <c r="N270" s="2"/>
      <c r="O270" s="2"/>
      <c r="P270" s="2"/>
      <c r="Q270" s="2"/>
      <c r="R270" s="2"/>
      <c r="S270" s="2"/>
      <c r="T270" s="2"/>
      <c r="U270" s="2"/>
      <c r="V270" s="2"/>
      <c r="W270" s="2"/>
      <c r="X270" s="2"/>
      <c r="Y270" s="2"/>
      <c r="Z270" s="2"/>
    </row>
    <row r="271" ht="10.5" customHeight="1">
      <c r="A271" s="534">
        <v>45742.0</v>
      </c>
      <c r="B271" s="535" t="s">
        <v>5563</v>
      </c>
      <c r="C271" s="535" t="s">
        <v>233</v>
      </c>
      <c r="D271" s="535" t="s">
        <v>5829</v>
      </c>
      <c r="E271" s="535" t="s">
        <v>5952</v>
      </c>
      <c r="F271" s="536">
        <v>0.0</v>
      </c>
      <c r="G271" s="536">
        <v>857.14</v>
      </c>
      <c r="H271" s="536">
        <v>960.0</v>
      </c>
      <c r="I271" s="536">
        <v>102.86</v>
      </c>
      <c r="J271" s="537">
        <v>12.0</v>
      </c>
      <c r="K271" s="535" t="s">
        <v>5363</v>
      </c>
      <c r="L271" s="2"/>
      <c r="M271" s="2"/>
      <c r="N271" s="2"/>
      <c r="O271" s="2"/>
      <c r="P271" s="2"/>
      <c r="Q271" s="2"/>
      <c r="R271" s="2"/>
      <c r="S271" s="2"/>
      <c r="T271" s="2"/>
      <c r="U271" s="2"/>
      <c r="V271" s="2"/>
      <c r="W271" s="2"/>
      <c r="X271" s="2"/>
      <c r="Y271" s="2"/>
      <c r="Z271" s="2"/>
    </row>
    <row r="272" ht="10.5" customHeight="1">
      <c r="A272" s="534">
        <v>45743.0</v>
      </c>
      <c r="B272" s="535" t="s">
        <v>5563</v>
      </c>
      <c r="C272" s="535" t="s">
        <v>494</v>
      </c>
      <c r="D272" s="535" t="s">
        <v>5910</v>
      </c>
      <c r="E272" s="535" t="s">
        <v>5953</v>
      </c>
      <c r="F272" s="536">
        <v>0.0</v>
      </c>
      <c r="G272" s="536">
        <v>625.0</v>
      </c>
      <c r="H272" s="536">
        <v>700.0</v>
      </c>
      <c r="I272" s="536">
        <v>75.0</v>
      </c>
      <c r="J272" s="537">
        <v>12.0</v>
      </c>
      <c r="K272" s="535" t="s">
        <v>5331</v>
      </c>
      <c r="L272" s="2"/>
      <c r="M272" s="2"/>
      <c r="N272" s="2"/>
      <c r="O272" s="2"/>
      <c r="P272" s="2"/>
      <c r="Q272" s="2"/>
      <c r="R272" s="2"/>
      <c r="S272" s="2"/>
      <c r="T272" s="2"/>
      <c r="U272" s="2"/>
      <c r="V272" s="2"/>
      <c r="W272" s="2"/>
      <c r="X272" s="2"/>
      <c r="Y272" s="2"/>
      <c r="Z272" s="2"/>
    </row>
    <row r="273" ht="10.5" customHeight="1">
      <c r="A273" s="534">
        <v>45743.0</v>
      </c>
      <c r="B273" s="535" t="s">
        <v>5563</v>
      </c>
      <c r="C273" s="535" t="s">
        <v>592</v>
      </c>
      <c r="D273" s="535" t="s">
        <v>5954</v>
      </c>
      <c r="E273" s="535" t="s">
        <v>5955</v>
      </c>
      <c r="F273" s="536">
        <v>0.0</v>
      </c>
      <c r="G273" s="536">
        <v>312.5</v>
      </c>
      <c r="H273" s="536">
        <v>350.0</v>
      </c>
      <c r="I273" s="536">
        <v>37.5</v>
      </c>
      <c r="J273" s="537">
        <v>12.0</v>
      </c>
      <c r="K273" s="535" t="s">
        <v>5470</v>
      </c>
      <c r="L273" s="2"/>
      <c r="M273" s="2"/>
      <c r="N273" s="2"/>
      <c r="O273" s="2"/>
      <c r="P273" s="2"/>
      <c r="Q273" s="2"/>
      <c r="R273" s="2"/>
      <c r="S273" s="2"/>
      <c r="T273" s="2"/>
      <c r="U273" s="2"/>
      <c r="V273" s="2"/>
      <c r="W273" s="2"/>
      <c r="X273" s="2"/>
      <c r="Y273" s="2"/>
      <c r="Z273" s="2"/>
    </row>
    <row r="274" ht="10.5" customHeight="1">
      <c r="A274" s="534">
        <v>45747.0</v>
      </c>
      <c r="B274" s="535" t="s">
        <v>5563</v>
      </c>
      <c r="C274" s="535" t="s">
        <v>599</v>
      </c>
      <c r="D274" s="535" t="s">
        <v>5956</v>
      </c>
      <c r="E274" s="535" t="s">
        <v>5957</v>
      </c>
      <c r="F274" s="536">
        <v>0.0</v>
      </c>
      <c r="G274" s="536">
        <v>892.86</v>
      </c>
      <c r="H274" s="536">
        <v>1000.0</v>
      </c>
      <c r="I274" s="536">
        <v>107.14</v>
      </c>
      <c r="J274" s="537">
        <v>12.0</v>
      </c>
      <c r="K274" s="535" t="s">
        <v>5557</v>
      </c>
      <c r="L274" s="2"/>
      <c r="M274" s="2"/>
      <c r="N274" s="2"/>
      <c r="O274" s="2"/>
      <c r="P274" s="2"/>
      <c r="Q274" s="2"/>
      <c r="R274" s="2"/>
      <c r="S274" s="2"/>
      <c r="T274" s="2"/>
      <c r="U274" s="2"/>
      <c r="V274" s="2"/>
      <c r="W274" s="2"/>
      <c r="X274" s="2"/>
      <c r="Y274" s="2"/>
      <c r="Z274" s="2"/>
    </row>
    <row r="275" ht="10.5" customHeight="1">
      <c r="A275" s="534">
        <v>45747.0</v>
      </c>
      <c r="B275" s="535" t="s">
        <v>5563</v>
      </c>
      <c r="C275" s="535" t="s">
        <v>599</v>
      </c>
      <c r="D275" s="535" t="s">
        <v>5956</v>
      </c>
      <c r="E275" s="535" t="s">
        <v>5957</v>
      </c>
      <c r="F275" s="536">
        <v>0.0</v>
      </c>
      <c r="G275" s="536">
        <v>6696.43</v>
      </c>
      <c r="H275" s="536">
        <v>7500.0</v>
      </c>
      <c r="I275" s="536">
        <v>803.57</v>
      </c>
      <c r="J275" s="537">
        <v>12.0</v>
      </c>
      <c r="K275" s="535" t="s">
        <v>5331</v>
      </c>
      <c r="L275" s="2"/>
      <c r="M275" s="2"/>
      <c r="N275" s="2"/>
      <c r="O275" s="2"/>
      <c r="P275" s="2"/>
      <c r="Q275" s="2"/>
      <c r="R275" s="2"/>
      <c r="S275" s="2"/>
      <c r="T275" s="2"/>
      <c r="U275" s="2"/>
      <c r="V275" s="2"/>
      <c r="W275" s="2"/>
      <c r="X275" s="2"/>
      <c r="Y275" s="2"/>
      <c r="Z275" s="2"/>
    </row>
    <row r="276" ht="10.5" customHeight="1">
      <c r="A276" s="534">
        <v>45747.0</v>
      </c>
      <c r="B276" s="535" t="s">
        <v>5563</v>
      </c>
      <c r="C276" s="535" t="s">
        <v>599</v>
      </c>
      <c r="D276" s="535" t="s">
        <v>5956</v>
      </c>
      <c r="E276" s="535" t="s">
        <v>5957</v>
      </c>
      <c r="F276" s="536">
        <v>0.0</v>
      </c>
      <c r="G276" s="536">
        <v>892.86</v>
      </c>
      <c r="H276" s="536">
        <v>1000.0</v>
      </c>
      <c r="I276" s="536">
        <v>107.14</v>
      </c>
      <c r="J276" s="537">
        <v>12.0</v>
      </c>
      <c r="K276" s="535" t="s">
        <v>5559</v>
      </c>
      <c r="L276" s="2"/>
      <c r="M276" s="2"/>
      <c r="N276" s="2"/>
      <c r="O276" s="2"/>
      <c r="P276" s="2"/>
      <c r="Q276" s="2"/>
      <c r="R276" s="2"/>
      <c r="S276" s="2"/>
      <c r="T276" s="2"/>
      <c r="U276" s="2"/>
      <c r="V276" s="2"/>
      <c r="W276" s="2"/>
      <c r="X276" s="2"/>
      <c r="Y276" s="2"/>
      <c r="Z276" s="2"/>
    </row>
    <row r="277" ht="10.5" customHeight="1">
      <c r="A277" s="534">
        <v>45747.0</v>
      </c>
      <c r="B277" s="535" t="s">
        <v>5563</v>
      </c>
      <c r="C277" s="535" t="s">
        <v>599</v>
      </c>
      <c r="D277" s="535" t="s">
        <v>5956</v>
      </c>
      <c r="E277" s="535" t="s">
        <v>5957</v>
      </c>
      <c r="F277" s="536">
        <v>0.0</v>
      </c>
      <c r="G277" s="536">
        <v>1785.71</v>
      </c>
      <c r="H277" s="536">
        <v>2000.0</v>
      </c>
      <c r="I277" s="536">
        <v>214.29</v>
      </c>
      <c r="J277" s="537">
        <v>12.0</v>
      </c>
      <c r="K277" s="535" t="s">
        <v>5399</v>
      </c>
      <c r="L277" s="2"/>
      <c r="M277" s="2"/>
      <c r="N277" s="2"/>
      <c r="O277" s="2"/>
      <c r="P277" s="2"/>
      <c r="Q277" s="2"/>
      <c r="R277" s="2"/>
      <c r="S277" s="2"/>
      <c r="T277" s="2"/>
      <c r="U277" s="2"/>
      <c r="V277" s="2"/>
      <c r="W277" s="2"/>
      <c r="X277" s="2"/>
      <c r="Y277" s="2"/>
      <c r="Z277" s="2"/>
    </row>
    <row r="278" ht="10.5" customHeight="1">
      <c r="A278" s="450" t="s">
        <v>5560</v>
      </c>
      <c r="B278" s="450"/>
      <c r="C278" s="450"/>
      <c r="D278" s="450"/>
      <c r="E278" s="450"/>
      <c r="F278" s="451">
        <f t="shared" ref="F278:I278" si="3">SUM(F28:F277)</f>
        <v>0</v>
      </c>
      <c r="G278" s="451">
        <f t="shared" si="3"/>
        <v>1415479.25</v>
      </c>
      <c r="H278" s="451">
        <f t="shared" si="3"/>
        <v>1585336.81</v>
      </c>
      <c r="I278" s="451">
        <f t="shared" si="3"/>
        <v>169857.56</v>
      </c>
      <c r="J278" s="450"/>
      <c r="K278" s="450"/>
      <c r="L278" s="2"/>
      <c r="M278" s="2"/>
      <c r="N278" s="2"/>
      <c r="O278" s="2"/>
      <c r="P278" s="2"/>
      <c r="Q278" s="2"/>
      <c r="R278" s="2"/>
      <c r="S278" s="2"/>
      <c r="T278" s="2"/>
      <c r="U278" s="2"/>
      <c r="V278" s="2"/>
      <c r="W278" s="2"/>
      <c r="X278" s="2"/>
      <c r="Y278" s="2"/>
      <c r="Z278" s="2"/>
    </row>
    <row r="279" ht="12.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2.0" customHeight="1">
      <c r="A280" s="442" t="s">
        <v>5958</v>
      </c>
      <c r="B280" s="442"/>
      <c r="C280" s="442"/>
      <c r="D280" s="442"/>
      <c r="E280" s="442"/>
      <c r="F280" s="442"/>
      <c r="G280" s="442"/>
      <c r="H280" s="442"/>
      <c r="I280" s="442"/>
      <c r="J280" s="442"/>
      <c r="K280" s="442"/>
      <c r="L280" s="404"/>
      <c r="M280" s="404"/>
      <c r="N280" s="404"/>
      <c r="O280" s="404"/>
      <c r="P280" s="404"/>
      <c r="Q280" s="404"/>
      <c r="R280" s="404"/>
      <c r="S280" s="404"/>
      <c r="T280" s="404"/>
      <c r="U280" s="404"/>
      <c r="V280" s="404"/>
      <c r="W280" s="404"/>
      <c r="X280" s="404"/>
      <c r="Y280" s="404"/>
      <c r="Z280" s="404"/>
    </row>
    <row r="281" ht="10.5" customHeight="1">
      <c r="A281" s="530">
        <v>45674.0</v>
      </c>
      <c r="B281" s="531" t="s">
        <v>5563</v>
      </c>
      <c r="C281" s="531" t="s">
        <v>245</v>
      </c>
      <c r="D281" s="531" t="s">
        <v>5831</v>
      </c>
      <c r="E281" s="531" t="s">
        <v>5832</v>
      </c>
      <c r="F281" s="532">
        <v>0.0</v>
      </c>
      <c r="G281" s="532">
        <v>311850.0</v>
      </c>
      <c r="H281" s="532">
        <v>311850.0</v>
      </c>
      <c r="I281" s="532">
        <v>0.0</v>
      </c>
      <c r="J281" s="533">
        <v>0.0</v>
      </c>
      <c r="K281" s="531" t="s">
        <v>5324</v>
      </c>
      <c r="L281" s="2"/>
      <c r="M281" s="2"/>
      <c r="N281" s="2"/>
      <c r="O281" s="2"/>
      <c r="P281" s="2"/>
      <c r="Q281" s="2"/>
      <c r="R281" s="2"/>
      <c r="S281" s="2"/>
      <c r="T281" s="2"/>
      <c r="U281" s="2"/>
      <c r="V281" s="2"/>
      <c r="W281" s="2"/>
      <c r="X281" s="2"/>
      <c r="Y281" s="2"/>
      <c r="Z281" s="2"/>
    </row>
    <row r="282" ht="10.5" customHeight="1">
      <c r="A282" s="534">
        <v>45674.0</v>
      </c>
      <c r="B282" s="535" t="s">
        <v>5563</v>
      </c>
      <c r="C282" s="535" t="s">
        <v>245</v>
      </c>
      <c r="D282" s="535" t="s">
        <v>5831</v>
      </c>
      <c r="E282" s="535" t="s">
        <v>5832</v>
      </c>
      <c r="F282" s="536">
        <v>0.0</v>
      </c>
      <c r="G282" s="536">
        <v>166320.0</v>
      </c>
      <c r="H282" s="536">
        <v>166320.0</v>
      </c>
      <c r="I282" s="536">
        <v>0.0</v>
      </c>
      <c r="J282" s="537">
        <v>0.0</v>
      </c>
      <c r="K282" s="535" t="s">
        <v>5324</v>
      </c>
      <c r="L282" s="2"/>
      <c r="M282" s="2"/>
      <c r="N282" s="2"/>
      <c r="O282" s="2"/>
      <c r="P282" s="2"/>
      <c r="Q282" s="2"/>
      <c r="R282" s="2"/>
      <c r="S282" s="2"/>
      <c r="T282" s="2"/>
      <c r="U282" s="2"/>
      <c r="V282" s="2"/>
      <c r="W282" s="2"/>
      <c r="X282" s="2"/>
      <c r="Y282" s="2"/>
      <c r="Z282" s="2"/>
    </row>
    <row r="283" ht="10.5" customHeight="1">
      <c r="A283" s="534">
        <v>45674.0</v>
      </c>
      <c r="B283" s="535" t="s">
        <v>5563</v>
      </c>
      <c r="C283" s="535" t="s">
        <v>245</v>
      </c>
      <c r="D283" s="535" t="s">
        <v>5831</v>
      </c>
      <c r="E283" s="535" t="s">
        <v>5832</v>
      </c>
      <c r="F283" s="536">
        <v>0.0</v>
      </c>
      <c r="G283" s="536">
        <v>259875.0</v>
      </c>
      <c r="H283" s="536">
        <v>259875.0</v>
      </c>
      <c r="I283" s="536">
        <v>0.0</v>
      </c>
      <c r="J283" s="537">
        <v>0.0</v>
      </c>
      <c r="K283" s="535" t="s">
        <v>5324</v>
      </c>
      <c r="L283" s="2"/>
      <c r="M283" s="2"/>
      <c r="N283" s="2"/>
      <c r="O283" s="2"/>
      <c r="P283" s="2"/>
      <c r="Q283" s="2"/>
      <c r="R283" s="2"/>
      <c r="S283" s="2"/>
      <c r="T283" s="2"/>
      <c r="U283" s="2"/>
      <c r="V283" s="2"/>
      <c r="W283" s="2"/>
      <c r="X283" s="2"/>
      <c r="Y283" s="2"/>
      <c r="Z283" s="2"/>
    </row>
    <row r="284" ht="10.5" customHeight="1">
      <c r="A284" s="534">
        <v>45674.0</v>
      </c>
      <c r="B284" s="535" t="s">
        <v>5563</v>
      </c>
      <c r="C284" s="535" t="s">
        <v>245</v>
      </c>
      <c r="D284" s="535" t="s">
        <v>5831</v>
      </c>
      <c r="E284" s="535" t="s">
        <v>5832</v>
      </c>
      <c r="F284" s="536">
        <v>0.0</v>
      </c>
      <c r="G284" s="536">
        <v>187110.0</v>
      </c>
      <c r="H284" s="536">
        <v>187110.0</v>
      </c>
      <c r="I284" s="536">
        <v>0.0</v>
      </c>
      <c r="J284" s="537">
        <v>0.0</v>
      </c>
      <c r="K284" s="535" t="s">
        <v>5324</v>
      </c>
      <c r="L284" s="2"/>
      <c r="M284" s="2"/>
      <c r="N284" s="2"/>
      <c r="O284" s="2"/>
      <c r="P284" s="2"/>
      <c r="Q284" s="2"/>
      <c r="R284" s="2"/>
      <c r="S284" s="2"/>
      <c r="T284" s="2"/>
      <c r="U284" s="2"/>
      <c r="V284" s="2"/>
      <c r="W284" s="2"/>
      <c r="X284" s="2"/>
      <c r="Y284" s="2"/>
      <c r="Z284" s="2"/>
    </row>
    <row r="285" ht="10.5" customHeight="1">
      <c r="A285" s="534">
        <v>45674.0</v>
      </c>
      <c r="B285" s="535" t="s">
        <v>5563</v>
      </c>
      <c r="C285" s="535" t="s">
        <v>245</v>
      </c>
      <c r="D285" s="535" t="s">
        <v>5831</v>
      </c>
      <c r="E285" s="535" t="s">
        <v>5832</v>
      </c>
      <c r="F285" s="536">
        <v>0.0</v>
      </c>
      <c r="G285" s="536">
        <v>259875.0</v>
      </c>
      <c r="H285" s="536">
        <v>259875.0</v>
      </c>
      <c r="I285" s="536">
        <v>0.0</v>
      </c>
      <c r="J285" s="537">
        <v>0.0</v>
      </c>
      <c r="K285" s="535" t="s">
        <v>5324</v>
      </c>
      <c r="L285" s="2"/>
      <c r="M285" s="2"/>
      <c r="N285" s="2"/>
      <c r="O285" s="2"/>
      <c r="P285" s="2"/>
      <c r="Q285" s="2"/>
      <c r="R285" s="2"/>
      <c r="S285" s="2"/>
      <c r="T285" s="2"/>
      <c r="U285" s="2"/>
      <c r="V285" s="2"/>
      <c r="W285" s="2"/>
      <c r="X285" s="2"/>
      <c r="Y285" s="2"/>
      <c r="Z285" s="2"/>
    </row>
    <row r="286" ht="10.5" customHeight="1">
      <c r="A286" s="534">
        <v>45674.0</v>
      </c>
      <c r="B286" s="535" t="s">
        <v>5563</v>
      </c>
      <c r="C286" s="535" t="s">
        <v>245</v>
      </c>
      <c r="D286" s="535" t="s">
        <v>5831</v>
      </c>
      <c r="E286" s="535" t="s">
        <v>5832</v>
      </c>
      <c r="F286" s="536">
        <v>0.0</v>
      </c>
      <c r="G286" s="536">
        <v>155925.0</v>
      </c>
      <c r="H286" s="536">
        <v>155925.0</v>
      </c>
      <c r="I286" s="536">
        <v>0.0</v>
      </c>
      <c r="J286" s="537">
        <v>0.0</v>
      </c>
      <c r="K286" s="535" t="s">
        <v>5324</v>
      </c>
      <c r="L286" s="2"/>
      <c r="M286" s="2"/>
      <c r="N286" s="2"/>
      <c r="O286" s="2"/>
      <c r="P286" s="2"/>
      <c r="Q286" s="2"/>
      <c r="R286" s="2"/>
      <c r="S286" s="2"/>
      <c r="T286" s="2"/>
      <c r="U286" s="2"/>
      <c r="V286" s="2"/>
      <c r="W286" s="2"/>
      <c r="X286" s="2"/>
      <c r="Y286" s="2"/>
      <c r="Z286" s="2"/>
    </row>
    <row r="287" ht="10.5" customHeight="1">
      <c r="A287" s="534">
        <v>45674.0</v>
      </c>
      <c r="B287" s="535" t="s">
        <v>5563</v>
      </c>
      <c r="C287" s="535" t="s">
        <v>245</v>
      </c>
      <c r="D287" s="535" t="s">
        <v>5831</v>
      </c>
      <c r="E287" s="535" t="s">
        <v>5832</v>
      </c>
      <c r="F287" s="536">
        <v>0.0</v>
      </c>
      <c r="G287" s="536">
        <v>62370.0</v>
      </c>
      <c r="H287" s="536">
        <v>62370.0</v>
      </c>
      <c r="I287" s="536">
        <v>0.0</v>
      </c>
      <c r="J287" s="537">
        <v>0.0</v>
      </c>
      <c r="K287" s="535" t="s">
        <v>5324</v>
      </c>
      <c r="L287" s="2"/>
      <c r="M287" s="2"/>
      <c r="N287" s="2"/>
      <c r="O287" s="2"/>
      <c r="P287" s="2"/>
      <c r="Q287" s="2"/>
      <c r="R287" s="2"/>
      <c r="S287" s="2"/>
      <c r="T287" s="2"/>
      <c r="U287" s="2"/>
      <c r="V287" s="2"/>
      <c r="W287" s="2"/>
      <c r="X287" s="2"/>
      <c r="Y287" s="2"/>
      <c r="Z287" s="2"/>
    </row>
    <row r="288" ht="10.5" customHeight="1">
      <c r="A288" s="534">
        <v>45674.0</v>
      </c>
      <c r="B288" s="535" t="s">
        <v>5563</v>
      </c>
      <c r="C288" s="535" t="s">
        <v>245</v>
      </c>
      <c r="D288" s="535" t="s">
        <v>5831</v>
      </c>
      <c r="E288" s="535" t="s">
        <v>5832</v>
      </c>
      <c r="F288" s="536">
        <v>0.0</v>
      </c>
      <c r="G288" s="536">
        <v>62370.0</v>
      </c>
      <c r="H288" s="536">
        <v>62370.0</v>
      </c>
      <c r="I288" s="536">
        <v>0.0</v>
      </c>
      <c r="J288" s="537">
        <v>0.0</v>
      </c>
      <c r="K288" s="535" t="s">
        <v>5324</v>
      </c>
      <c r="L288" s="2"/>
      <c r="M288" s="2"/>
      <c r="N288" s="2"/>
      <c r="O288" s="2"/>
      <c r="P288" s="2"/>
      <c r="Q288" s="2"/>
      <c r="R288" s="2"/>
      <c r="S288" s="2"/>
      <c r="T288" s="2"/>
      <c r="U288" s="2"/>
      <c r="V288" s="2"/>
      <c r="W288" s="2"/>
      <c r="X288" s="2"/>
      <c r="Y288" s="2"/>
      <c r="Z288" s="2"/>
    </row>
    <row r="289" ht="10.5" customHeight="1">
      <c r="A289" s="534">
        <v>45674.0</v>
      </c>
      <c r="B289" s="535" t="s">
        <v>5563</v>
      </c>
      <c r="C289" s="535" t="s">
        <v>245</v>
      </c>
      <c r="D289" s="535" t="s">
        <v>5831</v>
      </c>
      <c r="E289" s="535" t="s">
        <v>5832</v>
      </c>
      <c r="F289" s="536">
        <v>0.0</v>
      </c>
      <c r="G289" s="536">
        <v>72765.0</v>
      </c>
      <c r="H289" s="536">
        <v>72765.0</v>
      </c>
      <c r="I289" s="536">
        <v>0.0</v>
      </c>
      <c r="J289" s="537">
        <v>0.0</v>
      </c>
      <c r="K289" s="535" t="s">
        <v>5324</v>
      </c>
      <c r="L289" s="2"/>
      <c r="M289" s="2"/>
      <c r="N289" s="2"/>
      <c r="O289" s="2"/>
      <c r="P289" s="2"/>
      <c r="Q289" s="2"/>
      <c r="R289" s="2"/>
      <c r="S289" s="2"/>
      <c r="T289" s="2"/>
      <c r="U289" s="2"/>
      <c r="V289" s="2"/>
      <c r="W289" s="2"/>
      <c r="X289" s="2"/>
      <c r="Y289" s="2"/>
      <c r="Z289" s="2"/>
    </row>
    <row r="290" ht="10.5" customHeight="1">
      <c r="A290" s="534">
        <v>45674.0</v>
      </c>
      <c r="B290" s="535" t="s">
        <v>5563</v>
      </c>
      <c r="C290" s="535" t="s">
        <v>245</v>
      </c>
      <c r="D290" s="535" t="s">
        <v>5831</v>
      </c>
      <c r="E290" s="535" t="s">
        <v>5832</v>
      </c>
      <c r="F290" s="536">
        <v>0.0</v>
      </c>
      <c r="G290" s="536">
        <v>10395.0</v>
      </c>
      <c r="H290" s="536">
        <v>10395.0</v>
      </c>
      <c r="I290" s="536">
        <v>0.0</v>
      </c>
      <c r="J290" s="537">
        <v>0.0</v>
      </c>
      <c r="K290" s="535" t="s">
        <v>5324</v>
      </c>
      <c r="L290" s="2"/>
      <c r="M290" s="2"/>
      <c r="N290" s="2"/>
      <c r="O290" s="2"/>
      <c r="P290" s="2"/>
      <c r="Q290" s="2"/>
      <c r="R290" s="2"/>
      <c r="S290" s="2"/>
      <c r="T290" s="2"/>
      <c r="U290" s="2"/>
      <c r="V290" s="2"/>
      <c r="W290" s="2"/>
      <c r="X290" s="2"/>
      <c r="Y290" s="2"/>
      <c r="Z290" s="2"/>
    </row>
    <row r="291" ht="10.5" customHeight="1">
      <c r="A291" s="534">
        <v>45674.0</v>
      </c>
      <c r="B291" s="535" t="s">
        <v>5563</v>
      </c>
      <c r="C291" s="535" t="s">
        <v>245</v>
      </c>
      <c r="D291" s="535" t="s">
        <v>5831</v>
      </c>
      <c r="E291" s="535" t="s">
        <v>5832</v>
      </c>
      <c r="F291" s="536">
        <v>0.0</v>
      </c>
      <c r="G291" s="536">
        <v>10395.0</v>
      </c>
      <c r="H291" s="536">
        <v>10395.0</v>
      </c>
      <c r="I291" s="536">
        <v>0.0</v>
      </c>
      <c r="J291" s="537">
        <v>0.0</v>
      </c>
      <c r="K291" s="535" t="s">
        <v>5324</v>
      </c>
      <c r="L291" s="2"/>
      <c r="M291" s="2"/>
      <c r="N291" s="2"/>
      <c r="O291" s="2"/>
      <c r="P291" s="2"/>
      <c r="Q291" s="2"/>
      <c r="R291" s="2"/>
      <c r="S291" s="2"/>
      <c r="T291" s="2"/>
      <c r="U291" s="2"/>
      <c r="V291" s="2"/>
      <c r="W291" s="2"/>
      <c r="X291" s="2"/>
      <c r="Y291" s="2"/>
      <c r="Z291" s="2"/>
    </row>
    <row r="292" ht="10.5" customHeight="1">
      <c r="A292" s="534">
        <v>45674.0</v>
      </c>
      <c r="B292" s="535" t="s">
        <v>5563</v>
      </c>
      <c r="C292" s="535" t="s">
        <v>245</v>
      </c>
      <c r="D292" s="535" t="s">
        <v>5831</v>
      </c>
      <c r="E292" s="535" t="s">
        <v>5832</v>
      </c>
      <c r="F292" s="536">
        <v>0.0</v>
      </c>
      <c r="G292" s="536">
        <v>10395.0</v>
      </c>
      <c r="H292" s="536">
        <v>10395.0</v>
      </c>
      <c r="I292" s="536">
        <v>0.0</v>
      </c>
      <c r="J292" s="537">
        <v>0.0</v>
      </c>
      <c r="K292" s="535" t="s">
        <v>5324</v>
      </c>
      <c r="L292" s="2"/>
      <c r="M292" s="2"/>
      <c r="N292" s="2"/>
      <c r="O292" s="2"/>
      <c r="P292" s="2"/>
      <c r="Q292" s="2"/>
      <c r="R292" s="2"/>
      <c r="S292" s="2"/>
      <c r="T292" s="2"/>
      <c r="U292" s="2"/>
      <c r="V292" s="2"/>
      <c r="W292" s="2"/>
      <c r="X292" s="2"/>
      <c r="Y292" s="2"/>
      <c r="Z292" s="2"/>
    </row>
    <row r="293" ht="10.5" customHeight="1">
      <c r="A293" s="534">
        <v>45674.0</v>
      </c>
      <c r="B293" s="535" t="s">
        <v>5563</v>
      </c>
      <c r="C293" s="535" t="s">
        <v>245</v>
      </c>
      <c r="D293" s="535" t="s">
        <v>5831</v>
      </c>
      <c r="E293" s="535" t="s">
        <v>5832</v>
      </c>
      <c r="F293" s="536">
        <v>0.0</v>
      </c>
      <c r="G293" s="536">
        <v>10395.0</v>
      </c>
      <c r="H293" s="536">
        <v>10395.0</v>
      </c>
      <c r="I293" s="536">
        <v>0.0</v>
      </c>
      <c r="J293" s="537">
        <v>0.0</v>
      </c>
      <c r="K293" s="535" t="s">
        <v>5324</v>
      </c>
      <c r="L293" s="2"/>
      <c r="M293" s="2"/>
      <c r="N293" s="2"/>
      <c r="O293" s="2"/>
      <c r="P293" s="2"/>
      <c r="Q293" s="2"/>
      <c r="R293" s="2"/>
      <c r="S293" s="2"/>
      <c r="T293" s="2"/>
      <c r="U293" s="2"/>
      <c r="V293" s="2"/>
      <c r="W293" s="2"/>
      <c r="X293" s="2"/>
      <c r="Y293" s="2"/>
      <c r="Z293" s="2"/>
    </row>
    <row r="294" ht="10.5" customHeight="1">
      <c r="A294" s="534">
        <v>45674.0</v>
      </c>
      <c r="B294" s="535" t="s">
        <v>5563</v>
      </c>
      <c r="C294" s="535" t="s">
        <v>245</v>
      </c>
      <c r="D294" s="535" t="s">
        <v>5831</v>
      </c>
      <c r="E294" s="535" t="s">
        <v>5832</v>
      </c>
      <c r="F294" s="536">
        <v>0.0</v>
      </c>
      <c r="G294" s="536">
        <v>14065.14</v>
      </c>
      <c r="H294" s="536">
        <v>14065.14</v>
      </c>
      <c r="I294" s="536">
        <v>0.0</v>
      </c>
      <c r="J294" s="537">
        <v>0.0</v>
      </c>
      <c r="K294" s="535" t="s">
        <v>5325</v>
      </c>
      <c r="L294" s="2"/>
      <c r="M294" s="2"/>
      <c r="N294" s="2"/>
      <c r="O294" s="2"/>
      <c r="P294" s="2"/>
      <c r="Q294" s="2"/>
      <c r="R294" s="2"/>
      <c r="S294" s="2"/>
      <c r="T294" s="2"/>
      <c r="U294" s="2"/>
      <c r="V294" s="2"/>
      <c r="W294" s="2"/>
      <c r="X294" s="2"/>
      <c r="Y294" s="2"/>
      <c r="Z294" s="2"/>
    </row>
    <row r="295" ht="10.5" customHeight="1">
      <c r="A295" s="534">
        <v>45688.0</v>
      </c>
      <c r="B295" s="535" t="s">
        <v>5563</v>
      </c>
      <c r="C295" s="535" t="s">
        <v>245</v>
      </c>
      <c r="D295" s="535" t="s">
        <v>5831</v>
      </c>
      <c r="E295" s="535" t="s">
        <v>5859</v>
      </c>
      <c r="F295" s="536">
        <v>0.0</v>
      </c>
      <c r="G295" s="536">
        <v>311850.0</v>
      </c>
      <c r="H295" s="536">
        <v>311850.0</v>
      </c>
      <c r="I295" s="536">
        <v>0.0</v>
      </c>
      <c r="J295" s="537">
        <v>0.0</v>
      </c>
      <c r="K295" s="535" t="s">
        <v>5324</v>
      </c>
      <c r="L295" s="2"/>
      <c r="M295" s="2"/>
      <c r="N295" s="2"/>
      <c r="O295" s="2"/>
      <c r="P295" s="2"/>
      <c r="Q295" s="2"/>
      <c r="R295" s="2"/>
      <c r="S295" s="2"/>
      <c r="T295" s="2"/>
      <c r="U295" s="2"/>
      <c r="V295" s="2"/>
      <c r="W295" s="2"/>
      <c r="X295" s="2"/>
      <c r="Y295" s="2"/>
      <c r="Z295" s="2"/>
    </row>
    <row r="296" ht="10.5" customHeight="1">
      <c r="A296" s="534">
        <v>45688.0</v>
      </c>
      <c r="B296" s="535" t="s">
        <v>5563</v>
      </c>
      <c r="C296" s="535" t="s">
        <v>245</v>
      </c>
      <c r="D296" s="535" t="s">
        <v>5831</v>
      </c>
      <c r="E296" s="535" t="s">
        <v>5859</v>
      </c>
      <c r="F296" s="536">
        <v>0.0</v>
      </c>
      <c r="G296" s="536">
        <v>166320.0</v>
      </c>
      <c r="H296" s="536">
        <v>166320.0</v>
      </c>
      <c r="I296" s="536">
        <v>0.0</v>
      </c>
      <c r="J296" s="537">
        <v>0.0</v>
      </c>
      <c r="K296" s="535" t="s">
        <v>5324</v>
      </c>
      <c r="L296" s="2"/>
      <c r="M296" s="2"/>
      <c r="N296" s="2"/>
      <c r="O296" s="2"/>
      <c r="P296" s="2"/>
      <c r="Q296" s="2"/>
      <c r="R296" s="2"/>
      <c r="S296" s="2"/>
      <c r="T296" s="2"/>
      <c r="U296" s="2"/>
      <c r="V296" s="2"/>
      <c r="W296" s="2"/>
      <c r="X296" s="2"/>
      <c r="Y296" s="2"/>
      <c r="Z296" s="2"/>
    </row>
    <row r="297" ht="10.5" customHeight="1">
      <c r="A297" s="534">
        <v>45688.0</v>
      </c>
      <c r="B297" s="535" t="s">
        <v>5563</v>
      </c>
      <c r="C297" s="535" t="s">
        <v>245</v>
      </c>
      <c r="D297" s="535" t="s">
        <v>5831</v>
      </c>
      <c r="E297" s="535" t="s">
        <v>5859</v>
      </c>
      <c r="F297" s="536">
        <v>0.0</v>
      </c>
      <c r="G297" s="536">
        <v>259875.0</v>
      </c>
      <c r="H297" s="536">
        <v>259875.0</v>
      </c>
      <c r="I297" s="536">
        <v>0.0</v>
      </c>
      <c r="J297" s="537">
        <v>0.0</v>
      </c>
      <c r="K297" s="535" t="s">
        <v>5324</v>
      </c>
      <c r="L297" s="2"/>
      <c r="M297" s="2"/>
      <c r="N297" s="2"/>
      <c r="O297" s="2"/>
      <c r="P297" s="2"/>
      <c r="Q297" s="2"/>
      <c r="R297" s="2"/>
      <c r="S297" s="2"/>
      <c r="T297" s="2"/>
      <c r="U297" s="2"/>
      <c r="V297" s="2"/>
      <c r="W297" s="2"/>
      <c r="X297" s="2"/>
      <c r="Y297" s="2"/>
      <c r="Z297" s="2"/>
    </row>
    <row r="298" ht="10.5" customHeight="1">
      <c r="A298" s="534">
        <v>45688.0</v>
      </c>
      <c r="B298" s="535" t="s">
        <v>5563</v>
      </c>
      <c r="C298" s="535" t="s">
        <v>245</v>
      </c>
      <c r="D298" s="535" t="s">
        <v>5831</v>
      </c>
      <c r="E298" s="535" t="s">
        <v>5859</v>
      </c>
      <c r="F298" s="536">
        <v>0.0</v>
      </c>
      <c r="G298" s="536">
        <v>187110.0</v>
      </c>
      <c r="H298" s="536">
        <v>187110.0</v>
      </c>
      <c r="I298" s="536">
        <v>0.0</v>
      </c>
      <c r="J298" s="537">
        <v>0.0</v>
      </c>
      <c r="K298" s="535" t="s">
        <v>5324</v>
      </c>
      <c r="L298" s="2"/>
      <c r="M298" s="2"/>
      <c r="N298" s="2"/>
      <c r="O298" s="2"/>
      <c r="P298" s="2"/>
      <c r="Q298" s="2"/>
      <c r="R298" s="2"/>
      <c r="S298" s="2"/>
      <c r="T298" s="2"/>
      <c r="U298" s="2"/>
      <c r="V298" s="2"/>
      <c r="W298" s="2"/>
      <c r="X298" s="2"/>
      <c r="Y298" s="2"/>
      <c r="Z298" s="2"/>
    </row>
    <row r="299" ht="10.5" customHeight="1">
      <c r="A299" s="534">
        <v>45688.0</v>
      </c>
      <c r="B299" s="535" t="s">
        <v>5563</v>
      </c>
      <c r="C299" s="535" t="s">
        <v>245</v>
      </c>
      <c r="D299" s="535" t="s">
        <v>5831</v>
      </c>
      <c r="E299" s="535" t="s">
        <v>5859</v>
      </c>
      <c r="F299" s="536">
        <v>0.0</v>
      </c>
      <c r="G299" s="536">
        <v>259875.0</v>
      </c>
      <c r="H299" s="536">
        <v>259875.0</v>
      </c>
      <c r="I299" s="536">
        <v>0.0</v>
      </c>
      <c r="J299" s="537">
        <v>0.0</v>
      </c>
      <c r="K299" s="535" t="s">
        <v>5324</v>
      </c>
      <c r="L299" s="2"/>
      <c r="M299" s="2"/>
      <c r="N299" s="2"/>
      <c r="O299" s="2"/>
      <c r="P299" s="2"/>
      <c r="Q299" s="2"/>
      <c r="R299" s="2"/>
      <c r="S299" s="2"/>
      <c r="T299" s="2"/>
      <c r="U299" s="2"/>
      <c r="V299" s="2"/>
      <c r="W299" s="2"/>
      <c r="X299" s="2"/>
      <c r="Y299" s="2"/>
      <c r="Z299" s="2"/>
    </row>
    <row r="300" ht="10.5" customHeight="1">
      <c r="A300" s="534">
        <v>45688.0</v>
      </c>
      <c r="B300" s="535" t="s">
        <v>5563</v>
      </c>
      <c r="C300" s="535" t="s">
        <v>245</v>
      </c>
      <c r="D300" s="535" t="s">
        <v>5831</v>
      </c>
      <c r="E300" s="535" t="s">
        <v>5859</v>
      </c>
      <c r="F300" s="536">
        <v>0.0</v>
      </c>
      <c r="G300" s="536">
        <v>155925.0</v>
      </c>
      <c r="H300" s="536">
        <v>155925.0</v>
      </c>
      <c r="I300" s="536">
        <v>0.0</v>
      </c>
      <c r="J300" s="537">
        <v>0.0</v>
      </c>
      <c r="K300" s="535" t="s">
        <v>5324</v>
      </c>
      <c r="L300" s="2"/>
      <c r="M300" s="2"/>
      <c r="N300" s="2"/>
      <c r="O300" s="2"/>
      <c r="P300" s="2"/>
      <c r="Q300" s="2"/>
      <c r="R300" s="2"/>
      <c r="S300" s="2"/>
      <c r="T300" s="2"/>
      <c r="U300" s="2"/>
      <c r="V300" s="2"/>
      <c r="W300" s="2"/>
      <c r="X300" s="2"/>
      <c r="Y300" s="2"/>
      <c r="Z300" s="2"/>
    </row>
    <row r="301" ht="10.5" customHeight="1">
      <c r="A301" s="534">
        <v>45688.0</v>
      </c>
      <c r="B301" s="535" t="s">
        <v>5563</v>
      </c>
      <c r="C301" s="535" t="s">
        <v>245</v>
      </c>
      <c r="D301" s="535" t="s">
        <v>5831</v>
      </c>
      <c r="E301" s="535" t="s">
        <v>5859</v>
      </c>
      <c r="F301" s="536">
        <v>0.0</v>
      </c>
      <c r="G301" s="536">
        <v>62370.0</v>
      </c>
      <c r="H301" s="536">
        <v>62370.0</v>
      </c>
      <c r="I301" s="536">
        <v>0.0</v>
      </c>
      <c r="J301" s="537">
        <v>0.0</v>
      </c>
      <c r="K301" s="535" t="s">
        <v>5324</v>
      </c>
      <c r="L301" s="2"/>
      <c r="M301" s="2"/>
      <c r="N301" s="2"/>
      <c r="O301" s="2"/>
      <c r="P301" s="2"/>
      <c r="Q301" s="2"/>
      <c r="R301" s="2"/>
      <c r="S301" s="2"/>
      <c r="T301" s="2"/>
      <c r="U301" s="2"/>
      <c r="V301" s="2"/>
      <c r="W301" s="2"/>
      <c r="X301" s="2"/>
      <c r="Y301" s="2"/>
      <c r="Z301" s="2"/>
    </row>
    <row r="302" ht="10.5" customHeight="1">
      <c r="A302" s="534">
        <v>45688.0</v>
      </c>
      <c r="B302" s="535" t="s">
        <v>5563</v>
      </c>
      <c r="C302" s="535" t="s">
        <v>245</v>
      </c>
      <c r="D302" s="535" t="s">
        <v>5831</v>
      </c>
      <c r="E302" s="535" t="s">
        <v>5859</v>
      </c>
      <c r="F302" s="536">
        <v>0.0</v>
      </c>
      <c r="G302" s="536">
        <v>62370.0</v>
      </c>
      <c r="H302" s="536">
        <v>62370.0</v>
      </c>
      <c r="I302" s="536">
        <v>0.0</v>
      </c>
      <c r="J302" s="537">
        <v>0.0</v>
      </c>
      <c r="K302" s="535" t="s">
        <v>5324</v>
      </c>
      <c r="L302" s="2"/>
      <c r="M302" s="2"/>
      <c r="N302" s="2"/>
      <c r="O302" s="2"/>
      <c r="P302" s="2"/>
      <c r="Q302" s="2"/>
      <c r="R302" s="2"/>
      <c r="S302" s="2"/>
      <c r="T302" s="2"/>
      <c r="U302" s="2"/>
      <c r="V302" s="2"/>
      <c r="W302" s="2"/>
      <c r="X302" s="2"/>
      <c r="Y302" s="2"/>
      <c r="Z302" s="2"/>
    </row>
    <row r="303" ht="10.5" customHeight="1">
      <c r="A303" s="534">
        <v>45688.0</v>
      </c>
      <c r="B303" s="535" t="s">
        <v>5563</v>
      </c>
      <c r="C303" s="535" t="s">
        <v>245</v>
      </c>
      <c r="D303" s="535" t="s">
        <v>5831</v>
      </c>
      <c r="E303" s="535" t="s">
        <v>5859</v>
      </c>
      <c r="F303" s="536">
        <v>0.0</v>
      </c>
      <c r="G303" s="536">
        <v>72765.0</v>
      </c>
      <c r="H303" s="536">
        <v>72765.0</v>
      </c>
      <c r="I303" s="536">
        <v>0.0</v>
      </c>
      <c r="J303" s="537">
        <v>0.0</v>
      </c>
      <c r="K303" s="535" t="s">
        <v>5324</v>
      </c>
      <c r="L303" s="2"/>
      <c r="M303" s="2"/>
      <c r="N303" s="2"/>
      <c r="O303" s="2"/>
      <c r="P303" s="2"/>
      <c r="Q303" s="2"/>
      <c r="R303" s="2"/>
      <c r="S303" s="2"/>
      <c r="T303" s="2"/>
      <c r="U303" s="2"/>
      <c r="V303" s="2"/>
      <c r="W303" s="2"/>
      <c r="X303" s="2"/>
      <c r="Y303" s="2"/>
      <c r="Z303" s="2"/>
    </row>
    <row r="304" ht="10.5" customHeight="1">
      <c r="A304" s="534">
        <v>45688.0</v>
      </c>
      <c r="B304" s="535" t="s">
        <v>5563</v>
      </c>
      <c r="C304" s="535" t="s">
        <v>245</v>
      </c>
      <c r="D304" s="535" t="s">
        <v>5831</v>
      </c>
      <c r="E304" s="535" t="s">
        <v>5859</v>
      </c>
      <c r="F304" s="536">
        <v>0.0</v>
      </c>
      <c r="G304" s="536">
        <v>10395.0</v>
      </c>
      <c r="H304" s="536">
        <v>10395.0</v>
      </c>
      <c r="I304" s="536">
        <v>0.0</v>
      </c>
      <c r="J304" s="537">
        <v>0.0</v>
      </c>
      <c r="K304" s="535" t="s">
        <v>5324</v>
      </c>
      <c r="L304" s="2"/>
      <c r="M304" s="2"/>
      <c r="N304" s="2"/>
      <c r="O304" s="2"/>
      <c r="P304" s="2"/>
      <c r="Q304" s="2"/>
      <c r="R304" s="2"/>
      <c r="S304" s="2"/>
      <c r="T304" s="2"/>
      <c r="U304" s="2"/>
      <c r="V304" s="2"/>
      <c r="W304" s="2"/>
      <c r="X304" s="2"/>
      <c r="Y304" s="2"/>
      <c r="Z304" s="2"/>
    </row>
    <row r="305" ht="10.5" customHeight="1">
      <c r="A305" s="534">
        <v>45688.0</v>
      </c>
      <c r="B305" s="535" t="s">
        <v>5563</v>
      </c>
      <c r="C305" s="535" t="s">
        <v>245</v>
      </c>
      <c r="D305" s="535" t="s">
        <v>5831</v>
      </c>
      <c r="E305" s="535" t="s">
        <v>5859</v>
      </c>
      <c r="F305" s="536">
        <v>0.0</v>
      </c>
      <c r="G305" s="536">
        <v>10395.0</v>
      </c>
      <c r="H305" s="536">
        <v>10395.0</v>
      </c>
      <c r="I305" s="536">
        <v>0.0</v>
      </c>
      <c r="J305" s="537">
        <v>0.0</v>
      </c>
      <c r="K305" s="535" t="s">
        <v>5324</v>
      </c>
      <c r="L305" s="2"/>
      <c r="M305" s="2"/>
      <c r="N305" s="2"/>
      <c r="O305" s="2"/>
      <c r="P305" s="2"/>
      <c r="Q305" s="2"/>
      <c r="R305" s="2"/>
      <c r="S305" s="2"/>
      <c r="T305" s="2"/>
      <c r="U305" s="2"/>
      <c r="V305" s="2"/>
      <c r="W305" s="2"/>
      <c r="X305" s="2"/>
      <c r="Y305" s="2"/>
      <c r="Z305" s="2"/>
    </row>
    <row r="306" ht="10.5" customHeight="1">
      <c r="A306" s="534">
        <v>45688.0</v>
      </c>
      <c r="B306" s="535" t="s">
        <v>5563</v>
      </c>
      <c r="C306" s="535" t="s">
        <v>245</v>
      </c>
      <c r="D306" s="535" t="s">
        <v>5831</v>
      </c>
      <c r="E306" s="535" t="s">
        <v>5859</v>
      </c>
      <c r="F306" s="536">
        <v>0.0</v>
      </c>
      <c r="G306" s="536">
        <v>10395.0</v>
      </c>
      <c r="H306" s="536">
        <v>10395.0</v>
      </c>
      <c r="I306" s="536">
        <v>0.0</v>
      </c>
      <c r="J306" s="537">
        <v>0.0</v>
      </c>
      <c r="K306" s="535" t="s">
        <v>5324</v>
      </c>
      <c r="L306" s="2"/>
      <c r="M306" s="2"/>
      <c r="N306" s="2"/>
      <c r="O306" s="2"/>
      <c r="P306" s="2"/>
      <c r="Q306" s="2"/>
      <c r="R306" s="2"/>
      <c r="S306" s="2"/>
      <c r="T306" s="2"/>
      <c r="U306" s="2"/>
      <c r="V306" s="2"/>
      <c r="W306" s="2"/>
      <c r="X306" s="2"/>
      <c r="Y306" s="2"/>
      <c r="Z306" s="2"/>
    </row>
    <row r="307" ht="10.5" customHeight="1">
      <c r="A307" s="534">
        <v>45688.0</v>
      </c>
      <c r="B307" s="535" t="s">
        <v>5563</v>
      </c>
      <c r="C307" s="535" t="s">
        <v>245</v>
      </c>
      <c r="D307" s="535" t="s">
        <v>5831</v>
      </c>
      <c r="E307" s="535" t="s">
        <v>5859</v>
      </c>
      <c r="F307" s="536">
        <v>0.0</v>
      </c>
      <c r="G307" s="536">
        <v>10395.0</v>
      </c>
      <c r="H307" s="536">
        <v>10395.0</v>
      </c>
      <c r="I307" s="536">
        <v>0.0</v>
      </c>
      <c r="J307" s="537">
        <v>0.0</v>
      </c>
      <c r="K307" s="535" t="s">
        <v>5324</v>
      </c>
      <c r="L307" s="2"/>
      <c r="M307" s="2"/>
      <c r="N307" s="2"/>
      <c r="O307" s="2"/>
      <c r="P307" s="2"/>
      <c r="Q307" s="2"/>
      <c r="R307" s="2"/>
      <c r="S307" s="2"/>
      <c r="T307" s="2"/>
      <c r="U307" s="2"/>
      <c r="V307" s="2"/>
      <c r="W307" s="2"/>
      <c r="X307" s="2"/>
      <c r="Y307" s="2"/>
      <c r="Z307" s="2"/>
    </row>
    <row r="308" ht="10.5" customHeight="1">
      <c r="A308" s="534">
        <v>45688.0</v>
      </c>
      <c r="B308" s="535" t="s">
        <v>5563</v>
      </c>
      <c r="C308" s="535" t="s">
        <v>245</v>
      </c>
      <c r="D308" s="535" t="s">
        <v>5831</v>
      </c>
      <c r="E308" s="535" t="s">
        <v>5859</v>
      </c>
      <c r="F308" s="536">
        <v>0.0</v>
      </c>
      <c r="G308" s="536">
        <v>14065.14</v>
      </c>
      <c r="H308" s="536">
        <v>14065.14</v>
      </c>
      <c r="I308" s="536">
        <v>0.0</v>
      </c>
      <c r="J308" s="537">
        <v>0.0</v>
      </c>
      <c r="K308" s="535" t="s">
        <v>5325</v>
      </c>
      <c r="L308" s="2"/>
      <c r="M308" s="2"/>
      <c r="N308" s="2"/>
      <c r="O308" s="2"/>
      <c r="P308" s="2"/>
      <c r="Q308" s="2"/>
      <c r="R308" s="2"/>
      <c r="S308" s="2"/>
      <c r="T308" s="2"/>
      <c r="U308" s="2"/>
      <c r="V308" s="2"/>
      <c r="W308" s="2"/>
      <c r="X308" s="2"/>
      <c r="Y308" s="2"/>
      <c r="Z308" s="2"/>
    </row>
    <row r="309" ht="10.5" customHeight="1">
      <c r="A309" s="534">
        <v>45709.0</v>
      </c>
      <c r="B309" s="535" t="s">
        <v>5563</v>
      </c>
      <c r="C309" s="535" t="s">
        <v>245</v>
      </c>
      <c r="D309" s="535" t="s">
        <v>5831</v>
      </c>
      <c r="E309" s="535" t="s">
        <v>5899</v>
      </c>
      <c r="F309" s="536">
        <v>0.0</v>
      </c>
      <c r="G309" s="536">
        <v>14065.14</v>
      </c>
      <c r="H309" s="536">
        <v>14065.14</v>
      </c>
      <c r="I309" s="536">
        <v>0.0</v>
      </c>
      <c r="J309" s="537">
        <v>0.0</v>
      </c>
      <c r="K309" s="535" t="s">
        <v>5325</v>
      </c>
      <c r="L309" s="2"/>
      <c r="M309" s="2"/>
      <c r="N309" s="2"/>
      <c r="O309" s="2"/>
      <c r="P309" s="2"/>
      <c r="Q309" s="2"/>
      <c r="R309" s="2"/>
      <c r="S309" s="2"/>
      <c r="T309" s="2"/>
      <c r="U309" s="2"/>
      <c r="V309" s="2"/>
      <c r="W309" s="2"/>
      <c r="X309" s="2"/>
      <c r="Y309" s="2"/>
      <c r="Z309" s="2"/>
    </row>
    <row r="310" ht="10.5" customHeight="1">
      <c r="A310" s="534">
        <v>45709.0</v>
      </c>
      <c r="B310" s="535" t="s">
        <v>5563</v>
      </c>
      <c r="C310" s="535" t="s">
        <v>245</v>
      </c>
      <c r="D310" s="535" t="s">
        <v>5831</v>
      </c>
      <c r="E310" s="535" t="s">
        <v>5899</v>
      </c>
      <c r="F310" s="536">
        <v>0.0</v>
      </c>
      <c r="G310" s="536">
        <v>311850.0</v>
      </c>
      <c r="H310" s="536">
        <v>311850.0</v>
      </c>
      <c r="I310" s="536">
        <v>0.0</v>
      </c>
      <c r="J310" s="537">
        <v>0.0</v>
      </c>
      <c r="K310" s="535" t="s">
        <v>5324</v>
      </c>
      <c r="L310" s="2"/>
      <c r="M310" s="2"/>
      <c r="N310" s="2"/>
      <c r="O310" s="2"/>
      <c r="P310" s="2"/>
      <c r="Q310" s="2"/>
      <c r="R310" s="2"/>
      <c r="S310" s="2"/>
      <c r="T310" s="2"/>
      <c r="U310" s="2"/>
      <c r="V310" s="2"/>
      <c r="W310" s="2"/>
      <c r="X310" s="2"/>
      <c r="Y310" s="2"/>
      <c r="Z310" s="2"/>
    </row>
    <row r="311" ht="10.5" customHeight="1">
      <c r="A311" s="534">
        <v>45709.0</v>
      </c>
      <c r="B311" s="535" t="s">
        <v>5563</v>
      </c>
      <c r="C311" s="535" t="s">
        <v>245</v>
      </c>
      <c r="D311" s="535" t="s">
        <v>5831</v>
      </c>
      <c r="E311" s="535" t="s">
        <v>5899</v>
      </c>
      <c r="F311" s="536">
        <v>0.0</v>
      </c>
      <c r="G311" s="536">
        <v>166320.0</v>
      </c>
      <c r="H311" s="536">
        <v>166320.0</v>
      </c>
      <c r="I311" s="536">
        <v>0.0</v>
      </c>
      <c r="J311" s="537">
        <v>0.0</v>
      </c>
      <c r="K311" s="535" t="s">
        <v>5324</v>
      </c>
      <c r="L311" s="2"/>
      <c r="M311" s="2"/>
      <c r="N311" s="2"/>
      <c r="O311" s="2"/>
      <c r="P311" s="2"/>
      <c r="Q311" s="2"/>
      <c r="R311" s="2"/>
      <c r="S311" s="2"/>
      <c r="T311" s="2"/>
      <c r="U311" s="2"/>
      <c r="V311" s="2"/>
      <c r="W311" s="2"/>
      <c r="X311" s="2"/>
      <c r="Y311" s="2"/>
      <c r="Z311" s="2"/>
    </row>
    <row r="312" ht="10.5" customHeight="1">
      <c r="A312" s="534">
        <v>45709.0</v>
      </c>
      <c r="B312" s="535" t="s">
        <v>5563</v>
      </c>
      <c r="C312" s="535" t="s">
        <v>245</v>
      </c>
      <c r="D312" s="535" t="s">
        <v>5831</v>
      </c>
      <c r="E312" s="535" t="s">
        <v>5899</v>
      </c>
      <c r="F312" s="536">
        <v>0.0</v>
      </c>
      <c r="G312" s="536">
        <v>259875.0</v>
      </c>
      <c r="H312" s="536">
        <v>259875.0</v>
      </c>
      <c r="I312" s="536">
        <v>0.0</v>
      </c>
      <c r="J312" s="537">
        <v>0.0</v>
      </c>
      <c r="K312" s="535" t="s">
        <v>5324</v>
      </c>
      <c r="L312" s="2"/>
      <c r="M312" s="2"/>
      <c r="N312" s="2"/>
      <c r="O312" s="2"/>
      <c r="P312" s="2"/>
      <c r="Q312" s="2"/>
      <c r="R312" s="2"/>
      <c r="S312" s="2"/>
      <c r="T312" s="2"/>
      <c r="U312" s="2"/>
      <c r="V312" s="2"/>
      <c r="W312" s="2"/>
      <c r="X312" s="2"/>
      <c r="Y312" s="2"/>
      <c r="Z312" s="2"/>
    </row>
    <row r="313" ht="10.5" customHeight="1">
      <c r="A313" s="534">
        <v>45709.0</v>
      </c>
      <c r="B313" s="535" t="s">
        <v>5563</v>
      </c>
      <c r="C313" s="535" t="s">
        <v>245</v>
      </c>
      <c r="D313" s="535" t="s">
        <v>5831</v>
      </c>
      <c r="E313" s="535" t="s">
        <v>5899</v>
      </c>
      <c r="F313" s="536">
        <v>0.0</v>
      </c>
      <c r="G313" s="536">
        <v>187110.0</v>
      </c>
      <c r="H313" s="536">
        <v>187110.0</v>
      </c>
      <c r="I313" s="536">
        <v>0.0</v>
      </c>
      <c r="J313" s="537">
        <v>0.0</v>
      </c>
      <c r="K313" s="535" t="s">
        <v>5324</v>
      </c>
      <c r="L313" s="2"/>
      <c r="M313" s="2"/>
      <c r="N313" s="2"/>
      <c r="O313" s="2"/>
      <c r="P313" s="2"/>
      <c r="Q313" s="2"/>
      <c r="R313" s="2"/>
      <c r="S313" s="2"/>
      <c r="T313" s="2"/>
      <c r="U313" s="2"/>
      <c r="V313" s="2"/>
      <c r="W313" s="2"/>
      <c r="X313" s="2"/>
      <c r="Y313" s="2"/>
      <c r="Z313" s="2"/>
    </row>
    <row r="314" ht="10.5" customHeight="1">
      <c r="A314" s="534">
        <v>45709.0</v>
      </c>
      <c r="B314" s="535" t="s">
        <v>5563</v>
      </c>
      <c r="C314" s="535" t="s">
        <v>245</v>
      </c>
      <c r="D314" s="535" t="s">
        <v>5831</v>
      </c>
      <c r="E314" s="535" t="s">
        <v>5899</v>
      </c>
      <c r="F314" s="536">
        <v>0.0</v>
      </c>
      <c r="G314" s="536">
        <v>259875.0</v>
      </c>
      <c r="H314" s="536">
        <v>259875.0</v>
      </c>
      <c r="I314" s="536">
        <v>0.0</v>
      </c>
      <c r="J314" s="537">
        <v>0.0</v>
      </c>
      <c r="K314" s="535" t="s">
        <v>5324</v>
      </c>
      <c r="L314" s="2"/>
      <c r="M314" s="2"/>
      <c r="N314" s="2"/>
      <c r="O314" s="2"/>
      <c r="P314" s="2"/>
      <c r="Q314" s="2"/>
      <c r="R314" s="2"/>
      <c r="S314" s="2"/>
      <c r="T314" s="2"/>
      <c r="U314" s="2"/>
      <c r="V314" s="2"/>
      <c r="W314" s="2"/>
      <c r="X314" s="2"/>
      <c r="Y314" s="2"/>
      <c r="Z314" s="2"/>
    </row>
    <row r="315" ht="10.5" customHeight="1">
      <c r="A315" s="534">
        <v>45709.0</v>
      </c>
      <c r="B315" s="535" t="s">
        <v>5563</v>
      </c>
      <c r="C315" s="535" t="s">
        <v>245</v>
      </c>
      <c r="D315" s="535" t="s">
        <v>5831</v>
      </c>
      <c r="E315" s="535" t="s">
        <v>5899</v>
      </c>
      <c r="F315" s="536">
        <v>0.0</v>
      </c>
      <c r="G315" s="536">
        <v>155925.0</v>
      </c>
      <c r="H315" s="536">
        <v>155925.0</v>
      </c>
      <c r="I315" s="536">
        <v>0.0</v>
      </c>
      <c r="J315" s="537">
        <v>0.0</v>
      </c>
      <c r="K315" s="535" t="s">
        <v>5324</v>
      </c>
      <c r="L315" s="2"/>
      <c r="M315" s="2"/>
      <c r="N315" s="2"/>
      <c r="O315" s="2"/>
      <c r="P315" s="2"/>
      <c r="Q315" s="2"/>
      <c r="R315" s="2"/>
      <c r="S315" s="2"/>
      <c r="T315" s="2"/>
      <c r="U315" s="2"/>
      <c r="V315" s="2"/>
      <c r="W315" s="2"/>
      <c r="X315" s="2"/>
      <c r="Y315" s="2"/>
      <c r="Z315" s="2"/>
    </row>
    <row r="316" ht="10.5" customHeight="1">
      <c r="A316" s="534">
        <v>45709.0</v>
      </c>
      <c r="B316" s="535" t="s">
        <v>5563</v>
      </c>
      <c r="C316" s="535" t="s">
        <v>245</v>
      </c>
      <c r="D316" s="535" t="s">
        <v>5831</v>
      </c>
      <c r="E316" s="535" t="s">
        <v>5899</v>
      </c>
      <c r="F316" s="536">
        <v>0.0</v>
      </c>
      <c r="G316" s="536">
        <v>62370.0</v>
      </c>
      <c r="H316" s="536">
        <v>62370.0</v>
      </c>
      <c r="I316" s="536">
        <v>0.0</v>
      </c>
      <c r="J316" s="537">
        <v>0.0</v>
      </c>
      <c r="K316" s="535" t="s">
        <v>5324</v>
      </c>
      <c r="L316" s="2"/>
      <c r="M316" s="2"/>
      <c r="N316" s="2"/>
      <c r="O316" s="2"/>
      <c r="P316" s="2"/>
      <c r="Q316" s="2"/>
      <c r="R316" s="2"/>
      <c r="S316" s="2"/>
      <c r="T316" s="2"/>
      <c r="U316" s="2"/>
      <c r="V316" s="2"/>
      <c r="W316" s="2"/>
      <c r="X316" s="2"/>
      <c r="Y316" s="2"/>
      <c r="Z316" s="2"/>
    </row>
    <row r="317" ht="10.5" customHeight="1">
      <c r="A317" s="534">
        <v>45709.0</v>
      </c>
      <c r="B317" s="535" t="s">
        <v>5563</v>
      </c>
      <c r="C317" s="535" t="s">
        <v>245</v>
      </c>
      <c r="D317" s="535" t="s">
        <v>5831</v>
      </c>
      <c r="E317" s="535" t="s">
        <v>5899</v>
      </c>
      <c r="F317" s="536">
        <v>0.0</v>
      </c>
      <c r="G317" s="536">
        <v>62370.0</v>
      </c>
      <c r="H317" s="536">
        <v>62370.0</v>
      </c>
      <c r="I317" s="536">
        <v>0.0</v>
      </c>
      <c r="J317" s="537">
        <v>0.0</v>
      </c>
      <c r="K317" s="535" t="s">
        <v>5324</v>
      </c>
      <c r="L317" s="2"/>
      <c r="M317" s="2"/>
      <c r="N317" s="2"/>
      <c r="O317" s="2"/>
      <c r="P317" s="2"/>
      <c r="Q317" s="2"/>
      <c r="R317" s="2"/>
      <c r="S317" s="2"/>
      <c r="T317" s="2"/>
      <c r="U317" s="2"/>
      <c r="V317" s="2"/>
      <c r="W317" s="2"/>
      <c r="X317" s="2"/>
      <c r="Y317" s="2"/>
      <c r="Z317" s="2"/>
    </row>
    <row r="318" ht="10.5" customHeight="1">
      <c r="A318" s="534">
        <v>45709.0</v>
      </c>
      <c r="B318" s="535" t="s">
        <v>5563</v>
      </c>
      <c r="C318" s="535" t="s">
        <v>245</v>
      </c>
      <c r="D318" s="535" t="s">
        <v>5831</v>
      </c>
      <c r="E318" s="535" t="s">
        <v>5899</v>
      </c>
      <c r="F318" s="536">
        <v>0.0</v>
      </c>
      <c r="G318" s="536">
        <v>72765.0</v>
      </c>
      <c r="H318" s="536">
        <v>72765.0</v>
      </c>
      <c r="I318" s="536">
        <v>0.0</v>
      </c>
      <c r="J318" s="537">
        <v>0.0</v>
      </c>
      <c r="K318" s="535" t="s">
        <v>5324</v>
      </c>
      <c r="L318" s="2"/>
      <c r="M318" s="2"/>
      <c r="N318" s="2"/>
      <c r="O318" s="2"/>
      <c r="P318" s="2"/>
      <c r="Q318" s="2"/>
      <c r="R318" s="2"/>
      <c r="S318" s="2"/>
      <c r="T318" s="2"/>
      <c r="U318" s="2"/>
      <c r="V318" s="2"/>
      <c r="W318" s="2"/>
      <c r="X318" s="2"/>
      <c r="Y318" s="2"/>
      <c r="Z318" s="2"/>
    </row>
    <row r="319" ht="10.5" customHeight="1">
      <c r="A319" s="534">
        <v>45709.0</v>
      </c>
      <c r="B319" s="535" t="s">
        <v>5563</v>
      </c>
      <c r="C319" s="535" t="s">
        <v>245</v>
      </c>
      <c r="D319" s="535" t="s">
        <v>5831</v>
      </c>
      <c r="E319" s="535" t="s">
        <v>5899</v>
      </c>
      <c r="F319" s="536">
        <v>0.0</v>
      </c>
      <c r="G319" s="536">
        <v>10395.0</v>
      </c>
      <c r="H319" s="536">
        <v>10395.0</v>
      </c>
      <c r="I319" s="536">
        <v>0.0</v>
      </c>
      <c r="J319" s="537">
        <v>0.0</v>
      </c>
      <c r="K319" s="535" t="s">
        <v>5324</v>
      </c>
      <c r="L319" s="2"/>
      <c r="M319" s="2"/>
      <c r="N319" s="2"/>
      <c r="O319" s="2"/>
      <c r="P319" s="2"/>
      <c r="Q319" s="2"/>
      <c r="R319" s="2"/>
      <c r="S319" s="2"/>
      <c r="T319" s="2"/>
      <c r="U319" s="2"/>
      <c r="V319" s="2"/>
      <c r="W319" s="2"/>
      <c r="X319" s="2"/>
      <c r="Y319" s="2"/>
      <c r="Z319" s="2"/>
    </row>
    <row r="320" ht="10.5" customHeight="1">
      <c r="A320" s="534">
        <v>45709.0</v>
      </c>
      <c r="B320" s="535" t="s">
        <v>5563</v>
      </c>
      <c r="C320" s="535" t="s">
        <v>245</v>
      </c>
      <c r="D320" s="535" t="s">
        <v>5831</v>
      </c>
      <c r="E320" s="535" t="s">
        <v>5899</v>
      </c>
      <c r="F320" s="536">
        <v>0.0</v>
      </c>
      <c r="G320" s="536">
        <v>10395.0</v>
      </c>
      <c r="H320" s="536">
        <v>10395.0</v>
      </c>
      <c r="I320" s="536">
        <v>0.0</v>
      </c>
      <c r="J320" s="537">
        <v>0.0</v>
      </c>
      <c r="K320" s="535" t="s">
        <v>5324</v>
      </c>
      <c r="L320" s="2"/>
      <c r="M320" s="2"/>
      <c r="N320" s="2"/>
      <c r="O320" s="2"/>
      <c r="P320" s="2"/>
      <c r="Q320" s="2"/>
      <c r="R320" s="2"/>
      <c r="S320" s="2"/>
      <c r="T320" s="2"/>
      <c r="U320" s="2"/>
      <c r="V320" s="2"/>
      <c r="W320" s="2"/>
      <c r="X320" s="2"/>
      <c r="Y320" s="2"/>
      <c r="Z320" s="2"/>
    </row>
    <row r="321" ht="10.5" customHeight="1">
      <c r="A321" s="534">
        <v>45709.0</v>
      </c>
      <c r="B321" s="535" t="s">
        <v>5563</v>
      </c>
      <c r="C321" s="535" t="s">
        <v>245</v>
      </c>
      <c r="D321" s="535" t="s">
        <v>5831</v>
      </c>
      <c r="E321" s="535" t="s">
        <v>5899</v>
      </c>
      <c r="F321" s="536">
        <v>0.0</v>
      </c>
      <c r="G321" s="536">
        <v>10395.0</v>
      </c>
      <c r="H321" s="536">
        <v>10395.0</v>
      </c>
      <c r="I321" s="536">
        <v>0.0</v>
      </c>
      <c r="J321" s="537">
        <v>0.0</v>
      </c>
      <c r="K321" s="535" t="s">
        <v>5324</v>
      </c>
      <c r="L321" s="2"/>
      <c r="M321" s="2"/>
      <c r="N321" s="2"/>
      <c r="O321" s="2"/>
      <c r="P321" s="2"/>
      <c r="Q321" s="2"/>
      <c r="R321" s="2"/>
      <c r="S321" s="2"/>
      <c r="T321" s="2"/>
      <c r="U321" s="2"/>
      <c r="V321" s="2"/>
      <c r="W321" s="2"/>
      <c r="X321" s="2"/>
      <c r="Y321" s="2"/>
      <c r="Z321" s="2"/>
    </row>
    <row r="322" ht="10.5" customHeight="1">
      <c r="A322" s="534">
        <v>45709.0</v>
      </c>
      <c r="B322" s="535" t="s">
        <v>5563</v>
      </c>
      <c r="C322" s="535" t="s">
        <v>245</v>
      </c>
      <c r="D322" s="535" t="s">
        <v>5831</v>
      </c>
      <c r="E322" s="535" t="s">
        <v>5899</v>
      </c>
      <c r="F322" s="536">
        <v>0.0</v>
      </c>
      <c r="G322" s="536">
        <v>10395.0</v>
      </c>
      <c r="H322" s="536">
        <v>10395.0</v>
      </c>
      <c r="I322" s="536">
        <v>0.0</v>
      </c>
      <c r="J322" s="537">
        <v>0.0</v>
      </c>
      <c r="K322" s="535" t="s">
        <v>5324</v>
      </c>
      <c r="L322" s="2"/>
      <c r="M322" s="2"/>
      <c r="N322" s="2"/>
      <c r="O322" s="2"/>
      <c r="P322" s="2"/>
      <c r="Q322" s="2"/>
      <c r="R322" s="2"/>
      <c r="S322" s="2"/>
      <c r="T322" s="2"/>
      <c r="U322" s="2"/>
      <c r="V322" s="2"/>
      <c r="W322" s="2"/>
      <c r="X322" s="2"/>
      <c r="Y322" s="2"/>
      <c r="Z322" s="2"/>
    </row>
    <row r="323" ht="10.5" customHeight="1">
      <c r="A323" s="450" t="s">
        <v>5626</v>
      </c>
      <c r="B323" s="450"/>
      <c r="C323" s="450"/>
      <c r="D323" s="450"/>
      <c r="E323" s="450"/>
      <c r="F323" s="451">
        <f t="shared" ref="F323:I323" si="4">SUM(F281:F322)</f>
        <v>0</v>
      </c>
      <c r="G323" s="451">
        <f t="shared" si="4"/>
        <v>4782315.42</v>
      </c>
      <c r="H323" s="451">
        <f t="shared" si="4"/>
        <v>4782315.42</v>
      </c>
      <c r="I323" s="451">
        <f t="shared" si="4"/>
        <v>0</v>
      </c>
      <c r="J323" s="450"/>
      <c r="K323" s="450"/>
      <c r="L323" s="2"/>
      <c r="M323" s="2"/>
      <c r="N323" s="2"/>
      <c r="O323" s="2"/>
      <c r="P323" s="2"/>
      <c r="Q323" s="2"/>
      <c r="R323" s="2"/>
      <c r="S323" s="2"/>
      <c r="T323" s="2"/>
      <c r="U323" s="2"/>
      <c r="V323" s="2"/>
      <c r="W323" s="2"/>
      <c r="X323" s="2"/>
      <c r="Y323" s="2"/>
      <c r="Z323" s="2"/>
    </row>
    <row r="324" ht="12.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0.5" customHeight="1">
      <c r="A325" s="514" t="s">
        <v>5284</v>
      </c>
      <c r="B325" s="514"/>
      <c r="C325" s="514"/>
      <c r="D325" s="514"/>
      <c r="E325" s="514"/>
      <c r="F325" s="515">
        <f t="shared" ref="F325:I325" si="5">SUM(F15,F25,F278,F323)</f>
        <v>24014.23</v>
      </c>
      <c r="G325" s="515">
        <f t="shared" si="5"/>
        <v>6234213.07</v>
      </c>
      <c r="H325" s="515">
        <f t="shared" si="5"/>
        <v>6380056.4</v>
      </c>
      <c r="I325" s="515">
        <f t="shared" si="5"/>
        <v>169857.56</v>
      </c>
      <c r="J325" s="514"/>
      <c r="K325" s="514"/>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4.43" defaultRowHeight="15.0" outlineLevelCol="1" outlineLevelRow="1"/>
  <cols>
    <col customWidth="1" min="1" max="1" width="26.71"/>
    <col customWidth="1" min="2" max="2" width="16.57" outlineLevel="1"/>
    <col customWidth="1" min="3" max="3" width="13.0" outlineLevel="1"/>
    <col customWidth="1" min="4" max="4" width="12.43" outlineLevel="1"/>
    <col customWidth="1" min="5" max="5" width="13.57" outlineLevel="1"/>
    <col customWidth="1" min="6" max="6" width="12.43" outlineLevel="1"/>
    <col customWidth="1" min="7" max="7" width="12.57" outlineLevel="1"/>
    <col customWidth="1" min="8" max="8" width="15.71" outlineLevel="1"/>
    <col customWidth="1" min="9" max="9" width="13.86" outlineLevel="1"/>
    <col customWidth="1" min="10" max="10" width="15.71" outlineLevel="1"/>
    <col customWidth="1" min="11" max="11" width="15.0" outlineLevel="1"/>
    <col customWidth="1" min="12" max="12" width="17.57" outlineLevel="1"/>
    <col customWidth="1" hidden="1" min="13" max="24" width="15.0"/>
    <col customWidth="1" min="25" max="26" width="15.0"/>
    <col customWidth="1" hidden="1" min="27" max="33" width="15.0"/>
    <col customWidth="1" hidden="1" min="34" max="38" width="18.86"/>
    <col customWidth="1" hidden="1" min="39" max="39" width="4.43"/>
    <col customWidth="1" hidden="1" min="40" max="49" width="15.0"/>
    <col customWidth="1" hidden="1" min="50" max="50" width="14.86"/>
    <col customWidth="1" hidden="1" min="51" max="51" width="11.86"/>
    <col customWidth="1" min="52" max="52" width="12.14"/>
    <col customWidth="1" hidden="1" min="53" max="64" width="11.86"/>
    <col customWidth="1" min="65" max="65" width="13.0"/>
    <col customWidth="1" min="66" max="68" width="11.86"/>
    <col customWidth="1" min="69" max="70" width="10.71"/>
    <col customWidth="1" min="71" max="71" width="13.57"/>
    <col customWidth="1" min="72" max="72" width="10.71"/>
    <col customWidth="1" min="73" max="80" width="13.57"/>
    <col customWidth="1" min="81" max="81" width="18.71"/>
    <col customWidth="1" min="82" max="82" width="15.43"/>
    <col customWidth="1" min="83" max="83" width="11.29"/>
    <col customWidth="1" min="84" max="84" width="11.86"/>
  </cols>
  <sheetData>
    <row r="1" ht="14.25" customHeight="1">
      <c r="A1" s="538" t="s">
        <v>5959</v>
      </c>
      <c r="B1" s="2"/>
      <c r="C1" s="4"/>
      <c r="D1" s="4"/>
      <c r="E1" s="4"/>
      <c r="F1" s="4"/>
      <c r="G1" s="4"/>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row>
    <row r="2" ht="14.25" customHeight="1">
      <c r="A2" s="2" t="s">
        <v>4</v>
      </c>
      <c r="B2" s="2"/>
      <c r="C2" s="4"/>
      <c r="D2" s="4"/>
      <c r="E2" s="4"/>
      <c r="F2" s="4"/>
      <c r="G2" s="4"/>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row>
    <row r="3" ht="14.25" customHeight="1">
      <c r="A3" s="2"/>
      <c r="B3" s="2"/>
      <c r="C3" s="4"/>
      <c r="D3" s="4"/>
      <c r="E3" s="4"/>
      <c r="F3" s="4"/>
      <c r="G3" s="4"/>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row>
    <row r="4" ht="14.25" customHeight="1">
      <c r="A4" s="539" t="s">
        <v>10</v>
      </c>
      <c r="B4" s="539"/>
      <c r="C4" s="540"/>
      <c r="D4" s="540"/>
      <c r="E4" s="540"/>
      <c r="F4" s="540"/>
      <c r="G4" s="540"/>
      <c r="H4" s="541"/>
      <c r="I4" s="541"/>
      <c r="J4" s="541"/>
      <c r="K4" s="541"/>
      <c r="L4" s="541"/>
      <c r="M4" s="541"/>
      <c r="N4" s="541"/>
      <c r="O4" s="541"/>
      <c r="P4" s="541"/>
      <c r="Q4" s="541"/>
      <c r="R4" s="541"/>
      <c r="S4" s="541"/>
      <c r="T4" s="541"/>
      <c r="U4" s="541"/>
      <c r="V4" s="541"/>
      <c r="W4" s="541"/>
      <c r="X4" s="541"/>
      <c r="Y4" s="541"/>
      <c r="Z4" s="541"/>
      <c r="AA4" s="541"/>
      <c r="AB4" s="541"/>
      <c r="AC4" s="541"/>
      <c r="AD4" s="541"/>
      <c r="AE4" s="541"/>
      <c r="AF4" s="541"/>
      <c r="AG4" s="541"/>
      <c r="AH4" s="541"/>
      <c r="AI4" s="541"/>
      <c r="AJ4" s="541"/>
      <c r="AK4" s="541"/>
      <c r="AL4" s="541"/>
      <c r="AM4" s="2"/>
      <c r="AN4" s="541"/>
      <c r="AO4" s="541"/>
      <c r="AP4" s="541"/>
      <c r="AQ4" s="541"/>
      <c r="AR4" s="541"/>
      <c r="AS4" s="541"/>
      <c r="AT4" s="541"/>
      <c r="AU4" s="541"/>
      <c r="AV4" s="541"/>
      <c r="AW4" s="541"/>
      <c r="AX4" s="541"/>
      <c r="AY4" s="541"/>
      <c r="AZ4" s="541"/>
      <c r="BA4" s="541"/>
      <c r="BB4" s="541"/>
      <c r="BC4" s="541"/>
      <c r="BD4" s="541"/>
      <c r="BE4" s="541"/>
      <c r="BF4" s="541"/>
      <c r="BG4" s="541"/>
      <c r="BH4" s="541"/>
      <c r="BI4" s="541"/>
      <c r="BJ4" s="541"/>
      <c r="BK4" s="541"/>
      <c r="BL4" s="541"/>
      <c r="BM4" s="541"/>
      <c r="BN4" s="541"/>
      <c r="BO4" s="541"/>
      <c r="BP4" s="541"/>
      <c r="BQ4" s="541"/>
      <c r="BR4" s="541"/>
      <c r="BS4" s="541"/>
      <c r="BT4" s="541"/>
      <c r="BU4" s="541"/>
      <c r="BV4" s="541"/>
      <c r="BW4" s="541"/>
      <c r="BX4" s="541"/>
      <c r="BY4" s="541"/>
      <c r="BZ4" s="541"/>
      <c r="CA4" s="541"/>
      <c r="CB4" s="541"/>
      <c r="CC4" s="541"/>
      <c r="CD4" s="541"/>
      <c r="CE4" s="541"/>
      <c r="CF4" s="541"/>
    </row>
    <row r="5" ht="14.25" customHeight="1">
      <c r="A5" s="1"/>
      <c r="B5" s="1"/>
      <c r="C5" s="35" t="s">
        <v>5960</v>
      </c>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row>
    <row r="6" ht="14.25" customHeight="1">
      <c r="A6" s="22"/>
      <c r="B6" s="22" t="s">
        <v>4</v>
      </c>
      <c r="C6" s="542" t="str">
        <f>A8</f>
        <v>APRIL 2019</v>
      </c>
      <c r="D6" s="542" t="str">
        <f>A9</f>
        <v>MAY 2019</v>
      </c>
      <c r="E6" s="542" t="str">
        <f>A10</f>
        <v>JUNE 2019</v>
      </c>
      <c r="F6" s="542" t="str">
        <f>A11</f>
        <v>JULY 2019</v>
      </c>
      <c r="G6" s="542" t="str">
        <f>A12</f>
        <v>AUGUST 2019</v>
      </c>
      <c r="H6" s="543" t="str">
        <f>A13</f>
        <v>SEPTEMBER 2019</v>
      </c>
      <c r="I6" s="543" t="str">
        <f>A14</f>
        <v>OCTOBER 2019</v>
      </c>
      <c r="J6" s="543" t="str">
        <f>A15</f>
        <v>NOVEMBER 2019</v>
      </c>
      <c r="K6" s="543" t="str">
        <f>A16</f>
        <v>DECEMBER 2019</v>
      </c>
      <c r="L6" s="543" t="s">
        <v>5961</v>
      </c>
      <c r="M6" s="543" t="str">
        <f>A17</f>
        <v>JANUARY 2020</v>
      </c>
      <c r="N6" s="543" t="str">
        <f>A18</f>
        <v>FEBRUARY 2020</v>
      </c>
      <c r="O6" s="543" t="str">
        <f>A19</f>
        <v>MARCH 2020</v>
      </c>
      <c r="P6" s="544" t="s">
        <v>5962</v>
      </c>
      <c r="Q6" s="544" t="s">
        <v>28</v>
      </c>
      <c r="R6" s="544" t="s">
        <v>29</v>
      </c>
      <c r="S6" s="544" t="s">
        <v>31</v>
      </c>
      <c r="T6" s="544" t="s">
        <v>32</v>
      </c>
      <c r="U6" s="544" t="s">
        <v>33</v>
      </c>
      <c r="V6" s="544" t="s">
        <v>34</v>
      </c>
      <c r="W6" s="544" t="s">
        <v>35</v>
      </c>
      <c r="X6" s="544" t="s">
        <v>36</v>
      </c>
      <c r="Y6" s="544" t="s">
        <v>5963</v>
      </c>
      <c r="Z6" s="544" t="s">
        <v>5964</v>
      </c>
      <c r="AA6" s="544" t="s">
        <v>5965</v>
      </c>
      <c r="AB6" s="544" t="s">
        <v>5966</v>
      </c>
      <c r="AC6" s="544" t="s">
        <v>5967</v>
      </c>
      <c r="AD6" s="544" t="s">
        <v>5968</v>
      </c>
      <c r="AE6" s="544" t="s">
        <v>5969</v>
      </c>
      <c r="AF6" s="544" t="s">
        <v>5970</v>
      </c>
      <c r="AG6" s="544" t="s">
        <v>5971</v>
      </c>
      <c r="AH6" s="544" t="s">
        <v>5972</v>
      </c>
      <c r="AI6" s="544" t="s">
        <v>5973</v>
      </c>
      <c r="AJ6" s="544" t="s">
        <v>5974</v>
      </c>
      <c r="AK6" s="544" t="s">
        <v>5975</v>
      </c>
      <c r="AL6" s="544" t="s">
        <v>5976</v>
      </c>
      <c r="AM6" s="543"/>
      <c r="AN6" s="544" t="s">
        <v>5977</v>
      </c>
      <c r="AO6" s="544" t="s">
        <v>5978</v>
      </c>
      <c r="AP6" s="544" t="s">
        <v>5979</v>
      </c>
      <c r="AQ6" s="544" t="s">
        <v>5980</v>
      </c>
      <c r="AR6" s="544" t="s">
        <v>5981</v>
      </c>
      <c r="AS6" s="544" t="s">
        <v>5982</v>
      </c>
      <c r="AT6" s="544" t="s">
        <v>5983</v>
      </c>
      <c r="AU6" s="544" t="s">
        <v>5984</v>
      </c>
      <c r="AV6" s="544" t="s">
        <v>5985</v>
      </c>
      <c r="AW6" s="353" t="s">
        <v>5986</v>
      </c>
      <c r="AX6" s="545" t="s">
        <v>5987</v>
      </c>
      <c r="AY6" s="545" t="s">
        <v>5988</v>
      </c>
      <c r="AZ6" s="22" t="s">
        <v>5989</v>
      </c>
      <c r="BA6" s="546">
        <v>44927.0</v>
      </c>
      <c r="BB6" s="546">
        <v>44958.0</v>
      </c>
      <c r="BC6" s="546">
        <v>44986.0</v>
      </c>
      <c r="BD6" s="546">
        <v>45017.0</v>
      </c>
      <c r="BE6" s="547">
        <v>45047.0</v>
      </c>
      <c r="BF6" s="546">
        <v>45078.0</v>
      </c>
      <c r="BG6" s="546">
        <v>45108.0</v>
      </c>
      <c r="BH6" s="546">
        <v>45139.0</v>
      </c>
      <c r="BI6" s="546">
        <v>45170.0</v>
      </c>
      <c r="BJ6" s="546">
        <v>45200.0</v>
      </c>
      <c r="BK6" s="546">
        <v>45231.0</v>
      </c>
      <c r="BL6" s="546">
        <v>45261.0</v>
      </c>
      <c r="BM6" s="22" t="s">
        <v>5990</v>
      </c>
      <c r="BN6" s="546">
        <v>45292.0</v>
      </c>
      <c r="BO6" s="546">
        <v>45323.0</v>
      </c>
      <c r="BP6" s="546">
        <v>45352.0</v>
      </c>
      <c r="BQ6" s="546">
        <v>45383.0</v>
      </c>
      <c r="BR6" s="546">
        <v>45413.0</v>
      </c>
      <c r="BS6" s="546">
        <v>45444.0</v>
      </c>
      <c r="BT6" s="546">
        <v>45474.0</v>
      </c>
      <c r="BU6" s="546">
        <v>45505.0</v>
      </c>
      <c r="BV6" s="546">
        <v>45536.0</v>
      </c>
      <c r="BW6" s="546">
        <v>45566.0</v>
      </c>
      <c r="BX6" s="546">
        <v>45597.0</v>
      </c>
      <c r="BY6" s="546">
        <v>45627.0</v>
      </c>
      <c r="BZ6" s="546">
        <v>45658.0</v>
      </c>
      <c r="CA6" s="546">
        <v>45689.0</v>
      </c>
      <c r="CB6" s="546">
        <v>45717.0</v>
      </c>
      <c r="CC6" s="22" t="s">
        <v>5991</v>
      </c>
      <c r="CD6" s="22"/>
      <c r="CE6" s="22"/>
      <c r="CF6" s="22"/>
    </row>
    <row r="7" ht="14.25" hidden="1" customHeight="1">
      <c r="A7" s="3" t="s">
        <v>5992</v>
      </c>
      <c r="B7" s="3"/>
      <c r="C7" s="35"/>
      <c r="D7" s="35"/>
      <c r="E7" s="35"/>
      <c r="F7" s="35"/>
      <c r="G7" s="35"/>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5"/>
    </row>
    <row r="8" ht="14.25" hidden="1" customHeight="1" outlineLevel="1">
      <c r="A8" s="10" t="s">
        <v>1</v>
      </c>
      <c r="B8" s="4">
        <f>'Summary of CG Purchased '!E6</f>
        <v>352176.7956</v>
      </c>
      <c r="C8" s="4">
        <f>'Summary of CG Purchased '!F6</f>
        <v>9782.688767</v>
      </c>
      <c r="D8" s="4">
        <f t="shared" ref="D8:K8" si="1">$C$8</f>
        <v>9782.688767</v>
      </c>
      <c r="E8" s="4">
        <f t="shared" si="1"/>
        <v>9782.688767</v>
      </c>
      <c r="F8" s="4">
        <f t="shared" si="1"/>
        <v>9782.688767</v>
      </c>
      <c r="G8" s="4">
        <f t="shared" si="1"/>
        <v>9782.688767</v>
      </c>
      <c r="H8" s="4">
        <f t="shared" si="1"/>
        <v>9782.688767</v>
      </c>
      <c r="I8" s="4">
        <f t="shared" si="1"/>
        <v>9782.688767</v>
      </c>
      <c r="J8" s="4">
        <f t="shared" si="1"/>
        <v>9782.688767</v>
      </c>
      <c r="K8" s="4">
        <f t="shared" si="1"/>
        <v>9782.688767</v>
      </c>
      <c r="L8" s="17">
        <f t="shared" ref="L8:L28" si="5">SUM(C8:K8)</f>
        <v>88044.1989</v>
      </c>
      <c r="M8" s="4">
        <f t="shared" ref="M8:X8" si="2">$C$8</f>
        <v>9782.688767</v>
      </c>
      <c r="N8" s="4">
        <f t="shared" si="2"/>
        <v>9782.688767</v>
      </c>
      <c r="O8" s="4">
        <f t="shared" si="2"/>
        <v>9782.688767</v>
      </c>
      <c r="P8" s="4">
        <f t="shared" si="2"/>
        <v>9782.688767</v>
      </c>
      <c r="Q8" s="4">
        <f t="shared" si="2"/>
        <v>9782.688767</v>
      </c>
      <c r="R8" s="4">
        <f t="shared" si="2"/>
        <v>9782.688767</v>
      </c>
      <c r="S8" s="4">
        <f t="shared" si="2"/>
        <v>9782.688767</v>
      </c>
      <c r="T8" s="4">
        <f t="shared" si="2"/>
        <v>9782.688767</v>
      </c>
      <c r="U8" s="4">
        <f t="shared" si="2"/>
        <v>9782.688767</v>
      </c>
      <c r="V8" s="4">
        <f t="shared" si="2"/>
        <v>9782.688767</v>
      </c>
      <c r="W8" s="4">
        <f t="shared" si="2"/>
        <v>9782.688767</v>
      </c>
      <c r="X8" s="4">
        <f t="shared" si="2"/>
        <v>9782.688767</v>
      </c>
      <c r="Y8" s="4">
        <f t="shared" ref="Y8:Y28" si="6">SUM(M8:X8)</f>
        <v>117392.2652</v>
      </c>
      <c r="Z8" s="4">
        <f t="shared" ref="Z8:Z40" si="7">SUM(AA8:AL8)</f>
        <v>117392.2652</v>
      </c>
      <c r="AA8" s="4">
        <f t="shared" ref="AA8:AL8" si="3">$C$8</f>
        <v>9782.688767</v>
      </c>
      <c r="AB8" s="4">
        <f t="shared" si="3"/>
        <v>9782.688767</v>
      </c>
      <c r="AC8" s="4">
        <f t="shared" si="3"/>
        <v>9782.688767</v>
      </c>
      <c r="AD8" s="4">
        <f t="shared" si="3"/>
        <v>9782.688767</v>
      </c>
      <c r="AE8" s="4">
        <f t="shared" si="3"/>
        <v>9782.688767</v>
      </c>
      <c r="AF8" s="4">
        <f t="shared" si="3"/>
        <v>9782.688767</v>
      </c>
      <c r="AG8" s="4">
        <f t="shared" si="3"/>
        <v>9782.688767</v>
      </c>
      <c r="AH8" s="4">
        <f t="shared" si="3"/>
        <v>9782.688767</v>
      </c>
      <c r="AI8" s="4">
        <f t="shared" si="3"/>
        <v>9782.688767</v>
      </c>
      <c r="AJ8" s="4">
        <f t="shared" si="3"/>
        <v>9782.688767</v>
      </c>
      <c r="AK8" s="4">
        <f t="shared" si="3"/>
        <v>9782.688767</v>
      </c>
      <c r="AL8" s="4">
        <f t="shared" si="3"/>
        <v>9782.688767</v>
      </c>
      <c r="AM8" s="4"/>
      <c r="AN8" s="4">
        <f t="shared" ref="AN8:AP8" si="4">$C$8</f>
        <v>9782.688767</v>
      </c>
      <c r="AO8" s="4">
        <f t="shared" si="4"/>
        <v>9782.688767</v>
      </c>
      <c r="AP8" s="4">
        <f t="shared" si="4"/>
        <v>9782.688767</v>
      </c>
      <c r="AQ8" s="4">
        <v>0.0</v>
      </c>
      <c r="AR8" s="4">
        <v>0.0</v>
      </c>
      <c r="AS8" s="4">
        <v>0.0</v>
      </c>
      <c r="AT8" s="4">
        <v>0.0</v>
      </c>
      <c r="AU8" s="4">
        <v>0.0</v>
      </c>
      <c r="AV8" s="4">
        <v>0.0</v>
      </c>
      <c r="AW8" s="4">
        <v>0.0</v>
      </c>
      <c r="AX8" s="2"/>
      <c r="AY8" s="2"/>
      <c r="AZ8" s="4">
        <f t="shared" ref="AZ8:AZ46" si="8">SUM(AN8:AY8)</f>
        <v>29348.0663</v>
      </c>
      <c r="BA8" s="4"/>
      <c r="BB8" s="4"/>
      <c r="BC8" s="4"/>
      <c r="BD8" s="4"/>
      <c r="BE8" s="4"/>
      <c r="BF8" s="4"/>
      <c r="BG8" s="4"/>
      <c r="BH8" s="4"/>
      <c r="BI8" s="4"/>
      <c r="BJ8" s="4"/>
      <c r="BK8" s="4"/>
      <c r="BL8" s="4"/>
      <c r="BM8" s="4">
        <f t="shared" ref="BM8:BM46" si="9">SUM(BA8:BL8)</f>
        <v>0</v>
      </c>
      <c r="BN8" s="4">
        <v>0.0</v>
      </c>
      <c r="BO8" s="4">
        <v>0.0</v>
      </c>
      <c r="BP8" s="4">
        <v>0.0</v>
      </c>
      <c r="BQ8" s="4">
        <v>0.0</v>
      </c>
      <c r="BR8" s="4">
        <v>0.0</v>
      </c>
      <c r="BS8" s="4">
        <v>0.0</v>
      </c>
      <c r="BT8" s="4">
        <v>0.0</v>
      </c>
      <c r="BU8" s="4">
        <v>0.0</v>
      </c>
      <c r="BV8" s="4">
        <v>0.0</v>
      </c>
      <c r="BW8" s="4"/>
      <c r="BX8" s="4"/>
      <c r="BY8" s="4"/>
      <c r="BZ8" s="4"/>
      <c r="CA8" s="4"/>
      <c r="CB8" s="4"/>
      <c r="CC8" s="4">
        <f t="shared" ref="CC8:CC46" si="10">B8-L8-Y8-Z8-AZ8-BM8-SUM(BN8:BP8)</f>
        <v>0</v>
      </c>
      <c r="CD8" s="18"/>
      <c r="CE8" s="2"/>
      <c r="CF8" s="4"/>
    </row>
    <row r="9" ht="14.25" hidden="1" customHeight="1" outlineLevel="1">
      <c r="A9" s="10" t="s">
        <v>16</v>
      </c>
      <c r="B9" s="4">
        <f>'Summary of CG Purchased '!E14</f>
        <v>0</v>
      </c>
      <c r="C9" s="548"/>
      <c r="D9" s="4">
        <f>'Summary of CG Purchased '!F14</f>
        <v>0</v>
      </c>
      <c r="E9" s="4">
        <v>0.0</v>
      </c>
      <c r="F9" s="4">
        <v>0.0</v>
      </c>
      <c r="G9" s="4">
        <v>0.0</v>
      </c>
      <c r="H9" s="4">
        <v>0.0</v>
      </c>
      <c r="I9" s="4">
        <v>0.0</v>
      </c>
      <c r="J9" s="4">
        <v>0.0</v>
      </c>
      <c r="K9" s="4">
        <v>0.0</v>
      </c>
      <c r="L9" s="17">
        <f t="shared" si="5"/>
        <v>0</v>
      </c>
      <c r="M9" s="4">
        <v>0.0</v>
      </c>
      <c r="N9" s="4">
        <v>0.0</v>
      </c>
      <c r="O9" s="4">
        <v>0.0</v>
      </c>
      <c r="P9" s="4">
        <v>0.0</v>
      </c>
      <c r="Q9" s="4">
        <v>0.0</v>
      </c>
      <c r="R9" s="4">
        <v>0.0</v>
      </c>
      <c r="S9" s="4">
        <v>0.0</v>
      </c>
      <c r="T9" s="4">
        <v>0.0</v>
      </c>
      <c r="U9" s="4">
        <v>0.0</v>
      </c>
      <c r="V9" s="4">
        <v>0.0</v>
      </c>
      <c r="W9" s="4">
        <v>0.0</v>
      </c>
      <c r="X9" s="4">
        <v>0.0</v>
      </c>
      <c r="Y9" s="4">
        <f t="shared" si="6"/>
        <v>0</v>
      </c>
      <c r="Z9" s="4">
        <f t="shared" si="7"/>
        <v>0</v>
      </c>
      <c r="AA9" s="4">
        <v>0.0</v>
      </c>
      <c r="AB9" s="4">
        <v>0.0</v>
      </c>
      <c r="AC9" s="4">
        <v>0.0</v>
      </c>
      <c r="AD9" s="4">
        <v>0.0</v>
      </c>
      <c r="AE9" s="4">
        <v>0.0</v>
      </c>
      <c r="AF9" s="4">
        <v>0.0</v>
      </c>
      <c r="AG9" s="4"/>
      <c r="AH9" s="4"/>
      <c r="AI9" s="4"/>
      <c r="AJ9" s="4"/>
      <c r="AK9" s="4"/>
      <c r="AL9" s="4"/>
      <c r="AM9" s="4"/>
      <c r="AN9" s="4">
        <v>0.0</v>
      </c>
      <c r="AO9" s="4">
        <v>0.0</v>
      </c>
      <c r="AP9" s="4">
        <v>0.0</v>
      </c>
      <c r="AQ9" s="4">
        <v>0.0</v>
      </c>
      <c r="AR9" s="4">
        <v>0.0</v>
      </c>
      <c r="AS9" s="4">
        <v>0.0</v>
      </c>
      <c r="AT9" s="4">
        <v>0.0</v>
      </c>
      <c r="AU9" s="4">
        <v>0.0</v>
      </c>
      <c r="AV9" s="4">
        <v>0.0</v>
      </c>
      <c r="AW9" s="4">
        <v>0.0</v>
      </c>
      <c r="AX9" s="4"/>
      <c r="AY9" s="4"/>
      <c r="AZ9" s="4">
        <f t="shared" si="8"/>
        <v>0</v>
      </c>
      <c r="BA9" s="4"/>
      <c r="BB9" s="4"/>
      <c r="BC9" s="4"/>
      <c r="BD9" s="4"/>
      <c r="BE9" s="4"/>
      <c r="BF9" s="4"/>
      <c r="BG9" s="4"/>
      <c r="BH9" s="4"/>
      <c r="BI9" s="4"/>
      <c r="BJ9" s="4"/>
      <c r="BK9" s="4"/>
      <c r="BL9" s="4"/>
      <c r="BM9" s="4">
        <f t="shared" si="9"/>
        <v>0</v>
      </c>
      <c r="BN9" s="4"/>
      <c r="BO9" s="4"/>
      <c r="BP9" s="4"/>
      <c r="BQ9" s="4"/>
      <c r="BR9" s="4"/>
      <c r="BS9" s="4"/>
      <c r="BT9" s="4"/>
      <c r="BU9" s="4"/>
      <c r="BV9" s="4"/>
      <c r="BW9" s="4"/>
      <c r="BX9" s="4"/>
      <c r="BY9" s="4"/>
      <c r="BZ9" s="4"/>
      <c r="CA9" s="4"/>
      <c r="CB9" s="4"/>
      <c r="CC9" s="4">
        <f t="shared" si="10"/>
        <v>0</v>
      </c>
      <c r="CD9" s="2"/>
      <c r="CE9" s="2"/>
      <c r="CF9" s="2"/>
    </row>
    <row r="10" ht="14.25" hidden="1" customHeight="1" outlineLevel="1">
      <c r="A10" s="10" t="s">
        <v>17</v>
      </c>
      <c r="B10" s="4">
        <f>'Summary of CG Purchased '!E22</f>
        <v>12600</v>
      </c>
      <c r="C10" s="548"/>
      <c r="D10" s="548"/>
      <c r="E10" s="4">
        <f>'Summary of CG Purchased '!F22</f>
        <v>12600</v>
      </c>
      <c r="F10" s="4">
        <v>0.0</v>
      </c>
      <c r="G10" s="4">
        <v>0.0</v>
      </c>
      <c r="H10" s="4">
        <v>0.0</v>
      </c>
      <c r="I10" s="4">
        <v>0.0</v>
      </c>
      <c r="J10" s="4">
        <v>0.0</v>
      </c>
      <c r="K10" s="4">
        <v>0.0</v>
      </c>
      <c r="L10" s="17">
        <f t="shared" si="5"/>
        <v>12600</v>
      </c>
      <c r="M10" s="4">
        <v>0.0</v>
      </c>
      <c r="N10" s="4">
        <v>0.0</v>
      </c>
      <c r="O10" s="4">
        <v>0.0</v>
      </c>
      <c r="P10" s="4">
        <v>0.0</v>
      </c>
      <c r="Q10" s="4">
        <v>0.0</v>
      </c>
      <c r="R10" s="4">
        <v>0.0</v>
      </c>
      <c r="S10" s="4">
        <v>0.0</v>
      </c>
      <c r="T10" s="4">
        <v>0.0</v>
      </c>
      <c r="U10" s="4">
        <v>0.0</v>
      </c>
      <c r="V10" s="4">
        <v>0.0</v>
      </c>
      <c r="W10" s="4">
        <v>0.0</v>
      </c>
      <c r="X10" s="4">
        <v>0.0</v>
      </c>
      <c r="Y10" s="4">
        <f t="shared" si="6"/>
        <v>0</v>
      </c>
      <c r="Z10" s="4">
        <f t="shared" si="7"/>
        <v>0</v>
      </c>
      <c r="AA10" s="4">
        <v>0.0</v>
      </c>
      <c r="AB10" s="4">
        <v>0.0</v>
      </c>
      <c r="AC10" s="4">
        <v>0.0</v>
      </c>
      <c r="AD10" s="4">
        <v>0.0</v>
      </c>
      <c r="AE10" s="4">
        <v>0.0</v>
      </c>
      <c r="AF10" s="4">
        <v>0.0</v>
      </c>
      <c r="AG10" s="4">
        <v>0.0</v>
      </c>
      <c r="AH10" s="4">
        <v>0.0</v>
      </c>
      <c r="AI10" s="4">
        <v>0.0</v>
      </c>
      <c r="AJ10" s="4">
        <v>0.0</v>
      </c>
      <c r="AK10" s="4">
        <v>0.0</v>
      </c>
      <c r="AL10" s="4">
        <v>0.0</v>
      </c>
      <c r="AM10" s="4"/>
      <c r="AN10" s="4">
        <v>0.0</v>
      </c>
      <c r="AO10" s="4">
        <v>0.0</v>
      </c>
      <c r="AP10" s="4">
        <v>0.0</v>
      </c>
      <c r="AQ10" s="4">
        <v>0.0</v>
      </c>
      <c r="AR10" s="4">
        <v>0.0</v>
      </c>
      <c r="AS10" s="4">
        <v>0.0</v>
      </c>
      <c r="AT10" s="4">
        <v>0.0</v>
      </c>
      <c r="AU10" s="4">
        <v>0.0</v>
      </c>
      <c r="AV10" s="4">
        <v>0.0</v>
      </c>
      <c r="AW10" s="4">
        <v>0.0</v>
      </c>
      <c r="AX10" s="4"/>
      <c r="AY10" s="4"/>
      <c r="AZ10" s="4">
        <f t="shared" si="8"/>
        <v>0</v>
      </c>
      <c r="BA10" s="4"/>
      <c r="BB10" s="4"/>
      <c r="BC10" s="4"/>
      <c r="BD10" s="4"/>
      <c r="BE10" s="4"/>
      <c r="BF10" s="4"/>
      <c r="BG10" s="4"/>
      <c r="BH10" s="4"/>
      <c r="BI10" s="4"/>
      <c r="BJ10" s="4"/>
      <c r="BK10" s="4"/>
      <c r="BL10" s="4"/>
      <c r="BM10" s="4">
        <f t="shared" si="9"/>
        <v>0</v>
      </c>
      <c r="BN10" s="4">
        <v>0.0</v>
      </c>
      <c r="BO10" s="4">
        <v>0.0</v>
      </c>
      <c r="BP10" s="4">
        <v>0.0</v>
      </c>
      <c r="BQ10" s="4">
        <v>0.0</v>
      </c>
      <c r="BR10" s="4">
        <v>0.0</v>
      </c>
      <c r="BS10" s="4">
        <v>0.0</v>
      </c>
      <c r="BT10" s="4">
        <v>0.0</v>
      </c>
      <c r="BU10" s="4">
        <v>0.0</v>
      </c>
      <c r="BV10" s="4">
        <v>0.0</v>
      </c>
      <c r="BW10" s="4"/>
      <c r="BX10" s="4"/>
      <c r="BY10" s="4"/>
      <c r="BZ10" s="4"/>
      <c r="CA10" s="4"/>
      <c r="CB10" s="4"/>
      <c r="CC10" s="4">
        <f t="shared" si="10"/>
        <v>0</v>
      </c>
      <c r="CD10" s="18"/>
      <c r="CE10" s="2"/>
      <c r="CF10" s="2"/>
    </row>
    <row r="11" ht="14.25" hidden="1" customHeight="1" outlineLevel="1">
      <c r="A11" s="10" t="s">
        <v>18</v>
      </c>
      <c r="B11" s="4">
        <f>'Summary of CG Purchased '!E30</f>
        <v>0</v>
      </c>
      <c r="C11" s="548"/>
      <c r="D11" s="548"/>
      <c r="E11" s="548"/>
      <c r="F11" s="4">
        <v>0.0</v>
      </c>
      <c r="G11" s="4">
        <v>0.0</v>
      </c>
      <c r="H11" s="4">
        <v>0.0</v>
      </c>
      <c r="I11" s="4">
        <v>0.0</v>
      </c>
      <c r="J11" s="4">
        <v>0.0</v>
      </c>
      <c r="K11" s="4">
        <v>0.0</v>
      </c>
      <c r="L11" s="17">
        <f t="shared" si="5"/>
        <v>0</v>
      </c>
      <c r="M11" s="4">
        <v>0.0</v>
      </c>
      <c r="N11" s="4">
        <v>0.0</v>
      </c>
      <c r="O11" s="4">
        <v>0.0</v>
      </c>
      <c r="P11" s="4">
        <v>0.0</v>
      </c>
      <c r="Q11" s="4">
        <v>0.0</v>
      </c>
      <c r="R11" s="4">
        <v>0.0</v>
      </c>
      <c r="S11" s="4">
        <v>0.0</v>
      </c>
      <c r="T11" s="4">
        <v>0.0</v>
      </c>
      <c r="U11" s="4">
        <v>0.0</v>
      </c>
      <c r="V11" s="4">
        <v>0.0</v>
      </c>
      <c r="W11" s="4">
        <v>0.0</v>
      </c>
      <c r="X11" s="4">
        <v>0.0</v>
      </c>
      <c r="Y11" s="4">
        <f t="shared" si="6"/>
        <v>0</v>
      </c>
      <c r="Z11" s="4">
        <f t="shared" si="7"/>
        <v>0</v>
      </c>
      <c r="AA11" s="4">
        <v>0.0</v>
      </c>
      <c r="AB11" s="4">
        <v>0.0</v>
      </c>
      <c r="AC11" s="4">
        <v>0.0</v>
      </c>
      <c r="AD11" s="4">
        <v>0.0</v>
      </c>
      <c r="AE11" s="4">
        <v>0.0</v>
      </c>
      <c r="AF11" s="4">
        <v>0.0</v>
      </c>
      <c r="AG11" s="4"/>
      <c r="AH11" s="4"/>
      <c r="AI11" s="4"/>
      <c r="AJ11" s="4"/>
      <c r="AK11" s="4"/>
      <c r="AL11" s="4"/>
      <c r="AM11" s="4"/>
      <c r="AN11" s="4">
        <v>0.0</v>
      </c>
      <c r="AO11" s="4">
        <v>0.0</v>
      </c>
      <c r="AP11" s="4">
        <v>0.0</v>
      </c>
      <c r="AQ11" s="4">
        <v>0.0</v>
      </c>
      <c r="AR11" s="4">
        <v>0.0</v>
      </c>
      <c r="AS11" s="4">
        <v>0.0</v>
      </c>
      <c r="AT11" s="4">
        <v>0.0</v>
      </c>
      <c r="AU11" s="4">
        <v>0.0</v>
      </c>
      <c r="AV11" s="4">
        <v>0.0</v>
      </c>
      <c r="AW11" s="4">
        <v>0.0</v>
      </c>
      <c r="AX11" s="4"/>
      <c r="AY11" s="4"/>
      <c r="AZ11" s="4">
        <f t="shared" si="8"/>
        <v>0</v>
      </c>
      <c r="BA11" s="4"/>
      <c r="BB11" s="4"/>
      <c r="BC11" s="4"/>
      <c r="BD11" s="4"/>
      <c r="BE11" s="4"/>
      <c r="BF11" s="4"/>
      <c r="BG11" s="4"/>
      <c r="BH11" s="4"/>
      <c r="BI11" s="4"/>
      <c r="BJ11" s="4"/>
      <c r="BK11" s="4"/>
      <c r="BL11" s="4"/>
      <c r="BM11" s="4">
        <f t="shared" si="9"/>
        <v>0</v>
      </c>
      <c r="BN11" s="4">
        <v>0.0</v>
      </c>
      <c r="BO11" s="4">
        <v>0.0</v>
      </c>
      <c r="BP11" s="4">
        <v>0.0</v>
      </c>
      <c r="BQ11" s="4">
        <v>0.0</v>
      </c>
      <c r="BR11" s="4">
        <v>0.0</v>
      </c>
      <c r="BS11" s="4">
        <v>0.0</v>
      </c>
      <c r="BT11" s="4">
        <v>0.0</v>
      </c>
      <c r="BU11" s="4">
        <v>0.0</v>
      </c>
      <c r="BV11" s="4">
        <v>0.0</v>
      </c>
      <c r="BW11" s="4"/>
      <c r="BX11" s="4"/>
      <c r="BY11" s="4"/>
      <c r="BZ11" s="4"/>
      <c r="CA11" s="4"/>
      <c r="CB11" s="4"/>
      <c r="CC11" s="4">
        <f t="shared" si="10"/>
        <v>0</v>
      </c>
      <c r="CD11" s="2"/>
      <c r="CE11" s="2"/>
      <c r="CF11" s="2"/>
    </row>
    <row r="12" ht="14.25" hidden="1" customHeight="1" outlineLevel="1">
      <c r="A12" s="10" t="s">
        <v>5993</v>
      </c>
      <c r="B12" s="4">
        <f>'Summary of CG Purchased '!D38</f>
        <v>0</v>
      </c>
      <c r="C12" s="548"/>
      <c r="D12" s="548"/>
      <c r="E12" s="548"/>
      <c r="F12" s="548"/>
      <c r="G12" s="4">
        <v>0.0</v>
      </c>
      <c r="H12" s="4">
        <v>0.0</v>
      </c>
      <c r="I12" s="4">
        <v>0.0</v>
      </c>
      <c r="J12" s="4">
        <v>0.0</v>
      </c>
      <c r="K12" s="4">
        <v>0.0</v>
      </c>
      <c r="L12" s="17">
        <f t="shared" si="5"/>
        <v>0</v>
      </c>
      <c r="M12" s="4">
        <v>0.0</v>
      </c>
      <c r="N12" s="4">
        <v>0.0</v>
      </c>
      <c r="O12" s="4">
        <v>0.0</v>
      </c>
      <c r="P12" s="4">
        <v>0.0</v>
      </c>
      <c r="Q12" s="4">
        <v>0.0</v>
      </c>
      <c r="R12" s="4">
        <v>0.0</v>
      </c>
      <c r="S12" s="4">
        <v>0.0</v>
      </c>
      <c r="T12" s="4">
        <v>0.0</v>
      </c>
      <c r="U12" s="4">
        <v>0.0</v>
      </c>
      <c r="V12" s="4">
        <v>0.0</v>
      </c>
      <c r="W12" s="4">
        <v>0.0</v>
      </c>
      <c r="X12" s="4">
        <v>0.0</v>
      </c>
      <c r="Y12" s="4">
        <f t="shared" si="6"/>
        <v>0</v>
      </c>
      <c r="Z12" s="4">
        <f t="shared" si="7"/>
        <v>0</v>
      </c>
      <c r="AA12" s="4">
        <v>0.0</v>
      </c>
      <c r="AB12" s="4">
        <v>0.0</v>
      </c>
      <c r="AC12" s="4">
        <v>0.0</v>
      </c>
      <c r="AD12" s="4">
        <v>0.0</v>
      </c>
      <c r="AE12" s="4">
        <v>0.0</v>
      </c>
      <c r="AF12" s="4">
        <v>0.0</v>
      </c>
      <c r="AG12" s="4"/>
      <c r="AH12" s="4"/>
      <c r="AI12" s="4"/>
      <c r="AJ12" s="4"/>
      <c r="AK12" s="4"/>
      <c r="AL12" s="4"/>
      <c r="AM12" s="4"/>
      <c r="AN12" s="4">
        <v>0.0</v>
      </c>
      <c r="AO12" s="4">
        <v>0.0</v>
      </c>
      <c r="AP12" s="4">
        <v>0.0</v>
      </c>
      <c r="AQ12" s="4">
        <v>0.0</v>
      </c>
      <c r="AR12" s="4">
        <v>0.0</v>
      </c>
      <c r="AS12" s="4">
        <v>0.0</v>
      </c>
      <c r="AT12" s="4">
        <v>0.0</v>
      </c>
      <c r="AU12" s="4">
        <v>0.0</v>
      </c>
      <c r="AV12" s="4">
        <v>0.0</v>
      </c>
      <c r="AW12" s="4">
        <v>0.0</v>
      </c>
      <c r="AX12" s="4"/>
      <c r="AY12" s="4"/>
      <c r="AZ12" s="4">
        <f t="shared" si="8"/>
        <v>0</v>
      </c>
      <c r="BA12" s="4"/>
      <c r="BB12" s="4"/>
      <c r="BC12" s="4"/>
      <c r="BD12" s="4"/>
      <c r="BE12" s="4"/>
      <c r="BF12" s="4"/>
      <c r="BG12" s="4"/>
      <c r="BH12" s="4"/>
      <c r="BI12" s="4"/>
      <c r="BJ12" s="4"/>
      <c r="BK12" s="4"/>
      <c r="BL12" s="4"/>
      <c r="BM12" s="4">
        <f t="shared" si="9"/>
        <v>0</v>
      </c>
      <c r="BN12" s="4">
        <v>0.0</v>
      </c>
      <c r="BO12" s="4">
        <v>0.0</v>
      </c>
      <c r="BP12" s="4">
        <v>0.0</v>
      </c>
      <c r="BQ12" s="4">
        <v>0.0</v>
      </c>
      <c r="BR12" s="4">
        <v>0.0</v>
      </c>
      <c r="BS12" s="4">
        <v>0.0</v>
      </c>
      <c r="BT12" s="4">
        <v>0.0</v>
      </c>
      <c r="BU12" s="4">
        <v>0.0</v>
      </c>
      <c r="BV12" s="4">
        <v>0.0</v>
      </c>
      <c r="BW12" s="4"/>
      <c r="BX12" s="4"/>
      <c r="BY12" s="4"/>
      <c r="BZ12" s="4"/>
      <c r="CA12" s="4"/>
      <c r="CB12" s="4"/>
      <c r="CC12" s="4">
        <f t="shared" si="10"/>
        <v>0</v>
      </c>
      <c r="CD12" s="2"/>
      <c r="CE12" s="2"/>
      <c r="CF12" s="2"/>
    </row>
    <row r="13" ht="14.25" hidden="1" customHeight="1" outlineLevel="1">
      <c r="A13" s="10" t="s">
        <v>5994</v>
      </c>
      <c r="B13" s="4">
        <v>16275.0</v>
      </c>
      <c r="C13" s="548"/>
      <c r="D13" s="548"/>
      <c r="E13" s="548"/>
      <c r="F13" s="548"/>
      <c r="G13" s="548"/>
      <c r="H13" s="4">
        <f>B13</f>
        <v>16275</v>
      </c>
      <c r="I13" s="4">
        <v>0.0</v>
      </c>
      <c r="J13" s="4">
        <v>0.0</v>
      </c>
      <c r="K13" s="4">
        <v>0.0</v>
      </c>
      <c r="L13" s="17">
        <f t="shared" si="5"/>
        <v>16275</v>
      </c>
      <c r="M13" s="4">
        <v>0.0</v>
      </c>
      <c r="N13" s="4">
        <v>0.0</v>
      </c>
      <c r="O13" s="4">
        <v>0.0</v>
      </c>
      <c r="P13" s="4">
        <v>0.0</v>
      </c>
      <c r="Q13" s="4">
        <v>0.0</v>
      </c>
      <c r="R13" s="4">
        <v>0.0</v>
      </c>
      <c r="S13" s="4">
        <v>0.0</v>
      </c>
      <c r="T13" s="4">
        <v>0.0</v>
      </c>
      <c r="U13" s="4">
        <v>0.0</v>
      </c>
      <c r="V13" s="4">
        <v>0.0</v>
      </c>
      <c r="W13" s="4">
        <v>0.0</v>
      </c>
      <c r="X13" s="4">
        <v>0.0</v>
      </c>
      <c r="Y13" s="4">
        <f t="shared" si="6"/>
        <v>0</v>
      </c>
      <c r="Z13" s="4">
        <f t="shared" si="7"/>
        <v>0</v>
      </c>
      <c r="AA13" s="4">
        <v>0.0</v>
      </c>
      <c r="AB13" s="4">
        <v>0.0</v>
      </c>
      <c r="AC13" s="4">
        <v>0.0</v>
      </c>
      <c r="AD13" s="4">
        <v>0.0</v>
      </c>
      <c r="AE13" s="4">
        <v>0.0</v>
      </c>
      <c r="AF13" s="4">
        <v>0.0</v>
      </c>
      <c r="AG13" s="4">
        <v>0.0</v>
      </c>
      <c r="AH13" s="4">
        <v>0.0</v>
      </c>
      <c r="AI13" s="4">
        <v>0.0</v>
      </c>
      <c r="AJ13" s="4">
        <v>0.0</v>
      </c>
      <c r="AK13" s="4">
        <v>0.0</v>
      </c>
      <c r="AL13" s="4">
        <v>0.0</v>
      </c>
      <c r="AM13" s="4"/>
      <c r="AN13" s="4">
        <v>0.0</v>
      </c>
      <c r="AO13" s="4">
        <v>0.0</v>
      </c>
      <c r="AP13" s="4">
        <v>0.0</v>
      </c>
      <c r="AQ13" s="4">
        <v>0.0</v>
      </c>
      <c r="AR13" s="4">
        <v>0.0</v>
      </c>
      <c r="AS13" s="4">
        <v>0.0</v>
      </c>
      <c r="AT13" s="4">
        <v>0.0</v>
      </c>
      <c r="AU13" s="4">
        <v>0.0</v>
      </c>
      <c r="AV13" s="4">
        <v>0.0</v>
      </c>
      <c r="AW13" s="4">
        <v>0.0</v>
      </c>
      <c r="AX13" s="4"/>
      <c r="AY13" s="4"/>
      <c r="AZ13" s="4">
        <f t="shared" si="8"/>
        <v>0</v>
      </c>
      <c r="BA13" s="4"/>
      <c r="BB13" s="4"/>
      <c r="BC13" s="4"/>
      <c r="BD13" s="4"/>
      <c r="BE13" s="4"/>
      <c r="BF13" s="4"/>
      <c r="BG13" s="4"/>
      <c r="BH13" s="4"/>
      <c r="BI13" s="4"/>
      <c r="BJ13" s="4"/>
      <c r="BK13" s="4"/>
      <c r="BL13" s="4"/>
      <c r="BM13" s="4">
        <f t="shared" si="9"/>
        <v>0</v>
      </c>
      <c r="BN13" s="4">
        <v>0.0</v>
      </c>
      <c r="BO13" s="4">
        <v>0.0</v>
      </c>
      <c r="BP13" s="4">
        <v>0.0</v>
      </c>
      <c r="BQ13" s="4">
        <v>0.0</v>
      </c>
      <c r="BR13" s="4">
        <v>0.0</v>
      </c>
      <c r="BS13" s="4">
        <v>0.0</v>
      </c>
      <c r="BT13" s="4">
        <v>0.0</v>
      </c>
      <c r="BU13" s="4">
        <v>0.0</v>
      </c>
      <c r="BV13" s="4">
        <v>0.0</v>
      </c>
      <c r="BW13" s="4"/>
      <c r="BX13" s="4"/>
      <c r="BY13" s="4"/>
      <c r="BZ13" s="4"/>
      <c r="CA13" s="4"/>
      <c r="CB13" s="4"/>
      <c r="CC13" s="4">
        <f t="shared" si="10"/>
        <v>0</v>
      </c>
      <c r="CD13" s="2"/>
      <c r="CE13" s="2"/>
      <c r="CF13" s="2"/>
    </row>
    <row r="14" ht="14.25" hidden="1" customHeight="1" outlineLevel="1">
      <c r="A14" s="10" t="s">
        <v>5995</v>
      </c>
      <c r="B14" s="4">
        <f>'Summary of CG Purchased '!E54</f>
        <v>0</v>
      </c>
      <c r="C14" s="548"/>
      <c r="D14" s="548"/>
      <c r="E14" s="548"/>
      <c r="F14" s="548"/>
      <c r="G14" s="548"/>
      <c r="H14" s="549"/>
      <c r="I14" s="4">
        <f>B14</f>
        <v>0</v>
      </c>
      <c r="J14" s="4">
        <v>0.0</v>
      </c>
      <c r="K14" s="4">
        <v>0.0</v>
      </c>
      <c r="L14" s="17">
        <f t="shared" si="5"/>
        <v>0</v>
      </c>
      <c r="M14" s="4">
        <v>0.0</v>
      </c>
      <c r="N14" s="4">
        <v>0.0</v>
      </c>
      <c r="O14" s="4">
        <v>0.0</v>
      </c>
      <c r="P14" s="4">
        <v>0.0</v>
      </c>
      <c r="Q14" s="4">
        <v>0.0</v>
      </c>
      <c r="R14" s="4">
        <v>0.0</v>
      </c>
      <c r="S14" s="4">
        <v>0.0</v>
      </c>
      <c r="T14" s="4">
        <v>0.0</v>
      </c>
      <c r="U14" s="4">
        <v>0.0</v>
      </c>
      <c r="V14" s="4">
        <v>0.0</v>
      </c>
      <c r="W14" s="4">
        <v>0.0</v>
      </c>
      <c r="X14" s="4">
        <v>0.0</v>
      </c>
      <c r="Y14" s="4">
        <f t="shared" si="6"/>
        <v>0</v>
      </c>
      <c r="Z14" s="4">
        <f t="shared" si="7"/>
        <v>0</v>
      </c>
      <c r="AA14" s="4">
        <v>0.0</v>
      </c>
      <c r="AB14" s="4">
        <v>0.0</v>
      </c>
      <c r="AC14" s="4">
        <v>0.0</v>
      </c>
      <c r="AD14" s="4">
        <v>0.0</v>
      </c>
      <c r="AE14" s="4">
        <v>0.0</v>
      </c>
      <c r="AF14" s="4">
        <v>0.0</v>
      </c>
      <c r="AG14" s="4"/>
      <c r="AH14" s="4"/>
      <c r="AI14" s="4"/>
      <c r="AJ14" s="4"/>
      <c r="AK14" s="4"/>
      <c r="AL14" s="4">
        <v>0.0</v>
      </c>
      <c r="AM14" s="4"/>
      <c r="AN14" s="4">
        <v>0.0</v>
      </c>
      <c r="AO14" s="4">
        <v>0.0</v>
      </c>
      <c r="AP14" s="4">
        <v>0.0</v>
      </c>
      <c r="AQ14" s="4">
        <v>0.0</v>
      </c>
      <c r="AR14" s="4">
        <v>0.0</v>
      </c>
      <c r="AS14" s="4">
        <v>0.0</v>
      </c>
      <c r="AT14" s="4">
        <v>0.0</v>
      </c>
      <c r="AU14" s="4">
        <v>0.0</v>
      </c>
      <c r="AV14" s="4">
        <v>0.0</v>
      </c>
      <c r="AW14" s="4">
        <v>0.0</v>
      </c>
      <c r="AX14" s="2"/>
      <c r="AY14" s="2"/>
      <c r="AZ14" s="4">
        <f t="shared" si="8"/>
        <v>0</v>
      </c>
      <c r="BA14" s="4"/>
      <c r="BB14" s="4"/>
      <c r="BC14" s="4"/>
      <c r="BD14" s="4"/>
      <c r="BE14" s="4"/>
      <c r="BF14" s="4"/>
      <c r="BG14" s="4"/>
      <c r="BH14" s="4"/>
      <c r="BI14" s="4"/>
      <c r="BJ14" s="4"/>
      <c r="BK14" s="4"/>
      <c r="BL14" s="4"/>
      <c r="BM14" s="4">
        <f t="shared" si="9"/>
        <v>0</v>
      </c>
      <c r="BN14" s="4">
        <v>0.0</v>
      </c>
      <c r="BO14" s="4">
        <v>0.0</v>
      </c>
      <c r="BP14" s="4">
        <v>0.0</v>
      </c>
      <c r="BQ14" s="4">
        <v>0.0</v>
      </c>
      <c r="BR14" s="4">
        <v>0.0</v>
      </c>
      <c r="BS14" s="4">
        <v>0.0</v>
      </c>
      <c r="BT14" s="4">
        <v>0.0</v>
      </c>
      <c r="BU14" s="4">
        <v>0.0</v>
      </c>
      <c r="BV14" s="4">
        <v>0.0</v>
      </c>
      <c r="BW14" s="4"/>
      <c r="BX14" s="4"/>
      <c r="BY14" s="4"/>
      <c r="BZ14" s="4"/>
      <c r="CA14" s="4"/>
      <c r="CB14" s="4"/>
      <c r="CC14" s="4">
        <f t="shared" si="10"/>
        <v>0</v>
      </c>
      <c r="CD14" s="2"/>
      <c r="CE14" s="2"/>
      <c r="CF14" s="2"/>
    </row>
    <row r="15" ht="14.25" hidden="1" customHeight="1" outlineLevel="1">
      <c r="A15" s="10" t="s">
        <v>5996</v>
      </c>
      <c r="B15" s="12"/>
      <c r="C15" s="548"/>
      <c r="D15" s="548"/>
      <c r="E15" s="548"/>
      <c r="F15" s="548"/>
      <c r="G15" s="548"/>
      <c r="H15" s="549"/>
      <c r="I15" s="549"/>
      <c r="J15" s="4">
        <v>0.0</v>
      </c>
      <c r="K15" s="4">
        <v>0.0</v>
      </c>
      <c r="L15" s="17">
        <f t="shared" si="5"/>
        <v>0</v>
      </c>
      <c r="M15" s="4">
        <v>0.0</v>
      </c>
      <c r="N15" s="4">
        <v>0.0</v>
      </c>
      <c r="O15" s="4">
        <v>0.0</v>
      </c>
      <c r="P15" s="4">
        <v>0.0</v>
      </c>
      <c r="Q15" s="4">
        <v>0.0</v>
      </c>
      <c r="R15" s="4">
        <v>0.0</v>
      </c>
      <c r="S15" s="4">
        <v>0.0</v>
      </c>
      <c r="T15" s="4">
        <v>0.0</v>
      </c>
      <c r="U15" s="4">
        <v>0.0</v>
      </c>
      <c r="V15" s="4">
        <v>0.0</v>
      </c>
      <c r="W15" s="4">
        <v>0.0</v>
      </c>
      <c r="X15" s="4">
        <v>0.0</v>
      </c>
      <c r="Y15" s="4">
        <f t="shared" si="6"/>
        <v>0</v>
      </c>
      <c r="Z15" s="4">
        <f t="shared" si="7"/>
        <v>0</v>
      </c>
      <c r="AA15" s="4">
        <v>0.0</v>
      </c>
      <c r="AB15" s="4">
        <v>0.0</v>
      </c>
      <c r="AC15" s="4">
        <v>0.0</v>
      </c>
      <c r="AD15" s="4">
        <v>0.0</v>
      </c>
      <c r="AE15" s="4">
        <v>0.0</v>
      </c>
      <c r="AF15" s="4">
        <v>0.0</v>
      </c>
      <c r="AG15" s="4"/>
      <c r="AH15" s="4"/>
      <c r="AI15" s="4"/>
      <c r="AJ15" s="4"/>
      <c r="AK15" s="4"/>
      <c r="AL15" s="4">
        <v>0.0</v>
      </c>
      <c r="AM15" s="4"/>
      <c r="AN15" s="4">
        <v>0.0</v>
      </c>
      <c r="AO15" s="4">
        <v>0.0</v>
      </c>
      <c r="AP15" s="4">
        <v>0.0</v>
      </c>
      <c r="AQ15" s="4">
        <v>0.0</v>
      </c>
      <c r="AR15" s="4">
        <v>0.0</v>
      </c>
      <c r="AS15" s="4">
        <v>0.0</v>
      </c>
      <c r="AT15" s="4">
        <v>0.0</v>
      </c>
      <c r="AU15" s="4">
        <v>0.0</v>
      </c>
      <c r="AV15" s="4">
        <v>0.0</v>
      </c>
      <c r="AW15" s="4">
        <v>0.0</v>
      </c>
      <c r="AX15" s="2"/>
      <c r="AY15" s="2"/>
      <c r="AZ15" s="4">
        <f t="shared" si="8"/>
        <v>0</v>
      </c>
      <c r="BA15" s="4"/>
      <c r="BB15" s="4"/>
      <c r="BC15" s="4"/>
      <c r="BD15" s="4"/>
      <c r="BE15" s="4"/>
      <c r="BF15" s="4"/>
      <c r="BG15" s="4"/>
      <c r="BH15" s="4"/>
      <c r="BI15" s="4"/>
      <c r="BJ15" s="4"/>
      <c r="BK15" s="4"/>
      <c r="BL15" s="4"/>
      <c r="BM15" s="4">
        <f t="shared" si="9"/>
        <v>0</v>
      </c>
      <c r="BN15" s="4">
        <v>0.0</v>
      </c>
      <c r="BO15" s="4">
        <v>0.0</v>
      </c>
      <c r="BP15" s="4">
        <v>0.0</v>
      </c>
      <c r="BQ15" s="4">
        <v>0.0</v>
      </c>
      <c r="BR15" s="4">
        <v>0.0</v>
      </c>
      <c r="BS15" s="4">
        <v>0.0</v>
      </c>
      <c r="BT15" s="4">
        <v>0.0</v>
      </c>
      <c r="BU15" s="4">
        <v>0.0</v>
      </c>
      <c r="BV15" s="4">
        <v>0.0</v>
      </c>
      <c r="BW15" s="4"/>
      <c r="BX15" s="4"/>
      <c r="BY15" s="4"/>
      <c r="BZ15" s="4"/>
      <c r="CA15" s="4"/>
      <c r="CB15" s="4"/>
      <c r="CC15" s="4">
        <f t="shared" si="10"/>
        <v>0</v>
      </c>
      <c r="CD15" s="2"/>
      <c r="CE15" s="2"/>
      <c r="CF15" s="2"/>
    </row>
    <row r="16" ht="14.25" hidden="1" customHeight="1" outlineLevel="1">
      <c r="A16" s="10" t="s">
        <v>5997</v>
      </c>
      <c r="B16" s="12"/>
      <c r="C16" s="548"/>
      <c r="D16" s="548"/>
      <c r="E16" s="548"/>
      <c r="F16" s="548"/>
      <c r="G16" s="548"/>
      <c r="H16" s="549"/>
      <c r="I16" s="549"/>
      <c r="J16" s="549"/>
      <c r="K16" s="4">
        <v>0.0</v>
      </c>
      <c r="L16" s="17">
        <f t="shared" si="5"/>
        <v>0</v>
      </c>
      <c r="M16" s="4">
        <v>0.0</v>
      </c>
      <c r="N16" s="4">
        <v>0.0</v>
      </c>
      <c r="O16" s="4">
        <v>0.0</v>
      </c>
      <c r="P16" s="4">
        <v>0.0</v>
      </c>
      <c r="Q16" s="4">
        <v>0.0</v>
      </c>
      <c r="R16" s="4">
        <v>0.0</v>
      </c>
      <c r="S16" s="4">
        <v>0.0</v>
      </c>
      <c r="T16" s="4">
        <v>0.0</v>
      </c>
      <c r="U16" s="4">
        <v>0.0</v>
      </c>
      <c r="V16" s="4">
        <v>0.0</v>
      </c>
      <c r="W16" s="4">
        <v>0.0</v>
      </c>
      <c r="X16" s="4">
        <v>0.0</v>
      </c>
      <c r="Y16" s="4">
        <f t="shared" si="6"/>
        <v>0</v>
      </c>
      <c r="Z16" s="4">
        <f t="shared" si="7"/>
        <v>0</v>
      </c>
      <c r="AA16" s="4">
        <v>0.0</v>
      </c>
      <c r="AB16" s="4">
        <v>0.0</v>
      </c>
      <c r="AC16" s="4">
        <v>0.0</v>
      </c>
      <c r="AD16" s="4">
        <v>0.0</v>
      </c>
      <c r="AE16" s="4">
        <v>0.0</v>
      </c>
      <c r="AF16" s="4">
        <v>0.0</v>
      </c>
      <c r="AG16" s="4"/>
      <c r="AH16" s="4"/>
      <c r="AI16" s="4"/>
      <c r="AJ16" s="4"/>
      <c r="AK16" s="4"/>
      <c r="AL16" s="4">
        <v>0.0</v>
      </c>
      <c r="AM16" s="4"/>
      <c r="AN16" s="4">
        <v>0.0</v>
      </c>
      <c r="AO16" s="4">
        <v>0.0</v>
      </c>
      <c r="AP16" s="4">
        <v>0.0</v>
      </c>
      <c r="AQ16" s="4">
        <v>0.0</v>
      </c>
      <c r="AR16" s="4">
        <v>0.0</v>
      </c>
      <c r="AS16" s="4">
        <v>0.0</v>
      </c>
      <c r="AT16" s="4">
        <v>0.0</v>
      </c>
      <c r="AU16" s="4">
        <v>0.0</v>
      </c>
      <c r="AV16" s="4">
        <v>0.0</v>
      </c>
      <c r="AW16" s="4">
        <v>0.0</v>
      </c>
      <c r="AX16" s="2"/>
      <c r="AY16" s="2"/>
      <c r="AZ16" s="4">
        <f t="shared" si="8"/>
        <v>0</v>
      </c>
      <c r="BA16" s="4"/>
      <c r="BB16" s="4"/>
      <c r="BC16" s="4"/>
      <c r="BD16" s="4"/>
      <c r="BE16" s="4"/>
      <c r="BF16" s="4"/>
      <c r="BG16" s="4"/>
      <c r="BH16" s="4"/>
      <c r="BI16" s="4"/>
      <c r="BJ16" s="4"/>
      <c r="BK16" s="4"/>
      <c r="BL16" s="4"/>
      <c r="BM16" s="4">
        <f t="shared" si="9"/>
        <v>0</v>
      </c>
      <c r="BN16" s="4">
        <v>0.0</v>
      </c>
      <c r="BO16" s="4">
        <v>0.0</v>
      </c>
      <c r="BP16" s="4">
        <v>0.0</v>
      </c>
      <c r="BQ16" s="4">
        <v>0.0</v>
      </c>
      <c r="BR16" s="4">
        <v>0.0</v>
      </c>
      <c r="BS16" s="4">
        <v>0.0</v>
      </c>
      <c r="BT16" s="4">
        <v>0.0</v>
      </c>
      <c r="BU16" s="4">
        <v>0.0</v>
      </c>
      <c r="BV16" s="4">
        <v>0.0</v>
      </c>
      <c r="BW16" s="4"/>
      <c r="BX16" s="4"/>
      <c r="BY16" s="4"/>
      <c r="BZ16" s="4"/>
      <c r="CA16" s="4"/>
      <c r="CB16" s="4"/>
      <c r="CC16" s="4">
        <f t="shared" si="10"/>
        <v>0</v>
      </c>
      <c r="CD16" s="2"/>
      <c r="CE16" s="2"/>
      <c r="CF16" s="2"/>
    </row>
    <row r="17" ht="14.25" hidden="1" customHeight="1">
      <c r="A17" s="10" t="s">
        <v>5998</v>
      </c>
      <c r="B17" s="4">
        <f>'Summary of CG Purchased '!E77</f>
        <v>2789.946</v>
      </c>
      <c r="C17" s="548"/>
      <c r="D17" s="548"/>
      <c r="E17" s="548"/>
      <c r="F17" s="548"/>
      <c r="G17" s="548"/>
      <c r="H17" s="549"/>
      <c r="I17" s="549"/>
      <c r="J17" s="549"/>
      <c r="K17" s="549"/>
      <c r="L17" s="550">
        <f t="shared" si="5"/>
        <v>0</v>
      </c>
      <c r="M17" s="4">
        <f>'Summary of CG Purchased '!E77</f>
        <v>2789.946</v>
      </c>
      <c r="N17" s="4">
        <v>0.0</v>
      </c>
      <c r="O17" s="4">
        <v>0.0</v>
      </c>
      <c r="P17" s="4">
        <v>0.0</v>
      </c>
      <c r="Q17" s="4">
        <v>0.0</v>
      </c>
      <c r="R17" s="4">
        <v>0.0</v>
      </c>
      <c r="S17" s="4">
        <v>0.0</v>
      </c>
      <c r="T17" s="4">
        <v>0.0</v>
      </c>
      <c r="U17" s="4">
        <v>0.0</v>
      </c>
      <c r="V17" s="4">
        <v>0.0</v>
      </c>
      <c r="W17" s="4">
        <v>0.0</v>
      </c>
      <c r="X17" s="4">
        <v>0.0</v>
      </c>
      <c r="Y17" s="4">
        <f t="shared" si="6"/>
        <v>2789.946</v>
      </c>
      <c r="Z17" s="4">
        <f t="shared" si="7"/>
        <v>0</v>
      </c>
      <c r="AA17" s="4">
        <v>0.0</v>
      </c>
      <c r="AB17" s="4">
        <v>0.0</v>
      </c>
      <c r="AC17" s="4">
        <v>0.0</v>
      </c>
      <c r="AD17" s="4">
        <v>0.0</v>
      </c>
      <c r="AE17" s="4">
        <v>0.0</v>
      </c>
      <c r="AF17" s="4">
        <v>0.0</v>
      </c>
      <c r="AG17" s="4">
        <v>0.0</v>
      </c>
      <c r="AH17" s="4">
        <v>0.0</v>
      </c>
      <c r="AI17" s="4">
        <v>0.0</v>
      </c>
      <c r="AJ17" s="4">
        <v>0.0</v>
      </c>
      <c r="AK17" s="4">
        <v>0.0</v>
      </c>
      <c r="AL17" s="4">
        <v>0.0</v>
      </c>
      <c r="AM17" s="4"/>
      <c r="AN17" s="4">
        <v>0.0</v>
      </c>
      <c r="AO17" s="4">
        <v>0.0</v>
      </c>
      <c r="AP17" s="4">
        <v>0.0</v>
      </c>
      <c r="AQ17" s="4">
        <v>0.0</v>
      </c>
      <c r="AR17" s="4">
        <v>0.0</v>
      </c>
      <c r="AS17" s="4">
        <v>0.0</v>
      </c>
      <c r="AT17" s="4">
        <v>0.0</v>
      </c>
      <c r="AU17" s="4">
        <v>0.0</v>
      </c>
      <c r="AV17" s="4">
        <v>0.0</v>
      </c>
      <c r="AW17" s="4">
        <v>0.0</v>
      </c>
      <c r="AX17" s="2"/>
      <c r="AY17" s="2"/>
      <c r="AZ17" s="4">
        <f t="shared" si="8"/>
        <v>0</v>
      </c>
      <c r="BA17" s="4"/>
      <c r="BB17" s="4"/>
      <c r="BC17" s="4"/>
      <c r="BD17" s="4"/>
      <c r="BE17" s="4"/>
      <c r="BF17" s="4"/>
      <c r="BG17" s="4"/>
      <c r="BH17" s="4"/>
      <c r="BI17" s="4"/>
      <c r="BJ17" s="4"/>
      <c r="BK17" s="4"/>
      <c r="BL17" s="4"/>
      <c r="BM17" s="4">
        <f t="shared" si="9"/>
        <v>0</v>
      </c>
      <c r="BN17" s="4">
        <v>0.0</v>
      </c>
      <c r="BO17" s="4">
        <v>0.0</v>
      </c>
      <c r="BP17" s="4">
        <v>0.0</v>
      </c>
      <c r="BQ17" s="4">
        <v>0.0</v>
      </c>
      <c r="BR17" s="4">
        <v>0.0</v>
      </c>
      <c r="BS17" s="4">
        <v>0.0</v>
      </c>
      <c r="BT17" s="4">
        <v>0.0</v>
      </c>
      <c r="BU17" s="4">
        <v>0.0</v>
      </c>
      <c r="BV17" s="4">
        <v>0.0</v>
      </c>
      <c r="BW17" s="4"/>
      <c r="BX17" s="4"/>
      <c r="BY17" s="4"/>
      <c r="BZ17" s="4"/>
      <c r="CA17" s="4"/>
      <c r="CB17" s="4"/>
      <c r="CC17" s="4">
        <f t="shared" si="10"/>
        <v>0</v>
      </c>
      <c r="CD17" s="2"/>
      <c r="CE17" s="2"/>
      <c r="CF17" s="2"/>
    </row>
    <row r="18" ht="14.25" hidden="1" customHeight="1">
      <c r="A18" s="10" t="s">
        <v>5999</v>
      </c>
      <c r="B18" s="4">
        <f>'Summary of CG Purchased '!E78</f>
        <v>0</v>
      </c>
      <c r="C18" s="548"/>
      <c r="D18" s="548"/>
      <c r="E18" s="548"/>
      <c r="F18" s="548"/>
      <c r="G18" s="548"/>
      <c r="H18" s="549"/>
      <c r="I18" s="549"/>
      <c r="J18" s="549"/>
      <c r="K18" s="549"/>
      <c r="L18" s="550">
        <f t="shared" si="5"/>
        <v>0</v>
      </c>
      <c r="M18" s="549"/>
      <c r="N18" s="4">
        <v>0.0</v>
      </c>
      <c r="O18" s="4">
        <v>0.0</v>
      </c>
      <c r="P18" s="4">
        <v>0.0</v>
      </c>
      <c r="Q18" s="4">
        <v>0.0</v>
      </c>
      <c r="R18" s="4">
        <v>0.0</v>
      </c>
      <c r="S18" s="4">
        <v>0.0</v>
      </c>
      <c r="T18" s="4">
        <v>0.0</v>
      </c>
      <c r="U18" s="4">
        <v>0.0</v>
      </c>
      <c r="V18" s="4">
        <v>0.0</v>
      </c>
      <c r="W18" s="4">
        <v>0.0</v>
      </c>
      <c r="X18" s="4">
        <v>0.0</v>
      </c>
      <c r="Y18" s="4">
        <f t="shared" si="6"/>
        <v>0</v>
      </c>
      <c r="Z18" s="4">
        <f t="shared" si="7"/>
        <v>0</v>
      </c>
      <c r="AA18" s="4">
        <v>0.0</v>
      </c>
      <c r="AB18" s="4">
        <v>0.0</v>
      </c>
      <c r="AC18" s="4">
        <v>0.0</v>
      </c>
      <c r="AD18" s="4">
        <v>0.0</v>
      </c>
      <c r="AE18" s="4">
        <v>0.0</v>
      </c>
      <c r="AF18" s="4">
        <v>0.0</v>
      </c>
      <c r="AG18" s="4"/>
      <c r="AH18" s="4"/>
      <c r="AI18" s="4"/>
      <c r="AJ18" s="4"/>
      <c r="AK18" s="4"/>
      <c r="AL18" s="4">
        <v>0.0</v>
      </c>
      <c r="AM18" s="4"/>
      <c r="AN18" s="4">
        <v>0.0</v>
      </c>
      <c r="AO18" s="4">
        <v>0.0</v>
      </c>
      <c r="AP18" s="4">
        <v>0.0</v>
      </c>
      <c r="AQ18" s="4">
        <v>0.0</v>
      </c>
      <c r="AR18" s="4">
        <v>0.0</v>
      </c>
      <c r="AS18" s="4">
        <v>0.0</v>
      </c>
      <c r="AT18" s="4">
        <v>0.0</v>
      </c>
      <c r="AU18" s="4">
        <v>0.0</v>
      </c>
      <c r="AV18" s="4">
        <v>0.0</v>
      </c>
      <c r="AW18" s="4">
        <v>0.0</v>
      </c>
      <c r="AX18" s="2"/>
      <c r="AY18" s="2"/>
      <c r="AZ18" s="4">
        <f t="shared" si="8"/>
        <v>0</v>
      </c>
      <c r="BA18" s="4"/>
      <c r="BB18" s="4"/>
      <c r="BC18" s="4"/>
      <c r="BD18" s="4"/>
      <c r="BE18" s="4"/>
      <c r="BF18" s="4"/>
      <c r="BG18" s="4"/>
      <c r="BH18" s="4"/>
      <c r="BI18" s="4"/>
      <c r="BJ18" s="4"/>
      <c r="BK18" s="4"/>
      <c r="BL18" s="4"/>
      <c r="BM18" s="4">
        <f t="shared" si="9"/>
        <v>0</v>
      </c>
      <c r="BN18" s="4">
        <v>0.0</v>
      </c>
      <c r="BO18" s="4">
        <v>0.0</v>
      </c>
      <c r="BP18" s="4">
        <v>0.0</v>
      </c>
      <c r="BQ18" s="4">
        <v>0.0</v>
      </c>
      <c r="BR18" s="4">
        <v>0.0</v>
      </c>
      <c r="BS18" s="4">
        <v>0.0</v>
      </c>
      <c r="BT18" s="4">
        <v>0.0</v>
      </c>
      <c r="BU18" s="4">
        <v>0.0</v>
      </c>
      <c r="BV18" s="4">
        <v>0.0</v>
      </c>
      <c r="BW18" s="4"/>
      <c r="BX18" s="4"/>
      <c r="BY18" s="4"/>
      <c r="BZ18" s="4"/>
      <c r="CA18" s="4"/>
      <c r="CB18" s="4"/>
      <c r="CC18" s="4">
        <f t="shared" si="10"/>
        <v>0</v>
      </c>
      <c r="CD18" s="2"/>
      <c r="CE18" s="2"/>
      <c r="CF18" s="2"/>
    </row>
    <row r="19" ht="14.25" hidden="1" customHeight="1">
      <c r="A19" s="10" t="s">
        <v>6000</v>
      </c>
      <c r="B19" s="4">
        <f>'Summary of CG Purchased '!F91</f>
        <v>4499.4648</v>
      </c>
      <c r="C19" s="548"/>
      <c r="D19" s="548"/>
      <c r="E19" s="548"/>
      <c r="F19" s="548"/>
      <c r="G19" s="548"/>
      <c r="H19" s="549"/>
      <c r="I19" s="549"/>
      <c r="J19" s="549"/>
      <c r="K19" s="549"/>
      <c r="L19" s="550">
        <f t="shared" si="5"/>
        <v>0</v>
      </c>
      <c r="M19" s="549"/>
      <c r="N19" s="549"/>
      <c r="O19" s="4">
        <f>'Summary of CG Purchased '!F91</f>
        <v>4499.4648</v>
      </c>
      <c r="P19" s="4">
        <v>0.0</v>
      </c>
      <c r="Q19" s="4">
        <v>0.0</v>
      </c>
      <c r="R19" s="4">
        <v>0.0</v>
      </c>
      <c r="S19" s="4">
        <v>0.0</v>
      </c>
      <c r="T19" s="4">
        <v>0.0</v>
      </c>
      <c r="U19" s="4">
        <v>0.0</v>
      </c>
      <c r="V19" s="4">
        <v>0.0</v>
      </c>
      <c r="W19" s="4">
        <v>0.0</v>
      </c>
      <c r="X19" s="4">
        <v>0.0</v>
      </c>
      <c r="Y19" s="4">
        <f t="shared" si="6"/>
        <v>4499.4648</v>
      </c>
      <c r="Z19" s="4">
        <f t="shared" si="7"/>
        <v>0</v>
      </c>
      <c r="AA19" s="4">
        <v>0.0</v>
      </c>
      <c r="AB19" s="4">
        <v>0.0</v>
      </c>
      <c r="AC19" s="4">
        <v>0.0</v>
      </c>
      <c r="AD19" s="4">
        <v>0.0</v>
      </c>
      <c r="AE19" s="4">
        <v>0.0</v>
      </c>
      <c r="AF19" s="4">
        <v>0.0</v>
      </c>
      <c r="AG19" s="4">
        <v>0.0</v>
      </c>
      <c r="AH19" s="4">
        <v>0.0</v>
      </c>
      <c r="AI19" s="4">
        <v>0.0</v>
      </c>
      <c r="AJ19" s="4">
        <v>0.0</v>
      </c>
      <c r="AK19" s="4">
        <v>0.0</v>
      </c>
      <c r="AL19" s="4">
        <v>0.0</v>
      </c>
      <c r="AM19" s="4"/>
      <c r="AN19" s="4">
        <v>0.0</v>
      </c>
      <c r="AO19" s="4">
        <v>0.0</v>
      </c>
      <c r="AP19" s="4">
        <v>0.0</v>
      </c>
      <c r="AQ19" s="4">
        <v>0.0</v>
      </c>
      <c r="AR19" s="4">
        <v>0.0</v>
      </c>
      <c r="AS19" s="4">
        <v>0.0</v>
      </c>
      <c r="AT19" s="4">
        <v>0.0</v>
      </c>
      <c r="AU19" s="4">
        <v>0.0</v>
      </c>
      <c r="AV19" s="4">
        <v>0.0</v>
      </c>
      <c r="AW19" s="4">
        <v>0.0</v>
      </c>
      <c r="AX19" s="2"/>
      <c r="AY19" s="2"/>
      <c r="AZ19" s="4">
        <f t="shared" si="8"/>
        <v>0</v>
      </c>
      <c r="BA19" s="4"/>
      <c r="BB19" s="4"/>
      <c r="BC19" s="4"/>
      <c r="BD19" s="4"/>
      <c r="BE19" s="4"/>
      <c r="BF19" s="4"/>
      <c r="BG19" s="4"/>
      <c r="BH19" s="4"/>
      <c r="BI19" s="4"/>
      <c r="BJ19" s="4"/>
      <c r="BK19" s="4"/>
      <c r="BL19" s="4"/>
      <c r="BM19" s="4">
        <f t="shared" si="9"/>
        <v>0</v>
      </c>
      <c r="BN19" s="4">
        <v>0.0</v>
      </c>
      <c r="BO19" s="4">
        <v>0.0</v>
      </c>
      <c r="BP19" s="4">
        <v>0.0</v>
      </c>
      <c r="BQ19" s="4">
        <v>0.0</v>
      </c>
      <c r="BR19" s="4">
        <v>0.0</v>
      </c>
      <c r="BS19" s="4">
        <v>0.0</v>
      </c>
      <c r="BT19" s="4">
        <v>0.0</v>
      </c>
      <c r="BU19" s="4">
        <v>0.0</v>
      </c>
      <c r="BV19" s="4">
        <v>0.0</v>
      </c>
      <c r="BW19" s="4"/>
      <c r="BX19" s="4"/>
      <c r="BY19" s="4"/>
      <c r="BZ19" s="4"/>
      <c r="CA19" s="4"/>
      <c r="CB19" s="4"/>
      <c r="CC19" s="4">
        <f t="shared" si="10"/>
        <v>0</v>
      </c>
      <c r="CD19" s="2"/>
      <c r="CE19" s="2"/>
      <c r="CF19" s="2"/>
    </row>
    <row r="20" ht="14.25" hidden="1" customHeight="1">
      <c r="A20" s="10" t="s">
        <v>5962</v>
      </c>
      <c r="B20" s="4"/>
      <c r="C20" s="548"/>
      <c r="D20" s="548"/>
      <c r="E20" s="548"/>
      <c r="F20" s="548"/>
      <c r="G20" s="548"/>
      <c r="H20" s="549"/>
      <c r="I20" s="549"/>
      <c r="J20" s="549"/>
      <c r="K20" s="549"/>
      <c r="L20" s="550">
        <f t="shared" si="5"/>
        <v>0</v>
      </c>
      <c r="M20" s="549"/>
      <c r="N20" s="549"/>
      <c r="O20" s="549"/>
      <c r="P20" s="4">
        <v>0.0</v>
      </c>
      <c r="Q20" s="4">
        <v>0.0</v>
      </c>
      <c r="R20" s="4">
        <v>0.0</v>
      </c>
      <c r="S20" s="4">
        <v>0.0</v>
      </c>
      <c r="T20" s="4">
        <v>0.0</v>
      </c>
      <c r="U20" s="4">
        <v>0.0</v>
      </c>
      <c r="V20" s="4">
        <v>0.0</v>
      </c>
      <c r="W20" s="4">
        <v>0.0</v>
      </c>
      <c r="X20" s="4">
        <v>0.0</v>
      </c>
      <c r="Y20" s="4">
        <f t="shared" si="6"/>
        <v>0</v>
      </c>
      <c r="Z20" s="4">
        <f t="shared" si="7"/>
        <v>0</v>
      </c>
      <c r="AA20" s="4">
        <v>0.0</v>
      </c>
      <c r="AB20" s="4">
        <v>0.0</v>
      </c>
      <c r="AC20" s="4">
        <v>0.0</v>
      </c>
      <c r="AD20" s="4">
        <v>0.0</v>
      </c>
      <c r="AE20" s="4">
        <v>0.0</v>
      </c>
      <c r="AF20" s="4">
        <v>0.0</v>
      </c>
      <c r="AG20" s="4"/>
      <c r="AH20" s="4"/>
      <c r="AI20" s="4"/>
      <c r="AJ20" s="4"/>
      <c r="AK20" s="4"/>
      <c r="AL20" s="4">
        <v>0.0</v>
      </c>
      <c r="AM20" s="4"/>
      <c r="AN20" s="4">
        <v>0.0</v>
      </c>
      <c r="AO20" s="4">
        <v>0.0</v>
      </c>
      <c r="AP20" s="4">
        <v>0.0</v>
      </c>
      <c r="AQ20" s="4">
        <v>0.0</v>
      </c>
      <c r="AR20" s="4">
        <v>0.0</v>
      </c>
      <c r="AS20" s="4">
        <v>0.0</v>
      </c>
      <c r="AT20" s="4">
        <v>0.0</v>
      </c>
      <c r="AU20" s="4">
        <v>0.0</v>
      </c>
      <c r="AV20" s="4">
        <v>0.0</v>
      </c>
      <c r="AW20" s="4">
        <v>0.0</v>
      </c>
      <c r="AX20" s="2"/>
      <c r="AY20" s="2"/>
      <c r="AZ20" s="4">
        <f t="shared" si="8"/>
        <v>0</v>
      </c>
      <c r="BA20" s="4"/>
      <c r="BB20" s="4"/>
      <c r="BC20" s="4"/>
      <c r="BD20" s="4"/>
      <c r="BE20" s="4"/>
      <c r="BF20" s="4"/>
      <c r="BG20" s="4"/>
      <c r="BH20" s="4"/>
      <c r="BI20" s="4"/>
      <c r="BJ20" s="4"/>
      <c r="BK20" s="4"/>
      <c r="BL20" s="4"/>
      <c r="BM20" s="4">
        <f t="shared" si="9"/>
        <v>0</v>
      </c>
      <c r="BN20" s="4">
        <v>0.0</v>
      </c>
      <c r="BO20" s="4">
        <v>0.0</v>
      </c>
      <c r="BP20" s="4">
        <v>0.0</v>
      </c>
      <c r="BQ20" s="4">
        <v>0.0</v>
      </c>
      <c r="BR20" s="4">
        <v>0.0</v>
      </c>
      <c r="BS20" s="4">
        <v>0.0</v>
      </c>
      <c r="BT20" s="4">
        <v>0.0</v>
      </c>
      <c r="BU20" s="4">
        <v>0.0</v>
      </c>
      <c r="BV20" s="4">
        <v>0.0</v>
      </c>
      <c r="BW20" s="4"/>
      <c r="BX20" s="4"/>
      <c r="BY20" s="4"/>
      <c r="BZ20" s="4"/>
      <c r="CA20" s="4"/>
      <c r="CB20" s="4"/>
      <c r="CC20" s="4">
        <f t="shared" si="10"/>
        <v>0</v>
      </c>
      <c r="CD20" s="2"/>
      <c r="CE20" s="2"/>
      <c r="CF20" s="2"/>
    </row>
    <row r="21" ht="14.25" hidden="1" customHeight="1">
      <c r="A21" s="10" t="s">
        <v>28</v>
      </c>
      <c r="B21" s="4">
        <f>'Summary of CG Purchased '!E105</f>
        <v>2040</v>
      </c>
      <c r="C21" s="548"/>
      <c r="D21" s="548"/>
      <c r="E21" s="548"/>
      <c r="F21" s="548"/>
      <c r="G21" s="548"/>
      <c r="H21" s="549"/>
      <c r="I21" s="549"/>
      <c r="J21" s="549"/>
      <c r="K21" s="549"/>
      <c r="L21" s="550">
        <f t="shared" si="5"/>
        <v>0</v>
      </c>
      <c r="M21" s="549"/>
      <c r="N21" s="549"/>
      <c r="O21" s="549"/>
      <c r="P21" s="549"/>
      <c r="Q21" s="4">
        <f>B21</f>
        <v>2040</v>
      </c>
      <c r="R21" s="4">
        <v>0.0</v>
      </c>
      <c r="S21" s="4">
        <v>0.0</v>
      </c>
      <c r="T21" s="4">
        <v>0.0</v>
      </c>
      <c r="U21" s="4">
        <v>0.0</v>
      </c>
      <c r="V21" s="4">
        <v>0.0</v>
      </c>
      <c r="W21" s="4">
        <v>0.0</v>
      </c>
      <c r="X21" s="4">
        <v>0.0</v>
      </c>
      <c r="Y21" s="4">
        <f t="shared" si="6"/>
        <v>2040</v>
      </c>
      <c r="Z21" s="4">
        <f t="shared" si="7"/>
        <v>0</v>
      </c>
      <c r="AA21" s="4">
        <v>0.0</v>
      </c>
      <c r="AB21" s="4">
        <v>0.0</v>
      </c>
      <c r="AC21" s="4">
        <v>0.0</v>
      </c>
      <c r="AD21" s="4">
        <v>0.0</v>
      </c>
      <c r="AE21" s="4">
        <v>0.0</v>
      </c>
      <c r="AF21" s="4">
        <v>0.0</v>
      </c>
      <c r="AG21" s="4">
        <v>0.0</v>
      </c>
      <c r="AH21" s="4">
        <v>0.0</v>
      </c>
      <c r="AI21" s="4">
        <v>0.0</v>
      </c>
      <c r="AJ21" s="4">
        <v>0.0</v>
      </c>
      <c r="AK21" s="4">
        <v>0.0</v>
      </c>
      <c r="AL21" s="4">
        <v>0.0</v>
      </c>
      <c r="AM21" s="4"/>
      <c r="AN21" s="4">
        <v>0.0</v>
      </c>
      <c r="AO21" s="4">
        <v>0.0</v>
      </c>
      <c r="AP21" s="4">
        <v>0.0</v>
      </c>
      <c r="AQ21" s="4">
        <v>0.0</v>
      </c>
      <c r="AR21" s="4">
        <v>0.0</v>
      </c>
      <c r="AS21" s="4">
        <v>0.0</v>
      </c>
      <c r="AT21" s="4">
        <v>0.0</v>
      </c>
      <c r="AU21" s="4">
        <v>0.0</v>
      </c>
      <c r="AV21" s="4">
        <v>0.0</v>
      </c>
      <c r="AW21" s="4">
        <v>0.0</v>
      </c>
      <c r="AX21" s="2"/>
      <c r="AY21" s="2"/>
      <c r="AZ21" s="4">
        <f t="shared" si="8"/>
        <v>0</v>
      </c>
      <c r="BA21" s="4"/>
      <c r="BB21" s="4"/>
      <c r="BC21" s="4"/>
      <c r="BD21" s="4"/>
      <c r="BE21" s="4"/>
      <c r="BF21" s="4"/>
      <c r="BG21" s="4"/>
      <c r="BH21" s="4"/>
      <c r="BI21" s="4"/>
      <c r="BJ21" s="4"/>
      <c r="BK21" s="4"/>
      <c r="BL21" s="4"/>
      <c r="BM21" s="4">
        <f t="shared" si="9"/>
        <v>0</v>
      </c>
      <c r="BN21" s="4">
        <v>0.0</v>
      </c>
      <c r="BO21" s="4">
        <v>0.0</v>
      </c>
      <c r="BP21" s="4">
        <v>0.0</v>
      </c>
      <c r="BQ21" s="4">
        <v>0.0</v>
      </c>
      <c r="BR21" s="4">
        <v>0.0</v>
      </c>
      <c r="BS21" s="4">
        <v>0.0</v>
      </c>
      <c r="BT21" s="4">
        <v>0.0</v>
      </c>
      <c r="BU21" s="4">
        <v>0.0</v>
      </c>
      <c r="BV21" s="4">
        <v>0.0</v>
      </c>
      <c r="BW21" s="4"/>
      <c r="BX21" s="4"/>
      <c r="BY21" s="4"/>
      <c r="BZ21" s="4"/>
      <c r="CA21" s="4"/>
      <c r="CB21" s="4"/>
      <c r="CC21" s="4">
        <f t="shared" si="10"/>
        <v>0</v>
      </c>
      <c r="CD21" s="2"/>
      <c r="CE21" s="2"/>
      <c r="CF21" s="2"/>
    </row>
    <row r="22" ht="14.25" hidden="1" customHeight="1">
      <c r="A22" s="10" t="s">
        <v>29</v>
      </c>
      <c r="B22" s="4"/>
      <c r="C22" s="548"/>
      <c r="D22" s="548"/>
      <c r="E22" s="548"/>
      <c r="F22" s="548"/>
      <c r="G22" s="548"/>
      <c r="H22" s="549"/>
      <c r="I22" s="549"/>
      <c r="J22" s="549"/>
      <c r="K22" s="549"/>
      <c r="L22" s="550">
        <f t="shared" si="5"/>
        <v>0</v>
      </c>
      <c r="M22" s="549"/>
      <c r="N22" s="549"/>
      <c r="O22" s="549"/>
      <c r="P22" s="549"/>
      <c r="Q22" s="549"/>
      <c r="R22" s="4">
        <v>0.0</v>
      </c>
      <c r="S22" s="4">
        <v>0.0</v>
      </c>
      <c r="T22" s="4">
        <v>0.0</v>
      </c>
      <c r="U22" s="4">
        <v>0.0</v>
      </c>
      <c r="V22" s="4">
        <v>0.0</v>
      </c>
      <c r="W22" s="4">
        <v>0.0</v>
      </c>
      <c r="X22" s="4">
        <v>0.0</v>
      </c>
      <c r="Y22" s="4">
        <f t="shared" si="6"/>
        <v>0</v>
      </c>
      <c r="Z22" s="4">
        <f t="shared" si="7"/>
        <v>0</v>
      </c>
      <c r="AA22" s="4">
        <v>0.0</v>
      </c>
      <c r="AB22" s="4">
        <v>0.0</v>
      </c>
      <c r="AC22" s="4">
        <v>0.0</v>
      </c>
      <c r="AD22" s="4">
        <v>0.0</v>
      </c>
      <c r="AE22" s="4">
        <v>0.0</v>
      </c>
      <c r="AF22" s="4">
        <v>0.0</v>
      </c>
      <c r="AG22" s="4"/>
      <c r="AH22" s="4"/>
      <c r="AI22" s="4"/>
      <c r="AJ22" s="4"/>
      <c r="AK22" s="4"/>
      <c r="AL22" s="4">
        <v>0.0</v>
      </c>
      <c r="AM22" s="4"/>
      <c r="AN22" s="4">
        <v>0.0</v>
      </c>
      <c r="AO22" s="4">
        <v>0.0</v>
      </c>
      <c r="AP22" s="4">
        <v>0.0</v>
      </c>
      <c r="AQ22" s="4">
        <v>0.0</v>
      </c>
      <c r="AR22" s="4">
        <v>0.0</v>
      </c>
      <c r="AS22" s="4">
        <v>0.0</v>
      </c>
      <c r="AT22" s="4">
        <v>0.0</v>
      </c>
      <c r="AU22" s="4">
        <v>0.0</v>
      </c>
      <c r="AV22" s="4">
        <v>0.0</v>
      </c>
      <c r="AW22" s="4">
        <v>0.0</v>
      </c>
      <c r="AX22" s="2"/>
      <c r="AY22" s="2"/>
      <c r="AZ22" s="4">
        <f t="shared" si="8"/>
        <v>0</v>
      </c>
      <c r="BA22" s="4"/>
      <c r="BB22" s="4"/>
      <c r="BC22" s="4"/>
      <c r="BD22" s="4"/>
      <c r="BE22" s="4"/>
      <c r="BF22" s="4"/>
      <c r="BG22" s="4"/>
      <c r="BH22" s="4"/>
      <c r="BI22" s="4"/>
      <c r="BJ22" s="4"/>
      <c r="BK22" s="4"/>
      <c r="BL22" s="4"/>
      <c r="BM22" s="4">
        <f t="shared" si="9"/>
        <v>0</v>
      </c>
      <c r="BN22" s="4">
        <v>0.0</v>
      </c>
      <c r="BO22" s="4">
        <v>0.0</v>
      </c>
      <c r="BP22" s="4">
        <v>0.0</v>
      </c>
      <c r="BQ22" s="4">
        <v>0.0</v>
      </c>
      <c r="BR22" s="4">
        <v>0.0</v>
      </c>
      <c r="BS22" s="4">
        <v>0.0</v>
      </c>
      <c r="BT22" s="4">
        <v>0.0</v>
      </c>
      <c r="BU22" s="4">
        <v>0.0</v>
      </c>
      <c r="BV22" s="4">
        <v>0.0</v>
      </c>
      <c r="BW22" s="4"/>
      <c r="BX22" s="4"/>
      <c r="BY22" s="4"/>
      <c r="BZ22" s="4"/>
      <c r="CA22" s="4"/>
      <c r="CB22" s="4"/>
      <c r="CC22" s="4">
        <f t="shared" si="10"/>
        <v>0</v>
      </c>
      <c r="CD22" s="2"/>
      <c r="CE22" s="2"/>
      <c r="CF22" s="2"/>
    </row>
    <row r="23" ht="14.25" hidden="1" customHeight="1">
      <c r="A23" s="551" t="s">
        <v>31</v>
      </c>
      <c r="B23" s="4"/>
      <c r="C23" s="548"/>
      <c r="D23" s="548"/>
      <c r="E23" s="548"/>
      <c r="F23" s="548"/>
      <c r="G23" s="548"/>
      <c r="H23" s="549"/>
      <c r="I23" s="549"/>
      <c r="J23" s="549"/>
      <c r="K23" s="549"/>
      <c r="L23" s="550">
        <f t="shared" si="5"/>
        <v>0</v>
      </c>
      <c r="M23" s="549"/>
      <c r="N23" s="549"/>
      <c r="O23" s="549"/>
      <c r="P23" s="549"/>
      <c r="Q23" s="549"/>
      <c r="R23" s="549"/>
      <c r="S23" s="4">
        <v>0.0</v>
      </c>
      <c r="T23" s="4">
        <v>0.0</v>
      </c>
      <c r="U23" s="4">
        <v>0.0</v>
      </c>
      <c r="V23" s="4">
        <v>0.0</v>
      </c>
      <c r="W23" s="4">
        <v>0.0</v>
      </c>
      <c r="X23" s="4">
        <v>0.0</v>
      </c>
      <c r="Y23" s="4">
        <f t="shared" si="6"/>
        <v>0</v>
      </c>
      <c r="Z23" s="4">
        <f t="shared" si="7"/>
        <v>0</v>
      </c>
      <c r="AA23" s="4">
        <v>0.0</v>
      </c>
      <c r="AB23" s="4">
        <v>0.0</v>
      </c>
      <c r="AC23" s="4">
        <v>0.0</v>
      </c>
      <c r="AD23" s="4">
        <v>0.0</v>
      </c>
      <c r="AE23" s="4">
        <v>0.0</v>
      </c>
      <c r="AF23" s="4">
        <v>0.0</v>
      </c>
      <c r="AG23" s="4"/>
      <c r="AH23" s="4"/>
      <c r="AI23" s="4"/>
      <c r="AJ23" s="4"/>
      <c r="AK23" s="4"/>
      <c r="AL23" s="4">
        <v>0.0</v>
      </c>
      <c r="AM23" s="4"/>
      <c r="AN23" s="4">
        <v>0.0</v>
      </c>
      <c r="AO23" s="4">
        <v>0.0</v>
      </c>
      <c r="AP23" s="4">
        <v>0.0</v>
      </c>
      <c r="AQ23" s="4">
        <v>0.0</v>
      </c>
      <c r="AR23" s="4">
        <v>0.0</v>
      </c>
      <c r="AS23" s="4">
        <v>0.0</v>
      </c>
      <c r="AT23" s="4">
        <v>0.0</v>
      </c>
      <c r="AU23" s="4">
        <v>0.0</v>
      </c>
      <c r="AV23" s="4">
        <v>0.0</v>
      </c>
      <c r="AW23" s="4">
        <v>0.0</v>
      </c>
      <c r="AX23" s="2"/>
      <c r="AY23" s="2"/>
      <c r="AZ23" s="4">
        <f t="shared" si="8"/>
        <v>0</v>
      </c>
      <c r="BA23" s="4"/>
      <c r="BB23" s="4"/>
      <c r="BC23" s="4"/>
      <c r="BD23" s="4"/>
      <c r="BE23" s="4"/>
      <c r="BF23" s="4"/>
      <c r="BG23" s="4"/>
      <c r="BH23" s="4"/>
      <c r="BI23" s="4"/>
      <c r="BJ23" s="4"/>
      <c r="BK23" s="4"/>
      <c r="BL23" s="4"/>
      <c r="BM23" s="4">
        <f t="shared" si="9"/>
        <v>0</v>
      </c>
      <c r="BN23" s="4">
        <v>0.0</v>
      </c>
      <c r="BO23" s="4">
        <v>0.0</v>
      </c>
      <c r="BP23" s="4">
        <v>0.0</v>
      </c>
      <c r="BQ23" s="4">
        <v>0.0</v>
      </c>
      <c r="BR23" s="4">
        <v>0.0</v>
      </c>
      <c r="BS23" s="4">
        <v>0.0</v>
      </c>
      <c r="BT23" s="4">
        <v>0.0</v>
      </c>
      <c r="BU23" s="4">
        <v>0.0</v>
      </c>
      <c r="BV23" s="4">
        <v>0.0</v>
      </c>
      <c r="BW23" s="4"/>
      <c r="BX23" s="4"/>
      <c r="BY23" s="4"/>
      <c r="BZ23" s="4"/>
      <c r="CA23" s="4"/>
      <c r="CB23" s="4"/>
      <c r="CC23" s="4">
        <f t="shared" si="10"/>
        <v>0</v>
      </c>
      <c r="CD23" s="2"/>
      <c r="CE23" s="2"/>
      <c r="CF23" s="2"/>
    </row>
    <row r="24" ht="14.25" hidden="1" customHeight="1">
      <c r="A24" s="551" t="s">
        <v>32</v>
      </c>
      <c r="B24" s="4"/>
      <c r="C24" s="548"/>
      <c r="D24" s="548"/>
      <c r="E24" s="548"/>
      <c r="F24" s="548"/>
      <c r="G24" s="548"/>
      <c r="H24" s="549"/>
      <c r="I24" s="549"/>
      <c r="J24" s="549"/>
      <c r="K24" s="549"/>
      <c r="L24" s="550">
        <f t="shared" si="5"/>
        <v>0</v>
      </c>
      <c r="M24" s="549"/>
      <c r="N24" s="549"/>
      <c r="O24" s="549"/>
      <c r="P24" s="549"/>
      <c r="Q24" s="549"/>
      <c r="R24" s="549"/>
      <c r="S24" s="549"/>
      <c r="T24" s="4">
        <v>0.0</v>
      </c>
      <c r="U24" s="4">
        <v>0.0</v>
      </c>
      <c r="V24" s="4">
        <v>0.0</v>
      </c>
      <c r="W24" s="4">
        <v>0.0</v>
      </c>
      <c r="X24" s="4">
        <v>0.0</v>
      </c>
      <c r="Y24" s="4">
        <f t="shared" si="6"/>
        <v>0</v>
      </c>
      <c r="Z24" s="4">
        <f t="shared" si="7"/>
        <v>0</v>
      </c>
      <c r="AA24" s="4">
        <v>0.0</v>
      </c>
      <c r="AB24" s="4">
        <v>0.0</v>
      </c>
      <c r="AC24" s="4">
        <v>0.0</v>
      </c>
      <c r="AD24" s="4">
        <v>0.0</v>
      </c>
      <c r="AE24" s="4">
        <v>0.0</v>
      </c>
      <c r="AF24" s="4">
        <v>0.0</v>
      </c>
      <c r="AG24" s="4"/>
      <c r="AH24" s="4"/>
      <c r="AI24" s="4"/>
      <c r="AJ24" s="4"/>
      <c r="AK24" s="4"/>
      <c r="AL24" s="4">
        <v>0.0</v>
      </c>
      <c r="AM24" s="4"/>
      <c r="AN24" s="4">
        <v>0.0</v>
      </c>
      <c r="AO24" s="4">
        <v>0.0</v>
      </c>
      <c r="AP24" s="4">
        <v>0.0</v>
      </c>
      <c r="AQ24" s="4">
        <v>0.0</v>
      </c>
      <c r="AR24" s="4">
        <v>0.0</v>
      </c>
      <c r="AS24" s="4">
        <v>0.0</v>
      </c>
      <c r="AT24" s="4">
        <v>0.0</v>
      </c>
      <c r="AU24" s="4">
        <v>0.0</v>
      </c>
      <c r="AV24" s="4">
        <v>0.0</v>
      </c>
      <c r="AW24" s="4">
        <v>0.0</v>
      </c>
      <c r="AX24" s="2"/>
      <c r="AY24" s="2"/>
      <c r="AZ24" s="4">
        <f t="shared" si="8"/>
        <v>0</v>
      </c>
      <c r="BA24" s="4"/>
      <c r="BB24" s="4"/>
      <c r="BC24" s="4"/>
      <c r="BD24" s="4"/>
      <c r="BE24" s="4"/>
      <c r="BF24" s="4"/>
      <c r="BG24" s="4"/>
      <c r="BH24" s="4"/>
      <c r="BI24" s="4"/>
      <c r="BJ24" s="4"/>
      <c r="BK24" s="4"/>
      <c r="BL24" s="4"/>
      <c r="BM24" s="4">
        <f t="shared" si="9"/>
        <v>0</v>
      </c>
      <c r="BN24" s="4">
        <v>0.0</v>
      </c>
      <c r="BO24" s="4">
        <v>0.0</v>
      </c>
      <c r="BP24" s="4">
        <v>0.0</v>
      </c>
      <c r="BQ24" s="4">
        <v>0.0</v>
      </c>
      <c r="BR24" s="4">
        <v>0.0</v>
      </c>
      <c r="BS24" s="4">
        <v>0.0</v>
      </c>
      <c r="BT24" s="4">
        <v>0.0</v>
      </c>
      <c r="BU24" s="4">
        <v>0.0</v>
      </c>
      <c r="BV24" s="4">
        <v>0.0</v>
      </c>
      <c r="BW24" s="4"/>
      <c r="BX24" s="4"/>
      <c r="BY24" s="4"/>
      <c r="BZ24" s="4"/>
      <c r="CA24" s="4"/>
      <c r="CB24" s="4"/>
      <c r="CC24" s="4">
        <f t="shared" si="10"/>
        <v>0</v>
      </c>
      <c r="CD24" s="2"/>
      <c r="CE24" s="2"/>
      <c r="CF24" s="2"/>
    </row>
    <row r="25" ht="14.25" hidden="1" customHeight="1">
      <c r="A25" s="551" t="s">
        <v>33</v>
      </c>
      <c r="B25" s="4"/>
      <c r="C25" s="548"/>
      <c r="D25" s="548"/>
      <c r="E25" s="548"/>
      <c r="F25" s="548"/>
      <c r="G25" s="548"/>
      <c r="H25" s="549"/>
      <c r="I25" s="549"/>
      <c r="J25" s="549"/>
      <c r="K25" s="549"/>
      <c r="L25" s="550">
        <f t="shared" si="5"/>
        <v>0</v>
      </c>
      <c r="M25" s="549"/>
      <c r="N25" s="549"/>
      <c r="O25" s="549"/>
      <c r="P25" s="549"/>
      <c r="Q25" s="549"/>
      <c r="R25" s="549"/>
      <c r="S25" s="549"/>
      <c r="T25" s="549"/>
      <c r="U25" s="4">
        <v>0.0</v>
      </c>
      <c r="V25" s="4">
        <v>0.0</v>
      </c>
      <c r="W25" s="4">
        <v>0.0</v>
      </c>
      <c r="X25" s="4">
        <v>0.0</v>
      </c>
      <c r="Y25" s="4">
        <f t="shared" si="6"/>
        <v>0</v>
      </c>
      <c r="Z25" s="4">
        <f t="shared" si="7"/>
        <v>0</v>
      </c>
      <c r="AA25" s="4">
        <v>0.0</v>
      </c>
      <c r="AB25" s="4">
        <v>0.0</v>
      </c>
      <c r="AC25" s="4">
        <v>0.0</v>
      </c>
      <c r="AD25" s="4">
        <v>0.0</v>
      </c>
      <c r="AE25" s="4">
        <v>0.0</v>
      </c>
      <c r="AF25" s="4">
        <v>0.0</v>
      </c>
      <c r="AG25" s="4"/>
      <c r="AH25" s="4"/>
      <c r="AI25" s="4"/>
      <c r="AJ25" s="4"/>
      <c r="AK25" s="4"/>
      <c r="AL25" s="4">
        <v>0.0</v>
      </c>
      <c r="AM25" s="4"/>
      <c r="AN25" s="4">
        <v>0.0</v>
      </c>
      <c r="AO25" s="4">
        <v>0.0</v>
      </c>
      <c r="AP25" s="4">
        <v>0.0</v>
      </c>
      <c r="AQ25" s="4">
        <v>0.0</v>
      </c>
      <c r="AR25" s="4">
        <v>0.0</v>
      </c>
      <c r="AS25" s="4">
        <v>0.0</v>
      </c>
      <c r="AT25" s="4">
        <v>0.0</v>
      </c>
      <c r="AU25" s="4">
        <v>0.0</v>
      </c>
      <c r="AV25" s="4">
        <v>0.0</v>
      </c>
      <c r="AW25" s="4">
        <v>0.0</v>
      </c>
      <c r="AX25" s="2"/>
      <c r="AY25" s="2"/>
      <c r="AZ25" s="4">
        <f t="shared" si="8"/>
        <v>0</v>
      </c>
      <c r="BA25" s="4"/>
      <c r="BB25" s="4"/>
      <c r="BC25" s="4"/>
      <c r="BD25" s="4"/>
      <c r="BE25" s="4"/>
      <c r="BF25" s="4"/>
      <c r="BG25" s="4"/>
      <c r="BH25" s="4"/>
      <c r="BI25" s="4"/>
      <c r="BJ25" s="4"/>
      <c r="BK25" s="4"/>
      <c r="BL25" s="4"/>
      <c r="BM25" s="4">
        <f t="shared" si="9"/>
        <v>0</v>
      </c>
      <c r="BN25" s="4">
        <v>0.0</v>
      </c>
      <c r="BO25" s="4">
        <v>0.0</v>
      </c>
      <c r="BP25" s="4">
        <v>0.0</v>
      </c>
      <c r="BQ25" s="4">
        <v>0.0</v>
      </c>
      <c r="BR25" s="4">
        <v>0.0</v>
      </c>
      <c r="BS25" s="4">
        <v>0.0</v>
      </c>
      <c r="BT25" s="4">
        <v>0.0</v>
      </c>
      <c r="BU25" s="4">
        <v>0.0</v>
      </c>
      <c r="BV25" s="4">
        <v>0.0</v>
      </c>
      <c r="BW25" s="4"/>
      <c r="BX25" s="4"/>
      <c r="BY25" s="4"/>
      <c r="BZ25" s="4"/>
      <c r="CA25" s="4"/>
      <c r="CB25" s="4"/>
      <c r="CC25" s="4">
        <f t="shared" si="10"/>
        <v>0</v>
      </c>
      <c r="CD25" s="2"/>
      <c r="CE25" s="2"/>
      <c r="CF25" s="2"/>
    </row>
    <row r="26" ht="14.25" hidden="1" customHeight="1">
      <c r="A26" s="551" t="s">
        <v>34</v>
      </c>
      <c r="B26" s="4"/>
      <c r="C26" s="548"/>
      <c r="D26" s="548"/>
      <c r="E26" s="548"/>
      <c r="F26" s="548"/>
      <c r="G26" s="548"/>
      <c r="H26" s="549"/>
      <c r="I26" s="549"/>
      <c r="J26" s="549"/>
      <c r="K26" s="549"/>
      <c r="L26" s="550">
        <f t="shared" si="5"/>
        <v>0</v>
      </c>
      <c r="M26" s="549"/>
      <c r="N26" s="549"/>
      <c r="O26" s="549"/>
      <c r="P26" s="549"/>
      <c r="Q26" s="549"/>
      <c r="R26" s="549"/>
      <c r="S26" s="549"/>
      <c r="T26" s="548"/>
      <c r="U26" s="548"/>
      <c r="V26" s="4">
        <v>0.0</v>
      </c>
      <c r="W26" s="4">
        <v>0.0</v>
      </c>
      <c r="X26" s="4">
        <v>0.0</v>
      </c>
      <c r="Y26" s="4">
        <f t="shared" si="6"/>
        <v>0</v>
      </c>
      <c r="Z26" s="4">
        <f t="shared" si="7"/>
        <v>0</v>
      </c>
      <c r="AA26" s="4">
        <v>0.0</v>
      </c>
      <c r="AB26" s="4">
        <v>0.0</v>
      </c>
      <c r="AC26" s="4">
        <v>0.0</v>
      </c>
      <c r="AD26" s="4">
        <v>0.0</v>
      </c>
      <c r="AE26" s="4">
        <v>0.0</v>
      </c>
      <c r="AF26" s="4">
        <v>0.0</v>
      </c>
      <c r="AG26" s="4"/>
      <c r="AH26" s="4"/>
      <c r="AI26" s="4"/>
      <c r="AJ26" s="4"/>
      <c r="AK26" s="4"/>
      <c r="AL26" s="4">
        <v>0.0</v>
      </c>
      <c r="AM26" s="4"/>
      <c r="AN26" s="4">
        <v>0.0</v>
      </c>
      <c r="AO26" s="4">
        <v>0.0</v>
      </c>
      <c r="AP26" s="4">
        <v>0.0</v>
      </c>
      <c r="AQ26" s="4">
        <v>0.0</v>
      </c>
      <c r="AR26" s="4">
        <v>0.0</v>
      </c>
      <c r="AS26" s="4">
        <v>0.0</v>
      </c>
      <c r="AT26" s="4">
        <v>0.0</v>
      </c>
      <c r="AU26" s="4">
        <v>0.0</v>
      </c>
      <c r="AV26" s="4">
        <v>0.0</v>
      </c>
      <c r="AW26" s="4">
        <v>0.0</v>
      </c>
      <c r="AX26" s="2"/>
      <c r="AY26" s="2"/>
      <c r="AZ26" s="4">
        <f t="shared" si="8"/>
        <v>0</v>
      </c>
      <c r="BA26" s="4"/>
      <c r="BB26" s="4"/>
      <c r="BC26" s="4"/>
      <c r="BD26" s="4"/>
      <c r="BE26" s="4"/>
      <c r="BF26" s="4"/>
      <c r="BG26" s="4"/>
      <c r="BH26" s="4"/>
      <c r="BI26" s="4"/>
      <c r="BJ26" s="4"/>
      <c r="BK26" s="4"/>
      <c r="BL26" s="4"/>
      <c r="BM26" s="4">
        <f t="shared" si="9"/>
        <v>0</v>
      </c>
      <c r="BN26" s="4">
        <v>0.0</v>
      </c>
      <c r="BO26" s="4">
        <v>0.0</v>
      </c>
      <c r="BP26" s="4">
        <v>0.0</v>
      </c>
      <c r="BQ26" s="4">
        <v>0.0</v>
      </c>
      <c r="BR26" s="4">
        <v>0.0</v>
      </c>
      <c r="BS26" s="4">
        <v>0.0</v>
      </c>
      <c r="BT26" s="4">
        <v>0.0</v>
      </c>
      <c r="BU26" s="4">
        <v>0.0</v>
      </c>
      <c r="BV26" s="4">
        <v>0.0</v>
      </c>
      <c r="BW26" s="4"/>
      <c r="BX26" s="4"/>
      <c r="BY26" s="4"/>
      <c r="BZ26" s="4"/>
      <c r="CA26" s="4"/>
      <c r="CB26" s="4"/>
      <c r="CC26" s="4">
        <f t="shared" si="10"/>
        <v>0</v>
      </c>
      <c r="CD26" s="2"/>
      <c r="CE26" s="2"/>
      <c r="CF26" s="2"/>
    </row>
    <row r="27" ht="14.25" hidden="1" customHeight="1">
      <c r="A27" s="551" t="s">
        <v>35</v>
      </c>
      <c r="B27" s="4"/>
      <c r="C27" s="548"/>
      <c r="D27" s="548"/>
      <c r="E27" s="548"/>
      <c r="F27" s="548"/>
      <c r="G27" s="548"/>
      <c r="H27" s="549"/>
      <c r="I27" s="549"/>
      <c r="J27" s="549"/>
      <c r="K27" s="549"/>
      <c r="L27" s="550">
        <f t="shared" si="5"/>
        <v>0</v>
      </c>
      <c r="M27" s="549"/>
      <c r="N27" s="549"/>
      <c r="O27" s="549"/>
      <c r="P27" s="549"/>
      <c r="Q27" s="549"/>
      <c r="R27" s="549"/>
      <c r="S27" s="549"/>
      <c r="T27" s="548"/>
      <c r="U27" s="548"/>
      <c r="V27" s="548"/>
      <c r="W27" s="4">
        <v>0.0</v>
      </c>
      <c r="X27" s="4">
        <v>0.0</v>
      </c>
      <c r="Y27" s="4">
        <f t="shared" si="6"/>
        <v>0</v>
      </c>
      <c r="Z27" s="4">
        <f t="shared" si="7"/>
        <v>0</v>
      </c>
      <c r="AA27" s="4">
        <v>0.0</v>
      </c>
      <c r="AB27" s="4">
        <v>0.0</v>
      </c>
      <c r="AC27" s="4">
        <v>0.0</v>
      </c>
      <c r="AD27" s="4">
        <v>0.0</v>
      </c>
      <c r="AE27" s="4">
        <v>0.0</v>
      </c>
      <c r="AF27" s="4">
        <v>0.0</v>
      </c>
      <c r="AG27" s="4"/>
      <c r="AH27" s="4"/>
      <c r="AI27" s="4"/>
      <c r="AJ27" s="4"/>
      <c r="AK27" s="4"/>
      <c r="AL27" s="4">
        <v>0.0</v>
      </c>
      <c r="AM27" s="4"/>
      <c r="AN27" s="4">
        <v>0.0</v>
      </c>
      <c r="AO27" s="4">
        <v>0.0</v>
      </c>
      <c r="AP27" s="4">
        <v>0.0</v>
      </c>
      <c r="AQ27" s="4">
        <v>0.0</v>
      </c>
      <c r="AR27" s="4">
        <v>0.0</v>
      </c>
      <c r="AS27" s="4">
        <v>0.0</v>
      </c>
      <c r="AT27" s="4">
        <v>0.0</v>
      </c>
      <c r="AU27" s="4">
        <v>0.0</v>
      </c>
      <c r="AV27" s="4">
        <v>0.0</v>
      </c>
      <c r="AW27" s="4">
        <v>0.0</v>
      </c>
      <c r="AX27" s="2"/>
      <c r="AY27" s="2"/>
      <c r="AZ27" s="4">
        <f t="shared" si="8"/>
        <v>0</v>
      </c>
      <c r="BA27" s="4"/>
      <c r="BB27" s="4"/>
      <c r="BC27" s="4"/>
      <c r="BD27" s="4"/>
      <c r="BE27" s="4"/>
      <c r="BF27" s="4"/>
      <c r="BG27" s="4"/>
      <c r="BH27" s="4"/>
      <c r="BI27" s="4"/>
      <c r="BJ27" s="4"/>
      <c r="BK27" s="4"/>
      <c r="BL27" s="4"/>
      <c r="BM27" s="4">
        <f t="shared" si="9"/>
        <v>0</v>
      </c>
      <c r="BN27" s="4">
        <v>0.0</v>
      </c>
      <c r="BO27" s="4">
        <v>0.0</v>
      </c>
      <c r="BP27" s="4">
        <v>0.0</v>
      </c>
      <c r="BQ27" s="4">
        <v>0.0</v>
      </c>
      <c r="BR27" s="4">
        <v>0.0</v>
      </c>
      <c r="BS27" s="4">
        <v>0.0</v>
      </c>
      <c r="BT27" s="4">
        <v>0.0</v>
      </c>
      <c r="BU27" s="4">
        <v>0.0</v>
      </c>
      <c r="BV27" s="4">
        <v>0.0</v>
      </c>
      <c r="BW27" s="4"/>
      <c r="BX27" s="4"/>
      <c r="BY27" s="4"/>
      <c r="BZ27" s="4"/>
      <c r="CA27" s="4"/>
      <c r="CB27" s="4"/>
      <c r="CC27" s="4">
        <f t="shared" si="10"/>
        <v>0</v>
      </c>
      <c r="CD27" s="2"/>
      <c r="CE27" s="2"/>
      <c r="CF27" s="2"/>
    </row>
    <row r="28" ht="14.25" hidden="1" customHeight="1">
      <c r="A28" s="551" t="s">
        <v>36</v>
      </c>
      <c r="B28" s="4"/>
      <c r="C28" s="548"/>
      <c r="D28" s="548"/>
      <c r="E28" s="548"/>
      <c r="F28" s="548"/>
      <c r="G28" s="548"/>
      <c r="H28" s="549"/>
      <c r="I28" s="549"/>
      <c r="J28" s="549"/>
      <c r="K28" s="549"/>
      <c r="L28" s="550">
        <f t="shared" si="5"/>
        <v>0</v>
      </c>
      <c r="M28" s="549"/>
      <c r="N28" s="549"/>
      <c r="O28" s="549"/>
      <c r="P28" s="549"/>
      <c r="Q28" s="549"/>
      <c r="R28" s="549"/>
      <c r="S28" s="549"/>
      <c r="T28" s="548"/>
      <c r="U28" s="548"/>
      <c r="V28" s="548"/>
      <c r="W28" s="548"/>
      <c r="X28" s="4">
        <v>0.0</v>
      </c>
      <c r="Y28" s="4">
        <f t="shared" si="6"/>
        <v>0</v>
      </c>
      <c r="Z28" s="4">
        <f t="shared" si="7"/>
        <v>0</v>
      </c>
      <c r="AA28" s="4">
        <v>0.0</v>
      </c>
      <c r="AB28" s="4">
        <v>0.0</v>
      </c>
      <c r="AC28" s="4">
        <v>0.0</v>
      </c>
      <c r="AD28" s="4">
        <v>0.0</v>
      </c>
      <c r="AE28" s="4">
        <v>0.0</v>
      </c>
      <c r="AF28" s="4">
        <v>0.0</v>
      </c>
      <c r="AG28" s="4"/>
      <c r="AH28" s="4"/>
      <c r="AI28" s="4"/>
      <c r="AJ28" s="4"/>
      <c r="AK28" s="4"/>
      <c r="AL28" s="4">
        <v>0.0</v>
      </c>
      <c r="AM28" s="4"/>
      <c r="AN28" s="4">
        <v>0.0</v>
      </c>
      <c r="AO28" s="4">
        <v>0.0</v>
      </c>
      <c r="AP28" s="4">
        <v>0.0</v>
      </c>
      <c r="AQ28" s="4">
        <v>0.0</v>
      </c>
      <c r="AR28" s="4">
        <v>0.0</v>
      </c>
      <c r="AS28" s="4">
        <v>0.0</v>
      </c>
      <c r="AT28" s="4">
        <v>0.0</v>
      </c>
      <c r="AU28" s="4">
        <v>0.0</v>
      </c>
      <c r="AV28" s="4">
        <v>0.0</v>
      </c>
      <c r="AW28" s="4">
        <v>0.0</v>
      </c>
      <c r="AX28" s="2"/>
      <c r="AY28" s="2"/>
      <c r="AZ28" s="4">
        <f t="shared" si="8"/>
        <v>0</v>
      </c>
      <c r="BA28" s="4"/>
      <c r="BB28" s="4"/>
      <c r="BC28" s="4"/>
      <c r="BD28" s="4"/>
      <c r="BE28" s="4"/>
      <c r="BF28" s="4"/>
      <c r="BG28" s="4"/>
      <c r="BH28" s="4"/>
      <c r="BI28" s="4"/>
      <c r="BJ28" s="4"/>
      <c r="BK28" s="4"/>
      <c r="BL28" s="4"/>
      <c r="BM28" s="4">
        <f t="shared" si="9"/>
        <v>0</v>
      </c>
      <c r="BN28" s="4">
        <v>0.0</v>
      </c>
      <c r="BO28" s="4">
        <v>0.0</v>
      </c>
      <c r="BP28" s="4">
        <v>0.0</v>
      </c>
      <c r="BQ28" s="4">
        <v>0.0</v>
      </c>
      <c r="BR28" s="4">
        <v>0.0</v>
      </c>
      <c r="BS28" s="4">
        <v>0.0</v>
      </c>
      <c r="BT28" s="4">
        <v>0.0</v>
      </c>
      <c r="BU28" s="4">
        <v>0.0</v>
      </c>
      <c r="BV28" s="4">
        <v>0.0</v>
      </c>
      <c r="BW28" s="4"/>
      <c r="BX28" s="4"/>
      <c r="BY28" s="4"/>
      <c r="BZ28" s="4"/>
      <c r="CA28" s="4"/>
      <c r="CB28" s="4"/>
      <c r="CC28" s="4">
        <f t="shared" si="10"/>
        <v>0</v>
      </c>
      <c r="CD28" s="2"/>
      <c r="CE28" s="2"/>
      <c r="CF28" s="2"/>
    </row>
    <row r="29" ht="14.25" hidden="1" customHeight="1">
      <c r="A29" s="551" t="s">
        <v>5965</v>
      </c>
      <c r="B29" s="4"/>
      <c r="C29" s="548"/>
      <c r="D29" s="548"/>
      <c r="E29" s="548"/>
      <c r="F29" s="548"/>
      <c r="G29" s="548"/>
      <c r="H29" s="549"/>
      <c r="I29" s="549"/>
      <c r="J29" s="549"/>
      <c r="K29" s="549"/>
      <c r="L29" s="550"/>
      <c r="M29" s="549"/>
      <c r="N29" s="549"/>
      <c r="O29" s="549"/>
      <c r="P29" s="549"/>
      <c r="Q29" s="549"/>
      <c r="R29" s="549"/>
      <c r="S29" s="549"/>
      <c r="T29" s="548"/>
      <c r="U29" s="548"/>
      <c r="V29" s="548"/>
      <c r="W29" s="548"/>
      <c r="X29" s="4"/>
      <c r="Y29" s="548"/>
      <c r="Z29" s="4">
        <f t="shared" si="7"/>
        <v>0</v>
      </c>
      <c r="AA29" s="4">
        <v>0.0</v>
      </c>
      <c r="AB29" s="4">
        <v>0.0</v>
      </c>
      <c r="AC29" s="4">
        <v>0.0</v>
      </c>
      <c r="AD29" s="4">
        <v>0.0</v>
      </c>
      <c r="AE29" s="4">
        <v>0.0</v>
      </c>
      <c r="AF29" s="4">
        <v>0.0</v>
      </c>
      <c r="AG29" s="4">
        <v>0.0</v>
      </c>
      <c r="AH29" s="4">
        <v>0.0</v>
      </c>
      <c r="AI29" s="4">
        <v>0.0</v>
      </c>
      <c r="AJ29" s="4">
        <v>0.0</v>
      </c>
      <c r="AK29" s="4">
        <v>0.0</v>
      </c>
      <c r="AL29" s="4">
        <v>0.0</v>
      </c>
      <c r="AM29" s="4"/>
      <c r="AN29" s="4">
        <v>0.0</v>
      </c>
      <c r="AO29" s="4">
        <v>0.0</v>
      </c>
      <c r="AP29" s="4">
        <v>0.0</v>
      </c>
      <c r="AQ29" s="4">
        <v>0.0</v>
      </c>
      <c r="AR29" s="4">
        <v>0.0</v>
      </c>
      <c r="AS29" s="4">
        <v>0.0</v>
      </c>
      <c r="AT29" s="4">
        <v>0.0</v>
      </c>
      <c r="AU29" s="4">
        <v>0.0</v>
      </c>
      <c r="AV29" s="4">
        <v>0.0</v>
      </c>
      <c r="AW29" s="4">
        <v>0.0</v>
      </c>
      <c r="AX29" s="2"/>
      <c r="AY29" s="2"/>
      <c r="AZ29" s="4">
        <f t="shared" si="8"/>
        <v>0</v>
      </c>
      <c r="BA29" s="4"/>
      <c r="BB29" s="4"/>
      <c r="BC29" s="4"/>
      <c r="BD29" s="4"/>
      <c r="BE29" s="4"/>
      <c r="BF29" s="4"/>
      <c r="BG29" s="4"/>
      <c r="BH29" s="4"/>
      <c r="BI29" s="4"/>
      <c r="BJ29" s="4"/>
      <c r="BK29" s="4"/>
      <c r="BL29" s="4"/>
      <c r="BM29" s="4">
        <f t="shared" si="9"/>
        <v>0</v>
      </c>
      <c r="BN29" s="4">
        <v>0.0</v>
      </c>
      <c r="BO29" s="4">
        <v>0.0</v>
      </c>
      <c r="BP29" s="4">
        <v>0.0</v>
      </c>
      <c r="BQ29" s="4">
        <v>0.0</v>
      </c>
      <c r="BR29" s="4">
        <v>0.0</v>
      </c>
      <c r="BS29" s="4">
        <v>0.0</v>
      </c>
      <c r="BT29" s="4">
        <v>0.0</v>
      </c>
      <c r="BU29" s="4">
        <v>0.0</v>
      </c>
      <c r="BV29" s="4">
        <v>0.0</v>
      </c>
      <c r="BW29" s="4"/>
      <c r="BX29" s="4"/>
      <c r="BY29" s="4"/>
      <c r="BZ29" s="4"/>
      <c r="CA29" s="4"/>
      <c r="CB29" s="4"/>
      <c r="CC29" s="4">
        <f t="shared" si="10"/>
        <v>0</v>
      </c>
      <c r="CD29" s="2"/>
      <c r="CE29" s="2"/>
      <c r="CF29" s="2"/>
    </row>
    <row r="30" ht="14.25" hidden="1" customHeight="1">
      <c r="A30" s="551" t="s">
        <v>5966</v>
      </c>
      <c r="B30" s="4"/>
      <c r="C30" s="548"/>
      <c r="D30" s="548"/>
      <c r="E30" s="548"/>
      <c r="F30" s="548"/>
      <c r="G30" s="548"/>
      <c r="H30" s="549"/>
      <c r="I30" s="549"/>
      <c r="J30" s="549"/>
      <c r="K30" s="549"/>
      <c r="L30" s="550"/>
      <c r="M30" s="549"/>
      <c r="N30" s="549"/>
      <c r="O30" s="549"/>
      <c r="P30" s="549"/>
      <c r="Q30" s="549"/>
      <c r="R30" s="549"/>
      <c r="S30" s="549"/>
      <c r="T30" s="548"/>
      <c r="U30" s="548"/>
      <c r="V30" s="548"/>
      <c r="W30" s="548"/>
      <c r="X30" s="4"/>
      <c r="Y30" s="548"/>
      <c r="Z30" s="4">
        <f t="shared" si="7"/>
        <v>0</v>
      </c>
      <c r="AA30" s="548"/>
      <c r="AB30" s="4">
        <v>0.0</v>
      </c>
      <c r="AC30" s="4">
        <v>0.0</v>
      </c>
      <c r="AD30" s="4">
        <v>0.0</v>
      </c>
      <c r="AE30" s="4">
        <v>0.0</v>
      </c>
      <c r="AF30" s="4">
        <v>0.0</v>
      </c>
      <c r="AG30" s="4">
        <v>0.0</v>
      </c>
      <c r="AH30" s="4">
        <v>0.0</v>
      </c>
      <c r="AI30" s="4">
        <v>0.0</v>
      </c>
      <c r="AJ30" s="4">
        <v>0.0</v>
      </c>
      <c r="AK30" s="4">
        <v>0.0</v>
      </c>
      <c r="AL30" s="4">
        <v>0.0</v>
      </c>
      <c r="AM30" s="4"/>
      <c r="AN30" s="4">
        <v>0.0</v>
      </c>
      <c r="AO30" s="4">
        <v>0.0</v>
      </c>
      <c r="AP30" s="4">
        <v>0.0</v>
      </c>
      <c r="AQ30" s="4">
        <v>0.0</v>
      </c>
      <c r="AR30" s="4">
        <v>0.0</v>
      </c>
      <c r="AS30" s="4">
        <v>0.0</v>
      </c>
      <c r="AT30" s="4">
        <v>0.0</v>
      </c>
      <c r="AU30" s="4">
        <v>0.0</v>
      </c>
      <c r="AV30" s="4">
        <v>0.0</v>
      </c>
      <c r="AW30" s="4">
        <v>0.0</v>
      </c>
      <c r="AX30" s="2"/>
      <c r="AY30" s="2"/>
      <c r="AZ30" s="4">
        <f t="shared" si="8"/>
        <v>0</v>
      </c>
      <c r="BA30" s="4"/>
      <c r="BB30" s="4"/>
      <c r="BC30" s="4"/>
      <c r="BD30" s="4"/>
      <c r="BE30" s="4"/>
      <c r="BF30" s="4"/>
      <c r="BG30" s="4"/>
      <c r="BH30" s="4"/>
      <c r="BI30" s="4"/>
      <c r="BJ30" s="4"/>
      <c r="BK30" s="4"/>
      <c r="BL30" s="4"/>
      <c r="BM30" s="4">
        <f t="shared" si="9"/>
        <v>0</v>
      </c>
      <c r="BN30" s="4">
        <v>0.0</v>
      </c>
      <c r="BO30" s="4">
        <v>0.0</v>
      </c>
      <c r="BP30" s="4">
        <v>0.0</v>
      </c>
      <c r="BQ30" s="4">
        <v>0.0</v>
      </c>
      <c r="BR30" s="4">
        <v>0.0</v>
      </c>
      <c r="BS30" s="4">
        <v>0.0</v>
      </c>
      <c r="BT30" s="4">
        <v>0.0</v>
      </c>
      <c r="BU30" s="4">
        <v>0.0</v>
      </c>
      <c r="BV30" s="4">
        <v>0.0</v>
      </c>
      <c r="BW30" s="4"/>
      <c r="BX30" s="4"/>
      <c r="BY30" s="4"/>
      <c r="BZ30" s="4"/>
      <c r="CA30" s="4"/>
      <c r="CB30" s="4"/>
      <c r="CC30" s="4">
        <f t="shared" si="10"/>
        <v>0</v>
      </c>
      <c r="CD30" s="2"/>
      <c r="CE30" s="2"/>
      <c r="CF30" s="2"/>
    </row>
    <row r="31" ht="14.25" hidden="1" customHeight="1">
      <c r="A31" s="551" t="s">
        <v>5967</v>
      </c>
      <c r="B31" s="4"/>
      <c r="C31" s="548"/>
      <c r="D31" s="548"/>
      <c r="E31" s="548"/>
      <c r="F31" s="548"/>
      <c r="G31" s="548"/>
      <c r="H31" s="549"/>
      <c r="I31" s="549"/>
      <c r="J31" s="549"/>
      <c r="K31" s="549"/>
      <c r="L31" s="550"/>
      <c r="M31" s="549"/>
      <c r="N31" s="549"/>
      <c r="O31" s="549"/>
      <c r="P31" s="549"/>
      <c r="Q31" s="549"/>
      <c r="R31" s="549"/>
      <c r="S31" s="549"/>
      <c r="T31" s="548"/>
      <c r="U31" s="548"/>
      <c r="V31" s="548"/>
      <c r="W31" s="548"/>
      <c r="X31" s="4"/>
      <c r="Y31" s="548"/>
      <c r="Z31" s="4">
        <f t="shared" si="7"/>
        <v>0</v>
      </c>
      <c r="AA31" s="548"/>
      <c r="AB31" s="548"/>
      <c r="AC31" s="4">
        <v>0.0</v>
      </c>
      <c r="AD31" s="4">
        <v>0.0</v>
      </c>
      <c r="AE31" s="4">
        <v>0.0</v>
      </c>
      <c r="AF31" s="4">
        <v>0.0</v>
      </c>
      <c r="AG31" s="4">
        <v>0.0</v>
      </c>
      <c r="AH31" s="4">
        <v>0.0</v>
      </c>
      <c r="AI31" s="4">
        <v>0.0</v>
      </c>
      <c r="AJ31" s="4">
        <v>0.0</v>
      </c>
      <c r="AK31" s="4">
        <v>0.0</v>
      </c>
      <c r="AL31" s="4">
        <v>0.0</v>
      </c>
      <c r="AM31" s="4"/>
      <c r="AN31" s="4">
        <v>0.0</v>
      </c>
      <c r="AO31" s="4">
        <v>0.0</v>
      </c>
      <c r="AP31" s="4">
        <v>0.0</v>
      </c>
      <c r="AQ31" s="4">
        <v>0.0</v>
      </c>
      <c r="AR31" s="4">
        <v>0.0</v>
      </c>
      <c r="AS31" s="4">
        <v>0.0</v>
      </c>
      <c r="AT31" s="4">
        <v>0.0</v>
      </c>
      <c r="AU31" s="4">
        <v>0.0</v>
      </c>
      <c r="AV31" s="4">
        <v>0.0</v>
      </c>
      <c r="AW31" s="4">
        <v>0.0</v>
      </c>
      <c r="AX31" s="2"/>
      <c r="AY31" s="2"/>
      <c r="AZ31" s="4">
        <f t="shared" si="8"/>
        <v>0</v>
      </c>
      <c r="BA31" s="4"/>
      <c r="BB31" s="4"/>
      <c r="BC31" s="4"/>
      <c r="BD31" s="4"/>
      <c r="BE31" s="4"/>
      <c r="BF31" s="4"/>
      <c r="BG31" s="4"/>
      <c r="BH31" s="4"/>
      <c r="BI31" s="4"/>
      <c r="BJ31" s="4"/>
      <c r="BK31" s="4"/>
      <c r="BL31" s="4"/>
      <c r="BM31" s="4">
        <f t="shared" si="9"/>
        <v>0</v>
      </c>
      <c r="BN31" s="4">
        <v>0.0</v>
      </c>
      <c r="BO31" s="4">
        <v>0.0</v>
      </c>
      <c r="BP31" s="4">
        <v>0.0</v>
      </c>
      <c r="BQ31" s="4">
        <v>0.0</v>
      </c>
      <c r="BR31" s="4">
        <v>0.0</v>
      </c>
      <c r="BS31" s="4">
        <v>0.0</v>
      </c>
      <c r="BT31" s="4">
        <v>0.0</v>
      </c>
      <c r="BU31" s="4">
        <v>0.0</v>
      </c>
      <c r="BV31" s="4">
        <v>0.0</v>
      </c>
      <c r="BW31" s="4"/>
      <c r="BX31" s="4"/>
      <c r="BY31" s="4"/>
      <c r="BZ31" s="4"/>
      <c r="CA31" s="4"/>
      <c r="CB31" s="4"/>
      <c r="CC31" s="4">
        <f t="shared" si="10"/>
        <v>0</v>
      </c>
      <c r="CD31" s="2"/>
      <c r="CE31" s="2"/>
      <c r="CF31" s="2"/>
    </row>
    <row r="32" ht="14.25" hidden="1" customHeight="1">
      <c r="A32" s="551" t="s">
        <v>5968</v>
      </c>
      <c r="B32" s="4"/>
      <c r="C32" s="548"/>
      <c r="D32" s="548"/>
      <c r="E32" s="548"/>
      <c r="F32" s="548"/>
      <c r="G32" s="548"/>
      <c r="H32" s="549"/>
      <c r="I32" s="549"/>
      <c r="J32" s="549"/>
      <c r="K32" s="549"/>
      <c r="L32" s="550"/>
      <c r="M32" s="549"/>
      <c r="N32" s="549"/>
      <c r="O32" s="549"/>
      <c r="P32" s="549"/>
      <c r="Q32" s="549"/>
      <c r="R32" s="549"/>
      <c r="S32" s="549"/>
      <c r="T32" s="548"/>
      <c r="U32" s="548"/>
      <c r="V32" s="548"/>
      <c r="W32" s="548"/>
      <c r="X32" s="4"/>
      <c r="Y32" s="548"/>
      <c r="Z32" s="4">
        <f t="shared" si="7"/>
        <v>0</v>
      </c>
      <c r="AA32" s="548"/>
      <c r="AB32" s="548"/>
      <c r="AC32" s="548"/>
      <c r="AD32" s="4">
        <v>0.0</v>
      </c>
      <c r="AE32" s="4">
        <v>0.0</v>
      </c>
      <c r="AF32" s="4">
        <v>0.0</v>
      </c>
      <c r="AG32" s="4">
        <v>0.0</v>
      </c>
      <c r="AH32" s="4">
        <v>0.0</v>
      </c>
      <c r="AI32" s="4">
        <v>0.0</v>
      </c>
      <c r="AJ32" s="4">
        <v>0.0</v>
      </c>
      <c r="AK32" s="4">
        <v>0.0</v>
      </c>
      <c r="AL32" s="4">
        <v>0.0</v>
      </c>
      <c r="AM32" s="4"/>
      <c r="AN32" s="4">
        <v>0.0</v>
      </c>
      <c r="AO32" s="4">
        <v>0.0</v>
      </c>
      <c r="AP32" s="4">
        <v>0.0</v>
      </c>
      <c r="AQ32" s="4">
        <v>0.0</v>
      </c>
      <c r="AR32" s="4">
        <v>0.0</v>
      </c>
      <c r="AS32" s="4">
        <v>0.0</v>
      </c>
      <c r="AT32" s="4">
        <v>0.0</v>
      </c>
      <c r="AU32" s="4">
        <v>0.0</v>
      </c>
      <c r="AV32" s="4">
        <v>0.0</v>
      </c>
      <c r="AW32" s="4">
        <v>0.0</v>
      </c>
      <c r="AX32" s="2"/>
      <c r="AY32" s="2"/>
      <c r="AZ32" s="4">
        <f t="shared" si="8"/>
        <v>0</v>
      </c>
      <c r="BA32" s="4"/>
      <c r="BB32" s="4"/>
      <c r="BC32" s="4"/>
      <c r="BD32" s="4"/>
      <c r="BE32" s="4"/>
      <c r="BF32" s="4"/>
      <c r="BG32" s="4"/>
      <c r="BH32" s="4"/>
      <c r="BI32" s="4"/>
      <c r="BJ32" s="4"/>
      <c r="BK32" s="4"/>
      <c r="BL32" s="4"/>
      <c r="BM32" s="4">
        <f t="shared" si="9"/>
        <v>0</v>
      </c>
      <c r="BN32" s="4">
        <v>0.0</v>
      </c>
      <c r="BO32" s="4">
        <v>0.0</v>
      </c>
      <c r="BP32" s="4">
        <v>0.0</v>
      </c>
      <c r="BQ32" s="4">
        <v>0.0</v>
      </c>
      <c r="BR32" s="4">
        <v>0.0</v>
      </c>
      <c r="BS32" s="4">
        <v>0.0</v>
      </c>
      <c r="BT32" s="4">
        <v>0.0</v>
      </c>
      <c r="BU32" s="4">
        <v>0.0</v>
      </c>
      <c r="BV32" s="4">
        <v>0.0</v>
      </c>
      <c r="BW32" s="4"/>
      <c r="BX32" s="4"/>
      <c r="BY32" s="4"/>
      <c r="BZ32" s="4"/>
      <c r="CA32" s="4"/>
      <c r="CB32" s="4"/>
      <c r="CC32" s="4">
        <f t="shared" si="10"/>
        <v>0</v>
      </c>
      <c r="CD32" s="2"/>
      <c r="CE32" s="2"/>
      <c r="CF32" s="2"/>
    </row>
    <row r="33" ht="14.25" hidden="1" customHeight="1">
      <c r="A33" s="551" t="s">
        <v>5969</v>
      </c>
      <c r="B33" s="4"/>
      <c r="C33" s="548"/>
      <c r="D33" s="548"/>
      <c r="E33" s="548"/>
      <c r="F33" s="548"/>
      <c r="G33" s="548"/>
      <c r="H33" s="549"/>
      <c r="I33" s="549"/>
      <c r="J33" s="549"/>
      <c r="K33" s="549"/>
      <c r="L33" s="550"/>
      <c r="M33" s="549"/>
      <c r="N33" s="549"/>
      <c r="O33" s="549"/>
      <c r="P33" s="549"/>
      <c r="Q33" s="549"/>
      <c r="R33" s="549"/>
      <c r="S33" s="549"/>
      <c r="T33" s="548"/>
      <c r="U33" s="548"/>
      <c r="V33" s="548"/>
      <c r="W33" s="548"/>
      <c r="X33" s="4"/>
      <c r="Y33" s="548"/>
      <c r="Z33" s="4">
        <f t="shared" si="7"/>
        <v>0</v>
      </c>
      <c r="AA33" s="548"/>
      <c r="AB33" s="548"/>
      <c r="AC33" s="548"/>
      <c r="AD33" s="548"/>
      <c r="AE33" s="4">
        <v>0.0</v>
      </c>
      <c r="AF33" s="4">
        <v>0.0</v>
      </c>
      <c r="AG33" s="4">
        <v>0.0</v>
      </c>
      <c r="AH33" s="4">
        <v>0.0</v>
      </c>
      <c r="AI33" s="4">
        <v>0.0</v>
      </c>
      <c r="AJ33" s="4">
        <v>0.0</v>
      </c>
      <c r="AK33" s="4">
        <v>0.0</v>
      </c>
      <c r="AL33" s="4">
        <v>0.0</v>
      </c>
      <c r="AM33" s="4"/>
      <c r="AN33" s="4">
        <v>0.0</v>
      </c>
      <c r="AO33" s="4">
        <v>0.0</v>
      </c>
      <c r="AP33" s="4">
        <v>0.0</v>
      </c>
      <c r="AQ33" s="4">
        <v>0.0</v>
      </c>
      <c r="AR33" s="4">
        <v>0.0</v>
      </c>
      <c r="AS33" s="4">
        <v>0.0</v>
      </c>
      <c r="AT33" s="4">
        <v>0.0</v>
      </c>
      <c r="AU33" s="4">
        <v>0.0</v>
      </c>
      <c r="AV33" s="4">
        <v>0.0</v>
      </c>
      <c r="AW33" s="4">
        <v>0.0</v>
      </c>
      <c r="AX33" s="2"/>
      <c r="AY33" s="2"/>
      <c r="AZ33" s="4">
        <f t="shared" si="8"/>
        <v>0</v>
      </c>
      <c r="BA33" s="4"/>
      <c r="BB33" s="4"/>
      <c r="BC33" s="4"/>
      <c r="BD33" s="4"/>
      <c r="BE33" s="4"/>
      <c r="BF33" s="4"/>
      <c r="BG33" s="4"/>
      <c r="BH33" s="4"/>
      <c r="BI33" s="4"/>
      <c r="BJ33" s="4"/>
      <c r="BK33" s="4"/>
      <c r="BL33" s="4"/>
      <c r="BM33" s="4">
        <f t="shared" si="9"/>
        <v>0</v>
      </c>
      <c r="BN33" s="4">
        <v>0.0</v>
      </c>
      <c r="BO33" s="4">
        <v>0.0</v>
      </c>
      <c r="BP33" s="4">
        <v>0.0</v>
      </c>
      <c r="BQ33" s="4">
        <v>0.0</v>
      </c>
      <c r="BR33" s="4">
        <v>0.0</v>
      </c>
      <c r="BS33" s="4">
        <v>0.0</v>
      </c>
      <c r="BT33" s="4">
        <v>0.0</v>
      </c>
      <c r="BU33" s="4">
        <v>0.0</v>
      </c>
      <c r="BV33" s="4">
        <v>0.0</v>
      </c>
      <c r="BW33" s="4"/>
      <c r="BX33" s="4"/>
      <c r="BY33" s="4"/>
      <c r="BZ33" s="4"/>
      <c r="CA33" s="4"/>
      <c r="CB33" s="4"/>
      <c r="CC33" s="4">
        <f t="shared" si="10"/>
        <v>0</v>
      </c>
      <c r="CD33" s="2"/>
      <c r="CE33" s="2"/>
      <c r="CF33" s="2"/>
    </row>
    <row r="34" ht="14.25" hidden="1" customHeight="1">
      <c r="A34" s="551" t="s">
        <v>5970</v>
      </c>
      <c r="B34" s="4"/>
      <c r="C34" s="548"/>
      <c r="D34" s="548"/>
      <c r="E34" s="548"/>
      <c r="F34" s="548"/>
      <c r="G34" s="548"/>
      <c r="H34" s="549"/>
      <c r="I34" s="549"/>
      <c r="J34" s="549"/>
      <c r="K34" s="549"/>
      <c r="L34" s="550"/>
      <c r="M34" s="549"/>
      <c r="N34" s="549"/>
      <c r="O34" s="549"/>
      <c r="P34" s="549"/>
      <c r="Q34" s="549"/>
      <c r="R34" s="549"/>
      <c r="S34" s="549"/>
      <c r="T34" s="548"/>
      <c r="U34" s="548"/>
      <c r="V34" s="548"/>
      <c r="W34" s="548"/>
      <c r="X34" s="4"/>
      <c r="Y34" s="548"/>
      <c r="Z34" s="4">
        <f t="shared" si="7"/>
        <v>0</v>
      </c>
      <c r="AA34" s="548"/>
      <c r="AB34" s="548"/>
      <c r="AC34" s="548"/>
      <c r="AD34" s="548"/>
      <c r="AE34" s="548"/>
      <c r="AF34" s="4">
        <v>0.0</v>
      </c>
      <c r="AG34" s="4">
        <v>0.0</v>
      </c>
      <c r="AH34" s="4">
        <v>0.0</v>
      </c>
      <c r="AI34" s="4">
        <v>0.0</v>
      </c>
      <c r="AJ34" s="4">
        <v>0.0</v>
      </c>
      <c r="AK34" s="4">
        <v>0.0</v>
      </c>
      <c r="AL34" s="4">
        <v>0.0</v>
      </c>
      <c r="AM34" s="4"/>
      <c r="AN34" s="4">
        <v>0.0</v>
      </c>
      <c r="AO34" s="4">
        <v>0.0</v>
      </c>
      <c r="AP34" s="4">
        <v>0.0</v>
      </c>
      <c r="AQ34" s="4">
        <v>0.0</v>
      </c>
      <c r="AR34" s="4">
        <v>0.0</v>
      </c>
      <c r="AS34" s="4">
        <v>0.0</v>
      </c>
      <c r="AT34" s="4">
        <v>0.0</v>
      </c>
      <c r="AU34" s="4">
        <v>0.0</v>
      </c>
      <c r="AV34" s="4">
        <v>0.0</v>
      </c>
      <c r="AW34" s="4">
        <v>0.0</v>
      </c>
      <c r="AX34" s="2"/>
      <c r="AY34" s="2"/>
      <c r="AZ34" s="4">
        <f t="shared" si="8"/>
        <v>0</v>
      </c>
      <c r="BA34" s="4"/>
      <c r="BB34" s="4"/>
      <c r="BC34" s="4"/>
      <c r="BD34" s="4"/>
      <c r="BE34" s="4"/>
      <c r="BF34" s="4"/>
      <c r="BG34" s="4"/>
      <c r="BH34" s="4"/>
      <c r="BI34" s="4"/>
      <c r="BJ34" s="4"/>
      <c r="BK34" s="4"/>
      <c r="BL34" s="4"/>
      <c r="BM34" s="4">
        <f t="shared" si="9"/>
        <v>0</v>
      </c>
      <c r="BN34" s="4">
        <v>0.0</v>
      </c>
      <c r="BO34" s="4">
        <v>0.0</v>
      </c>
      <c r="BP34" s="4">
        <v>0.0</v>
      </c>
      <c r="BQ34" s="4">
        <v>0.0</v>
      </c>
      <c r="BR34" s="4">
        <v>0.0</v>
      </c>
      <c r="BS34" s="4">
        <v>0.0</v>
      </c>
      <c r="BT34" s="4">
        <v>0.0</v>
      </c>
      <c r="BU34" s="4">
        <v>0.0</v>
      </c>
      <c r="BV34" s="4">
        <v>0.0</v>
      </c>
      <c r="BW34" s="4"/>
      <c r="BX34" s="4"/>
      <c r="BY34" s="4"/>
      <c r="BZ34" s="4"/>
      <c r="CA34" s="4"/>
      <c r="CB34" s="4"/>
      <c r="CC34" s="4">
        <f t="shared" si="10"/>
        <v>0</v>
      </c>
      <c r="CD34" s="2"/>
      <c r="CE34" s="2"/>
      <c r="CF34" s="2"/>
    </row>
    <row r="35" ht="14.25" hidden="1" customHeight="1">
      <c r="A35" s="551" t="s">
        <v>5971</v>
      </c>
      <c r="B35" s="4"/>
      <c r="C35" s="548"/>
      <c r="D35" s="548"/>
      <c r="E35" s="548"/>
      <c r="F35" s="548"/>
      <c r="G35" s="548"/>
      <c r="H35" s="549"/>
      <c r="I35" s="549"/>
      <c r="J35" s="549"/>
      <c r="K35" s="549"/>
      <c r="L35" s="550"/>
      <c r="M35" s="549"/>
      <c r="N35" s="549"/>
      <c r="O35" s="549"/>
      <c r="P35" s="549"/>
      <c r="Q35" s="549"/>
      <c r="R35" s="549"/>
      <c r="S35" s="549"/>
      <c r="T35" s="548"/>
      <c r="U35" s="548"/>
      <c r="V35" s="548"/>
      <c r="W35" s="548"/>
      <c r="X35" s="4"/>
      <c r="Y35" s="548"/>
      <c r="Z35" s="4">
        <f t="shared" si="7"/>
        <v>0</v>
      </c>
      <c r="AA35" s="548"/>
      <c r="AB35" s="548"/>
      <c r="AC35" s="548"/>
      <c r="AD35" s="548"/>
      <c r="AE35" s="548"/>
      <c r="AF35" s="548"/>
      <c r="AG35" s="4">
        <v>0.0</v>
      </c>
      <c r="AH35" s="4">
        <v>0.0</v>
      </c>
      <c r="AI35" s="4">
        <v>0.0</v>
      </c>
      <c r="AJ35" s="4">
        <v>0.0</v>
      </c>
      <c r="AK35" s="4">
        <v>0.0</v>
      </c>
      <c r="AL35" s="4">
        <v>0.0</v>
      </c>
      <c r="AM35" s="4"/>
      <c r="AN35" s="4">
        <v>0.0</v>
      </c>
      <c r="AO35" s="4">
        <v>0.0</v>
      </c>
      <c r="AP35" s="4">
        <v>0.0</v>
      </c>
      <c r="AQ35" s="4">
        <v>0.0</v>
      </c>
      <c r="AR35" s="4">
        <v>0.0</v>
      </c>
      <c r="AS35" s="4">
        <v>0.0</v>
      </c>
      <c r="AT35" s="4">
        <v>0.0</v>
      </c>
      <c r="AU35" s="4">
        <v>0.0</v>
      </c>
      <c r="AV35" s="4">
        <v>0.0</v>
      </c>
      <c r="AW35" s="4">
        <v>0.0</v>
      </c>
      <c r="AX35" s="2"/>
      <c r="AY35" s="2"/>
      <c r="AZ35" s="4">
        <f t="shared" si="8"/>
        <v>0</v>
      </c>
      <c r="BA35" s="4"/>
      <c r="BB35" s="4"/>
      <c r="BC35" s="4"/>
      <c r="BD35" s="4"/>
      <c r="BE35" s="4"/>
      <c r="BF35" s="4"/>
      <c r="BG35" s="4"/>
      <c r="BH35" s="4"/>
      <c r="BI35" s="4"/>
      <c r="BJ35" s="4"/>
      <c r="BK35" s="4"/>
      <c r="BL35" s="4"/>
      <c r="BM35" s="4">
        <f t="shared" si="9"/>
        <v>0</v>
      </c>
      <c r="BN35" s="4">
        <v>0.0</v>
      </c>
      <c r="BO35" s="4">
        <v>0.0</v>
      </c>
      <c r="BP35" s="4">
        <v>0.0</v>
      </c>
      <c r="BQ35" s="4">
        <v>0.0</v>
      </c>
      <c r="BR35" s="4">
        <v>0.0</v>
      </c>
      <c r="BS35" s="4">
        <v>0.0</v>
      </c>
      <c r="BT35" s="4">
        <v>0.0</v>
      </c>
      <c r="BU35" s="4">
        <v>0.0</v>
      </c>
      <c r="BV35" s="4">
        <v>0.0</v>
      </c>
      <c r="BW35" s="4"/>
      <c r="BX35" s="4"/>
      <c r="BY35" s="4"/>
      <c r="BZ35" s="4"/>
      <c r="CA35" s="4"/>
      <c r="CB35" s="4"/>
      <c r="CC35" s="4">
        <f t="shared" si="10"/>
        <v>0</v>
      </c>
      <c r="CD35" s="2"/>
      <c r="CE35" s="2"/>
      <c r="CF35" s="2"/>
    </row>
    <row r="36" ht="14.25" hidden="1" customHeight="1">
      <c r="A36" s="551" t="s">
        <v>6001</v>
      </c>
      <c r="B36" s="4"/>
      <c r="C36" s="548"/>
      <c r="D36" s="548"/>
      <c r="E36" s="548"/>
      <c r="F36" s="548"/>
      <c r="G36" s="548"/>
      <c r="H36" s="549"/>
      <c r="I36" s="549"/>
      <c r="J36" s="549"/>
      <c r="K36" s="549"/>
      <c r="L36" s="550"/>
      <c r="M36" s="549"/>
      <c r="N36" s="549"/>
      <c r="O36" s="549"/>
      <c r="P36" s="549"/>
      <c r="Q36" s="549"/>
      <c r="R36" s="549"/>
      <c r="S36" s="549"/>
      <c r="T36" s="548"/>
      <c r="U36" s="548"/>
      <c r="V36" s="548"/>
      <c r="W36" s="548"/>
      <c r="X36" s="4"/>
      <c r="Y36" s="548"/>
      <c r="Z36" s="4">
        <f t="shared" si="7"/>
        <v>0</v>
      </c>
      <c r="AA36" s="548"/>
      <c r="AB36" s="548"/>
      <c r="AC36" s="548"/>
      <c r="AD36" s="548"/>
      <c r="AE36" s="548"/>
      <c r="AF36" s="548"/>
      <c r="AG36" s="548"/>
      <c r="AH36" s="4">
        <v>0.0</v>
      </c>
      <c r="AI36" s="4">
        <v>0.0</v>
      </c>
      <c r="AJ36" s="4">
        <v>0.0</v>
      </c>
      <c r="AK36" s="4">
        <v>0.0</v>
      </c>
      <c r="AL36" s="4">
        <v>0.0</v>
      </c>
      <c r="AM36" s="4"/>
      <c r="AN36" s="4">
        <v>0.0</v>
      </c>
      <c r="AO36" s="4">
        <v>0.0</v>
      </c>
      <c r="AP36" s="4">
        <v>0.0</v>
      </c>
      <c r="AQ36" s="4">
        <v>0.0</v>
      </c>
      <c r="AR36" s="4">
        <v>0.0</v>
      </c>
      <c r="AS36" s="4">
        <v>0.0</v>
      </c>
      <c r="AT36" s="4">
        <v>0.0</v>
      </c>
      <c r="AU36" s="4">
        <v>0.0</v>
      </c>
      <c r="AV36" s="4">
        <v>0.0</v>
      </c>
      <c r="AW36" s="4">
        <v>0.0</v>
      </c>
      <c r="AX36" s="2"/>
      <c r="AY36" s="2"/>
      <c r="AZ36" s="4">
        <f t="shared" si="8"/>
        <v>0</v>
      </c>
      <c r="BA36" s="4"/>
      <c r="BB36" s="4"/>
      <c r="BC36" s="4"/>
      <c r="BD36" s="4"/>
      <c r="BE36" s="4"/>
      <c r="BF36" s="4"/>
      <c r="BG36" s="4"/>
      <c r="BH36" s="4"/>
      <c r="BI36" s="4"/>
      <c r="BJ36" s="4"/>
      <c r="BK36" s="4"/>
      <c r="BL36" s="4"/>
      <c r="BM36" s="4">
        <f t="shared" si="9"/>
        <v>0</v>
      </c>
      <c r="BN36" s="4">
        <v>0.0</v>
      </c>
      <c r="BO36" s="4">
        <v>0.0</v>
      </c>
      <c r="BP36" s="4">
        <v>0.0</v>
      </c>
      <c r="BQ36" s="4">
        <v>0.0</v>
      </c>
      <c r="BR36" s="4">
        <v>0.0</v>
      </c>
      <c r="BS36" s="4">
        <v>0.0</v>
      </c>
      <c r="BT36" s="4">
        <v>0.0</v>
      </c>
      <c r="BU36" s="4">
        <v>0.0</v>
      </c>
      <c r="BV36" s="4">
        <v>0.0</v>
      </c>
      <c r="BW36" s="4"/>
      <c r="BX36" s="4"/>
      <c r="BY36" s="4"/>
      <c r="BZ36" s="4"/>
      <c r="CA36" s="4"/>
      <c r="CB36" s="4"/>
      <c r="CC36" s="4">
        <f t="shared" si="10"/>
        <v>0</v>
      </c>
      <c r="CD36" s="2"/>
      <c r="CE36" s="2"/>
      <c r="CF36" s="2"/>
    </row>
    <row r="37" ht="14.25" hidden="1" customHeight="1">
      <c r="A37" s="551" t="s">
        <v>6002</v>
      </c>
      <c r="B37" s="4"/>
      <c r="C37" s="548"/>
      <c r="D37" s="548"/>
      <c r="E37" s="548"/>
      <c r="F37" s="548"/>
      <c r="G37" s="548"/>
      <c r="H37" s="549"/>
      <c r="I37" s="549"/>
      <c r="J37" s="549"/>
      <c r="K37" s="549"/>
      <c r="L37" s="550"/>
      <c r="M37" s="549"/>
      <c r="N37" s="549"/>
      <c r="O37" s="549"/>
      <c r="P37" s="549"/>
      <c r="Q37" s="549"/>
      <c r="R37" s="549"/>
      <c r="S37" s="549"/>
      <c r="T37" s="548"/>
      <c r="U37" s="548"/>
      <c r="V37" s="548"/>
      <c r="W37" s="548"/>
      <c r="X37" s="4"/>
      <c r="Y37" s="548"/>
      <c r="Z37" s="4">
        <f t="shared" si="7"/>
        <v>0</v>
      </c>
      <c r="AA37" s="548"/>
      <c r="AB37" s="548"/>
      <c r="AC37" s="548"/>
      <c r="AD37" s="548"/>
      <c r="AE37" s="548"/>
      <c r="AF37" s="548"/>
      <c r="AG37" s="548"/>
      <c r="AH37" s="548"/>
      <c r="AI37" s="4">
        <v>0.0</v>
      </c>
      <c r="AJ37" s="4">
        <v>0.0</v>
      </c>
      <c r="AK37" s="4">
        <v>0.0</v>
      </c>
      <c r="AL37" s="4">
        <v>0.0</v>
      </c>
      <c r="AM37" s="4"/>
      <c r="AN37" s="4">
        <v>0.0</v>
      </c>
      <c r="AO37" s="4">
        <v>0.0</v>
      </c>
      <c r="AP37" s="4">
        <v>0.0</v>
      </c>
      <c r="AQ37" s="4">
        <v>0.0</v>
      </c>
      <c r="AR37" s="4">
        <v>0.0</v>
      </c>
      <c r="AS37" s="4">
        <v>0.0</v>
      </c>
      <c r="AT37" s="4">
        <v>0.0</v>
      </c>
      <c r="AU37" s="4">
        <v>0.0</v>
      </c>
      <c r="AV37" s="4">
        <v>0.0</v>
      </c>
      <c r="AW37" s="4">
        <v>0.0</v>
      </c>
      <c r="AX37" s="2"/>
      <c r="AY37" s="2"/>
      <c r="AZ37" s="4">
        <f t="shared" si="8"/>
        <v>0</v>
      </c>
      <c r="BA37" s="4"/>
      <c r="BB37" s="4"/>
      <c r="BC37" s="4"/>
      <c r="BD37" s="4"/>
      <c r="BE37" s="4"/>
      <c r="BF37" s="4"/>
      <c r="BG37" s="4"/>
      <c r="BH37" s="4"/>
      <c r="BI37" s="4"/>
      <c r="BJ37" s="4"/>
      <c r="BK37" s="4"/>
      <c r="BL37" s="4"/>
      <c r="BM37" s="4">
        <f t="shared" si="9"/>
        <v>0</v>
      </c>
      <c r="BN37" s="4">
        <v>0.0</v>
      </c>
      <c r="BO37" s="4">
        <v>0.0</v>
      </c>
      <c r="BP37" s="4">
        <v>0.0</v>
      </c>
      <c r="BQ37" s="4">
        <v>0.0</v>
      </c>
      <c r="BR37" s="4">
        <v>0.0</v>
      </c>
      <c r="BS37" s="4">
        <v>0.0</v>
      </c>
      <c r="BT37" s="4">
        <v>0.0</v>
      </c>
      <c r="BU37" s="4">
        <v>0.0</v>
      </c>
      <c r="BV37" s="4">
        <v>0.0</v>
      </c>
      <c r="BW37" s="4"/>
      <c r="BX37" s="4"/>
      <c r="BY37" s="4"/>
      <c r="BZ37" s="4"/>
      <c r="CA37" s="4"/>
      <c r="CB37" s="4"/>
      <c r="CC37" s="4">
        <f t="shared" si="10"/>
        <v>0</v>
      </c>
      <c r="CD37" s="2"/>
      <c r="CE37" s="2"/>
      <c r="CF37" s="2"/>
    </row>
    <row r="38" ht="14.25" hidden="1" customHeight="1">
      <c r="A38" s="551" t="s">
        <v>6003</v>
      </c>
      <c r="B38" s="4"/>
      <c r="C38" s="548"/>
      <c r="D38" s="548"/>
      <c r="E38" s="548"/>
      <c r="F38" s="548"/>
      <c r="G38" s="548"/>
      <c r="H38" s="549"/>
      <c r="I38" s="549"/>
      <c r="J38" s="549"/>
      <c r="K38" s="549"/>
      <c r="L38" s="550"/>
      <c r="M38" s="549"/>
      <c r="N38" s="549"/>
      <c r="O38" s="549"/>
      <c r="P38" s="549"/>
      <c r="Q38" s="549"/>
      <c r="R38" s="549"/>
      <c r="S38" s="549"/>
      <c r="T38" s="548"/>
      <c r="U38" s="548"/>
      <c r="V38" s="548"/>
      <c r="W38" s="548"/>
      <c r="X38" s="4"/>
      <c r="Y38" s="548"/>
      <c r="Z38" s="4">
        <f t="shared" si="7"/>
        <v>0</v>
      </c>
      <c r="AA38" s="548"/>
      <c r="AB38" s="548"/>
      <c r="AC38" s="548"/>
      <c r="AD38" s="548"/>
      <c r="AE38" s="548"/>
      <c r="AF38" s="548"/>
      <c r="AG38" s="548"/>
      <c r="AH38" s="548"/>
      <c r="AI38" s="548"/>
      <c r="AJ38" s="4">
        <v>0.0</v>
      </c>
      <c r="AK38" s="4">
        <v>0.0</v>
      </c>
      <c r="AL38" s="4">
        <v>0.0</v>
      </c>
      <c r="AM38" s="4"/>
      <c r="AN38" s="4">
        <v>0.0</v>
      </c>
      <c r="AO38" s="4">
        <v>0.0</v>
      </c>
      <c r="AP38" s="4">
        <v>0.0</v>
      </c>
      <c r="AQ38" s="4">
        <v>0.0</v>
      </c>
      <c r="AR38" s="4">
        <v>0.0</v>
      </c>
      <c r="AS38" s="4">
        <v>0.0</v>
      </c>
      <c r="AT38" s="4">
        <v>0.0</v>
      </c>
      <c r="AU38" s="4">
        <v>0.0</v>
      </c>
      <c r="AV38" s="4">
        <v>0.0</v>
      </c>
      <c r="AW38" s="4">
        <v>0.0</v>
      </c>
      <c r="AX38" s="2"/>
      <c r="AY38" s="2"/>
      <c r="AZ38" s="4">
        <f t="shared" si="8"/>
        <v>0</v>
      </c>
      <c r="BA38" s="4"/>
      <c r="BB38" s="4"/>
      <c r="BC38" s="4"/>
      <c r="BD38" s="4"/>
      <c r="BE38" s="4"/>
      <c r="BF38" s="4"/>
      <c r="BG38" s="4"/>
      <c r="BH38" s="4"/>
      <c r="BI38" s="4"/>
      <c r="BJ38" s="4"/>
      <c r="BK38" s="4"/>
      <c r="BL38" s="4"/>
      <c r="BM38" s="4">
        <f t="shared" si="9"/>
        <v>0</v>
      </c>
      <c r="BN38" s="4">
        <v>0.0</v>
      </c>
      <c r="BO38" s="4">
        <v>0.0</v>
      </c>
      <c r="BP38" s="4">
        <v>0.0</v>
      </c>
      <c r="BQ38" s="4">
        <v>0.0</v>
      </c>
      <c r="BR38" s="4">
        <v>0.0</v>
      </c>
      <c r="BS38" s="4">
        <v>0.0</v>
      </c>
      <c r="BT38" s="4">
        <v>0.0</v>
      </c>
      <c r="BU38" s="4">
        <v>0.0</v>
      </c>
      <c r="BV38" s="4">
        <v>0.0</v>
      </c>
      <c r="BW38" s="4"/>
      <c r="BX38" s="4"/>
      <c r="BY38" s="4"/>
      <c r="BZ38" s="4"/>
      <c r="CA38" s="4"/>
      <c r="CB38" s="4"/>
      <c r="CC38" s="4">
        <f t="shared" si="10"/>
        <v>0</v>
      </c>
      <c r="CD38" s="2"/>
      <c r="CE38" s="2"/>
      <c r="CF38" s="2"/>
    </row>
    <row r="39" ht="14.25" hidden="1" customHeight="1">
      <c r="A39" s="551" t="s">
        <v>6004</v>
      </c>
      <c r="B39" s="4"/>
      <c r="C39" s="548"/>
      <c r="D39" s="548"/>
      <c r="E39" s="548"/>
      <c r="F39" s="548"/>
      <c r="G39" s="548"/>
      <c r="H39" s="549"/>
      <c r="I39" s="549"/>
      <c r="J39" s="549"/>
      <c r="K39" s="549"/>
      <c r="L39" s="550"/>
      <c r="M39" s="549"/>
      <c r="N39" s="549"/>
      <c r="O39" s="549"/>
      <c r="P39" s="549"/>
      <c r="Q39" s="549"/>
      <c r="R39" s="549"/>
      <c r="S39" s="549"/>
      <c r="T39" s="548"/>
      <c r="U39" s="548"/>
      <c r="V39" s="548"/>
      <c r="W39" s="548"/>
      <c r="X39" s="4"/>
      <c r="Y39" s="548"/>
      <c r="Z39" s="4">
        <f t="shared" si="7"/>
        <v>0</v>
      </c>
      <c r="AA39" s="548"/>
      <c r="AB39" s="548"/>
      <c r="AC39" s="548"/>
      <c r="AD39" s="548"/>
      <c r="AE39" s="548"/>
      <c r="AF39" s="548"/>
      <c r="AG39" s="548"/>
      <c r="AH39" s="548"/>
      <c r="AI39" s="548"/>
      <c r="AJ39" s="548"/>
      <c r="AK39" s="4">
        <v>0.0</v>
      </c>
      <c r="AL39" s="4">
        <v>0.0</v>
      </c>
      <c r="AM39" s="4"/>
      <c r="AN39" s="4">
        <v>0.0</v>
      </c>
      <c r="AO39" s="4">
        <v>0.0</v>
      </c>
      <c r="AP39" s="4">
        <v>0.0</v>
      </c>
      <c r="AQ39" s="4">
        <v>0.0</v>
      </c>
      <c r="AR39" s="4">
        <v>0.0</v>
      </c>
      <c r="AS39" s="4">
        <v>0.0</v>
      </c>
      <c r="AT39" s="4">
        <v>0.0</v>
      </c>
      <c r="AU39" s="4">
        <v>0.0</v>
      </c>
      <c r="AV39" s="4">
        <v>0.0</v>
      </c>
      <c r="AW39" s="4">
        <v>0.0</v>
      </c>
      <c r="AX39" s="2"/>
      <c r="AY39" s="2"/>
      <c r="AZ39" s="4">
        <f t="shared" si="8"/>
        <v>0</v>
      </c>
      <c r="BA39" s="4"/>
      <c r="BB39" s="4"/>
      <c r="BC39" s="4"/>
      <c r="BD39" s="4"/>
      <c r="BE39" s="4"/>
      <c r="BF39" s="4"/>
      <c r="BG39" s="4"/>
      <c r="BH39" s="4"/>
      <c r="BI39" s="4"/>
      <c r="BJ39" s="4"/>
      <c r="BK39" s="4"/>
      <c r="BL39" s="4"/>
      <c r="BM39" s="4">
        <f t="shared" si="9"/>
        <v>0</v>
      </c>
      <c r="BN39" s="4">
        <v>0.0</v>
      </c>
      <c r="BO39" s="4">
        <v>0.0</v>
      </c>
      <c r="BP39" s="4">
        <v>0.0</v>
      </c>
      <c r="BQ39" s="4">
        <v>0.0</v>
      </c>
      <c r="BR39" s="4">
        <v>0.0</v>
      </c>
      <c r="BS39" s="4">
        <v>0.0</v>
      </c>
      <c r="BT39" s="4">
        <v>0.0</v>
      </c>
      <c r="BU39" s="4">
        <v>0.0</v>
      </c>
      <c r="BV39" s="4">
        <v>0.0</v>
      </c>
      <c r="BW39" s="4"/>
      <c r="BX39" s="4"/>
      <c r="BY39" s="4"/>
      <c r="BZ39" s="4"/>
      <c r="CA39" s="4"/>
      <c r="CB39" s="4"/>
      <c r="CC39" s="4">
        <f t="shared" si="10"/>
        <v>0</v>
      </c>
      <c r="CD39" s="2"/>
      <c r="CE39" s="2"/>
      <c r="CF39" s="2"/>
    </row>
    <row r="40" ht="14.25" hidden="1" customHeight="1">
      <c r="A40" s="551" t="s">
        <v>6005</v>
      </c>
      <c r="B40" s="4"/>
      <c r="C40" s="548"/>
      <c r="D40" s="548"/>
      <c r="E40" s="548"/>
      <c r="F40" s="548"/>
      <c r="G40" s="548"/>
      <c r="H40" s="549"/>
      <c r="I40" s="549"/>
      <c r="J40" s="549"/>
      <c r="K40" s="549"/>
      <c r="L40" s="550"/>
      <c r="M40" s="549"/>
      <c r="N40" s="549"/>
      <c r="O40" s="549"/>
      <c r="P40" s="549"/>
      <c r="Q40" s="549"/>
      <c r="R40" s="549"/>
      <c r="S40" s="549"/>
      <c r="T40" s="548"/>
      <c r="U40" s="548"/>
      <c r="V40" s="548"/>
      <c r="W40" s="548"/>
      <c r="X40" s="4"/>
      <c r="Y40" s="548"/>
      <c r="Z40" s="4">
        <f t="shared" si="7"/>
        <v>0</v>
      </c>
      <c r="AA40" s="548"/>
      <c r="AB40" s="548"/>
      <c r="AC40" s="548"/>
      <c r="AD40" s="548"/>
      <c r="AE40" s="548"/>
      <c r="AF40" s="548"/>
      <c r="AG40" s="548"/>
      <c r="AH40" s="548"/>
      <c r="AI40" s="548"/>
      <c r="AJ40" s="548"/>
      <c r="AK40" s="548"/>
      <c r="AL40" s="4">
        <v>0.0</v>
      </c>
      <c r="AM40" s="4"/>
      <c r="AN40" s="4">
        <v>0.0</v>
      </c>
      <c r="AO40" s="4">
        <v>0.0</v>
      </c>
      <c r="AP40" s="4">
        <v>0.0</v>
      </c>
      <c r="AQ40" s="4">
        <v>0.0</v>
      </c>
      <c r="AR40" s="4">
        <v>0.0</v>
      </c>
      <c r="AS40" s="4">
        <v>0.0</v>
      </c>
      <c r="AT40" s="4">
        <v>0.0</v>
      </c>
      <c r="AU40" s="4">
        <v>0.0</v>
      </c>
      <c r="AV40" s="4">
        <v>0.0</v>
      </c>
      <c r="AW40" s="4">
        <v>0.0</v>
      </c>
      <c r="AX40" s="2"/>
      <c r="AY40" s="2"/>
      <c r="AZ40" s="4">
        <f t="shared" si="8"/>
        <v>0</v>
      </c>
      <c r="BA40" s="4"/>
      <c r="BB40" s="4"/>
      <c r="BC40" s="4"/>
      <c r="BD40" s="4"/>
      <c r="BE40" s="4"/>
      <c r="BF40" s="4"/>
      <c r="BG40" s="4"/>
      <c r="BH40" s="4"/>
      <c r="BI40" s="4"/>
      <c r="BJ40" s="4"/>
      <c r="BK40" s="4"/>
      <c r="BL40" s="4"/>
      <c r="BM40" s="4">
        <f t="shared" si="9"/>
        <v>0</v>
      </c>
      <c r="BN40" s="4">
        <v>0.0</v>
      </c>
      <c r="BO40" s="4">
        <v>0.0</v>
      </c>
      <c r="BP40" s="4">
        <v>0.0</v>
      </c>
      <c r="BQ40" s="4">
        <v>0.0</v>
      </c>
      <c r="BR40" s="4">
        <v>0.0</v>
      </c>
      <c r="BS40" s="4">
        <v>0.0</v>
      </c>
      <c r="BT40" s="4">
        <v>0.0</v>
      </c>
      <c r="BU40" s="4">
        <v>0.0</v>
      </c>
      <c r="BV40" s="4">
        <v>0.0</v>
      </c>
      <c r="BW40" s="4"/>
      <c r="BX40" s="4"/>
      <c r="BY40" s="4"/>
      <c r="BZ40" s="4"/>
      <c r="CA40" s="4"/>
      <c r="CB40" s="4"/>
      <c r="CC40" s="4">
        <f t="shared" si="10"/>
        <v>0</v>
      </c>
      <c r="CD40" s="2"/>
      <c r="CE40" s="2"/>
      <c r="CF40" s="2"/>
    </row>
    <row r="41" ht="14.25" hidden="1" customHeight="1">
      <c r="A41" s="551" t="s">
        <v>5977</v>
      </c>
      <c r="B41" s="4"/>
      <c r="C41" s="548"/>
      <c r="D41" s="548"/>
      <c r="E41" s="548"/>
      <c r="F41" s="548"/>
      <c r="G41" s="548"/>
      <c r="H41" s="549"/>
      <c r="I41" s="549"/>
      <c r="J41" s="549"/>
      <c r="K41" s="549"/>
      <c r="L41" s="550"/>
      <c r="M41" s="549"/>
      <c r="N41" s="549"/>
      <c r="O41" s="549"/>
      <c r="P41" s="549"/>
      <c r="Q41" s="549"/>
      <c r="R41" s="549"/>
      <c r="S41" s="549"/>
      <c r="T41" s="548"/>
      <c r="U41" s="548"/>
      <c r="V41" s="548"/>
      <c r="W41" s="548"/>
      <c r="X41" s="4"/>
      <c r="Y41" s="548"/>
      <c r="Z41" s="548"/>
      <c r="AA41" s="548"/>
      <c r="AB41" s="548"/>
      <c r="AC41" s="548"/>
      <c r="AD41" s="548"/>
      <c r="AE41" s="548"/>
      <c r="AF41" s="548"/>
      <c r="AG41" s="548"/>
      <c r="AH41" s="548"/>
      <c r="AI41" s="548"/>
      <c r="AJ41" s="548"/>
      <c r="AK41" s="548"/>
      <c r="AL41" s="548"/>
      <c r="AM41" s="4"/>
      <c r="AN41" s="4">
        <v>0.0</v>
      </c>
      <c r="AO41" s="4">
        <v>0.0</v>
      </c>
      <c r="AP41" s="4">
        <v>0.0</v>
      </c>
      <c r="AQ41" s="4">
        <v>0.0</v>
      </c>
      <c r="AR41" s="4">
        <v>0.0</v>
      </c>
      <c r="AS41" s="4">
        <v>0.0</v>
      </c>
      <c r="AT41" s="4">
        <v>0.0</v>
      </c>
      <c r="AU41" s="4">
        <v>0.0</v>
      </c>
      <c r="AV41" s="4">
        <v>0.0</v>
      </c>
      <c r="AW41" s="4">
        <v>0.0</v>
      </c>
      <c r="AX41" s="2"/>
      <c r="AY41" s="2"/>
      <c r="AZ41" s="4">
        <f t="shared" si="8"/>
        <v>0</v>
      </c>
      <c r="BA41" s="4"/>
      <c r="BB41" s="4"/>
      <c r="BC41" s="4"/>
      <c r="BD41" s="4"/>
      <c r="BE41" s="4"/>
      <c r="BF41" s="4"/>
      <c r="BG41" s="4"/>
      <c r="BH41" s="4"/>
      <c r="BI41" s="4"/>
      <c r="BJ41" s="4"/>
      <c r="BK41" s="4"/>
      <c r="BL41" s="4"/>
      <c r="BM41" s="4">
        <f t="shared" si="9"/>
        <v>0</v>
      </c>
      <c r="BN41" s="4">
        <v>0.0</v>
      </c>
      <c r="BO41" s="4">
        <v>0.0</v>
      </c>
      <c r="BP41" s="4">
        <v>0.0</v>
      </c>
      <c r="BQ41" s="4">
        <v>0.0</v>
      </c>
      <c r="BR41" s="4">
        <v>0.0</v>
      </c>
      <c r="BS41" s="4">
        <v>0.0</v>
      </c>
      <c r="BT41" s="4">
        <v>0.0</v>
      </c>
      <c r="BU41" s="4">
        <v>0.0</v>
      </c>
      <c r="BV41" s="4">
        <v>0.0</v>
      </c>
      <c r="BW41" s="4"/>
      <c r="BX41" s="4"/>
      <c r="BY41" s="4"/>
      <c r="BZ41" s="4"/>
      <c r="CA41" s="4"/>
      <c r="CB41" s="4"/>
      <c r="CC41" s="4">
        <f t="shared" si="10"/>
        <v>0</v>
      </c>
      <c r="CD41" s="2"/>
      <c r="CE41" s="2"/>
      <c r="CF41" s="2"/>
    </row>
    <row r="42" ht="14.25" hidden="1" customHeight="1">
      <c r="A42" s="551" t="s">
        <v>5978</v>
      </c>
      <c r="B42" s="4"/>
      <c r="C42" s="548"/>
      <c r="D42" s="548"/>
      <c r="E42" s="548"/>
      <c r="F42" s="548"/>
      <c r="G42" s="548"/>
      <c r="H42" s="549"/>
      <c r="I42" s="549"/>
      <c r="J42" s="549"/>
      <c r="K42" s="549"/>
      <c r="L42" s="550"/>
      <c r="M42" s="549"/>
      <c r="N42" s="549"/>
      <c r="O42" s="549"/>
      <c r="P42" s="549"/>
      <c r="Q42" s="549"/>
      <c r="R42" s="549"/>
      <c r="S42" s="549"/>
      <c r="T42" s="548"/>
      <c r="U42" s="548"/>
      <c r="V42" s="548"/>
      <c r="W42" s="548"/>
      <c r="X42" s="4"/>
      <c r="Y42" s="548"/>
      <c r="Z42" s="548"/>
      <c r="AA42" s="548"/>
      <c r="AB42" s="548"/>
      <c r="AC42" s="548"/>
      <c r="AD42" s="548"/>
      <c r="AE42" s="548"/>
      <c r="AF42" s="548"/>
      <c r="AG42" s="548"/>
      <c r="AH42" s="548"/>
      <c r="AI42" s="548"/>
      <c r="AJ42" s="548"/>
      <c r="AK42" s="548"/>
      <c r="AL42" s="548"/>
      <c r="AM42" s="4"/>
      <c r="AN42" s="548"/>
      <c r="AO42" s="4">
        <v>0.0</v>
      </c>
      <c r="AP42" s="4">
        <v>0.0</v>
      </c>
      <c r="AQ42" s="4">
        <v>0.0</v>
      </c>
      <c r="AR42" s="4">
        <v>0.0</v>
      </c>
      <c r="AS42" s="4">
        <v>0.0</v>
      </c>
      <c r="AT42" s="4">
        <v>0.0</v>
      </c>
      <c r="AU42" s="4">
        <v>0.0</v>
      </c>
      <c r="AV42" s="4">
        <v>0.0</v>
      </c>
      <c r="AW42" s="4">
        <v>0.0</v>
      </c>
      <c r="AX42" s="2"/>
      <c r="AY42" s="2"/>
      <c r="AZ42" s="4">
        <f t="shared" si="8"/>
        <v>0</v>
      </c>
      <c r="BA42" s="4"/>
      <c r="BB42" s="4"/>
      <c r="BC42" s="4"/>
      <c r="BD42" s="4"/>
      <c r="BE42" s="4"/>
      <c r="BF42" s="4"/>
      <c r="BG42" s="4"/>
      <c r="BH42" s="4"/>
      <c r="BI42" s="4"/>
      <c r="BJ42" s="4"/>
      <c r="BK42" s="4"/>
      <c r="BL42" s="4"/>
      <c r="BM42" s="4">
        <f t="shared" si="9"/>
        <v>0</v>
      </c>
      <c r="BN42" s="4">
        <v>0.0</v>
      </c>
      <c r="BO42" s="4">
        <v>0.0</v>
      </c>
      <c r="BP42" s="4">
        <v>0.0</v>
      </c>
      <c r="BQ42" s="4">
        <v>0.0</v>
      </c>
      <c r="BR42" s="4">
        <v>0.0</v>
      </c>
      <c r="BS42" s="4">
        <v>0.0</v>
      </c>
      <c r="BT42" s="4">
        <v>0.0</v>
      </c>
      <c r="BU42" s="4">
        <v>0.0</v>
      </c>
      <c r="BV42" s="4">
        <v>0.0</v>
      </c>
      <c r="BW42" s="4"/>
      <c r="BX42" s="4"/>
      <c r="BY42" s="4"/>
      <c r="BZ42" s="4"/>
      <c r="CA42" s="4"/>
      <c r="CB42" s="4"/>
      <c r="CC42" s="4">
        <f t="shared" si="10"/>
        <v>0</v>
      </c>
      <c r="CD42" s="2"/>
      <c r="CE42" s="2"/>
      <c r="CF42" s="2"/>
    </row>
    <row r="43" ht="14.25" hidden="1" customHeight="1">
      <c r="A43" s="551" t="s">
        <v>5979</v>
      </c>
      <c r="B43" s="4"/>
      <c r="C43" s="548"/>
      <c r="D43" s="548"/>
      <c r="E43" s="548"/>
      <c r="F43" s="548"/>
      <c r="G43" s="548"/>
      <c r="H43" s="549"/>
      <c r="I43" s="549"/>
      <c r="J43" s="549"/>
      <c r="K43" s="549"/>
      <c r="L43" s="550"/>
      <c r="M43" s="549"/>
      <c r="N43" s="549"/>
      <c r="O43" s="549"/>
      <c r="P43" s="549"/>
      <c r="Q43" s="549"/>
      <c r="R43" s="549"/>
      <c r="S43" s="549"/>
      <c r="T43" s="548"/>
      <c r="U43" s="548"/>
      <c r="V43" s="548"/>
      <c r="W43" s="548"/>
      <c r="X43" s="4"/>
      <c r="Y43" s="548"/>
      <c r="Z43" s="548"/>
      <c r="AA43" s="548"/>
      <c r="AB43" s="548"/>
      <c r="AC43" s="548"/>
      <c r="AD43" s="548"/>
      <c r="AE43" s="548"/>
      <c r="AF43" s="548"/>
      <c r="AG43" s="548"/>
      <c r="AH43" s="548"/>
      <c r="AI43" s="548"/>
      <c r="AJ43" s="548"/>
      <c r="AK43" s="548"/>
      <c r="AL43" s="548"/>
      <c r="AM43" s="4"/>
      <c r="AN43" s="548"/>
      <c r="AO43" s="548"/>
      <c r="AP43" s="4">
        <v>0.0</v>
      </c>
      <c r="AQ43" s="4">
        <v>0.0</v>
      </c>
      <c r="AR43" s="4">
        <v>0.0</v>
      </c>
      <c r="AS43" s="4">
        <v>0.0</v>
      </c>
      <c r="AT43" s="4">
        <v>0.0</v>
      </c>
      <c r="AU43" s="4">
        <v>0.0</v>
      </c>
      <c r="AV43" s="4">
        <v>0.0</v>
      </c>
      <c r="AW43" s="4">
        <v>0.0</v>
      </c>
      <c r="AX43" s="2"/>
      <c r="AY43" s="2"/>
      <c r="AZ43" s="4">
        <f t="shared" si="8"/>
        <v>0</v>
      </c>
      <c r="BA43" s="4"/>
      <c r="BB43" s="4"/>
      <c r="BC43" s="4"/>
      <c r="BD43" s="4"/>
      <c r="BE43" s="4"/>
      <c r="BF43" s="4"/>
      <c r="BG43" s="4"/>
      <c r="BH43" s="4"/>
      <c r="BI43" s="4"/>
      <c r="BJ43" s="4"/>
      <c r="BK43" s="4"/>
      <c r="BL43" s="4"/>
      <c r="BM43" s="4">
        <f t="shared" si="9"/>
        <v>0</v>
      </c>
      <c r="BN43" s="4">
        <v>0.0</v>
      </c>
      <c r="BO43" s="4">
        <v>0.0</v>
      </c>
      <c r="BP43" s="4">
        <v>0.0</v>
      </c>
      <c r="BQ43" s="4">
        <v>0.0</v>
      </c>
      <c r="BR43" s="4">
        <v>0.0</v>
      </c>
      <c r="BS43" s="4">
        <v>0.0</v>
      </c>
      <c r="BT43" s="4">
        <v>0.0</v>
      </c>
      <c r="BU43" s="4">
        <v>0.0</v>
      </c>
      <c r="BV43" s="4">
        <v>0.0</v>
      </c>
      <c r="BW43" s="4"/>
      <c r="BX43" s="4"/>
      <c r="BY43" s="4"/>
      <c r="BZ43" s="4"/>
      <c r="CA43" s="4"/>
      <c r="CB43" s="4"/>
      <c r="CC43" s="4">
        <f t="shared" si="10"/>
        <v>0</v>
      </c>
      <c r="CD43" s="2"/>
      <c r="CE43" s="2"/>
      <c r="CF43" s="2"/>
    </row>
    <row r="44" ht="14.25" hidden="1" customHeight="1">
      <c r="A44" s="551" t="s">
        <v>6006</v>
      </c>
      <c r="B44" s="4"/>
      <c r="C44" s="548"/>
      <c r="D44" s="548"/>
      <c r="E44" s="548"/>
      <c r="F44" s="548"/>
      <c r="G44" s="548"/>
      <c r="H44" s="549"/>
      <c r="I44" s="549"/>
      <c r="J44" s="549"/>
      <c r="K44" s="549"/>
      <c r="L44" s="550"/>
      <c r="M44" s="549"/>
      <c r="N44" s="549"/>
      <c r="O44" s="549"/>
      <c r="P44" s="549"/>
      <c r="Q44" s="549"/>
      <c r="R44" s="549"/>
      <c r="S44" s="549"/>
      <c r="T44" s="548"/>
      <c r="U44" s="548"/>
      <c r="V44" s="548"/>
      <c r="W44" s="548"/>
      <c r="X44" s="4"/>
      <c r="Y44" s="548"/>
      <c r="Z44" s="548"/>
      <c r="AA44" s="548"/>
      <c r="AB44" s="548"/>
      <c r="AC44" s="548"/>
      <c r="AD44" s="548"/>
      <c r="AE44" s="548"/>
      <c r="AF44" s="548"/>
      <c r="AG44" s="548"/>
      <c r="AH44" s="548"/>
      <c r="AI44" s="548"/>
      <c r="AJ44" s="548"/>
      <c r="AK44" s="548"/>
      <c r="AL44" s="548"/>
      <c r="AM44" s="4"/>
      <c r="AN44" s="548"/>
      <c r="AO44" s="548"/>
      <c r="AP44" s="548"/>
      <c r="AQ44" s="4">
        <v>0.0</v>
      </c>
      <c r="AR44" s="4">
        <v>0.0</v>
      </c>
      <c r="AS44" s="4">
        <v>0.0</v>
      </c>
      <c r="AT44" s="4">
        <v>0.0</v>
      </c>
      <c r="AU44" s="4">
        <v>0.0</v>
      </c>
      <c r="AV44" s="4">
        <v>0.0</v>
      </c>
      <c r="AW44" s="4">
        <v>0.0</v>
      </c>
      <c r="AX44" s="2"/>
      <c r="AY44" s="2"/>
      <c r="AZ44" s="4">
        <f t="shared" si="8"/>
        <v>0</v>
      </c>
      <c r="BA44" s="4"/>
      <c r="BB44" s="4"/>
      <c r="BC44" s="4"/>
      <c r="BD44" s="4"/>
      <c r="BE44" s="4"/>
      <c r="BF44" s="4"/>
      <c r="BG44" s="4"/>
      <c r="BH44" s="4"/>
      <c r="BI44" s="4"/>
      <c r="BJ44" s="4"/>
      <c r="BK44" s="4"/>
      <c r="BL44" s="4"/>
      <c r="BM44" s="4">
        <f t="shared" si="9"/>
        <v>0</v>
      </c>
      <c r="BN44" s="4">
        <v>0.0</v>
      </c>
      <c r="BO44" s="4">
        <v>0.0</v>
      </c>
      <c r="BP44" s="4">
        <v>0.0</v>
      </c>
      <c r="BQ44" s="4">
        <v>0.0</v>
      </c>
      <c r="BR44" s="4">
        <v>0.0</v>
      </c>
      <c r="BS44" s="4">
        <v>0.0</v>
      </c>
      <c r="BT44" s="4">
        <v>0.0</v>
      </c>
      <c r="BU44" s="4">
        <v>0.0</v>
      </c>
      <c r="BV44" s="4">
        <v>0.0</v>
      </c>
      <c r="BW44" s="4"/>
      <c r="BX44" s="4"/>
      <c r="BY44" s="4"/>
      <c r="BZ44" s="4"/>
      <c r="CA44" s="4"/>
      <c r="CB44" s="4"/>
      <c r="CC44" s="4">
        <f t="shared" si="10"/>
        <v>0</v>
      </c>
      <c r="CD44" s="2"/>
      <c r="CE44" s="2"/>
      <c r="CF44" s="2"/>
    </row>
    <row r="45" ht="14.25" hidden="1" customHeight="1">
      <c r="A45" s="551" t="s">
        <v>5981</v>
      </c>
      <c r="B45" s="4"/>
      <c r="C45" s="548"/>
      <c r="D45" s="548"/>
      <c r="E45" s="548"/>
      <c r="F45" s="548"/>
      <c r="G45" s="548"/>
      <c r="H45" s="549"/>
      <c r="I45" s="549"/>
      <c r="J45" s="549"/>
      <c r="K45" s="549"/>
      <c r="L45" s="550"/>
      <c r="M45" s="549"/>
      <c r="N45" s="549"/>
      <c r="O45" s="549"/>
      <c r="P45" s="549"/>
      <c r="Q45" s="549"/>
      <c r="R45" s="549"/>
      <c r="S45" s="549"/>
      <c r="T45" s="548"/>
      <c r="U45" s="548"/>
      <c r="V45" s="548"/>
      <c r="W45" s="548"/>
      <c r="X45" s="4"/>
      <c r="Y45" s="548"/>
      <c r="Z45" s="548"/>
      <c r="AA45" s="548"/>
      <c r="AB45" s="548"/>
      <c r="AC45" s="548"/>
      <c r="AD45" s="548"/>
      <c r="AE45" s="548"/>
      <c r="AF45" s="548"/>
      <c r="AG45" s="548"/>
      <c r="AH45" s="548"/>
      <c r="AI45" s="548"/>
      <c r="AJ45" s="548"/>
      <c r="AK45" s="548"/>
      <c r="AL45" s="548"/>
      <c r="AM45" s="4"/>
      <c r="AN45" s="548"/>
      <c r="AO45" s="548"/>
      <c r="AP45" s="548"/>
      <c r="AQ45" s="548"/>
      <c r="AR45" s="4"/>
      <c r="AS45" s="4"/>
      <c r="AT45" s="4"/>
      <c r="AU45" s="4"/>
      <c r="AV45" s="4"/>
      <c r="AW45" s="4"/>
      <c r="AX45" s="2"/>
      <c r="AY45" s="2"/>
      <c r="AZ45" s="4">
        <f t="shared" si="8"/>
        <v>0</v>
      </c>
      <c r="BA45" s="4"/>
      <c r="BB45" s="4"/>
      <c r="BC45" s="4"/>
      <c r="BD45" s="4"/>
      <c r="BE45" s="4"/>
      <c r="BF45" s="4"/>
      <c r="BG45" s="4"/>
      <c r="BH45" s="4"/>
      <c r="BI45" s="4"/>
      <c r="BJ45" s="4"/>
      <c r="BK45" s="4"/>
      <c r="BL45" s="4"/>
      <c r="BM45" s="4">
        <f t="shared" si="9"/>
        <v>0</v>
      </c>
      <c r="BN45" s="4">
        <v>0.0</v>
      </c>
      <c r="BO45" s="4">
        <v>0.0</v>
      </c>
      <c r="BP45" s="4">
        <v>0.0</v>
      </c>
      <c r="BQ45" s="4">
        <v>0.0</v>
      </c>
      <c r="BR45" s="4">
        <v>0.0</v>
      </c>
      <c r="BS45" s="4">
        <v>0.0</v>
      </c>
      <c r="BT45" s="4">
        <v>0.0</v>
      </c>
      <c r="BU45" s="4">
        <v>0.0</v>
      </c>
      <c r="BV45" s="4">
        <v>0.0</v>
      </c>
      <c r="BW45" s="4"/>
      <c r="BX45" s="4"/>
      <c r="BY45" s="4"/>
      <c r="BZ45" s="4"/>
      <c r="CA45" s="4"/>
      <c r="CB45" s="4"/>
      <c r="CC45" s="4">
        <f t="shared" si="10"/>
        <v>0</v>
      </c>
      <c r="CD45" s="2"/>
      <c r="CE45" s="2"/>
      <c r="CF45" s="2"/>
    </row>
    <row r="46" ht="14.25" hidden="1" customHeight="1">
      <c r="A46" s="12"/>
      <c r="B46" s="12"/>
      <c r="C46" s="4"/>
      <c r="D46" s="4"/>
      <c r="E46" s="4"/>
      <c r="F46" s="4"/>
      <c r="G46" s="4"/>
      <c r="H46" s="2"/>
      <c r="I46" s="2"/>
      <c r="J46" s="2"/>
      <c r="K46" s="2"/>
      <c r="L46" s="2"/>
      <c r="M46" s="2"/>
      <c r="N46" s="2"/>
      <c r="O46" s="2"/>
      <c r="P46" s="2"/>
      <c r="Q46" s="2"/>
      <c r="R46" s="2"/>
      <c r="S46" s="2"/>
      <c r="T46" s="2"/>
      <c r="U46" s="2"/>
      <c r="V46" s="2"/>
      <c r="W46" s="2"/>
      <c r="X46" s="2"/>
      <c r="Y46" s="2"/>
      <c r="Z46" s="2"/>
      <c r="AA46" s="4">
        <v>0.0</v>
      </c>
      <c r="AB46" s="4">
        <v>0.0</v>
      </c>
      <c r="AC46" s="4"/>
      <c r="AD46" s="4"/>
      <c r="AE46" s="4"/>
      <c r="AF46" s="4"/>
      <c r="AG46" s="4"/>
      <c r="AH46" s="4"/>
      <c r="AI46" s="4"/>
      <c r="AJ46" s="4"/>
      <c r="AK46" s="4"/>
      <c r="AL46" s="4"/>
      <c r="AM46" s="4"/>
      <c r="AN46" s="4">
        <v>0.0</v>
      </c>
      <c r="AO46" s="4">
        <v>0.0</v>
      </c>
      <c r="AP46" s="4">
        <v>0.0</v>
      </c>
      <c r="AQ46" s="4">
        <v>0.0</v>
      </c>
      <c r="AR46" s="4">
        <v>0.0</v>
      </c>
      <c r="AS46" s="4">
        <v>0.0</v>
      </c>
      <c r="AT46" s="4">
        <v>0.0</v>
      </c>
      <c r="AU46" s="4">
        <v>0.0</v>
      </c>
      <c r="AV46" s="4">
        <v>0.0</v>
      </c>
      <c r="AW46" s="4">
        <v>0.0</v>
      </c>
      <c r="AX46" s="2"/>
      <c r="AY46" s="2"/>
      <c r="AZ46" s="4">
        <f t="shared" si="8"/>
        <v>0</v>
      </c>
      <c r="BA46" s="4"/>
      <c r="BB46" s="4"/>
      <c r="BC46" s="4"/>
      <c r="BD46" s="4"/>
      <c r="BE46" s="4"/>
      <c r="BF46" s="4"/>
      <c r="BG46" s="4"/>
      <c r="BH46" s="4"/>
      <c r="BI46" s="4"/>
      <c r="BJ46" s="4"/>
      <c r="BK46" s="4"/>
      <c r="BL46" s="4"/>
      <c r="BM46" s="4">
        <f t="shared" si="9"/>
        <v>0</v>
      </c>
      <c r="BN46" s="4">
        <v>0.0</v>
      </c>
      <c r="BO46" s="4">
        <v>0.0</v>
      </c>
      <c r="BP46" s="4">
        <v>0.0</v>
      </c>
      <c r="BQ46" s="4">
        <v>0.0</v>
      </c>
      <c r="BR46" s="4">
        <v>0.0</v>
      </c>
      <c r="BS46" s="4">
        <v>0.0</v>
      </c>
      <c r="BT46" s="4">
        <v>0.0</v>
      </c>
      <c r="BU46" s="4">
        <v>0.0</v>
      </c>
      <c r="BV46" s="4">
        <v>0.0</v>
      </c>
      <c r="BW46" s="4"/>
      <c r="BX46" s="4"/>
      <c r="BY46" s="4"/>
      <c r="BZ46" s="4"/>
      <c r="CA46" s="4"/>
      <c r="CB46" s="4"/>
      <c r="CC46" s="4">
        <f t="shared" si="10"/>
        <v>0</v>
      </c>
      <c r="CD46" s="2"/>
      <c r="CE46" s="2"/>
      <c r="CF46" s="2"/>
    </row>
    <row r="47" ht="14.25" customHeight="1">
      <c r="A47" s="552" t="s">
        <v>15</v>
      </c>
      <c r="B47" s="553">
        <f t="shared" ref="B47:K47" si="11">SUM(B8:B46)</f>
        <v>390381.2064</v>
      </c>
      <c r="C47" s="553">
        <f t="shared" si="11"/>
        <v>9782.688767</v>
      </c>
      <c r="D47" s="553">
        <f t="shared" si="11"/>
        <v>9782.688767</v>
      </c>
      <c r="E47" s="553">
        <f t="shared" si="11"/>
        <v>22382.68877</v>
      </c>
      <c r="F47" s="553">
        <f t="shared" si="11"/>
        <v>9782.688767</v>
      </c>
      <c r="G47" s="553">
        <f t="shared" si="11"/>
        <v>9782.688767</v>
      </c>
      <c r="H47" s="553">
        <f t="shared" si="11"/>
        <v>26057.68877</v>
      </c>
      <c r="I47" s="553">
        <f t="shared" si="11"/>
        <v>9782.688767</v>
      </c>
      <c r="J47" s="553">
        <f t="shared" si="11"/>
        <v>9782.688767</v>
      </c>
      <c r="K47" s="553">
        <f t="shared" si="11"/>
        <v>9782.688767</v>
      </c>
      <c r="L47" s="553"/>
      <c r="M47" s="553">
        <f t="shared" ref="M47:AL47" si="12">SUM(M8:M46)</f>
        <v>12572.63477</v>
      </c>
      <c r="N47" s="553">
        <f t="shared" si="12"/>
        <v>9782.688767</v>
      </c>
      <c r="O47" s="553">
        <f t="shared" si="12"/>
        <v>14282.15357</v>
      </c>
      <c r="P47" s="553">
        <f t="shared" si="12"/>
        <v>9782.688767</v>
      </c>
      <c r="Q47" s="553">
        <f t="shared" si="12"/>
        <v>11822.68877</v>
      </c>
      <c r="R47" s="553">
        <f t="shared" si="12"/>
        <v>9782.688767</v>
      </c>
      <c r="S47" s="553">
        <f t="shared" si="12"/>
        <v>9782.688767</v>
      </c>
      <c r="T47" s="553">
        <f t="shared" si="12"/>
        <v>9782.688767</v>
      </c>
      <c r="U47" s="553">
        <f t="shared" si="12"/>
        <v>9782.688767</v>
      </c>
      <c r="V47" s="553">
        <f t="shared" si="12"/>
        <v>9782.688767</v>
      </c>
      <c r="W47" s="553">
        <f t="shared" si="12"/>
        <v>9782.688767</v>
      </c>
      <c r="X47" s="553">
        <f t="shared" si="12"/>
        <v>9782.688767</v>
      </c>
      <c r="Y47" s="553">
        <f t="shared" si="12"/>
        <v>126721.676</v>
      </c>
      <c r="Z47" s="553">
        <f t="shared" si="12"/>
        <v>117392.2652</v>
      </c>
      <c r="AA47" s="553">
        <f t="shared" si="12"/>
        <v>9782.688767</v>
      </c>
      <c r="AB47" s="553">
        <f t="shared" si="12"/>
        <v>9782.688767</v>
      </c>
      <c r="AC47" s="553">
        <f t="shared" si="12"/>
        <v>9782.688767</v>
      </c>
      <c r="AD47" s="553">
        <f t="shared" si="12"/>
        <v>9782.688767</v>
      </c>
      <c r="AE47" s="553">
        <f t="shared" si="12"/>
        <v>9782.688767</v>
      </c>
      <c r="AF47" s="553">
        <f t="shared" si="12"/>
        <v>9782.688767</v>
      </c>
      <c r="AG47" s="553">
        <f t="shared" si="12"/>
        <v>9782.688767</v>
      </c>
      <c r="AH47" s="553">
        <f t="shared" si="12"/>
        <v>9782.688767</v>
      </c>
      <c r="AI47" s="553">
        <f t="shared" si="12"/>
        <v>9782.688767</v>
      </c>
      <c r="AJ47" s="553">
        <f t="shared" si="12"/>
        <v>9782.688767</v>
      </c>
      <c r="AK47" s="553">
        <f t="shared" si="12"/>
        <v>9782.688767</v>
      </c>
      <c r="AL47" s="553">
        <f t="shared" si="12"/>
        <v>9782.688767</v>
      </c>
      <c r="AM47" s="553"/>
      <c r="AN47" s="553">
        <f t="shared" ref="AN47:BV47" si="13">SUM(AN8:AN46)</f>
        <v>9782.688767</v>
      </c>
      <c r="AO47" s="553">
        <f t="shared" si="13"/>
        <v>9782.688767</v>
      </c>
      <c r="AP47" s="553">
        <f t="shared" si="13"/>
        <v>9782.688767</v>
      </c>
      <c r="AQ47" s="553">
        <f t="shared" si="13"/>
        <v>0</v>
      </c>
      <c r="AR47" s="553">
        <f t="shared" si="13"/>
        <v>0</v>
      </c>
      <c r="AS47" s="553">
        <f t="shared" si="13"/>
        <v>0</v>
      </c>
      <c r="AT47" s="553">
        <f t="shared" si="13"/>
        <v>0</v>
      </c>
      <c r="AU47" s="553">
        <f t="shared" si="13"/>
        <v>0</v>
      </c>
      <c r="AV47" s="553">
        <f t="shared" si="13"/>
        <v>0</v>
      </c>
      <c r="AW47" s="553">
        <f t="shared" si="13"/>
        <v>0</v>
      </c>
      <c r="AX47" s="553">
        <f t="shared" si="13"/>
        <v>0</v>
      </c>
      <c r="AY47" s="553">
        <f t="shared" si="13"/>
        <v>0</v>
      </c>
      <c r="AZ47" s="553">
        <f t="shared" si="13"/>
        <v>29348.0663</v>
      </c>
      <c r="BA47" s="553">
        <f t="shared" si="13"/>
        <v>0</v>
      </c>
      <c r="BB47" s="553">
        <f t="shared" si="13"/>
        <v>0</v>
      </c>
      <c r="BC47" s="553">
        <f t="shared" si="13"/>
        <v>0</v>
      </c>
      <c r="BD47" s="553">
        <f t="shared" si="13"/>
        <v>0</v>
      </c>
      <c r="BE47" s="553">
        <f t="shared" si="13"/>
        <v>0</v>
      </c>
      <c r="BF47" s="553">
        <f t="shared" si="13"/>
        <v>0</v>
      </c>
      <c r="BG47" s="553">
        <f t="shared" si="13"/>
        <v>0</v>
      </c>
      <c r="BH47" s="553">
        <f t="shared" si="13"/>
        <v>0</v>
      </c>
      <c r="BI47" s="553">
        <f t="shared" si="13"/>
        <v>0</v>
      </c>
      <c r="BJ47" s="553">
        <f t="shared" si="13"/>
        <v>0</v>
      </c>
      <c r="BK47" s="553">
        <f t="shared" si="13"/>
        <v>0</v>
      </c>
      <c r="BL47" s="553">
        <f t="shared" si="13"/>
        <v>0</v>
      </c>
      <c r="BM47" s="553">
        <f t="shared" si="13"/>
        <v>0</v>
      </c>
      <c r="BN47" s="553">
        <f t="shared" si="13"/>
        <v>0</v>
      </c>
      <c r="BO47" s="553">
        <f t="shared" si="13"/>
        <v>0</v>
      </c>
      <c r="BP47" s="553">
        <f t="shared" si="13"/>
        <v>0</v>
      </c>
      <c r="BQ47" s="553">
        <f t="shared" si="13"/>
        <v>0</v>
      </c>
      <c r="BR47" s="553">
        <f t="shared" si="13"/>
        <v>0</v>
      </c>
      <c r="BS47" s="553">
        <f t="shared" si="13"/>
        <v>0</v>
      </c>
      <c r="BT47" s="553">
        <f t="shared" si="13"/>
        <v>0</v>
      </c>
      <c r="BU47" s="553">
        <f t="shared" si="13"/>
        <v>0</v>
      </c>
      <c r="BV47" s="553">
        <f t="shared" si="13"/>
        <v>0</v>
      </c>
      <c r="BW47" s="553"/>
      <c r="BX47" s="553"/>
      <c r="BY47" s="553"/>
      <c r="BZ47" s="553"/>
      <c r="CA47" s="553"/>
      <c r="CB47" s="553"/>
      <c r="CC47" s="553">
        <f>SUM(CC8:CC46)</f>
        <v>0</v>
      </c>
      <c r="CD47" s="552"/>
      <c r="CE47" s="552"/>
      <c r="CF47" s="552"/>
    </row>
    <row r="48" ht="14.25" customHeight="1">
      <c r="A48" s="2"/>
      <c r="B48" s="2"/>
      <c r="C48" s="4"/>
      <c r="D48" s="4"/>
      <c r="E48" s="4"/>
      <c r="F48" s="4"/>
      <c r="G48" s="4"/>
      <c r="H48" s="2"/>
      <c r="I48" s="18">
        <f>I47/0.12</f>
        <v>81522.40639</v>
      </c>
      <c r="J48" s="2"/>
      <c r="K48" s="18">
        <f>K47/0.12</f>
        <v>81522.40639</v>
      </c>
      <c r="L48" s="18"/>
      <c r="M48" s="18">
        <f t="shared" ref="M48:P48" si="14">M47/0.12</f>
        <v>104771.9564</v>
      </c>
      <c r="N48" s="18">
        <f t="shared" si="14"/>
        <v>81522.40639</v>
      </c>
      <c r="O48" s="18">
        <f t="shared" si="14"/>
        <v>119017.9464</v>
      </c>
      <c r="P48" s="18">
        <f t="shared" si="14"/>
        <v>81522.40639</v>
      </c>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row>
    <row r="49" ht="14.25" customHeight="1">
      <c r="A49" s="2"/>
      <c r="B49" s="2"/>
      <c r="C49" s="4"/>
      <c r="D49" s="4"/>
      <c r="E49" s="4"/>
      <c r="F49" s="4"/>
      <c r="G49" s="4"/>
      <c r="H49" s="2"/>
      <c r="I49" s="18">
        <f>I47+I48</f>
        <v>91305.09516</v>
      </c>
      <c r="J49" s="2"/>
      <c r="K49" s="18">
        <f>K47+K48</f>
        <v>91305.09516</v>
      </c>
      <c r="L49" s="18"/>
      <c r="M49" s="18">
        <f t="shared" ref="M49:P49" si="15">M47+M48</f>
        <v>117344.5912</v>
      </c>
      <c r="N49" s="18">
        <f t="shared" si="15"/>
        <v>91305.09516</v>
      </c>
      <c r="O49" s="18">
        <f t="shared" si="15"/>
        <v>133300.1</v>
      </c>
      <c r="P49" s="18">
        <f t="shared" si="15"/>
        <v>91305.09516</v>
      </c>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row>
    <row r="50" ht="14.25" customHeight="1">
      <c r="A50" s="2"/>
      <c r="B50" s="2"/>
      <c r="C50" s="4"/>
      <c r="D50" s="4"/>
      <c r="E50" s="4"/>
      <c r="F50" s="4"/>
      <c r="G50" s="4"/>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row>
    <row r="51" ht="14.25" customHeight="1">
      <c r="A51" s="539" t="s">
        <v>12</v>
      </c>
      <c r="B51" s="539"/>
      <c r="C51" s="540"/>
      <c r="D51" s="540"/>
      <c r="E51" s="540"/>
      <c r="F51" s="540"/>
      <c r="G51" s="540"/>
      <c r="H51" s="541"/>
      <c r="I51" s="541"/>
      <c r="J51" s="541"/>
      <c r="K51" s="541"/>
      <c r="L51" s="541"/>
      <c r="M51" s="541"/>
      <c r="N51" s="541"/>
      <c r="O51" s="541"/>
      <c r="P51" s="541"/>
      <c r="Q51" s="541"/>
      <c r="R51" s="541"/>
      <c r="S51" s="541"/>
      <c r="T51" s="541"/>
      <c r="U51" s="541"/>
      <c r="V51" s="541"/>
      <c r="W51" s="541"/>
      <c r="X51" s="541"/>
      <c r="Y51" s="541"/>
      <c r="Z51" s="541"/>
      <c r="AA51" s="541"/>
      <c r="AB51" s="541"/>
      <c r="AC51" s="541"/>
      <c r="AD51" s="541"/>
      <c r="AE51" s="541"/>
      <c r="AF51" s="541"/>
      <c r="AG51" s="541"/>
      <c r="AH51" s="541"/>
      <c r="AI51" s="541"/>
      <c r="AJ51" s="541"/>
      <c r="AK51" s="541"/>
      <c r="AL51" s="541"/>
      <c r="AM51" s="2"/>
      <c r="AN51" s="541"/>
      <c r="AO51" s="541"/>
      <c r="AP51" s="541"/>
      <c r="AQ51" s="541"/>
      <c r="AR51" s="541"/>
      <c r="AS51" s="541"/>
      <c r="AT51" s="541"/>
      <c r="AU51" s="541"/>
      <c r="AV51" s="541"/>
      <c r="AW51" s="541"/>
      <c r="AX51" s="541"/>
      <c r="AY51" s="541"/>
      <c r="AZ51" s="541"/>
      <c r="BA51" s="541"/>
      <c r="BB51" s="541"/>
      <c r="BC51" s="541"/>
      <c r="BD51" s="541"/>
      <c r="BE51" s="541"/>
      <c r="BF51" s="541"/>
      <c r="BG51" s="541"/>
      <c r="BH51" s="541"/>
      <c r="BI51" s="541"/>
      <c r="BJ51" s="541"/>
      <c r="BK51" s="541"/>
      <c r="BL51" s="541"/>
      <c r="BM51" s="541"/>
      <c r="BN51" s="541"/>
      <c r="BO51" s="541"/>
      <c r="BP51" s="541"/>
      <c r="BQ51" s="541"/>
      <c r="BR51" s="541"/>
      <c r="BS51" s="541"/>
      <c r="BT51" s="541"/>
      <c r="BU51" s="541"/>
      <c r="BV51" s="541"/>
      <c r="BW51" s="541"/>
      <c r="BX51" s="541"/>
      <c r="BY51" s="541"/>
      <c r="BZ51" s="541"/>
      <c r="CA51" s="541"/>
      <c r="CB51" s="541"/>
      <c r="CC51" s="541"/>
      <c r="CD51" s="541"/>
      <c r="CE51" s="541"/>
      <c r="CF51" s="541"/>
    </row>
    <row r="52" ht="14.25" customHeight="1">
      <c r="A52" s="1"/>
      <c r="B52" s="1"/>
      <c r="C52" s="35" t="s">
        <v>5960</v>
      </c>
      <c r="O52" s="35"/>
      <c r="P52" s="35"/>
      <c r="Q52" s="35"/>
      <c r="R52" s="35"/>
      <c r="S52" s="35"/>
      <c r="T52" s="35"/>
      <c r="U52" s="35"/>
      <c r="V52" s="35"/>
      <c r="W52" s="35"/>
      <c r="X52" s="35"/>
      <c r="Y52" s="35"/>
      <c r="Z52" s="35"/>
      <c r="AA52" s="35"/>
      <c r="AB52" s="35"/>
      <c r="AC52" s="35"/>
      <c r="AD52" s="35"/>
      <c r="AE52" s="35"/>
      <c r="AF52" s="35"/>
      <c r="AG52" s="35"/>
      <c r="AH52" s="35"/>
      <c r="AI52" s="35"/>
      <c r="AJ52" s="35"/>
      <c r="AK52" s="35"/>
      <c r="AL52" s="35"/>
      <c r="AM52" s="35"/>
      <c r="AN52" s="35"/>
      <c r="AO52" s="35"/>
      <c r="AP52" s="35"/>
      <c r="AQ52" s="35"/>
      <c r="AR52" s="35"/>
      <c r="AS52" s="35"/>
      <c r="AT52" s="35"/>
      <c r="AU52" s="35"/>
      <c r="AV52" s="35"/>
      <c r="AW52" s="35"/>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row>
    <row r="53" ht="14.25" customHeight="1">
      <c r="A53" s="22"/>
      <c r="B53" s="22" t="s">
        <v>4</v>
      </c>
      <c r="C53" s="542" t="str">
        <f>A55</f>
        <v>APRIL 2019</v>
      </c>
      <c r="D53" s="542" t="str">
        <f>A56</f>
        <v>MAY 2019</v>
      </c>
      <c r="E53" s="542" t="str">
        <f>A57</f>
        <v>JUNE 2019</v>
      </c>
      <c r="F53" s="542" t="str">
        <f>A58</f>
        <v>JULY 2019</v>
      </c>
      <c r="G53" s="542" t="str">
        <f>A59</f>
        <v>AUGUST 2019</v>
      </c>
      <c r="H53" s="543" t="str">
        <f>A60</f>
        <v>SEPTEMBER 2019</v>
      </c>
      <c r="I53" s="543" t="str">
        <f>A61</f>
        <v>OCTOBER 2019</v>
      </c>
      <c r="J53" s="543" t="str">
        <f>A62</f>
        <v>NOVEMBER 2019</v>
      </c>
      <c r="K53" s="543" t="str">
        <f>A63</f>
        <v>DECEMBER 2019</v>
      </c>
      <c r="L53" s="543" t="s">
        <v>5961</v>
      </c>
      <c r="M53" s="543" t="str">
        <f t="shared" ref="M53:O53" si="16">M6</f>
        <v>JANUARY 2020</v>
      </c>
      <c r="N53" s="543" t="str">
        <f t="shared" si="16"/>
        <v>FEBRUARY 2020</v>
      </c>
      <c r="O53" s="543" t="str">
        <f t="shared" si="16"/>
        <v>MARCH 2020</v>
      </c>
      <c r="P53" s="544" t="s">
        <v>5962</v>
      </c>
      <c r="Q53" s="544" t="s">
        <v>28</v>
      </c>
      <c r="R53" s="544" t="s">
        <v>29</v>
      </c>
      <c r="S53" s="544" t="s">
        <v>31</v>
      </c>
      <c r="T53" s="544" t="s">
        <v>32</v>
      </c>
      <c r="U53" s="544" t="s">
        <v>33</v>
      </c>
      <c r="V53" s="544" t="s">
        <v>34</v>
      </c>
      <c r="W53" s="544" t="s">
        <v>35</v>
      </c>
      <c r="X53" s="544" t="s">
        <v>36</v>
      </c>
      <c r="Y53" s="544" t="s">
        <v>5963</v>
      </c>
      <c r="Z53" s="544" t="s">
        <v>5964</v>
      </c>
      <c r="AA53" s="544" t="s">
        <v>5965</v>
      </c>
      <c r="AB53" s="544" t="s">
        <v>5966</v>
      </c>
      <c r="AC53" s="544" t="s">
        <v>5967</v>
      </c>
      <c r="AD53" s="544" t="s">
        <v>5968</v>
      </c>
      <c r="AE53" s="544" t="s">
        <v>5969</v>
      </c>
      <c r="AF53" s="544" t="s">
        <v>5970</v>
      </c>
      <c r="AG53" s="544" t="s">
        <v>5971</v>
      </c>
      <c r="AH53" s="544" t="s">
        <v>5972</v>
      </c>
      <c r="AI53" s="544" t="s">
        <v>5973</v>
      </c>
      <c r="AJ53" s="544" t="s">
        <v>5974</v>
      </c>
      <c r="AK53" s="543" t="str">
        <f>AK$6</f>
        <v>NOVEMBER 2021</v>
      </c>
      <c r="AL53" s="544" t="s">
        <v>5976</v>
      </c>
      <c r="AM53" s="543"/>
      <c r="AN53" s="544" t="s">
        <v>5977</v>
      </c>
      <c r="AO53" s="543" t="str">
        <f t="shared" ref="AO53:AS53" si="17">AO6</f>
        <v>FEB 2022</v>
      </c>
      <c r="AP53" s="543" t="str">
        <f t="shared" si="17"/>
        <v>MAR 2022</v>
      </c>
      <c r="AQ53" s="543" t="str">
        <f t="shared" si="17"/>
        <v>ARP 2022</v>
      </c>
      <c r="AR53" s="543" t="str">
        <f t="shared" si="17"/>
        <v>MAY 2022</v>
      </c>
      <c r="AS53" s="543" t="str">
        <f t="shared" si="17"/>
        <v>JUNE 2022</v>
      </c>
      <c r="AT53" s="544" t="s">
        <v>5983</v>
      </c>
      <c r="AU53" s="544" t="s">
        <v>5984</v>
      </c>
      <c r="AV53" s="543" t="str">
        <f t="shared" ref="AV53:AY53" si="18">AV6</f>
        <v>SEP 2022</v>
      </c>
      <c r="AW53" s="543" t="str">
        <f t="shared" si="18"/>
        <v>OCT 2022</v>
      </c>
      <c r="AX53" s="554" t="str">
        <f t="shared" si="18"/>
        <v>NOV. 2022</v>
      </c>
      <c r="AY53" s="554" t="str">
        <f t="shared" si="18"/>
        <v>DEC. 2022</v>
      </c>
      <c r="AZ53" s="22" t="s">
        <v>5989</v>
      </c>
      <c r="BA53" s="546">
        <f t="shared" ref="BA53:BL53" si="19">BA6</f>
        <v>44927</v>
      </c>
      <c r="BB53" s="546">
        <f t="shared" si="19"/>
        <v>44958</v>
      </c>
      <c r="BC53" s="546">
        <f t="shared" si="19"/>
        <v>44986</v>
      </c>
      <c r="BD53" s="546">
        <f t="shared" si="19"/>
        <v>45017</v>
      </c>
      <c r="BE53" s="547">
        <f t="shared" si="19"/>
        <v>45047</v>
      </c>
      <c r="BF53" s="546">
        <f t="shared" si="19"/>
        <v>45078</v>
      </c>
      <c r="BG53" s="546">
        <f t="shared" si="19"/>
        <v>45108</v>
      </c>
      <c r="BH53" s="546">
        <f t="shared" si="19"/>
        <v>45139</v>
      </c>
      <c r="BI53" s="546">
        <f t="shared" si="19"/>
        <v>45170</v>
      </c>
      <c r="BJ53" s="546">
        <f t="shared" si="19"/>
        <v>45200</v>
      </c>
      <c r="BK53" s="546">
        <f t="shared" si="19"/>
        <v>45231</v>
      </c>
      <c r="BL53" s="546">
        <f t="shared" si="19"/>
        <v>45261</v>
      </c>
      <c r="BM53" s="22" t="s">
        <v>5990</v>
      </c>
      <c r="BN53" s="546">
        <v>45292.0</v>
      </c>
      <c r="BO53" s="546">
        <v>45323.0</v>
      </c>
      <c r="BP53" s="546">
        <v>45352.0</v>
      </c>
      <c r="BQ53" s="546">
        <v>45383.0</v>
      </c>
      <c r="BR53" s="546">
        <v>45413.0</v>
      </c>
      <c r="BS53" s="546">
        <v>45444.0</v>
      </c>
      <c r="BT53" s="546">
        <v>45474.0</v>
      </c>
      <c r="BU53" s="546">
        <v>45505.0</v>
      </c>
      <c r="BV53" s="546">
        <v>45536.0</v>
      </c>
      <c r="BW53" s="546">
        <f t="shared" ref="BW53:CB53" si="20">BW6</f>
        <v>45566</v>
      </c>
      <c r="BX53" s="546">
        <f t="shared" si="20"/>
        <v>45597</v>
      </c>
      <c r="BY53" s="546">
        <f t="shared" si="20"/>
        <v>45627</v>
      </c>
      <c r="BZ53" s="546">
        <f t="shared" si="20"/>
        <v>45658</v>
      </c>
      <c r="CA53" s="546">
        <f t="shared" si="20"/>
        <v>45689</v>
      </c>
      <c r="CB53" s="546">
        <f t="shared" si="20"/>
        <v>45717</v>
      </c>
      <c r="CC53" s="22" t="s">
        <v>5991</v>
      </c>
      <c r="CD53" s="22"/>
      <c r="CE53" s="22"/>
      <c r="CF53" s="22"/>
    </row>
    <row r="54" ht="14.25" hidden="1" customHeight="1">
      <c r="A54" s="3" t="s">
        <v>5992</v>
      </c>
      <c r="B54" s="3"/>
      <c r="C54" s="35"/>
      <c r="D54" s="35"/>
      <c r="E54" s="35"/>
      <c r="F54" s="35"/>
      <c r="G54" s="35"/>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5"/>
    </row>
    <row r="55" ht="14.25" hidden="1" customHeight="1" outlineLevel="1">
      <c r="A55" s="10" t="s">
        <v>1</v>
      </c>
      <c r="B55" s="4">
        <f>'Summary of CG Purchased '!E7</f>
        <v>688499.5776</v>
      </c>
      <c r="C55" s="4">
        <f>'Summary of CG Purchased '!F7</f>
        <v>11474.99296</v>
      </c>
      <c r="D55" s="4">
        <f t="shared" ref="D55:K55" si="21">$C$55</f>
        <v>11474.99296</v>
      </c>
      <c r="E55" s="4">
        <f t="shared" si="21"/>
        <v>11474.99296</v>
      </c>
      <c r="F55" s="4">
        <f t="shared" si="21"/>
        <v>11474.99296</v>
      </c>
      <c r="G55" s="4">
        <f t="shared" si="21"/>
        <v>11474.99296</v>
      </c>
      <c r="H55" s="4">
        <f t="shared" si="21"/>
        <v>11474.99296</v>
      </c>
      <c r="I55" s="4">
        <f t="shared" si="21"/>
        <v>11474.99296</v>
      </c>
      <c r="J55" s="4">
        <f t="shared" si="21"/>
        <v>11474.99296</v>
      </c>
      <c r="K55" s="4">
        <f t="shared" si="21"/>
        <v>11474.99296</v>
      </c>
      <c r="L55" s="17">
        <f t="shared" ref="L55:L75" si="27">SUM(C55:K55)</f>
        <v>103274.9366</v>
      </c>
      <c r="M55" s="4">
        <f t="shared" ref="M55:X55" si="22">$C$55</f>
        <v>11474.99296</v>
      </c>
      <c r="N55" s="4">
        <f t="shared" si="22"/>
        <v>11474.99296</v>
      </c>
      <c r="O55" s="4">
        <f t="shared" si="22"/>
        <v>11474.99296</v>
      </c>
      <c r="P55" s="4">
        <f t="shared" si="22"/>
        <v>11474.99296</v>
      </c>
      <c r="Q55" s="4">
        <f t="shared" si="22"/>
        <v>11474.99296</v>
      </c>
      <c r="R55" s="4">
        <f t="shared" si="22"/>
        <v>11474.99296</v>
      </c>
      <c r="S55" s="4">
        <f t="shared" si="22"/>
        <v>11474.99296</v>
      </c>
      <c r="T55" s="4">
        <f t="shared" si="22"/>
        <v>11474.99296</v>
      </c>
      <c r="U55" s="4">
        <f t="shared" si="22"/>
        <v>11474.99296</v>
      </c>
      <c r="V55" s="4">
        <f t="shared" si="22"/>
        <v>11474.99296</v>
      </c>
      <c r="W55" s="4">
        <f t="shared" si="22"/>
        <v>11474.99296</v>
      </c>
      <c r="X55" s="4">
        <f t="shared" si="22"/>
        <v>11474.99296</v>
      </c>
      <c r="Y55" s="4">
        <f t="shared" ref="Y55:Y75" si="28">SUM(M55:X55)</f>
        <v>137699.9155</v>
      </c>
      <c r="Z55" s="4">
        <f t="shared" ref="Z55:Z87" si="29">SUM(AA55:AL55)</f>
        <v>137699.9155</v>
      </c>
      <c r="AA55" s="4">
        <f t="shared" ref="AA55:AL55" si="23">$C$55</f>
        <v>11474.99296</v>
      </c>
      <c r="AB55" s="4">
        <f t="shared" si="23"/>
        <v>11474.99296</v>
      </c>
      <c r="AC55" s="4">
        <f t="shared" si="23"/>
        <v>11474.99296</v>
      </c>
      <c r="AD55" s="4">
        <f t="shared" si="23"/>
        <v>11474.99296</v>
      </c>
      <c r="AE55" s="4">
        <f t="shared" si="23"/>
        <v>11474.99296</v>
      </c>
      <c r="AF55" s="4">
        <f t="shared" si="23"/>
        <v>11474.99296</v>
      </c>
      <c r="AG55" s="4">
        <f t="shared" si="23"/>
        <v>11474.99296</v>
      </c>
      <c r="AH55" s="4">
        <f t="shared" si="23"/>
        <v>11474.99296</v>
      </c>
      <c r="AI55" s="4">
        <f t="shared" si="23"/>
        <v>11474.99296</v>
      </c>
      <c r="AJ55" s="4">
        <f t="shared" si="23"/>
        <v>11474.99296</v>
      </c>
      <c r="AK55" s="4">
        <f t="shared" si="23"/>
        <v>11474.99296</v>
      </c>
      <c r="AL55" s="4">
        <f t="shared" si="23"/>
        <v>11474.99296</v>
      </c>
      <c r="AM55" s="4"/>
      <c r="AN55" s="4">
        <f t="shared" ref="AN55:AY55" si="24">$C$55</f>
        <v>11474.99296</v>
      </c>
      <c r="AO55" s="4">
        <f t="shared" si="24"/>
        <v>11474.99296</v>
      </c>
      <c r="AP55" s="4">
        <f t="shared" si="24"/>
        <v>11474.99296</v>
      </c>
      <c r="AQ55" s="4">
        <f t="shared" si="24"/>
        <v>11474.99296</v>
      </c>
      <c r="AR55" s="4">
        <f t="shared" si="24"/>
        <v>11474.99296</v>
      </c>
      <c r="AS55" s="4">
        <f t="shared" si="24"/>
        <v>11474.99296</v>
      </c>
      <c r="AT55" s="4">
        <f t="shared" si="24"/>
        <v>11474.99296</v>
      </c>
      <c r="AU55" s="4">
        <f t="shared" si="24"/>
        <v>11474.99296</v>
      </c>
      <c r="AV55" s="4">
        <f t="shared" si="24"/>
        <v>11474.99296</v>
      </c>
      <c r="AW55" s="4">
        <f t="shared" si="24"/>
        <v>11474.99296</v>
      </c>
      <c r="AX55" s="4">
        <f t="shared" si="24"/>
        <v>11474.99296</v>
      </c>
      <c r="AY55" s="4">
        <f t="shared" si="24"/>
        <v>11474.99296</v>
      </c>
      <c r="AZ55" s="4">
        <f t="shared" ref="AZ55:AZ93" si="30">SUM(AN55:AY55)</f>
        <v>137699.9155</v>
      </c>
      <c r="BA55" s="4">
        <f t="shared" ref="BA55:BL55" si="25">$C$55</f>
        <v>11474.99296</v>
      </c>
      <c r="BB55" s="4">
        <f t="shared" si="25"/>
        <v>11474.99296</v>
      </c>
      <c r="BC55" s="4">
        <f t="shared" si="25"/>
        <v>11474.99296</v>
      </c>
      <c r="BD55" s="4">
        <f t="shared" si="25"/>
        <v>11474.99296</v>
      </c>
      <c r="BE55" s="4">
        <f t="shared" si="25"/>
        <v>11474.99296</v>
      </c>
      <c r="BF55" s="4">
        <f t="shared" si="25"/>
        <v>11474.99296</v>
      </c>
      <c r="BG55" s="4">
        <f t="shared" si="25"/>
        <v>11474.99296</v>
      </c>
      <c r="BH55" s="4">
        <f t="shared" si="25"/>
        <v>11474.99296</v>
      </c>
      <c r="BI55" s="4">
        <f t="shared" si="25"/>
        <v>11474.99296</v>
      </c>
      <c r="BJ55" s="4">
        <f t="shared" si="25"/>
        <v>11474.99296</v>
      </c>
      <c r="BK55" s="4">
        <f t="shared" si="25"/>
        <v>11474.99296</v>
      </c>
      <c r="BL55" s="4">
        <f t="shared" si="25"/>
        <v>11474.99296</v>
      </c>
      <c r="BM55" s="4">
        <f t="shared" ref="BM55:BM93" si="31">SUM(BA55:BL55)</f>
        <v>137699.9155</v>
      </c>
      <c r="BN55" s="4">
        <f t="shared" ref="BN55:BP55" si="26">$C$55</f>
        <v>11474.99296</v>
      </c>
      <c r="BO55" s="4">
        <f t="shared" si="26"/>
        <v>11474.99296</v>
      </c>
      <c r="BP55" s="4">
        <f t="shared" si="26"/>
        <v>11474.99296</v>
      </c>
      <c r="BQ55" s="4">
        <v>0.0</v>
      </c>
      <c r="BR55" s="4">
        <v>0.0</v>
      </c>
      <c r="BS55" s="4">
        <v>0.0</v>
      </c>
      <c r="BT55" s="4">
        <v>0.0</v>
      </c>
      <c r="BU55" s="4">
        <v>0.0</v>
      </c>
      <c r="BV55" s="4">
        <v>0.0</v>
      </c>
      <c r="BW55" s="4"/>
      <c r="BX55" s="4"/>
      <c r="BY55" s="4"/>
      <c r="BZ55" s="4"/>
      <c r="CA55" s="4"/>
      <c r="CB55" s="4"/>
      <c r="CC55" s="4">
        <f t="shared" ref="CC55:CC68" si="32">B55-L55-Y55-Z55-AZ55-BM55-SUM(BN55:BP55)</f>
        <v>0</v>
      </c>
      <c r="CD55" s="18"/>
      <c r="CE55" s="145"/>
      <c r="CF55" s="4"/>
    </row>
    <row r="56" ht="14.25" hidden="1" customHeight="1" outlineLevel="1">
      <c r="A56" s="10" t="s">
        <v>16</v>
      </c>
      <c r="B56" s="4">
        <f>'Summary of CG Purchased '!E15</f>
        <v>71716.0836</v>
      </c>
      <c r="C56" s="548"/>
      <c r="D56" s="4">
        <f>'Summary of CG Purchased '!F15</f>
        <v>71716.0836</v>
      </c>
      <c r="E56" s="4">
        <v>0.0</v>
      </c>
      <c r="F56" s="4">
        <v>0.0</v>
      </c>
      <c r="G56" s="4">
        <v>0.0</v>
      </c>
      <c r="H56" s="4">
        <v>0.0</v>
      </c>
      <c r="I56" s="4">
        <v>0.0</v>
      </c>
      <c r="J56" s="4">
        <v>0.0</v>
      </c>
      <c r="K56" s="4">
        <v>0.0</v>
      </c>
      <c r="L56" s="17">
        <f t="shared" si="27"/>
        <v>71716.0836</v>
      </c>
      <c r="M56" s="4">
        <v>0.0</v>
      </c>
      <c r="N56" s="4">
        <v>0.0</v>
      </c>
      <c r="O56" s="4">
        <v>0.0</v>
      </c>
      <c r="P56" s="4">
        <v>0.0</v>
      </c>
      <c r="Q56" s="4">
        <v>0.0</v>
      </c>
      <c r="R56" s="4">
        <v>0.0</v>
      </c>
      <c r="S56" s="4">
        <v>0.0</v>
      </c>
      <c r="T56" s="4">
        <v>0.0</v>
      </c>
      <c r="U56" s="4">
        <v>0.0</v>
      </c>
      <c r="V56" s="4">
        <v>0.0</v>
      </c>
      <c r="W56" s="4">
        <v>0.0</v>
      </c>
      <c r="X56" s="4">
        <v>0.0</v>
      </c>
      <c r="Y56" s="4">
        <f t="shared" si="28"/>
        <v>0</v>
      </c>
      <c r="Z56" s="4">
        <f t="shared" si="29"/>
        <v>0</v>
      </c>
      <c r="AA56" s="4">
        <v>0.0</v>
      </c>
      <c r="AB56" s="4">
        <v>0.0</v>
      </c>
      <c r="AC56" s="4">
        <v>0.0</v>
      </c>
      <c r="AD56" s="4">
        <v>0.0</v>
      </c>
      <c r="AE56" s="4">
        <v>0.0</v>
      </c>
      <c r="AF56" s="4">
        <v>0.0</v>
      </c>
      <c r="AG56" s="4">
        <v>0.0</v>
      </c>
      <c r="AH56" s="4">
        <v>0.0</v>
      </c>
      <c r="AI56" s="4">
        <v>0.0</v>
      </c>
      <c r="AJ56" s="4">
        <v>0.0</v>
      </c>
      <c r="AK56" s="4">
        <v>0.0</v>
      </c>
      <c r="AL56" s="4">
        <v>0.0</v>
      </c>
      <c r="AM56" s="4"/>
      <c r="AN56" s="4">
        <v>0.0</v>
      </c>
      <c r="AO56" s="4">
        <v>0.0</v>
      </c>
      <c r="AP56" s="4">
        <v>0.0</v>
      </c>
      <c r="AQ56" s="4">
        <v>0.0</v>
      </c>
      <c r="AR56" s="4">
        <v>0.0</v>
      </c>
      <c r="AS56" s="4">
        <v>0.0</v>
      </c>
      <c r="AT56" s="4">
        <v>0.0</v>
      </c>
      <c r="AU56" s="4">
        <v>0.0</v>
      </c>
      <c r="AV56" s="4">
        <v>0.0</v>
      </c>
      <c r="AW56" s="4">
        <v>0.0</v>
      </c>
      <c r="AX56" s="4">
        <v>0.0</v>
      </c>
      <c r="AY56" s="4">
        <v>0.0</v>
      </c>
      <c r="AZ56" s="4">
        <f t="shared" si="30"/>
        <v>0</v>
      </c>
      <c r="BA56" s="4">
        <v>0.0</v>
      </c>
      <c r="BB56" s="4">
        <v>0.0</v>
      </c>
      <c r="BC56" s="4">
        <v>0.0</v>
      </c>
      <c r="BD56" s="4">
        <v>0.0</v>
      </c>
      <c r="BE56" s="4">
        <v>0.0</v>
      </c>
      <c r="BF56" s="4">
        <v>0.0</v>
      </c>
      <c r="BG56" s="4">
        <v>0.0</v>
      </c>
      <c r="BH56" s="4">
        <v>0.0</v>
      </c>
      <c r="BI56" s="4">
        <v>0.0</v>
      </c>
      <c r="BJ56" s="4">
        <v>0.0</v>
      </c>
      <c r="BK56" s="4">
        <v>0.0</v>
      </c>
      <c r="BL56" s="4">
        <v>0.0</v>
      </c>
      <c r="BM56" s="4">
        <f t="shared" si="31"/>
        <v>0</v>
      </c>
      <c r="BN56" s="4">
        <v>0.0</v>
      </c>
      <c r="BO56" s="4">
        <v>0.0</v>
      </c>
      <c r="BP56" s="4">
        <v>0.0</v>
      </c>
      <c r="BQ56" s="4">
        <v>0.0</v>
      </c>
      <c r="BR56" s="4">
        <v>0.0</v>
      </c>
      <c r="BS56" s="4">
        <v>0.0</v>
      </c>
      <c r="BT56" s="4">
        <v>0.0</v>
      </c>
      <c r="BU56" s="4">
        <v>0.0</v>
      </c>
      <c r="BV56" s="4">
        <v>0.0</v>
      </c>
      <c r="BW56" s="4"/>
      <c r="BX56" s="4"/>
      <c r="BY56" s="4"/>
      <c r="BZ56" s="4"/>
      <c r="CA56" s="4"/>
      <c r="CB56" s="4"/>
      <c r="CC56" s="4">
        <f t="shared" si="32"/>
        <v>0</v>
      </c>
      <c r="CD56" s="2"/>
      <c r="CE56" s="2"/>
      <c r="CF56" s="2"/>
    </row>
    <row r="57" ht="14.25" hidden="1" customHeight="1" outlineLevel="1">
      <c r="A57" s="10" t="s">
        <v>17</v>
      </c>
      <c r="B57" s="4">
        <f>'Summary of CG Purchased '!E23</f>
        <v>19154.244</v>
      </c>
      <c r="C57" s="548"/>
      <c r="D57" s="548"/>
      <c r="E57" s="4">
        <f>'Summary of CG Purchased '!F23</f>
        <v>19154.244</v>
      </c>
      <c r="F57" s="4">
        <v>0.0</v>
      </c>
      <c r="G57" s="4">
        <v>0.0</v>
      </c>
      <c r="H57" s="4">
        <v>0.0</v>
      </c>
      <c r="I57" s="4">
        <v>0.0</v>
      </c>
      <c r="J57" s="4">
        <v>0.0</v>
      </c>
      <c r="K57" s="4">
        <v>0.0</v>
      </c>
      <c r="L57" s="17">
        <f t="shared" si="27"/>
        <v>19154.244</v>
      </c>
      <c r="M57" s="4">
        <v>0.0</v>
      </c>
      <c r="N57" s="4">
        <v>0.0</v>
      </c>
      <c r="O57" s="4">
        <v>0.0</v>
      </c>
      <c r="P57" s="4">
        <v>0.0</v>
      </c>
      <c r="Q57" s="4">
        <v>0.0</v>
      </c>
      <c r="R57" s="4">
        <v>0.0</v>
      </c>
      <c r="S57" s="4">
        <v>0.0</v>
      </c>
      <c r="T57" s="4">
        <v>0.0</v>
      </c>
      <c r="U57" s="4">
        <v>0.0</v>
      </c>
      <c r="V57" s="4">
        <v>0.0</v>
      </c>
      <c r="W57" s="4">
        <v>0.0</v>
      </c>
      <c r="X57" s="4">
        <v>0.0</v>
      </c>
      <c r="Y57" s="4">
        <f t="shared" si="28"/>
        <v>0</v>
      </c>
      <c r="Z57" s="4">
        <f t="shared" si="29"/>
        <v>0</v>
      </c>
      <c r="AA57" s="4">
        <v>0.0</v>
      </c>
      <c r="AB57" s="4">
        <v>0.0</v>
      </c>
      <c r="AC57" s="4">
        <v>0.0</v>
      </c>
      <c r="AD57" s="4">
        <v>0.0</v>
      </c>
      <c r="AE57" s="4">
        <v>0.0</v>
      </c>
      <c r="AF57" s="4">
        <v>0.0</v>
      </c>
      <c r="AG57" s="4">
        <v>0.0</v>
      </c>
      <c r="AH57" s="4">
        <v>0.0</v>
      </c>
      <c r="AI57" s="4">
        <v>0.0</v>
      </c>
      <c r="AJ57" s="4">
        <v>0.0</v>
      </c>
      <c r="AK57" s="4">
        <v>0.0</v>
      </c>
      <c r="AL57" s="4">
        <v>0.0</v>
      </c>
      <c r="AM57" s="4"/>
      <c r="AN57" s="4">
        <v>0.0</v>
      </c>
      <c r="AO57" s="4">
        <v>0.0</v>
      </c>
      <c r="AP57" s="4">
        <v>0.0</v>
      </c>
      <c r="AQ57" s="4">
        <v>0.0</v>
      </c>
      <c r="AR57" s="4">
        <v>0.0</v>
      </c>
      <c r="AS57" s="4">
        <v>0.0</v>
      </c>
      <c r="AT57" s="4">
        <v>0.0</v>
      </c>
      <c r="AU57" s="4">
        <v>0.0</v>
      </c>
      <c r="AV57" s="4">
        <v>0.0</v>
      </c>
      <c r="AW57" s="4">
        <v>0.0</v>
      </c>
      <c r="AX57" s="4">
        <v>0.0</v>
      </c>
      <c r="AY57" s="4">
        <v>0.0</v>
      </c>
      <c r="AZ57" s="4">
        <f t="shared" si="30"/>
        <v>0</v>
      </c>
      <c r="BA57" s="4">
        <v>0.0</v>
      </c>
      <c r="BB57" s="4">
        <v>0.0</v>
      </c>
      <c r="BC57" s="4">
        <v>0.0</v>
      </c>
      <c r="BD57" s="4">
        <v>0.0</v>
      </c>
      <c r="BE57" s="4">
        <v>0.0</v>
      </c>
      <c r="BF57" s="4">
        <v>0.0</v>
      </c>
      <c r="BG57" s="4">
        <v>0.0</v>
      </c>
      <c r="BH57" s="4">
        <v>0.0</v>
      </c>
      <c r="BI57" s="4">
        <v>0.0</v>
      </c>
      <c r="BJ57" s="4">
        <v>0.0</v>
      </c>
      <c r="BK57" s="4">
        <v>0.0</v>
      </c>
      <c r="BL57" s="4">
        <v>0.0</v>
      </c>
      <c r="BM57" s="4">
        <f t="shared" si="31"/>
        <v>0</v>
      </c>
      <c r="BN57" s="4">
        <v>0.0</v>
      </c>
      <c r="BO57" s="4">
        <v>0.0</v>
      </c>
      <c r="BP57" s="4">
        <v>0.0</v>
      </c>
      <c r="BQ57" s="4">
        <v>0.0</v>
      </c>
      <c r="BR57" s="4">
        <v>0.0</v>
      </c>
      <c r="BS57" s="4">
        <v>0.0</v>
      </c>
      <c r="BT57" s="4">
        <v>0.0</v>
      </c>
      <c r="BU57" s="4">
        <v>0.0</v>
      </c>
      <c r="BV57" s="4">
        <v>0.0</v>
      </c>
      <c r="BW57" s="4"/>
      <c r="BX57" s="4"/>
      <c r="BY57" s="4"/>
      <c r="BZ57" s="4"/>
      <c r="CA57" s="4"/>
      <c r="CB57" s="4"/>
      <c r="CC57" s="4">
        <f t="shared" si="32"/>
        <v>0</v>
      </c>
      <c r="CD57" s="2"/>
      <c r="CE57" s="2"/>
      <c r="CF57" s="2"/>
    </row>
    <row r="58" ht="14.25" hidden="1" customHeight="1" outlineLevel="1">
      <c r="A58" s="10" t="s">
        <v>18</v>
      </c>
      <c r="B58" s="4">
        <v>20977.056</v>
      </c>
      <c r="C58" s="548"/>
      <c r="D58" s="548"/>
      <c r="E58" s="548"/>
      <c r="F58" s="4">
        <v>20977.056</v>
      </c>
      <c r="G58" s="4">
        <v>0.0</v>
      </c>
      <c r="H58" s="4">
        <v>0.0</v>
      </c>
      <c r="I58" s="4">
        <v>0.0</v>
      </c>
      <c r="J58" s="4">
        <v>0.0</v>
      </c>
      <c r="K58" s="4">
        <v>0.0</v>
      </c>
      <c r="L58" s="17">
        <f t="shared" si="27"/>
        <v>20977.056</v>
      </c>
      <c r="M58" s="4">
        <v>0.0</v>
      </c>
      <c r="N58" s="4">
        <v>0.0</v>
      </c>
      <c r="O58" s="4">
        <v>0.0</v>
      </c>
      <c r="P58" s="4">
        <v>0.0</v>
      </c>
      <c r="Q58" s="4">
        <v>0.0</v>
      </c>
      <c r="R58" s="4">
        <v>0.0</v>
      </c>
      <c r="S58" s="4">
        <v>0.0</v>
      </c>
      <c r="T58" s="4">
        <v>0.0</v>
      </c>
      <c r="U58" s="4">
        <v>0.0</v>
      </c>
      <c r="V58" s="4">
        <v>0.0</v>
      </c>
      <c r="W58" s="4">
        <v>0.0</v>
      </c>
      <c r="X58" s="4">
        <v>0.0</v>
      </c>
      <c r="Y58" s="4">
        <f t="shared" si="28"/>
        <v>0</v>
      </c>
      <c r="Z58" s="4">
        <f t="shared" si="29"/>
        <v>0</v>
      </c>
      <c r="AA58" s="4">
        <v>0.0</v>
      </c>
      <c r="AB58" s="4">
        <v>0.0</v>
      </c>
      <c r="AC58" s="4">
        <v>0.0</v>
      </c>
      <c r="AD58" s="4">
        <v>0.0</v>
      </c>
      <c r="AE58" s="4">
        <v>0.0</v>
      </c>
      <c r="AF58" s="4">
        <v>0.0</v>
      </c>
      <c r="AG58" s="4">
        <v>0.0</v>
      </c>
      <c r="AH58" s="4">
        <v>0.0</v>
      </c>
      <c r="AI58" s="4">
        <v>0.0</v>
      </c>
      <c r="AJ58" s="4">
        <v>0.0</v>
      </c>
      <c r="AK58" s="4">
        <v>0.0</v>
      </c>
      <c r="AL58" s="4">
        <v>0.0</v>
      </c>
      <c r="AM58" s="4"/>
      <c r="AN58" s="4">
        <v>0.0</v>
      </c>
      <c r="AO58" s="4">
        <v>0.0</v>
      </c>
      <c r="AP58" s="4">
        <v>0.0</v>
      </c>
      <c r="AQ58" s="4">
        <v>0.0</v>
      </c>
      <c r="AR58" s="4">
        <v>0.0</v>
      </c>
      <c r="AS58" s="4">
        <v>0.0</v>
      </c>
      <c r="AT58" s="4">
        <v>0.0</v>
      </c>
      <c r="AU58" s="4">
        <v>0.0</v>
      </c>
      <c r="AV58" s="4">
        <v>0.0</v>
      </c>
      <c r="AW58" s="4">
        <v>0.0</v>
      </c>
      <c r="AX58" s="4">
        <v>0.0</v>
      </c>
      <c r="AY58" s="4">
        <v>0.0</v>
      </c>
      <c r="AZ58" s="4">
        <f t="shared" si="30"/>
        <v>0</v>
      </c>
      <c r="BA58" s="4">
        <v>0.0</v>
      </c>
      <c r="BB58" s="4">
        <v>0.0</v>
      </c>
      <c r="BC58" s="4">
        <v>0.0</v>
      </c>
      <c r="BD58" s="4">
        <v>0.0</v>
      </c>
      <c r="BE58" s="4">
        <v>0.0</v>
      </c>
      <c r="BF58" s="4">
        <v>0.0</v>
      </c>
      <c r="BG58" s="4">
        <v>0.0</v>
      </c>
      <c r="BH58" s="4">
        <v>0.0</v>
      </c>
      <c r="BI58" s="4">
        <v>0.0</v>
      </c>
      <c r="BJ58" s="4">
        <v>0.0</v>
      </c>
      <c r="BK58" s="4">
        <v>0.0</v>
      </c>
      <c r="BL58" s="4">
        <v>0.0</v>
      </c>
      <c r="BM58" s="4">
        <f t="shared" si="31"/>
        <v>0</v>
      </c>
      <c r="BN58" s="4">
        <v>0.0</v>
      </c>
      <c r="BO58" s="4">
        <v>0.0</v>
      </c>
      <c r="BP58" s="4">
        <v>0.0</v>
      </c>
      <c r="BQ58" s="4">
        <v>0.0</v>
      </c>
      <c r="BR58" s="4">
        <v>0.0</v>
      </c>
      <c r="BS58" s="4">
        <v>0.0</v>
      </c>
      <c r="BT58" s="4">
        <v>0.0</v>
      </c>
      <c r="BU58" s="4">
        <v>0.0</v>
      </c>
      <c r="BV58" s="4">
        <v>0.0</v>
      </c>
      <c r="BW58" s="4"/>
      <c r="BX58" s="4"/>
      <c r="BY58" s="4"/>
      <c r="BZ58" s="4"/>
      <c r="CA58" s="4"/>
      <c r="CB58" s="4"/>
      <c r="CC58" s="4">
        <f t="shared" si="32"/>
        <v>0</v>
      </c>
      <c r="CD58" s="2"/>
      <c r="CE58" s="2"/>
      <c r="CF58" s="2"/>
    </row>
    <row r="59" ht="14.25" hidden="1" customHeight="1" outlineLevel="1">
      <c r="A59" s="10" t="s">
        <v>5993</v>
      </c>
      <c r="B59" s="4">
        <v>0.0</v>
      </c>
      <c r="C59" s="548"/>
      <c r="D59" s="548"/>
      <c r="E59" s="548"/>
      <c r="F59" s="548"/>
      <c r="G59" s="4">
        <v>0.0</v>
      </c>
      <c r="H59" s="4">
        <v>0.0</v>
      </c>
      <c r="I59" s="4">
        <v>0.0</v>
      </c>
      <c r="J59" s="4">
        <v>0.0</v>
      </c>
      <c r="K59" s="4">
        <v>0.0</v>
      </c>
      <c r="L59" s="17">
        <f t="shared" si="27"/>
        <v>0</v>
      </c>
      <c r="M59" s="4">
        <v>0.0</v>
      </c>
      <c r="N59" s="4">
        <v>0.0</v>
      </c>
      <c r="O59" s="4">
        <v>0.0</v>
      </c>
      <c r="P59" s="4">
        <v>0.0</v>
      </c>
      <c r="Q59" s="4">
        <v>0.0</v>
      </c>
      <c r="R59" s="4">
        <v>0.0</v>
      </c>
      <c r="S59" s="4">
        <v>0.0</v>
      </c>
      <c r="T59" s="4">
        <v>0.0</v>
      </c>
      <c r="U59" s="4">
        <v>0.0</v>
      </c>
      <c r="V59" s="4">
        <v>0.0</v>
      </c>
      <c r="W59" s="4">
        <v>0.0</v>
      </c>
      <c r="X59" s="4">
        <v>0.0</v>
      </c>
      <c r="Y59" s="4">
        <f t="shared" si="28"/>
        <v>0</v>
      </c>
      <c r="Z59" s="4">
        <f t="shared" si="29"/>
        <v>0</v>
      </c>
      <c r="AA59" s="4">
        <v>0.0</v>
      </c>
      <c r="AB59" s="4">
        <v>0.0</v>
      </c>
      <c r="AC59" s="4">
        <v>0.0</v>
      </c>
      <c r="AD59" s="4">
        <v>0.0</v>
      </c>
      <c r="AE59" s="4">
        <v>0.0</v>
      </c>
      <c r="AF59" s="4">
        <v>0.0</v>
      </c>
      <c r="AG59" s="4"/>
      <c r="AH59" s="4"/>
      <c r="AI59" s="4"/>
      <c r="AJ59" s="4"/>
      <c r="AK59" s="4"/>
      <c r="AL59" s="4"/>
      <c r="AM59" s="4"/>
      <c r="AN59" s="4">
        <v>0.0</v>
      </c>
      <c r="AO59" s="4">
        <v>0.0</v>
      </c>
      <c r="AP59" s="4">
        <v>0.0</v>
      </c>
      <c r="AQ59" s="4">
        <v>0.0</v>
      </c>
      <c r="AR59" s="4">
        <v>0.0</v>
      </c>
      <c r="AS59" s="4">
        <v>0.0</v>
      </c>
      <c r="AT59" s="4">
        <v>0.0</v>
      </c>
      <c r="AU59" s="4">
        <v>0.0</v>
      </c>
      <c r="AV59" s="4">
        <v>0.0</v>
      </c>
      <c r="AW59" s="4">
        <v>0.0</v>
      </c>
      <c r="AX59" s="4">
        <v>0.0</v>
      </c>
      <c r="AY59" s="4">
        <v>0.0</v>
      </c>
      <c r="AZ59" s="4">
        <f t="shared" si="30"/>
        <v>0</v>
      </c>
      <c r="BA59" s="4">
        <v>0.0</v>
      </c>
      <c r="BB59" s="4">
        <v>0.0</v>
      </c>
      <c r="BC59" s="4">
        <v>0.0</v>
      </c>
      <c r="BD59" s="4">
        <v>0.0</v>
      </c>
      <c r="BE59" s="4">
        <v>0.0</v>
      </c>
      <c r="BF59" s="4">
        <v>0.0</v>
      </c>
      <c r="BG59" s="4">
        <v>0.0</v>
      </c>
      <c r="BH59" s="4">
        <v>0.0</v>
      </c>
      <c r="BI59" s="4">
        <v>0.0</v>
      </c>
      <c r="BJ59" s="4">
        <v>0.0</v>
      </c>
      <c r="BK59" s="4">
        <v>0.0</v>
      </c>
      <c r="BL59" s="4">
        <v>0.0</v>
      </c>
      <c r="BM59" s="4">
        <f t="shared" si="31"/>
        <v>0</v>
      </c>
      <c r="BN59" s="4">
        <v>0.0</v>
      </c>
      <c r="BO59" s="4">
        <v>0.0</v>
      </c>
      <c r="BP59" s="4">
        <v>0.0</v>
      </c>
      <c r="BQ59" s="4">
        <v>0.0</v>
      </c>
      <c r="BR59" s="4">
        <v>0.0</v>
      </c>
      <c r="BS59" s="4">
        <v>0.0</v>
      </c>
      <c r="BT59" s="4">
        <v>0.0</v>
      </c>
      <c r="BU59" s="4">
        <v>0.0</v>
      </c>
      <c r="BV59" s="4">
        <v>0.0</v>
      </c>
      <c r="BW59" s="4"/>
      <c r="BX59" s="4"/>
      <c r="BY59" s="4"/>
      <c r="BZ59" s="4"/>
      <c r="CA59" s="4"/>
      <c r="CB59" s="4"/>
      <c r="CC59" s="4">
        <f t="shared" si="32"/>
        <v>0</v>
      </c>
      <c r="CD59" s="2"/>
      <c r="CE59" s="2"/>
      <c r="CF59" s="2"/>
    </row>
    <row r="60" ht="14.25" hidden="1" customHeight="1" outlineLevel="1">
      <c r="A60" s="10" t="s">
        <v>5994</v>
      </c>
      <c r="B60" s="4">
        <v>11276.8284</v>
      </c>
      <c r="C60" s="548"/>
      <c r="D60" s="548"/>
      <c r="E60" s="548"/>
      <c r="F60" s="548"/>
      <c r="G60" s="548"/>
      <c r="H60" s="4">
        <v>11276.8284</v>
      </c>
      <c r="I60" s="4">
        <v>0.0</v>
      </c>
      <c r="J60" s="4">
        <v>0.0</v>
      </c>
      <c r="K60" s="4">
        <v>0.0</v>
      </c>
      <c r="L60" s="17">
        <f t="shared" si="27"/>
        <v>11276.8284</v>
      </c>
      <c r="M60" s="4">
        <v>0.0</v>
      </c>
      <c r="N60" s="4">
        <v>0.0</v>
      </c>
      <c r="O60" s="4">
        <v>0.0</v>
      </c>
      <c r="P60" s="4">
        <v>0.0</v>
      </c>
      <c r="Q60" s="4">
        <v>0.0</v>
      </c>
      <c r="R60" s="4">
        <v>0.0</v>
      </c>
      <c r="S60" s="4">
        <v>0.0</v>
      </c>
      <c r="T60" s="4">
        <v>0.0</v>
      </c>
      <c r="U60" s="4">
        <v>0.0</v>
      </c>
      <c r="V60" s="4">
        <v>0.0</v>
      </c>
      <c r="W60" s="4">
        <v>0.0</v>
      </c>
      <c r="X60" s="4">
        <v>0.0</v>
      </c>
      <c r="Y60" s="4">
        <f t="shared" si="28"/>
        <v>0</v>
      </c>
      <c r="Z60" s="4">
        <f t="shared" si="29"/>
        <v>0</v>
      </c>
      <c r="AA60" s="4">
        <v>0.0</v>
      </c>
      <c r="AB60" s="4">
        <v>0.0</v>
      </c>
      <c r="AC60" s="4">
        <v>0.0</v>
      </c>
      <c r="AD60" s="4">
        <v>0.0</v>
      </c>
      <c r="AE60" s="4">
        <v>0.0</v>
      </c>
      <c r="AF60" s="4">
        <v>0.0</v>
      </c>
      <c r="AG60" s="4">
        <v>0.0</v>
      </c>
      <c r="AH60" s="4">
        <v>0.0</v>
      </c>
      <c r="AI60" s="4">
        <v>0.0</v>
      </c>
      <c r="AJ60" s="4">
        <v>0.0</v>
      </c>
      <c r="AK60" s="4">
        <v>0.0</v>
      </c>
      <c r="AL60" s="4">
        <v>0.0</v>
      </c>
      <c r="AM60" s="4"/>
      <c r="AN60" s="4">
        <v>0.0</v>
      </c>
      <c r="AO60" s="4">
        <v>0.0</v>
      </c>
      <c r="AP60" s="4">
        <v>0.0</v>
      </c>
      <c r="AQ60" s="4">
        <v>0.0</v>
      </c>
      <c r="AR60" s="4">
        <v>0.0</v>
      </c>
      <c r="AS60" s="4">
        <v>0.0</v>
      </c>
      <c r="AT60" s="4">
        <v>0.0</v>
      </c>
      <c r="AU60" s="4">
        <v>0.0</v>
      </c>
      <c r="AV60" s="4">
        <v>0.0</v>
      </c>
      <c r="AW60" s="4">
        <v>0.0</v>
      </c>
      <c r="AX60" s="4">
        <v>0.0</v>
      </c>
      <c r="AY60" s="4">
        <v>0.0</v>
      </c>
      <c r="AZ60" s="4">
        <f t="shared" si="30"/>
        <v>0</v>
      </c>
      <c r="BA60" s="4">
        <v>0.0</v>
      </c>
      <c r="BB60" s="4">
        <v>0.0</v>
      </c>
      <c r="BC60" s="4">
        <v>0.0</v>
      </c>
      <c r="BD60" s="4">
        <v>0.0</v>
      </c>
      <c r="BE60" s="4">
        <v>0.0</v>
      </c>
      <c r="BF60" s="4">
        <v>0.0</v>
      </c>
      <c r="BG60" s="4">
        <v>0.0</v>
      </c>
      <c r="BH60" s="4">
        <v>0.0</v>
      </c>
      <c r="BI60" s="4">
        <v>0.0</v>
      </c>
      <c r="BJ60" s="4">
        <v>0.0</v>
      </c>
      <c r="BK60" s="4">
        <v>0.0</v>
      </c>
      <c r="BL60" s="4">
        <v>0.0</v>
      </c>
      <c r="BM60" s="4">
        <f t="shared" si="31"/>
        <v>0</v>
      </c>
      <c r="BN60" s="4">
        <v>0.0</v>
      </c>
      <c r="BO60" s="4">
        <v>0.0</v>
      </c>
      <c r="BP60" s="4">
        <v>0.0</v>
      </c>
      <c r="BQ60" s="4">
        <v>0.0</v>
      </c>
      <c r="BR60" s="4">
        <v>0.0</v>
      </c>
      <c r="BS60" s="4">
        <v>0.0</v>
      </c>
      <c r="BT60" s="4">
        <v>0.0</v>
      </c>
      <c r="BU60" s="4">
        <v>0.0</v>
      </c>
      <c r="BV60" s="4">
        <v>0.0</v>
      </c>
      <c r="BW60" s="4"/>
      <c r="BX60" s="4"/>
      <c r="BY60" s="4"/>
      <c r="BZ60" s="4"/>
      <c r="CA60" s="4"/>
      <c r="CB60" s="4"/>
      <c r="CC60" s="4">
        <f t="shared" si="32"/>
        <v>0</v>
      </c>
      <c r="CD60" s="2"/>
      <c r="CE60" s="2"/>
      <c r="CF60" s="2"/>
    </row>
    <row r="61" ht="14.25" hidden="1" customHeight="1" outlineLevel="1">
      <c r="A61" s="10" t="s">
        <v>5995</v>
      </c>
      <c r="B61" s="4">
        <v>0.0</v>
      </c>
      <c r="C61" s="548"/>
      <c r="D61" s="548"/>
      <c r="E61" s="548"/>
      <c r="F61" s="548"/>
      <c r="G61" s="548"/>
      <c r="H61" s="549"/>
      <c r="I61" s="4">
        <v>0.0</v>
      </c>
      <c r="J61" s="4">
        <v>0.0</v>
      </c>
      <c r="K61" s="4">
        <v>0.0</v>
      </c>
      <c r="L61" s="17">
        <f t="shared" si="27"/>
        <v>0</v>
      </c>
      <c r="M61" s="4">
        <v>0.0</v>
      </c>
      <c r="N61" s="4">
        <v>0.0</v>
      </c>
      <c r="O61" s="4">
        <v>0.0</v>
      </c>
      <c r="P61" s="4">
        <v>0.0</v>
      </c>
      <c r="Q61" s="4">
        <v>0.0</v>
      </c>
      <c r="R61" s="4">
        <v>0.0</v>
      </c>
      <c r="S61" s="4">
        <v>0.0</v>
      </c>
      <c r="T61" s="4">
        <v>0.0</v>
      </c>
      <c r="U61" s="4">
        <v>0.0</v>
      </c>
      <c r="V61" s="4">
        <v>0.0</v>
      </c>
      <c r="W61" s="4">
        <v>0.0</v>
      </c>
      <c r="X61" s="4">
        <v>0.0</v>
      </c>
      <c r="Y61" s="4">
        <f t="shared" si="28"/>
        <v>0</v>
      </c>
      <c r="Z61" s="4">
        <f t="shared" si="29"/>
        <v>0</v>
      </c>
      <c r="AA61" s="4">
        <v>0.0</v>
      </c>
      <c r="AB61" s="4">
        <v>0.0</v>
      </c>
      <c r="AC61" s="4">
        <v>0.0</v>
      </c>
      <c r="AD61" s="4">
        <v>0.0</v>
      </c>
      <c r="AE61" s="4">
        <v>0.0</v>
      </c>
      <c r="AF61" s="4">
        <v>0.0</v>
      </c>
      <c r="AG61" s="4"/>
      <c r="AH61" s="4"/>
      <c r="AI61" s="4"/>
      <c r="AJ61" s="4"/>
      <c r="AK61" s="4"/>
      <c r="AL61" s="4"/>
      <c r="AM61" s="4"/>
      <c r="AN61" s="4">
        <v>0.0</v>
      </c>
      <c r="AO61" s="4">
        <v>0.0</v>
      </c>
      <c r="AP61" s="4">
        <v>0.0</v>
      </c>
      <c r="AQ61" s="4">
        <v>0.0</v>
      </c>
      <c r="AR61" s="4">
        <v>0.0</v>
      </c>
      <c r="AS61" s="4">
        <v>0.0</v>
      </c>
      <c r="AT61" s="4">
        <v>0.0</v>
      </c>
      <c r="AU61" s="4">
        <v>0.0</v>
      </c>
      <c r="AV61" s="4">
        <v>0.0</v>
      </c>
      <c r="AW61" s="4">
        <v>0.0</v>
      </c>
      <c r="AX61" s="4">
        <v>0.0</v>
      </c>
      <c r="AY61" s="4">
        <v>0.0</v>
      </c>
      <c r="AZ61" s="4">
        <f t="shared" si="30"/>
        <v>0</v>
      </c>
      <c r="BA61" s="4">
        <v>0.0</v>
      </c>
      <c r="BB61" s="4">
        <v>0.0</v>
      </c>
      <c r="BC61" s="4">
        <v>0.0</v>
      </c>
      <c r="BD61" s="4">
        <v>0.0</v>
      </c>
      <c r="BE61" s="4">
        <v>0.0</v>
      </c>
      <c r="BF61" s="4">
        <v>0.0</v>
      </c>
      <c r="BG61" s="4">
        <v>0.0</v>
      </c>
      <c r="BH61" s="4">
        <v>0.0</v>
      </c>
      <c r="BI61" s="4">
        <v>0.0</v>
      </c>
      <c r="BJ61" s="4">
        <v>0.0</v>
      </c>
      <c r="BK61" s="4">
        <v>0.0</v>
      </c>
      <c r="BL61" s="4">
        <v>0.0</v>
      </c>
      <c r="BM61" s="4">
        <f t="shared" si="31"/>
        <v>0</v>
      </c>
      <c r="BN61" s="4">
        <v>0.0</v>
      </c>
      <c r="BO61" s="4">
        <v>0.0</v>
      </c>
      <c r="BP61" s="4">
        <v>0.0</v>
      </c>
      <c r="BQ61" s="4">
        <v>0.0</v>
      </c>
      <c r="BR61" s="4">
        <v>0.0</v>
      </c>
      <c r="BS61" s="4">
        <v>0.0</v>
      </c>
      <c r="BT61" s="4">
        <v>0.0</v>
      </c>
      <c r="BU61" s="4">
        <v>0.0</v>
      </c>
      <c r="BV61" s="4">
        <v>0.0</v>
      </c>
      <c r="BW61" s="4"/>
      <c r="BX61" s="4"/>
      <c r="BY61" s="4"/>
      <c r="BZ61" s="4"/>
      <c r="CA61" s="4"/>
      <c r="CB61" s="4"/>
      <c r="CC61" s="4">
        <f t="shared" si="32"/>
        <v>0</v>
      </c>
      <c r="CD61" s="2"/>
      <c r="CE61" s="2"/>
      <c r="CF61" s="2"/>
    </row>
    <row r="62" ht="14.25" hidden="1" customHeight="1" outlineLevel="1">
      <c r="A62" s="10" t="s">
        <v>5996</v>
      </c>
      <c r="B62" s="4">
        <v>596.8284</v>
      </c>
      <c r="C62" s="548"/>
      <c r="D62" s="548"/>
      <c r="E62" s="548"/>
      <c r="F62" s="548"/>
      <c r="G62" s="548"/>
      <c r="H62" s="549"/>
      <c r="I62" s="549"/>
      <c r="J62" s="4">
        <v>596.8284</v>
      </c>
      <c r="K62" s="4">
        <v>0.0</v>
      </c>
      <c r="L62" s="17">
        <f t="shared" si="27"/>
        <v>596.8284</v>
      </c>
      <c r="M62" s="4">
        <v>0.0</v>
      </c>
      <c r="N62" s="4">
        <v>0.0</v>
      </c>
      <c r="O62" s="4">
        <v>0.0</v>
      </c>
      <c r="P62" s="4">
        <v>0.0</v>
      </c>
      <c r="Q62" s="4">
        <v>0.0</v>
      </c>
      <c r="R62" s="4">
        <v>0.0</v>
      </c>
      <c r="S62" s="4">
        <v>0.0</v>
      </c>
      <c r="T62" s="4">
        <v>0.0</v>
      </c>
      <c r="U62" s="4">
        <v>0.0</v>
      </c>
      <c r="V62" s="4">
        <v>0.0</v>
      </c>
      <c r="W62" s="4">
        <v>0.0</v>
      </c>
      <c r="X62" s="4">
        <v>0.0</v>
      </c>
      <c r="Y62" s="4">
        <f t="shared" si="28"/>
        <v>0</v>
      </c>
      <c r="Z62" s="4">
        <f t="shared" si="29"/>
        <v>0</v>
      </c>
      <c r="AA62" s="4">
        <v>0.0</v>
      </c>
      <c r="AB62" s="4">
        <v>0.0</v>
      </c>
      <c r="AC62" s="4">
        <v>0.0</v>
      </c>
      <c r="AD62" s="4">
        <v>0.0</v>
      </c>
      <c r="AE62" s="4">
        <v>0.0</v>
      </c>
      <c r="AF62" s="4">
        <v>0.0</v>
      </c>
      <c r="AG62" s="4">
        <v>0.0</v>
      </c>
      <c r="AH62" s="4">
        <v>0.0</v>
      </c>
      <c r="AI62" s="4">
        <v>0.0</v>
      </c>
      <c r="AJ62" s="4">
        <v>0.0</v>
      </c>
      <c r="AK62" s="4">
        <v>0.0</v>
      </c>
      <c r="AL62" s="4">
        <v>0.0</v>
      </c>
      <c r="AM62" s="4"/>
      <c r="AN62" s="4">
        <v>0.0</v>
      </c>
      <c r="AO62" s="4">
        <v>0.0</v>
      </c>
      <c r="AP62" s="4">
        <v>0.0</v>
      </c>
      <c r="AQ62" s="4">
        <v>0.0</v>
      </c>
      <c r="AR62" s="4">
        <v>0.0</v>
      </c>
      <c r="AS62" s="4">
        <v>0.0</v>
      </c>
      <c r="AT62" s="4">
        <v>0.0</v>
      </c>
      <c r="AU62" s="4">
        <v>0.0</v>
      </c>
      <c r="AV62" s="4">
        <v>0.0</v>
      </c>
      <c r="AW62" s="4">
        <v>0.0</v>
      </c>
      <c r="AX62" s="4">
        <v>0.0</v>
      </c>
      <c r="AY62" s="4">
        <v>0.0</v>
      </c>
      <c r="AZ62" s="4">
        <f t="shared" si="30"/>
        <v>0</v>
      </c>
      <c r="BA62" s="4">
        <v>0.0</v>
      </c>
      <c r="BB62" s="4">
        <v>0.0</v>
      </c>
      <c r="BC62" s="4">
        <v>0.0</v>
      </c>
      <c r="BD62" s="4">
        <v>0.0</v>
      </c>
      <c r="BE62" s="4">
        <v>0.0</v>
      </c>
      <c r="BF62" s="4">
        <v>0.0</v>
      </c>
      <c r="BG62" s="4">
        <v>0.0</v>
      </c>
      <c r="BH62" s="4">
        <v>0.0</v>
      </c>
      <c r="BI62" s="4">
        <v>0.0</v>
      </c>
      <c r="BJ62" s="4">
        <v>0.0</v>
      </c>
      <c r="BK62" s="4">
        <v>0.0</v>
      </c>
      <c r="BL62" s="4">
        <v>0.0</v>
      </c>
      <c r="BM62" s="4">
        <f t="shared" si="31"/>
        <v>0</v>
      </c>
      <c r="BN62" s="4">
        <v>0.0</v>
      </c>
      <c r="BO62" s="4">
        <v>0.0</v>
      </c>
      <c r="BP62" s="4">
        <v>0.0</v>
      </c>
      <c r="BQ62" s="4">
        <v>0.0</v>
      </c>
      <c r="BR62" s="4">
        <v>0.0</v>
      </c>
      <c r="BS62" s="4">
        <v>0.0</v>
      </c>
      <c r="BT62" s="4">
        <v>0.0</v>
      </c>
      <c r="BU62" s="4">
        <v>0.0</v>
      </c>
      <c r="BV62" s="4">
        <v>0.0</v>
      </c>
      <c r="BW62" s="4"/>
      <c r="BX62" s="4"/>
      <c r="BY62" s="4"/>
      <c r="BZ62" s="4"/>
      <c r="CA62" s="4"/>
      <c r="CB62" s="4"/>
      <c r="CC62" s="4">
        <f t="shared" si="32"/>
        <v>0</v>
      </c>
      <c r="CD62" s="2"/>
      <c r="CE62" s="2"/>
      <c r="CF62" s="2"/>
    </row>
    <row r="63" ht="14.25" hidden="1" customHeight="1" outlineLevel="1">
      <c r="A63" s="10" t="s">
        <v>5997</v>
      </c>
      <c r="B63" s="4">
        <v>0.0</v>
      </c>
      <c r="C63" s="548"/>
      <c r="D63" s="548"/>
      <c r="E63" s="548"/>
      <c r="F63" s="548"/>
      <c r="G63" s="548"/>
      <c r="H63" s="549"/>
      <c r="I63" s="549"/>
      <c r="J63" s="549"/>
      <c r="K63" s="4">
        <v>0.0</v>
      </c>
      <c r="L63" s="17">
        <f t="shared" si="27"/>
        <v>0</v>
      </c>
      <c r="M63" s="4">
        <v>0.0</v>
      </c>
      <c r="N63" s="4">
        <v>0.0</v>
      </c>
      <c r="O63" s="4">
        <v>0.0</v>
      </c>
      <c r="P63" s="4">
        <v>0.0</v>
      </c>
      <c r="Q63" s="4">
        <v>0.0</v>
      </c>
      <c r="R63" s="4">
        <v>0.0</v>
      </c>
      <c r="S63" s="4">
        <v>0.0</v>
      </c>
      <c r="T63" s="4">
        <v>0.0</v>
      </c>
      <c r="U63" s="4">
        <v>0.0</v>
      </c>
      <c r="V63" s="4">
        <v>0.0</v>
      </c>
      <c r="W63" s="4">
        <v>0.0</v>
      </c>
      <c r="X63" s="4">
        <v>0.0</v>
      </c>
      <c r="Y63" s="4">
        <f t="shared" si="28"/>
        <v>0</v>
      </c>
      <c r="Z63" s="4">
        <f t="shared" si="29"/>
        <v>0</v>
      </c>
      <c r="AA63" s="4">
        <v>0.0</v>
      </c>
      <c r="AB63" s="4">
        <v>0.0</v>
      </c>
      <c r="AC63" s="4">
        <v>0.0</v>
      </c>
      <c r="AD63" s="4">
        <v>0.0</v>
      </c>
      <c r="AE63" s="4">
        <v>0.0</v>
      </c>
      <c r="AF63" s="4">
        <v>0.0</v>
      </c>
      <c r="AG63" s="4"/>
      <c r="AH63" s="4"/>
      <c r="AI63" s="4"/>
      <c r="AJ63" s="4"/>
      <c r="AK63" s="4"/>
      <c r="AL63" s="4"/>
      <c r="AM63" s="4"/>
      <c r="AN63" s="4">
        <v>0.0</v>
      </c>
      <c r="AO63" s="4">
        <v>0.0</v>
      </c>
      <c r="AP63" s="4">
        <v>0.0</v>
      </c>
      <c r="AQ63" s="4">
        <v>0.0</v>
      </c>
      <c r="AR63" s="4">
        <v>0.0</v>
      </c>
      <c r="AS63" s="4">
        <v>0.0</v>
      </c>
      <c r="AT63" s="4">
        <v>0.0</v>
      </c>
      <c r="AU63" s="4">
        <v>0.0</v>
      </c>
      <c r="AV63" s="4">
        <v>0.0</v>
      </c>
      <c r="AW63" s="4">
        <v>0.0</v>
      </c>
      <c r="AX63" s="4">
        <v>0.0</v>
      </c>
      <c r="AY63" s="4">
        <v>0.0</v>
      </c>
      <c r="AZ63" s="4">
        <f t="shared" si="30"/>
        <v>0</v>
      </c>
      <c r="BA63" s="4">
        <v>0.0</v>
      </c>
      <c r="BB63" s="4">
        <v>0.0</v>
      </c>
      <c r="BC63" s="4">
        <v>0.0</v>
      </c>
      <c r="BD63" s="4">
        <v>0.0</v>
      </c>
      <c r="BE63" s="4">
        <v>0.0</v>
      </c>
      <c r="BF63" s="4">
        <v>0.0</v>
      </c>
      <c r="BG63" s="4">
        <v>0.0</v>
      </c>
      <c r="BH63" s="4">
        <v>0.0</v>
      </c>
      <c r="BI63" s="4">
        <v>0.0</v>
      </c>
      <c r="BJ63" s="4">
        <v>0.0</v>
      </c>
      <c r="BK63" s="4">
        <v>0.0</v>
      </c>
      <c r="BL63" s="4">
        <v>0.0</v>
      </c>
      <c r="BM63" s="4">
        <f t="shared" si="31"/>
        <v>0</v>
      </c>
      <c r="BN63" s="4">
        <v>0.0</v>
      </c>
      <c r="BO63" s="4">
        <v>0.0</v>
      </c>
      <c r="BP63" s="4">
        <v>0.0</v>
      </c>
      <c r="BQ63" s="4">
        <v>0.0</v>
      </c>
      <c r="BR63" s="4">
        <v>0.0</v>
      </c>
      <c r="BS63" s="4">
        <v>0.0</v>
      </c>
      <c r="BT63" s="4">
        <v>0.0</v>
      </c>
      <c r="BU63" s="4">
        <v>0.0</v>
      </c>
      <c r="BV63" s="4">
        <v>0.0</v>
      </c>
      <c r="BW63" s="4"/>
      <c r="BX63" s="4"/>
      <c r="BY63" s="4"/>
      <c r="BZ63" s="4"/>
      <c r="CA63" s="4"/>
      <c r="CB63" s="4"/>
      <c r="CC63" s="4">
        <f t="shared" si="32"/>
        <v>0</v>
      </c>
      <c r="CD63" s="2"/>
      <c r="CE63" s="2"/>
      <c r="CF63" s="2"/>
    </row>
    <row r="64" ht="14.25" hidden="1" customHeight="1">
      <c r="A64" s="10" t="s">
        <v>5998</v>
      </c>
      <c r="B64" s="4">
        <f>'Summary of CG Purchased '!E78</f>
        <v>0</v>
      </c>
      <c r="C64" s="548"/>
      <c r="D64" s="548"/>
      <c r="E64" s="548"/>
      <c r="F64" s="548"/>
      <c r="G64" s="548"/>
      <c r="H64" s="549"/>
      <c r="I64" s="549"/>
      <c r="J64" s="549"/>
      <c r="K64" s="549"/>
      <c r="L64" s="550">
        <f t="shared" si="27"/>
        <v>0</v>
      </c>
      <c r="M64" s="4">
        <f>'Summary of CG Purchased '!E78</f>
        <v>0</v>
      </c>
      <c r="N64" s="4">
        <f>'Summary of CG Purchased '!F78</f>
        <v>0</v>
      </c>
      <c r="O64" s="4">
        <f>'Summary of CG Purchased '!G78</f>
        <v>0</v>
      </c>
      <c r="P64" s="4" t="str">
        <f>'Summary of CG Purchased '!H78</f>
        <v/>
      </c>
      <c r="Q64" s="4">
        <v>0.0</v>
      </c>
      <c r="R64" s="4">
        <v>0.0</v>
      </c>
      <c r="S64" s="4">
        <v>0.0</v>
      </c>
      <c r="T64" s="4">
        <v>0.0</v>
      </c>
      <c r="U64" s="4">
        <v>0.0</v>
      </c>
      <c r="V64" s="4">
        <v>0.0</v>
      </c>
      <c r="W64" s="4">
        <v>0.0</v>
      </c>
      <c r="X64" s="4">
        <v>0.0</v>
      </c>
      <c r="Y64" s="4">
        <f t="shared" si="28"/>
        <v>0</v>
      </c>
      <c r="Z64" s="4">
        <f t="shared" si="29"/>
        <v>0</v>
      </c>
      <c r="AA64" s="4">
        <v>0.0</v>
      </c>
      <c r="AB64" s="4">
        <v>0.0</v>
      </c>
      <c r="AC64" s="4">
        <v>0.0</v>
      </c>
      <c r="AD64" s="4">
        <v>0.0</v>
      </c>
      <c r="AE64" s="4">
        <v>0.0</v>
      </c>
      <c r="AF64" s="4">
        <v>0.0</v>
      </c>
      <c r="AG64" s="4"/>
      <c r="AH64" s="4"/>
      <c r="AI64" s="4"/>
      <c r="AJ64" s="4"/>
      <c r="AK64" s="4"/>
      <c r="AL64" s="4"/>
      <c r="AM64" s="4"/>
      <c r="AN64" s="4">
        <v>0.0</v>
      </c>
      <c r="AO64" s="4">
        <v>0.0</v>
      </c>
      <c r="AP64" s="4">
        <v>0.0</v>
      </c>
      <c r="AQ64" s="4">
        <v>0.0</v>
      </c>
      <c r="AR64" s="4">
        <v>0.0</v>
      </c>
      <c r="AS64" s="4">
        <v>0.0</v>
      </c>
      <c r="AT64" s="4">
        <v>0.0</v>
      </c>
      <c r="AU64" s="4">
        <v>0.0</v>
      </c>
      <c r="AV64" s="4">
        <v>0.0</v>
      </c>
      <c r="AW64" s="4">
        <v>0.0</v>
      </c>
      <c r="AX64" s="4">
        <v>0.0</v>
      </c>
      <c r="AY64" s="4">
        <v>0.0</v>
      </c>
      <c r="AZ64" s="4">
        <f t="shared" si="30"/>
        <v>0</v>
      </c>
      <c r="BA64" s="4">
        <v>0.0</v>
      </c>
      <c r="BB64" s="4">
        <v>0.0</v>
      </c>
      <c r="BC64" s="4">
        <v>0.0</v>
      </c>
      <c r="BD64" s="4">
        <v>0.0</v>
      </c>
      <c r="BE64" s="4">
        <v>0.0</v>
      </c>
      <c r="BF64" s="4">
        <v>0.0</v>
      </c>
      <c r="BG64" s="4">
        <v>0.0</v>
      </c>
      <c r="BH64" s="4">
        <v>0.0</v>
      </c>
      <c r="BI64" s="4">
        <v>0.0</v>
      </c>
      <c r="BJ64" s="4">
        <v>0.0</v>
      </c>
      <c r="BK64" s="4">
        <v>0.0</v>
      </c>
      <c r="BL64" s="4">
        <v>0.0</v>
      </c>
      <c r="BM64" s="4">
        <f t="shared" si="31"/>
        <v>0</v>
      </c>
      <c r="BN64" s="4">
        <v>0.0</v>
      </c>
      <c r="BO64" s="4">
        <v>0.0</v>
      </c>
      <c r="BP64" s="4">
        <v>0.0</v>
      </c>
      <c r="BQ64" s="4">
        <v>0.0</v>
      </c>
      <c r="BR64" s="4">
        <v>0.0</v>
      </c>
      <c r="BS64" s="4">
        <v>0.0</v>
      </c>
      <c r="BT64" s="4">
        <v>0.0</v>
      </c>
      <c r="BU64" s="4">
        <v>0.0</v>
      </c>
      <c r="BV64" s="4">
        <v>0.0</v>
      </c>
      <c r="BW64" s="4"/>
      <c r="BX64" s="4"/>
      <c r="BY64" s="4"/>
      <c r="BZ64" s="4"/>
      <c r="CA64" s="4"/>
      <c r="CB64" s="4"/>
      <c r="CC64" s="4">
        <f t="shared" si="32"/>
        <v>0</v>
      </c>
      <c r="CD64" s="2"/>
      <c r="CE64" s="2"/>
      <c r="CF64" s="2"/>
    </row>
    <row r="65" ht="14.25" hidden="1" customHeight="1">
      <c r="A65" s="10" t="s">
        <v>5999</v>
      </c>
      <c r="B65" s="4">
        <f>'Summary of CG Purchased '!F85</f>
        <v>5072.2452</v>
      </c>
      <c r="C65" s="548"/>
      <c r="D65" s="548"/>
      <c r="E65" s="548"/>
      <c r="F65" s="548"/>
      <c r="G65" s="548"/>
      <c r="H65" s="549"/>
      <c r="I65" s="549"/>
      <c r="J65" s="549"/>
      <c r="K65" s="549"/>
      <c r="L65" s="550">
        <f t="shared" si="27"/>
        <v>0</v>
      </c>
      <c r="M65" s="549"/>
      <c r="N65" s="4">
        <f>'Summary of CG Purchased '!F85</f>
        <v>5072.2452</v>
      </c>
      <c r="O65" s="4">
        <v>0.0</v>
      </c>
      <c r="P65" s="4">
        <v>0.0</v>
      </c>
      <c r="Q65" s="4">
        <v>0.0</v>
      </c>
      <c r="R65" s="4">
        <v>0.0</v>
      </c>
      <c r="S65" s="4">
        <v>0.0</v>
      </c>
      <c r="T65" s="4">
        <v>0.0</v>
      </c>
      <c r="U65" s="4">
        <v>0.0</v>
      </c>
      <c r="V65" s="4">
        <v>0.0</v>
      </c>
      <c r="W65" s="4">
        <v>0.0</v>
      </c>
      <c r="X65" s="4">
        <v>0.0</v>
      </c>
      <c r="Y65" s="4">
        <f t="shared" si="28"/>
        <v>5072.2452</v>
      </c>
      <c r="Z65" s="4">
        <f t="shared" si="29"/>
        <v>0</v>
      </c>
      <c r="AA65" s="4">
        <v>0.0</v>
      </c>
      <c r="AB65" s="4">
        <v>0.0</v>
      </c>
      <c r="AC65" s="4">
        <v>0.0</v>
      </c>
      <c r="AD65" s="4">
        <v>0.0</v>
      </c>
      <c r="AE65" s="4">
        <v>0.0</v>
      </c>
      <c r="AF65" s="4">
        <v>0.0</v>
      </c>
      <c r="AG65" s="4">
        <v>0.0</v>
      </c>
      <c r="AH65" s="4">
        <v>0.0</v>
      </c>
      <c r="AI65" s="4">
        <v>0.0</v>
      </c>
      <c r="AJ65" s="4">
        <v>0.0</v>
      </c>
      <c r="AK65" s="4">
        <v>0.0</v>
      </c>
      <c r="AL65" s="4">
        <v>0.0</v>
      </c>
      <c r="AM65" s="4"/>
      <c r="AN65" s="4">
        <v>0.0</v>
      </c>
      <c r="AO65" s="4">
        <v>0.0</v>
      </c>
      <c r="AP65" s="4">
        <v>0.0</v>
      </c>
      <c r="AQ65" s="4">
        <v>0.0</v>
      </c>
      <c r="AR65" s="4">
        <v>0.0</v>
      </c>
      <c r="AS65" s="4">
        <v>0.0</v>
      </c>
      <c r="AT65" s="4">
        <v>0.0</v>
      </c>
      <c r="AU65" s="4">
        <v>0.0</v>
      </c>
      <c r="AV65" s="4">
        <v>0.0</v>
      </c>
      <c r="AW65" s="4">
        <v>0.0</v>
      </c>
      <c r="AX65" s="4">
        <v>0.0</v>
      </c>
      <c r="AY65" s="4">
        <v>0.0</v>
      </c>
      <c r="AZ65" s="4">
        <f t="shared" si="30"/>
        <v>0</v>
      </c>
      <c r="BA65" s="4">
        <v>0.0</v>
      </c>
      <c r="BB65" s="4">
        <v>0.0</v>
      </c>
      <c r="BC65" s="4">
        <v>0.0</v>
      </c>
      <c r="BD65" s="4">
        <v>0.0</v>
      </c>
      <c r="BE65" s="4">
        <v>0.0</v>
      </c>
      <c r="BF65" s="4">
        <v>0.0</v>
      </c>
      <c r="BG65" s="4">
        <v>0.0</v>
      </c>
      <c r="BH65" s="4">
        <v>0.0</v>
      </c>
      <c r="BI65" s="4">
        <v>0.0</v>
      </c>
      <c r="BJ65" s="4">
        <v>0.0</v>
      </c>
      <c r="BK65" s="4">
        <v>0.0</v>
      </c>
      <c r="BL65" s="4">
        <v>0.0</v>
      </c>
      <c r="BM65" s="4">
        <f t="shared" si="31"/>
        <v>0</v>
      </c>
      <c r="BN65" s="4">
        <v>0.0</v>
      </c>
      <c r="BO65" s="4">
        <v>0.0</v>
      </c>
      <c r="BP65" s="4">
        <v>0.0</v>
      </c>
      <c r="BQ65" s="4">
        <v>0.0</v>
      </c>
      <c r="BR65" s="4">
        <v>0.0</v>
      </c>
      <c r="BS65" s="4">
        <v>0.0</v>
      </c>
      <c r="BT65" s="4">
        <v>0.0</v>
      </c>
      <c r="BU65" s="4">
        <v>0.0</v>
      </c>
      <c r="BV65" s="4">
        <v>0.0</v>
      </c>
      <c r="BW65" s="4"/>
      <c r="BX65" s="4"/>
      <c r="BY65" s="4"/>
      <c r="BZ65" s="4"/>
      <c r="CA65" s="4"/>
      <c r="CB65" s="4"/>
      <c r="CC65" s="4">
        <f t="shared" si="32"/>
        <v>0</v>
      </c>
      <c r="CD65" s="2"/>
      <c r="CE65" s="2"/>
      <c r="CF65" s="2"/>
    </row>
    <row r="66" ht="14.25" customHeight="1">
      <c r="A66" s="10" t="s">
        <v>6000</v>
      </c>
      <c r="B66" s="4">
        <f>'Summary of CG Purchased '!F92</f>
        <v>8640</v>
      </c>
      <c r="C66" s="548"/>
      <c r="D66" s="548"/>
      <c r="E66" s="548"/>
      <c r="F66" s="548"/>
      <c r="G66" s="548"/>
      <c r="H66" s="549"/>
      <c r="I66" s="549"/>
      <c r="J66" s="549"/>
      <c r="K66" s="549"/>
      <c r="L66" s="550">
        <f t="shared" si="27"/>
        <v>0</v>
      </c>
      <c r="M66" s="549"/>
      <c r="N66" s="549"/>
      <c r="O66" s="4">
        <f>'Summary of CG Purchased '!F92</f>
        <v>8640</v>
      </c>
      <c r="P66" s="4">
        <f>'Summary of CG Purchased '!G91</f>
        <v>0</v>
      </c>
      <c r="Q66" s="4">
        <v>0.0</v>
      </c>
      <c r="R66" s="4">
        <v>0.0</v>
      </c>
      <c r="S66" s="4">
        <v>0.0</v>
      </c>
      <c r="T66" s="4">
        <v>0.0</v>
      </c>
      <c r="U66" s="4">
        <v>0.0</v>
      </c>
      <c r="V66" s="4">
        <v>0.0</v>
      </c>
      <c r="W66" s="4">
        <v>0.0</v>
      </c>
      <c r="X66" s="4">
        <v>0.0</v>
      </c>
      <c r="Y66" s="4">
        <f t="shared" si="28"/>
        <v>8640</v>
      </c>
      <c r="Z66" s="4">
        <f t="shared" si="29"/>
        <v>0</v>
      </c>
      <c r="AA66" s="4">
        <v>0.0</v>
      </c>
      <c r="AB66" s="4">
        <v>0.0</v>
      </c>
      <c r="AC66" s="4">
        <v>0.0</v>
      </c>
      <c r="AD66" s="4">
        <v>0.0</v>
      </c>
      <c r="AE66" s="4">
        <v>0.0</v>
      </c>
      <c r="AF66" s="4">
        <v>0.0</v>
      </c>
      <c r="AG66" s="4">
        <v>0.0</v>
      </c>
      <c r="AH66" s="4">
        <v>0.0</v>
      </c>
      <c r="AI66" s="4">
        <v>0.0</v>
      </c>
      <c r="AJ66" s="4">
        <v>0.0</v>
      </c>
      <c r="AK66" s="4">
        <v>0.0</v>
      </c>
      <c r="AL66" s="4">
        <v>0.0</v>
      </c>
      <c r="AM66" s="4"/>
      <c r="AN66" s="4">
        <v>0.0</v>
      </c>
      <c r="AO66" s="4">
        <v>0.0</v>
      </c>
      <c r="AP66" s="4">
        <v>0.0</v>
      </c>
      <c r="AQ66" s="4">
        <v>0.0</v>
      </c>
      <c r="AR66" s="4">
        <v>0.0</v>
      </c>
      <c r="AS66" s="4">
        <v>0.0</v>
      </c>
      <c r="AT66" s="4">
        <v>0.0</v>
      </c>
      <c r="AU66" s="4">
        <v>0.0</v>
      </c>
      <c r="AV66" s="4">
        <v>0.0</v>
      </c>
      <c r="AW66" s="4">
        <v>0.0</v>
      </c>
      <c r="AX66" s="4">
        <v>0.0</v>
      </c>
      <c r="AY66" s="4">
        <v>0.0</v>
      </c>
      <c r="AZ66" s="4">
        <f t="shared" si="30"/>
        <v>0</v>
      </c>
      <c r="BA66" s="4">
        <v>0.0</v>
      </c>
      <c r="BB66" s="4">
        <v>0.0</v>
      </c>
      <c r="BC66" s="4">
        <v>0.0</v>
      </c>
      <c r="BD66" s="4">
        <v>0.0</v>
      </c>
      <c r="BE66" s="4">
        <v>0.0</v>
      </c>
      <c r="BF66" s="4">
        <v>0.0</v>
      </c>
      <c r="BG66" s="4">
        <v>0.0</v>
      </c>
      <c r="BH66" s="4">
        <v>0.0</v>
      </c>
      <c r="BI66" s="4">
        <v>0.0</v>
      </c>
      <c r="BJ66" s="4">
        <v>0.0</v>
      </c>
      <c r="BK66" s="4">
        <v>0.0</v>
      </c>
      <c r="BL66" s="4">
        <v>0.0</v>
      </c>
      <c r="BM66" s="4">
        <f t="shared" si="31"/>
        <v>0</v>
      </c>
      <c r="BN66" s="4">
        <v>0.0</v>
      </c>
      <c r="BO66" s="4">
        <v>0.0</v>
      </c>
      <c r="BP66" s="4">
        <v>0.0</v>
      </c>
      <c r="BQ66" s="4">
        <v>0.0</v>
      </c>
      <c r="BR66" s="4">
        <v>0.0</v>
      </c>
      <c r="BS66" s="4">
        <v>0.0</v>
      </c>
      <c r="BT66" s="4">
        <v>0.0</v>
      </c>
      <c r="BU66" s="4">
        <v>0.0</v>
      </c>
      <c r="BV66" s="4">
        <v>0.0</v>
      </c>
      <c r="BW66" s="4"/>
      <c r="BX66" s="4"/>
      <c r="BY66" s="4"/>
      <c r="BZ66" s="4"/>
      <c r="CA66" s="4"/>
      <c r="CB66" s="4"/>
      <c r="CC66" s="4">
        <f t="shared" si="32"/>
        <v>0</v>
      </c>
      <c r="CD66" s="2"/>
      <c r="CE66" s="2"/>
      <c r="CF66" s="2"/>
    </row>
    <row r="67" ht="14.25" hidden="1" customHeight="1">
      <c r="A67" s="10" t="s">
        <v>5962</v>
      </c>
      <c r="B67" s="4"/>
      <c r="C67" s="548"/>
      <c r="D67" s="548"/>
      <c r="E67" s="548"/>
      <c r="F67" s="548"/>
      <c r="G67" s="548"/>
      <c r="H67" s="549"/>
      <c r="I67" s="549"/>
      <c r="J67" s="549"/>
      <c r="K67" s="549"/>
      <c r="L67" s="550">
        <f t="shared" si="27"/>
        <v>0</v>
      </c>
      <c r="M67" s="549"/>
      <c r="N67" s="549"/>
      <c r="O67" s="549"/>
      <c r="P67" s="4"/>
      <c r="Q67" s="4">
        <v>0.0</v>
      </c>
      <c r="R67" s="4">
        <v>0.0</v>
      </c>
      <c r="S67" s="4">
        <v>0.0</v>
      </c>
      <c r="T67" s="4">
        <v>0.0</v>
      </c>
      <c r="U67" s="4">
        <v>0.0</v>
      </c>
      <c r="V67" s="4">
        <v>0.0</v>
      </c>
      <c r="W67" s="4">
        <v>0.0</v>
      </c>
      <c r="X67" s="4">
        <v>0.0</v>
      </c>
      <c r="Y67" s="4">
        <f t="shared" si="28"/>
        <v>0</v>
      </c>
      <c r="Z67" s="4">
        <f t="shared" si="29"/>
        <v>0</v>
      </c>
      <c r="AA67" s="4">
        <v>0.0</v>
      </c>
      <c r="AB67" s="4">
        <v>0.0</v>
      </c>
      <c r="AC67" s="4">
        <v>0.0</v>
      </c>
      <c r="AD67" s="4">
        <v>0.0</v>
      </c>
      <c r="AE67" s="4">
        <v>0.0</v>
      </c>
      <c r="AF67" s="4">
        <v>0.0</v>
      </c>
      <c r="AG67" s="4"/>
      <c r="AH67" s="4"/>
      <c r="AI67" s="4"/>
      <c r="AJ67" s="4"/>
      <c r="AK67" s="4"/>
      <c r="AL67" s="4"/>
      <c r="AM67" s="4"/>
      <c r="AN67" s="4">
        <v>0.0</v>
      </c>
      <c r="AO67" s="4">
        <v>0.0</v>
      </c>
      <c r="AP67" s="4">
        <v>0.0</v>
      </c>
      <c r="AQ67" s="4">
        <v>0.0</v>
      </c>
      <c r="AR67" s="4">
        <v>0.0</v>
      </c>
      <c r="AS67" s="4">
        <v>0.0</v>
      </c>
      <c r="AT67" s="4">
        <v>0.0</v>
      </c>
      <c r="AU67" s="4">
        <v>0.0</v>
      </c>
      <c r="AV67" s="4">
        <v>0.0</v>
      </c>
      <c r="AW67" s="4">
        <v>0.0</v>
      </c>
      <c r="AX67" s="4">
        <v>0.0</v>
      </c>
      <c r="AY67" s="4">
        <v>0.0</v>
      </c>
      <c r="AZ67" s="4">
        <f t="shared" si="30"/>
        <v>0</v>
      </c>
      <c r="BA67" s="4">
        <v>0.0</v>
      </c>
      <c r="BB67" s="4">
        <v>0.0</v>
      </c>
      <c r="BC67" s="4">
        <v>0.0</v>
      </c>
      <c r="BD67" s="4">
        <v>0.0</v>
      </c>
      <c r="BE67" s="4">
        <v>0.0</v>
      </c>
      <c r="BF67" s="4">
        <v>0.0</v>
      </c>
      <c r="BG67" s="4">
        <v>0.0</v>
      </c>
      <c r="BH67" s="4">
        <v>0.0</v>
      </c>
      <c r="BI67" s="4">
        <v>0.0</v>
      </c>
      <c r="BJ67" s="4">
        <v>0.0</v>
      </c>
      <c r="BK67" s="4">
        <v>0.0</v>
      </c>
      <c r="BL67" s="4">
        <v>0.0</v>
      </c>
      <c r="BM67" s="4">
        <f t="shared" si="31"/>
        <v>0</v>
      </c>
      <c r="BN67" s="4">
        <v>0.0</v>
      </c>
      <c r="BO67" s="4">
        <v>0.0</v>
      </c>
      <c r="BP67" s="4">
        <v>0.0</v>
      </c>
      <c r="BQ67" s="4">
        <v>0.0</v>
      </c>
      <c r="BR67" s="4">
        <v>0.0</v>
      </c>
      <c r="BS67" s="4">
        <v>0.0</v>
      </c>
      <c r="BT67" s="4">
        <v>0.0</v>
      </c>
      <c r="BU67" s="4">
        <v>0.0</v>
      </c>
      <c r="BV67" s="4">
        <v>0.0</v>
      </c>
      <c r="BW67" s="4"/>
      <c r="BX67" s="4"/>
      <c r="BY67" s="4"/>
      <c r="BZ67" s="4"/>
      <c r="CA67" s="4"/>
      <c r="CB67" s="4"/>
      <c r="CC67" s="4">
        <f t="shared" si="32"/>
        <v>0</v>
      </c>
      <c r="CD67" s="2"/>
      <c r="CE67" s="2"/>
      <c r="CF67" s="4"/>
    </row>
    <row r="68" ht="14.25" hidden="1" customHeight="1">
      <c r="A68" s="10" t="s">
        <v>28</v>
      </c>
      <c r="B68" s="4"/>
      <c r="C68" s="548"/>
      <c r="D68" s="548"/>
      <c r="E68" s="548"/>
      <c r="F68" s="548"/>
      <c r="G68" s="548"/>
      <c r="H68" s="549"/>
      <c r="I68" s="549"/>
      <c r="J68" s="549"/>
      <c r="K68" s="549"/>
      <c r="L68" s="550">
        <f t="shared" si="27"/>
        <v>0</v>
      </c>
      <c r="M68" s="549"/>
      <c r="N68" s="549"/>
      <c r="O68" s="549"/>
      <c r="P68" s="549"/>
      <c r="Q68" s="4">
        <v>0.0</v>
      </c>
      <c r="R68" s="4">
        <v>0.0</v>
      </c>
      <c r="S68" s="4">
        <v>0.0</v>
      </c>
      <c r="T68" s="4">
        <v>0.0</v>
      </c>
      <c r="U68" s="4">
        <v>0.0</v>
      </c>
      <c r="V68" s="4">
        <v>0.0</v>
      </c>
      <c r="W68" s="4">
        <v>0.0</v>
      </c>
      <c r="X68" s="4">
        <v>0.0</v>
      </c>
      <c r="Y68" s="4">
        <f t="shared" si="28"/>
        <v>0</v>
      </c>
      <c r="Z68" s="4">
        <f t="shared" si="29"/>
        <v>0</v>
      </c>
      <c r="AA68" s="4">
        <v>0.0</v>
      </c>
      <c r="AB68" s="4">
        <v>0.0</v>
      </c>
      <c r="AC68" s="4">
        <v>0.0</v>
      </c>
      <c r="AD68" s="4">
        <v>0.0</v>
      </c>
      <c r="AE68" s="4">
        <v>0.0</v>
      </c>
      <c r="AF68" s="4">
        <v>0.0</v>
      </c>
      <c r="AG68" s="4"/>
      <c r="AH68" s="4"/>
      <c r="AI68" s="4"/>
      <c r="AJ68" s="4"/>
      <c r="AK68" s="4"/>
      <c r="AL68" s="4"/>
      <c r="AM68" s="4"/>
      <c r="AN68" s="4">
        <v>0.0</v>
      </c>
      <c r="AO68" s="4">
        <v>0.0</v>
      </c>
      <c r="AP68" s="4">
        <v>0.0</v>
      </c>
      <c r="AQ68" s="4">
        <v>0.0</v>
      </c>
      <c r="AR68" s="4">
        <v>0.0</v>
      </c>
      <c r="AS68" s="4">
        <v>0.0</v>
      </c>
      <c r="AT68" s="4">
        <v>0.0</v>
      </c>
      <c r="AU68" s="4">
        <v>0.0</v>
      </c>
      <c r="AV68" s="4">
        <v>0.0</v>
      </c>
      <c r="AW68" s="4">
        <v>0.0</v>
      </c>
      <c r="AX68" s="4">
        <v>0.0</v>
      </c>
      <c r="AY68" s="4">
        <v>0.0</v>
      </c>
      <c r="AZ68" s="4">
        <f t="shared" si="30"/>
        <v>0</v>
      </c>
      <c r="BA68" s="4">
        <v>0.0</v>
      </c>
      <c r="BB68" s="4">
        <v>0.0</v>
      </c>
      <c r="BC68" s="4">
        <v>0.0</v>
      </c>
      <c r="BD68" s="4">
        <v>0.0</v>
      </c>
      <c r="BE68" s="4">
        <v>0.0</v>
      </c>
      <c r="BF68" s="4">
        <v>0.0</v>
      </c>
      <c r="BG68" s="4">
        <v>0.0</v>
      </c>
      <c r="BH68" s="4">
        <v>0.0</v>
      </c>
      <c r="BI68" s="4">
        <v>0.0</v>
      </c>
      <c r="BJ68" s="4">
        <v>0.0</v>
      </c>
      <c r="BK68" s="4">
        <v>0.0</v>
      </c>
      <c r="BL68" s="4">
        <v>0.0</v>
      </c>
      <c r="BM68" s="4">
        <f t="shared" si="31"/>
        <v>0</v>
      </c>
      <c r="BN68" s="4">
        <v>0.0</v>
      </c>
      <c r="BO68" s="4">
        <v>0.0</v>
      </c>
      <c r="BP68" s="4">
        <v>0.0</v>
      </c>
      <c r="BQ68" s="4">
        <v>0.0</v>
      </c>
      <c r="BR68" s="4">
        <v>0.0</v>
      </c>
      <c r="BS68" s="4">
        <v>0.0</v>
      </c>
      <c r="BT68" s="4">
        <v>0.0</v>
      </c>
      <c r="BU68" s="4">
        <v>0.0</v>
      </c>
      <c r="BV68" s="4">
        <v>0.0</v>
      </c>
      <c r="BW68" s="4"/>
      <c r="BX68" s="4"/>
      <c r="BY68" s="4"/>
      <c r="BZ68" s="4"/>
      <c r="CA68" s="4"/>
      <c r="CB68" s="4"/>
      <c r="CC68" s="4">
        <f t="shared" si="32"/>
        <v>0</v>
      </c>
      <c r="CD68" s="2"/>
      <c r="CE68" s="2"/>
      <c r="CF68" s="2"/>
    </row>
    <row r="69" ht="14.25" customHeight="1">
      <c r="A69" s="10" t="s">
        <v>29</v>
      </c>
      <c r="B69" s="4">
        <f>'Summary of CG Purchased '!E113</f>
        <v>172054.806</v>
      </c>
      <c r="C69" s="548"/>
      <c r="D69" s="548"/>
      <c r="E69" s="548"/>
      <c r="F69" s="548"/>
      <c r="G69" s="548"/>
      <c r="H69" s="549"/>
      <c r="I69" s="549"/>
      <c r="J69" s="549"/>
      <c r="K69" s="549"/>
      <c r="L69" s="550">
        <f t="shared" si="27"/>
        <v>0</v>
      </c>
      <c r="M69" s="549"/>
      <c r="N69" s="549"/>
      <c r="O69" s="549"/>
      <c r="P69" s="549"/>
      <c r="Q69" s="549"/>
      <c r="R69" s="4">
        <f>'Summary of CG Purchased '!F113</f>
        <v>2867.5801</v>
      </c>
      <c r="S69" s="4">
        <f t="shared" ref="S69:X69" si="33">$R$69</f>
        <v>2867.5801</v>
      </c>
      <c r="T69" s="4">
        <f t="shared" si="33"/>
        <v>2867.5801</v>
      </c>
      <c r="U69" s="4">
        <f t="shared" si="33"/>
        <v>2867.5801</v>
      </c>
      <c r="V69" s="4">
        <f t="shared" si="33"/>
        <v>2867.5801</v>
      </c>
      <c r="W69" s="4">
        <f t="shared" si="33"/>
        <v>2867.5801</v>
      </c>
      <c r="X69" s="4">
        <f t="shared" si="33"/>
        <v>2867.5801</v>
      </c>
      <c r="Y69" s="4">
        <f t="shared" si="28"/>
        <v>20073.0607</v>
      </c>
      <c r="Z69" s="4">
        <f t="shared" si="29"/>
        <v>34410.9612</v>
      </c>
      <c r="AA69" s="4">
        <f t="shared" ref="AA69:AL69" si="34">$R$69</f>
        <v>2867.5801</v>
      </c>
      <c r="AB69" s="4">
        <f t="shared" si="34"/>
        <v>2867.5801</v>
      </c>
      <c r="AC69" s="4">
        <f t="shared" si="34"/>
        <v>2867.5801</v>
      </c>
      <c r="AD69" s="4">
        <f t="shared" si="34"/>
        <v>2867.5801</v>
      </c>
      <c r="AE69" s="4">
        <f t="shared" si="34"/>
        <v>2867.5801</v>
      </c>
      <c r="AF69" s="4">
        <f t="shared" si="34"/>
        <v>2867.5801</v>
      </c>
      <c r="AG69" s="4">
        <f t="shared" si="34"/>
        <v>2867.5801</v>
      </c>
      <c r="AH69" s="4">
        <f t="shared" si="34"/>
        <v>2867.5801</v>
      </c>
      <c r="AI69" s="4">
        <f t="shared" si="34"/>
        <v>2867.5801</v>
      </c>
      <c r="AJ69" s="4">
        <f t="shared" si="34"/>
        <v>2867.5801</v>
      </c>
      <c r="AK69" s="4">
        <f t="shared" si="34"/>
        <v>2867.5801</v>
      </c>
      <c r="AL69" s="4">
        <f t="shared" si="34"/>
        <v>2867.5801</v>
      </c>
      <c r="AM69" s="4"/>
      <c r="AN69" s="4">
        <f t="shared" ref="AN69:AY69" si="35">$R$69</f>
        <v>2867.5801</v>
      </c>
      <c r="AO69" s="4">
        <f t="shared" si="35"/>
        <v>2867.5801</v>
      </c>
      <c r="AP69" s="4">
        <f t="shared" si="35"/>
        <v>2867.5801</v>
      </c>
      <c r="AQ69" s="4">
        <f t="shared" si="35"/>
        <v>2867.5801</v>
      </c>
      <c r="AR69" s="4">
        <f t="shared" si="35"/>
        <v>2867.5801</v>
      </c>
      <c r="AS69" s="4">
        <f t="shared" si="35"/>
        <v>2867.5801</v>
      </c>
      <c r="AT69" s="4">
        <f t="shared" si="35"/>
        <v>2867.5801</v>
      </c>
      <c r="AU69" s="4">
        <f t="shared" si="35"/>
        <v>2867.5801</v>
      </c>
      <c r="AV69" s="4">
        <f t="shared" si="35"/>
        <v>2867.5801</v>
      </c>
      <c r="AW69" s="4">
        <f t="shared" si="35"/>
        <v>2867.5801</v>
      </c>
      <c r="AX69" s="4">
        <f t="shared" si="35"/>
        <v>2867.5801</v>
      </c>
      <c r="AY69" s="4">
        <f t="shared" si="35"/>
        <v>2867.5801</v>
      </c>
      <c r="AZ69" s="4">
        <f t="shared" si="30"/>
        <v>34410.9612</v>
      </c>
      <c r="BA69" s="4">
        <f t="shared" ref="BA69:BL69" si="36">$R$69</f>
        <v>2867.5801</v>
      </c>
      <c r="BB69" s="4">
        <f t="shared" si="36"/>
        <v>2867.5801</v>
      </c>
      <c r="BC69" s="4">
        <f t="shared" si="36"/>
        <v>2867.5801</v>
      </c>
      <c r="BD69" s="4">
        <f t="shared" si="36"/>
        <v>2867.5801</v>
      </c>
      <c r="BE69" s="4">
        <f t="shared" si="36"/>
        <v>2867.5801</v>
      </c>
      <c r="BF69" s="4">
        <f t="shared" si="36"/>
        <v>2867.5801</v>
      </c>
      <c r="BG69" s="4">
        <f t="shared" si="36"/>
        <v>2867.5801</v>
      </c>
      <c r="BH69" s="4">
        <f t="shared" si="36"/>
        <v>2867.5801</v>
      </c>
      <c r="BI69" s="4">
        <f t="shared" si="36"/>
        <v>2867.5801</v>
      </c>
      <c r="BJ69" s="4">
        <f t="shared" si="36"/>
        <v>2867.5801</v>
      </c>
      <c r="BK69" s="4">
        <f t="shared" si="36"/>
        <v>2867.5801</v>
      </c>
      <c r="BL69" s="4">
        <f t="shared" si="36"/>
        <v>2867.5801</v>
      </c>
      <c r="BM69" s="4">
        <f t="shared" si="31"/>
        <v>34410.9612</v>
      </c>
      <c r="BN69" s="4">
        <f t="shared" ref="BN69:CB69" si="37">$R$69</f>
        <v>2867.5801</v>
      </c>
      <c r="BO69" s="4">
        <f t="shared" si="37"/>
        <v>2867.5801</v>
      </c>
      <c r="BP69" s="4">
        <f t="shared" si="37"/>
        <v>2867.5801</v>
      </c>
      <c r="BQ69" s="4">
        <f t="shared" si="37"/>
        <v>2867.5801</v>
      </c>
      <c r="BR69" s="4">
        <f t="shared" si="37"/>
        <v>2867.5801</v>
      </c>
      <c r="BS69" s="4">
        <f t="shared" si="37"/>
        <v>2867.5801</v>
      </c>
      <c r="BT69" s="4">
        <f t="shared" si="37"/>
        <v>2867.5801</v>
      </c>
      <c r="BU69" s="4">
        <f t="shared" si="37"/>
        <v>2867.5801</v>
      </c>
      <c r="BV69" s="4">
        <f t="shared" si="37"/>
        <v>2867.5801</v>
      </c>
      <c r="BW69" s="4">
        <f t="shared" si="37"/>
        <v>2867.5801</v>
      </c>
      <c r="BX69" s="4">
        <f t="shared" si="37"/>
        <v>2867.5801</v>
      </c>
      <c r="BY69" s="4">
        <f t="shared" si="37"/>
        <v>2867.5801</v>
      </c>
      <c r="BZ69" s="4">
        <f t="shared" si="37"/>
        <v>2867.5801</v>
      </c>
      <c r="CA69" s="4">
        <f t="shared" si="37"/>
        <v>2867.5801</v>
      </c>
      <c r="CB69" s="4">
        <f t="shared" si="37"/>
        <v>2867.5801</v>
      </c>
      <c r="CC69" s="4">
        <f>B69-L69-Y69-Z69-AZ69-BM69-SUM(BN69:BP69)-SUM(BQ69:BS69)-SUM(BT69:BV69)-SUM(BW69:CB69)</f>
        <v>5735.1602</v>
      </c>
      <c r="CD69" s="18">
        <f>CC69+CB69+CA69+BZ69</f>
        <v>14337.9005</v>
      </c>
      <c r="CE69" s="145"/>
      <c r="CF69" s="4"/>
    </row>
    <row r="70" ht="14.25" hidden="1" customHeight="1">
      <c r="A70" s="551" t="s">
        <v>31</v>
      </c>
      <c r="B70" s="4"/>
      <c r="C70" s="548"/>
      <c r="D70" s="548"/>
      <c r="E70" s="548"/>
      <c r="F70" s="548"/>
      <c r="G70" s="548"/>
      <c r="H70" s="549"/>
      <c r="I70" s="549"/>
      <c r="J70" s="549"/>
      <c r="K70" s="549"/>
      <c r="L70" s="550">
        <f t="shared" si="27"/>
        <v>0</v>
      </c>
      <c r="M70" s="549"/>
      <c r="N70" s="549"/>
      <c r="O70" s="549"/>
      <c r="P70" s="549"/>
      <c r="Q70" s="549"/>
      <c r="R70" s="549"/>
      <c r="S70" s="4">
        <f t="shared" ref="S70:T70" si="38">0</f>
        <v>0</v>
      </c>
      <c r="T70" s="4">
        <f t="shared" si="38"/>
        <v>0</v>
      </c>
      <c r="U70" s="4">
        <v>0.0</v>
      </c>
      <c r="V70" s="4">
        <v>0.0</v>
      </c>
      <c r="W70" s="4">
        <v>0.0</v>
      </c>
      <c r="X70" s="4">
        <v>0.0</v>
      </c>
      <c r="Y70" s="4">
        <f t="shared" si="28"/>
        <v>0</v>
      </c>
      <c r="Z70" s="4">
        <f t="shared" si="29"/>
        <v>0</v>
      </c>
      <c r="AA70" s="4">
        <v>0.0</v>
      </c>
      <c r="AB70" s="4">
        <v>0.0</v>
      </c>
      <c r="AC70" s="4">
        <v>0.0</v>
      </c>
      <c r="AD70" s="4">
        <v>0.0</v>
      </c>
      <c r="AE70" s="4">
        <v>0.0</v>
      </c>
      <c r="AF70" s="4">
        <v>0.0</v>
      </c>
      <c r="AG70" s="4"/>
      <c r="AH70" s="4"/>
      <c r="AI70" s="4"/>
      <c r="AJ70" s="4"/>
      <c r="AK70" s="4"/>
      <c r="AL70" s="4"/>
      <c r="AM70" s="4"/>
      <c r="AN70" s="4">
        <v>0.0</v>
      </c>
      <c r="AO70" s="4">
        <v>0.0</v>
      </c>
      <c r="AP70" s="4">
        <v>0.0</v>
      </c>
      <c r="AQ70" s="4">
        <v>0.0</v>
      </c>
      <c r="AR70" s="4">
        <v>0.0</v>
      </c>
      <c r="AS70" s="4">
        <v>0.0</v>
      </c>
      <c r="AT70" s="4">
        <v>0.0</v>
      </c>
      <c r="AU70" s="4">
        <v>0.0</v>
      </c>
      <c r="AV70" s="4">
        <v>0.0</v>
      </c>
      <c r="AW70" s="4">
        <v>0.0</v>
      </c>
      <c r="AX70" s="4">
        <v>0.0</v>
      </c>
      <c r="AY70" s="4">
        <v>0.0</v>
      </c>
      <c r="AZ70" s="4">
        <f t="shared" si="30"/>
        <v>0</v>
      </c>
      <c r="BA70" s="4">
        <v>0.0</v>
      </c>
      <c r="BB70" s="4">
        <v>0.0</v>
      </c>
      <c r="BC70" s="4">
        <v>0.0</v>
      </c>
      <c r="BD70" s="4">
        <v>0.0</v>
      </c>
      <c r="BE70" s="4">
        <v>0.0</v>
      </c>
      <c r="BF70" s="4">
        <v>0.0</v>
      </c>
      <c r="BG70" s="4">
        <v>0.0</v>
      </c>
      <c r="BH70" s="4">
        <v>0.0</v>
      </c>
      <c r="BI70" s="4">
        <v>0.0</v>
      </c>
      <c r="BJ70" s="4">
        <v>0.0</v>
      </c>
      <c r="BK70" s="4">
        <v>0.0</v>
      </c>
      <c r="BL70" s="4">
        <v>0.0</v>
      </c>
      <c r="BM70" s="4">
        <f t="shared" si="31"/>
        <v>0</v>
      </c>
      <c r="BN70" s="4">
        <v>0.0</v>
      </c>
      <c r="BO70" s="4">
        <v>0.0</v>
      </c>
      <c r="BP70" s="4">
        <v>0.0</v>
      </c>
      <c r="BQ70" s="4">
        <v>0.0</v>
      </c>
      <c r="BR70" s="4">
        <v>0.0</v>
      </c>
      <c r="BS70" s="4">
        <v>0.0</v>
      </c>
      <c r="BT70" s="4">
        <v>0.0</v>
      </c>
      <c r="BU70" s="4">
        <v>0.0</v>
      </c>
      <c r="BV70" s="4">
        <v>0.0</v>
      </c>
      <c r="BW70" s="4"/>
      <c r="BX70" s="4"/>
      <c r="BY70" s="4"/>
      <c r="BZ70" s="4"/>
      <c r="CA70" s="4"/>
      <c r="CB70" s="4"/>
      <c r="CC70" s="4">
        <f t="shared" ref="CC70:CC93" si="39">B70-L70-Y70-Z70-AZ70-BM70-SUM(BN70:BP70)</f>
        <v>0</v>
      </c>
      <c r="CD70" s="2"/>
      <c r="CE70" s="2"/>
      <c r="CF70" s="2"/>
    </row>
    <row r="71" ht="14.25" hidden="1" customHeight="1">
      <c r="A71" s="551" t="s">
        <v>32</v>
      </c>
      <c r="B71" s="4"/>
      <c r="C71" s="548"/>
      <c r="D71" s="548"/>
      <c r="E71" s="548"/>
      <c r="F71" s="548"/>
      <c r="G71" s="548"/>
      <c r="H71" s="549"/>
      <c r="I71" s="549"/>
      <c r="J71" s="549"/>
      <c r="K71" s="549"/>
      <c r="L71" s="550">
        <f t="shared" si="27"/>
        <v>0</v>
      </c>
      <c r="M71" s="549"/>
      <c r="N71" s="549"/>
      <c r="O71" s="549"/>
      <c r="P71" s="549"/>
      <c r="Q71" s="549"/>
      <c r="R71" s="549"/>
      <c r="S71" s="549"/>
      <c r="T71" s="4">
        <v>0.0</v>
      </c>
      <c r="U71" s="4">
        <v>0.0</v>
      </c>
      <c r="V71" s="4">
        <v>0.0</v>
      </c>
      <c r="W71" s="4">
        <v>0.0</v>
      </c>
      <c r="X71" s="4">
        <v>0.0</v>
      </c>
      <c r="Y71" s="4">
        <f t="shared" si="28"/>
        <v>0</v>
      </c>
      <c r="Z71" s="4">
        <f t="shared" si="29"/>
        <v>0</v>
      </c>
      <c r="AA71" s="4">
        <v>0.0</v>
      </c>
      <c r="AB71" s="4">
        <v>0.0</v>
      </c>
      <c r="AC71" s="4">
        <v>0.0</v>
      </c>
      <c r="AD71" s="4">
        <v>0.0</v>
      </c>
      <c r="AE71" s="4">
        <v>0.0</v>
      </c>
      <c r="AF71" s="4">
        <v>0.0</v>
      </c>
      <c r="AG71" s="4"/>
      <c r="AH71" s="4"/>
      <c r="AI71" s="4"/>
      <c r="AJ71" s="4"/>
      <c r="AK71" s="4"/>
      <c r="AL71" s="4"/>
      <c r="AM71" s="4"/>
      <c r="AN71" s="4">
        <v>0.0</v>
      </c>
      <c r="AO71" s="4">
        <v>0.0</v>
      </c>
      <c r="AP71" s="4">
        <v>0.0</v>
      </c>
      <c r="AQ71" s="4">
        <v>0.0</v>
      </c>
      <c r="AR71" s="4">
        <v>0.0</v>
      </c>
      <c r="AS71" s="4">
        <v>0.0</v>
      </c>
      <c r="AT71" s="4">
        <v>0.0</v>
      </c>
      <c r="AU71" s="4">
        <v>0.0</v>
      </c>
      <c r="AV71" s="4">
        <v>0.0</v>
      </c>
      <c r="AW71" s="4">
        <v>0.0</v>
      </c>
      <c r="AX71" s="4">
        <v>0.0</v>
      </c>
      <c r="AY71" s="4">
        <v>0.0</v>
      </c>
      <c r="AZ71" s="4">
        <f t="shared" si="30"/>
        <v>0</v>
      </c>
      <c r="BA71" s="4">
        <v>0.0</v>
      </c>
      <c r="BB71" s="4">
        <v>0.0</v>
      </c>
      <c r="BC71" s="4">
        <v>0.0</v>
      </c>
      <c r="BD71" s="4">
        <v>0.0</v>
      </c>
      <c r="BE71" s="4">
        <v>0.0</v>
      </c>
      <c r="BF71" s="4">
        <v>0.0</v>
      </c>
      <c r="BG71" s="4">
        <v>0.0</v>
      </c>
      <c r="BH71" s="4">
        <v>0.0</v>
      </c>
      <c r="BI71" s="4">
        <v>0.0</v>
      </c>
      <c r="BJ71" s="4">
        <v>0.0</v>
      </c>
      <c r="BK71" s="4">
        <v>0.0</v>
      </c>
      <c r="BL71" s="4">
        <v>0.0</v>
      </c>
      <c r="BM71" s="4">
        <f t="shared" si="31"/>
        <v>0</v>
      </c>
      <c r="BN71" s="4">
        <v>0.0</v>
      </c>
      <c r="BO71" s="4">
        <v>0.0</v>
      </c>
      <c r="BP71" s="4">
        <v>0.0</v>
      </c>
      <c r="BQ71" s="4">
        <v>0.0</v>
      </c>
      <c r="BR71" s="4">
        <v>0.0</v>
      </c>
      <c r="BS71" s="4">
        <v>0.0</v>
      </c>
      <c r="BT71" s="4">
        <v>0.0</v>
      </c>
      <c r="BU71" s="4">
        <v>0.0</v>
      </c>
      <c r="BV71" s="4">
        <v>0.0</v>
      </c>
      <c r="BW71" s="4"/>
      <c r="BX71" s="4"/>
      <c r="BY71" s="4"/>
      <c r="BZ71" s="4"/>
      <c r="CA71" s="4"/>
      <c r="CB71" s="4"/>
      <c r="CC71" s="4">
        <f t="shared" si="39"/>
        <v>0</v>
      </c>
      <c r="CD71" s="2"/>
      <c r="CE71" s="2"/>
      <c r="CF71" s="2"/>
    </row>
    <row r="72" ht="14.25" hidden="1" customHeight="1">
      <c r="A72" s="551" t="s">
        <v>33</v>
      </c>
      <c r="B72" s="4"/>
      <c r="C72" s="548"/>
      <c r="D72" s="548"/>
      <c r="E72" s="548"/>
      <c r="F72" s="548"/>
      <c r="G72" s="548"/>
      <c r="H72" s="549"/>
      <c r="I72" s="549"/>
      <c r="J72" s="549"/>
      <c r="K72" s="549"/>
      <c r="L72" s="550">
        <f t="shared" si="27"/>
        <v>0</v>
      </c>
      <c r="M72" s="549"/>
      <c r="N72" s="549"/>
      <c r="O72" s="549"/>
      <c r="P72" s="549"/>
      <c r="Q72" s="549"/>
      <c r="R72" s="549"/>
      <c r="S72" s="549"/>
      <c r="T72" s="548"/>
      <c r="U72" s="4">
        <v>0.0</v>
      </c>
      <c r="V72" s="4">
        <v>0.0</v>
      </c>
      <c r="W72" s="4">
        <v>0.0</v>
      </c>
      <c r="X72" s="4">
        <v>0.0</v>
      </c>
      <c r="Y72" s="4">
        <f t="shared" si="28"/>
        <v>0</v>
      </c>
      <c r="Z72" s="4">
        <f t="shared" si="29"/>
        <v>0</v>
      </c>
      <c r="AA72" s="4">
        <v>0.0</v>
      </c>
      <c r="AB72" s="4">
        <v>0.0</v>
      </c>
      <c r="AC72" s="4">
        <v>0.0</v>
      </c>
      <c r="AD72" s="4">
        <v>0.0</v>
      </c>
      <c r="AE72" s="4">
        <v>0.0</v>
      </c>
      <c r="AF72" s="4">
        <v>0.0</v>
      </c>
      <c r="AG72" s="4"/>
      <c r="AH72" s="4"/>
      <c r="AI72" s="4"/>
      <c r="AJ72" s="4"/>
      <c r="AK72" s="4"/>
      <c r="AL72" s="4"/>
      <c r="AM72" s="4"/>
      <c r="AN72" s="4">
        <v>0.0</v>
      </c>
      <c r="AO72" s="4">
        <v>0.0</v>
      </c>
      <c r="AP72" s="4">
        <v>0.0</v>
      </c>
      <c r="AQ72" s="4">
        <v>0.0</v>
      </c>
      <c r="AR72" s="4">
        <v>0.0</v>
      </c>
      <c r="AS72" s="4">
        <v>0.0</v>
      </c>
      <c r="AT72" s="4">
        <v>0.0</v>
      </c>
      <c r="AU72" s="4">
        <v>0.0</v>
      </c>
      <c r="AV72" s="4">
        <v>0.0</v>
      </c>
      <c r="AW72" s="4">
        <v>0.0</v>
      </c>
      <c r="AX72" s="4">
        <v>0.0</v>
      </c>
      <c r="AY72" s="4">
        <v>0.0</v>
      </c>
      <c r="AZ72" s="4">
        <f t="shared" si="30"/>
        <v>0</v>
      </c>
      <c r="BA72" s="4">
        <v>0.0</v>
      </c>
      <c r="BB72" s="4">
        <v>0.0</v>
      </c>
      <c r="BC72" s="4">
        <v>0.0</v>
      </c>
      <c r="BD72" s="4">
        <v>0.0</v>
      </c>
      <c r="BE72" s="4">
        <v>0.0</v>
      </c>
      <c r="BF72" s="4">
        <v>0.0</v>
      </c>
      <c r="BG72" s="4">
        <v>0.0</v>
      </c>
      <c r="BH72" s="4">
        <v>0.0</v>
      </c>
      <c r="BI72" s="4">
        <v>0.0</v>
      </c>
      <c r="BJ72" s="4">
        <v>0.0</v>
      </c>
      <c r="BK72" s="4">
        <v>0.0</v>
      </c>
      <c r="BL72" s="4">
        <v>0.0</v>
      </c>
      <c r="BM72" s="4">
        <f t="shared" si="31"/>
        <v>0</v>
      </c>
      <c r="BN72" s="4">
        <v>0.0</v>
      </c>
      <c r="BO72" s="4">
        <v>0.0</v>
      </c>
      <c r="BP72" s="4">
        <v>0.0</v>
      </c>
      <c r="BQ72" s="4">
        <v>0.0</v>
      </c>
      <c r="BR72" s="4">
        <v>0.0</v>
      </c>
      <c r="BS72" s="4">
        <v>0.0</v>
      </c>
      <c r="BT72" s="4">
        <v>0.0</v>
      </c>
      <c r="BU72" s="4">
        <v>0.0</v>
      </c>
      <c r="BV72" s="4">
        <v>0.0</v>
      </c>
      <c r="BW72" s="4"/>
      <c r="BX72" s="4"/>
      <c r="BY72" s="4"/>
      <c r="BZ72" s="4"/>
      <c r="CA72" s="4"/>
      <c r="CB72" s="4"/>
      <c r="CC72" s="4">
        <f t="shared" si="39"/>
        <v>0</v>
      </c>
      <c r="CD72" s="2"/>
      <c r="CE72" s="2"/>
      <c r="CF72" s="2"/>
    </row>
    <row r="73" ht="14.25" hidden="1" customHeight="1">
      <c r="A73" s="551" t="s">
        <v>34</v>
      </c>
      <c r="B73" s="4"/>
      <c r="C73" s="548"/>
      <c r="D73" s="548"/>
      <c r="E73" s="548"/>
      <c r="F73" s="548"/>
      <c r="G73" s="548"/>
      <c r="H73" s="549"/>
      <c r="I73" s="549"/>
      <c r="J73" s="549"/>
      <c r="K73" s="549"/>
      <c r="L73" s="550">
        <f t="shared" si="27"/>
        <v>0</v>
      </c>
      <c r="M73" s="549"/>
      <c r="N73" s="549"/>
      <c r="O73" s="549"/>
      <c r="P73" s="549"/>
      <c r="Q73" s="549"/>
      <c r="R73" s="549"/>
      <c r="S73" s="549"/>
      <c r="T73" s="548"/>
      <c r="U73" s="548"/>
      <c r="V73" s="4">
        <v>0.0</v>
      </c>
      <c r="W73" s="4">
        <v>0.0</v>
      </c>
      <c r="X73" s="4">
        <v>0.0</v>
      </c>
      <c r="Y73" s="4">
        <f t="shared" si="28"/>
        <v>0</v>
      </c>
      <c r="Z73" s="4">
        <f t="shared" si="29"/>
        <v>0</v>
      </c>
      <c r="AA73" s="4">
        <v>0.0</v>
      </c>
      <c r="AB73" s="4">
        <v>0.0</v>
      </c>
      <c r="AC73" s="4">
        <v>0.0</v>
      </c>
      <c r="AD73" s="4">
        <v>0.0</v>
      </c>
      <c r="AE73" s="4">
        <v>0.0</v>
      </c>
      <c r="AF73" s="4">
        <v>0.0</v>
      </c>
      <c r="AG73" s="4"/>
      <c r="AH73" s="4"/>
      <c r="AI73" s="4"/>
      <c r="AJ73" s="4"/>
      <c r="AK73" s="4"/>
      <c r="AL73" s="4"/>
      <c r="AM73" s="4"/>
      <c r="AN73" s="4">
        <v>0.0</v>
      </c>
      <c r="AO73" s="4">
        <v>0.0</v>
      </c>
      <c r="AP73" s="4">
        <v>0.0</v>
      </c>
      <c r="AQ73" s="4">
        <v>0.0</v>
      </c>
      <c r="AR73" s="4">
        <v>0.0</v>
      </c>
      <c r="AS73" s="4">
        <v>0.0</v>
      </c>
      <c r="AT73" s="4">
        <v>0.0</v>
      </c>
      <c r="AU73" s="4">
        <v>0.0</v>
      </c>
      <c r="AV73" s="4">
        <v>0.0</v>
      </c>
      <c r="AW73" s="4">
        <v>0.0</v>
      </c>
      <c r="AX73" s="4">
        <v>0.0</v>
      </c>
      <c r="AY73" s="4">
        <v>0.0</v>
      </c>
      <c r="AZ73" s="4">
        <f t="shared" si="30"/>
        <v>0</v>
      </c>
      <c r="BA73" s="4">
        <v>0.0</v>
      </c>
      <c r="BB73" s="4">
        <v>0.0</v>
      </c>
      <c r="BC73" s="4">
        <v>0.0</v>
      </c>
      <c r="BD73" s="4">
        <v>0.0</v>
      </c>
      <c r="BE73" s="4">
        <v>0.0</v>
      </c>
      <c r="BF73" s="4">
        <v>0.0</v>
      </c>
      <c r="BG73" s="4">
        <v>0.0</v>
      </c>
      <c r="BH73" s="4">
        <v>0.0</v>
      </c>
      <c r="BI73" s="4">
        <v>0.0</v>
      </c>
      <c r="BJ73" s="4">
        <v>0.0</v>
      </c>
      <c r="BK73" s="4">
        <v>0.0</v>
      </c>
      <c r="BL73" s="4">
        <v>0.0</v>
      </c>
      <c r="BM73" s="4">
        <f t="shared" si="31"/>
        <v>0</v>
      </c>
      <c r="BN73" s="4">
        <v>0.0</v>
      </c>
      <c r="BO73" s="4">
        <v>0.0</v>
      </c>
      <c r="BP73" s="4">
        <v>0.0</v>
      </c>
      <c r="BQ73" s="4">
        <v>0.0</v>
      </c>
      <c r="BR73" s="4">
        <v>0.0</v>
      </c>
      <c r="BS73" s="4">
        <v>0.0</v>
      </c>
      <c r="BT73" s="4">
        <v>0.0</v>
      </c>
      <c r="BU73" s="4">
        <v>0.0</v>
      </c>
      <c r="BV73" s="4">
        <v>0.0</v>
      </c>
      <c r="BW73" s="4"/>
      <c r="BX73" s="4"/>
      <c r="BY73" s="4"/>
      <c r="BZ73" s="4"/>
      <c r="CA73" s="4"/>
      <c r="CB73" s="4"/>
      <c r="CC73" s="4">
        <f t="shared" si="39"/>
        <v>0</v>
      </c>
      <c r="CD73" s="2"/>
      <c r="CE73" s="2"/>
      <c r="CF73" s="2"/>
    </row>
    <row r="74" ht="14.25" hidden="1" customHeight="1">
      <c r="A74" s="551" t="s">
        <v>35</v>
      </c>
      <c r="B74" s="4"/>
      <c r="C74" s="548"/>
      <c r="D74" s="548"/>
      <c r="E74" s="548"/>
      <c r="F74" s="548"/>
      <c r="G74" s="548"/>
      <c r="H74" s="549"/>
      <c r="I74" s="549"/>
      <c r="J74" s="549"/>
      <c r="K74" s="549"/>
      <c r="L74" s="550">
        <f t="shared" si="27"/>
        <v>0</v>
      </c>
      <c r="M74" s="549"/>
      <c r="N74" s="549"/>
      <c r="O74" s="549"/>
      <c r="P74" s="549"/>
      <c r="Q74" s="549"/>
      <c r="R74" s="549"/>
      <c r="S74" s="549"/>
      <c r="T74" s="548"/>
      <c r="U74" s="548"/>
      <c r="V74" s="548"/>
      <c r="W74" s="4">
        <v>0.0</v>
      </c>
      <c r="X74" s="4">
        <v>0.0</v>
      </c>
      <c r="Y74" s="4">
        <f t="shared" si="28"/>
        <v>0</v>
      </c>
      <c r="Z74" s="4">
        <f t="shared" si="29"/>
        <v>0</v>
      </c>
      <c r="AA74" s="4">
        <v>0.0</v>
      </c>
      <c r="AB74" s="4">
        <v>0.0</v>
      </c>
      <c r="AC74" s="4">
        <v>0.0</v>
      </c>
      <c r="AD74" s="4">
        <v>0.0</v>
      </c>
      <c r="AE74" s="4">
        <v>0.0</v>
      </c>
      <c r="AF74" s="4">
        <v>0.0</v>
      </c>
      <c r="AG74" s="4"/>
      <c r="AH74" s="4"/>
      <c r="AI74" s="4"/>
      <c r="AJ74" s="4"/>
      <c r="AK74" s="4"/>
      <c r="AL74" s="4"/>
      <c r="AM74" s="4"/>
      <c r="AN74" s="4">
        <v>0.0</v>
      </c>
      <c r="AO74" s="4">
        <v>0.0</v>
      </c>
      <c r="AP74" s="4">
        <v>0.0</v>
      </c>
      <c r="AQ74" s="4">
        <v>0.0</v>
      </c>
      <c r="AR74" s="4">
        <v>0.0</v>
      </c>
      <c r="AS74" s="4">
        <v>0.0</v>
      </c>
      <c r="AT74" s="4">
        <v>0.0</v>
      </c>
      <c r="AU74" s="4">
        <v>0.0</v>
      </c>
      <c r="AV74" s="4">
        <v>0.0</v>
      </c>
      <c r="AW74" s="4">
        <v>0.0</v>
      </c>
      <c r="AX74" s="4">
        <v>0.0</v>
      </c>
      <c r="AY74" s="4">
        <v>0.0</v>
      </c>
      <c r="AZ74" s="4">
        <f t="shared" si="30"/>
        <v>0</v>
      </c>
      <c r="BA74" s="4">
        <v>0.0</v>
      </c>
      <c r="BB74" s="4">
        <v>0.0</v>
      </c>
      <c r="BC74" s="4">
        <v>0.0</v>
      </c>
      <c r="BD74" s="4">
        <v>0.0</v>
      </c>
      <c r="BE74" s="4">
        <v>0.0</v>
      </c>
      <c r="BF74" s="4">
        <v>0.0</v>
      </c>
      <c r="BG74" s="4">
        <v>0.0</v>
      </c>
      <c r="BH74" s="4">
        <v>0.0</v>
      </c>
      <c r="BI74" s="4">
        <v>0.0</v>
      </c>
      <c r="BJ74" s="4">
        <v>0.0</v>
      </c>
      <c r="BK74" s="4">
        <v>0.0</v>
      </c>
      <c r="BL74" s="4">
        <v>0.0</v>
      </c>
      <c r="BM74" s="4">
        <f t="shared" si="31"/>
        <v>0</v>
      </c>
      <c r="BN74" s="4">
        <v>0.0</v>
      </c>
      <c r="BO74" s="4">
        <v>0.0</v>
      </c>
      <c r="BP74" s="4">
        <v>0.0</v>
      </c>
      <c r="BQ74" s="4">
        <v>0.0</v>
      </c>
      <c r="BR74" s="4">
        <v>0.0</v>
      </c>
      <c r="BS74" s="4">
        <v>0.0</v>
      </c>
      <c r="BT74" s="4">
        <v>0.0</v>
      </c>
      <c r="BU74" s="4">
        <v>0.0</v>
      </c>
      <c r="BV74" s="4">
        <v>0.0</v>
      </c>
      <c r="BW74" s="4"/>
      <c r="BX74" s="4"/>
      <c r="BY74" s="4"/>
      <c r="BZ74" s="4"/>
      <c r="CA74" s="4"/>
      <c r="CB74" s="4"/>
      <c r="CC74" s="4">
        <f t="shared" si="39"/>
        <v>0</v>
      </c>
      <c r="CD74" s="2"/>
      <c r="CE74" s="2"/>
      <c r="CF74" s="2"/>
    </row>
    <row r="75" ht="14.25" hidden="1" customHeight="1">
      <c r="A75" s="551" t="s">
        <v>36</v>
      </c>
      <c r="B75" s="4"/>
      <c r="C75" s="548"/>
      <c r="D75" s="548"/>
      <c r="E75" s="548"/>
      <c r="F75" s="548"/>
      <c r="G75" s="548"/>
      <c r="H75" s="549"/>
      <c r="I75" s="549"/>
      <c r="J75" s="549"/>
      <c r="K75" s="549"/>
      <c r="L75" s="550">
        <f t="shared" si="27"/>
        <v>0</v>
      </c>
      <c r="M75" s="549"/>
      <c r="N75" s="549"/>
      <c r="O75" s="549"/>
      <c r="P75" s="549"/>
      <c r="Q75" s="549"/>
      <c r="R75" s="549"/>
      <c r="S75" s="549"/>
      <c r="T75" s="548"/>
      <c r="U75" s="548"/>
      <c r="V75" s="548"/>
      <c r="W75" s="548"/>
      <c r="X75" s="4">
        <v>0.0</v>
      </c>
      <c r="Y75" s="4">
        <f t="shared" si="28"/>
        <v>0</v>
      </c>
      <c r="Z75" s="4">
        <f t="shared" si="29"/>
        <v>0</v>
      </c>
      <c r="AA75" s="4">
        <v>0.0</v>
      </c>
      <c r="AB75" s="4">
        <v>0.0</v>
      </c>
      <c r="AC75" s="4">
        <v>0.0</v>
      </c>
      <c r="AD75" s="4">
        <v>0.0</v>
      </c>
      <c r="AE75" s="4">
        <v>0.0</v>
      </c>
      <c r="AF75" s="4">
        <v>0.0</v>
      </c>
      <c r="AG75" s="4"/>
      <c r="AH75" s="4"/>
      <c r="AI75" s="4"/>
      <c r="AJ75" s="4"/>
      <c r="AK75" s="4"/>
      <c r="AL75" s="4"/>
      <c r="AM75" s="4"/>
      <c r="AN75" s="4">
        <v>0.0</v>
      </c>
      <c r="AO75" s="4">
        <v>0.0</v>
      </c>
      <c r="AP75" s="4">
        <v>0.0</v>
      </c>
      <c r="AQ75" s="4">
        <v>0.0</v>
      </c>
      <c r="AR75" s="4">
        <v>0.0</v>
      </c>
      <c r="AS75" s="4">
        <v>0.0</v>
      </c>
      <c r="AT75" s="4">
        <v>0.0</v>
      </c>
      <c r="AU75" s="4">
        <v>0.0</v>
      </c>
      <c r="AV75" s="4">
        <v>0.0</v>
      </c>
      <c r="AW75" s="4">
        <v>0.0</v>
      </c>
      <c r="AX75" s="4">
        <v>0.0</v>
      </c>
      <c r="AY75" s="4">
        <v>0.0</v>
      </c>
      <c r="AZ75" s="4">
        <f t="shared" si="30"/>
        <v>0</v>
      </c>
      <c r="BA75" s="4">
        <v>0.0</v>
      </c>
      <c r="BB75" s="4">
        <v>0.0</v>
      </c>
      <c r="BC75" s="4">
        <v>0.0</v>
      </c>
      <c r="BD75" s="4">
        <v>0.0</v>
      </c>
      <c r="BE75" s="4">
        <v>0.0</v>
      </c>
      <c r="BF75" s="4">
        <v>0.0</v>
      </c>
      <c r="BG75" s="4">
        <v>0.0</v>
      </c>
      <c r="BH75" s="4">
        <v>0.0</v>
      </c>
      <c r="BI75" s="4">
        <v>0.0</v>
      </c>
      <c r="BJ75" s="4">
        <v>0.0</v>
      </c>
      <c r="BK75" s="4">
        <v>0.0</v>
      </c>
      <c r="BL75" s="4">
        <v>0.0</v>
      </c>
      <c r="BM75" s="4">
        <f t="shared" si="31"/>
        <v>0</v>
      </c>
      <c r="BN75" s="4">
        <v>0.0</v>
      </c>
      <c r="BO75" s="4">
        <v>0.0</v>
      </c>
      <c r="BP75" s="4">
        <v>0.0</v>
      </c>
      <c r="BQ75" s="4">
        <v>0.0</v>
      </c>
      <c r="BR75" s="4">
        <v>0.0</v>
      </c>
      <c r="BS75" s="4">
        <v>0.0</v>
      </c>
      <c r="BT75" s="4">
        <v>0.0</v>
      </c>
      <c r="BU75" s="4">
        <v>0.0</v>
      </c>
      <c r="BV75" s="4">
        <v>0.0</v>
      </c>
      <c r="BW75" s="4"/>
      <c r="BX75" s="4"/>
      <c r="BY75" s="4"/>
      <c r="BZ75" s="4"/>
      <c r="CA75" s="4"/>
      <c r="CB75" s="4"/>
      <c r="CC75" s="4">
        <f t="shared" si="39"/>
        <v>0</v>
      </c>
      <c r="CD75" s="2"/>
      <c r="CE75" s="2"/>
      <c r="CF75" s="2"/>
    </row>
    <row r="76" ht="14.25" hidden="1" customHeight="1">
      <c r="A76" s="551" t="s">
        <v>5965</v>
      </c>
      <c r="B76" s="4">
        <v>0.0</v>
      </c>
      <c r="C76" s="548"/>
      <c r="D76" s="548"/>
      <c r="E76" s="548"/>
      <c r="F76" s="548"/>
      <c r="G76" s="548"/>
      <c r="H76" s="549"/>
      <c r="I76" s="549"/>
      <c r="J76" s="549"/>
      <c r="K76" s="549"/>
      <c r="L76" s="550"/>
      <c r="M76" s="549"/>
      <c r="N76" s="549"/>
      <c r="O76" s="549"/>
      <c r="P76" s="549"/>
      <c r="Q76" s="549"/>
      <c r="R76" s="549"/>
      <c r="S76" s="549"/>
      <c r="T76" s="548"/>
      <c r="U76" s="548"/>
      <c r="V76" s="548"/>
      <c r="W76" s="548"/>
      <c r="X76" s="4"/>
      <c r="Y76" s="548"/>
      <c r="Z76" s="4">
        <f t="shared" si="29"/>
        <v>0</v>
      </c>
      <c r="AA76" s="4">
        <v>0.0</v>
      </c>
      <c r="AB76" s="4">
        <v>0.0</v>
      </c>
      <c r="AC76" s="4">
        <v>0.0</v>
      </c>
      <c r="AD76" s="4">
        <v>0.0</v>
      </c>
      <c r="AE76" s="4">
        <v>0.0</v>
      </c>
      <c r="AF76" s="4">
        <v>0.0</v>
      </c>
      <c r="AG76" s="4">
        <v>0.0</v>
      </c>
      <c r="AH76" s="4">
        <v>0.0</v>
      </c>
      <c r="AI76" s="4">
        <v>0.0</v>
      </c>
      <c r="AJ76" s="4">
        <v>0.0</v>
      </c>
      <c r="AK76" s="4">
        <v>0.0</v>
      </c>
      <c r="AL76" s="4">
        <v>0.0</v>
      </c>
      <c r="AM76" s="4"/>
      <c r="AN76" s="4">
        <v>0.0</v>
      </c>
      <c r="AO76" s="4">
        <v>0.0</v>
      </c>
      <c r="AP76" s="4">
        <v>0.0</v>
      </c>
      <c r="AQ76" s="4">
        <v>0.0</v>
      </c>
      <c r="AR76" s="4">
        <v>0.0</v>
      </c>
      <c r="AS76" s="4">
        <v>0.0</v>
      </c>
      <c r="AT76" s="4">
        <v>0.0</v>
      </c>
      <c r="AU76" s="4">
        <v>0.0</v>
      </c>
      <c r="AV76" s="4">
        <v>0.0</v>
      </c>
      <c r="AW76" s="4">
        <v>0.0</v>
      </c>
      <c r="AX76" s="4">
        <v>0.0</v>
      </c>
      <c r="AY76" s="4">
        <v>0.0</v>
      </c>
      <c r="AZ76" s="4">
        <f t="shared" si="30"/>
        <v>0</v>
      </c>
      <c r="BA76" s="4">
        <v>0.0</v>
      </c>
      <c r="BB76" s="4">
        <v>0.0</v>
      </c>
      <c r="BC76" s="4">
        <v>0.0</v>
      </c>
      <c r="BD76" s="4">
        <v>0.0</v>
      </c>
      <c r="BE76" s="4">
        <v>0.0</v>
      </c>
      <c r="BF76" s="4">
        <v>0.0</v>
      </c>
      <c r="BG76" s="4">
        <v>0.0</v>
      </c>
      <c r="BH76" s="4">
        <v>0.0</v>
      </c>
      <c r="BI76" s="4">
        <v>0.0</v>
      </c>
      <c r="BJ76" s="4">
        <v>0.0</v>
      </c>
      <c r="BK76" s="4">
        <v>0.0</v>
      </c>
      <c r="BL76" s="4">
        <v>0.0</v>
      </c>
      <c r="BM76" s="4">
        <f t="shared" si="31"/>
        <v>0</v>
      </c>
      <c r="BN76" s="4">
        <v>0.0</v>
      </c>
      <c r="BO76" s="4">
        <v>0.0</v>
      </c>
      <c r="BP76" s="4">
        <v>0.0</v>
      </c>
      <c r="BQ76" s="4">
        <v>0.0</v>
      </c>
      <c r="BR76" s="4">
        <v>0.0</v>
      </c>
      <c r="BS76" s="4">
        <v>0.0</v>
      </c>
      <c r="BT76" s="4">
        <v>0.0</v>
      </c>
      <c r="BU76" s="4">
        <v>0.0</v>
      </c>
      <c r="BV76" s="4">
        <v>0.0</v>
      </c>
      <c r="BW76" s="4"/>
      <c r="BX76" s="4"/>
      <c r="BY76" s="4"/>
      <c r="BZ76" s="4"/>
      <c r="CA76" s="4"/>
      <c r="CB76" s="4"/>
      <c r="CC76" s="4">
        <f t="shared" si="39"/>
        <v>0</v>
      </c>
      <c r="CD76" s="2"/>
      <c r="CE76" s="2"/>
      <c r="CF76" s="2"/>
    </row>
    <row r="77" ht="14.25" hidden="1" customHeight="1">
      <c r="A77" s="551" t="s">
        <v>5966</v>
      </c>
      <c r="B77" s="4">
        <v>0.0</v>
      </c>
      <c r="C77" s="548"/>
      <c r="D77" s="548"/>
      <c r="E77" s="548"/>
      <c r="F77" s="548"/>
      <c r="G77" s="548"/>
      <c r="H77" s="549"/>
      <c r="I77" s="549"/>
      <c r="J77" s="549"/>
      <c r="K77" s="549"/>
      <c r="L77" s="550"/>
      <c r="M77" s="549"/>
      <c r="N77" s="549"/>
      <c r="O77" s="549"/>
      <c r="P77" s="549"/>
      <c r="Q77" s="549"/>
      <c r="R77" s="549"/>
      <c r="S77" s="549"/>
      <c r="T77" s="548"/>
      <c r="U77" s="548"/>
      <c r="V77" s="548"/>
      <c r="W77" s="548"/>
      <c r="X77" s="4"/>
      <c r="Y77" s="548"/>
      <c r="Z77" s="4">
        <f t="shared" si="29"/>
        <v>0</v>
      </c>
      <c r="AA77" s="548"/>
      <c r="AB77" s="4">
        <v>0.0</v>
      </c>
      <c r="AC77" s="4">
        <v>0.0</v>
      </c>
      <c r="AD77" s="4">
        <v>0.0</v>
      </c>
      <c r="AE77" s="4">
        <v>0.0</v>
      </c>
      <c r="AF77" s="4">
        <v>0.0</v>
      </c>
      <c r="AG77" s="4">
        <v>0.0</v>
      </c>
      <c r="AH77" s="4">
        <v>0.0</v>
      </c>
      <c r="AI77" s="4">
        <v>0.0</v>
      </c>
      <c r="AJ77" s="4">
        <v>0.0</v>
      </c>
      <c r="AK77" s="4">
        <v>0.0</v>
      </c>
      <c r="AL77" s="4">
        <v>0.0</v>
      </c>
      <c r="AM77" s="4"/>
      <c r="AN77" s="548"/>
      <c r="AO77" s="548"/>
      <c r="AP77" s="548"/>
      <c r="AQ77" s="548"/>
      <c r="AR77" s="548"/>
      <c r="AS77" s="548"/>
      <c r="AT77" s="548"/>
      <c r="AU77" s="548"/>
      <c r="AV77" s="548"/>
      <c r="AW77" s="548"/>
      <c r="AX77" s="548"/>
      <c r="AY77" s="548"/>
      <c r="AZ77" s="4">
        <f t="shared" si="30"/>
        <v>0</v>
      </c>
      <c r="BA77" s="548"/>
      <c r="BB77" s="548"/>
      <c r="BC77" s="548"/>
      <c r="BD77" s="548"/>
      <c r="BE77" s="548"/>
      <c r="BF77" s="548"/>
      <c r="BG77" s="548"/>
      <c r="BH77" s="548"/>
      <c r="BI77" s="548"/>
      <c r="BJ77" s="548"/>
      <c r="BK77" s="548"/>
      <c r="BL77" s="548"/>
      <c r="BM77" s="4">
        <f t="shared" si="31"/>
        <v>0</v>
      </c>
      <c r="BN77" s="548"/>
      <c r="BO77" s="548"/>
      <c r="BP77" s="548"/>
      <c r="BQ77" s="548"/>
      <c r="BR77" s="548"/>
      <c r="BS77" s="548"/>
      <c r="BT77" s="548"/>
      <c r="BU77" s="548"/>
      <c r="BV77" s="548"/>
      <c r="BW77" s="548"/>
      <c r="BX77" s="548"/>
      <c r="BY77" s="548"/>
      <c r="BZ77" s="548"/>
      <c r="CA77" s="548"/>
      <c r="CB77" s="548"/>
      <c r="CC77" s="4">
        <f t="shared" si="39"/>
        <v>0</v>
      </c>
      <c r="CD77" s="2"/>
      <c r="CE77" s="2"/>
      <c r="CF77" s="2"/>
    </row>
    <row r="78" ht="14.25" hidden="1" customHeight="1">
      <c r="A78" s="551" t="s">
        <v>5967</v>
      </c>
      <c r="B78" s="4">
        <v>0.0</v>
      </c>
      <c r="C78" s="548"/>
      <c r="D78" s="548"/>
      <c r="E78" s="548"/>
      <c r="F78" s="548"/>
      <c r="G78" s="548"/>
      <c r="H78" s="549"/>
      <c r="I78" s="549"/>
      <c r="J78" s="549"/>
      <c r="K78" s="549"/>
      <c r="L78" s="550"/>
      <c r="M78" s="549"/>
      <c r="N78" s="549"/>
      <c r="O78" s="549"/>
      <c r="P78" s="549"/>
      <c r="Q78" s="549"/>
      <c r="R78" s="549"/>
      <c r="S78" s="549"/>
      <c r="T78" s="548"/>
      <c r="U78" s="548"/>
      <c r="V78" s="548"/>
      <c r="W78" s="548"/>
      <c r="X78" s="4"/>
      <c r="Y78" s="548"/>
      <c r="Z78" s="4">
        <f t="shared" si="29"/>
        <v>0</v>
      </c>
      <c r="AA78" s="548"/>
      <c r="AB78" s="548"/>
      <c r="AC78" s="4">
        <v>0.0</v>
      </c>
      <c r="AD78" s="4">
        <v>0.0</v>
      </c>
      <c r="AE78" s="4">
        <v>0.0</v>
      </c>
      <c r="AF78" s="4">
        <v>0.0</v>
      </c>
      <c r="AG78" s="4">
        <v>0.0</v>
      </c>
      <c r="AH78" s="4">
        <v>0.0</v>
      </c>
      <c r="AI78" s="4">
        <v>0.0</v>
      </c>
      <c r="AJ78" s="4">
        <v>0.0</v>
      </c>
      <c r="AK78" s="4">
        <v>0.0</v>
      </c>
      <c r="AL78" s="4">
        <v>0.0</v>
      </c>
      <c r="AM78" s="4"/>
      <c r="AN78" s="548"/>
      <c r="AO78" s="548"/>
      <c r="AP78" s="548"/>
      <c r="AQ78" s="548"/>
      <c r="AR78" s="548"/>
      <c r="AS78" s="548"/>
      <c r="AT78" s="548"/>
      <c r="AU78" s="548"/>
      <c r="AV78" s="548"/>
      <c r="AW78" s="548"/>
      <c r="AX78" s="548"/>
      <c r="AY78" s="548"/>
      <c r="AZ78" s="4">
        <f t="shared" si="30"/>
        <v>0</v>
      </c>
      <c r="BA78" s="548"/>
      <c r="BB78" s="548"/>
      <c r="BC78" s="548"/>
      <c r="BD78" s="548"/>
      <c r="BE78" s="548"/>
      <c r="BF78" s="548"/>
      <c r="BG78" s="548"/>
      <c r="BH78" s="548"/>
      <c r="BI78" s="548"/>
      <c r="BJ78" s="548"/>
      <c r="BK78" s="548"/>
      <c r="BL78" s="548"/>
      <c r="BM78" s="4">
        <f t="shared" si="31"/>
        <v>0</v>
      </c>
      <c r="BN78" s="548"/>
      <c r="BO78" s="548"/>
      <c r="BP78" s="548"/>
      <c r="BQ78" s="548"/>
      <c r="BR78" s="548"/>
      <c r="BS78" s="548"/>
      <c r="BT78" s="548"/>
      <c r="BU78" s="548"/>
      <c r="BV78" s="548"/>
      <c r="BW78" s="548"/>
      <c r="BX78" s="548"/>
      <c r="BY78" s="548"/>
      <c r="BZ78" s="548"/>
      <c r="CA78" s="548"/>
      <c r="CB78" s="548"/>
      <c r="CC78" s="4">
        <f t="shared" si="39"/>
        <v>0</v>
      </c>
      <c r="CD78" s="2"/>
      <c r="CE78" s="2"/>
      <c r="CF78" s="2"/>
    </row>
    <row r="79" ht="14.25" hidden="1" customHeight="1">
      <c r="A79" s="551" t="s">
        <v>5968</v>
      </c>
      <c r="B79" s="4">
        <v>0.0</v>
      </c>
      <c r="C79" s="548"/>
      <c r="D79" s="548"/>
      <c r="E79" s="548"/>
      <c r="F79" s="548"/>
      <c r="G79" s="548"/>
      <c r="H79" s="549"/>
      <c r="I79" s="549"/>
      <c r="J79" s="549"/>
      <c r="K79" s="549"/>
      <c r="L79" s="550"/>
      <c r="M79" s="549"/>
      <c r="N79" s="549"/>
      <c r="O79" s="549"/>
      <c r="P79" s="549"/>
      <c r="Q79" s="549"/>
      <c r="R79" s="549"/>
      <c r="S79" s="549"/>
      <c r="T79" s="548"/>
      <c r="U79" s="548"/>
      <c r="V79" s="548"/>
      <c r="W79" s="548"/>
      <c r="X79" s="4"/>
      <c r="Y79" s="548"/>
      <c r="Z79" s="4">
        <f t="shared" si="29"/>
        <v>0</v>
      </c>
      <c r="AA79" s="548"/>
      <c r="AB79" s="548"/>
      <c r="AC79" s="548"/>
      <c r="AD79" s="4">
        <v>0.0</v>
      </c>
      <c r="AE79" s="4">
        <v>0.0</v>
      </c>
      <c r="AF79" s="4">
        <v>0.0</v>
      </c>
      <c r="AG79" s="4">
        <v>0.0</v>
      </c>
      <c r="AH79" s="4">
        <v>0.0</v>
      </c>
      <c r="AI79" s="4">
        <v>0.0</v>
      </c>
      <c r="AJ79" s="4">
        <v>0.0</v>
      </c>
      <c r="AK79" s="4">
        <v>0.0</v>
      </c>
      <c r="AL79" s="4"/>
      <c r="AM79" s="4"/>
      <c r="AN79" s="548"/>
      <c r="AO79" s="548"/>
      <c r="AP79" s="548"/>
      <c r="AQ79" s="548"/>
      <c r="AR79" s="548"/>
      <c r="AS79" s="548"/>
      <c r="AT79" s="548"/>
      <c r="AU79" s="548"/>
      <c r="AV79" s="548"/>
      <c r="AW79" s="548"/>
      <c r="AX79" s="548"/>
      <c r="AY79" s="548"/>
      <c r="AZ79" s="4">
        <f t="shared" si="30"/>
        <v>0</v>
      </c>
      <c r="BA79" s="548"/>
      <c r="BB79" s="548"/>
      <c r="BC79" s="548"/>
      <c r="BD79" s="548"/>
      <c r="BE79" s="548"/>
      <c r="BF79" s="548"/>
      <c r="BG79" s="548"/>
      <c r="BH79" s="548"/>
      <c r="BI79" s="548"/>
      <c r="BJ79" s="548"/>
      <c r="BK79" s="548"/>
      <c r="BL79" s="548"/>
      <c r="BM79" s="4">
        <f t="shared" si="31"/>
        <v>0</v>
      </c>
      <c r="BN79" s="548"/>
      <c r="BO79" s="548"/>
      <c r="BP79" s="548"/>
      <c r="BQ79" s="548"/>
      <c r="BR79" s="548"/>
      <c r="BS79" s="548"/>
      <c r="BT79" s="548"/>
      <c r="BU79" s="548"/>
      <c r="BV79" s="548"/>
      <c r="BW79" s="548"/>
      <c r="BX79" s="548"/>
      <c r="BY79" s="548"/>
      <c r="BZ79" s="548"/>
      <c r="CA79" s="548"/>
      <c r="CB79" s="548"/>
      <c r="CC79" s="4">
        <f t="shared" si="39"/>
        <v>0</v>
      </c>
      <c r="CD79" s="2"/>
      <c r="CE79" s="2"/>
      <c r="CF79" s="2"/>
    </row>
    <row r="80" ht="14.25" hidden="1" customHeight="1">
      <c r="A80" s="551" t="s">
        <v>5969</v>
      </c>
      <c r="B80" s="4">
        <v>0.0</v>
      </c>
      <c r="C80" s="548"/>
      <c r="D80" s="548"/>
      <c r="E80" s="548"/>
      <c r="F80" s="548"/>
      <c r="G80" s="548"/>
      <c r="H80" s="549"/>
      <c r="I80" s="549"/>
      <c r="J80" s="549"/>
      <c r="K80" s="549"/>
      <c r="L80" s="550"/>
      <c r="M80" s="549"/>
      <c r="N80" s="549"/>
      <c r="O80" s="549"/>
      <c r="P80" s="549"/>
      <c r="Q80" s="549"/>
      <c r="R80" s="549"/>
      <c r="S80" s="549"/>
      <c r="T80" s="548"/>
      <c r="U80" s="548"/>
      <c r="V80" s="548"/>
      <c r="W80" s="548"/>
      <c r="X80" s="4"/>
      <c r="Y80" s="548"/>
      <c r="Z80" s="4">
        <f t="shared" si="29"/>
        <v>0</v>
      </c>
      <c r="AA80" s="548"/>
      <c r="AB80" s="548"/>
      <c r="AC80" s="548"/>
      <c r="AD80" s="548"/>
      <c r="AE80" s="4">
        <v>0.0</v>
      </c>
      <c r="AF80" s="4">
        <v>0.0</v>
      </c>
      <c r="AG80" s="4">
        <v>0.0</v>
      </c>
      <c r="AH80" s="4">
        <v>0.0</v>
      </c>
      <c r="AI80" s="4">
        <v>0.0</v>
      </c>
      <c r="AJ80" s="4">
        <v>0.0</v>
      </c>
      <c r="AK80" s="4">
        <v>0.0</v>
      </c>
      <c r="AL80" s="4">
        <v>0.0</v>
      </c>
      <c r="AM80" s="4"/>
      <c r="AN80" s="548"/>
      <c r="AO80" s="548"/>
      <c r="AP80" s="548"/>
      <c r="AQ80" s="548"/>
      <c r="AR80" s="548"/>
      <c r="AS80" s="548"/>
      <c r="AT80" s="548"/>
      <c r="AU80" s="548"/>
      <c r="AV80" s="548"/>
      <c r="AW80" s="548"/>
      <c r="AX80" s="548"/>
      <c r="AY80" s="548"/>
      <c r="AZ80" s="4">
        <f t="shared" si="30"/>
        <v>0</v>
      </c>
      <c r="BA80" s="548"/>
      <c r="BB80" s="548"/>
      <c r="BC80" s="548"/>
      <c r="BD80" s="548"/>
      <c r="BE80" s="548"/>
      <c r="BF80" s="548"/>
      <c r="BG80" s="548"/>
      <c r="BH80" s="548"/>
      <c r="BI80" s="548"/>
      <c r="BJ80" s="548"/>
      <c r="BK80" s="548"/>
      <c r="BL80" s="548"/>
      <c r="BM80" s="4">
        <f t="shared" si="31"/>
        <v>0</v>
      </c>
      <c r="BN80" s="548"/>
      <c r="BO80" s="548"/>
      <c r="BP80" s="548"/>
      <c r="BQ80" s="548"/>
      <c r="BR80" s="548"/>
      <c r="BS80" s="548"/>
      <c r="BT80" s="548"/>
      <c r="BU80" s="548"/>
      <c r="BV80" s="548"/>
      <c r="BW80" s="548"/>
      <c r="BX80" s="548"/>
      <c r="BY80" s="548"/>
      <c r="BZ80" s="548"/>
      <c r="CA80" s="548"/>
      <c r="CB80" s="548"/>
      <c r="CC80" s="4">
        <f t="shared" si="39"/>
        <v>0</v>
      </c>
      <c r="CD80" s="2"/>
      <c r="CE80" s="2"/>
      <c r="CF80" s="2"/>
    </row>
    <row r="81" ht="14.25" hidden="1" customHeight="1">
      <c r="A81" s="551" t="s">
        <v>5970</v>
      </c>
      <c r="B81" s="4">
        <v>0.0</v>
      </c>
      <c r="C81" s="548"/>
      <c r="D81" s="548"/>
      <c r="E81" s="548"/>
      <c r="F81" s="548"/>
      <c r="G81" s="548"/>
      <c r="H81" s="549"/>
      <c r="I81" s="549"/>
      <c r="J81" s="549"/>
      <c r="K81" s="549"/>
      <c r="L81" s="550"/>
      <c r="M81" s="549"/>
      <c r="N81" s="549"/>
      <c r="O81" s="549"/>
      <c r="P81" s="549"/>
      <c r="Q81" s="549"/>
      <c r="R81" s="549"/>
      <c r="S81" s="549"/>
      <c r="T81" s="548"/>
      <c r="U81" s="548"/>
      <c r="V81" s="548"/>
      <c r="W81" s="548"/>
      <c r="X81" s="4"/>
      <c r="Y81" s="548"/>
      <c r="Z81" s="4">
        <f t="shared" si="29"/>
        <v>0</v>
      </c>
      <c r="AA81" s="548"/>
      <c r="AB81" s="548"/>
      <c r="AC81" s="548"/>
      <c r="AD81" s="548"/>
      <c r="AE81" s="548"/>
      <c r="AF81" s="4">
        <v>0.0</v>
      </c>
      <c r="AG81" s="4">
        <v>0.0</v>
      </c>
      <c r="AH81" s="4">
        <v>0.0</v>
      </c>
      <c r="AI81" s="4">
        <v>0.0</v>
      </c>
      <c r="AJ81" s="4">
        <v>0.0</v>
      </c>
      <c r="AK81" s="4">
        <v>0.0</v>
      </c>
      <c r="AL81" s="4"/>
      <c r="AM81" s="4"/>
      <c r="AN81" s="548"/>
      <c r="AO81" s="548"/>
      <c r="AP81" s="548"/>
      <c r="AQ81" s="548"/>
      <c r="AR81" s="548"/>
      <c r="AS81" s="548"/>
      <c r="AT81" s="548"/>
      <c r="AU81" s="548"/>
      <c r="AV81" s="548"/>
      <c r="AW81" s="548"/>
      <c r="AX81" s="548"/>
      <c r="AY81" s="548"/>
      <c r="AZ81" s="4">
        <f t="shared" si="30"/>
        <v>0</v>
      </c>
      <c r="BA81" s="548"/>
      <c r="BB81" s="548"/>
      <c r="BC81" s="548"/>
      <c r="BD81" s="548"/>
      <c r="BE81" s="548"/>
      <c r="BF81" s="548"/>
      <c r="BG81" s="548"/>
      <c r="BH81" s="548"/>
      <c r="BI81" s="548"/>
      <c r="BJ81" s="548"/>
      <c r="BK81" s="548"/>
      <c r="BL81" s="548"/>
      <c r="BM81" s="4">
        <f t="shared" si="31"/>
        <v>0</v>
      </c>
      <c r="BN81" s="548"/>
      <c r="BO81" s="548"/>
      <c r="BP81" s="548"/>
      <c r="BQ81" s="548"/>
      <c r="BR81" s="548"/>
      <c r="BS81" s="548"/>
      <c r="BT81" s="548"/>
      <c r="BU81" s="548"/>
      <c r="BV81" s="548"/>
      <c r="BW81" s="548"/>
      <c r="BX81" s="548"/>
      <c r="BY81" s="548"/>
      <c r="BZ81" s="548"/>
      <c r="CA81" s="548"/>
      <c r="CB81" s="548"/>
      <c r="CC81" s="4">
        <f t="shared" si="39"/>
        <v>0</v>
      </c>
      <c r="CD81" s="2"/>
      <c r="CE81" s="2"/>
      <c r="CF81" s="2"/>
    </row>
    <row r="82" ht="14.25" hidden="1" customHeight="1">
      <c r="A82" s="551" t="s">
        <v>5971</v>
      </c>
      <c r="B82" s="4"/>
      <c r="C82" s="548"/>
      <c r="D82" s="548"/>
      <c r="E82" s="548"/>
      <c r="F82" s="548"/>
      <c r="G82" s="548"/>
      <c r="H82" s="549"/>
      <c r="I82" s="549"/>
      <c r="J82" s="549"/>
      <c r="K82" s="549"/>
      <c r="L82" s="550"/>
      <c r="M82" s="549"/>
      <c r="N82" s="549"/>
      <c r="O82" s="549"/>
      <c r="P82" s="549"/>
      <c r="Q82" s="549"/>
      <c r="R82" s="549"/>
      <c r="S82" s="549"/>
      <c r="T82" s="548"/>
      <c r="U82" s="548"/>
      <c r="V82" s="548"/>
      <c r="W82" s="548"/>
      <c r="X82" s="4"/>
      <c r="Y82" s="548"/>
      <c r="Z82" s="4">
        <f t="shared" si="29"/>
        <v>0</v>
      </c>
      <c r="AA82" s="548"/>
      <c r="AB82" s="548"/>
      <c r="AC82" s="548"/>
      <c r="AD82" s="548"/>
      <c r="AE82" s="548"/>
      <c r="AF82" s="548"/>
      <c r="AG82" s="4">
        <v>0.0</v>
      </c>
      <c r="AH82" s="4">
        <v>0.0</v>
      </c>
      <c r="AI82" s="4">
        <v>0.0</v>
      </c>
      <c r="AJ82" s="4">
        <v>0.0</v>
      </c>
      <c r="AK82" s="4">
        <v>0.0</v>
      </c>
      <c r="AL82" s="4">
        <v>0.0</v>
      </c>
      <c r="AM82" s="4"/>
      <c r="AN82" s="548"/>
      <c r="AO82" s="548"/>
      <c r="AP82" s="548"/>
      <c r="AQ82" s="548"/>
      <c r="AR82" s="548"/>
      <c r="AS82" s="548"/>
      <c r="AT82" s="548"/>
      <c r="AU82" s="548"/>
      <c r="AV82" s="548"/>
      <c r="AW82" s="548"/>
      <c r="AX82" s="548"/>
      <c r="AY82" s="548"/>
      <c r="AZ82" s="4">
        <f t="shared" si="30"/>
        <v>0</v>
      </c>
      <c r="BA82" s="548"/>
      <c r="BB82" s="548"/>
      <c r="BC82" s="548"/>
      <c r="BD82" s="548"/>
      <c r="BE82" s="548"/>
      <c r="BF82" s="548"/>
      <c r="BG82" s="548"/>
      <c r="BH82" s="548"/>
      <c r="BI82" s="548"/>
      <c r="BJ82" s="548"/>
      <c r="BK82" s="548"/>
      <c r="BL82" s="548"/>
      <c r="BM82" s="4">
        <f t="shared" si="31"/>
        <v>0</v>
      </c>
      <c r="BN82" s="548"/>
      <c r="BO82" s="548"/>
      <c r="BP82" s="548"/>
      <c r="BQ82" s="548"/>
      <c r="BR82" s="548"/>
      <c r="BS82" s="548"/>
      <c r="BT82" s="548"/>
      <c r="BU82" s="548"/>
      <c r="BV82" s="548"/>
      <c r="BW82" s="548"/>
      <c r="BX82" s="548"/>
      <c r="BY82" s="548"/>
      <c r="BZ82" s="548"/>
      <c r="CA82" s="548"/>
      <c r="CB82" s="548"/>
      <c r="CC82" s="4">
        <f t="shared" si="39"/>
        <v>0</v>
      </c>
      <c r="CD82" s="2"/>
      <c r="CE82" s="2"/>
      <c r="CF82" s="2"/>
    </row>
    <row r="83" ht="14.25" hidden="1" customHeight="1">
      <c r="A83" s="551" t="s">
        <v>6001</v>
      </c>
      <c r="B83" s="4"/>
      <c r="C83" s="548"/>
      <c r="D83" s="548"/>
      <c r="E83" s="548"/>
      <c r="F83" s="548"/>
      <c r="G83" s="548"/>
      <c r="H83" s="549"/>
      <c r="I83" s="549"/>
      <c r="J83" s="549"/>
      <c r="K83" s="549"/>
      <c r="L83" s="550"/>
      <c r="M83" s="549"/>
      <c r="N83" s="549"/>
      <c r="O83" s="549"/>
      <c r="P83" s="549"/>
      <c r="Q83" s="549"/>
      <c r="R83" s="549"/>
      <c r="S83" s="549"/>
      <c r="T83" s="548"/>
      <c r="U83" s="548"/>
      <c r="V83" s="548"/>
      <c r="W83" s="548"/>
      <c r="X83" s="4"/>
      <c r="Y83" s="548"/>
      <c r="Z83" s="4">
        <f t="shared" si="29"/>
        <v>0</v>
      </c>
      <c r="AA83" s="548"/>
      <c r="AB83" s="548"/>
      <c r="AC83" s="548"/>
      <c r="AD83" s="548"/>
      <c r="AE83" s="548"/>
      <c r="AF83" s="548"/>
      <c r="AG83" s="548"/>
      <c r="AH83" s="4">
        <v>0.0</v>
      </c>
      <c r="AI83" s="4">
        <v>0.0</v>
      </c>
      <c r="AJ83" s="4">
        <v>0.0</v>
      </c>
      <c r="AK83" s="4">
        <v>0.0</v>
      </c>
      <c r="AL83" s="4">
        <v>0.0</v>
      </c>
      <c r="AM83" s="4"/>
      <c r="AN83" s="548"/>
      <c r="AO83" s="548"/>
      <c r="AP83" s="548"/>
      <c r="AQ83" s="548"/>
      <c r="AR83" s="548"/>
      <c r="AS83" s="548"/>
      <c r="AT83" s="548"/>
      <c r="AU83" s="548"/>
      <c r="AV83" s="548"/>
      <c r="AW83" s="548"/>
      <c r="AX83" s="548"/>
      <c r="AY83" s="548"/>
      <c r="AZ83" s="4">
        <f t="shared" si="30"/>
        <v>0</v>
      </c>
      <c r="BA83" s="548"/>
      <c r="BB83" s="548"/>
      <c r="BC83" s="548"/>
      <c r="BD83" s="548"/>
      <c r="BE83" s="548"/>
      <c r="BF83" s="548"/>
      <c r="BG83" s="548"/>
      <c r="BH83" s="548"/>
      <c r="BI83" s="548"/>
      <c r="BJ83" s="548"/>
      <c r="BK83" s="548"/>
      <c r="BL83" s="548"/>
      <c r="BM83" s="4">
        <f t="shared" si="31"/>
        <v>0</v>
      </c>
      <c r="BN83" s="548"/>
      <c r="BO83" s="548"/>
      <c r="BP83" s="548"/>
      <c r="BQ83" s="548"/>
      <c r="BR83" s="548"/>
      <c r="BS83" s="548"/>
      <c r="BT83" s="548"/>
      <c r="BU83" s="548"/>
      <c r="BV83" s="548"/>
      <c r="BW83" s="548"/>
      <c r="BX83" s="548"/>
      <c r="BY83" s="548"/>
      <c r="BZ83" s="548"/>
      <c r="CA83" s="548"/>
      <c r="CB83" s="548"/>
      <c r="CC83" s="4">
        <f t="shared" si="39"/>
        <v>0</v>
      </c>
      <c r="CD83" s="2"/>
      <c r="CE83" s="2"/>
      <c r="CF83" s="2"/>
    </row>
    <row r="84" ht="14.25" hidden="1" customHeight="1">
      <c r="A84" s="551" t="s">
        <v>6002</v>
      </c>
      <c r="B84" s="4"/>
      <c r="C84" s="548"/>
      <c r="D84" s="548"/>
      <c r="E84" s="548"/>
      <c r="F84" s="548"/>
      <c r="G84" s="548"/>
      <c r="H84" s="549"/>
      <c r="I84" s="549"/>
      <c r="J84" s="549"/>
      <c r="K84" s="549"/>
      <c r="L84" s="550"/>
      <c r="M84" s="549"/>
      <c r="N84" s="549"/>
      <c r="O84" s="549"/>
      <c r="P84" s="549"/>
      <c r="Q84" s="549"/>
      <c r="R84" s="549"/>
      <c r="S84" s="549"/>
      <c r="T84" s="548"/>
      <c r="U84" s="548"/>
      <c r="V84" s="548"/>
      <c r="W84" s="548"/>
      <c r="X84" s="4"/>
      <c r="Y84" s="548"/>
      <c r="Z84" s="4">
        <f t="shared" si="29"/>
        <v>0</v>
      </c>
      <c r="AA84" s="548"/>
      <c r="AB84" s="548"/>
      <c r="AC84" s="548"/>
      <c r="AD84" s="548"/>
      <c r="AE84" s="548"/>
      <c r="AF84" s="548"/>
      <c r="AG84" s="548"/>
      <c r="AH84" s="548"/>
      <c r="AI84" s="4">
        <v>0.0</v>
      </c>
      <c r="AJ84" s="4">
        <v>0.0</v>
      </c>
      <c r="AK84" s="4">
        <v>0.0</v>
      </c>
      <c r="AL84" s="4">
        <v>0.0</v>
      </c>
      <c r="AM84" s="4"/>
      <c r="AN84" s="548"/>
      <c r="AO84" s="548"/>
      <c r="AP84" s="548"/>
      <c r="AQ84" s="548"/>
      <c r="AR84" s="548"/>
      <c r="AS84" s="548"/>
      <c r="AT84" s="548"/>
      <c r="AU84" s="548"/>
      <c r="AV84" s="548"/>
      <c r="AW84" s="548"/>
      <c r="AX84" s="548"/>
      <c r="AY84" s="548"/>
      <c r="AZ84" s="4">
        <f t="shared" si="30"/>
        <v>0</v>
      </c>
      <c r="BA84" s="548"/>
      <c r="BB84" s="548"/>
      <c r="BC84" s="548"/>
      <c r="BD84" s="548"/>
      <c r="BE84" s="548"/>
      <c r="BF84" s="548"/>
      <c r="BG84" s="548"/>
      <c r="BH84" s="548"/>
      <c r="BI84" s="548"/>
      <c r="BJ84" s="548"/>
      <c r="BK84" s="548"/>
      <c r="BL84" s="548"/>
      <c r="BM84" s="4">
        <f t="shared" si="31"/>
        <v>0</v>
      </c>
      <c r="BN84" s="548"/>
      <c r="BO84" s="548"/>
      <c r="BP84" s="548"/>
      <c r="BQ84" s="548"/>
      <c r="BR84" s="548"/>
      <c r="BS84" s="548"/>
      <c r="BT84" s="548"/>
      <c r="BU84" s="548"/>
      <c r="BV84" s="548"/>
      <c r="BW84" s="548"/>
      <c r="BX84" s="548"/>
      <c r="BY84" s="548"/>
      <c r="BZ84" s="548"/>
      <c r="CA84" s="548"/>
      <c r="CB84" s="548"/>
      <c r="CC84" s="4">
        <f t="shared" si="39"/>
        <v>0</v>
      </c>
      <c r="CD84" s="2"/>
      <c r="CE84" s="2"/>
      <c r="CF84" s="2"/>
    </row>
    <row r="85" ht="14.25" hidden="1" customHeight="1">
      <c r="A85" s="551" t="s">
        <v>6003</v>
      </c>
      <c r="B85" s="4"/>
      <c r="C85" s="548"/>
      <c r="D85" s="548"/>
      <c r="E85" s="548"/>
      <c r="F85" s="548"/>
      <c r="G85" s="548"/>
      <c r="H85" s="549"/>
      <c r="I85" s="549"/>
      <c r="J85" s="549"/>
      <c r="K85" s="549"/>
      <c r="L85" s="550"/>
      <c r="M85" s="549"/>
      <c r="N85" s="549"/>
      <c r="O85" s="549"/>
      <c r="P85" s="549"/>
      <c r="Q85" s="549"/>
      <c r="R85" s="549"/>
      <c r="S85" s="549"/>
      <c r="T85" s="548"/>
      <c r="U85" s="548"/>
      <c r="V85" s="548"/>
      <c r="W85" s="548"/>
      <c r="X85" s="4"/>
      <c r="Y85" s="548"/>
      <c r="Z85" s="4">
        <f t="shared" si="29"/>
        <v>0</v>
      </c>
      <c r="AA85" s="548"/>
      <c r="AB85" s="548"/>
      <c r="AC85" s="548"/>
      <c r="AD85" s="548"/>
      <c r="AE85" s="548"/>
      <c r="AF85" s="548"/>
      <c r="AG85" s="548"/>
      <c r="AH85" s="548"/>
      <c r="AI85" s="548"/>
      <c r="AJ85" s="4">
        <v>0.0</v>
      </c>
      <c r="AK85" s="4">
        <v>0.0</v>
      </c>
      <c r="AL85" s="4">
        <v>0.0</v>
      </c>
      <c r="AM85" s="4"/>
      <c r="AN85" s="548"/>
      <c r="AO85" s="548"/>
      <c r="AP85" s="548"/>
      <c r="AQ85" s="548"/>
      <c r="AR85" s="548"/>
      <c r="AS85" s="548"/>
      <c r="AT85" s="548"/>
      <c r="AU85" s="548"/>
      <c r="AV85" s="548"/>
      <c r="AW85" s="548"/>
      <c r="AX85" s="548"/>
      <c r="AY85" s="548"/>
      <c r="AZ85" s="4">
        <f t="shared" si="30"/>
        <v>0</v>
      </c>
      <c r="BA85" s="548"/>
      <c r="BB85" s="548"/>
      <c r="BC85" s="548"/>
      <c r="BD85" s="548"/>
      <c r="BE85" s="548"/>
      <c r="BF85" s="548"/>
      <c r="BG85" s="548"/>
      <c r="BH85" s="548"/>
      <c r="BI85" s="548"/>
      <c r="BJ85" s="548"/>
      <c r="BK85" s="548"/>
      <c r="BL85" s="548"/>
      <c r="BM85" s="4">
        <f t="shared" si="31"/>
        <v>0</v>
      </c>
      <c r="BN85" s="548"/>
      <c r="BO85" s="548"/>
      <c r="BP85" s="548"/>
      <c r="BQ85" s="548"/>
      <c r="BR85" s="548"/>
      <c r="BS85" s="548"/>
      <c r="BT85" s="548"/>
      <c r="BU85" s="548"/>
      <c r="BV85" s="548"/>
      <c r="BW85" s="548"/>
      <c r="BX85" s="548"/>
      <c r="BY85" s="548"/>
      <c r="BZ85" s="548"/>
      <c r="CA85" s="548"/>
      <c r="CB85" s="548"/>
      <c r="CC85" s="4">
        <f t="shared" si="39"/>
        <v>0</v>
      </c>
      <c r="CD85" s="2"/>
      <c r="CE85" s="2"/>
      <c r="CF85" s="2"/>
    </row>
    <row r="86" ht="14.25" hidden="1" customHeight="1">
      <c r="A86" s="551" t="s">
        <v>6004</v>
      </c>
      <c r="B86" s="4"/>
      <c r="C86" s="548"/>
      <c r="D86" s="548"/>
      <c r="E86" s="548"/>
      <c r="F86" s="548"/>
      <c r="G86" s="548"/>
      <c r="H86" s="549"/>
      <c r="I86" s="549"/>
      <c r="J86" s="549"/>
      <c r="K86" s="549"/>
      <c r="L86" s="550"/>
      <c r="M86" s="549"/>
      <c r="N86" s="549"/>
      <c r="O86" s="549"/>
      <c r="P86" s="549"/>
      <c r="Q86" s="549"/>
      <c r="R86" s="549"/>
      <c r="S86" s="549"/>
      <c r="T86" s="548"/>
      <c r="U86" s="548"/>
      <c r="V86" s="548"/>
      <c r="W86" s="548"/>
      <c r="X86" s="4"/>
      <c r="Y86" s="548"/>
      <c r="Z86" s="4">
        <f t="shared" si="29"/>
        <v>0</v>
      </c>
      <c r="AA86" s="548"/>
      <c r="AB86" s="548"/>
      <c r="AC86" s="548"/>
      <c r="AD86" s="548"/>
      <c r="AE86" s="548"/>
      <c r="AF86" s="548"/>
      <c r="AG86" s="548"/>
      <c r="AH86" s="548"/>
      <c r="AI86" s="548"/>
      <c r="AJ86" s="548"/>
      <c r="AK86" s="4">
        <v>0.0</v>
      </c>
      <c r="AL86" s="4">
        <v>0.0</v>
      </c>
      <c r="AM86" s="4"/>
      <c r="AN86" s="548"/>
      <c r="AO86" s="548"/>
      <c r="AP86" s="548"/>
      <c r="AQ86" s="548"/>
      <c r="AR86" s="548"/>
      <c r="AS86" s="548"/>
      <c r="AT86" s="548"/>
      <c r="AU86" s="548"/>
      <c r="AV86" s="548"/>
      <c r="AW86" s="548"/>
      <c r="AX86" s="548"/>
      <c r="AY86" s="548"/>
      <c r="AZ86" s="4">
        <f t="shared" si="30"/>
        <v>0</v>
      </c>
      <c r="BA86" s="548"/>
      <c r="BB86" s="548"/>
      <c r="BC86" s="548"/>
      <c r="BD86" s="548"/>
      <c r="BE86" s="548"/>
      <c r="BF86" s="548"/>
      <c r="BG86" s="548"/>
      <c r="BH86" s="548"/>
      <c r="BI86" s="548"/>
      <c r="BJ86" s="548"/>
      <c r="BK86" s="548"/>
      <c r="BL86" s="548"/>
      <c r="BM86" s="4">
        <f t="shared" si="31"/>
        <v>0</v>
      </c>
      <c r="BN86" s="548"/>
      <c r="BO86" s="548"/>
      <c r="BP86" s="548"/>
      <c r="BQ86" s="548"/>
      <c r="BR86" s="548"/>
      <c r="BS86" s="548"/>
      <c r="BT86" s="548"/>
      <c r="BU86" s="548"/>
      <c r="BV86" s="548"/>
      <c r="BW86" s="548"/>
      <c r="BX86" s="548"/>
      <c r="BY86" s="548"/>
      <c r="BZ86" s="548"/>
      <c r="CA86" s="548"/>
      <c r="CB86" s="548"/>
      <c r="CC86" s="4">
        <f t="shared" si="39"/>
        <v>0</v>
      </c>
      <c r="CD86" s="2"/>
      <c r="CE86" s="2"/>
      <c r="CF86" s="2"/>
    </row>
    <row r="87" ht="14.25" hidden="1" customHeight="1">
      <c r="A87" s="551" t="s">
        <v>6005</v>
      </c>
      <c r="B87" s="4"/>
      <c r="C87" s="548"/>
      <c r="D87" s="548"/>
      <c r="E87" s="548"/>
      <c r="F87" s="548"/>
      <c r="G87" s="548"/>
      <c r="H87" s="549"/>
      <c r="I87" s="549"/>
      <c r="J87" s="549"/>
      <c r="K87" s="549"/>
      <c r="L87" s="550"/>
      <c r="M87" s="549"/>
      <c r="N87" s="549"/>
      <c r="O87" s="549"/>
      <c r="P87" s="549"/>
      <c r="Q87" s="549"/>
      <c r="R87" s="549"/>
      <c r="S87" s="549"/>
      <c r="T87" s="548"/>
      <c r="U87" s="548"/>
      <c r="V87" s="548"/>
      <c r="W87" s="548"/>
      <c r="X87" s="4"/>
      <c r="Y87" s="548"/>
      <c r="Z87" s="4">
        <f t="shared" si="29"/>
        <v>0</v>
      </c>
      <c r="AA87" s="548"/>
      <c r="AB87" s="548"/>
      <c r="AC87" s="548"/>
      <c r="AD87" s="548"/>
      <c r="AE87" s="548"/>
      <c r="AF87" s="548"/>
      <c r="AG87" s="548"/>
      <c r="AH87" s="548"/>
      <c r="AI87" s="548"/>
      <c r="AJ87" s="548"/>
      <c r="AK87" s="548"/>
      <c r="AL87" s="4">
        <v>0.0</v>
      </c>
      <c r="AM87" s="4"/>
      <c r="AN87" s="548"/>
      <c r="AO87" s="548"/>
      <c r="AP87" s="548"/>
      <c r="AQ87" s="548"/>
      <c r="AR87" s="548"/>
      <c r="AS87" s="548"/>
      <c r="AT87" s="548"/>
      <c r="AU87" s="548"/>
      <c r="AV87" s="548"/>
      <c r="AW87" s="548"/>
      <c r="AX87" s="548"/>
      <c r="AY87" s="548"/>
      <c r="AZ87" s="4">
        <f t="shared" si="30"/>
        <v>0</v>
      </c>
      <c r="BA87" s="548"/>
      <c r="BB87" s="548"/>
      <c r="BC87" s="548"/>
      <c r="BD87" s="548"/>
      <c r="BE87" s="548"/>
      <c r="BF87" s="548"/>
      <c r="BG87" s="548"/>
      <c r="BH87" s="548"/>
      <c r="BI87" s="548"/>
      <c r="BJ87" s="548"/>
      <c r="BK87" s="548"/>
      <c r="BL87" s="548"/>
      <c r="BM87" s="4">
        <f t="shared" si="31"/>
        <v>0</v>
      </c>
      <c r="BN87" s="548"/>
      <c r="BO87" s="548"/>
      <c r="BP87" s="548"/>
      <c r="BQ87" s="548"/>
      <c r="BR87" s="548"/>
      <c r="BS87" s="548"/>
      <c r="BT87" s="548"/>
      <c r="BU87" s="548"/>
      <c r="BV87" s="548"/>
      <c r="BW87" s="548"/>
      <c r="BX87" s="548"/>
      <c r="BY87" s="548"/>
      <c r="BZ87" s="548"/>
      <c r="CA87" s="548"/>
      <c r="CB87" s="548"/>
      <c r="CC87" s="4">
        <f t="shared" si="39"/>
        <v>0</v>
      </c>
      <c r="CD87" s="2"/>
      <c r="CE87" s="2"/>
      <c r="CF87" s="2"/>
    </row>
    <row r="88" ht="14.25" hidden="1" customHeight="1">
      <c r="A88" s="551" t="s">
        <v>5977</v>
      </c>
      <c r="B88" s="4"/>
      <c r="C88" s="548"/>
      <c r="D88" s="548"/>
      <c r="E88" s="548"/>
      <c r="F88" s="548"/>
      <c r="G88" s="548"/>
      <c r="H88" s="549"/>
      <c r="I88" s="549"/>
      <c r="J88" s="549"/>
      <c r="K88" s="549"/>
      <c r="L88" s="550"/>
      <c r="M88" s="549"/>
      <c r="N88" s="549"/>
      <c r="O88" s="549"/>
      <c r="P88" s="549"/>
      <c r="Q88" s="549"/>
      <c r="R88" s="549"/>
      <c r="S88" s="549"/>
      <c r="T88" s="548"/>
      <c r="U88" s="548"/>
      <c r="V88" s="548"/>
      <c r="W88" s="548"/>
      <c r="X88" s="4"/>
      <c r="Y88" s="548"/>
      <c r="Z88" s="548"/>
      <c r="AA88" s="4">
        <v>0.0</v>
      </c>
      <c r="AB88" s="4">
        <v>0.0</v>
      </c>
      <c r="AC88" s="4">
        <v>0.0</v>
      </c>
      <c r="AD88" s="4">
        <v>0.0</v>
      </c>
      <c r="AE88" s="4">
        <v>0.0</v>
      </c>
      <c r="AF88" s="4">
        <v>0.0</v>
      </c>
      <c r="AG88" s="4">
        <v>0.0</v>
      </c>
      <c r="AH88" s="4">
        <v>0.0</v>
      </c>
      <c r="AI88" s="4">
        <v>0.0</v>
      </c>
      <c r="AJ88" s="4">
        <v>0.0</v>
      </c>
      <c r="AK88" s="4">
        <v>0.0</v>
      </c>
      <c r="AL88" s="4">
        <v>0.0</v>
      </c>
      <c r="AM88" s="4"/>
      <c r="AN88" s="4">
        <v>0.0</v>
      </c>
      <c r="AO88" s="4">
        <v>0.0</v>
      </c>
      <c r="AP88" s="4">
        <v>0.0</v>
      </c>
      <c r="AQ88" s="4">
        <v>0.0</v>
      </c>
      <c r="AR88" s="4">
        <v>0.0</v>
      </c>
      <c r="AS88" s="4">
        <v>0.0</v>
      </c>
      <c r="AT88" s="4">
        <v>0.0</v>
      </c>
      <c r="AU88" s="4">
        <v>0.0</v>
      </c>
      <c r="AV88" s="4">
        <v>0.0</v>
      </c>
      <c r="AW88" s="4">
        <v>0.0</v>
      </c>
      <c r="AX88" s="4">
        <v>0.0</v>
      </c>
      <c r="AY88" s="4">
        <v>0.0</v>
      </c>
      <c r="AZ88" s="4">
        <f t="shared" si="30"/>
        <v>0</v>
      </c>
      <c r="BA88" s="4">
        <v>0.0</v>
      </c>
      <c r="BB88" s="4">
        <v>0.0</v>
      </c>
      <c r="BC88" s="4">
        <v>0.0</v>
      </c>
      <c r="BD88" s="4">
        <v>0.0</v>
      </c>
      <c r="BE88" s="4">
        <v>0.0</v>
      </c>
      <c r="BF88" s="4">
        <v>0.0</v>
      </c>
      <c r="BG88" s="4">
        <v>0.0</v>
      </c>
      <c r="BH88" s="4">
        <v>0.0</v>
      </c>
      <c r="BI88" s="4">
        <v>0.0</v>
      </c>
      <c r="BJ88" s="4">
        <v>0.0</v>
      </c>
      <c r="BK88" s="4">
        <v>0.0</v>
      </c>
      <c r="BL88" s="4">
        <v>0.0</v>
      </c>
      <c r="BM88" s="4">
        <f t="shared" si="31"/>
        <v>0</v>
      </c>
      <c r="BN88" s="4">
        <v>0.0</v>
      </c>
      <c r="BO88" s="4">
        <v>0.0</v>
      </c>
      <c r="BP88" s="4">
        <v>0.0</v>
      </c>
      <c r="BQ88" s="4">
        <v>0.0</v>
      </c>
      <c r="BR88" s="4">
        <v>0.0</v>
      </c>
      <c r="BS88" s="4">
        <v>0.0</v>
      </c>
      <c r="BT88" s="4">
        <v>0.0</v>
      </c>
      <c r="BU88" s="4">
        <v>0.0</v>
      </c>
      <c r="BV88" s="4">
        <v>0.0</v>
      </c>
      <c r="BW88" s="4"/>
      <c r="BX88" s="4"/>
      <c r="BY88" s="4"/>
      <c r="BZ88" s="4"/>
      <c r="CA88" s="4"/>
      <c r="CB88" s="4"/>
      <c r="CC88" s="4">
        <f t="shared" si="39"/>
        <v>0</v>
      </c>
      <c r="CD88" s="2"/>
      <c r="CE88" s="2"/>
      <c r="CF88" s="2"/>
    </row>
    <row r="89" ht="14.25" hidden="1" customHeight="1">
      <c r="A89" s="551" t="s">
        <v>5978</v>
      </c>
      <c r="B89" s="4"/>
      <c r="C89" s="548"/>
      <c r="D89" s="548"/>
      <c r="E89" s="548"/>
      <c r="F89" s="548"/>
      <c r="G89" s="548"/>
      <c r="H89" s="549"/>
      <c r="I89" s="549"/>
      <c r="J89" s="549"/>
      <c r="K89" s="549"/>
      <c r="L89" s="550"/>
      <c r="M89" s="549"/>
      <c r="N89" s="549"/>
      <c r="O89" s="549"/>
      <c r="P89" s="549"/>
      <c r="Q89" s="549"/>
      <c r="R89" s="549"/>
      <c r="S89" s="549"/>
      <c r="T89" s="548"/>
      <c r="U89" s="548"/>
      <c r="V89" s="548"/>
      <c r="W89" s="548"/>
      <c r="X89" s="4"/>
      <c r="Y89" s="548"/>
      <c r="Z89" s="548"/>
      <c r="AA89" s="4"/>
      <c r="AB89" s="4"/>
      <c r="AC89" s="4"/>
      <c r="AD89" s="4"/>
      <c r="AE89" s="4"/>
      <c r="AF89" s="4"/>
      <c r="AG89" s="4"/>
      <c r="AH89" s="4"/>
      <c r="AI89" s="4"/>
      <c r="AJ89" s="4"/>
      <c r="AK89" s="4"/>
      <c r="AL89" s="4"/>
      <c r="AM89" s="4"/>
      <c r="AN89" s="548"/>
      <c r="AO89" s="4">
        <v>0.0</v>
      </c>
      <c r="AP89" s="4">
        <v>0.0</v>
      </c>
      <c r="AQ89" s="4">
        <v>0.0</v>
      </c>
      <c r="AR89" s="4">
        <v>0.0</v>
      </c>
      <c r="AS89" s="4">
        <v>0.0</v>
      </c>
      <c r="AT89" s="4">
        <v>0.0</v>
      </c>
      <c r="AU89" s="4">
        <v>0.0</v>
      </c>
      <c r="AV89" s="4">
        <v>0.0</v>
      </c>
      <c r="AW89" s="4">
        <v>0.0</v>
      </c>
      <c r="AX89" s="4">
        <v>0.0</v>
      </c>
      <c r="AY89" s="4">
        <v>0.0</v>
      </c>
      <c r="AZ89" s="4">
        <f t="shared" si="30"/>
        <v>0</v>
      </c>
      <c r="BA89" s="4">
        <v>0.0</v>
      </c>
      <c r="BB89" s="4">
        <v>0.0</v>
      </c>
      <c r="BC89" s="4">
        <v>0.0</v>
      </c>
      <c r="BD89" s="4">
        <v>0.0</v>
      </c>
      <c r="BE89" s="4">
        <v>0.0</v>
      </c>
      <c r="BF89" s="4">
        <v>0.0</v>
      </c>
      <c r="BG89" s="4">
        <v>0.0</v>
      </c>
      <c r="BH89" s="4">
        <v>0.0</v>
      </c>
      <c r="BI89" s="4">
        <v>0.0</v>
      </c>
      <c r="BJ89" s="4">
        <v>0.0</v>
      </c>
      <c r="BK89" s="4">
        <v>0.0</v>
      </c>
      <c r="BL89" s="4">
        <v>0.0</v>
      </c>
      <c r="BM89" s="4">
        <f t="shared" si="31"/>
        <v>0</v>
      </c>
      <c r="BN89" s="4">
        <v>0.0</v>
      </c>
      <c r="BO89" s="4">
        <v>0.0</v>
      </c>
      <c r="BP89" s="4">
        <v>0.0</v>
      </c>
      <c r="BQ89" s="4">
        <v>0.0</v>
      </c>
      <c r="BR89" s="4">
        <v>0.0</v>
      </c>
      <c r="BS89" s="4">
        <v>0.0</v>
      </c>
      <c r="BT89" s="4">
        <v>0.0</v>
      </c>
      <c r="BU89" s="4">
        <v>0.0</v>
      </c>
      <c r="BV89" s="4">
        <v>0.0</v>
      </c>
      <c r="BW89" s="4"/>
      <c r="BX89" s="4"/>
      <c r="BY89" s="4"/>
      <c r="BZ89" s="4"/>
      <c r="CA89" s="4"/>
      <c r="CB89" s="4"/>
      <c r="CC89" s="4">
        <f t="shared" si="39"/>
        <v>0</v>
      </c>
      <c r="CD89" s="2"/>
      <c r="CE89" s="2"/>
      <c r="CF89" s="2"/>
    </row>
    <row r="90" ht="14.25" hidden="1" customHeight="1">
      <c r="A90" s="551" t="s">
        <v>5979</v>
      </c>
      <c r="B90" s="4"/>
      <c r="C90" s="548"/>
      <c r="D90" s="548"/>
      <c r="E90" s="548"/>
      <c r="F90" s="548"/>
      <c r="G90" s="548"/>
      <c r="H90" s="549"/>
      <c r="I90" s="549"/>
      <c r="J90" s="549"/>
      <c r="K90" s="549"/>
      <c r="L90" s="550"/>
      <c r="M90" s="549"/>
      <c r="N90" s="549"/>
      <c r="O90" s="549"/>
      <c r="P90" s="549"/>
      <c r="Q90" s="549"/>
      <c r="R90" s="549"/>
      <c r="S90" s="549"/>
      <c r="T90" s="548"/>
      <c r="U90" s="548"/>
      <c r="V90" s="548"/>
      <c r="W90" s="548"/>
      <c r="X90" s="4"/>
      <c r="Y90" s="548"/>
      <c r="Z90" s="548"/>
      <c r="AA90" s="4"/>
      <c r="AB90" s="4"/>
      <c r="AC90" s="4"/>
      <c r="AD90" s="4"/>
      <c r="AE90" s="4"/>
      <c r="AF90" s="4"/>
      <c r="AG90" s="4"/>
      <c r="AH90" s="4"/>
      <c r="AI90" s="4"/>
      <c r="AJ90" s="4"/>
      <c r="AK90" s="4"/>
      <c r="AL90" s="4"/>
      <c r="AM90" s="4"/>
      <c r="AN90" s="548"/>
      <c r="AO90" s="548"/>
      <c r="AP90" s="4">
        <v>0.0</v>
      </c>
      <c r="AQ90" s="4">
        <v>0.0</v>
      </c>
      <c r="AR90" s="4">
        <v>0.0</v>
      </c>
      <c r="AS90" s="4">
        <v>0.0</v>
      </c>
      <c r="AT90" s="4">
        <v>0.0</v>
      </c>
      <c r="AU90" s="4">
        <v>0.0</v>
      </c>
      <c r="AV90" s="4">
        <v>0.0</v>
      </c>
      <c r="AW90" s="4">
        <v>0.0</v>
      </c>
      <c r="AX90" s="4">
        <v>0.0</v>
      </c>
      <c r="AY90" s="4">
        <v>0.0</v>
      </c>
      <c r="AZ90" s="4">
        <f t="shared" si="30"/>
        <v>0</v>
      </c>
      <c r="BA90" s="4">
        <v>0.0</v>
      </c>
      <c r="BB90" s="4">
        <v>0.0</v>
      </c>
      <c r="BC90" s="4">
        <v>0.0</v>
      </c>
      <c r="BD90" s="4">
        <v>0.0</v>
      </c>
      <c r="BE90" s="4">
        <v>0.0</v>
      </c>
      <c r="BF90" s="4">
        <v>0.0</v>
      </c>
      <c r="BG90" s="4">
        <v>0.0</v>
      </c>
      <c r="BH90" s="4">
        <v>0.0</v>
      </c>
      <c r="BI90" s="4">
        <v>0.0</v>
      </c>
      <c r="BJ90" s="4">
        <v>0.0</v>
      </c>
      <c r="BK90" s="4">
        <v>0.0</v>
      </c>
      <c r="BL90" s="4">
        <v>0.0</v>
      </c>
      <c r="BM90" s="4">
        <f t="shared" si="31"/>
        <v>0</v>
      </c>
      <c r="BN90" s="4">
        <v>0.0</v>
      </c>
      <c r="BO90" s="4">
        <v>0.0</v>
      </c>
      <c r="BP90" s="4">
        <v>0.0</v>
      </c>
      <c r="BQ90" s="4">
        <v>0.0</v>
      </c>
      <c r="BR90" s="4">
        <v>0.0</v>
      </c>
      <c r="BS90" s="4">
        <v>0.0</v>
      </c>
      <c r="BT90" s="4">
        <v>0.0</v>
      </c>
      <c r="BU90" s="4">
        <v>0.0</v>
      </c>
      <c r="BV90" s="4">
        <v>0.0</v>
      </c>
      <c r="BW90" s="4"/>
      <c r="BX90" s="4"/>
      <c r="BY90" s="4"/>
      <c r="BZ90" s="4"/>
      <c r="CA90" s="4"/>
      <c r="CB90" s="4"/>
      <c r="CC90" s="4">
        <f t="shared" si="39"/>
        <v>0</v>
      </c>
      <c r="CD90" s="2"/>
      <c r="CE90" s="2"/>
      <c r="CF90" s="2"/>
    </row>
    <row r="91" ht="14.25" hidden="1" customHeight="1">
      <c r="A91" s="551" t="s">
        <v>6006</v>
      </c>
      <c r="B91" s="4"/>
      <c r="C91" s="548"/>
      <c r="D91" s="548"/>
      <c r="E91" s="548"/>
      <c r="F91" s="548"/>
      <c r="G91" s="548"/>
      <c r="H91" s="549"/>
      <c r="I91" s="549"/>
      <c r="J91" s="549"/>
      <c r="K91" s="549"/>
      <c r="L91" s="550"/>
      <c r="M91" s="549"/>
      <c r="N91" s="549"/>
      <c r="O91" s="549"/>
      <c r="P91" s="549"/>
      <c r="Q91" s="549"/>
      <c r="R91" s="549"/>
      <c r="S91" s="549"/>
      <c r="T91" s="548"/>
      <c r="U91" s="548"/>
      <c r="V91" s="548"/>
      <c r="W91" s="548"/>
      <c r="X91" s="4"/>
      <c r="Y91" s="548"/>
      <c r="Z91" s="548"/>
      <c r="AA91" s="4"/>
      <c r="AB91" s="4"/>
      <c r="AC91" s="4"/>
      <c r="AD91" s="4"/>
      <c r="AE91" s="4"/>
      <c r="AF91" s="4"/>
      <c r="AG91" s="4"/>
      <c r="AH91" s="4"/>
      <c r="AI91" s="4"/>
      <c r="AJ91" s="4"/>
      <c r="AK91" s="4"/>
      <c r="AL91" s="4"/>
      <c r="AM91" s="4"/>
      <c r="AN91" s="548"/>
      <c r="AO91" s="548"/>
      <c r="AP91" s="548"/>
      <c r="AQ91" s="4">
        <v>0.0</v>
      </c>
      <c r="AR91" s="4">
        <v>0.0</v>
      </c>
      <c r="AS91" s="4">
        <v>0.0</v>
      </c>
      <c r="AT91" s="4">
        <v>0.0</v>
      </c>
      <c r="AU91" s="4">
        <v>0.0</v>
      </c>
      <c r="AV91" s="4">
        <v>0.0</v>
      </c>
      <c r="AW91" s="4">
        <v>0.0</v>
      </c>
      <c r="AX91" s="4">
        <v>0.0</v>
      </c>
      <c r="AY91" s="4">
        <v>0.0</v>
      </c>
      <c r="AZ91" s="4">
        <f t="shared" si="30"/>
        <v>0</v>
      </c>
      <c r="BA91" s="4">
        <v>0.0</v>
      </c>
      <c r="BB91" s="4">
        <v>0.0</v>
      </c>
      <c r="BC91" s="4">
        <v>0.0</v>
      </c>
      <c r="BD91" s="4">
        <v>0.0</v>
      </c>
      <c r="BE91" s="4">
        <v>0.0</v>
      </c>
      <c r="BF91" s="4">
        <v>0.0</v>
      </c>
      <c r="BG91" s="4">
        <v>0.0</v>
      </c>
      <c r="BH91" s="4">
        <v>0.0</v>
      </c>
      <c r="BI91" s="4">
        <v>0.0</v>
      </c>
      <c r="BJ91" s="4">
        <v>0.0</v>
      </c>
      <c r="BK91" s="4">
        <v>0.0</v>
      </c>
      <c r="BL91" s="4">
        <v>0.0</v>
      </c>
      <c r="BM91" s="4">
        <f t="shared" si="31"/>
        <v>0</v>
      </c>
      <c r="BN91" s="4">
        <v>0.0</v>
      </c>
      <c r="BO91" s="4">
        <v>0.0</v>
      </c>
      <c r="BP91" s="4">
        <v>0.0</v>
      </c>
      <c r="BQ91" s="4">
        <v>0.0</v>
      </c>
      <c r="BR91" s="4">
        <v>0.0</v>
      </c>
      <c r="BS91" s="4">
        <v>0.0</v>
      </c>
      <c r="BT91" s="4">
        <v>0.0</v>
      </c>
      <c r="BU91" s="4">
        <v>0.0</v>
      </c>
      <c r="BV91" s="4">
        <v>0.0</v>
      </c>
      <c r="BW91" s="4"/>
      <c r="BX91" s="4"/>
      <c r="BY91" s="4"/>
      <c r="BZ91" s="4"/>
      <c r="CA91" s="4"/>
      <c r="CB91" s="4"/>
      <c r="CC91" s="4">
        <f t="shared" si="39"/>
        <v>0</v>
      </c>
      <c r="CD91" s="2"/>
      <c r="CE91" s="2"/>
      <c r="CF91" s="2"/>
    </row>
    <row r="92" ht="14.25" hidden="1" customHeight="1">
      <c r="A92" s="551" t="s">
        <v>5981</v>
      </c>
      <c r="B92" s="4"/>
      <c r="C92" s="548"/>
      <c r="D92" s="548"/>
      <c r="E92" s="548"/>
      <c r="F92" s="548"/>
      <c r="G92" s="548"/>
      <c r="H92" s="549"/>
      <c r="I92" s="549"/>
      <c r="J92" s="549"/>
      <c r="K92" s="549"/>
      <c r="L92" s="550"/>
      <c r="M92" s="549"/>
      <c r="N92" s="549"/>
      <c r="O92" s="549"/>
      <c r="P92" s="549"/>
      <c r="Q92" s="549"/>
      <c r="R92" s="549"/>
      <c r="S92" s="549"/>
      <c r="T92" s="548"/>
      <c r="U92" s="548"/>
      <c r="V92" s="548"/>
      <c r="W92" s="548"/>
      <c r="X92" s="4"/>
      <c r="Y92" s="548"/>
      <c r="Z92" s="548"/>
      <c r="AA92" s="4"/>
      <c r="AB92" s="4"/>
      <c r="AC92" s="4"/>
      <c r="AD92" s="4"/>
      <c r="AE92" s="4"/>
      <c r="AF92" s="4"/>
      <c r="AG92" s="4"/>
      <c r="AH92" s="4"/>
      <c r="AI92" s="4"/>
      <c r="AJ92" s="4"/>
      <c r="AK92" s="4"/>
      <c r="AL92" s="4"/>
      <c r="AM92" s="4"/>
      <c r="AN92" s="548"/>
      <c r="AO92" s="548"/>
      <c r="AP92" s="548"/>
      <c r="AQ92" s="548"/>
      <c r="AR92" s="4"/>
      <c r="AS92" s="4"/>
      <c r="AT92" s="4"/>
      <c r="AU92" s="4"/>
      <c r="AV92" s="4"/>
      <c r="AW92" s="4"/>
      <c r="AX92" s="4"/>
      <c r="AY92" s="4"/>
      <c r="AZ92" s="4">
        <f t="shared" si="30"/>
        <v>0</v>
      </c>
      <c r="BA92" s="4"/>
      <c r="BB92" s="4"/>
      <c r="BC92" s="4"/>
      <c r="BD92" s="4"/>
      <c r="BE92" s="4"/>
      <c r="BF92" s="4"/>
      <c r="BG92" s="4"/>
      <c r="BH92" s="4"/>
      <c r="BI92" s="4"/>
      <c r="BJ92" s="4"/>
      <c r="BK92" s="4"/>
      <c r="BL92" s="4"/>
      <c r="BM92" s="4">
        <f t="shared" si="31"/>
        <v>0</v>
      </c>
      <c r="BN92" s="4">
        <v>0.0</v>
      </c>
      <c r="BO92" s="4">
        <v>0.0</v>
      </c>
      <c r="BP92" s="4">
        <v>0.0</v>
      </c>
      <c r="BQ92" s="4">
        <v>0.0</v>
      </c>
      <c r="BR92" s="4">
        <v>0.0</v>
      </c>
      <c r="BS92" s="4">
        <v>0.0</v>
      </c>
      <c r="BT92" s="4">
        <v>0.0</v>
      </c>
      <c r="BU92" s="4">
        <v>0.0</v>
      </c>
      <c r="BV92" s="4">
        <v>0.0</v>
      </c>
      <c r="BW92" s="4"/>
      <c r="BX92" s="4"/>
      <c r="BY92" s="4"/>
      <c r="BZ92" s="4"/>
      <c r="CA92" s="4"/>
      <c r="CB92" s="4"/>
      <c r="CC92" s="4">
        <f t="shared" si="39"/>
        <v>0</v>
      </c>
      <c r="CD92" s="2"/>
      <c r="CE92" s="2"/>
      <c r="CF92" s="2"/>
    </row>
    <row r="93" ht="14.25" customHeight="1">
      <c r="A93" s="2"/>
      <c r="B93" s="2"/>
      <c r="C93" s="4"/>
      <c r="D93" s="4"/>
      <c r="E93" s="4"/>
      <c r="F93" s="4"/>
      <c r="G93" s="4"/>
      <c r="H93" s="2"/>
      <c r="I93" s="2"/>
      <c r="J93" s="2"/>
      <c r="K93" s="2"/>
      <c r="L93" s="2"/>
      <c r="M93" s="2"/>
      <c r="N93" s="2"/>
      <c r="O93" s="2"/>
      <c r="P93" s="2"/>
      <c r="Q93" s="2"/>
      <c r="R93" s="2"/>
      <c r="S93" s="2"/>
      <c r="T93" s="2"/>
      <c r="U93" s="2"/>
      <c r="V93" s="2"/>
      <c r="W93" s="2"/>
      <c r="X93" s="2"/>
      <c r="Y93" s="2"/>
      <c r="Z93" s="2"/>
      <c r="AA93" s="4">
        <v>0.0</v>
      </c>
      <c r="AB93" s="4">
        <v>0.0</v>
      </c>
      <c r="AC93" s="4"/>
      <c r="AD93" s="4"/>
      <c r="AE93" s="4"/>
      <c r="AF93" s="4"/>
      <c r="AG93" s="4"/>
      <c r="AH93" s="4"/>
      <c r="AI93" s="4"/>
      <c r="AJ93" s="4"/>
      <c r="AK93" s="4"/>
      <c r="AL93" s="4"/>
      <c r="AM93" s="4"/>
      <c r="AN93" s="4">
        <v>0.0</v>
      </c>
      <c r="AO93" s="4">
        <v>0.0</v>
      </c>
      <c r="AP93" s="4">
        <v>0.0</v>
      </c>
      <c r="AQ93" s="4">
        <v>0.0</v>
      </c>
      <c r="AR93" s="4">
        <v>0.0</v>
      </c>
      <c r="AS93" s="4">
        <v>0.0</v>
      </c>
      <c r="AT93" s="4">
        <v>0.0</v>
      </c>
      <c r="AU93" s="4">
        <v>0.0</v>
      </c>
      <c r="AV93" s="4">
        <v>0.0</v>
      </c>
      <c r="AW93" s="4">
        <v>0.0</v>
      </c>
      <c r="AX93" s="4">
        <v>0.0</v>
      </c>
      <c r="AY93" s="4">
        <v>0.0</v>
      </c>
      <c r="AZ93" s="4">
        <f t="shared" si="30"/>
        <v>0</v>
      </c>
      <c r="BA93" s="4">
        <v>0.0</v>
      </c>
      <c r="BB93" s="4">
        <v>0.0</v>
      </c>
      <c r="BC93" s="4">
        <v>0.0</v>
      </c>
      <c r="BD93" s="4">
        <v>0.0</v>
      </c>
      <c r="BE93" s="4">
        <v>0.0</v>
      </c>
      <c r="BF93" s="4">
        <v>0.0</v>
      </c>
      <c r="BG93" s="4">
        <v>0.0</v>
      </c>
      <c r="BH93" s="4">
        <v>0.0</v>
      </c>
      <c r="BI93" s="4">
        <v>0.0</v>
      </c>
      <c r="BJ93" s="4">
        <v>0.0</v>
      </c>
      <c r="BK93" s="4">
        <v>0.0</v>
      </c>
      <c r="BL93" s="4">
        <v>0.0</v>
      </c>
      <c r="BM93" s="4">
        <f t="shared" si="31"/>
        <v>0</v>
      </c>
      <c r="BN93" s="4">
        <v>0.0</v>
      </c>
      <c r="BO93" s="4">
        <v>0.0</v>
      </c>
      <c r="BP93" s="4">
        <v>0.0</v>
      </c>
      <c r="BQ93" s="4">
        <v>0.0</v>
      </c>
      <c r="BR93" s="4">
        <v>0.0</v>
      </c>
      <c r="BS93" s="4">
        <v>0.0</v>
      </c>
      <c r="BT93" s="4">
        <v>0.0</v>
      </c>
      <c r="BU93" s="4">
        <v>0.0</v>
      </c>
      <c r="BV93" s="4">
        <v>0.0</v>
      </c>
      <c r="BW93" s="4"/>
      <c r="BX93" s="4"/>
      <c r="BY93" s="4"/>
      <c r="BZ93" s="4"/>
      <c r="CA93" s="4"/>
      <c r="CB93" s="4"/>
      <c r="CC93" s="4">
        <f t="shared" si="39"/>
        <v>0</v>
      </c>
      <c r="CD93" s="2"/>
      <c r="CE93" s="2"/>
      <c r="CF93" s="2"/>
    </row>
    <row r="94" ht="14.25" customHeight="1">
      <c r="A94" s="552" t="s">
        <v>15</v>
      </c>
      <c r="B94" s="553">
        <f t="shared" ref="B94:AL94" si="40">SUM(B55:B93)</f>
        <v>997987.6692</v>
      </c>
      <c r="C94" s="553">
        <f t="shared" si="40"/>
        <v>11474.99296</v>
      </c>
      <c r="D94" s="553">
        <f t="shared" si="40"/>
        <v>83191.07656</v>
      </c>
      <c r="E94" s="553">
        <f t="shared" si="40"/>
        <v>30629.23696</v>
      </c>
      <c r="F94" s="553">
        <f t="shared" si="40"/>
        <v>32452.04896</v>
      </c>
      <c r="G94" s="553">
        <f t="shared" si="40"/>
        <v>11474.99296</v>
      </c>
      <c r="H94" s="553">
        <f t="shared" si="40"/>
        <v>22751.82136</v>
      </c>
      <c r="I94" s="553">
        <f t="shared" si="40"/>
        <v>11474.99296</v>
      </c>
      <c r="J94" s="553">
        <f t="shared" si="40"/>
        <v>12071.82136</v>
      </c>
      <c r="K94" s="553">
        <f t="shared" si="40"/>
        <v>11474.99296</v>
      </c>
      <c r="L94" s="553">
        <f t="shared" si="40"/>
        <v>226995.977</v>
      </c>
      <c r="M94" s="553">
        <f t="shared" si="40"/>
        <v>11474.99296</v>
      </c>
      <c r="N94" s="553">
        <f t="shared" si="40"/>
        <v>16547.23816</v>
      </c>
      <c r="O94" s="553">
        <f t="shared" si="40"/>
        <v>20114.99296</v>
      </c>
      <c r="P94" s="553">
        <f t="shared" si="40"/>
        <v>11474.99296</v>
      </c>
      <c r="Q94" s="553">
        <f t="shared" si="40"/>
        <v>11474.99296</v>
      </c>
      <c r="R94" s="553">
        <f t="shared" si="40"/>
        <v>14342.57306</v>
      </c>
      <c r="S94" s="553">
        <f t="shared" si="40"/>
        <v>14342.57306</v>
      </c>
      <c r="T94" s="553">
        <f t="shared" si="40"/>
        <v>14342.57306</v>
      </c>
      <c r="U94" s="553">
        <f t="shared" si="40"/>
        <v>14342.57306</v>
      </c>
      <c r="V94" s="553">
        <f t="shared" si="40"/>
        <v>14342.57306</v>
      </c>
      <c r="W94" s="553">
        <f t="shared" si="40"/>
        <v>14342.57306</v>
      </c>
      <c r="X94" s="553">
        <f t="shared" si="40"/>
        <v>14342.57306</v>
      </c>
      <c r="Y94" s="553">
        <f t="shared" si="40"/>
        <v>171485.2214</v>
      </c>
      <c r="Z94" s="553">
        <f t="shared" si="40"/>
        <v>172110.8767</v>
      </c>
      <c r="AA94" s="553">
        <f t="shared" si="40"/>
        <v>14342.57306</v>
      </c>
      <c r="AB94" s="553">
        <f t="shared" si="40"/>
        <v>14342.57306</v>
      </c>
      <c r="AC94" s="553">
        <f t="shared" si="40"/>
        <v>14342.57306</v>
      </c>
      <c r="AD94" s="553">
        <f t="shared" si="40"/>
        <v>14342.57306</v>
      </c>
      <c r="AE94" s="553">
        <f t="shared" si="40"/>
        <v>14342.57306</v>
      </c>
      <c r="AF94" s="553">
        <f t="shared" si="40"/>
        <v>14342.57306</v>
      </c>
      <c r="AG94" s="553">
        <f t="shared" si="40"/>
        <v>14342.57306</v>
      </c>
      <c r="AH94" s="553">
        <f t="shared" si="40"/>
        <v>14342.57306</v>
      </c>
      <c r="AI94" s="553">
        <f t="shared" si="40"/>
        <v>14342.57306</v>
      </c>
      <c r="AJ94" s="553">
        <f t="shared" si="40"/>
        <v>14342.57306</v>
      </c>
      <c r="AK94" s="553">
        <f t="shared" si="40"/>
        <v>14342.57306</v>
      </c>
      <c r="AL94" s="553">
        <f t="shared" si="40"/>
        <v>14342.57306</v>
      </c>
      <c r="AM94" s="553"/>
      <c r="AN94" s="553">
        <f t="shared" ref="AN94:CC94" si="41">SUM(AN55:AN93)</f>
        <v>14342.57306</v>
      </c>
      <c r="AO94" s="553">
        <f t="shared" si="41"/>
        <v>14342.57306</v>
      </c>
      <c r="AP94" s="553">
        <f t="shared" si="41"/>
        <v>14342.57306</v>
      </c>
      <c r="AQ94" s="553">
        <f t="shared" si="41"/>
        <v>14342.57306</v>
      </c>
      <c r="AR94" s="553">
        <f t="shared" si="41"/>
        <v>14342.57306</v>
      </c>
      <c r="AS94" s="553">
        <f t="shared" si="41"/>
        <v>14342.57306</v>
      </c>
      <c r="AT94" s="553">
        <f t="shared" si="41"/>
        <v>14342.57306</v>
      </c>
      <c r="AU94" s="553">
        <f t="shared" si="41"/>
        <v>14342.57306</v>
      </c>
      <c r="AV94" s="553">
        <f t="shared" si="41"/>
        <v>14342.57306</v>
      </c>
      <c r="AW94" s="553">
        <f t="shared" si="41"/>
        <v>14342.57306</v>
      </c>
      <c r="AX94" s="553">
        <f t="shared" si="41"/>
        <v>14342.57306</v>
      </c>
      <c r="AY94" s="553">
        <f t="shared" si="41"/>
        <v>14342.57306</v>
      </c>
      <c r="AZ94" s="553">
        <f t="shared" si="41"/>
        <v>172110.8767</v>
      </c>
      <c r="BA94" s="553">
        <f t="shared" si="41"/>
        <v>14342.57306</v>
      </c>
      <c r="BB94" s="553">
        <f t="shared" si="41"/>
        <v>14342.57306</v>
      </c>
      <c r="BC94" s="553">
        <f t="shared" si="41"/>
        <v>14342.57306</v>
      </c>
      <c r="BD94" s="553">
        <f t="shared" si="41"/>
        <v>14342.57306</v>
      </c>
      <c r="BE94" s="553">
        <f t="shared" si="41"/>
        <v>14342.57306</v>
      </c>
      <c r="BF94" s="553">
        <f t="shared" si="41"/>
        <v>14342.57306</v>
      </c>
      <c r="BG94" s="553">
        <f t="shared" si="41"/>
        <v>14342.57306</v>
      </c>
      <c r="BH94" s="553">
        <f t="shared" si="41"/>
        <v>14342.57306</v>
      </c>
      <c r="BI94" s="553">
        <f t="shared" si="41"/>
        <v>14342.57306</v>
      </c>
      <c r="BJ94" s="553">
        <f t="shared" si="41"/>
        <v>14342.57306</v>
      </c>
      <c r="BK94" s="553">
        <f t="shared" si="41"/>
        <v>14342.57306</v>
      </c>
      <c r="BL94" s="553">
        <f t="shared" si="41"/>
        <v>14342.57306</v>
      </c>
      <c r="BM94" s="553">
        <f t="shared" si="41"/>
        <v>172110.8767</v>
      </c>
      <c r="BN94" s="553">
        <f t="shared" si="41"/>
        <v>14342.57306</v>
      </c>
      <c r="BO94" s="553">
        <f t="shared" si="41"/>
        <v>14342.57306</v>
      </c>
      <c r="BP94" s="553">
        <f t="shared" si="41"/>
        <v>14342.57306</v>
      </c>
      <c r="BQ94" s="553">
        <f t="shared" si="41"/>
        <v>2867.5801</v>
      </c>
      <c r="BR94" s="553">
        <f t="shared" si="41"/>
        <v>2867.5801</v>
      </c>
      <c r="BS94" s="553">
        <f t="shared" si="41"/>
        <v>2867.5801</v>
      </c>
      <c r="BT94" s="553">
        <f t="shared" si="41"/>
        <v>2867.5801</v>
      </c>
      <c r="BU94" s="553">
        <f t="shared" si="41"/>
        <v>2867.5801</v>
      </c>
      <c r="BV94" s="553">
        <f t="shared" si="41"/>
        <v>2867.5801</v>
      </c>
      <c r="BW94" s="553">
        <f t="shared" si="41"/>
        <v>2867.5801</v>
      </c>
      <c r="BX94" s="553">
        <f t="shared" si="41"/>
        <v>2867.5801</v>
      </c>
      <c r="BY94" s="553">
        <f t="shared" si="41"/>
        <v>2867.5801</v>
      </c>
      <c r="BZ94" s="553">
        <f t="shared" si="41"/>
        <v>2867.5801</v>
      </c>
      <c r="CA94" s="553">
        <f t="shared" si="41"/>
        <v>2867.5801</v>
      </c>
      <c r="CB94" s="553">
        <f t="shared" si="41"/>
        <v>2867.5801</v>
      </c>
      <c r="CC94" s="553">
        <f t="shared" si="41"/>
        <v>5735.1602</v>
      </c>
      <c r="CD94" s="552"/>
      <c r="CE94" s="555"/>
      <c r="CF94" s="552"/>
    </row>
    <row r="95" ht="14.25" customHeight="1">
      <c r="A95" s="2"/>
      <c r="B95" s="2"/>
      <c r="C95" s="4"/>
      <c r="D95" s="4"/>
      <c r="E95" s="4"/>
      <c r="F95" s="4"/>
      <c r="G95" s="4"/>
      <c r="H95" s="2"/>
      <c r="I95" s="18">
        <f t="shared" ref="I95:K95" si="42">I94/0.12</f>
        <v>95624.94133</v>
      </c>
      <c r="J95" s="18">
        <f t="shared" si="42"/>
        <v>100598.5113</v>
      </c>
      <c r="K95" s="18">
        <f t="shared" si="42"/>
        <v>95624.94133</v>
      </c>
      <c r="L95" s="18"/>
      <c r="M95" s="18">
        <f t="shared" ref="M95:P95" si="43">M94/0.12</f>
        <v>95624.94133</v>
      </c>
      <c r="N95" s="18">
        <f t="shared" si="43"/>
        <v>137893.6513</v>
      </c>
      <c r="O95" s="18">
        <f t="shared" si="43"/>
        <v>167624.9413</v>
      </c>
      <c r="P95" s="18">
        <f t="shared" si="43"/>
        <v>95624.94133</v>
      </c>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row>
    <row r="96" ht="14.25" customHeight="1">
      <c r="A96" s="2"/>
      <c r="B96" s="2"/>
      <c r="C96" s="4"/>
      <c r="D96" s="4"/>
      <c r="E96" s="4"/>
      <c r="F96" s="4"/>
      <c r="G96" s="4"/>
      <c r="H96" s="2"/>
      <c r="I96" s="18">
        <f t="shared" ref="I96:K96" si="44">I94+I95</f>
        <v>107099.9343</v>
      </c>
      <c r="J96" s="18">
        <f t="shared" si="44"/>
        <v>112670.3327</v>
      </c>
      <c r="K96" s="18">
        <f t="shared" si="44"/>
        <v>107099.9343</v>
      </c>
      <c r="L96" s="18"/>
      <c r="M96" s="18">
        <f t="shared" ref="M96:P96" si="45">M94+M95</f>
        <v>107099.9343</v>
      </c>
      <c r="N96" s="18">
        <f t="shared" si="45"/>
        <v>154440.8895</v>
      </c>
      <c r="O96" s="18">
        <f t="shared" si="45"/>
        <v>187739.9343</v>
      </c>
      <c r="P96" s="18">
        <f t="shared" si="45"/>
        <v>107099.9343</v>
      </c>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row>
    <row r="97" ht="14.25" customHeight="1">
      <c r="A97" s="2"/>
      <c r="B97" s="2"/>
      <c r="C97" s="4"/>
      <c r="D97" s="4"/>
      <c r="E97" s="4"/>
      <c r="F97" s="4"/>
      <c r="G97" s="4"/>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row>
    <row r="98" ht="14.25" customHeight="1">
      <c r="A98" s="539" t="s">
        <v>14</v>
      </c>
      <c r="B98" s="539"/>
      <c r="C98" s="540"/>
      <c r="D98" s="540"/>
      <c r="E98" s="540"/>
      <c r="F98" s="540"/>
      <c r="G98" s="540"/>
      <c r="H98" s="541"/>
      <c r="I98" s="541"/>
      <c r="J98" s="541"/>
      <c r="K98" s="541"/>
      <c r="L98" s="541"/>
      <c r="M98" s="541"/>
      <c r="N98" s="541"/>
      <c r="O98" s="541"/>
      <c r="P98" s="541"/>
      <c r="Q98" s="541"/>
      <c r="R98" s="541"/>
      <c r="S98" s="541"/>
      <c r="T98" s="541"/>
      <c r="U98" s="541"/>
      <c r="V98" s="541"/>
      <c r="W98" s="541"/>
      <c r="X98" s="541"/>
      <c r="Y98" s="541"/>
      <c r="Z98" s="541"/>
      <c r="AA98" s="541"/>
      <c r="AB98" s="541"/>
      <c r="AC98" s="541"/>
      <c r="AD98" s="541"/>
      <c r="AE98" s="541"/>
      <c r="AF98" s="541"/>
      <c r="AG98" s="541"/>
      <c r="AH98" s="541"/>
      <c r="AI98" s="541"/>
      <c r="AJ98" s="541"/>
      <c r="AK98" s="541"/>
      <c r="AL98" s="541"/>
      <c r="AM98" s="2"/>
      <c r="AN98" s="541"/>
      <c r="AO98" s="541"/>
      <c r="AP98" s="541"/>
      <c r="AQ98" s="541"/>
      <c r="AR98" s="541"/>
      <c r="AS98" s="541"/>
      <c r="AT98" s="541"/>
      <c r="AU98" s="541"/>
      <c r="AV98" s="541"/>
      <c r="AW98" s="541"/>
      <c r="AX98" s="541"/>
      <c r="AY98" s="541"/>
      <c r="AZ98" s="541"/>
      <c r="BA98" s="541"/>
      <c r="BB98" s="541"/>
      <c r="BC98" s="541"/>
      <c r="BD98" s="541"/>
      <c r="BE98" s="541"/>
      <c r="BF98" s="541"/>
      <c r="BG98" s="541"/>
      <c r="BH98" s="541"/>
      <c r="BI98" s="541"/>
      <c r="BJ98" s="541"/>
      <c r="BK98" s="541"/>
      <c r="BL98" s="541"/>
      <c r="BM98" s="541"/>
      <c r="BN98" s="541"/>
      <c r="BO98" s="541"/>
      <c r="BP98" s="541"/>
      <c r="BQ98" s="541"/>
      <c r="BR98" s="541"/>
      <c r="BS98" s="541"/>
      <c r="BT98" s="541"/>
      <c r="BU98" s="541"/>
      <c r="BV98" s="541"/>
      <c r="BW98" s="541"/>
      <c r="BX98" s="541"/>
      <c r="BY98" s="541"/>
      <c r="BZ98" s="541"/>
      <c r="CA98" s="541"/>
      <c r="CB98" s="541"/>
      <c r="CC98" s="541"/>
      <c r="CD98" s="541"/>
      <c r="CE98" s="541"/>
      <c r="CF98" s="541"/>
    </row>
    <row r="99" ht="14.25" customHeight="1">
      <c r="A99" s="1"/>
      <c r="B99" s="1"/>
      <c r="C99" s="35" t="s">
        <v>5960</v>
      </c>
      <c r="O99" s="35"/>
      <c r="P99" s="35"/>
      <c r="Q99" s="35"/>
      <c r="R99" s="35"/>
      <c r="S99" s="35"/>
      <c r="T99" s="35"/>
      <c r="U99" s="35"/>
      <c r="V99" s="35"/>
      <c r="W99" s="35"/>
      <c r="X99" s="35"/>
      <c r="Y99" s="35"/>
      <c r="Z99" s="35"/>
      <c r="AA99" s="35"/>
      <c r="AB99" s="35"/>
      <c r="AC99" s="35"/>
      <c r="AD99" s="35"/>
      <c r="AE99" s="35"/>
      <c r="AF99" s="35"/>
      <c r="AG99" s="35"/>
      <c r="AH99" s="35"/>
      <c r="AI99" s="35"/>
      <c r="AJ99" s="35"/>
      <c r="AK99" s="35"/>
      <c r="AL99" s="35"/>
      <c r="AM99" s="35"/>
      <c r="AN99" s="35"/>
      <c r="AO99" s="35"/>
      <c r="AP99" s="35"/>
      <c r="AQ99" s="35"/>
      <c r="AR99" s="35"/>
      <c r="AS99" s="35"/>
      <c r="AT99" s="35"/>
      <c r="AU99" s="35"/>
      <c r="AV99" s="35"/>
      <c r="AW99" s="35"/>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row>
    <row r="100" ht="14.25" customHeight="1">
      <c r="A100" s="22"/>
      <c r="B100" s="22" t="s">
        <v>4</v>
      </c>
      <c r="C100" s="542" t="str">
        <f>A102</f>
        <v>APRIL 2019</v>
      </c>
      <c r="D100" s="542" t="str">
        <f>A103</f>
        <v>MAY 2019</v>
      </c>
      <c r="E100" s="542" t="str">
        <f>A104</f>
        <v>JUNE 2019</v>
      </c>
      <c r="F100" s="542" t="str">
        <f>A105</f>
        <v>JULY 2019</v>
      </c>
      <c r="G100" s="542" t="str">
        <f>A106</f>
        <v>AUGUST 2019</v>
      </c>
      <c r="H100" s="543" t="str">
        <f>A107</f>
        <v>SEPTEMBER 2019</v>
      </c>
      <c r="I100" s="543" t="str">
        <f>A108</f>
        <v>OCTOBER 2019</v>
      </c>
      <c r="J100" s="543" t="str">
        <f>A109</f>
        <v>NOVEMBER 2019</v>
      </c>
      <c r="K100" s="543" t="str">
        <f>A110</f>
        <v>DECEMBER 2019</v>
      </c>
      <c r="L100" s="543" t="s">
        <v>5961</v>
      </c>
      <c r="M100" s="543" t="str">
        <f t="shared" ref="M100:P100" si="46">M6</f>
        <v>JANUARY 2020</v>
      </c>
      <c r="N100" s="543" t="str">
        <f t="shared" si="46"/>
        <v>FEBRUARY 2020</v>
      </c>
      <c r="O100" s="543" t="str">
        <f t="shared" si="46"/>
        <v>MARCH 2020</v>
      </c>
      <c r="P100" s="543" t="str">
        <f t="shared" si="46"/>
        <v>APRIL 2020</v>
      </c>
      <c r="Q100" s="544" t="s">
        <v>28</v>
      </c>
      <c r="R100" s="544" t="s">
        <v>29</v>
      </c>
      <c r="S100" s="544" t="s">
        <v>31</v>
      </c>
      <c r="T100" s="544" t="s">
        <v>32</v>
      </c>
      <c r="U100" s="544" t="s">
        <v>33</v>
      </c>
      <c r="V100" s="544" t="s">
        <v>34</v>
      </c>
      <c r="W100" s="544" t="s">
        <v>35</v>
      </c>
      <c r="X100" s="544" t="s">
        <v>36</v>
      </c>
      <c r="Y100" s="544" t="s">
        <v>5963</v>
      </c>
      <c r="Z100" s="544" t="s">
        <v>5964</v>
      </c>
      <c r="AA100" s="544" t="s">
        <v>5965</v>
      </c>
      <c r="AB100" s="544" t="s">
        <v>5966</v>
      </c>
      <c r="AC100" s="544" t="s">
        <v>5967</v>
      </c>
      <c r="AD100" s="544" t="s">
        <v>5968</v>
      </c>
      <c r="AE100" s="544" t="s">
        <v>5969</v>
      </c>
      <c r="AF100" s="544" t="s">
        <v>5970</v>
      </c>
      <c r="AG100" s="544" t="s">
        <v>5971</v>
      </c>
      <c r="AH100" s="544" t="s">
        <v>5972</v>
      </c>
      <c r="AI100" s="544" t="s">
        <v>5973</v>
      </c>
      <c r="AJ100" s="544" t="s">
        <v>5974</v>
      </c>
      <c r="AK100" s="543" t="str">
        <f>AK$6</f>
        <v>NOVEMBER 2021</v>
      </c>
      <c r="AL100" s="544" t="s">
        <v>5976</v>
      </c>
      <c r="AM100" s="543"/>
      <c r="AN100" s="544" t="s">
        <v>5977</v>
      </c>
      <c r="AO100" s="543" t="str">
        <f t="shared" ref="AO100:AS100" si="47">AO53</f>
        <v>FEB 2022</v>
      </c>
      <c r="AP100" s="543" t="str">
        <f t="shared" si="47"/>
        <v>MAR 2022</v>
      </c>
      <c r="AQ100" s="543" t="str">
        <f t="shared" si="47"/>
        <v>ARP 2022</v>
      </c>
      <c r="AR100" s="543" t="str">
        <f t="shared" si="47"/>
        <v>MAY 2022</v>
      </c>
      <c r="AS100" s="543" t="str">
        <f t="shared" si="47"/>
        <v>JUNE 2022</v>
      </c>
      <c r="AT100" s="544" t="s">
        <v>5983</v>
      </c>
      <c r="AU100" s="544" t="s">
        <v>5984</v>
      </c>
      <c r="AV100" s="543" t="str">
        <f t="shared" ref="AV100:AY100" si="48">AV53</f>
        <v>SEP 2022</v>
      </c>
      <c r="AW100" s="543" t="str">
        <f t="shared" si="48"/>
        <v>OCT 2022</v>
      </c>
      <c r="AX100" s="543" t="str">
        <f t="shared" si="48"/>
        <v>NOV. 2022</v>
      </c>
      <c r="AY100" s="543" t="str">
        <f t="shared" si="48"/>
        <v>DEC. 2022</v>
      </c>
      <c r="AZ100" s="22" t="s">
        <v>5989</v>
      </c>
      <c r="BA100" s="543">
        <f t="shared" ref="BA100:CB100" si="49">BA53</f>
        <v>44927</v>
      </c>
      <c r="BB100" s="543">
        <f t="shared" si="49"/>
        <v>44958</v>
      </c>
      <c r="BC100" s="543">
        <f t="shared" si="49"/>
        <v>44986</v>
      </c>
      <c r="BD100" s="543">
        <f t="shared" si="49"/>
        <v>45017</v>
      </c>
      <c r="BE100" s="543">
        <f t="shared" si="49"/>
        <v>45047</v>
      </c>
      <c r="BF100" s="543">
        <f t="shared" si="49"/>
        <v>45078</v>
      </c>
      <c r="BG100" s="543">
        <f t="shared" si="49"/>
        <v>45108</v>
      </c>
      <c r="BH100" s="543">
        <f t="shared" si="49"/>
        <v>45139</v>
      </c>
      <c r="BI100" s="543">
        <f t="shared" si="49"/>
        <v>45170</v>
      </c>
      <c r="BJ100" s="543">
        <f t="shared" si="49"/>
        <v>45200</v>
      </c>
      <c r="BK100" s="543">
        <f t="shared" si="49"/>
        <v>45231</v>
      </c>
      <c r="BL100" s="543">
        <f t="shared" si="49"/>
        <v>45261</v>
      </c>
      <c r="BM100" s="543" t="str">
        <f t="shared" si="49"/>
        <v>2023 TOTAL</v>
      </c>
      <c r="BN100" s="543">
        <f t="shared" si="49"/>
        <v>45292</v>
      </c>
      <c r="BO100" s="543">
        <f t="shared" si="49"/>
        <v>45323</v>
      </c>
      <c r="BP100" s="543">
        <f t="shared" si="49"/>
        <v>45352</v>
      </c>
      <c r="BQ100" s="543">
        <f t="shared" si="49"/>
        <v>45383</v>
      </c>
      <c r="BR100" s="543">
        <f t="shared" si="49"/>
        <v>45413</v>
      </c>
      <c r="BS100" s="543">
        <f t="shared" si="49"/>
        <v>45444</v>
      </c>
      <c r="BT100" s="543">
        <f t="shared" si="49"/>
        <v>45474</v>
      </c>
      <c r="BU100" s="543">
        <f t="shared" si="49"/>
        <v>45505</v>
      </c>
      <c r="BV100" s="543">
        <f t="shared" si="49"/>
        <v>45536</v>
      </c>
      <c r="BW100" s="546">
        <f t="shared" si="49"/>
        <v>45566</v>
      </c>
      <c r="BX100" s="546">
        <f t="shared" si="49"/>
        <v>45597</v>
      </c>
      <c r="BY100" s="546">
        <f t="shared" si="49"/>
        <v>45627</v>
      </c>
      <c r="BZ100" s="546">
        <f t="shared" si="49"/>
        <v>45658</v>
      </c>
      <c r="CA100" s="546">
        <f t="shared" si="49"/>
        <v>45689</v>
      </c>
      <c r="CB100" s="546">
        <f t="shared" si="49"/>
        <v>45717</v>
      </c>
      <c r="CC100" s="22" t="s">
        <v>5991</v>
      </c>
      <c r="CD100" s="22"/>
      <c r="CE100" s="22"/>
      <c r="CF100" s="22"/>
    </row>
    <row r="101" ht="14.25" hidden="1" customHeight="1">
      <c r="A101" s="3" t="s">
        <v>5992</v>
      </c>
      <c r="B101" s="3"/>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9"/>
      <c r="AA101" s="35"/>
      <c r="AB101" s="35"/>
      <c r="AC101" s="35"/>
      <c r="AD101" s="35"/>
      <c r="AE101" s="35"/>
      <c r="AF101" s="35"/>
      <c r="AG101" s="35"/>
      <c r="AH101" s="35"/>
      <c r="AI101" s="35"/>
      <c r="AJ101" s="35"/>
      <c r="AK101" s="35"/>
      <c r="AL101" s="35"/>
      <c r="AM101" s="35"/>
      <c r="AN101" s="35"/>
      <c r="AO101" s="35"/>
      <c r="AP101" s="35"/>
      <c r="AQ101" s="35"/>
      <c r="AR101" s="35"/>
      <c r="AS101" s="35"/>
      <c r="AT101" s="35"/>
      <c r="AU101" s="35"/>
      <c r="AV101" s="35"/>
      <c r="AW101" s="35"/>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row>
    <row r="102" ht="14.25" hidden="1" customHeight="1" outlineLevel="1">
      <c r="A102" s="10" t="s">
        <v>1</v>
      </c>
      <c r="B102" s="4">
        <f>'Summary of CG Purchased '!E8</f>
        <v>36211.9512</v>
      </c>
      <c r="C102" s="4">
        <f>'Summary of CG Purchased '!F8</f>
        <v>36211.9512</v>
      </c>
      <c r="D102" s="4">
        <v>0.0</v>
      </c>
      <c r="E102" s="4">
        <v>0.0</v>
      </c>
      <c r="F102" s="4">
        <v>0.0</v>
      </c>
      <c r="G102" s="4">
        <v>0.0</v>
      </c>
      <c r="H102" s="4">
        <v>0.0</v>
      </c>
      <c r="I102" s="4">
        <v>0.0</v>
      </c>
      <c r="J102" s="4">
        <v>0.0</v>
      </c>
      <c r="K102" s="4">
        <v>0.0</v>
      </c>
      <c r="L102" s="4">
        <f t="shared" ref="L102:L110" si="50">SUM(C102:K102)</f>
        <v>36211.9512</v>
      </c>
      <c r="M102" s="4">
        <v>0.0</v>
      </c>
      <c r="N102" s="4">
        <v>0.0</v>
      </c>
      <c r="O102" s="4">
        <v>0.0</v>
      </c>
      <c r="P102" s="4">
        <v>0.0</v>
      </c>
      <c r="Q102" s="4">
        <v>0.0</v>
      </c>
      <c r="R102" s="4">
        <v>0.0</v>
      </c>
      <c r="S102" s="4">
        <v>0.0</v>
      </c>
      <c r="T102" s="4">
        <v>0.0</v>
      </c>
      <c r="U102" s="4">
        <v>0.0</v>
      </c>
      <c r="V102" s="4">
        <v>0.0</v>
      </c>
      <c r="W102" s="4">
        <v>0.0</v>
      </c>
      <c r="X102" s="4">
        <v>0.0</v>
      </c>
      <c r="Y102" s="4">
        <f t="shared" ref="Y102:Y122" si="51">SUM(M102:X102)</f>
        <v>0</v>
      </c>
      <c r="Z102" s="4">
        <f t="shared" ref="Z102:Z134" si="52">SUM(AA102:AL102)</f>
        <v>0</v>
      </c>
      <c r="AA102" s="4">
        <v>0.0</v>
      </c>
      <c r="AB102" s="4">
        <v>0.0</v>
      </c>
      <c r="AC102" s="4">
        <v>0.0</v>
      </c>
      <c r="AD102" s="4">
        <v>0.0</v>
      </c>
      <c r="AE102" s="4">
        <v>0.0</v>
      </c>
      <c r="AF102" s="4">
        <v>0.0</v>
      </c>
      <c r="AG102" s="4">
        <v>0.0</v>
      </c>
      <c r="AH102" s="4">
        <v>0.0</v>
      </c>
      <c r="AI102" s="4">
        <v>0.0</v>
      </c>
      <c r="AJ102" s="4">
        <v>0.0</v>
      </c>
      <c r="AK102" s="4">
        <v>0.0</v>
      </c>
      <c r="AL102" s="4">
        <v>0.0</v>
      </c>
      <c r="AM102" s="4"/>
      <c r="AN102" s="4">
        <v>0.0</v>
      </c>
      <c r="AO102" s="4">
        <v>0.0</v>
      </c>
      <c r="AP102" s="4">
        <v>0.0</v>
      </c>
      <c r="AQ102" s="4">
        <v>0.0</v>
      </c>
      <c r="AR102" s="4">
        <v>0.0</v>
      </c>
      <c r="AS102" s="4">
        <v>0.0</v>
      </c>
      <c r="AT102" s="4">
        <v>0.0</v>
      </c>
      <c r="AU102" s="4"/>
      <c r="AV102" s="4"/>
      <c r="AW102" s="4"/>
      <c r="AX102" s="2"/>
      <c r="AY102" s="2"/>
      <c r="AZ102" s="4">
        <v>0.0</v>
      </c>
      <c r="BA102" s="4"/>
      <c r="BB102" s="4"/>
      <c r="BC102" s="4"/>
      <c r="BD102" s="4"/>
      <c r="BE102" s="4"/>
      <c r="BF102" s="4"/>
      <c r="BG102" s="4"/>
      <c r="BH102" s="4"/>
      <c r="BI102" s="4"/>
      <c r="BJ102" s="4"/>
      <c r="BK102" s="4"/>
      <c r="BL102" s="4"/>
      <c r="BM102" s="4">
        <f t="shared" ref="BM102:BM140" si="53">SUM(BA102:BL102)</f>
        <v>0</v>
      </c>
      <c r="BN102" s="4">
        <v>0.0</v>
      </c>
      <c r="BO102" s="4">
        <v>0.0</v>
      </c>
      <c r="BP102" s="4">
        <v>0.0</v>
      </c>
      <c r="BQ102" s="4">
        <v>0.0</v>
      </c>
      <c r="BR102" s="4">
        <v>0.0</v>
      </c>
      <c r="BS102" s="4">
        <v>0.0</v>
      </c>
      <c r="BT102" s="4">
        <v>0.0</v>
      </c>
      <c r="BU102" s="4">
        <v>0.0</v>
      </c>
      <c r="BV102" s="4">
        <v>0.0</v>
      </c>
      <c r="BW102" s="4"/>
      <c r="BX102" s="4"/>
      <c r="BY102" s="4"/>
      <c r="BZ102" s="4"/>
      <c r="CA102" s="4"/>
      <c r="CB102" s="4"/>
      <c r="CC102" s="4">
        <f t="shared" ref="CC102:CC140" si="54">B102-L102-Y102-Z102-AZ102-BM102-SUM(BN102:BP102)</f>
        <v>0</v>
      </c>
      <c r="CD102" s="2"/>
      <c r="CE102" s="2"/>
      <c r="CF102" s="2"/>
    </row>
    <row r="103" ht="14.25" hidden="1" customHeight="1" outlineLevel="1">
      <c r="A103" s="10" t="s">
        <v>16</v>
      </c>
      <c r="B103" s="4">
        <f>'Summary of CG Purchased '!E16</f>
        <v>0</v>
      </c>
      <c r="C103" s="548"/>
      <c r="D103" s="4">
        <f>'Summary of CG Purchased '!F16</f>
        <v>0</v>
      </c>
      <c r="E103" s="4">
        <v>0.0</v>
      </c>
      <c r="F103" s="4">
        <v>0.0</v>
      </c>
      <c r="G103" s="4">
        <v>0.0</v>
      </c>
      <c r="H103" s="4">
        <v>0.0</v>
      </c>
      <c r="I103" s="4">
        <v>0.0</v>
      </c>
      <c r="J103" s="4">
        <v>0.0</v>
      </c>
      <c r="K103" s="4">
        <v>0.0</v>
      </c>
      <c r="L103" s="4">
        <f t="shared" si="50"/>
        <v>0</v>
      </c>
      <c r="M103" s="4">
        <v>0.0</v>
      </c>
      <c r="N103" s="4">
        <v>0.0</v>
      </c>
      <c r="O103" s="4">
        <v>0.0</v>
      </c>
      <c r="P103" s="4">
        <v>0.0</v>
      </c>
      <c r="Q103" s="4">
        <v>0.0</v>
      </c>
      <c r="R103" s="4">
        <v>0.0</v>
      </c>
      <c r="S103" s="4">
        <v>0.0</v>
      </c>
      <c r="T103" s="4">
        <v>0.0</v>
      </c>
      <c r="U103" s="4">
        <v>0.0</v>
      </c>
      <c r="V103" s="4">
        <v>0.0</v>
      </c>
      <c r="W103" s="4">
        <v>0.0</v>
      </c>
      <c r="X103" s="4">
        <v>0.0</v>
      </c>
      <c r="Y103" s="4">
        <f t="shared" si="51"/>
        <v>0</v>
      </c>
      <c r="Z103" s="4">
        <f t="shared" si="52"/>
        <v>0</v>
      </c>
      <c r="AA103" s="4">
        <v>0.0</v>
      </c>
      <c r="AB103" s="4">
        <v>0.0</v>
      </c>
      <c r="AC103" s="4">
        <v>0.0</v>
      </c>
      <c r="AD103" s="4">
        <v>0.0</v>
      </c>
      <c r="AE103" s="4">
        <v>0.0</v>
      </c>
      <c r="AF103" s="4">
        <v>0.0</v>
      </c>
      <c r="AG103" s="4"/>
      <c r="AH103" s="4"/>
      <c r="AI103" s="4"/>
      <c r="AJ103" s="4"/>
      <c r="AK103" s="4"/>
      <c r="AL103" s="4"/>
      <c r="AM103" s="4"/>
      <c r="AN103" s="4">
        <v>0.0</v>
      </c>
      <c r="AO103" s="4">
        <v>0.0</v>
      </c>
      <c r="AP103" s="4">
        <v>0.0</v>
      </c>
      <c r="AQ103" s="4">
        <v>0.0</v>
      </c>
      <c r="AR103" s="4">
        <v>0.0</v>
      </c>
      <c r="AS103" s="4">
        <v>0.0</v>
      </c>
      <c r="AT103" s="4">
        <v>0.0</v>
      </c>
      <c r="AU103" s="4"/>
      <c r="AV103" s="4"/>
      <c r="AW103" s="4"/>
      <c r="AX103" s="2"/>
      <c r="AY103" s="2"/>
      <c r="AZ103" s="4"/>
      <c r="BA103" s="4"/>
      <c r="BB103" s="4"/>
      <c r="BC103" s="4"/>
      <c r="BD103" s="4"/>
      <c r="BE103" s="4"/>
      <c r="BF103" s="4"/>
      <c r="BG103" s="4"/>
      <c r="BH103" s="4"/>
      <c r="BI103" s="4"/>
      <c r="BJ103" s="4"/>
      <c r="BK103" s="4"/>
      <c r="BL103" s="4"/>
      <c r="BM103" s="4">
        <f t="shared" si="53"/>
        <v>0</v>
      </c>
      <c r="BN103" s="4"/>
      <c r="BO103" s="4"/>
      <c r="BP103" s="4"/>
      <c r="BQ103" s="4"/>
      <c r="BR103" s="4"/>
      <c r="BS103" s="4"/>
      <c r="BT103" s="4"/>
      <c r="BU103" s="4"/>
      <c r="BV103" s="4"/>
      <c r="BW103" s="4"/>
      <c r="BX103" s="4"/>
      <c r="BY103" s="4"/>
      <c r="BZ103" s="4"/>
      <c r="CA103" s="4"/>
      <c r="CB103" s="4"/>
      <c r="CC103" s="4">
        <f t="shared" si="54"/>
        <v>0</v>
      </c>
      <c r="CD103" s="2"/>
      <c r="CE103" s="2"/>
      <c r="CF103" s="2"/>
    </row>
    <row r="104" ht="14.25" hidden="1" customHeight="1" outlineLevel="1">
      <c r="A104" s="10" t="s">
        <v>17</v>
      </c>
      <c r="B104" s="4">
        <f>'Summary of CG Purchased '!E24</f>
        <v>128.5716</v>
      </c>
      <c r="C104" s="548"/>
      <c r="D104" s="548"/>
      <c r="E104" s="4">
        <f>'Summary of CG Purchased '!F24</f>
        <v>128.5716</v>
      </c>
      <c r="F104" s="4">
        <v>0.0</v>
      </c>
      <c r="G104" s="4">
        <v>0.0</v>
      </c>
      <c r="H104" s="4">
        <v>0.0</v>
      </c>
      <c r="I104" s="4">
        <v>0.0</v>
      </c>
      <c r="J104" s="4">
        <v>0.0</v>
      </c>
      <c r="K104" s="4">
        <v>0.0</v>
      </c>
      <c r="L104" s="4">
        <f t="shared" si="50"/>
        <v>128.5716</v>
      </c>
      <c r="M104" s="4">
        <v>0.0</v>
      </c>
      <c r="N104" s="4">
        <v>0.0</v>
      </c>
      <c r="O104" s="4">
        <v>0.0</v>
      </c>
      <c r="P104" s="4">
        <v>0.0</v>
      </c>
      <c r="Q104" s="4">
        <v>0.0</v>
      </c>
      <c r="R104" s="4">
        <v>0.0</v>
      </c>
      <c r="S104" s="4">
        <v>0.0</v>
      </c>
      <c r="T104" s="4">
        <v>0.0</v>
      </c>
      <c r="U104" s="4">
        <v>0.0</v>
      </c>
      <c r="V104" s="4">
        <v>0.0</v>
      </c>
      <c r="W104" s="4">
        <v>0.0</v>
      </c>
      <c r="X104" s="4">
        <v>0.0</v>
      </c>
      <c r="Y104" s="4">
        <f t="shared" si="51"/>
        <v>0</v>
      </c>
      <c r="Z104" s="4">
        <f t="shared" si="52"/>
        <v>0</v>
      </c>
      <c r="AA104" s="4">
        <v>0.0</v>
      </c>
      <c r="AB104" s="4">
        <v>0.0</v>
      </c>
      <c r="AC104" s="4">
        <v>0.0</v>
      </c>
      <c r="AD104" s="4">
        <v>0.0</v>
      </c>
      <c r="AE104" s="4">
        <v>0.0</v>
      </c>
      <c r="AF104" s="4">
        <v>0.0</v>
      </c>
      <c r="AG104" s="4">
        <v>0.0</v>
      </c>
      <c r="AH104" s="4">
        <v>0.0</v>
      </c>
      <c r="AI104" s="4">
        <v>0.0</v>
      </c>
      <c r="AJ104" s="4">
        <v>0.0</v>
      </c>
      <c r="AK104" s="4">
        <v>0.0</v>
      </c>
      <c r="AL104" s="4">
        <v>0.0</v>
      </c>
      <c r="AM104" s="4"/>
      <c r="AN104" s="4">
        <v>0.0</v>
      </c>
      <c r="AO104" s="4">
        <v>0.0</v>
      </c>
      <c r="AP104" s="4">
        <v>0.0</v>
      </c>
      <c r="AQ104" s="4">
        <v>0.0</v>
      </c>
      <c r="AR104" s="4">
        <v>0.0</v>
      </c>
      <c r="AS104" s="4">
        <v>0.0</v>
      </c>
      <c r="AT104" s="4">
        <v>0.0</v>
      </c>
      <c r="AU104" s="4"/>
      <c r="AV104" s="4"/>
      <c r="AW104" s="4"/>
      <c r="AX104" s="2"/>
      <c r="AY104" s="2"/>
      <c r="AZ104" s="4">
        <v>0.0</v>
      </c>
      <c r="BA104" s="4"/>
      <c r="BB104" s="4"/>
      <c r="BC104" s="4"/>
      <c r="BD104" s="4"/>
      <c r="BE104" s="4"/>
      <c r="BF104" s="4"/>
      <c r="BG104" s="4"/>
      <c r="BH104" s="4"/>
      <c r="BI104" s="4"/>
      <c r="BJ104" s="4"/>
      <c r="BK104" s="4"/>
      <c r="BL104" s="4"/>
      <c r="BM104" s="4">
        <f t="shared" si="53"/>
        <v>0</v>
      </c>
      <c r="BN104" s="4">
        <v>0.0</v>
      </c>
      <c r="BO104" s="4">
        <v>0.0</v>
      </c>
      <c r="BP104" s="4">
        <v>0.0</v>
      </c>
      <c r="BQ104" s="4">
        <v>0.0</v>
      </c>
      <c r="BR104" s="4">
        <v>0.0</v>
      </c>
      <c r="BS104" s="4">
        <v>0.0</v>
      </c>
      <c r="BT104" s="4">
        <v>0.0</v>
      </c>
      <c r="BU104" s="4">
        <v>0.0</v>
      </c>
      <c r="BV104" s="4">
        <v>0.0</v>
      </c>
      <c r="BW104" s="4"/>
      <c r="BX104" s="4"/>
      <c r="BY104" s="4"/>
      <c r="BZ104" s="4"/>
      <c r="CA104" s="4"/>
      <c r="CB104" s="4"/>
      <c r="CC104" s="4">
        <f t="shared" si="54"/>
        <v>0</v>
      </c>
      <c r="CD104" s="2"/>
      <c r="CE104" s="2"/>
      <c r="CF104" s="2"/>
    </row>
    <row r="105" ht="14.25" hidden="1" customHeight="1" outlineLevel="1">
      <c r="A105" s="10" t="s">
        <v>18</v>
      </c>
      <c r="B105" s="4">
        <f>'Summary of CG Purchased '!E32</f>
        <v>0</v>
      </c>
      <c r="C105" s="548"/>
      <c r="D105" s="548"/>
      <c r="E105" s="548"/>
      <c r="F105" s="4">
        <v>0.0</v>
      </c>
      <c r="G105" s="4">
        <v>0.0</v>
      </c>
      <c r="H105" s="4">
        <v>0.0</v>
      </c>
      <c r="I105" s="4">
        <v>0.0</v>
      </c>
      <c r="J105" s="4">
        <v>0.0</v>
      </c>
      <c r="K105" s="4">
        <v>0.0</v>
      </c>
      <c r="L105" s="4">
        <f t="shared" si="50"/>
        <v>0</v>
      </c>
      <c r="M105" s="4">
        <v>0.0</v>
      </c>
      <c r="N105" s="4">
        <v>0.0</v>
      </c>
      <c r="O105" s="4">
        <v>0.0</v>
      </c>
      <c r="P105" s="4">
        <v>0.0</v>
      </c>
      <c r="Q105" s="4">
        <v>0.0</v>
      </c>
      <c r="R105" s="4">
        <v>0.0</v>
      </c>
      <c r="S105" s="4">
        <v>0.0</v>
      </c>
      <c r="T105" s="4">
        <v>0.0</v>
      </c>
      <c r="U105" s="4">
        <v>0.0</v>
      </c>
      <c r="V105" s="4">
        <v>0.0</v>
      </c>
      <c r="W105" s="4">
        <v>0.0</v>
      </c>
      <c r="X105" s="4">
        <v>0.0</v>
      </c>
      <c r="Y105" s="4">
        <f t="shared" si="51"/>
        <v>0</v>
      </c>
      <c r="Z105" s="4">
        <f t="shared" si="52"/>
        <v>0</v>
      </c>
      <c r="AA105" s="4">
        <v>0.0</v>
      </c>
      <c r="AB105" s="4">
        <v>0.0</v>
      </c>
      <c r="AC105" s="4">
        <v>0.0</v>
      </c>
      <c r="AD105" s="4">
        <v>0.0</v>
      </c>
      <c r="AE105" s="4">
        <v>0.0</v>
      </c>
      <c r="AF105" s="4">
        <v>0.0</v>
      </c>
      <c r="AG105" s="4">
        <v>0.0</v>
      </c>
      <c r="AH105" s="4">
        <v>0.0</v>
      </c>
      <c r="AI105" s="4">
        <v>0.0</v>
      </c>
      <c r="AJ105" s="4">
        <v>0.0</v>
      </c>
      <c r="AK105" s="4">
        <v>0.0</v>
      </c>
      <c r="AL105" s="4">
        <v>0.0</v>
      </c>
      <c r="AM105" s="4"/>
      <c r="AN105" s="4">
        <v>0.0</v>
      </c>
      <c r="AO105" s="4">
        <v>0.0</v>
      </c>
      <c r="AP105" s="4">
        <v>0.0</v>
      </c>
      <c r="AQ105" s="4">
        <v>0.0</v>
      </c>
      <c r="AR105" s="4">
        <v>0.0</v>
      </c>
      <c r="AS105" s="4">
        <v>0.0</v>
      </c>
      <c r="AT105" s="4">
        <v>0.0</v>
      </c>
      <c r="AU105" s="4"/>
      <c r="AV105" s="4"/>
      <c r="AW105" s="4"/>
      <c r="AX105" s="2"/>
      <c r="AY105" s="2"/>
      <c r="AZ105" s="4">
        <v>0.0</v>
      </c>
      <c r="BA105" s="4"/>
      <c r="BB105" s="4"/>
      <c r="BC105" s="4"/>
      <c r="BD105" s="4"/>
      <c r="BE105" s="4"/>
      <c r="BF105" s="4"/>
      <c r="BG105" s="4"/>
      <c r="BH105" s="4"/>
      <c r="BI105" s="4"/>
      <c r="BJ105" s="4"/>
      <c r="BK105" s="4"/>
      <c r="BL105" s="4"/>
      <c r="BM105" s="4">
        <f t="shared" si="53"/>
        <v>0</v>
      </c>
      <c r="BN105" s="4">
        <v>0.0</v>
      </c>
      <c r="BO105" s="4">
        <v>0.0</v>
      </c>
      <c r="BP105" s="4">
        <v>0.0</v>
      </c>
      <c r="BQ105" s="4">
        <v>0.0</v>
      </c>
      <c r="BR105" s="4">
        <v>0.0</v>
      </c>
      <c r="BS105" s="4">
        <v>0.0</v>
      </c>
      <c r="BT105" s="4">
        <v>0.0</v>
      </c>
      <c r="BU105" s="4">
        <v>0.0</v>
      </c>
      <c r="BV105" s="4">
        <v>0.0</v>
      </c>
      <c r="BW105" s="4"/>
      <c r="BX105" s="4"/>
      <c r="BY105" s="4"/>
      <c r="BZ105" s="4"/>
      <c r="CA105" s="4"/>
      <c r="CB105" s="4"/>
      <c r="CC105" s="4">
        <f t="shared" si="54"/>
        <v>0</v>
      </c>
      <c r="CD105" s="2"/>
      <c r="CE105" s="2"/>
      <c r="CF105" s="2"/>
    </row>
    <row r="106" ht="14.25" hidden="1" customHeight="1" outlineLevel="1">
      <c r="A106" s="10" t="s">
        <v>5993</v>
      </c>
      <c r="B106" s="4">
        <f>'Summary of CG Purchased '!E40</f>
        <v>0</v>
      </c>
      <c r="C106" s="548"/>
      <c r="D106" s="548"/>
      <c r="E106" s="548"/>
      <c r="F106" s="548"/>
      <c r="G106" s="4">
        <v>0.0</v>
      </c>
      <c r="H106" s="4">
        <v>0.0</v>
      </c>
      <c r="I106" s="4">
        <v>0.0</v>
      </c>
      <c r="J106" s="4">
        <v>0.0</v>
      </c>
      <c r="K106" s="4">
        <v>0.0</v>
      </c>
      <c r="L106" s="4">
        <f t="shared" si="50"/>
        <v>0</v>
      </c>
      <c r="M106" s="4">
        <v>0.0</v>
      </c>
      <c r="N106" s="4">
        <v>0.0</v>
      </c>
      <c r="O106" s="4">
        <v>0.0</v>
      </c>
      <c r="P106" s="4">
        <v>0.0</v>
      </c>
      <c r="Q106" s="4">
        <v>0.0</v>
      </c>
      <c r="R106" s="4">
        <v>0.0</v>
      </c>
      <c r="S106" s="4">
        <v>0.0</v>
      </c>
      <c r="T106" s="4">
        <v>0.0</v>
      </c>
      <c r="U106" s="4">
        <v>0.0</v>
      </c>
      <c r="V106" s="4">
        <v>0.0</v>
      </c>
      <c r="W106" s="4">
        <v>0.0</v>
      </c>
      <c r="X106" s="4">
        <v>0.0</v>
      </c>
      <c r="Y106" s="4">
        <f t="shared" si="51"/>
        <v>0</v>
      </c>
      <c r="Z106" s="4">
        <f t="shared" si="52"/>
        <v>0</v>
      </c>
      <c r="AA106" s="4">
        <v>0.0</v>
      </c>
      <c r="AB106" s="4">
        <v>0.0</v>
      </c>
      <c r="AC106" s="4">
        <v>0.0</v>
      </c>
      <c r="AD106" s="4">
        <v>0.0</v>
      </c>
      <c r="AE106" s="4">
        <v>0.0</v>
      </c>
      <c r="AF106" s="4">
        <v>0.0</v>
      </c>
      <c r="AG106" s="4">
        <v>0.0</v>
      </c>
      <c r="AH106" s="4">
        <v>0.0</v>
      </c>
      <c r="AI106" s="4">
        <v>0.0</v>
      </c>
      <c r="AJ106" s="4">
        <v>0.0</v>
      </c>
      <c r="AK106" s="4">
        <v>0.0</v>
      </c>
      <c r="AL106" s="4">
        <v>0.0</v>
      </c>
      <c r="AM106" s="4"/>
      <c r="AN106" s="4">
        <v>0.0</v>
      </c>
      <c r="AO106" s="4">
        <v>0.0</v>
      </c>
      <c r="AP106" s="4">
        <v>0.0</v>
      </c>
      <c r="AQ106" s="4">
        <v>0.0</v>
      </c>
      <c r="AR106" s="4">
        <v>0.0</v>
      </c>
      <c r="AS106" s="4">
        <v>0.0</v>
      </c>
      <c r="AT106" s="4">
        <v>0.0</v>
      </c>
      <c r="AU106" s="4"/>
      <c r="AV106" s="4"/>
      <c r="AW106" s="4"/>
      <c r="AX106" s="2"/>
      <c r="AY106" s="2"/>
      <c r="AZ106" s="4">
        <v>0.0</v>
      </c>
      <c r="BA106" s="4"/>
      <c r="BB106" s="4"/>
      <c r="BC106" s="4"/>
      <c r="BD106" s="4"/>
      <c r="BE106" s="4"/>
      <c r="BF106" s="4"/>
      <c r="BG106" s="4"/>
      <c r="BH106" s="4"/>
      <c r="BI106" s="4"/>
      <c r="BJ106" s="4"/>
      <c r="BK106" s="4"/>
      <c r="BL106" s="4"/>
      <c r="BM106" s="4">
        <f t="shared" si="53"/>
        <v>0</v>
      </c>
      <c r="BN106" s="4">
        <v>0.0</v>
      </c>
      <c r="BO106" s="4">
        <v>0.0</v>
      </c>
      <c r="BP106" s="4">
        <v>0.0</v>
      </c>
      <c r="BQ106" s="4">
        <v>0.0</v>
      </c>
      <c r="BR106" s="4">
        <v>0.0</v>
      </c>
      <c r="BS106" s="4">
        <v>0.0</v>
      </c>
      <c r="BT106" s="4">
        <v>0.0</v>
      </c>
      <c r="BU106" s="4">
        <v>0.0</v>
      </c>
      <c r="BV106" s="4">
        <v>0.0</v>
      </c>
      <c r="BW106" s="4"/>
      <c r="BX106" s="4"/>
      <c r="BY106" s="4"/>
      <c r="BZ106" s="4"/>
      <c r="CA106" s="4"/>
      <c r="CB106" s="4"/>
      <c r="CC106" s="4">
        <f t="shared" si="54"/>
        <v>0</v>
      </c>
      <c r="CD106" s="2"/>
      <c r="CE106" s="2"/>
      <c r="CF106" s="2"/>
    </row>
    <row r="107" ht="14.25" hidden="1" customHeight="1" outlineLevel="1">
      <c r="A107" s="10" t="s">
        <v>5994</v>
      </c>
      <c r="B107" s="4">
        <f>'Summary of CG Purchased '!F48</f>
        <v>0</v>
      </c>
      <c r="C107" s="548"/>
      <c r="D107" s="548"/>
      <c r="E107" s="548"/>
      <c r="F107" s="548"/>
      <c r="G107" s="548"/>
      <c r="H107" s="4">
        <f>B107</f>
        <v>0</v>
      </c>
      <c r="I107" s="4">
        <v>0.0</v>
      </c>
      <c r="J107" s="4">
        <v>0.0</v>
      </c>
      <c r="K107" s="4">
        <v>0.0</v>
      </c>
      <c r="L107" s="4">
        <f t="shared" si="50"/>
        <v>0</v>
      </c>
      <c r="M107" s="4">
        <v>0.0</v>
      </c>
      <c r="N107" s="4">
        <v>0.0</v>
      </c>
      <c r="O107" s="4">
        <v>0.0</v>
      </c>
      <c r="P107" s="4">
        <v>0.0</v>
      </c>
      <c r="Q107" s="4">
        <v>0.0</v>
      </c>
      <c r="R107" s="4">
        <v>0.0</v>
      </c>
      <c r="S107" s="4">
        <v>0.0</v>
      </c>
      <c r="T107" s="4">
        <v>0.0</v>
      </c>
      <c r="U107" s="4">
        <v>0.0</v>
      </c>
      <c r="V107" s="4">
        <v>0.0</v>
      </c>
      <c r="W107" s="4">
        <v>0.0</v>
      </c>
      <c r="X107" s="4">
        <v>0.0</v>
      </c>
      <c r="Y107" s="4">
        <f t="shared" si="51"/>
        <v>0</v>
      </c>
      <c r="Z107" s="4">
        <f t="shared" si="52"/>
        <v>0</v>
      </c>
      <c r="AA107" s="4">
        <v>0.0</v>
      </c>
      <c r="AB107" s="4">
        <v>0.0</v>
      </c>
      <c r="AC107" s="4">
        <v>0.0</v>
      </c>
      <c r="AD107" s="4">
        <v>0.0</v>
      </c>
      <c r="AE107" s="4">
        <v>0.0</v>
      </c>
      <c r="AF107" s="4">
        <v>0.0</v>
      </c>
      <c r="AG107" s="4">
        <v>0.0</v>
      </c>
      <c r="AH107" s="4">
        <v>0.0</v>
      </c>
      <c r="AI107" s="4">
        <v>0.0</v>
      </c>
      <c r="AJ107" s="4">
        <v>0.0</v>
      </c>
      <c r="AK107" s="4">
        <v>0.0</v>
      </c>
      <c r="AL107" s="4">
        <v>0.0</v>
      </c>
      <c r="AM107" s="4"/>
      <c r="AN107" s="4">
        <v>0.0</v>
      </c>
      <c r="AO107" s="4">
        <v>0.0</v>
      </c>
      <c r="AP107" s="4">
        <v>0.0</v>
      </c>
      <c r="AQ107" s="4">
        <v>0.0</v>
      </c>
      <c r="AR107" s="4">
        <v>0.0</v>
      </c>
      <c r="AS107" s="4">
        <v>0.0</v>
      </c>
      <c r="AT107" s="4">
        <v>0.0</v>
      </c>
      <c r="AU107" s="4"/>
      <c r="AV107" s="4"/>
      <c r="AW107" s="4"/>
      <c r="AX107" s="2"/>
      <c r="AY107" s="2"/>
      <c r="AZ107" s="4">
        <v>0.0</v>
      </c>
      <c r="BA107" s="4"/>
      <c r="BB107" s="4"/>
      <c r="BC107" s="4"/>
      <c r="BD107" s="4"/>
      <c r="BE107" s="4"/>
      <c r="BF107" s="4"/>
      <c r="BG107" s="4"/>
      <c r="BH107" s="4"/>
      <c r="BI107" s="4"/>
      <c r="BJ107" s="4"/>
      <c r="BK107" s="4"/>
      <c r="BL107" s="4"/>
      <c r="BM107" s="4">
        <f t="shared" si="53"/>
        <v>0</v>
      </c>
      <c r="BN107" s="4">
        <v>0.0</v>
      </c>
      <c r="BO107" s="4">
        <v>0.0</v>
      </c>
      <c r="BP107" s="4">
        <v>0.0</v>
      </c>
      <c r="BQ107" s="4">
        <v>0.0</v>
      </c>
      <c r="BR107" s="4">
        <v>0.0</v>
      </c>
      <c r="BS107" s="4">
        <v>0.0</v>
      </c>
      <c r="BT107" s="4">
        <v>0.0</v>
      </c>
      <c r="BU107" s="4">
        <v>0.0</v>
      </c>
      <c r="BV107" s="4">
        <v>0.0</v>
      </c>
      <c r="BW107" s="4"/>
      <c r="BX107" s="4"/>
      <c r="BY107" s="4"/>
      <c r="BZ107" s="4"/>
      <c r="CA107" s="4"/>
      <c r="CB107" s="4"/>
      <c r="CC107" s="4">
        <f t="shared" si="54"/>
        <v>0</v>
      </c>
      <c r="CD107" s="2"/>
      <c r="CE107" s="2"/>
      <c r="CF107" s="2"/>
    </row>
    <row r="108" ht="14.25" hidden="1" customHeight="1" outlineLevel="1">
      <c r="A108" s="10" t="s">
        <v>5995</v>
      </c>
      <c r="B108" s="4">
        <f>'Summary of CG Purchased '!F56</f>
        <v>0</v>
      </c>
      <c r="C108" s="548"/>
      <c r="D108" s="548"/>
      <c r="E108" s="548"/>
      <c r="F108" s="548"/>
      <c r="G108" s="548"/>
      <c r="H108" s="548"/>
      <c r="I108" s="4">
        <f>B108</f>
        <v>0</v>
      </c>
      <c r="J108" s="4">
        <v>0.0</v>
      </c>
      <c r="K108" s="4">
        <v>0.0</v>
      </c>
      <c r="L108" s="4">
        <f t="shared" si="50"/>
        <v>0</v>
      </c>
      <c r="M108" s="4">
        <v>0.0</v>
      </c>
      <c r="N108" s="4">
        <v>0.0</v>
      </c>
      <c r="O108" s="4">
        <v>0.0</v>
      </c>
      <c r="P108" s="4">
        <v>0.0</v>
      </c>
      <c r="Q108" s="4">
        <v>0.0</v>
      </c>
      <c r="R108" s="4">
        <v>0.0</v>
      </c>
      <c r="S108" s="4">
        <v>0.0</v>
      </c>
      <c r="T108" s="4">
        <v>0.0</v>
      </c>
      <c r="U108" s="4">
        <v>0.0</v>
      </c>
      <c r="V108" s="4">
        <v>0.0</v>
      </c>
      <c r="W108" s="4">
        <v>0.0</v>
      </c>
      <c r="X108" s="4">
        <v>0.0</v>
      </c>
      <c r="Y108" s="4">
        <f t="shared" si="51"/>
        <v>0</v>
      </c>
      <c r="Z108" s="4">
        <f t="shared" si="52"/>
        <v>0</v>
      </c>
      <c r="AA108" s="4">
        <v>0.0</v>
      </c>
      <c r="AB108" s="4">
        <v>0.0</v>
      </c>
      <c r="AC108" s="4">
        <v>0.0</v>
      </c>
      <c r="AD108" s="4">
        <v>0.0</v>
      </c>
      <c r="AE108" s="4">
        <v>0.0</v>
      </c>
      <c r="AF108" s="4">
        <v>0.0</v>
      </c>
      <c r="AG108" s="4">
        <v>0.0</v>
      </c>
      <c r="AH108" s="4">
        <v>0.0</v>
      </c>
      <c r="AI108" s="4">
        <v>0.0</v>
      </c>
      <c r="AJ108" s="4">
        <v>0.0</v>
      </c>
      <c r="AK108" s="4">
        <v>0.0</v>
      </c>
      <c r="AL108" s="4">
        <v>0.0</v>
      </c>
      <c r="AM108" s="4"/>
      <c r="AN108" s="4">
        <v>0.0</v>
      </c>
      <c r="AO108" s="4">
        <v>0.0</v>
      </c>
      <c r="AP108" s="4">
        <v>0.0</v>
      </c>
      <c r="AQ108" s="4">
        <v>0.0</v>
      </c>
      <c r="AR108" s="4">
        <v>0.0</v>
      </c>
      <c r="AS108" s="4">
        <v>0.0</v>
      </c>
      <c r="AT108" s="4">
        <v>0.0</v>
      </c>
      <c r="AU108" s="4"/>
      <c r="AV108" s="4"/>
      <c r="AW108" s="4"/>
      <c r="AX108" s="2"/>
      <c r="AY108" s="2"/>
      <c r="AZ108" s="4">
        <v>0.0</v>
      </c>
      <c r="BA108" s="4"/>
      <c r="BB108" s="4"/>
      <c r="BC108" s="4"/>
      <c r="BD108" s="4"/>
      <c r="BE108" s="4"/>
      <c r="BF108" s="4"/>
      <c r="BG108" s="4"/>
      <c r="BH108" s="4"/>
      <c r="BI108" s="4"/>
      <c r="BJ108" s="4"/>
      <c r="BK108" s="4"/>
      <c r="BL108" s="4"/>
      <c r="BM108" s="4">
        <f t="shared" si="53"/>
        <v>0</v>
      </c>
      <c r="BN108" s="4">
        <v>0.0</v>
      </c>
      <c r="BO108" s="4">
        <v>0.0</v>
      </c>
      <c r="BP108" s="4">
        <v>0.0</v>
      </c>
      <c r="BQ108" s="4">
        <v>0.0</v>
      </c>
      <c r="BR108" s="4">
        <v>0.0</v>
      </c>
      <c r="BS108" s="4">
        <v>0.0</v>
      </c>
      <c r="BT108" s="4">
        <v>0.0</v>
      </c>
      <c r="BU108" s="4">
        <v>0.0</v>
      </c>
      <c r="BV108" s="4">
        <v>0.0</v>
      </c>
      <c r="BW108" s="4"/>
      <c r="BX108" s="4"/>
      <c r="BY108" s="4"/>
      <c r="BZ108" s="4"/>
      <c r="CA108" s="4"/>
      <c r="CB108" s="4"/>
      <c r="CC108" s="4">
        <f t="shared" si="54"/>
        <v>0</v>
      </c>
      <c r="CD108" s="2"/>
      <c r="CE108" s="2"/>
      <c r="CF108" s="2"/>
    </row>
    <row r="109" ht="14.25" hidden="1" customHeight="1" outlineLevel="1">
      <c r="A109" s="10" t="s">
        <v>5996</v>
      </c>
      <c r="B109" s="12"/>
      <c r="C109" s="548"/>
      <c r="D109" s="548"/>
      <c r="E109" s="548"/>
      <c r="F109" s="548"/>
      <c r="G109" s="548"/>
      <c r="H109" s="548"/>
      <c r="I109" s="548"/>
      <c r="J109" s="4">
        <v>0.0</v>
      </c>
      <c r="K109" s="4">
        <v>0.0</v>
      </c>
      <c r="L109" s="4">
        <f t="shared" si="50"/>
        <v>0</v>
      </c>
      <c r="M109" s="4">
        <v>0.0</v>
      </c>
      <c r="N109" s="4">
        <v>0.0</v>
      </c>
      <c r="O109" s="4">
        <v>0.0</v>
      </c>
      <c r="P109" s="4">
        <v>0.0</v>
      </c>
      <c r="Q109" s="4">
        <v>0.0</v>
      </c>
      <c r="R109" s="4">
        <v>0.0</v>
      </c>
      <c r="S109" s="4">
        <v>0.0</v>
      </c>
      <c r="T109" s="4">
        <v>0.0</v>
      </c>
      <c r="U109" s="4">
        <v>0.0</v>
      </c>
      <c r="V109" s="4">
        <v>0.0</v>
      </c>
      <c r="W109" s="4">
        <v>0.0</v>
      </c>
      <c r="X109" s="4">
        <v>0.0</v>
      </c>
      <c r="Y109" s="4">
        <f t="shared" si="51"/>
        <v>0</v>
      </c>
      <c r="Z109" s="4">
        <f t="shared" si="52"/>
        <v>0</v>
      </c>
      <c r="AA109" s="4">
        <v>0.0</v>
      </c>
      <c r="AB109" s="4">
        <v>0.0</v>
      </c>
      <c r="AC109" s="4">
        <v>0.0</v>
      </c>
      <c r="AD109" s="4">
        <v>0.0</v>
      </c>
      <c r="AE109" s="4">
        <v>0.0</v>
      </c>
      <c r="AF109" s="4">
        <v>0.0</v>
      </c>
      <c r="AG109" s="4">
        <v>0.0</v>
      </c>
      <c r="AH109" s="4">
        <v>0.0</v>
      </c>
      <c r="AI109" s="4">
        <v>0.0</v>
      </c>
      <c r="AJ109" s="4">
        <v>0.0</v>
      </c>
      <c r="AK109" s="4">
        <v>0.0</v>
      </c>
      <c r="AL109" s="4">
        <v>0.0</v>
      </c>
      <c r="AM109" s="4"/>
      <c r="AN109" s="4">
        <v>0.0</v>
      </c>
      <c r="AO109" s="4">
        <v>0.0</v>
      </c>
      <c r="AP109" s="4">
        <v>0.0</v>
      </c>
      <c r="AQ109" s="4">
        <v>0.0</v>
      </c>
      <c r="AR109" s="4">
        <v>0.0</v>
      </c>
      <c r="AS109" s="4">
        <v>0.0</v>
      </c>
      <c r="AT109" s="4">
        <v>0.0</v>
      </c>
      <c r="AU109" s="4"/>
      <c r="AV109" s="4"/>
      <c r="AW109" s="4"/>
      <c r="AX109" s="2"/>
      <c r="AY109" s="2"/>
      <c r="AZ109" s="4">
        <v>0.0</v>
      </c>
      <c r="BA109" s="4"/>
      <c r="BB109" s="4"/>
      <c r="BC109" s="4"/>
      <c r="BD109" s="4"/>
      <c r="BE109" s="4"/>
      <c r="BF109" s="4"/>
      <c r="BG109" s="4"/>
      <c r="BH109" s="4"/>
      <c r="BI109" s="4"/>
      <c r="BJ109" s="4"/>
      <c r="BK109" s="4"/>
      <c r="BL109" s="4"/>
      <c r="BM109" s="4">
        <f t="shared" si="53"/>
        <v>0</v>
      </c>
      <c r="BN109" s="4">
        <v>0.0</v>
      </c>
      <c r="BO109" s="4">
        <v>0.0</v>
      </c>
      <c r="BP109" s="4">
        <v>0.0</v>
      </c>
      <c r="BQ109" s="4">
        <v>0.0</v>
      </c>
      <c r="BR109" s="4">
        <v>0.0</v>
      </c>
      <c r="BS109" s="4">
        <v>0.0</v>
      </c>
      <c r="BT109" s="4">
        <v>0.0</v>
      </c>
      <c r="BU109" s="4">
        <v>0.0</v>
      </c>
      <c r="BV109" s="4">
        <v>0.0</v>
      </c>
      <c r="BW109" s="4"/>
      <c r="BX109" s="4"/>
      <c r="BY109" s="4"/>
      <c r="BZ109" s="4"/>
      <c r="CA109" s="4"/>
      <c r="CB109" s="4"/>
      <c r="CC109" s="4">
        <f t="shared" si="54"/>
        <v>0</v>
      </c>
      <c r="CD109" s="2"/>
      <c r="CE109" s="2"/>
      <c r="CF109" s="2"/>
    </row>
    <row r="110" ht="14.25" hidden="1" customHeight="1" outlineLevel="1">
      <c r="A110" s="10" t="s">
        <v>5997</v>
      </c>
      <c r="B110" s="12"/>
      <c r="C110" s="548"/>
      <c r="D110" s="548"/>
      <c r="E110" s="548"/>
      <c r="F110" s="548"/>
      <c r="G110" s="548"/>
      <c r="H110" s="548"/>
      <c r="I110" s="548"/>
      <c r="J110" s="548"/>
      <c r="K110" s="4">
        <v>0.0</v>
      </c>
      <c r="L110" s="4">
        <f t="shared" si="50"/>
        <v>0</v>
      </c>
      <c r="M110" s="4">
        <v>0.0</v>
      </c>
      <c r="N110" s="4">
        <v>0.0</v>
      </c>
      <c r="O110" s="4">
        <v>0.0</v>
      </c>
      <c r="P110" s="4">
        <v>0.0</v>
      </c>
      <c r="Q110" s="4">
        <v>0.0</v>
      </c>
      <c r="R110" s="4">
        <v>0.0</v>
      </c>
      <c r="S110" s="4">
        <v>0.0</v>
      </c>
      <c r="T110" s="4">
        <v>0.0</v>
      </c>
      <c r="U110" s="4">
        <v>0.0</v>
      </c>
      <c r="V110" s="4">
        <v>0.0</v>
      </c>
      <c r="W110" s="4">
        <v>0.0</v>
      </c>
      <c r="X110" s="4">
        <v>0.0</v>
      </c>
      <c r="Y110" s="4">
        <f t="shared" si="51"/>
        <v>0</v>
      </c>
      <c r="Z110" s="4">
        <f t="shared" si="52"/>
        <v>0</v>
      </c>
      <c r="AA110" s="4">
        <v>0.0</v>
      </c>
      <c r="AB110" s="4">
        <v>0.0</v>
      </c>
      <c r="AC110" s="4">
        <v>0.0</v>
      </c>
      <c r="AD110" s="4">
        <v>0.0</v>
      </c>
      <c r="AE110" s="4">
        <v>0.0</v>
      </c>
      <c r="AF110" s="4">
        <v>0.0</v>
      </c>
      <c r="AG110" s="4">
        <v>0.0</v>
      </c>
      <c r="AH110" s="4">
        <v>0.0</v>
      </c>
      <c r="AI110" s="4">
        <v>0.0</v>
      </c>
      <c r="AJ110" s="4">
        <v>0.0</v>
      </c>
      <c r="AK110" s="4">
        <v>0.0</v>
      </c>
      <c r="AL110" s="4">
        <v>0.0</v>
      </c>
      <c r="AM110" s="4"/>
      <c r="AN110" s="4">
        <v>0.0</v>
      </c>
      <c r="AO110" s="4">
        <v>0.0</v>
      </c>
      <c r="AP110" s="4">
        <v>0.0</v>
      </c>
      <c r="AQ110" s="4">
        <v>0.0</v>
      </c>
      <c r="AR110" s="4">
        <v>0.0</v>
      </c>
      <c r="AS110" s="4">
        <v>0.0</v>
      </c>
      <c r="AT110" s="4">
        <v>0.0</v>
      </c>
      <c r="AU110" s="4"/>
      <c r="AV110" s="4"/>
      <c r="AW110" s="4"/>
      <c r="AX110" s="2"/>
      <c r="AY110" s="2"/>
      <c r="AZ110" s="4">
        <v>0.0</v>
      </c>
      <c r="BA110" s="4"/>
      <c r="BB110" s="4"/>
      <c r="BC110" s="4"/>
      <c r="BD110" s="4"/>
      <c r="BE110" s="4"/>
      <c r="BF110" s="4"/>
      <c r="BG110" s="4"/>
      <c r="BH110" s="4"/>
      <c r="BI110" s="4"/>
      <c r="BJ110" s="4"/>
      <c r="BK110" s="4"/>
      <c r="BL110" s="4"/>
      <c r="BM110" s="4">
        <f t="shared" si="53"/>
        <v>0</v>
      </c>
      <c r="BN110" s="4">
        <v>0.0</v>
      </c>
      <c r="BO110" s="4">
        <v>0.0</v>
      </c>
      <c r="BP110" s="4">
        <v>0.0</v>
      </c>
      <c r="BQ110" s="4">
        <v>0.0</v>
      </c>
      <c r="BR110" s="4">
        <v>0.0</v>
      </c>
      <c r="BS110" s="4">
        <v>0.0</v>
      </c>
      <c r="BT110" s="4">
        <v>0.0</v>
      </c>
      <c r="BU110" s="4">
        <v>0.0</v>
      </c>
      <c r="BV110" s="4">
        <v>0.0</v>
      </c>
      <c r="BW110" s="4"/>
      <c r="BX110" s="4"/>
      <c r="BY110" s="4"/>
      <c r="BZ110" s="4"/>
      <c r="CA110" s="4"/>
      <c r="CB110" s="4"/>
      <c r="CC110" s="4">
        <f t="shared" si="54"/>
        <v>0</v>
      </c>
      <c r="CD110" s="2"/>
      <c r="CE110" s="2"/>
      <c r="CF110" s="2"/>
    </row>
    <row r="111" ht="14.25" hidden="1" customHeight="1">
      <c r="A111" s="10" t="s">
        <v>5998</v>
      </c>
      <c r="B111" s="4">
        <f>'Summary of CG Purchased '!F79</f>
        <v>1036.8756</v>
      </c>
      <c r="C111" s="548"/>
      <c r="D111" s="548"/>
      <c r="E111" s="548"/>
      <c r="F111" s="548"/>
      <c r="G111" s="548"/>
      <c r="H111" s="548"/>
      <c r="I111" s="548"/>
      <c r="J111" s="548"/>
      <c r="K111" s="549"/>
      <c r="L111" s="550"/>
      <c r="M111" s="4">
        <f>'Summary of CG Purchased '!F79</f>
        <v>1036.8756</v>
      </c>
      <c r="N111" s="4">
        <v>0.0</v>
      </c>
      <c r="O111" s="4">
        <v>0.0</v>
      </c>
      <c r="P111" s="4">
        <v>0.0</v>
      </c>
      <c r="Q111" s="4">
        <v>0.0</v>
      </c>
      <c r="R111" s="4">
        <v>0.0</v>
      </c>
      <c r="S111" s="4">
        <v>0.0</v>
      </c>
      <c r="T111" s="4">
        <v>0.0</v>
      </c>
      <c r="U111" s="4">
        <v>0.0</v>
      </c>
      <c r="V111" s="4">
        <v>0.0</v>
      </c>
      <c r="W111" s="4">
        <v>0.0</v>
      </c>
      <c r="X111" s="4">
        <v>0.0</v>
      </c>
      <c r="Y111" s="4">
        <f t="shared" si="51"/>
        <v>1036.8756</v>
      </c>
      <c r="Z111" s="4">
        <f t="shared" si="52"/>
        <v>0</v>
      </c>
      <c r="AA111" s="4">
        <v>0.0</v>
      </c>
      <c r="AB111" s="4">
        <v>0.0</v>
      </c>
      <c r="AC111" s="4">
        <v>0.0</v>
      </c>
      <c r="AD111" s="4">
        <v>0.0</v>
      </c>
      <c r="AE111" s="4">
        <v>0.0</v>
      </c>
      <c r="AF111" s="4">
        <v>0.0</v>
      </c>
      <c r="AG111" s="4">
        <v>0.0</v>
      </c>
      <c r="AH111" s="4">
        <v>0.0</v>
      </c>
      <c r="AI111" s="4">
        <v>0.0</v>
      </c>
      <c r="AJ111" s="4">
        <v>0.0</v>
      </c>
      <c r="AK111" s="4">
        <v>0.0</v>
      </c>
      <c r="AL111" s="4">
        <v>0.0</v>
      </c>
      <c r="AM111" s="4"/>
      <c r="AN111" s="4">
        <v>0.0</v>
      </c>
      <c r="AO111" s="4">
        <v>0.0</v>
      </c>
      <c r="AP111" s="4">
        <v>0.0</v>
      </c>
      <c r="AQ111" s="4">
        <v>0.0</v>
      </c>
      <c r="AR111" s="4">
        <v>0.0</v>
      </c>
      <c r="AS111" s="4">
        <v>0.0</v>
      </c>
      <c r="AT111" s="4">
        <v>0.0</v>
      </c>
      <c r="AU111" s="4"/>
      <c r="AV111" s="4"/>
      <c r="AW111" s="4"/>
      <c r="AX111" s="2"/>
      <c r="AY111" s="2"/>
      <c r="AZ111" s="4">
        <v>0.0</v>
      </c>
      <c r="BA111" s="4"/>
      <c r="BB111" s="4"/>
      <c r="BC111" s="4"/>
      <c r="BD111" s="4"/>
      <c r="BE111" s="4"/>
      <c r="BF111" s="4"/>
      <c r="BG111" s="4"/>
      <c r="BH111" s="4"/>
      <c r="BI111" s="4"/>
      <c r="BJ111" s="4"/>
      <c r="BK111" s="4"/>
      <c r="BL111" s="4"/>
      <c r="BM111" s="4">
        <f t="shared" si="53"/>
        <v>0</v>
      </c>
      <c r="BN111" s="4">
        <v>0.0</v>
      </c>
      <c r="BO111" s="4">
        <v>0.0</v>
      </c>
      <c r="BP111" s="4">
        <v>0.0</v>
      </c>
      <c r="BQ111" s="4">
        <v>0.0</v>
      </c>
      <c r="BR111" s="4">
        <v>0.0</v>
      </c>
      <c r="BS111" s="4">
        <v>0.0</v>
      </c>
      <c r="BT111" s="4">
        <v>0.0</v>
      </c>
      <c r="BU111" s="4">
        <v>0.0</v>
      </c>
      <c r="BV111" s="4">
        <v>0.0</v>
      </c>
      <c r="BW111" s="4"/>
      <c r="BX111" s="4"/>
      <c r="BY111" s="4"/>
      <c r="BZ111" s="4"/>
      <c r="CA111" s="4"/>
      <c r="CB111" s="4"/>
      <c r="CC111" s="4">
        <f t="shared" si="54"/>
        <v>0</v>
      </c>
      <c r="CD111" s="2"/>
      <c r="CE111" s="2"/>
      <c r="CF111" s="2"/>
    </row>
    <row r="112" ht="14.25" hidden="1" customHeight="1">
      <c r="A112" s="10" t="s">
        <v>5999</v>
      </c>
      <c r="B112" s="4">
        <f>'Summary of CG Purchased '!E119</f>
        <v>0</v>
      </c>
      <c r="C112" s="548"/>
      <c r="D112" s="548"/>
      <c r="E112" s="548"/>
      <c r="F112" s="548"/>
      <c r="G112" s="548"/>
      <c r="H112" s="549"/>
      <c r="I112" s="549"/>
      <c r="J112" s="549"/>
      <c r="K112" s="549"/>
      <c r="L112" s="4">
        <f t="shared" ref="L112:L122" si="55">SUM(C112:K112)</f>
        <v>0</v>
      </c>
      <c r="M112" s="549"/>
      <c r="N112" s="4">
        <v>0.0</v>
      </c>
      <c r="O112" s="4">
        <v>0.0</v>
      </c>
      <c r="P112" s="4">
        <v>0.0</v>
      </c>
      <c r="Q112" s="4">
        <v>0.0</v>
      </c>
      <c r="R112" s="4">
        <v>0.0</v>
      </c>
      <c r="S112" s="4">
        <v>0.0</v>
      </c>
      <c r="T112" s="4">
        <v>0.0</v>
      </c>
      <c r="U112" s="4">
        <v>0.0</v>
      </c>
      <c r="V112" s="4">
        <v>0.0</v>
      </c>
      <c r="W112" s="4">
        <v>0.0</v>
      </c>
      <c r="X112" s="4">
        <v>0.0</v>
      </c>
      <c r="Y112" s="4">
        <f t="shared" si="51"/>
        <v>0</v>
      </c>
      <c r="Z112" s="4">
        <f t="shared" si="52"/>
        <v>0</v>
      </c>
      <c r="AA112" s="4">
        <v>0.0</v>
      </c>
      <c r="AB112" s="4">
        <v>0.0</v>
      </c>
      <c r="AC112" s="4">
        <v>0.0</v>
      </c>
      <c r="AD112" s="4">
        <v>0.0</v>
      </c>
      <c r="AE112" s="4">
        <v>0.0</v>
      </c>
      <c r="AF112" s="4">
        <v>0.0</v>
      </c>
      <c r="AG112" s="4">
        <v>0.0</v>
      </c>
      <c r="AH112" s="4">
        <v>0.0</v>
      </c>
      <c r="AI112" s="4">
        <v>0.0</v>
      </c>
      <c r="AJ112" s="4">
        <v>0.0</v>
      </c>
      <c r="AK112" s="4">
        <v>0.0</v>
      </c>
      <c r="AL112" s="4">
        <v>0.0</v>
      </c>
      <c r="AM112" s="4"/>
      <c r="AN112" s="4">
        <v>0.0</v>
      </c>
      <c r="AO112" s="4">
        <v>0.0</v>
      </c>
      <c r="AP112" s="4">
        <v>0.0</v>
      </c>
      <c r="AQ112" s="4">
        <v>0.0</v>
      </c>
      <c r="AR112" s="4">
        <v>0.0</v>
      </c>
      <c r="AS112" s="4">
        <v>0.0</v>
      </c>
      <c r="AT112" s="4">
        <v>0.0</v>
      </c>
      <c r="AU112" s="4"/>
      <c r="AV112" s="4"/>
      <c r="AW112" s="4"/>
      <c r="AX112" s="2"/>
      <c r="AY112" s="2"/>
      <c r="AZ112" s="4">
        <v>0.0</v>
      </c>
      <c r="BA112" s="4"/>
      <c r="BB112" s="4"/>
      <c r="BC112" s="4"/>
      <c r="BD112" s="4"/>
      <c r="BE112" s="4"/>
      <c r="BF112" s="4"/>
      <c r="BG112" s="4"/>
      <c r="BH112" s="4"/>
      <c r="BI112" s="4"/>
      <c r="BJ112" s="4"/>
      <c r="BK112" s="4"/>
      <c r="BL112" s="4"/>
      <c r="BM112" s="4">
        <f t="shared" si="53"/>
        <v>0</v>
      </c>
      <c r="BN112" s="4">
        <v>0.0</v>
      </c>
      <c r="BO112" s="4">
        <v>0.0</v>
      </c>
      <c r="BP112" s="4">
        <v>0.0</v>
      </c>
      <c r="BQ112" s="4">
        <v>0.0</v>
      </c>
      <c r="BR112" s="4">
        <v>0.0</v>
      </c>
      <c r="BS112" s="4">
        <v>0.0</v>
      </c>
      <c r="BT112" s="4">
        <v>0.0</v>
      </c>
      <c r="BU112" s="4">
        <v>0.0</v>
      </c>
      <c r="BV112" s="4">
        <v>0.0</v>
      </c>
      <c r="BW112" s="4"/>
      <c r="BX112" s="4"/>
      <c r="BY112" s="4"/>
      <c r="BZ112" s="4"/>
      <c r="CA112" s="4"/>
      <c r="CB112" s="4"/>
      <c r="CC112" s="4">
        <f t="shared" si="54"/>
        <v>0</v>
      </c>
      <c r="CD112" s="2"/>
      <c r="CE112" s="2"/>
      <c r="CF112" s="2"/>
    </row>
    <row r="113" ht="14.25" hidden="1" customHeight="1">
      <c r="A113" s="10" t="s">
        <v>6000</v>
      </c>
      <c r="B113" s="4">
        <v>0.0</v>
      </c>
      <c r="C113" s="548"/>
      <c r="D113" s="548"/>
      <c r="E113" s="548"/>
      <c r="F113" s="548"/>
      <c r="G113" s="548"/>
      <c r="H113" s="549"/>
      <c r="I113" s="549"/>
      <c r="J113" s="549"/>
      <c r="K113" s="549"/>
      <c r="L113" s="4">
        <f t="shared" si="55"/>
        <v>0</v>
      </c>
      <c r="M113" s="549"/>
      <c r="N113" s="549"/>
      <c r="O113" s="4">
        <v>0.0</v>
      </c>
      <c r="P113" s="4">
        <f>'Summary of CG Purchased '!G92</f>
        <v>0</v>
      </c>
      <c r="Q113" s="4">
        <v>0.0</v>
      </c>
      <c r="R113" s="4">
        <v>0.0</v>
      </c>
      <c r="S113" s="4">
        <v>0.0</v>
      </c>
      <c r="T113" s="4">
        <v>0.0</v>
      </c>
      <c r="U113" s="4">
        <v>0.0</v>
      </c>
      <c r="V113" s="4">
        <v>0.0</v>
      </c>
      <c r="W113" s="4">
        <v>0.0</v>
      </c>
      <c r="X113" s="4">
        <v>0.0</v>
      </c>
      <c r="Y113" s="4">
        <f t="shared" si="51"/>
        <v>0</v>
      </c>
      <c r="Z113" s="4">
        <f t="shared" si="52"/>
        <v>0</v>
      </c>
      <c r="AA113" s="4">
        <v>0.0</v>
      </c>
      <c r="AB113" s="4">
        <v>0.0</v>
      </c>
      <c r="AC113" s="4">
        <v>0.0</v>
      </c>
      <c r="AD113" s="4">
        <v>0.0</v>
      </c>
      <c r="AE113" s="4">
        <v>0.0</v>
      </c>
      <c r="AF113" s="4">
        <v>0.0</v>
      </c>
      <c r="AG113" s="4">
        <v>0.0</v>
      </c>
      <c r="AH113" s="4">
        <v>0.0</v>
      </c>
      <c r="AI113" s="4">
        <v>0.0</v>
      </c>
      <c r="AJ113" s="4">
        <v>0.0</v>
      </c>
      <c r="AK113" s="4">
        <v>0.0</v>
      </c>
      <c r="AL113" s="4">
        <v>0.0</v>
      </c>
      <c r="AM113" s="4"/>
      <c r="AN113" s="4">
        <v>0.0</v>
      </c>
      <c r="AO113" s="4">
        <v>0.0</v>
      </c>
      <c r="AP113" s="4">
        <v>0.0</v>
      </c>
      <c r="AQ113" s="4">
        <v>0.0</v>
      </c>
      <c r="AR113" s="4">
        <v>0.0</v>
      </c>
      <c r="AS113" s="4">
        <v>0.0</v>
      </c>
      <c r="AT113" s="4">
        <v>0.0</v>
      </c>
      <c r="AU113" s="4"/>
      <c r="AV113" s="4"/>
      <c r="AW113" s="4"/>
      <c r="AX113" s="2"/>
      <c r="AY113" s="2"/>
      <c r="AZ113" s="4">
        <v>0.0</v>
      </c>
      <c r="BA113" s="4"/>
      <c r="BB113" s="4"/>
      <c r="BC113" s="4"/>
      <c r="BD113" s="4"/>
      <c r="BE113" s="4"/>
      <c r="BF113" s="4"/>
      <c r="BG113" s="4"/>
      <c r="BH113" s="4"/>
      <c r="BI113" s="4"/>
      <c r="BJ113" s="4"/>
      <c r="BK113" s="4"/>
      <c r="BL113" s="4"/>
      <c r="BM113" s="4">
        <f t="shared" si="53"/>
        <v>0</v>
      </c>
      <c r="BN113" s="4">
        <v>0.0</v>
      </c>
      <c r="BO113" s="4">
        <v>0.0</v>
      </c>
      <c r="BP113" s="4">
        <v>0.0</v>
      </c>
      <c r="BQ113" s="4">
        <v>0.0</v>
      </c>
      <c r="BR113" s="4">
        <v>0.0</v>
      </c>
      <c r="BS113" s="4">
        <v>0.0</v>
      </c>
      <c r="BT113" s="4">
        <v>0.0</v>
      </c>
      <c r="BU113" s="4">
        <v>0.0</v>
      </c>
      <c r="BV113" s="4">
        <v>0.0</v>
      </c>
      <c r="BW113" s="4"/>
      <c r="BX113" s="4"/>
      <c r="BY113" s="4"/>
      <c r="BZ113" s="4"/>
      <c r="CA113" s="4"/>
      <c r="CB113" s="4"/>
      <c r="CC113" s="4">
        <f t="shared" si="54"/>
        <v>0</v>
      </c>
      <c r="CD113" s="2"/>
      <c r="CE113" s="2"/>
      <c r="CF113" s="2"/>
    </row>
    <row r="114" ht="14.25" hidden="1" customHeight="1">
      <c r="A114" s="10" t="s">
        <v>5962</v>
      </c>
      <c r="B114" s="4"/>
      <c r="C114" s="548"/>
      <c r="D114" s="548"/>
      <c r="E114" s="548"/>
      <c r="F114" s="548"/>
      <c r="G114" s="548"/>
      <c r="H114" s="549"/>
      <c r="I114" s="549"/>
      <c r="J114" s="549"/>
      <c r="K114" s="549"/>
      <c r="L114" s="4">
        <f t="shared" si="55"/>
        <v>0</v>
      </c>
      <c r="M114" s="549"/>
      <c r="N114" s="549"/>
      <c r="O114" s="549"/>
      <c r="P114" s="4">
        <v>0.0</v>
      </c>
      <c r="Q114" s="4">
        <v>0.0</v>
      </c>
      <c r="R114" s="4">
        <v>0.0</v>
      </c>
      <c r="S114" s="4">
        <v>0.0</v>
      </c>
      <c r="T114" s="4">
        <v>0.0</v>
      </c>
      <c r="U114" s="4">
        <v>0.0</v>
      </c>
      <c r="V114" s="4">
        <v>0.0</v>
      </c>
      <c r="W114" s="4">
        <v>0.0</v>
      </c>
      <c r="X114" s="4">
        <v>0.0</v>
      </c>
      <c r="Y114" s="4">
        <f t="shared" si="51"/>
        <v>0</v>
      </c>
      <c r="Z114" s="4">
        <f t="shared" si="52"/>
        <v>0</v>
      </c>
      <c r="AA114" s="4">
        <v>0.0</v>
      </c>
      <c r="AB114" s="4">
        <v>0.0</v>
      </c>
      <c r="AC114" s="4">
        <v>0.0</v>
      </c>
      <c r="AD114" s="4">
        <v>0.0</v>
      </c>
      <c r="AE114" s="4">
        <v>0.0</v>
      </c>
      <c r="AF114" s="4">
        <v>0.0</v>
      </c>
      <c r="AG114" s="4">
        <v>0.0</v>
      </c>
      <c r="AH114" s="4">
        <v>0.0</v>
      </c>
      <c r="AI114" s="4">
        <v>0.0</v>
      </c>
      <c r="AJ114" s="4">
        <v>0.0</v>
      </c>
      <c r="AK114" s="4">
        <v>0.0</v>
      </c>
      <c r="AL114" s="4">
        <v>0.0</v>
      </c>
      <c r="AM114" s="4"/>
      <c r="AN114" s="4">
        <v>0.0</v>
      </c>
      <c r="AO114" s="4">
        <v>0.0</v>
      </c>
      <c r="AP114" s="4">
        <v>0.0</v>
      </c>
      <c r="AQ114" s="4">
        <v>0.0</v>
      </c>
      <c r="AR114" s="4">
        <v>0.0</v>
      </c>
      <c r="AS114" s="4">
        <v>0.0</v>
      </c>
      <c r="AT114" s="4">
        <v>0.0</v>
      </c>
      <c r="AU114" s="4"/>
      <c r="AV114" s="4"/>
      <c r="AW114" s="4"/>
      <c r="AX114" s="2"/>
      <c r="AY114" s="2"/>
      <c r="AZ114" s="4">
        <v>0.0</v>
      </c>
      <c r="BA114" s="4"/>
      <c r="BB114" s="4"/>
      <c r="BC114" s="4"/>
      <c r="BD114" s="4"/>
      <c r="BE114" s="4"/>
      <c r="BF114" s="4"/>
      <c r="BG114" s="4"/>
      <c r="BH114" s="4"/>
      <c r="BI114" s="4"/>
      <c r="BJ114" s="4"/>
      <c r="BK114" s="4"/>
      <c r="BL114" s="4"/>
      <c r="BM114" s="4">
        <f t="shared" si="53"/>
        <v>0</v>
      </c>
      <c r="BN114" s="4">
        <v>0.0</v>
      </c>
      <c r="BO114" s="4">
        <v>0.0</v>
      </c>
      <c r="BP114" s="4">
        <v>0.0</v>
      </c>
      <c r="BQ114" s="4">
        <v>0.0</v>
      </c>
      <c r="BR114" s="4">
        <v>0.0</v>
      </c>
      <c r="BS114" s="4">
        <v>0.0</v>
      </c>
      <c r="BT114" s="4">
        <v>0.0</v>
      </c>
      <c r="BU114" s="4">
        <v>0.0</v>
      </c>
      <c r="BV114" s="4">
        <v>0.0</v>
      </c>
      <c r="BW114" s="4"/>
      <c r="BX114" s="4"/>
      <c r="BY114" s="4"/>
      <c r="BZ114" s="4"/>
      <c r="CA114" s="4"/>
      <c r="CB114" s="4"/>
      <c r="CC114" s="4">
        <f t="shared" si="54"/>
        <v>0</v>
      </c>
      <c r="CD114" s="2"/>
      <c r="CE114" s="2"/>
      <c r="CF114" s="2"/>
    </row>
    <row r="115" ht="14.25" hidden="1" customHeight="1">
      <c r="A115" s="10" t="s">
        <v>28</v>
      </c>
      <c r="B115" s="4"/>
      <c r="C115" s="548"/>
      <c r="D115" s="548"/>
      <c r="E115" s="548"/>
      <c r="F115" s="548"/>
      <c r="G115" s="548"/>
      <c r="H115" s="549"/>
      <c r="I115" s="549"/>
      <c r="J115" s="549"/>
      <c r="K115" s="549"/>
      <c r="L115" s="4">
        <f t="shared" si="55"/>
        <v>0</v>
      </c>
      <c r="M115" s="549"/>
      <c r="N115" s="549"/>
      <c r="O115" s="549"/>
      <c r="P115" s="549"/>
      <c r="Q115" s="4">
        <v>0.0</v>
      </c>
      <c r="R115" s="4">
        <v>0.0</v>
      </c>
      <c r="S115" s="4">
        <v>0.0</v>
      </c>
      <c r="T115" s="4">
        <v>0.0</v>
      </c>
      <c r="U115" s="4">
        <v>0.0</v>
      </c>
      <c r="V115" s="4">
        <v>0.0</v>
      </c>
      <c r="W115" s="4">
        <v>0.0</v>
      </c>
      <c r="X115" s="4">
        <v>0.0</v>
      </c>
      <c r="Y115" s="4">
        <f t="shared" si="51"/>
        <v>0</v>
      </c>
      <c r="Z115" s="4">
        <f t="shared" si="52"/>
        <v>0</v>
      </c>
      <c r="AA115" s="4">
        <v>0.0</v>
      </c>
      <c r="AB115" s="4">
        <v>0.0</v>
      </c>
      <c r="AC115" s="4">
        <v>0.0</v>
      </c>
      <c r="AD115" s="4">
        <v>0.0</v>
      </c>
      <c r="AE115" s="4">
        <v>0.0</v>
      </c>
      <c r="AF115" s="4">
        <v>0.0</v>
      </c>
      <c r="AG115" s="4">
        <v>0.0</v>
      </c>
      <c r="AH115" s="4">
        <v>0.0</v>
      </c>
      <c r="AI115" s="4">
        <v>0.0</v>
      </c>
      <c r="AJ115" s="4">
        <v>0.0</v>
      </c>
      <c r="AK115" s="4">
        <v>0.0</v>
      </c>
      <c r="AL115" s="4">
        <v>0.0</v>
      </c>
      <c r="AM115" s="4"/>
      <c r="AN115" s="4">
        <v>0.0</v>
      </c>
      <c r="AO115" s="4">
        <v>0.0</v>
      </c>
      <c r="AP115" s="4">
        <v>0.0</v>
      </c>
      <c r="AQ115" s="4">
        <v>0.0</v>
      </c>
      <c r="AR115" s="4">
        <v>0.0</v>
      </c>
      <c r="AS115" s="4">
        <v>0.0</v>
      </c>
      <c r="AT115" s="4">
        <v>0.0</v>
      </c>
      <c r="AU115" s="4"/>
      <c r="AV115" s="4"/>
      <c r="AW115" s="4"/>
      <c r="AX115" s="2"/>
      <c r="AY115" s="2"/>
      <c r="AZ115" s="4">
        <v>0.0</v>
      </c>
      <c r="BA115" s="4"/>
      <c r="BB115" s="4"/>
      <c r="BC115" s="4"/>
      <c r="BD115" s="4"/>
      <c r="BE115" s="4"/>
      <c r="BF115" s="4"/>
      <c r="BG115" s="4"/>
      <c r="BH115" s="4"/>
      <c r="BI115" s="4"/>
      <c r="BJ115" s="4"/>
      <c r="BK115" s="4"/>
      <c r="BL115" s="4"/>
      <c r="BM115" s="4">
        <f t="shared" si="53"/>
        <v>0</v>
      </c>
      <c r="BN115" s="4">
        <v>0.0</v>
      </c>
      <c r="BO115" s="4">
        <v>0.0</v>
      </c>
      <c r="BP115" s="4">
        <v>0.0</v>
      </c>
      <c r="BQ115" s="4">
        <v>0.0</v>
      </c>
      <c r="BR115" s="4">
        <v>0.0</v>
      </c>
      <c r="BS115" s="4">
        <v>0.0</v>
      </c>
      <c r="BT115" s="4">
        <v>0.0</v>
      </c>
      <c r="BU115" s="4">
        <v>0.0</v>
      </c>
      <c r="BV115" s="4">
        <v>0.0</v>
      </c>
      <c r="BW115" s="4"/>
      <c r="BX115" s="4"/>
      <c r="BY115" s="4"/>
      <c r="BZ115" s="4"/>
      <c r="CA115" s="4"/>
      <c r="CB115" s="4"/>
      <c r="CC115" s="4">
        <f t="shared" si="54"/>
        <v>0</v>
      </c>
      <c r="CD115" s="2"/>
      <c r="CE115" s="2"/>
      <c r="CF115" s="2"/>
    </row>
    <row r="116" ht="14.25" hidden="1" customHeight="1">
      <c r="A116" s="10" t="s">
        <v>29</v>
      </c>
      <c r="B116" s="4">
        <v>0.0</v>
      </c>
      <c r="C116" s="548"/>
      <c r="D116" s="548"/>
      <c r="E116" s="548"/>
      <c r="F116" s="548"/>
      <c r="G116" s="548"/>
      <c r="H116" s="549"/>
      <c r="I116" s="549"/>
      <c r="J116" s="549"/>
      <c r="K116" s="549"/>
      <c r="L116" s="4">
        <f t="shared" si="55"/>
        <v>0</v>
      </c>
      <c r="M116" s="549"/>
      <c r="N116" s="549"/>
      <c r="O116" s="549"/>
      <c r="P116" s="549"/>
      <c r="Q116" s="549"/>
      <c r="R116" s="4">
        <v>0.0</v>
      </c>
      <c r="S116" s="4">
        <v>0.0</v>
      </c>
      <c r="T116" s="4">
        <v>0.0</v>
      </c>
      <c r="U116" s="4">
        <v>0.0</v>
      </c>
      <c r="V116" s="4">
        <v>0.0</v>
      </c>
      <c r="W116" s="4">
        <v>0.0</v>
      </c>
      <c r="X116" s="4">
        <v>0.0</v>
      </c>
      <c r="Y116" s="4">
        <f t="shared" si="51"/>
        <v>0</v>
      </c>
      <c r="Z116" s="4">
        <f t="shared" si="52"/>
        <v>0</v>
      </c>
      <c r="AA116" s="4">
        <v>0.0</v>
      </c>
      <c r="AB116" s="4">
        <v>0.0</v>
      </c>
      <c r="AC116" s="4">
        <v>0.0</v>
      </c>
      <c r="AD116" s="4">
        <v>0.0</v>
      </c>
      <c r="AE116" s="4">
        <v>0.0</v>
      </c>
      <c r="AF116" s="4">
        <v>0.0</v>
      </c>
      <c r="AG116" s="4">
        <v>0.0</v>
      </c>
      <c r="AH116" s="4">
        <v>0.0</v>
      </c>
      <c r="AI116" s="4">
        <v>0.0</v>
      </c>
      <c r="AJ116" s="4">
        <v>0.0</v>
      </c>
      <c r="AK116" s="4">
        <v>0.0</v>
      </c>
      <c r="AL116" s="4">
        <v>0.0</v>
      </c>
      <c r="AM116" s="4"/>
      <c r="AN116" s="4">
        <v>0.0</v>
      </c>
      <c r="AO116" s="4">
        <v>0.0</v>
      </c>
      <c r="AP116" s="4">
        <v>0.0</v>
      </c>
      <c r="AQ116" s="4">
        <v>0.0</v>
      </c>
      <c r="AR116" s="4">
        <v>0.0</v>
      </c>
      <c r="AS116" s="4">
        <v>0.0</v>
      </c>
      <c r="AT116" s="4">
        <v>0.0</v>
      </c>
      <c r="AU116" s="4"/>
      <c r="AV116" s="4"/>
      <c r="AW116" s="4"/>
      <c r="AX116" s="2"/>
      <c r="AY116" s="2"/>
      <c r="AZ116" s="4">
        <v>0.0</v>
      </c>
      <c r="BA116" s="4"/>
      <c r="BB116" s="4"/>
      <c r="BC116" s="4"/>
      <c r="BD116" s="4"/>
      <c r="BE116" s="4"/>
      <c r="BF116" s="4"/>
      <c r="BG116" s="4"/>
      <c r="BH116" s="4"/>
      <c r="BI116" s="4"/>
      <c r="BJ116" s="4"/>
      <c r="BK116" s="4"/>
      <c r="BL116" s="4"/>
      <c r="BM116" s="4">
        <f t="shared" si="53"/>
        <v>0</v>
      </c>
      <c r="BN116" s="4">
        <v>0.0</v>
      </c>
      <c r="BO116" s="4">
        <v>0.0</v>
      </c>
      <c r="BP116" s="4">
        <v>0.0</v>
      </c>
      <c r="BQ116" s="4">
        <v>0.0</v>
      </c>
      <c r="BR116" s="4">
        <v>0.0</v>
      </c>
      <c r="BS116" s="4">
        <v>0.0</v>
      </c>
      <c r="BT116" s="4">
        <v>0.0</v>
      </c>
      <c r="BU116" s="4">
        <v>0.0</v>
      </c>
      <c r="BV116" s="4">
        <v>0.0</v>
      </c>
      <c r="BW116" s="4"/>
      <c r="BX116" s="4"/>
      <c r="BY116" s="4"/>
      <c r="BZ116" s="4"/>
      <c r="CA116" s="4"/>
      <c r="CB116" s="4"/>
      <c r="CC116" s="4">
        <f t="shared" si="54"/>
        <v>0</v>
      </c>
      <c r="CD116" s="2"/>
      <c r="CE116" s="2"/>
      <c r="CF116" s="2"/>
    </row>
    <row r="117" ht="14.25" hidden="1" customHeight="1">
      <c r="A117" s="551" t="s">
        <v>31</v>
      </c>
      <c r="B117" s="4"/>
      <c r="C117" s="548"/>
      <c r="D117" s="548"/>
      <c r="E117" s="548"/>
      <c r="F117" s="548"/>
      <c r="G117" s="548"/>
      <c r="H117" s="549"/>
      <c r="I117" s="549"/>
      <c r="J117" s="549"/>
      <c r="K117" s="549"/>
      <c r="L117" s="4">
        <f t="shared" si="55"/>
        <v>0</v>
      </c>
      <c r="M117" s="549"/>
      <c r="N117" s="549"/>
      <c r="O117" s="549"/>
      <c r="P117" s="549"/>
      <c r="Q117" s="549"/>
      <c r="R117" s="549"/>
      <c r="S117" s="4">
        <v>0.0</v>
      </c>
      <c r="T117" s="4">
        <v>0.0</v>
      </c>
      <c r="U117" s="4">
        <v>0.0</v>
      </c>
      <c r="V117" s="4">
        <v>0.0</v>
      </c>
      <c r="W117" s="4">
        <v>0.0</v>
      </c>
      <c r="X117" s="4">
        <v>0.0</v>
      </c>
      <c r="Y117" s="4">
        <f t="shared" si="51"/>
        <v>0</v>
      </c>
      <c r="Z117" s="4">
        <f t="shared" si="52"/>
        <v>0</v>
      </c>
      <c r="AA117" s="4">
        <v>0.0</v>
      </c>
      <c r="AB117" s="4">
        <v>0.0</v>
      </c>
      <c r="AC117" s="4">
        <v>0.0</v>
      </c>
      <c r="AD117" s="4">
        <v>0.0</v>
      </c>
      <c r="AE117" s="4">
        <v>0.0</v>
      </c>
      <c r="AF117" s="4">
        <v>0.0</v>
      </c>
      <c r="AG117" s="4">
        <v>0.0</v>
      </c>
      <c r="AH117" s="4">
        <v>0.0</v>
      </c>
      <c r="AI117" s="4">
        <v>0.0</v>
      </c>
      <c r="AJ117" s="4">
        <v>0.0</v>
      </c>
      <c r="AK117" s="4">
        <v>0.0</v>
      </c>
      <c r="AL117" s="4">
        <v>0.0</v>
      </c>
      <c r="AM117" s="4"/>
      <c r="AN117" s="4">
        <v>0.0</v>
      </c>
      <c r="AO117" s="4">
        <v>0.0</v>
      </c>
      <c r="AP117" s="4">
        <v>0.0</v>
      </c>
      <c r="AQ117" s="4">
        <v>0.0</v>
      </c>
      <c r="AR117" s="4">
        <v>0.0</v>
      </c>
      <c r="AS117" s="4">
        <v>0.0</v>
      </c>
      <c r="AT117" s="4">
        <v>0.0</v>
      </c>
      <c r="AU117" s="4"/>
      <c r="AV117" s="4"/>
      <c r="AW117" s="4"/>
      <c r="AX117" s="2"/>
      <c r="AY117" s="2"/>
      <c r="AZ117" s="4">
        <v>0.0</v>
      </c>
      <c r="BA117" s="4"/>
      <c r="BB117" s="4"/>
      <c r="BC117" s="4"/>
      <c r="BD117" s="4"/>
      <c r="BE117" s="4"/>
      <c r="BF117" s="4"/>
      <c r="BG117" s="4"/>
      <c r="BH117" s="4"/>
      <c r="BI117" s="4"/>
      <c r="BJ117" s="4"/>
      <c r="BK117" s="4"/>
      <c r="BL117" s="4"/>
      <c r="BM117" s="4">
        <f t="shared" si="53"/>
        <v>0</v>
      </c>
      <c r="BN117" s="4">
        <v>0.0</v>
      </c>
      <c r="BO117" s="4">
        <v>0.0</v>
      </c>
      <c r="BP117" s="4">
        <v>0.0</v>
      </c>
      <c r="BQ117" s="4">
        <v>0.0</v>
      </c>
      <c r="BR117" s="4">
        <v>0.0</v>
      </c>
      <c r="BS117" s="4">
        <v>0.0</v>
      </c>
      <c r="BT117" s="4">
        <v>0.0</v>
      </c>
      <c r="BU117" s="4">
        <v>0.0</v>
      </c>
      <c r="BV117" s="4">
        <v>0.0</v>
      </c>
      <c r="BW117" s="4"/>
      <c r="BX117" s="4"/>
      <c r="BY117" s="4"/>
      <c r="BZ117" s="4"/>
      <c r="CA117" s="4"/>
      <c r="CB117" s="4"/>
      <c r="CC117" s="4">
        <f t="shared" si="54"/>
        <v>0</v>
      </c>
      <c r="CD117" s="2"/>
      <c r="CE117" s="2"/>
      <c r="CF117" s="2"/>
    </row>
    <row r="118" ht="14.25" hidden="1" customHeight="1">
      <c r="A118" s="551" t="s">
        <v>32</v>
      </c>
      <c r="B118" s="4"/>
      <c r="C118" s="548"/>
      <c r="D118" s="548"/>
      <c r="E118" s="548"/>
      <c r="F118" s="548"/>
      <c r="G118" s="548"/>
      <c r="H118" s="549"/>
      <c r="I118" s="549"/>
      <c r="J118" s="549"/>
      <c r="K118" s="549"/>
      <c r="L118" s="4">
        <f t="shared" si="55"/>
        <v>0</v>
      </c>
      <c r="M118" s="549"/>
      <c r="N118" s="549"/>
      <c r="O118" s="549"/>
      <c r="P118" s="549"/>
      <c r="Q118" s="549"/>
      <c r="R118" s="549"/>
      <c r="S118" s="549"/>
      <c r="T118" s="4">
        <v>0.0</v>
      </c>
      <c r="U118" s="4">
        <v>0.0</v>
      </c>
      <c r="V118" s="4">
        <v>0.0</v>
      </c>
      <c r="W118" s="4">
        <v>0.0</v>
      </c>
      <c r="X118" s="4">
        <v>0.0</v>
      </c>
      <c r="Y118" s="4">
        <f t="shared" si="51"/>
        <v>0</v>
      </c>
      <c r="Z118" s="4">
        <f t="shared" si="52"/>
        <v>0</v>
      </c>
      <c r="AA118" s="4">
        <v>0.0</v>
      </c>
      <c r="AB118" s="4">
        <v>0.0</v>
      </c>
      <c r="AC118" s="4">
        <v>0.0</v>
      </c>
      <c r="AD118" s="4">
        <v>0.0</v>
      </c>
      <c r="AE118" s="4">
        <v>0.0</v>
      </c>
      <c r="AF118" s="4">
        <v>0.0</v>
      </c>
      <c r="AG118" s="4">
        <v>0.0</v>
      </c>
      <c r="AH118" s="4">
        <v>0.0</v>
      </c>
      <c r="AI118" s="4">
        <v>0.0</v>
      </c>
      <c r="AJ118" s="4">
        <v>0.0</v>
      </c>
      <c r="AK118" s="4">
        <v>0.0</v>
      </c>
      <c r="AL118" s="4">
        <v>0.0</v>
      </c>
      <c r="AM118" s="4"/>
      <c r="AN118" s="4">
        <v>0.0</v>
      </c>
      <c r="AO118" s="4">
        <v>0.0</v>
      </c>
      <c r="AP118" s="4">
        <v>0.0</v>
      </c>
      <c r="AQ118" s="4">
        <v>0.0</v>
      </c>
      <c r="AR118" s="4">
        <v>0.0</v>
      </c>
      <c r="AS118" s="4">
        <v>0.0</v>
      </c>
      <c r="AT118" s="4">
        <v>0.0</v>
      </c>
      <c r="AU118" s="4"/>
      <c r="AV118" s="4"/>
      <c r="AW118" s="4"/>
      <c r="AX118" s="2"/>
      <c r="AY118" s="2"/>
      <c r="AZ118" s="4">
        <v>0.0</v>
      </c>
      <c r="BA118" s="4"/>
      <c r="BB118" s="4"/>
      <c r="BC118" s="4"/>
      <c r="BD118" s="4"/>
      <c r="BE118" s="4"/>
      <c r="BF118" s="4"/>
      <c r="BG118" s="4"/>
      <c r="BH118" s="4"/>
      <c r="BI118" s="4"/>
      <c r="BJ118" s="4"/>
      <c r="BK118" s="4"/>
      <c r="BL118" s="4"/>
      <c r="BM118" s="4">
        <f t="shared" si="53"/>
        <v>0</v>
      </c>
      <c r="BN118" s="4">
        <v>0.0</v>
      </c>
      <c r="BO118" s="4">
        <v>0.0</v>
      </c>
      <c r="BP118" s="4">
        <v>0.0</v>
      </c>
      <c r="BQ118" s="4">
        <v>0.0</v>
      </c>
      <c r="BR118" s="4">
        <v>0.0</v>
      </c>
      <c r="BS118" s="4">
        <v>0.0</v>
      </c>
      <c r="BT118" s="4">
        <v>0.0</v>
      </c>
      <c r="BU118" s="4">
        <v>0.0</v>
      </c>
      <c r="BV118" s="4">
        <v>0.0</v>
      </c>
      <c r="BW118" s="4"/>
      <c r="BX118" s="4"/>
      <c r="BY118" s="4"/>
      <c r="BZ118" s="4"/>
      <c r="CA118" s="4"/>
      <c r="CB118" s="4"/>
      <c r="CC118" s="4">
        <f t="shared" si="54"/>
        <v>0</v>
      </c>
      <c r="CD118" s="2"/>
      <c r="CE118" s="2"/>
      <c r="CF118" s="2"/>
    </row>
    <row r="119" ht="14.25" hidden="1" customHeight="1">
      <c r="A119" s="551" t="s">
        <v>33</v>
      </c>
      <c r="B119" s="4"/>
      <c r="C119" s="548"/>
      <c r="D119" s="548"/>
      <c r="E119" s="548"/>
      <c r="F119" s="548"/>
      <c r="G119" s="548"/>
      <c r="H119" s="549"/>
      <c r="I119" s="549"/>
      <c r="J119" s="549"/>
      <c r="K119" s="549"/>
      <c r="L119" s="4">
        <f t="shared" si="55"/>
        <v>0</v>
      </c>
      <c r="M119" s="549"/>
      <c r="N119" s="549"/>
      <c r="O119" s="549"/>
      <c r="P119" s="549"/>
      <c r="Q119" s="549"/>
      <c r="R119" s="549"/>
      <c r="S119" s="549"/>
      <c r="T119" s="548"/>
      <c r="U119" s="4">
        <v>0.0</v>
      </c>
      <c r="V119" s="4">
        <v>0.0</v>
      </c>
      <c r="W119" s="4">
        <v>0.0</v>
      </c>
      <c r="X119" s="4">
        <v>0.0</v>
      </c>
      <c r="Y119" s="4">
        <f t="shared" si="51"/>
        <v>0</v>
      </c>
      <c r="Z119" s="4">
        <f t="shared" si="52"/>
        <v>0</v>
      </c>
      <c r="AA119" s="4">
        <v>0.0</v>
      </c>
      <c r="AB119" s="4">
        <v>0.0</v>
      </c>
      <c r="AC119" s="4">
        <v>0.0</v>
      </c>
      <c r="AD119" s="4">
        <v>0.0</v>
      </c>
      <c r="AE119" s="4">
        <v>0.0</v>
      </c>
      <c r="AF119" s="4">
        <v>0.0</v>
      </c>
      <c r="AG119" s="4">
        <v>0.0</v>
      </c>
      <c r="AH119" s="4">
        <v>0.0</v>
      </c>
      <c r="AI119" s="4">
        <v>0.0</v>
      </c>
      <c r="AJ119" s="4">
        <v>0.0</v>
      </c>
      <c r="AK119" s="4">
        <v>0.0</v>
      </c>
      <c r="AL119" s="4">
        <v>0.0</v>
      </c>
      <c r="AM119" s="4"/>
      <c r="AN119" s="4">
        <v>0.0</v>
      </c>
      <c r="AO119" s="4">
        <v>0.0</v>
      </c>
      <c r="AP119" s="4">
        <v>0.0</v>
      </c>
      <c r="AQ119" s="4">
        <v>0.0</v>
      </c>
      <c r="AR119" s="4">
        <v>0.0</v>
      </c>
      <c r="AS119" s="4">
        <v>0.0</v>
      </c>
      <c r="AT119" s="4">
        <v>0.0</v>
      </c>
      <c r="AU119" s="4"/>
      <c r="AV119" s="4"/>
      <c r="AW119" s="4"/>
      <c r="AX119" s="2"/>
      <c r="AY119" s="2"/>
      <c r="AZ119" s="4">
        <v>0.0</v>
      </c>
      <c r="BA119" s="4"/>
      <c r="BB119" s="4"/>
      <c r="BC119" s="4"/>
      <c r="BD119" s="4"/>
      <c r="BE119" s="4"/>
      <c r="BF119" s="4"/>
      <c r="BG119" s="4"/>
      <c r="BH119" s="4"/>
      <c r="BI119" s="4"/>
      <c r="BJ119" s="4"/>
      <c r="BK119" s="4"/>
      <c r="BL119" s="4"/>
      <c r="BM119" s="4">
        <f t="shared" si="53"/>
        <v>0</v>
      </c>
      <c r="BN119" s="4">
        <v>0.0</v>
      </c>
      <c r="BO119" s="4">
        <v>0.0</v>
      </c>
      <c r="BP119" s="4">
        <v>0.0</v>
      </c>
      <c r="BQ119" s="4">
        <v>0.0</v>
      </c>
      <c r="BR119" s="4">
        <v>0.0</v>
      </c>
      <c r="BS119" s="4">
        <v>0.0</v>
      </c>
      <c r="BT119" s="4">
        <v>0.0</v>
      </c>
      <c r="BU119" s="4">
        <v>0.0</v>
      </c>
      <c r="BV119" s="4">
        <v>0.0</v>
      </c>
      <c r="BW119" s="4"/>
      <c r="BX119" s="4"/>
      <c r="BY119" s="4"/>
      <c r="BZ119" s="4"/>
      <c r="CA119" s="4"/>
      <c r="CB119" s="4"/>
      <c r="CC119" s="4">
        <f t="shared" si="54"/>
        <v>0</v>
      </c>
      <c r="CD119" s="2"/>
      <c r="CE119" s="2"/>
      <c r="CF119" s="2"/>
    </row>
    <row r="120" ht="14.25" hidden="1" customHeight="1">
      <c r="A120" s="551" t="s">
        <v>34</v>
      </c>
      <c r="B120" s="4"/>
      <c r="C120" s="548"/>
      <c r="D120" s="548"/>
      <c r="E120" s="548"/>
      <c r="F120" s="548"/>
      <c r="G120" s="548"/>
      <c r="H120" s="549"/>
      <c r="I120" s="549"/>
      <c r="J120" s="549"/>
      <c r="K120" s="549"/>
      <c r="L120" s="4">
        <f t="shared" si="55"/>
        <v>0</v>
      </c>
      <c r="M120" s="549"/>
      <c r="N120" s="549"/>
      <c r="O120" s="549"/>
      <c r="P120" s="549"/>
      <c r="Q120" s="549"/>
      <c r="R120" s="549"/>
      <c r="S120" s="549"/>
      <c r="T120" s="548"/>
      <c r="U120" s="548"/>
      <c r="V120" s="4">
        <v>0.0</v>
      </c>
      <c r="W120" s="4">
        <v>0.0</v>
      </c>
      <c r="X120" s="4">
        <v>0.0</v>
      </c>
      <c r="Y120" s="4">
        <f t="shared" si="51"/>
        <v>0</v>
      </c>
      <c r="Z120" s="4">
        <f t="shared" si="52"/>
        <v>0</v>
      </c>
      <c r="AA120" s="4">
        <v>0.0</v>
      </c>
      <c r="AB120" s="4">
        <v>0.0</v>
      </c>
      <c r="AC120" s="4">
        <v>0.0</v>
      </c>
      <c r="AD120" s="4">
        <v>0.0</v>
      </c>
      <c r="AE120" s="4">
        <v>0.0</v>
      </c>
      <c r="AF120" s="4">
        <v>0.0</v>
      </c>
      <c r="AG120" s="4">
        <v>0.0</v>
      </c>
      <c r="AH120" s="4">
        <v>0.0</v>
      </c>
      <c r="AI120" s="4">
        <v>0.0</v>
      </c>
      <c r="AJ120" s="4">
        <v>0.0</v>
      </c>
      <c r="AK120" s="4">
        <v>0.0</v>
      </c>
      <c r="AL120" s="4">
        <v>0.0</v>
      </c>
      <c r="AM120" s="4"/>
      <c r="AN120" s="4">
        <v>0.0</v>
      </c>
      <c r="AO120" s="4">
        <v>0.0</v>
      </c>
      <c r="AP120" s="4">
        <v>0.0</v>
      </c>
      <c r="AQ120" s="4">
        <v>0.0</v>
      </c>
      <c r="AR120" s="4">
        <v>0.0</v>
      </c>
      <c r="AS120" s="4">
        <v>0.0</v>
      </c>
      <c r="AT120" s="4">
        <v>0.0</v>
      </c>
      <c r="AU120" s="4"/>
      <c r="AV120" s="4"/>
      <c r="AW120" s="4"/>
      <c r="AX120" s="2"/>
      <c r="AY120" s="2"/>
      <c r="AZ120" s="4">
        <v>0.0</v>
      </c>
      <c r="BA120" s="4"/>
      <c r="BB120" s="4"/>
      <c r="BC120" s="4"/>
      <c r="BD120" s="4"/>
      <c r="BE120" s="4"/>
      <c r="BF120" s="4"/>
      <c r="BG120" s="4"/>
      <c r="BH120" s="4"/>
      <c r="BI120" s="4"/>
      <c r="BJ120" s="4"/>
      <c r="BK120" s="4"/>
      <c r="BL120" s="4"/>
      <c r="BM120" s="4">
        <f t="shared" si="53"/>
        <v>0</v>
      </c>
      <c r="BN120" s="4">
        <v>0.0</v>
      </c>
      <c r="BO120" s="4">
        <v>0.0</v>
      </c>
      <c r="BP120" s="4">
        <v>0.0</v>
      </c>
      <c r="BQ120" s="4">
        <v>0.0</v>
      </c>
      <c r="BR120" s="4">
        <v>0.0</v>
      </c>
      <c r="BS120" s="4">
        <v>0.0</v>
      </c>
      <c r="BT120" s="4">
        <v>0.0</v>
      </c>
      <c r="BU120" s="4">
        <v>0.0</v>
      </c>
      <c r="BV120" s="4">
        <v>0.0</v>
      </c>
      <c r="BW120" s="4"/>
      <c r="BX120" s="4"/>
      <c r="BY120" s="4"/>
      <c r="BZ120" s="4"/>
      <c r="CA120" s="4"/>
      <c r="CB120" s="4"/>
      <c r="CC120" s="4">
        <f t="shared" si="54"/>
        <v>0</v>
      </c>
      <c r="CD120" s="2"/>
      <c r="CE120" s="2"/>
      <c r="CF120" s="2"/>
    </row>
    <row r="121" ht="14.25" hidden="1" customHeight="1">
      <c r="A121" s="551" t="s">
        <v>35</v>
      </c>
      <c r="B121" s="4"/>
      <c r="C121" s="548"/>
      <c r="D121" s="548"/>
      <c r="E121" s="548"/>
      <c r="F121" s="548"/>
      <c r="G121" s="548"/>
      <c r="H121" s="549"/>
      <c r="I121" s="549"/>
      <c r="J121" s="549"/>
      <c r="K121" s="549"/>
      <c r="L121" s="4">
        <f t="shared" si="55"/>
        <v>0</v>
      </c>
      <c r="M121" s="549"/>
      <c r="N121" s="549"/>
      <c r="O121" s="549"/>
      <c r="P121" s="549"/>
      <c r="Q121" s="549"/>
      <c r="R121" s="549"/>
      <c r="S121" s="549"/>
      <c r="T121" s="548"/>
      <c r="U121" s="548"/>
      <c r="V121" s="548"/>
      <c r="W121" s="4">
        <v>0.0</v>
      </c>
      <c r="X121" s="4">
        <v>0.0</v>
      </c>
      <c r="Y121" s="4">
        <f t="shared" si="51"/>
        <v>0</v>
      </c>
      <c r="Z121" s="4">
        <f t="shared" si="52"/>
        <v>0</v>
      </c>
      <c r="AA121" s="4">
        <v>0.0</v>
      </c>
      <c r="AB121" s="4">
        <v>0.0</v>
      </c>
      <c r="AC121" s="4">
        <v>0.0</v>
      </c>
      <c r="AD121" s="4">
        <v>0.0</v>
      </c>
      <c r="AE121" s="4">
        <v>0.0</v>
      </c>
      <c r="AF121" s="4">
        <v>0.0</v>
      </c>
      <c r="AG121" s="4">
        <v>0.0</v>
      </c>
      <c r="AH121" s="4">
        <v>0.0</v>
      </c>
      <c r="AI121" s="4">
        <v>0.0</v>
      </c>
      <c r="AJ121" s="4">
        <v>0.0</v>
      </c>
      <c r="AK121" s="4">
        <v>0.0</v>
      </c>
      <c r="AL121" s="4">
        <v>0.0</v>
      </c>
      <c r="AM121" s="4"/>
      <c r="AN121" s="4">
        <v>0.0</v>
      </c>
      <c r="AO121" s="4">
        <v>0.0</v>
      </c>
      <c r="AP121" s="4">
        <v>0.0</v>
      </c>
      <c r="AQ121" s="4">
        <v>0.0</v>
      </c>
      <c r="AR121" s="4">
        <v>0.0</v>
      </c>
      <c r="AS121" s="4">
        <v>0.0</v>
      </c>
      <c r="AT121" s="4">
        <v>0.0</v>
      </c>
      <c r="AU121" s="4"/>
      <c r="AV121" s="4"/>
      <c r="AW121" s="4"/>
      <c r="AX121" s="2"/>
      <c r="AY121" s="2"/>
      <c r="AZ121" s="4">
        <v>0.0</v>
      </c>
      <c r="BA121" s="4"/>
      <c r="BB121" s="4"/>
      <c r="BC121" s="4"/>
      <c r="BD121" s="4"/>
      <c r="BE121" s="4"/>
      <c r="BF121" s="4"/>
      <c r="BG121" s="4"/>
      <c r="BH121" s="4"/>
      <c r="BI121" s="4"/>
      <c r="BJ121" s="4"/>
      <c r="BK121" s="4"/>
      <c r="BL121" s="4"/>
      <c r="BM121" s="4">
        <f t="shared" si="53"/>
        <v>0</v>
      </c>
      <c r="BN121" s="4">
        <v>0.0</v>
      </c>
      <c r="BO121" s="4">
        <v>0.0</v>
      </c>
      <c r="BP121" s="4">
        <v>0.0</v>
      </c>
      <c r="BQ121" s="4">
        <v>0.0</v>
      </c>
      <c r="BR121" s="4">
        <v>0.0</v>
      </c>
      <c r="BS121" s="4">
        <v>0.0</v>
      </c>
      <c r="BT121" s="4">
        <v>0.0</v>
      </c>
      <c r="BU121" s="4">
        <v>0.0</v>
      </c>
      <c r="BV121" s="4">
        <v>0.0</v>
      </c>
      <c r="BW121" s="4"/>
      <c r="BX121" s="4"/>
      <c r="BY121" s="4"/>
      <c r="BZ121" s="4"/>
      <c r="CA121" s="4"/>
      <c r="CB121" s="4"/>
      <c r="CC121" s="4">
        <f t="shared" si="54"/>
        <v>0</v>
      </c>
      <c r="CD121" s="2"/>
      <c r="CE121" s="2"/>
      <c r="CF121" s="2"/>
    </row>
    <row r="122" ht="14.25" hidden="1" customHeight="1">
      <c r="A122" s="551" t="s">
        <v>36</v>
      </c>
      <c r="B122" s="4"/>
      <c r="C122" s="548"/>
      <c r="D122" s="548"/>
      <c r="E122" s="548"/>
      <c r="F122" s="548"/>
      <c r="G122" s="548"/>
      <c r="H122" s="549"/>
      <c r="I122" s="549"/>
      <c r="J122" s="549"/>
      <c r="K122" s="549"/>
      <c r="L122" s="4">
        <f t="shared" si="55"/>
        <v>0</v>
      </c>
      <c r="M122" s="549"/>
      <c r="N122" s="549"/>
      <c r="O122" s="549"/>
      <c r="P122" s="549"/>
      <c r="Q122" s="549"/>
      <c r="R122" s="549"/>
      <c r="S122" s="549"/>
      <c r="T122" s="548"/>
      <c r="U122" s="548"/>
      <c r="V122" s="548"/>
      <c r="W122" s="548"/>
      <c r="X122" s="4">
        <v>0.0</v>
      </c>
      <c r="Y122" s="4">
        <f t="shared" si="51"/>
        <v>0</v>
      </c>
      <c r="Z122" s="4">
        <f t="shared" si="52"/>
        <v>0</v>
      </c>
      <c r="AA122" s="4">
        <v>0.0</v>
      </c>
      <c r="AB122" s="4">
        <v>0.0</v>
      </c>
      <c r="AC122" s="4">
        <v>0.0</v>
      </c>
      <c r="AD122" s="4">
        <v>0.0</v>
      </c>
      <c r="AE122" s="4">
        <v>0.0</v>
      </c>
      <c r="AF122" s="4">
        <v>0.0</v>
      </c>
      <c r="AG122" s="4">
        <v>0.0</v>
      </c>
      <c r="AH122" s="4">
        <v>0.0</v>
      </c>
      <c r="AI122" s="4">
        <v>0.0</v>
      </c>
      <c r="AJ122" s="4">
        <v>0.0</v>
      </c>
      <c r="AK122" s="4">
        <v>0.0</v>
      </c>
      <c r="AL122" s="4">
        <v>0.0</v>
      </c>
      <c r="AM122" s="4"/>
      <c r="AN122" s="4">
        <v>0.0</v>
      </c>
      <c r="AO122" s="4">
        <v>0.0</v>
      </c>
      <c r="AP122" s="4">
        <v>0.0</v>
      </c>
      <c r="AQ122" s="4">
        <v>0.0</v>
      </c>
      <c r="AR122" s="4">
        <v>0.0</v>
      </c>
      <c r="AS122" s="4">
        <v>0.0</v>
      </c>
      <c r="AT122" s="4">
        <v>0.0</v>
      </c>
      <c r="AU122" s="4"/>
      <c r="AV122" s="4"/>
      <c r="AW122" s="4"/>
      <c r="AX122" s="2"/>
      <c r="AY122" s="2"/>
      <c r="AZ122" s="4">
        <v>0.0</v>
      </c>
      <c r="BA122" s="4"/>
      <c r="BB122" s="4"/>
      <c r="BC122" s="4"/>
      <c r="BD122" s="4"/>
      <c r="BE122" s="4"/>
      <c r="BF122" s="4"/>
      <c r="BG122" s="4"/>
      <c r="BH122" s="4"/>
      <c r="BI122" s="4"/>
      <c r="BJ122" s="4"/>
      <c r="BK122" s="4"/>
      <c r="BL122" s="4"/>
      <c r="BM122" s="4">
        <f t="shared" si="53"/>
        <v>0</v>
      </c>
      <c r="BN122" s="4">
        <v>0.0</v>
      </c>
      <c r="BO122" s="4">
        <v>0.0</v>
      </c>
      <c r="BP122" s="4">
        <v>0.0</v>
      </c>
      <c r="BQ122" s="4">
        <v>0.0</v>
      </c>
      <c r="BR122" s="4">
        <v>0.0</v>
      </c>
      <c r="BS122" s="4">
        <v>0.0</v>
      </c>
      <c r="BT122" s="4">
        <v>0.0</v>
      </c>
      <c r="BU122" s="4">
        <v>0.0</v>
      </c>
      <c r="BV122" s="4">
        <v>0.0</v>
      </c>
      <c r="BW122" s="4"/>
      <c r="BX122" s="4"/>
      <c r="BY122" s="4"/>
      <c r="BZ122" s="4"/>
      <c r="CA122" s="4"/>
      <c r="CB122" s="4"/>
      <c r="CC122" s="4">
        <f t="shared" si="54"/>
        <v>0</v>
      </c>
      <c r="CD122" s="2"/>
      <c r="CE122" s="2"/>
      <c r="CF122" s="2"/>
    </row>
    <row r="123" ht="14.25" hidden="1" customHeight="1">
      <c r="A123" s="551" t="s">
        <v>5965</v>
      </c>
      <c r="B123" s="4">
        <v>0.0</v>
      </c>
      <c r="C123" s="548"/>
      <c r="D123" s="548"/>
      <c r="E123" s="548"/>
      <c r="F123" s="548"/>
      <c r="G123" s="548"/>
      <c r="H123" s="549"/>
      <c r="I123" s="549"/>
      <c r="J123" s="549"/>
      <c r="K123" s="549"/>
      <c r="L123" s="550"/>
      <c r="M123" s="549"/>
      <c r="N123" s="549"/>
      <c r="O123" s="549"/>
      <c r="P123" s="549"/>
      <c r="Q123" s="549"/>
      <c r="R123" s="549"/>
      <c r="S123" s="549"/>
      <c r="T123" s="548"/>
      <c r="U123" s="548"/>
      <c r="V123" s="548"/>
      <c r="W123" s="548"/>
      <c r="X123" s="4"/>
      <c r="Y123" s="548"/>
      <c r="Z123" s="4">
        <f t="shared" si="52"/>
        <v>0</v>
      </c>
      <c r="AA123" s="4">
        <v>0.0</v>
      </c>
      <c r="AB123" s="4">
        <v>0.0</v>
      </c>
      <c r="AC123" s="4">
        <v>0.0</v>
      </c>
      <c r="AD123" s="4">
        <v>0.0</v>
      </c>
      <c r="AE123" s="4">
        <v>0.0</v>
      </c>
      <c r="AF123" s="4">
        <v>0.0</v>
      </c>
      <c r="AG123" s="4">
        <v>0.0</v>
      </c>
      <c r="AH123" s="4">
        <v>0.0</v>
      </c>
      <c r="AI123" s="4">
        <v>0.0</v>
      </c>
      <c r="AJ123" s="4">
        <v>0.0</v>
      </c>
      <c r="AK123" s="4">
        <v>0.0</v>
      </c>
      <c r="AL123" s="4">
        <v>0.0</v>
      </c>
      <c r="AM123" s="4"/>
      <c r="AN123" s="4">
        <v>0.0</v>
      </c>
      <c r="AO123" s="4">
        <v>0.0</v>
      </c>
      <c r="AP123" s="4">
        <v>0.0</v>
      </c>
      <c r="AQ123" s="4">
        <v>0.0</v>
      </c>
      <c r="AR123" s="4">
        <v>0.0</v>
      </c>
      <c r="AS123" s="4">
        <v>0.0</v>
      </c>
      <c r="AT123" s="4">
        <v>0.0</v>
      </c>
      <c r="AU123" s="4"/>
      <c r="AV123" s="4"/>
      <c r="AW123" s="4"/>
      <c r="AX123" s="2"/>
      <c r="AY123" s="2"/>
      <c r="AZ123" s="4">
        <v>0.0</v>
      </c>
      <c r="BA123" s="4"/>
      <c r="BB123" s="4"/>
      <c r="BC123" s="4"/>
      <c r="BD123" s="4"/>
      <c r="BE123" s="4"/>
      <c r="BF123" s="4"/>
      <c r="BG123" s="4"/>
      <c r="BH123" s="4"/>
      <c r="BI123" s="4"/>
      <c r="BJ123" s="4"/>
      <c r="BK123" s="4"/>
      <c r="BL123" s="4"/>
      <c r="BM123" s="4">
        <f t="shared" si="53"/>
        <v>0</v>
      </c>
      <c r="BN123" s="4">
        <v>0.0</v>
      </c>
      <c r="BO123" s="4">
        <v>0.0</v>
      </c>
      <c r="BP123" s="4">
        <v>0.0</v>
      </c>
      <c r="BQ123" s="4">
        <v>0.0</v>
      </c>
      <c r="BR123" s="4">
        <v>0.0</v>
      </c>
      <c r="BS123" s="4">
        <v>0.0</v>
      </c>
      <c r="BT123" s="4">
        <v>0.0</v>
      </c>
      <c r="BU123" s="4">
        <v>0.0</v>
      </c>
      <c r="BV123" s="4">
        <v>0.0</v>
      </c>
      <c r="BW123" s="4"/>
      <c r="BX123" s="4"/>
      <c r="BY123" s="4"/>
      <c r="BZ123" s="4"/>
      <c r="CA123" s="4"/>
      <c r="CB123" s="4"/>
      <c r="CC123" s="4">
        <f t="shared" si="54"/>
        <v>0</v>
      </c>
      <c r="CD123" s="2"/>
      <c r="CE123" s="2"/>
      <c r="CF123" s="2"/>
    </row>
    <row r="124" ht="14.25" hidden="1" customHeight="1">
      <c r="A124" s="551" t="s">
        <v>5966</v>
      </c>
      <c r="B124" s="4">
        <v>0.0</v>
      </c>
      <c r="C124" s="548"/>
      <c r="D124" s="548"/>
      <c r="E124" s="548"/>
      <c r="F124" s="548"/>
      <c r="G124" s="548"/>
      <c r="H124" s="549"/>
      <c r="I124" s="549"/>
      <c r="J124" s="549"/>
      <c r="K124" s="549"/>
      <c r="L124" s="550"/>
      <c r="M124" s="549"/>
      <c r="N124" s="549"/>
      <c r="O124" s="549"/>
      <c r="P124" s="549"/>
      <c r="Q124" s="549"/>
      <c r="R124" s="549"/>
      <c r="S124" s="549"/>
      <c r="T124" s="548"/>
      <c r="U124" s="548"/>
      <c r="V124" s="548"/>
      <c r="W124" s="548"/>
      <c r="X124" s="4"/>
      <c r="Y124" s="548"/>
      <c r="Z124" s="4">
        <f t="shared" si="52"/>
        <v>0</v>
      </c>
      <c r="AA124" s="548"/>
      <c r="AB124" s="4">
        <v>0.0</v>
      </c>
      <c r="AC124" s="4">
        <v>0.0</v>
      </c>
      <c r="AD124" s="4">
        <v>0.0</v>
      </c>
      <c r="AE124" s="4">
        <v>0.0</v>
      </c>
      <c r="AF124" s="4">
        <v>0.0</v>
      </c>
      <c r="AG124" s="4">
        <v>0.0</v>
      </c>
      <c r="AH124" s="4">
        <v>0.0</v>
      </c>
      <c r="AI124" s="4">
        <v>0.0</v>
      </c>
      <c r="AJ124" s="4">
        <v>0.0</v>
      </c>
      <c r="AK124" s="4">
        <v>0.0</v>
      </c>
      <c r="AL124" s="4">
        <v>0.0</v>
      </c>
      <c r="AM124" s="4"/>
      <c r="AN124" s="548"/>
      <c r="AO124" s="548"/>
      <c r="AP124" s="548"/>
      <c r="AQ124" s="548"/>
      <c r="AR124" s="548"/>
      <c r="AS124" s="548"/>
      <c r="AT124" s="548"/>
      <c r="AU124" s="548"/>
      <c r="AV124" s="548"/>
      <c r="AW124" s="548"/>
      <c r="AX124" s="2"/>
      <c r="AY124" s="2"/>
      <c r="AZ124" s="4">
        <v>0.0</v>
      </c>
      <c r="BA124" s="4"/>
      <c r="BB124" s="4"/>
      <c r="BC124" s="4"/>
      <c r="BD124" s="4"/>
      <c r="BE124" s="4"/>
      <c r="BF124" s="4"/>
      <c r="BG124" s="4"/>
      <c r="BH124" s="4"/>
      <c r="BI124" s="4"/>
      <c r="BJ124" s="4"/>
      <c r="BK124" s="4"/>
      <c r="BL124" s="4"/>
      <c r="BM124" s="4">
        <f t="shared" si="53"/>
        <v>0</v>
      </c>
      <c r="BN124" s="4">
        <v>0.0</v>
      </c>
      <c r="BO124" s="4">
        <v>0.0</v>
      </c>
      <c r="BP124" s="4">
        <v>0.0</v>
      </c>
      <c r="BQ124" s="4">
        <v>0.0</v>
      </c>
      <c r="BR124" s="4">
        <v>0.0</v>
      </c>
      <c r="BS124" s="4">
        <v>0.0</v>
      </c>
      <c r="BT124" s="4">
        <v>0.0</v>
      </c>
      <c r="BU124" s="4">
        <v>0.0</v>
      </c>
      <c r="BV124" s="4">
        <v>0.0</v>
      </c>
      <c r="BW124" s="4"/>
      <c r="BX124" s="4"/>
      <c r="BY124" s="4"/>
      <c r="BZ124" s="4"/>
      <c r="CA124" s="4"/>
      <c r="CB124" s="4"/>
      <c r="CC124" s="4">
        <f t="shared" si="54"/>
        <v>0</v>
      </c>
      <c r="CD124" s="2"/>
      <c r="CE124" s="2"/>
      <c r="CF124" s="2"/>
    </row>
    <row r="125" ht="14.25" hidden="1" customHeight="1">
      <c r="A125" s="551" t="s">
        <v>5967</v>
      </c>
      <c r="B125" s="4">
        <v>0.0</v>
      </c>
      <c r="C125" s="548"/>
      <c r="D125" s="548"/>
      <c r="E125" s="548"/>
      <c r="F125" s="548"/>
      <c r="G125" s="548"/>
      <c r="H125" s="549"/>
      <c r="I125" s="549"/>
      <c r="J125" s="549"/>
      <c r="K125" s="549"/>
      <c r="L125" s="550"/>
      <c r="M125" s="549"/>
      <c r="N125" s="549"/>
      <c r="O125" s="549"/>
      <c r="P125" s="549"/>
      <c r="Q125" s="549"/>
      <c r="R125" s="549"/>
      <c r="S125" s="549"/>
      <c r="T125" s="548"/>
      <c r="U125" s="548"/>
      <c r="V125" s="548"/>
      <c r="W125" s="548"/>
      <c r="X125" s="4"/>
      <c r="Y125" s="548"/>
      <c r="Z125" s="4">
        <f t="shared" si="52"/>
        <v>0</v>
      </c>
      <c r="AA125" s="548"/>
      <c r="AB125" s="548"/>
      <c r="AC125" s="4">
        <v>0.0</v>
      </c>
      <c r="AD125" s="4">
        <v>0.0</v>
      </c>
      <c r="AE125" s="4">
        <v>0.0</v>
      </c>
      <c r="AF125" s="4">
        <v>0.0</v>
      </c>
      <c r="AG125" s="4">
        <v>0.0</v>
      </c>
      <c r="AH125" s="4">
        <v>0.0</v>
      </c>
      <c r="AI125" s="4">
        <v>0.0</v>
      </c>
      <c r="AJ125" s="4">
        <v>0.0</v>
      </c>
      <c r="AK125" s="4">
        <v>0.0</v>
      </c>
      <c r="AL125" s="4">
        <v>0.0</v>
      </c>
      <c r="AM125" s="4"/>
      <c r="AN125" s="548"/>
      <c r="AO125" s="548"/>
      <c r="AP125" s="548"/>
      <c r="AQ125" s="548"/>
      <c r="AR125" s="548"/>
      <c r="AS125" s="548"/>
      <c r="AT125" s="548"/>
      <c r="AU125" s="548"/>
      <c r="AV125" s="548"/>
      <c r="AW125" s="548"/>
      <c r="AX125" s="2"/>
      <c r="AY125" s="2"/>
      <c r="AZ125" s="4">
        <v>0.0</v>
      </c>
      <c r="BA125" s="4"/>
      <c r="BB125" s="4"/>
      <c r="BC125" s="4"/>
      <c r="BD125" s="4"/>
      <c r="BE125" s="4"/>
      <c r="BF125" s="4"/>
      <c r="BG125" s="4"/>
      <c r="BH125" s="4"/>
      <c r="BI125" s="4"/>
      <c r="BJ125" s="4"/>
      <c r="BK125" s="4"/>
      <c r="BL125" s="4"/>
      <c r="BM125" s="4">
        <f t="shared" si="53"/>
        <v>0</v>
      </c>
      <c r="BN125" s="4">
        <v>0.0</v>
      </c>
      <c r="BO125" s="4">
        <v>0.0</v>
      </c>
      <c r="BP125" s="4">
        <v>0.0</v>
      </c>
      <c r="BQ125" s="4">
        <v>0.0</v>
      </c>
      <c r="BR125" s="4">
        <v>0.0</v>
      </c>
      <c r="BS125" s="4">
        <v>0.0</v>
      </c>
      <c r="BT125" s="4">
        <v>0.0</v>
      </c>
      <c r="BU125" s="4">
        <v>0.0</v>
      </c>
      <c r="BV125" s="4">
        <v>0.0</v>
      </c>
      <c r="BW125" s="4"/>
      <c r="BX125" s="4"/>
      <c r="BY125" s="4"/>
      <c r="BZ125" s="4"/>
      <c r="CA125" s="4"/>
      <c r="CB125" s="4"/>
      <c r="CC125" s="4">
        <f t="shared" si="54"/>
        <v>0</v>
      </c>
      <c r="CD125" s="2"/>
      <c r="CE125" s="2"/>
      <c r="CF125" s="2"/>
    </row>
    <row r="126" ht="14.25" hidden="1" customHeight="1">
      <c r="A126" s="551" t="s">
        <v>5968</v>
      </c>
      <c r="B126" s="4">
        <v>0.0</v>
      </c>
      <c r="C126" s="548"/>
      <c r="D126" s="548"/>
      <c r="E126" s="548"/>
      <c r="F126" s="548"/>
      <c r="G126" s="548"/>
      <c r="H126" s="549"/>
      <c r="I126" s="549"/>
      <c r="J126" s="549"/>
      <c r="K126" s="549"/>
      <c r="L126" s="550"/>
      <c r="M126" s="549"/>
      <c r="N126" s="549"/>
      <c r="O126" s="549"/>
      <c r="P126" s="549"/>
      <c r="Q126" s="549"/>
      <c r="R126" s="549"/>
      <c r="S126" s="549"/>
      <c r="T126" s="548"/>
      <c r="U126" s="548"/>
      <c r="V126" s="548"/>
      <c r="W126" s="548"/>
      <c r="X126" s="4"/>
      <c r="Y126" s="548"/>
      <c r="Z126" s="4">
        <f t="shared" si="52"/>
        <v>0</v>
      </c>
      <c r="AA126" s="548"/>
      <c r="AB126" s="548"/>
      <c r="AC126" s="548"/>
      <c r="AD126" s="4">
        <v>0.0</v>
      </c>
      <c r="AE126" s="4">
        <v>0.0</v>
      </c>
      <c r="AF126" s="4">
        <v>0.0</v>
      </c>
      <c r="AG126" s="4">
        <v>0.0</v>
      </c>
      <c r="AH126" s="4">
        <v>0.0</v>
      </c>
      <c r="AI126" s="4">
        <v>0.0</v>
      </c>
      <c r="AJ126" s="4">
        <v>0.0</v>
      </c>
      <c r="AK126" s="4">
        <v>0.0</v>
      </c>
      <c r="AL126" s="4">
        <v>0.0</v>
      </c>
      <c r="AM126" s="4"/>
      <c r="AN126" s="548"/>
      <c r="AO126" s="548"/>
      <c r="AP126" s="548"/>
      <c r="AQ126" s="548"/>
      <c r="AR126" s="548"/>
      <c r="AS126" s="548"/>
      <c r="AT126" s="548"/>
      <c r="AU126" s="548"/>
      <c r="AV126" s="548"/>
      <c r="AW126" s="548"/>
      <c r="AX126" s="2"/>
      <c r="AY126" s="2"/>
      <c r="AZ126" s="4">
        <v>0.0</v>
      </c>
      <c r="BA126" s="4"/>
      <c r="BB126" s="4"/>
      <c r="BC126" s="4"/>
      <c r="BD126" s="4"/>
      <c r="BE126" s="4"/>
      <c r="BF126" s="4"/>
      <c r="BG126" s="4"/>
      <c r="BH126" s="4"/>
      <c r="BI126" s="4"/>
      <c r="BJ126" s="4"/>
      <c r="BK126" s="4"/>
      <c r="BL126" s="4"/>
      <c r="BM126" s="4">
        <f t="shared" si="53"/>
        <v>0</v>
      </c>
      <c r="BN126" s="4">
        <v>0.0</v>
      </c>
      <c r="BO126" s="4">
        <v>0.0</v>
      </c>
      <c r="BP126" s="4">
        <v>0.0</v>
      </c>
      <c r="BQ126" s="4">
        <v>0.0</v>
      </c>
      <c r="BR126" s="4">
        <v>0.0</v>
      </c>
      <c r="BS126" s="4">
        <v>0.0</v>
      </c>
      <c r="BT126" s="4">
        <v>0.0</v>
      </c>
      <c r="BU126" s="4">
        <v>0.0</v>
      </c>
      <c r="BV126" s="4">
        <v>0.0</v>
      </c>
      <c r="BW126" s="4"/>
      <c r="BX126" s="4"/>
      <c r="BY126" s="4"/>
      <c r="BZ126" s="4"/>
      <c r="CA126" s="4"/>
      <c r="CB126" s="4"/>
      <c r="CC126" s="4">
        <f t="shared" si="54"/>
        <v>0</v>
      </c>
      <c r="CD126" s="2"/>
      <c r="CE126" s="2"/>
      <c r="CF126" s="2"/>
    </row>
    <row r="127" ht="14.25" hidden="1" customHeight="1">
      <c r="A127" s="551" t="s">
        <v>5969</v>
      </c>
      <c r="B127" s="4">
        <v>0.0</v>
      </c>
      <c r="C127" s="548"/>
      <c r="D127" s="548"/>
      <c r="E127" s="548"/>
      <c r="F127" s="548"/>
      <c r="G127" s="548"/>
      <c r="H127" s="549"/>
      <c r="I127" s="549"/>
      <c r="J127" s="549"/>
      <c r="K127" s="549"/>
      <c r="L127" s="550"/>
      <c r="M127" s="549"/>
      <c r="N127" s="549"/>
      <c r="O127" s="549"/>
      <c r="P127" s="549"/>
      <c r="Q127" s="549"/>
      <c r="R127" s="549"/>
      <c r="S127" s="549"/>
      <c r="T127" s="548"/>
      <c r="U127" s="548"/>
      <c r="V127" s="548"/>
      <c r="W127" s="548"/>
      <c r="X127" s="4"/>
      <c r="Y127" s="548"/>
      <c r="Z127" s="4">
        <f t="shared" si="52"/>
        <v>0</v>
      </c>
      <c r="AA127" s="548"/>
      <c r="AB127" s="548"/>
      <c r="AC127" s="548"/>
      <c r="AD127" s="548"/>
      <c r="AE127" s="4">
        <v>0.0</v>
      </c>
      <c r="AF127" s="4">
        <v>0.0</v>
      </c>
      <c r="AG127" s="4">
        <v>0.0</v>
      </c>
      <c r="AH127" s="4">
        <v>0.0</v>
      </c>
      <c r="AI127" s="4">
        <v>0.0</v>
      </c>
      <c r="AJ127" s="4">
        <v>0.0</v>
      </c>
      <c r="AK127" s="4">
        <v>0.0</v>
      </c>
      <c r="AL127" s="4">
        <v>0.0</v>
      </c>
      <c r="AM127" s="4"/>
      <c r="AN127" s="548"/>
      <c r="AO127" s="548"/>
      <c r="AP127" s="548"/>
      <c r="AQ127" s="548"/>
      <c r="AR127" s="548"/>
      <c r="AS127" s="548"/>
      <c r="AT127" s="548"/>
      <c r="AU127" s="548"/>
      <c r="AV127" s="548"/>
      <c r="AW127" s="548"/>
      <c r="AX127" s="2"/>
      <c r="AY127" s="2"/>
      <c r="AZ127" s="4">
        <v>0.0</v>
      </c>
      <c r="BA127" s="4"/>
      <c r="BB127" s="4"/>
      <c r="BC127" s="4"/>
      <c r="BD127" s="4"/>
      <c r="BE127" s="4"/>
      <c r="BF127" s="4"/>
      <c r="BG127" s="4"/>
      <c r="BH127" s="4"/>
      <c r="BI127" s="4"/>
      <c r="BJ127" s="4"/>
      <c r="BK127" s="4"/>
      <c r="BL127" s="4"/>
      <c r="BM127" s="4">
        <f t="shared" si="53"/>
        <v>0</v>
      </c>
      <c r="BN127" s="4">
        <v>0.0</v>
      </c>
      <c r="BO127" s="4">
        <v>0.0</v>
      </c>
      <c r="BP127" s="4">
        <v>0.0</v>
      </c>
      <c r="BQ127" s="4">
        <v>0.0</v>
      </c>
      <c r="BR127" s="4">
        <v>0.0</v>
      </c>
      <c r="BS127" s="4">
        <v>0.0</v>
      </c>
      <c r="BT127" s="4">
        <v>0.0</v>
      </c>
      <c r="BU127" s="4">
        <v>0.0</v>
      </c>
      <c r="BV127" s="4">
        <v>0.0</v>
      </c>
      <c r="BW127" s="4"/>
      <c r="BX127" s="4"/>
      <c r="BY127" s="4"/>
      <c r="BZ127" s="4"/>
      <c r="CA127" s="4"/>
      <c r="CB127" s="4"/>
      <c r="CC127" s="4">
        <f t="shared" si="54"/>
        <v>0</v>
      </c>
      <c r="CD127" s="2"/>
      <c r="CE127" s="2"/>
      <c r="CF127" s="2"/>
    </row>
    <row r="128" ht="14.25" hidden="1" customHeight="1">
      <c r="A128" s="551" t="s">
        <v>5970</v>
      </c>
      <c r="B128" s="4">
        <v>0.0</v>
      </c>
      <c r="C128" s="548"/>
      <c r="D128" s="548"/>
      <c r="E128" s="548"/>
      <c r="F128" s="548"/>
      <c r="G128" s="548"/>
      <c r="H128" s="549"/>
      <c r="I128" s="549"/>
      <c r="J128" s="549"/>
      <c r="K128" s="549"/>
      <c r="L128" s="550"/>
      <c r="M128" s="549"/>
      <c r="N128" s="549"/>
      <c r="O128" s="549"/>
      <c r="P128" s="549"/>
      <c r="Q128" s="549"/>
      <c r="R128" s="549"/>
      <c r="S128" s="549"/>
      <c r="T128" s="548"/>
      <c r="U128" s="548"/>
      <c r="V128" s="548"/>
      <c r="W128" s="548"/>
      <c r="X128" s="4"/>
      <c r="Y128" s="548"/>
      <c r="Z128" s="4">
        <f t="shared" si="52"/>
        <v>0</v>
      </c>
      <c r="AA128" s="548"/>
      <c r="AB128" s="548"/>
      <c r="AC128" s="548"/>
      <c r="AD128" s="548"/>
      <c r="AE128" s="548"/>
      <c r="AF128" s="4">
        <v>0.0</v>
      </c>
      <c r="AG128" s="4">
        <v>0.0</v>
      </c>
      <c r="AH128" s="4">
        <v>0.0</v>
      </c>
      <c r="AI128" s="4">
        <v>0.0</v>
      </c>
      <c r="AJ128" s="4">
        <v>0.0</v>
      </c>
      <c r="AK128" s="4">
        <v>0.0</v>
      </c>
      <c r="AL128" s="4">
        <v>0.0</v>
      </c>
      <c r="AM128" s="4"/>
      <c r="AN128" s="548"/>
      <c r="AO128" s="548"/>
      <c r="AP128" s="548"/>
      <c r="AQ128" s="548"/>
      <c r="AR128" s="548"/>
      <c r="AS128" s="548"/>
      <c r="AT128" s="548"/>
      <c r="AU128" s="548"/>
      <c r="AV128" s="548"/>
      <c r="AW128" s="548"/>
      <c r="AX128" s="2"/>
      <c r="AY128" s="2"/>
      <c r="AZ128" s="4">
        <v>0.0</v>
      </c>
      <c r="BA128" s="4"/>
      <c r="BB128" s="4"/>
      <c r="BC128" s="4"/>
      <c r="BD128" s="4"/>
      <c r="BE128" s="4"/>
      <c r="BF128" s="4"/>
      <c r="BG128" s="4"/>
      <c r="BH128" s="4"/>
      <c r="BI128" s="4"/>
      <c r="BJ128" s="4"/>
      <c r="BK128" s="4"/>
      <c r="BL128" s="4"/>
      <c r="BM128" s="4">
        <f t="shared" si="53"/>
        <v>0</v>
      </c>
      <c r="BN128" s="4">
        <v>0.0</v>
      </c>
      <c r="BO128" s="4">
        <v>0.0</v>
      </c>
      <c r="BP128" s="4">
        <v>0.0</v>
      </c>
      <c r="BQ128" s="4">
        <v>0.0</v>
      </c>
      <c r="BR128" s="4">
        <v>0.0</v>
      </c>
      <c r="BS128" s="4">
        <v>0.0</v>
      </c>
      <c r="BT128" s="4">
        <v>0.0</v>
      </c>
      <c r="BU128" s="4">
        <v>0.0</v>
      </c>
      <c r="BV128" s="4">
        <v>0.0</v>
      </c>
      <c r="BW128" s="4"/>
      <c r="BX128" s="4"/>
      <c r="BY128" s="4"/>
      <c r="BZ128" s="4"/>
      <c r="CA128" s="4"/>
      <c r="CB128" s="4"/>
      <c r="CC128" s="4">
        <f t="shared" si="54"/>
        <v>0</v>
      </c>
      <c r="CD128" s="2"/>
      <c r="CE128" s="2"/>
      <c r="CF128" s="2"/>
    </row>
    <row r="129" ht="14.25" hidden="1" customHeight="1">
      <c r="A129" s="551" t="s">
        <v>5971</v>
      </c>
      <c r="B129" s="4"/>
      <c r="C129" s="548"/>
      <c r="D129" s="548"/>
      <c r="E129" s="548"/>
      <c r="F129" s="548"/>
      <c r="G129" s="548"/>
      <c r="H129" s="549"/>
      <c r="I129" s="549"/>
      <c r="J129" s="549"/>
      <c r="K129" s="549"/>
      <c r="L129" s="550"/>
      <c r="M129" s="549"/>
      <c r="N129" s="549"/>
      <c r="O129" s="549"/>
      <c r="P129" s="549"/>
      <c r="Q129" s="549"/>
      <c r="R129" s="549"/>
      <c r="S129" s="549"/>
      <c r="T129" s="548"/>
      <c r="U129" s="548"/>
      <c r="V129" s="548"/>
      <c r="W129" s="548"/>
      <c r="X129" s="4"/>
      <c r="Y129" s="548"/>
      <c r="Z129" s="4">
        <f t="shared" si="52"/>
        <v>0</v>
      </c>
      <c r="AA129" s="548"/>
      <c r="AB129" s="548"/>
      <c r="AC129" s="548"/>
      <c r="AD129" s="548"/>
      <c r="AE129" s="548"/>
      <c r="AF129" s="548"/>
      <c r="AG129" s="4">
        <v>0.0</v>
      </c>
      <c r="AH129" s="4">
        <v>0.0</v>
      </c>
      <c r="AI129" s="4">
        <v>0.0</v>
      </c>
      <c r="AJ129" s="4">
        <v>0.0</v>
      </c>
      <c r="AK129" s="4">
        <v>0.0</v>
      </c>
      <c r="AL129" s="4">
        <v>0.0</v>
      </c>
      <c r="AM129" s="4"/>
      <c r="AN129" s="548"/>
      <c r="AO129" s="548"/>
      <c r="AP129" s="548"/>
      <c r="AQ129" s="548"/>
      <c r="AR129" s="548"/>
      <c r="AS129" s="548"/>
      <c r="AT129" s="548"/>
      <c r="AU129" s="548"/>
      <c r="AV129" s="548"/>
      <c r="AW129" s="548"/>
      <c r="AX129" s="2"/>
      <c r="AY129" s="2"/>
      <c r="AZ129" s="4">
        <v>0.0</v>
      </c>
      <c r="BA129" s="4"/>
      <c r="BB129" s="4"/>
      <c r="BC129" s="4"/>
      <c r="BD129" s="4"/>
      <c r="BE129" s="4"/>
      <c r="BF129" s="4"/>
      <c r="BG129" s="4"/>
      <c r="BH129" s="4"/>
      <c r="BI129" s="4"/>
      <c r="BJ129" s="4"/>
      <c r="BK129" s="4"/>
      <c r="BL129" s="4"/>
      <c r="BM129" s="4">
        <f t="shared" si="53"/>
        <v>0</v>
      </c>
      <c r="BN129" s="4">
        <v>0.0</v>
      </c>
      <c r="BO129" s="4">
        <v>0.0</v>
      </c>
      <c r="BP129" s="4">
        <v>0.0</v>
      </c>
      <c r="BQ129" s="4">
        <v>0.0</v>
      </c>
      <c r="BR129" s="4">
        <v>0.0</v>
      </c>
      <c r="BS129" s="4">
        <v>0.0</v>
      </c>
      <c r="BT129" s="4">
        <v>0.0</v>
      </c>
      <c r="BU129" s="4">
        <v>0.0</v>
      </c>
      <c r="BV129" s="4">
        <v>0.0</v>
      </c>
      <c r="BW129" s="4"/>
      <c r="BX129" s="4"/>
      <c r="BY129" s="4"/>
      <c r="BZ129" s="4"/>
      <c r="CA129" s="4"/>
      <c r="CB129" s="4"/>
      <c r="CC129" s="4">
        <f t="shared" si="54"/>
        <v>0</v>
      </c>
      <c r="CD129" s="2"/>
      <c r="CE129" s="2"/>
      <c r="CF129" s="2"/>
    </row>
    <row r="130" ht="14.25" hidden="1" customHeight="1">
      <c r="A130" s="551" t="s">
        <v>6001</v>
      </c>
      <c r="B130" s="4"/>
      <c r="C130" s="548"/>
      <c r="D130" s="548"/>
      <c r="E130" s="548"/>
      <c r="F130" s="548"/>
      <c r="G130" s="548"/>
      <c r="H130" s="549"/>
      <c r="I130" s="549"/>
      <c r="J130" s="549"/>
      <c r="K130" s="549"/>
      <c r="L130" s="550"/>
      <c r="M130" s="549"/>
      <c r="N130" s="549"/>
      <c r="O130" s="549"/>
      <c r="P130" s="549"/>
      <c r="Q130" s="549"/>
      <c r="R130" s="549"/>
      <c r="S130" s="549"/>
      <c r="T130" s="548"/>
      <c r="U130" s="548"/>
      <c r="V130" s="548"/>
      <c r="W130" s="548"/>
      <c r="X130" s="4"/>
      <c r="Y130" s="548"/>
      <c r="Z130" s="4">
        <f t="shared" si="52"/>
        <v>0</v>
      </c>
      <c r="AA130" s="548"/>
      <c r="AB130" s="548"/>
      <c r="AC130" s="548"/>
      <c r="AD130" s="548"/>
      <c r="AE130" s="548"/>
      <c r="AF130" s="548"/>
      <c r="AG130" s="548"/>
      <c r="AH130" s="4">
        <v>0.0</v>
      </c>
      <c r="AI130" s="4">
        <v>0.0</v>
      </c>
      <c r="AJ130" s="4">
        <v>0.0</v>
      </c>
      <c r="AK130" s="4">
        <v>0.0</v>
      </c>
      <c r="AL130" s="4">
        <v>0.0</v>
      </c>
      <c r="AM130" s="4"/>
      <c r="AN130" s="548"/>
      <c r="AO130" s="548"/>
      <c r="AP130" s="548"/>
      <c r="AQ130" s="548"/>
      <c r="AR130" s="548"/>
      <c r="AS130" s="548"/>
      <c r="AT130" s="548"/>
      <c r="AU130" s="548"/>
      <c r="AV130" s="548"/>
      <c r="AW130" s="548"/>
      <c r="AX130" s="2"/>
      <c r="AY130" s="2"/>
      <c r="AZ130" s="4">
        <v>0.0</v>
      </c>
      <c r="BA130" s="4"/>
      <c r="BB130" s="4"/>
      <c r="BC130" s="4"/>
      <c r="BD130" s="4"/>
      <c r="BE130" s="4"/>
      <c r="BF130" s="4"/>
      <c r="BG130" s="4"/>
      <c r="BH130" s="4"/>
      <c r="BI130" s="4"/>
      <c r="BJ130" s="4"/>
      <c r="BK130" s="4"/>
      <c r="BL130" s="4"/>
      <c r="BM130" s="4">
        <f t="shared" si="53"/>
        <v>0</v>
      </c>
      <c r="BN130" s="4">
        <v>0.0</v>
      </c>
      <c r="BO130" s="4">
        <v>0.0</v>
      </c>
      <c r="BP130" s="4">
        <v>0.0</v>
      </c>
      <c r="BQ130" s="4">
        <v>0.0</v>
      </c>
      <c r="BR130" s="4">
        <v>0.0</v>
      </c>
      <c r="BS130" s="4">
        <v>0.0</v>
      </c>
      <c r="BT130" s="4">
        <v>0.0</v>
      </c>
      <c r="BU130" s="4">
        <v>0.0</v>
      </c>
      <c r="BV130" s="4">
        <v>0.0</v>
      </c>
      <c r="BW130" s="4"/>
      <c r="BX130" s="4"/>
      <c r="BY130" s="4"/>
      <c r="BZ130" s="4"/>
      <c r="CA130" s="4"/>
      <c r="CB130" s="4"/>
      <c r="CC130" s="4">
        <f t="shared" si="54"/>
        <v>0</v>
      </c>
      <c r="CD130" s="2"/>
      <c r="CE130" s="2"/>
      <c r="CF130" s="2"/>
    </row>
    <row r="131" ht="14.25" hidden="1" customHeight="1">
      <c r="A131" s="551" t="s">
        <v>6002</v>
      </c>
      <c r="B131" s="4"/>
      <c r="C131" s="548"/>
      <c r="D131" s="548"/>
      <c r="E131" s="548"/>
      <c r="F131" s="548"/>
      <c r="G131" s="548"/>
      <c r="H131" s="549"/>
      <c r="I131" s="549"/>
      <c r="J131" s="549"/>
      <c r="K131" s="549"/>
      <c r="L131" s="550"/>
      <c r="M131" s="549"/>
      <c r="N131" s="549"/>
      <c r="O131" s="549"/>
      <c r="P131" s="549"/>
      <c r="Q131" s="549"/>
      <c r="R131" s="549"/>
      <c r="S131" s="549"/>
      <c r="T131" s="548"/>
      <c r="U131" s="548"/>
      <c r="V131" s="548"/>
      <c r="W131" s="548"/>
      <c r="X131" s="4"/>
      <c r="Y131" s="548"/>
      <c r="Z131" s="4">
        <f t="shared" si="52"/>
        <v>0</v>
      </c>
      <c r="AA131" s="548"/>
      <c r="AB131" s="548"/>
      <c r="AC131" s="548"/>
      <c r="AD131" s="548"/>
      <c r="AE131" s="548"/>
      <c r="AF131" s="548"/>
      <c r="AG131" s="548"/>
      <c r="AH131" s="548"/>
      <c r="AI131" s="4">
        <v>0.0</v>
      </c>
      <c r="AJ131" s="4">
        <v>0.0</v>
      </c>
      <c r="AK131" s="4">
        <v>0.0</v>
      </c>
      <c r="AL131" s="4">
        <v>0.0</v>
      </c>
      <c r="AM131" s="4"/>
      <c r="AN131" s="548"/>
      <c r="AO131" s="548"/>
      <c r="AP131" s="548"/>
      <c r="AQ131" s="548"/>
      <c r="AR131" s="548"/>
      <c r="AS131" s="548"/>
      <c r="AT131" s="548"/>
      <c r="AU131" s="548"/>
      <c r="AV131" s="548"/>
      <c r="AW131" s="548"/>
      <c r="AX131" s="2"/>
      <c r="AY131" s="2"/>
      <c r="AZ131" s="4">
        <v>0.0</v>
      </c>
      <c r="BA131" s="4"/>
      <c r="BB131" s="4"/>
      <c r="BC131" s="4"/>
      <c r="BD131" s="4"/>
      <c r="BE131" s="4"/>
      <c r="BF131" s="4"/>
      <c r="BG131" s="4"/>
      <c r="BH131" s="4"/>
      <c r="BI131" s="4"/>
      <c r="BJ131" s="4"/>
      <c r="BK131" s="4"/>
      <c r="BL131" s="4"/>
      <c r="BM131" s="4">
        <f t="shared" si="53"/>
        <v>0</v>
      </c>
      <c r="BN131" s="4">
        <v>0.0</v>
      </c>
      <c r="BO131" s="4">
        <v>0.0</v>
      </c>
      <c r="BP131" s="4">
        <v>0.0</v>
      </c>
      <c r="BQ131" s="4">
        <v>0.0</v>
      </c>
      <c r="BR131" s="4">
        <v>0.0</v>
      </c>
      <c r="BS131" s="4">
        <v>0.0</v>
      </c>
      <c r="BT131" s="4">
        <v>0.0</v>
      </c>
      <c r="BU131" s="4">
        <v>0.0</v>
      </c>
      <c r="BV131" s="4">
        <v>0.0</v>
      </c>
      <c r="BW131" s="4"/>
      <c r="BX131" s="4"/>
      <c r="BY131" s="4"/>
      <c r="BZ131" s="4"/>
      <c r="CA131" s="4"/>
      <c r="CB131" s="4"/>
      <c r="CC131" s="4">
        <f t="shared" si="54"/>
        <v>0</v>
      </c>
      <c r="CD131" s="2"/>
      <c r="CE131" s="2"/>
      <c r="CF131" s="2"/>
    </row>
    <row r="132" ht="14.25" hidden="1" customHeight="1">
      <c r="A132" s="551" t="s">
        <v>6003</v>
      </c>
      <c r="B132" s="4"/>
      <c r="C132" s="548"/>
      <c r="D132" s="548"/>
      <c r="E132" s="548"/>
      <c r="F132" s="548"/>
      <c r="G132" s="548"/>
      <c r="H132" s="549"/>
      <c r="I132" s="549"/>
      <c r="J132" s="549"/>
      <c r="K132" s="549"/>
      <c r="L132" s="550"/>
      <c r="M132" s="549"/>
      <c r="N132" s="549"/>
      <c r="O132" s="549"/>
      <c r="P132" s="549"/>
      <c r="Q132" s="549"/>
      <c r="R132" s="549"/>
      <c r="S132" s="549"/>
      <c r="T132" s="548"/>
      <c r="U132" s="548"/>
      <c r="V132" s="548"/>
      <c r="W132" s="548"/>
      <c r="X132" s="4"/>
      <c r="Y132" s="548"/>
      <c r="Z132" s="4">
        <f t="shared" si="52"/>
        <v>0</v>
      </c>
      <c r="AA132" s="548"/>
      <c r="AB132" s="548"/>
      <c r="AC132" s="548"/>
      <c r="AD132" s="548"/>
      <c r="AE132" s="548"/>
      <c r="AF132" s="548"/>
      <c r="AG132" s="548"/>
      <c r="AH132" s="548"/>
      <c r="AI132" s="548"/>
      <c r="AJ132" s="4">
        <v>0.0</v>
      </c>
      <c r="AK132" s="4">
        <v>0.0</v>
      </c>
      <c r="AL132" s="4">
        <v>0.0</v>
      </c>
      <c r="AM132" s="4"/>
      <c r="AN132" s="548"/>
      <c r="AO132" s="548"/>
      <c r="AP132" s="548"/>
      <c r="AQ132" s="548"/>
      <c r="AR132" s="548"/>
      <c r="AS132" s="548"/>
      <c r="AT132" s="548"/>
      <c r="AU132" s="548"/>
      <c r="AV132" s="548"/>
      <c r="AW132" s="548"/>
      <c r="AX132" s="2"/>
      <c r="AY132" s="2"/>
      <c r="AZ132" s="4">
        <v>0.0</v>
      </c>
      <c r="BA132" s="4"/>
      <c r="BB132" s="4"/>
      <c r="BC132" s="4"/>
      <c r="BD132" s="4"/>
      <c r="BE132" s="4"/>
      <c r="BF132" s="4"/>
      <c r="BG132" s="4"/>
      <c r="BH132" s="4"/>
      <c r="BI132" s="4"/>
      <c r="BJ132" s="4"/>
      <c r="BK132" s="4"/>
      <c r="BL132" s="4"/>
      <c r="BM132" s="4">
        <f t="shared" si="53"/>
        <v>0</v>
      </c>
      <c r="BN132" s="4">
        <v>0.0</v>
      </c>
      <c r="BO132" s="4">
        <v>0.0</v>
      </c>
      <c r="BP132" s="4">
        <v>0.0</v>
      </c>
      <c r="BQ132" s="4">
        <v>0.0</v>
      </c>
      <c r="BR132" s="4">
        <v>0.0</v>
      </c>
      <c r="BS132" s="4">
        <v>0.0</v>
      </c>
      <c r="BT132" s="4">
        <v>0.0</v>
      </c>
      <c r="BU132" s="4">
        <v>0.0</v>
      </c>
      <c r="BV132" s="4">
        <v>0.0</v>
      </c>
      <c r="BW132" s="4"/>
      <c r="BX132" s="4"/>
      <c r="BY132" s="4"/>
      <c r="BZ132" s="4"/>
      <c r="CA132" s="4"/>
      <c r="CB132" s="4"/>
      <c r="CC132" s="4">
        <f t="shared" si="54"/>
        <v>0</v>
      </c>
      <c r="CD132" s="2"/>
      <c r="CE132" s="2"/>
      <c r="CF132" s="2"/>
    </row>
    <row r="133" ht="14.25" hidden="1" customHeight="1">
      <c r="A133" s="551" t="s">
        <v>6004</v>
      </c>
      <c r="B133" s="4"/>
      <c r="C133" s="548"/>
      <c r="D133" s="548"/>
      <c r="E133" s="548"/>
      <c r="F133" s="548"/>
      <c r="G133" s="548"/>
      <c r="H133" s="549"/>
      <c r="I133" s="549"/>
      <c r="J133" s="549"/>
      <c r="K133" s="549"/>
      <c r="L133" s="550"/>
      <c r="M133" s="549"/>
      <c r="N133" s="549"/>
      <c r="O133" s="549"/>
      <c r="P133" s="549"/>
      <c r="Q133" s="549"/>
      <c r="R133" s="549"/>
      <c r="S133" s="549"/>
      <c r="T133" s="548"/>
      <c r="U133" s="548"/>
      <c r="V133" s="548"/>
      <c r="W133" s="548"/>
      <c r="X133" s="4"/>
      <c r="Y133" s="548"/>
      <c r="Z133" s="4">
        <f t="shared" si="52"/>
        <v>0</v>
      </c>
      <c r="AA133" s="548"/>
      <c r="AB133" s="548"/>
      <c r="AC133" s="548"/>
      <c r="AD133" s="548"/>
      <c r="AE133" s="548"/>
      <c r="AF133" s="548"/>
      <c r="AG133" s="548"/>
      <c r="AH133" s="548"/>
      <c r="AI133" s="548"/>
      <c r="AJ133" s="548"/>
      <c r="AK133" s="4">
        <v>0.0</v>
      </c>
      <c r="AL133" s="4">
        <v>0.0</v>
      </c>
      <c r="AM133" s="4"/>
      <c r="AN133" s="548"/>
      <c r="AO133" s="548"/>
      <c r="AP133" s="548"/>
      <c r="AQ133" s="548"/>
      <c r="AR133" s="548"/>
      <c r="AS133" s="548"/>
      <c r="AT133" s="548"/>
      <c r="AU133" s="548"/>
      <c r="AV133" s="548"/>
      <c r="AW133" s="548"/>
      <c r="AX133" s="2"/>
      <c r="AY133" s="2"/>
      <c r="AZ133" s="4">
        <v>0.0</v>
      </c>
      <c r="BA133" s="4"/>
      <c r="BB133" s="4"/>
      <c r="BC133" s="4"/>
      <c r="BD133" s="4"/>
      <c r="BE133" s="4"/>
      <c r="BF133" s="4"/>
      <c r="BG133" s="4"/>
      <c r="BH133" s="4"/>
      <c r="BI133" s="4"/>
      <c r="BJ133" s="4"/>
      <c r="BK133" s="4"/>
      <c r="BL133" s="4"/>
      <c r="BM133" s="4">
        <f t="shared" si="53"/>
        <v>0</v>
      </c>
      <c r="BN133" s="4">
        <v>0.0</v>
      </c>
      <c r="BO133" s="4">
        <v>0.0</v>
      </c>
      <c r="BP133" s="4">
        <v>0.0</v>
      </c>
      <c r="BQ133" s="4">
        <v>0.0</v>
      </c>
      <c r="BR133" s="4">
        <v>0.0</v>
      </c>
      <c r="BS133" s="4">
        <v>0.0</v>
      </c>
      <c r="BT133" s="4">
        <v>0.0</v>
      </c>
      <c r="BU133" s="4">
        <v>0.0</v>
      </c>
      <c r="BV133" s="4">
        <v>0.0</v>
      </c>
      <c r="BW133" s="4"/>
      <c r="BX133" s="4"/>
      <c r="BY133" s="4"/>
      <c r="BZ133" s="4"/>
      <c r="CA133" s="4"/>
      <c r="CB133" s="4"/>
      <c r="CC133" s="4">
        <f t="shared" si="54"/>
        <v>0</v>
      </c>
      <c r="CD133" s="2"/>
      <c r="CE133" s="2"/>
      <c r="CF133" s="2"/>
    </row>
    <row r="134" ht="14.25" hidden="1" customHeight="1">
      <c r="A134" s="551" t="s">
        <v>6005</v>
      </c>
      <c r="B134" s="4"/>
      <c r="C134" s="548"/>
      <c r="D134" s="548"/>
      <c r="E134" s="548"/>
      <c r="F134" s="548"/>
      <c r="G134" s="548"/>
      <c r="H134" s="549"/>
      <c r="I134" s="549"/>
      <c r="J134" s="549"/>
      <c r="K134" s="549"/>
      <c r="L134" s="550"/>
      <c r="M134" s="549"/>
      <c r="N134" s="549"/>
      <c r="O134" s="549"/>
      <c r="P134" s="549"/>
      <c r="Q134" s="549"/>
      <c r="R134" s="549"/>
      <c r="S134" s="549"/>
      <c r="T134" s="548"/>
      <c r="U134" s="548"/>
      <c r="V134" s="548"/>
      <c r="W134" s="548"/>
      <c r="X134" s="4"/>
      <c r="Y134" s="548"/>
      <c r="Z134" s="4">
        <f t="shared" si="52"/>
        <v>0</v>
      </c>
      <c r="AA134" s="548"/>
      <c r="AB134" s="548"/>
      <c r="AC134" s="548"/>
      <c r="AD134" s="548"/>
      <c r="AE134" s="548"/>
      <c r="AF134" s="548"/>
      <c r="AG134" s="548"/>
      <c r="AH134" s="548"/>
      <c r="AI134" s="548"/>
      <c r="AJ134" s="548"/>
      <c r="AK134" s="548"/>
      <c r="AL134" s="4">
        <v>0.0</v>
      </c>
      <c r="AM134" s="4"/>
      <c r="AN134" s="548"/>
      <c r="AO134" s="548"/>
      <c r="AP134" s="548"/>
      <c r="AQ134" s="548"/>
      <c r="AR134" s="548"/>
      <c r="AS134" s="548"/>
      <c r="AT134" s="548"/>
      <c r="AU134" s="548"/>
      <c r="AV134" s="548"/>
      <c r="AW134" s="548"/>
      <c r="AX134" s="2"/>
      <c r="AY134" s="2"/>
      <c r="AZ134" s="4">
        <v>0.0</v>
      </c>
      <c r="BA134" s="4"/>
      <c r="BB134" s="4"/>
      <c r="BC134" s="4"/>
      <c r="BD134" s="4"/>
      <c r="BE134" s="4"/>
      <c r="BF134" s="4"/>
      <c r="BG134" s="4"/>
      <c r="BH134" s="4"/>
      <c r="BI134" s="4"/>
      <c r="BJ134" s="4"/>
      <c r="BK134" s="4"/>
      <c r="BL134" s="4"/>
      <c r="BM134" s="4">
        <f t="shared" si="53"/>
        <v>0</v>
      </c>
      <c r="BN134" s="4">
        <v>0.0</v>
      </c>
      <c r="BO134" s="4">
        <v>0.0</v>
      </c>
      <c r="BP134" s="4">
        <v>0.0</v>
      </c>
      <c r="BQ134" s="4">
        <v>0.0</v>
      </c>
      <c r="BR134" s="4">
        <v>0.0</v>
      </c>
      <c r="BS134" s="4">
        <v>0.0</v>
      </c>
      <c r="BT134" s="4">
        <v>0.0</v>
      </c>
      <c r="BU134" s="4">
        <v>0.0</v>
      </c>
      <c r="BV134" s="4">
        <v>0.0</v>
      </c>
      <c r="BW134" s="4"/>
      <c r="BX134" s="4"/>
      <c r="BY134" s="4"/>
      <c r="BZ134" s="4"/>
      <c r="CA134" s="4"/>
      <c r="CB134" s="4"/>
      <c r="CC134" s="4">
        <f t="shared" si="54"/>
        <v>0</v>
      </c>
      <c r="CD134" s="2"/>
      <c r="CE134" s="2"/>
      <c r="CF134" s="2"/>
    </row>
    <row r="135" ht="14.25" hidden="1" customHeight="1">
      <c r="A135" s="551" t="s">
        <v>5977</v>
      </c>
      <c r="B135" s="4"/>
      <c r="C135" s="548"/>
      <c r="D135" s="548"/>
      <c r="E135" s="548"/>
      <c r="F135" s="548"/>
      <c r="G135" s="548"/>
      <c r="H135" s="549"/>
      <c r="I135" s="549"/>
      <c r="J135" s="549"/>
      <c r="K135" s="549"/>
      <c r="L135" s="550"/>
      <c r="M135" s="549"/>
      <c r="N135" s="549"/>
      <c r="O135" s="549"/>
      <c r="P135" s="549"/>
      <c r="Q135" s="549"/>
      <c r="R135" s="549"/>
      <c r="S135" s="549"/>
      <c r="T135" s="548"/>
      <c r="U135" s="548"/>
      <c r="V135" s="548"/>
      <c r="W135" s="548"/>
      <c r="X135" s="4"/>
      <c r="Y135" s="548"/>
      <c r="Z135" s="548"/>
      <c r="AA135" s="548"/>
      <c r="AB135" s="548"/>
      <c r="AC135" s="548"/>
      <c r="AD135" s="548"/>
      <c r="AE135" s="548"/>
      <c r="AF135" s="548"/>
      <c r="AG135" s="548"/>
      <c r="AH135" s="548"/>
      <c r="AI135" s="548"/>
      <c r="AJ135" s="548"/>
      <c r="AK135" s="548"/>
      <c r="AL135" s="4">
        <v>0.0</v>
      </c>
      <c r="AM135" s="4"/>
      <c r="AN135" s="4">
        <v>0.0</v>
      </c>
      <c r="AO135" s="4">
        <v>0.0</v>
      </c>
      <c r="AP135" s="4">
        <v>0.0</v>
      </c>
      <c r="AQ135" s="4">
        <v>0.0</v>
      </c>
      <c r="AR135" s="4">
        <v>0.0</v>
      </c>
      <c r="AS135" s="4">
        <v>0.0</v>
      </c>
      <c r="AT135" s="4">
        <v>0.0</v>
      </c>
      <c r="AU135" s="4"/>
      <c r="AV135" s="4"/>
      <c r="AW135" s="4"/>
      <c r="AX135" s="2"/>
      <c r="AY135" s="2"/>
      <c r="AZ135" s="4">
        <v>0.0</v>
      </c>
      <c r="BA135" s="4"/>
      <c r="BB135" s="4"/>
      <c r="BC135" s="4"/>
      <c r="BD135" s="4"/>
      <c r="BE135" s="4"/>
      <c r="BF135" s="4"/>
      <c r="BG135" s="4"/>
      <c r="BH135" s="4"/>
      <c r="BI135" s="4"/>
      <c r="BJ135" s="4"/>
      <c r="BK135" s="4"/>
      <c r="BL135" s="4"/>
      <c r="BM135" s="4">
        <f t="shared" si="53"/>
        <v>0</v>
      </c>
      <c r="BN135" s="4">
        <v>0.0</v>
      </c>
      <c r="BO135" s="4">
        <v>0.0</v>
      </c>
      <c r="BP135" s="4">
        <v>0.0</v>
      </c>
      <c r="BQ135" s="4">
        <v>0.0</v>
      </c>
      <c r="BR135" s="4">
        <v>0.0</v>
      </c>
      <c r="BS135" s="4">
        <v>0.0</v>
      </c>
      <c r="BT135" s="4">
        <v>0.0</v>
      </c>
      <c r="BU135" s="4">
        <v>0.0</v>
      </c>
      <c r="BV135" s="4">
        <v>0.0</v>
      </c>
      <c r="BW135" s="4"/>
      <c r="BX135" s="4"/>
      <c r="BY135" s="4"/>
      <c r="BZ135" s="4"/>
      <c r="CA135" s="4"/>
      <c r="CB135" s="4"/>
      <c r="CC135" s="4">
        <f t="shared" si="54"/>
        <v>0</v>
      </c>
      <c r="CD135" s="2"/>
      <c r="CE135" s="2"/>
      <c r="CF135" s="2"/>
    </row>
    <row r="136" ht="14.25" hidden="1" customHeight="1">
      <c r="A136" s="551" t="s">
        <v>5978</v>
      </c>
      <c r="B136" s="4"/>
      <c r="C136" s="548"/>
      <c r="D136" s="548"/>
      <c r="E136" s="548"/>
      <c r="F136" s="548"/>
      <c r="G136" s="548"/>
      <c r="H136" s="549"/>
      <c r="I136" s="549"/>
      <c r="J136" s="549"/>
      <c r="K136" s="549"/>
      <c r="L136" s="550"/>
      <c r="M136" s="549"/>
      <c r="N136" s="549"/>
      <c r="O136" s="549"/>
      <c r="P136" s="549"/>
      <c r="Q136" s="549"/>
      <c r="R136" s="549"/>
      <c r="S136" s="549"/>
      <c r="T136" s="548"/>
      <c r="U136" s="548"/>
      <c r="V136" s="548"/>
      <c r="W136" s="548"/>
      <c r="X136" s="4"/>
      <c r="Y136" s="548"/>
      <c r="Z136" s="548"/>
      <c r="AA136" s="548"/>
      <c r="AB136" s="548"/>
      <c r="AC136" s="548"/>
      <c r="AD136" s="548"/>
      <c r="AE136" s="548"/>
      <c r="AF136" s="548"/>
      <c r="AG136" s="548"/>
      <c r="AH136" s="548"/>
      <c r="AI136" s="548"/>
      <c r="AJ136" s="548"/>
      <c r="AK136" s="548"/>
      <c r="AL136" s="4"/>
      <c r="AM136" s="4"/>
      <c r="AN136" s="548"/>
      <c r="AO136" s="4">
        <v>0.0</v>
      </c>
      <c r="AP136" s="4">
        <v>0.0</v>
      </c>
      <c r="AQ136" s="4">
        <v>0.0</v>
      </c>
      <c r="AR136" s="4">
        <v>0.0</v>
      </c>
      <c r="AS136" s="4">
        <v>0.0</v>
      </c>
      <c r="AT136" s="4">
        <v>0.0</v>
      </c>
      <c r="AU136" s="4"/>
      <c r="AV136" s="4"/>
      <c r="AW136" s="4"/>
      <c r="AX136" s="2"/>
      <c r="AY136" s="2"/>
      <c r="AZ136" s="4">
        <v>0.0</v>
      </c>
      <c r="BA136" s="4"/>
      <c r="BB136" s="4"/>
      <c r="BC136" s="4"/>
      <c r="BD136" s="4"/>
      <c r="BE136" s="4"/>
      <c r="BF136" s="4"/>
      <c r="BG136" s="4"/>
      <c r="BH136" s="4"/>
      <c r="BI136" s="4"/>
      <c r="BJ136" s="4"/>
      <c r="BK136" s="4"/>
      <c r="BL136" s="4"/>
      <c r="BM136" s="4">
        <f t="shared" si="53"/>
        <v>0</v>
      </c>
      <c r="BN136" s="4">
        <v>0.0</v>
      </c>
      <c r="BO136" s="4">
        <v>0.0</v>
      </c>
      <c r="BP136" s="4">
        <v>0.0</v>
      </c>
      <c r="BQ136" s="4">
        <v>0.0</v>
      </c>
      <c r="BR136" s="4">
        <v>0.0</v>
      </c>
      <c r="BS136" s="4">
        <v>0.0</v>
      </c>
      <c r="BT136" s="4">
        <v>0.0</v>
      </c>
      <c r="BU136" s="4">
        <v>0.0</v>
      </c>
      <c r="BV136" s="4">
        <v>0.0</v>
      </c>
      <c r="BW136" s="4"/>
      <c r="BX136" s="4"/>
      <c r="BY136" s="4"/>
      <c r="BZ136" s="4"/>
      <c r="CA136" s="4"/>
      <c r="CB136" s="4"/>
      <c r="CC136" s="4">
        <f t="shared" si="54"/>
        <v>0</v>
      </c>
      <c r="CD136" s="2"/>
      <c r="CE136" s="2"/>
      <c r="CF136" s="2"/>
    </row>
    <row r="137" ht="14.25" hidden="1" customHeight="1">
      <c r="A137" s="551" t="s">
        <v>5979</v>
      </c>
      <c r="B137" s="4"/>
      <c r="C137" s="548"/>
      <c r="D137" s="548"/>
      <c r="E137" s="548"/>
      <c r="F137" s="548"/>
      <c r="G137" s="548"/>
      <c r="H137" s="549"/>
      <c r="I137" s="549"/>
      <c r="J137" s="549"/>
      <c r="K137" s="549"/>
      <c r="L137" s="550"/>
      <c r="M137" s="549"/>
      <c r="N137" s="549"/>
      <c r="O137" s="549"/>
      <c r="P137" s="549"/>
      <c r="Q137" s="549"/>
      <c r="R137" s="549"/>
      <c r="S137" s="549"/>
      <c r="T137" s="548"/>
      <c r="U137" s="548"/>
      <c r="V137" s="548"/>
      <c r="W137" s="548"/>
      <c r="X137" s="4"/>
      <c r="Y137" s="548"/>
      <c r="Z137" s="548"/>
      <c r="AA137" s="548"/>
      <c r="AB137" s="548"/>
      <c r="AC137" s="548"/>
      <c r="AD137" s="548"/>
      <c r="AE137" s="548"/>
      <c r="AF137" s="548"/>
      <c r="AG137" s="548"/>
      <c r="AH137" s="548"/>
      <c r="AI137" s="548"/>
      <c r="AJ137" s="548"/>
      <c r="AK137" s="548"/>
      <c r="AL137" s="4"/>
      <c r="AM137" s="4"/>
      <c r="AN137" s="548"/>
      <c r="AO137" s="548"/>
      <c r="AP137" s="4">
        <v>0.0</v>
      </c>
      <c r="AQ137" s="4">
        <v>0.0</v>
      </c>
      <c r="AR137" s="4">
        <v>0.0</v>
      </c>
      <c r="AS137" s="4">
        <v>0.0</v>
      </c>
      <c r="AT137" s="4">
        <v>0.0</v>
      </c>
      <c r="AU137" s="4"/>
      <c r="AV137" s="4"/>
      <c r="AW137" s="4"/>
      <c r="AX137" s="2"/>
      <c r="AY137" s="2"/>
      <c r="AZ137" s="4">
        <v>0.0</v>
      </c>
      <c r="BA137" s="4"/>
      <c r="BB137" s="4"/>
      <c r="BC137" s="4"/>
      <c r="BD137" s="4"/>
      <c r="BE137" s="4"/>
      <c r="BF137" s="4"/>
      <c r="BG137" s="4"/>
      <c r="BH137" s="4"/>
      <c r="BI137" s="4"/>
      <c r="BJ137" s="4"/>
      <c r="BK137" s="4"/>
      <c r="BL137" s="4"/>
      <c r="BM137" s="4">
        <f t="shared" si="53"/>
        <v>0</v>
      </c>
      <c r="BN137" s="4">
        <v>0.0</v>
      </c>
      <c r="BO137" s="4">
        <v>0.0</v>
      </c>
      <c r="BP137" s="4">
        <v>0.0</v>
      </c>
      <c r="BQ137" s="4">
        <v>0.0</v>
      </c>
      <c r="BR137" s="4">
        <v>0.0</v>
      </c>
      <c r="BS137" s="4">
        <v>0.0</v>
      </c>
      <c r="BT137" s="4">
        <v>0.0</v>
      </c>
      <c r="BU137" s="4">
        <v>0.0</v>
      </c>
      <c r="BV137" s="4">
        <v>0.0</v>
      </c>
      <c r="BW137" s="4"/>
      <c r="BX137" s="4"/>
      <c r="BY137" s="4"/>
      <c r="BZ137" s="4"/>
      <c r="CA137" s="4"/>
      <c r="CB137" s="4"/>
      <c r="CC137" s="4">
        <f t="shared" si="54"/>
        <v>0</v>
      </c>
      <c r="CD137" s="2"/>
      <c r="CE137" s="2"/>
      <c r="CF137" s="2"/>
    </row>
    <row r="138" ht="14.25" hidden="1" customHeight="1">
      <c r="A138" s="551" t="s">
        <v>6006</v>
      </c>
      <c r="B138" s="4"/>
      <c r="C138" s="548"/>
      <c r="D138" s="548"/>
      <c r="E138" s="548"/>
      <c r="F138" s="548"/>
      <c r="G138" s="548"/>
      <c r="H138" s="549"/>
      <c r="I138" s="549"/>
      <c r="J138" s="549"/>
      <c r="K138" s="549"/>
      <c r="L138" s="550"/>
      <c r="M138" s="549"/>
      <c r="N138" s="549"/>
      <c r="O138" s="549"/>
      <c r="P138" s="549"/>
      <c r="Q138" s="549"/>
      <c r="R138" s="549"/>
      <c r="S138" s="549"/>
      <c r="T138" s="548"/>
      <c r="U138" s="548"/>
      <c r="V138" s="548"/>
      <c r="W138" s="548"/>
      <c r="X138" s="4"/>
      <c r="Y138" s="548"/>
      <c r="Z138" s="548"/>
      <c r="AA138" s="548"/>
      <c r="AB138" s="548"/>
      <c r="AC138" s="548"/>
      <c r="AD138" s="548"/>
      <c r="AE138" s="548"/>
      <c r="AF138" s="548"/>
      <c r="AG138" s="548"/>
      <c r="AH138" s="548"/>
      <c r="AI138" s="548"/>
      <c r="AJ138" s="548"/>
      <c r="AK138" s="548"/>
      <c r="AL138" s="4"/>
      <c r="AM138" s="4"/>
      <c r="AN138" s="548"/>
      <c r="AO138" s="548"/>
      <c r="AP138" s="548"/>
      <c r="AQ138" s="4"/>
      <c r="AR138" s="4"/>
      <c r="AS138" s="4"/>
      <c r="AT138" s="4"/>
      <c r="AU138" s="4"/>
      <c r="AV138" s="4"/>
      <c r="AW138" s="4"/>
      <c r="AX138" s="2"/>
      <c r="AY138" s="2"/>
      <c r="AZ138" s="4">
        <v>0.0</v>
      </c>
      <c r="BA138" s="4"/>
      <c r="BB138" s="4"/>
      <c r="BC138" s="4"/>
      <c r="BD138" s="4"/>
      <c r="BE138" s="4"/>
      <c r="BF138" s="4"/>
      <c r="BG138" s="4"/>
      <c r="BH138" s="4"/>
      <c r="BI138" s="4"/>
      <c r="BJ138" s="4"/>
      <c r="BK138" s="4"/>
      <c r="BL138" s="4"/>
      <c r="BM138" s="4">
        <f t="shared" si="53"/>
        <v>0</v>
      </c>
      <c r="BN138" s="4">
        <v>0.0</v>
      </c>
      <c r="BO138" s="4">
        <v>0.0</v>
      </c>
      <c r="BP138" s="4">
        <v>0.0</v>
      </c>
      <c r="BQ138" s="4">
        <v>0.0</v>
      </c>
      <c r="BR138" s="4">
        <v>0.0</v>
      </c>
      <c r="BS138" s="4">
        <v>0.0</v>
      </c>
      <c r="BT138" s="4">
        <v>0.0</v>
      </c>
      <c r="BU138" s="4">
        <v>0.0</v>
      </c>
      <c r="BV138" s="4">
        <v>0.0</v>
      </c>
      <c r="BW138" s="4"/>
      <c r="BX138" s="4"/>
      <c r="BY138" s="4"/>
      <c r="BZ138" s="4"/>
      <c r="CA138" s="4"/>
      <c r="CB138" s="4"/>
      <c r="CC138" s="4">
        <f t="shared" si="54"/>
        <v>0</v>
      </c>
      <c r="CD138" s="2"/>
      <c r="CE138" s="2"/>
      <c r="CF138" s="2"/>
    </row>
    <row r="139" ht="14.25" hidden="1" customHeight="1">
      <c r="A139" s="551" t="s">
        <v>5981</v>
      </c>
      <c r="B139" s="4"/>
      <c r="C139" s="548"/>
      <c r="D139" s="548"/>
      <c r="E139" s="548"/>
      <c r="F139" s="548"/>
      <c r="G139" s="548"/>
      <c r="H139" s="549"/>
      <c r="I139" s="549"/>
      <c r="J139" s="549"/>
      <c r="K139" s="549"/>
      <c r="L139" s="550"/>
      <c r="M139" s="549"/>
      <c r="N139" s="549"/>
      <c r="O139" s="549"/>
      <c r="P139" s="549"/>
      <c r="Q139" s="549"/>
      <c r="R139" s="549"/>
      <c r="S139" s="549"/>
      <c r="T139" s="548"/>
      <c r="U139" s="548"/>
      <c r="V139" s="548"/>
      <c r="W139" s="548"/>
      <c r="X139" s="4"/>
      <c r="Y139" s="548"/>
      <c r="Z139" s="548"/>
      <c r="AA139" s="548"/>
      <c r="AB139" s="548"/>
      <c r="AC139" s="548"/>
      <c r="AD139" s="548"/>
      <c r="AE139" s="548"/>
      <c r="AF139" s="548"/>
      <c r="AG139" s="548"/>
      <c r="AH139" s="548"/>
      <c r="AI139" s="548"/>
      <c r="AJ139" s="548"/>
      <c r="AK139" s="548"/>
      <c r="AL139" s="4"/>
      <c r="AM139" s="4"/>
      <c r="AN139" s="548"/>
      <c r="AO139" s="548"/>
      <c r="AP139" s="548"/>
      <c r="AQ139" s="548"/>
      <c r="AR139" s="4"/>
      <c r="AS139" s="4"/>
      <c r="AT139" s="4"/>
      <c r="AU139" s="4"/>
      <c r="AV139" s="4"/>
      <c r="AW139" s="4"/>
      <c r="AX139" s="2"/>
      <c r="AY139" s="2"/>
      <c r="AZ139" s="4">
        <v>0.0</v>
      </c>
      <c r="BA139" s="4"/>
      <c r="BB139" s="4"/>
      <c r="BC139" s="4"/>
      <c r="BD139" s="4"/>
      <c r="BE139" s="4"/>
      <c r="BF139" s="4"/>
      <c r="BG139" s="4"/>
      <c r="BH139" s="4"/>
      <c r="BI139" s="4"/>
      <c r="BJ139" s="4"/>
      <c r="BK139" s="4"/>
      <c r="BL139" s="4"/>
      <c r="BM139" s="4">
        <f t="shared" si="53"/>
        <v>0</v>
      </c>
      <c r="BN139" s="4">
        <v>0.0</v>
      </c>
      <c r="BO139" s="4">
        <v>0.0</v>
      </c>
      <c r="BP139" s="4">
        <v>0.0</v>
      </c>
      <c r="BQ139" s="4">
        <v>0.0</v>
      </c>
      <c r="BR139" s="4">
        <v>0.0</v>
      </c>
      <c r="BS139" s="4">
        <v>0.0</v>
      </c>
      <c r="BT139" s="4">
        <v>0.0</v>
      </c>
      <c r="BU139" s="4">
        <v>0.0</v>
      </c>
      <c r="BV139" s="4">
        <v>0.0</v>
      </c>
      <c r="BW139" s="4"/>
      <c r="BX139" s="4"/>
      <c r="BY139" s="4"/>
      <c r="BZ139" s="4"/>
      <c r="CA139" s="4"/>
      <c r="CB139" s="4"/>
      <c r="CC139" s="4">
        <f t="shared" si="54"/>
        <v>0</v>
      </c>
      <c r="CD139" s="2"/>
      <c r="CE139" s="2"/>
      <c r="CF139" s="2"/>
    </row>
    <row r="140" ht="14.25" customHeight="1">
      <c r="A140" s="2"/>
      <c r="B140" s="2"/>
      <c r="C140" s="4"/>
      <c r="D140" s="4"/>
      <c r="E140" s="4"/>
      <c r="F140" s="4"/>
      <c r="G140" s="4"/>
      <c r="H140" s="2"/>
      <c r="I140" s="2"/>
      <c r="J140" s="2"/>
      <c r="K140" s="2"/>
      <c r="L140" s="2"/>
      <c r="M140" s="549"/>
      <c r="N140" s="549"/>
      <c r="O140" s="549"/>
      <c r="P140" s="549"/>
      <c r="Q140" s="549"/>
      <c r="R140" s="549"/>
      <c r="S140" s="549"/>
      <c r="T140" s="548"/>
      <c r="U140" s="548"/>
      <c r="V140" s="548"/>
      <c r="W140" s="548"/>
      <c r="X140" s="4"/>
      <c r="Y140" s="2"/>
      <c r="Z140" s="2"/>
      <c r="AA140" s="4">
        <v>0.0</v>
      </c>
      <c r="AB140" s="4">
        <v>0.0</v>
      </c>
      <c r="AC140" s="4"/>
      <c r="AD140" s="4"/>
      <c r="AE140" s="4"/>
      <c r="AF140" s="4"/>
      <c r="AG140" s="4"/>
      <c r="AH140" s="4"/>
      <c r="AI140" s="4"/>
      <c r="AJ140" s="4"/>
      <c r="AK140" s="4"/>
      <c r="AL140" s="4"/>
      <c r="AM140" s="4"/>
      <c r="AN140" s="4"/>
      <c r="AO140" s="4">
        <v>0.0</v>
      </c>
      <c r="AP140" s="4">
        <v>0.0</v>
      </c>
      <c r="AQ140" s="4">
        <v>0.0</v>
      </c>
      <c r="AR140" s="4">
        <v>0.0</v>
      </c>
      <c r="AS140" s="4">
        <v>0.0</v>
      </c>
      <c r="AT140" s="4">
        <v>0.0</v>
      </c>
      <c r="AU140" s="4"/>
      <c r="AV140" s="4"/>
      <c r="AW140" s="4"/>
      <c r="AX140" s="2"/>
      <c r="AY140" s="2"/>
      <c r="AZ140" s="4">
        <v>0.0</v>
      </c>
      <c r="BA140" s="4"/>
      <c r="BB140" s="4"/>
      <c r="BC140" s="4"/>
      <c r="BD140" s="4"/>
      <c r="BE140" s="4"/>
      <c r="BF140" s="4"/>
      <c r="BG140" s="4"/>
      <c r="BH140" s="4"/>
      <c r="BI140" s="4"/>
      <c r="BJ140" s="4"/>
      <c r="BK140" s="4"/>
      <c r="BL140" s="4"/>
      <c r="BM140" s="4">
        <f t="shared" si="53"/>
        <v>0</v>
      </c>
      <c r="BN140" s="4">
        <v>0.0</v>
      </c>
      <c r="BO140" s="4">
        <v>0.0</v>
      </c>
      <c r="BP140" s="4">
        <v>0.0</v>
      </c>
      <c r="BQ140" s="4">
        <v>0.0</v>
      </c>
      <c r="BR140" s="4">
        <v>0.0</v>
      </c>
      <c r="BS140" s="4">
        <v>0.0</v>
      </c>
      <c r="BT140" s="4">
        <v>0.0</v>
      </c>
      <c r="BU140" s="4">
        <v>0.0</v>
      </c>
      <c r="BV140" s="4">
        <v>0.0</v>
      </c>
      <c r="BW140" s="4"/>
      <c r="BX140" s="4"/>
      <c r="BY140" s="4"/>
      <c r="BZ140" s="4"/>
      <c r="CA140" s="4"/>
      <c r="CB140" s="4"/>
      <c r="CC140" s="4">
        <f t="shared" si="54"/>
        <v>0</v>
      </c>
      <c r="CD140" s="2"/>
      <c r="CE140" s="2"/>
      <c r="CF140" s="2"/>
    </row>
    <row r="141" ht="14.25" customHeight="1">
      <c r="A141" s="552" t="s">
        <v>15</v>
      </c>
      <c r="B141" s="553">
        <f t="shared" ref="B141:CC141" si="56">SUM(B102:B140)</f>
        <v>37377.3984</v>
      </c>
      <c r="C141" s="553">
        <f t="shared" si="56"/>
        <v>36211.9512</v>
      </c>
      <c r="D141" s="553">
        <f t="shared" si="56"/>
        <v>0</v>
      </c>
      <c r="E141" s="553">
        <f t="shared" si="56"/>
        <v>128.5716</v>
      </c>
      <c r="F141" s="553">
        <f t="shared" si="56"/>
        <v>0</v>
      </c>
      <c r="G141" s="553">
        <f t="shared" si="56"/>
        <v>0</v>
      </c>
      <c r="H141" s="553">
        <f t="shared" si="56"/>
        <v>0</v>
      </c>
      <c r="I141" s="553">
        <f t="shared" si="56"/>
        <v>0</v>
      </c>
      <c r="J141" s="553">
        <f t="shared" si="56"/>
        <v>0</v>
      </c>
      <c r="K141" s="553">
        <f t="shared" si="56"/>
        <v>0</v>
      </c>
      <c r="L141" s="553">
        <f t="shared" si="56"/>
        <v>36340.5228</v>
      </c>
      <c r="M141" s="553">
        <f t="shared" si="56"/>
        <v>1036.8756</v>
      </c>
      <c r="N141" s="553">
        <f t="shared" si="56"/>
        <v>0</v>
      </c>
      <c r="O141" s="553">
        <f t="shared" si="56"/>
        <v>0</v>
      </c>
      <c r="P141" s="553">
        <f t="shared" si="56"/>
        <v>0</v>
      </c>
      <c r="Q141" s="553">
        <f t="shared" si="56"/>
        <v>0</v>
      </c>
      <c r="R141" s="553">
        <f t="shared" si="56"/>
        <v>0</v>
      </c>
      <c r="S141" s="553">
        <f t="shared" si="56"/>
        <v>0</v>
      </c>
      <c r="T141" s="553">
        <f t="shared" si="56"/>
        <v>0</v>
      </c>
      <c r="U141" s="553">
        <f t="shared" si="56"/>
        <v>0</v>
      </c>
      <c r="V141" s="553">
        <f t="shared" si="56"/>
        <v>0</v>
      </c>
      <c r="W141" s="553">
        <f t="shared" si="56"/>
        <v>0</v>
      </c>
      <c r="X141" s="553">
        <f t="shared" si="56"/>
        <v>0</v>
      </c>
      <c r="Y141" s="553">
        <f t="shared" si="56"/>
        <v>1036.8756</v>
      </c>
      <c r="Z141" s="553">
        <f t="shared" si="56"/>
        <v>0</v>
      </c>
      <c r="AA141" s="553">
        <f t="shared" si="56"/>
        <v>0</v>
      </c>
      <c r="AB141" s="553">
        <f t="shared" si="56"/>
        <v>0</v>
      </c>
      <c r="AC141" s="553">
        <f t="shared" si="56"/>
        <v>0</v>
      </c>
      <c r="AD141" s="553">
        <f t="shared" si="56"/>
        <v>0</v>
      </c>
      <c r="AE141" s="553">
        <f t="shared" si="56"/>
        <v>0</v>
      </c>
      <c r="AF141" s="553">
        <f t="shared" si="56"/>
        <v>0</v>
      </c>
      <c r="AG141" s="553">
        <f t="shared" si="56"/>
        <v>0</v>
      </c>
      <c r="AH141" s="553">
        <f t="shared" si="56"/>
        <v>0</v>
      </c>
      <c r="AI141" s="553">
        <f t="shared" si="56"/>
        <v>0</v>
      </c>
      <c r="AJ141" s="553">
        <f t="shared" si="56"/>
        <v>0</v>
      </c>
      <c r="AK141" s="553">
        <f t="shared" si="56"/>
        <v>0</v>
      </c>
      <c r="AL141" s="553">
        <f t="shared" si="56"/>
        <v>0</v>
      </c>
      <c r="AM141" s="553">
        <f t="shared" si="56"/>
        <v>0</v>
      </c>
      <c r="AN141" s="553">
        <f t="shared" si="56"/>
        <v>0</v>
      </c>
      <c r="AO141" s="553">
        <f t="shared" si="56"/>
        <v>0</v>
      </c>
      <c r="AP141" s="553">
        <f t="shared" si="56"/>
        <v>0</v>
      </c>
      <c r="AQ141" s="553">
        <f t="shared" si="56"/>
        <v>0</v>
      </c>
      <c r="AR141" s="553">
        <f t="shared" si="56"/>
        <v>0</v>
      </c>
      <c r="AS141" s="553">
        <f t="shared" si="56"/>
        <v>0</v>
      </c>
      <c r="AT141" s="553">
        <f t="shared" si="56"/>
        <v>0</v>
      </c>
      <c r="AU141" s="553">
        <f t="shared" si="56"/>
        <v>0</v>
      </c>
      <c r="AV141" s="553">
        <f t="shared" si="56"/>
        <v>0</v>
      </c>
      <c r="AW141" s="553">
        <f t="shared" si="56"/>
        <v>0</v>
      </c>
      <c r="AX141" s="553">
        <f t="shared" si="56"/>
        <v>0</v>
      </c>
      <c r="AY141" s="553">
        <f t="shared" si="56"/>
        <v>0</v>
      </c>
      <c r="AZ141" s="553">
        <f t="shared" si="56"/>
        <v>0</v>
      </c>
      <c r="BA141" s="553">
        <f t="shared" si="56"/>
        <v>0</v>
      </c>
      <c r="BB141" s="553">
        <f t="shared" si="56"/>
        <v>0</v>
      </c>
      <c r="BC141" s="553">
        <f t="shared" si="56"/>
        <v>0</v>
      </c>
      <c r="BD141" s="553">
        <f t="shared" si="56"/>
        <v>0</v>
      </c>
      <c r="BE141" s="553">
        <f t="shared" si="56"/>
        <v>0</v>
      </c>
      <c r="BF141" s="553">
        <f t="shared" si="56"/>
        <v>0</v>
      </c>
      <c r="BG141" s="553">
        <f t="shared" si="56"/>
        <v>0</v>
      </c>
      <c r="BH141" s="553">
        <f t="shared" si="56"/>
        <v>0</v>
      </c>
      <c r="BI141" s="553">
        <f t="shared" si="56"/>
        <v>0</v>
      </c>
      <c r="BJ141" s="553">
        <f t="shared" si="56"/>
        <v>0</v>
      </c>
      <c r="BK141" s="553">
        <f t="shared" si="56"/>
        <v>0</v>
      </c>
      <c r="BL141" s="553">
        <f t="shared" si="56"/>
        <v>0</v>
      </c>
      <c r="BM141" s="553">
        <f t="shared" si="56"/>
        <v>0</v>
      </c>
      <c r="BN141" s="553">
        <f t="shared" si="56"/>
        <v>0</v>
      </c>
      <c r="BO141" s="553">
        <f t="shared" si="56"/>
        <v>0</v>
      </c>
      <c r="BP141" s="553">
        <f t="shared" si="56"/>
        <v>0</v>
      </c>
      <c r="BQ141" s="553">
        <f t="shared" si="56"/>
        <v>0</v>
      </c>
      <c r="BR141" s="553">
        <f t="shared" si="56"/>
        <v>0</v>
      </c>
      <c r="BS141" s="553">
        <f t="shared" si="56"/>
        <v>0</v>
      </c>
      <c r="BT141" s="553">
        <f t="shared" si="56"/>
        <v>0</v>
      </c>
      <c r="BU141" s="553">
        <f t="shared" si="56"/>
        <v>0</v>
      </c>
      <c r="BV141" s="553">
        <f t="shared" si="56"/>
        <v>0</v>
      </c>
      <c r="BW141" s="553">
        <f t="shared" si="56"/>
        <v>0</v>
      </c>
      <c r="BX141" s="553">
        <f t="shared" si="56"/>
        <v>0</v>
      </c>
      <c r="BY141" s="553">
        <f t="shared" si="56"/>
        <v>0</v>
      </c>
      <c r="BZ141" s="553">
        <f t="shared" si="56"/>
        <v>0</v>
      </c>
      <c r="CA141" s="553">
        <f t="shared" si="56"/>
        <v>0</v>
      </c>
      <c r="CB141" s="553">
        <f t="shared" si="56"/>
        <v>0</v>
      </c>
      <c r="CC141" s="553">
        <f t="shared" si="56"/>
        <v>0</v>
      </c>
      <c r="CD141" s="552"/>
      <c r="CE141" s="552"/>
      <c r="CF141" s="552"/>
    </row>
    <row r="142" ht="14.25" customHeight="1">
      <c r="A142" s="2"/>
      <c r="B142" s="2"/>
      <c r="C142" s="4"/>
      <c r="D142" s="4"/>
      <c r="E142" s="4"/>
      <c r="F142" s="4"/>
      <c r="G142" s="4"/>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row>
    <row r="143" ht="14.25" customHeight="1">
      <c r="A143" s="2"/>
      <c r="B143" s="2"/>
      <c r="C143" s="4"/>
      <c r="D143" s="4"/>
      <c r="E143" s="4"/>
      <c r="F143" s="4"/>
      <c r="G143" s="4"/>
      <c r="H143" s="2"/>
      <c r="I143" s="2"/>
      <c r="J143" s="2"/>
      <c r="K143" s="2"/>
      <c r="L143" s="543" t="s">
        <v>5961</v>
      </c>
      <c r="M143" s="543">
        <f t="shared" ref="M143:P143" si="57">M49</f>
        <v>117344.5912</v>
      </c>
      <c r="N143" s="543">
        <f t="shared" si="57"/>
        <v>91305.09516</v>
      </c>
      <c r="O143" s="543">
        <f t="shared" si="57"/>
        <v>133300.1</v>
      </c>
      <c r="P143" s="543">
        <f t="shared" si="57"/>
        <v>91305.09516</v>
      </c>
      <c r="Q143" s="544" t="s">
        <v>28</v>
      </c>
      <c r="R143" s="544" t="s">
        <v>29</v>
      </c>
      <c r="S143" s="544" t="s">
        <v>31</v>
      </c>
      <c r="T143" s="544" t="s">
        <v>32</v>
      </c>
      <c r="U143" s="544" t="s">
        <v>33</v>
      </c>
      <c r="V143" s="544" t="s">
        <v>34</v>
      </c>
      <c r="W143" s="544" t="s">
        <v>35</v>
      </c>
      <c r="X143" s="544" t="s">
        <v>36</v>
      </c>
      <c r="Y143" s="544" t="s">
        <v>5963</v>
      </c>
      <c r="Z143" s="544" t="s">
        <v>5964</v>
      </c>
      <c r="AA143" s="544" t="s">
        <v>5965</v>
      </c>
      <c r="AB143" s="544" t="s">
        <v>5966</v>
      </c>
      <c r="AC143" s="544" t="s">
        <v>5967</v>
      </c>
      <c r="AD143" s="544" t="s">
        <v>5968</v>
      </c>
      <c r="AE143" s="544" t="s">
        <v>5969</v>
      </c>
      <c r="AF143" s="544" t="s">
        <v>5970</v>
      </c>
      <c r="AG143" s="544" t="s">
        <v>5971</v>
      </c>
      <c r="AH143" s="544" t="s">
        <v>5972</v>
      </c>
      <c r="AI143" s="544" t="s">
        <v>5973</v>
      </c>
      <c r="AJ143" s="544" t="s">
        <v>5974</v>
      </c>
      <c r="AK143" s="543" t="str">
        <f>AK$6</f>
        <v>NOVEMBER 2021</v>
      </c>
      <c r="AL143" s="544" t="s">
        <v>5976</v>
      </c>
      <c r="AM143" s="543"/>
      <c r="AN143" s="544" t="s">
        <v>5977</v>
      </c>
      <c r="AO143" s="543" t="str">
        <f t="shared" ref="AO143:AT143" si="58">AO100</f>
        <v>FEB 2022</v>
      </c>
      <c r="AP143" s="543" t="str">
        <f t="shared" si="58"/>
        <v>MAR 2022</v>
      </c>
      <c r="AQ143" s="543" t="str">
        <f t="shared" si="58"/>
        <v>ARP 2022</v>
      </c>
      <c r="AR143" s="543" t="str">
        <f t="shared" si="58"/>
        <v>MAY 2022</v>
      </c>
      <c r="AS143" s="543" t="str">
        <f t="shared" si="58"/>
        <v>JUNE 2022</v>
      </c>
      <c r="AT143" s="543" t="str">
        <f t="shared" si="58"/>
        <v>JULY 2022</v>
      </c>
      <c r="AU143" s="544" t="s">
        <v>5984</v>
      </c>
      <c r="AV143" s="543" t="str">
        <f t="shared" ref="AV143:AY143" si="59">AV100</f>
        <v>SEP 2022</v>
      </c>
      <c r="AW143" s="543" t="str">
        <f t="shared" si="59"/>
        <v>OCT 2022</v>
      </c>
      <c r="AX143" s="543" t="str">
        <f t="shared" si="59"/>
        <v>NOV. 2022</v>
      </c>
      <c r="AY143" s="543" t="str">
        <f t="shared" si="59"/>
        <v>DEC. 2022</v>
      </c>
      <c r="AZ143" s="22" t="s">
        <v>5989</v>
      </c>
      <c r="BA143" s="543">
        <f t="shared" ref="BA143:BL143" si="60">BA100</f>
        <v>44927</v>
      </c>
      <c r="BB143" s="543">
        <f t="shared" si="60"/>
        <v>44958</v>
      </c>
      <c r="BC143" s="543">
        <f t="shared" si="60"/>
        <v>44986</v>
      </c>
      <c r="BD143" s="543">
        <f t="shared" si="60"/>
        <v>45017</v>
      </c>
      <c r="BE143" s="543">
        <f t="shared" si="60"/>
        <v>45047</v>
      </c>
      <c r="BF143" s="543">
        <f t="shared" si="60"/>
        <v>45078</v>
      </c>
      <c r="BG143" s="543">
        <f t="shared" si="60"/>
        <v>45108</v>
      </c>
      <c r="BH143" s="543">
        <f t="shared" si="60"/>
        <v>45139</v>
      </c>
      <c r="BI143" s="543">
        <f t="shared" si="60"/>
        <v>45170</v>
      </c>
      <c r="BJ143" s="543">
        <f t="shared" si="60"/>
        <v>45200</v>
      </c>
      <c r="BK143" s="543">
        <f t="shared" si="60"/>
        <v>45231</v>
      </c>
      <c r="BL143" s="543">
        <f t="shared" si="60"/>
        <v>45261</v>
      </c>
      <c r="BM143" s="543" t="s">
        <v>5990</v>
      </c>
      <c r="BN143" s="543">
        <f t="shared" ref="BN143:CB143" si="61">BN100</f>
        <v>45292</v>
      </c>
      <c r="BO143" s="543">
        <f t="shared" si="61"/>
        <v>45323</v>
      </c>
      <c r="BP143" s="543">
        <f t="shared" si="61"/>
        <v>45352</v>
      </c>
      <c r="BQ143" s="543">
        <f t="shared" si="61"/>
        <v>45383</v>
      </c>
      <c r="BR143" s="543">
        <f t="shared" si="61"/>
        <v>45413</v>
      </c>
      <c r="BS143" s="543">
        <f t="shared" si="61"/>
        <v>45444</v>
      </c>
      <c r="BT143" s="543">
        <f t="shared" si="61"/>
        <v>45474</v>
      </c>
      <c r="BU143" s="543">
        <f t="shared" si="61"/>
        <v>45505</v>
      </c>
      <c r="BV143" s="543">
        <f t="shared" si="61"/>
        <v>45536</v>
      </c>
      <c r="BW143" s="543">
        <f t="shared" si="61"/>
        <v>45566</v>
      </c>
      <c r="BX143" s="543">
        <f t="shared" si="61"/>
        <v>45597</v>
      </c>
      <c r="BY143" s="543">
        <f t="shared" si="61"/>
        <v>45627</v>
      </c>
      <c r="BZ143" s="543">
        <f t="shared" si="61"/>
        <v>45658</v>
      </c>
      <c r="CA143" s="543">
        <f t="shared" si="61"/>
        <v>45689</v>
      </c>
      <c r="CB143" s="543">
        <f t="shared" si="61"/>
        <v>45717</v>
      </c>
      <c r="CC143" s="22" t="s">
        <v>5991</v>
      </c>
      <c r="CD143" s="2"/>
      <c r="CE143" s="2"/>
      <c r="CF143" s="2"/>
    </row>
    <row r="144" ht="14.25" customHeight="1">
      <c r="A144" s="556" t="s">
        <v>6007</v>
      </c>
      <c r="B144" s="557">
        <f t="shared" ref="B144:CC144" si="62">B47+B94+B141</f>
        <v>1425746.274</v>
      </c>
      <c r="C144" s="557">
        <f t="shared" si="62"/>
        <v>57469.63293</v>
      </c>
      <c r="D144" s="557">
        <f t="shared" si="62"/>
        <v>92973.76533</v>
      </c>
      <c r="E144" s="557">
        <f t="shared" si="62"/>
        <v>53140.49733</v>
      </c>
      <c r="F144" s="557">
        <f t="shared" si="62"/>
        <v>42234.73773</v>
      </c>
      <c r="G144" s="557">
        <f t="shared" si="62"/>
        <v>21257.68173</v>
      </c>
      <c r="H144" s="557">
        <f t="shared" si="62"/>
        <v>48809.51013</v>
      </c>
      <c r="I144" s="557">
        <f t="shared" si="62"/>
        <v>21257.68173</v>
      </c>
      <c r="J144" s="557">
        <f t="shared" si="62"/>
        <v>21854.51013</v>
      </c>
      <c r="K144" s="557">
        <f t="shared" si="62"/>
        <v>21257.68173</v>
      </c>
      <c r="L144" s="557">
        <f t="shared" si="62"/>
        <v>263336.4998</v>
      </c>
      <c r="M144" s="557">
        <f t="shared" si="62"/>
        <v>25084.50333</v>
      </c>
      <c r="N144" s="557">
        <f t="shared" si="62"/>
        <v>26329.92693</v>
      </c>
      <c r="O144" s="557">
        <f t="shared" si="62"/>
        <v>34397.14653</v>
      </c>
      <c r="P144" s="557">
        <f t="shared" si="62"/>
        <v>21257.68173</v>
      </c>
      <c r="Q144" s="557">
        <f t="shared" si="62"/>
        <v>23297.68173</v>
      </c>
      <c r="R144" s="557">
        <f t="shared" si="62"/>
        <v>24125.26183</v>
      </c>
      <c r="S144" s="557">
        <f t="shared" si="62"/>
        <v>24125.26183</v>
      </c>
      <c r="T144" s="557">
        <f t="shared" si="62"/>
        <v>24125.26183</v>
      </c>
      <c r="U144" s="557">
        <f t="shared" si="62"/>
        <v>24125.26183</v>
      </c>
      <c r="V144" s="557">
        <f t="shared" si="62"/>
        <v>24125.26183</v>
      </c>
      <c r="W144" s="557">
        <f t="shared" si="62"/>
        <v>24125.26183</v>
      </c>
      <c r="X144" s="557">
        <f t="shared" si="62"/>
        <v>24125.26183</v>
      </c>
      <c r="Y144" s="557">
        <f t="shared" si="62"/>
        <v>299243.773</v>
      </c>
      <c r="Z144" s="557">
        <f t="shared" si="62"/>
        <v>289503.1419</v>
      </c>
      <c r="AA144" s="557">
        <f t="shared" si="62"/>
        <v>24125.26183</v>
      </c>
      <c r="AB144" s="557">
        <f t="shared" si="62"/>
        <v>24125.26183</v>
      </c>
      <c r="AC144" s="557">
        <f t="shared" si="62"/>
        <v>24125.26183</v>
      </c>
      <c r="AD144" s="557">
        <f t="shared" si="62"/>
        <v>24125.26183</v>
      </c>
      <c r="AE144" s="557">
        <f t="shared" si="62"/>
        <v>24125.26183</v>
      </c>
      <c r="AF144" s="557">
        <f t="shared" si="62"/>
        <v>24125.26183</v>
      </c>
      <c r="AG144" s="557">
        <f t="shared" si="62"/>
        <v>24125.26183</v>
      </c>
      <c r="AH144" s="557">
        <f t="shared" si="62"/>
        <v>24125.26183</v>
      </c>
      <c r="AI144" s="557">
        <f t="shared" si="62"/>
        <v>24125.26183</v>
      </c>
      <c r="AJ144" s="557">
        <f t="shared" si="62"/>
        <v>24125.26183</v>
      </c>
      <c r="AK144" s="557">
        <f t="shared" si="62"/>
        <v>24125.26183</v>
      </c>
      <c r="AL144" s="557">
        <f t="shared" si="62"/>
        <v>24125.26183</v>
      </c>
      <c r="AM144" s="557">
        <f t="shared" si="62"/>
        <v>0</v>
      </c>
      <c r="AN144" s="557">
        <f t="shared" si="62"/>
        <v>24125.26183</v>
      </c>
      <c r="AO144" s="557">
        <f t="shared" si="62"/>
        <v>24125.26183</v>
      </c>
      <c r="AP144" s="557">
        <f t="shared" si="62"/>
        <v>24125.26183</v>
      </c>
      <c r="AQ144" s="557">
        <f t="shared" si="62"/>
        <v>14342.57306</v>
      </c>
      <c r="AR144" s="557">
        <f t="shared" si="62"/>
        <v>14342.57306</v>
      </c>
      <c r="AS144" s="557">
        <f t="shared" si="62"/>
        <v>14342.57306</v>
      </c>
      <c r="AT144" s="557">
        <f t="shared" si="62"/>
        <v>14342.57306</v>
      </c>
      <c r="AU144" s="557">
        <f t="shared" si="62"/>
        <v>14342.57306</v>
      </c>
      <c r="AV144" s="557">
        <f t="shared" si="62"/>
        <v>14342.57306</v>
      </c>
      <c r="AW144" s="557">
        <f t="shared" si="62"/>
        <v>14342.57306</v>
      </c>
      <c r="AX144" s="557">
        <f t="shared" si="62"/>
        <v>14342.57306</v>
      </c>
      <c r="AY144" s="557">
        <f t="shared" si="62"/>
        <v>14342.57306</v>
      </c>
      <c r="AZ144" s="557">
        <f t="shared" si="62"/>
        <v>201458.943</v>
      </c>
      <c r="BA144" s="557">
        <f t="shared" si="62"/>
        <v>14342.57306</v>
      </c>
      <c r="BB144" s="557">
        <f t="shared" si="62"/>
        <v>14342.57306</v>
      </c>
      <c r="BC144" s="557">
        <f t="shared" si="62"/>
        <v>14342.57306</v>
      </c>
      <c r="BD144" s="557">
        <f t="shared" si="62"/>
        <v>14342.57306</v>
      </c>
      <c r="BE144" s="557">
        <f t="shared" si="62"/>
        <v>14342.57306</v>
      </c>
      <c r="BF144" s="557">
        <f t="shared" si="62"/>
        <v>14342.57306</v>
      </c>
      <c r="BG144" s="557">
        <f t="shared" si="62"/>
        <v>14342.57306</v>
      </c>
      <c r="BH144" s="557">
        <f t="shared" si="62"/>
        <v>14342.57306</v>
      </c>
      <c r="BI144" s="557">
        <f t="shared" si="62"/>
        <v>14342.57306</v>
      </c>
      <c r="BJ144" s="557">
        <f t="shared" si="62"/>
        <v>14342.57306</v>
      </c>
      <c r="BK144" s="557">
        <f t="shared" si="62"/>
        <v>14342.57306</v>
      </c>
      <c r="BL144" s="557">
        <f t="shared" si="62"/>
        <v>14342.57306</v>
      </c>
      <c r="BM144" s="557">
        <f t="shared" si="62"/>
        <v>172110.8767</v>
      </c>
      <c r="BN144" s="557">
        <f t="shared" si="62"/>
        <v>14342.57306</v>
      </c>
      <c r="BO144" s="557">
        <f t="shared" si="62"/>
        <v>14342.57306</v>
      </c>
      <c r="BP144" s="557">
        <f t="shared" si="62"/>
        <v>14342.57306</v>
      </c>
      <c r="BQ144" s="557">
        <f t="shared" si="62"/>
        <v>2867.5801</v>
      </c>
      <c r="BR144" s="557">
        <f t="shared" si="62"/>
        <v>2867.5801</v>
      </c>
      <c r="BS144" s="557">
        <f t="shared" si="62"/>
        <v>2867.5801</v>
      </c>
      <c r="BT144" s="557">
        <f t="shared" si="62"/>
        <v>2867.5801</v>
      </c>
      <c r="BU144" s="557">
        <f t="shared" si="62"/>
        <v>2867.5801</v>
      </c>
      <c r="BV144" s="557">
        <f t="shared" si="62"/>
        <v>2867.5801</v>
      </c>
      <c r="BW144" s="557">
        <f t="shared" si="62"/>
        <v>2867.5801</v>
      </c>
      <c r="BX144" s="557">
        <f t="shared" si="62"/>
        <v>2867.5801</v>
      </c>
      <c r="BY144" s="557">
        <f t="shared" si="62"/>
        <v>2867.5801</v>
      </c>
      <c r="BZ144" s="557">
        <f t="shared" si="62"/>
        <v>2867.5801</v>
      </c>
      <c r="CA144" s="557">
        <f t="shared" si="62"/>
        <v>2867.5801</v>
      </c>
      <c r="CB144" s="557">
        <f t="shared" si="62"/>
        <v>2867.5801</v>
      </c>
      <c r="CC144" s="557">
        <f t="shared" si="62"/>
        <v>5735.1602</v>
      </c>
      <c r="CD144" s="556"/>
      <c r="CE144" s="556"/>
      <c r="CF144" s="556"/>
    </row>
    <row r="145" ht="14.25" customHeight="1">
      <c r="A145" s="2"/>
      <c r="B145" s="2"/>
      <c r="C145" s="4"/>
      <c r="D145" s="4"/>
      <c r="E145" s="4"/>
      <c r="F145" s="4"/>
      <c r="G145" s="4"/>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row>
    <row r="146" ht="14.25" customHeight="1">
      <c r="A146" s="2"/>
      <c r="B146" s="2"/>
      <c r="C146" s="4"/>
      <c r="D146" s="4"/>
      <c r="E146" s="4"/>
      <c r="F146" s="4"/>
      <c r="G146" s="4"/>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row>
    <row r="147" ht="14.25" customHeight="1">
      <c r="A147" s="2"/>
      <c r="B147" s="2"/>
      <c r="C147" s="4"/>
      <c r="D147" s="4"/>
      <c r="E147" s="4"/>
      <c r="F147" s="4"/>
      <c r="G147" s="4"/>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2"/>
      <c r="CE147" s="2"/>
      <c r="CF147" s="4"/>
    </row>
    <row r="148" ht="14.25" customHeight="1">
      <c r="A148" s="2"/>
      <c r="B148" s="2"/>
      <c r="C148" s="4"/>
      <c r="D148" s="4"/>
      <c r="E148" s="4"/>
      <c r="F148" s="4"/>
      <c r="G148" s="4"/>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2"/>
      <c r="CE148" s="2"/>
      <c r="CF148" s="4"/>
    </row>
    <row r="149" ht="14.25" customHeight="1">
      <c r="A149" s="2"/>
      <c r="B149" s="2"/>
      <c r="C149" s="4"/>
      <c r="D149" s="4"/>
      <c r="E149" s="4"/>
      <c r="F149" s="4"/>
      <c r="G149" s="4"/>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row>
    <row r="150" ht="14.25" customHeight="1">
      <c r="A150" s="2"/>
      <c r="B150" s="2"/>
      <c r="C150" s="4"/>
      <c r="D150" s="4"/>
      <c r="E150" s="4"/>
      <c r="F150" s="4"/>
      <c r="G150" s="4"/>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2"/>
      <c r="CE150" s="2"/>
      <c r="CF150" s="2"/>
    </row>
    <row r="151" ht="14.25" customHeight="1">
      <c r="A151" s="2"/>
      <c r="B151" s="2"/>
      <c r="C151" s="4"/>
      <c r="D151" s="4"/>
      <c r="E151" s="4"/>
      <c r="F151" s="4"/>
      <c r="G151" s="4"/>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row>
    <row r="152" ht="14.25" customHeight="1">
      <c r="A152" s="2"/>
      <c r="B152" s="2"/>
      <c r="C152" s="4"/>
      <c r="D152" s="4"/>
      <c r="E152" s="4"/>
      <c r="F152" s="4"/>
      <c r="G152" s="4"/>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row>
    <row r="153" ht="14.25" customHeight="1">
      <c r="A153" s="2"/>
      <c r="B153" s="2"/>
      <c r="C153" s="4"/>
      <c r="D153" s="4"/>
      <c r="E153" s="4"/>
      <c r="F153" s="4"/>
      <c r="G153" s="4"/>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row>
    <row r="154" ht="14.25" customHeight="1">
      <c r="A154" s="2"/>
      <c r="B154" s="2"/>
      <c r="C154" s="4"/>
      <c r="D154" s="4"/>
      <c r="E154" s="4"/>
      <c r="F154" s="4"/>
      <c r="G154" s="4"/>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row>
    <row r="155" ht="14.25" customHeight="1">
      <c r="A155" s="2"/>
      <c r="B155" s="2"/>
      <c r="C155" s="4"/>
      <c r="D155" s="4"/>
      <c r="E155" s="4"/>
      <c r="F155" s="4"/>
      <c r="G155" s="4"/>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row>
    <row r="156" ht="14.25" customHeight="1">
      <c r="A156" s="2"/>
      <c r="B156" s="2"/>
      <c r="C156" s="4"/>
      <c r="D156" s="4"/>
      <c r="E156" s="4"/>
      <c r="F156" s="4"/>
      <c r="G156" s="4"/>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row>
    <row r="157" ht="14.25" customHeight="1">
      <c r="A157" s="2"/>
      <c r="B157" s="2"/>
      <c r="C157" s="4"/>
      <c r="D157" s="4"/>
      <c r="E157" s="4"/>
      <c r="F157" s="4"/>
      <c r="G157" s="4"/>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row>
    <row r="158" ht="14.25" customHeight="1">
      <c r="A158" s="2"/>
      <c r="B158" s="2"/>
      <c r="C158" s="4"/>
      <c r="D158" s="4"/>
      <c r="E158" s="4"/>
      <c r="F158" s="4"/>
      <c r="G158" s="4"/>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row>
    <row r="159" ht="14.25" customHeight="1">
      <c r="A159" s="2"/>
      <c r="B159" s="2"/>
      <c r="C159" s="4"/>
      <c r="D159" s="4"/>
      <c r="E159" s="4"/>
      <c r="F159" s="4"/>
      <c r="G159" s="4"/>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row>
    <row r="160" ht="14.25" customHeight="1">
      <c r="A160" s="2"/>
      <c r="B160" s="2"/>
      <c r="C160" s="4"/>
      <c r="D160" s="4"/>
      <c r="E160" s="4"/>
      <c r="F160" s="4"/>
      <c r="G160" s="4"/>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row>
    <row r="161" ht="14.25" customHeight="1">
      <c r="A161" s="2"/>
      <c r="B161" s="2"/>
      <c r="C161" s="4"/>
      <c r="D161" s="4"/>
      <c r="E161" s="4"/>
      <c r="F161" s="4"/>
      <c r="G161" s="4"/>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row>
    <row r="162" ht="14.25" customHeight="1">
      <c r="A162" s="2"/>
      <c r="B162" s="2"/>
      <c r="C162" s="4"/>
      <c r="D162" s="4"/>
      <c r="E162" s="4"/>
      <c r="F162" s="4"/>
      <c r="G162" s="4"/>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row>
    <row r="163" ht="14.25" customHeight="1">
      <c r="A163" s="2"/>
      <c r="B163" s="2"/>
      <c r="C163" s="4"/>
      <c r="D163" s="4"/>
      <c r="E163" s="4"/>
      <c r="F163" s="4"/>
      <c r="G163" s="4"/>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row>
    <row r="164" ht="14.25" customHeight="1">
      <c r="A164" s="2"/>
      <c r="B164" s="2"/>
      <c r="C164" s="4"/>
      <c r="D164" s="4"/>
      <c r="E164" s="4"/>
      <c r="F164" s="4"/>
      <c r="G164" s="4"/>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row>
    <row r="165" ht="14.25" customHeight="1">
      <c r="A165" s="2"/>
      <c r="B165" s="2"/>
      <c r="C165" s="4"/>
      <c r="D165" s="4"/>
      <c r="E165" s="4"/>
      <c r="F165" s="4"/>
      <c r="G165" s="4"/>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row>
    <row r="166" ht="14.25" customHeight="1">
      <c r="A166" s="2"/>
      <c r="B166" s="2"/>
      <c r="C166" s="4"/>
      <c r="D166" s="4"/>
      <c r="E166" s="4"/>
      <c r="F166" s="4"/>
      <c r="G166" s="4"/>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row>
    <row r="167" ht="14.25" customHeight="1">
      <c r="A167" s="2"/>
      <c r="B167" s="2"/>
      <c r="C167" s="4"/>
      <c r="D167" s="4"/>
      <c r="E167" s="4"/>
      <c r="F167" s="4"/>
      <c r="G167" s="4"/>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row>
    <row r="168" ht="14.25" customHeight="1">
      <c r="A168" s="2"/>
      <c r="B168" s="2"/>
      <c r="C168" s="4"/>
      <c r="D168" s="4"/>
      <c r="E168" s="4"/>
      <c r="F168" s="4"/>
      <c r="G168" s="4"/>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row>
    <row r="169" ht="14.25" customHeight="1">
      <c r="A169" s="2"/>
      <c r="B169" s="2"/>
      <c r="C169" s="4"/>
      <c r="D169" s="4"/>
      <c r="E169" s="4"/>
      <c r="F169" s="4"/>
      <c r="G169" s="4"/>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row>
    <row r="170" ht="14.25" customHeight="1">
      <c r="A170" s="2"/>
      <c r="B170" s="2"/>
      <c r="C170" s="4"/>
      <c r="D170" s="4"/>
      <c r="E170" s="4"/>
      <c r="F170" s="4"/>
      <c r="G170" s="4"/>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row>
    <row r="171" ht="14.25" customHeight="1">
      <c r="A171" s="2"/>
      <c r="B171" s="2"/>
      <c r="C171" s="4"/>
      <c r="D171" s="4"/>
      <c r="E171" s="4"/>
      <c r="F171" s="4"/>
      <c r="G171" s="4"/>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row>
    <row r="172" ht="14.25" customHeight="1">
      <c r="A172" s="2"/>
      <c r="B172" s="2"/>
      <c r="C172" s="4"/>
      <c r="D172" s="4"/>
      <c r="E172" s="4"/>
      <c r="F172" s="4"/>
      <c r="G172" s="4"/>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row>
    <row r="173" ht="14.25" customHeight="1">
      <c r="A173" s="2"/>
      <c r="B173" s="2"/>
      <c r="C173" s="4"/>
      <c r="D173" s="4"/>
      <c r="E173" s="4"/>
      <c r="F173" s="4"/>
      <c r="G173" s="4"/>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row>
    <row r="174" ht="14.25" customHeight="1">
      <c r="A174" s="2"/>
      <c r="B174" s="2"/>
      <c r="C174" s="4"/>
      <c r="D174" s="4"/>
      <c r="E174" s="4"/>
      <c r="F174" s="4"/>
      <c r="G174" s="4"/>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row>
    <row r="175" ht="14.25" customHeight="1">
      <c r="A175" s="2"/>
      <c r="B175" s="2"/>
      <c r="C175" s="4"/>
      <c r="D175" s="4"/>
      <c r="E175" s="4"/>
      <c r="F175" s="4"/>
      <c r="G175" s="4"/>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row>
    <row r="176" ht="14.25" customHeight="1">
      <c r="A176" s="2"/>
      <c r="B176" s="2"/>
      <c r="C176" s="4"/>
      <c r="D176" s="4"/>
      <c r="E176" s="4"/>
      <c r="F176" s="4"/>
      <c r="G176" s="4"/>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row>
    <row r="177" ht="14.25" customHeight="1">
      <c r="A177" s="2"/>
      <c r="B177" s="2"/>
      <c r="C177" s="4"/>
      <c r="D177" s="4"/>
      <c r="E177" s="4"/>
      <c r="F177" s="4"/>
      <c r="G177" s="4"/>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row>
    <row r="178" ht="14.25" customHeight="1">
      <c r="A178" s="2"/>
      <c r="B178" s="2"/>
      <c r="C178" s="4"/>
      <c r="D178" s="4"/>
      <c r="E178" s="4"/>
      <c r="F178" s="4"/>
      <c r="G178" s="4"/>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row>
    <row r="179" ht="14.25" customHeight="1">
      <c r="A179" s="2"/>
      <c r="B179" s="2"/>
      <c r="C179" s="4"/>
      <c r="D179" s="4"/>
      <c r="E179" s="4"/>
      <c r="F179" s="4"/>
      <c r="G179" s="4"/>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row>
    <row r="180" ht="14.25" customHeight="1">
      <c r="A180" s="2"/>
      <c r="B180" s="2"/>
      <c r="C180" s="4"/>
      <c r="D180" s="4"/>
      <c r="E180" s="4"/>
      <c r="F180" s="4"/>
      <c r="G180" s="4"/>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row>
    <row r="181" ht="14.25" customHeight="1">
      <c r="A181" s="2"/>
      <c r="B181" s="2"/>
      <c r="C181" s="4"/>
      <c r="D181" s="4"/>
      <c r="E181" s="4"/>
      <c r="F181" s="4"/>
      <c r="G181" s="4"/>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row>
    <row r="182" ht="14.25" customHeight="1">
      <c r="A182" s="2"/>
      <c r="B182" s="2"/>
      <c r="C182" s="4"/>
      <c r="D182" s="4"/>
      <c r="E182" s="4"/>
      <c r="F182" s="4"/>
      <c r="G182" s="4"/>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row>
    <row r="183" ht="14.25" customHeight="1">
      <c r="A183" s="2"/>
      <c r="B183" s="2"/>
      <c r="C183" s="4"/>
      <c r="D183" s="4"/>
      <c r="E183" s="4"/>
      <c r="F183" s="4"/>
      <c r="G183" s="4"/>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row>
    <row r="184" ht="14.25" customHeight="1">
      <c r="A184" s="2"/>
      <c r="B184" s="2"/>
      <c r="C184" s="4"/>
      <c r="D184" s="4"/>
      <c r="E184" s="4"/>
      <c r="F184" s="4"/>
      <c r="G184" s="4"/>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row>
    <row r="185" ht="14.25" customHeight="1">
      <c r="A185" s="2"/>
      <c r="B185" s="2"/>
      <c r="C185" s="4"/>
      <c r="D185" s="4"/>
      <c r="E185" s="4"/>
      <c r="F185" s="4"/>
      <c r="G185" s="4"/>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row>
    <row r="186" ht="14.25" customHeight="1">
      <c r="A186" s="2"/>
      <c r="B186" s="2"/>
      <c r="C186" s="4"/>
      <c r="D186" s="4"/>
      <c r="E186" s="4"/>
      <c r="F186" s="4"/>
      <c r="G186" s="4"/>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row>
    <row r="187" ht="14.25" customHeight="1">
      <c r="A187" s="2"/>
      <c r="B187" s="2"/>
      <c r="C187" s="4"/>
      <c r="D187" s="4"/>
      <c r="E187" s="4"/>
      <c r="F187" s="4"/>
      <c r="G187" s="4"/>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row>
    <row r="188" ht="14.25" customHeight="1">
      <c r="A188" s="2"/>
      <c r="B188" s="2"/>
      <c r="C188" s="4"/>
      <c r="D188" s="4"/>
      <c r="E188" s="4"/>
      <c r="F188" s="4"/>
      <c r="G188" s="4"/>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row>
    <row r="189" ht="14.25" customHeight="1">
      <c r="A189" s="2"/>
      <c r="B189" s="2"/>
      <c r="C189" s="4"/>
      <c r="D189" s="4"/>
      <c r="E189" s="4"/>
      <c r="F189" s="4"/>
      <c r="G189" s="4"/>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row>
    <row r="190" ht="14.25" customHeight="1">
      <c r="A190" s="2"/>
      <c r="B190" s="2"/>
      <c r="C190" s="4"/>
      <c r="D190" s="4"/>
      <c r="E190" s="4"/>
      <c r="F190" s="4"/>
      <c r="G190" s="4"/>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row>
    <row r="191" ht="14.25" customHeight="1">
      <c r="A191" s="2"/>
      <c r="B191" s="2"/>
      <c r="C191" s="4"/>
      <c r="D191" s="4"/>
      <c r="E191" s="4"/>
      <c r="F191" s="4"/>
      <c r="G191" s="4"/>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row>
    <row r="192" ht="14.25" customHeight="1">
      <c r="A192" s="2"/>
      <c r="B192" s="2"/>
      <c r="C192" s="4"/>
      <c r="D192" s="4"/>
      <c r="E192" s="4"/>
      <c r="F192" s="4"/>
      <c r="G192" s="4"/>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row>
    <row r="193" ht="14.25" customHeight="1">
      <c r="A193" s="2"/>
      <c r="B193" s="2"/>
      <c r="C193" s="4"/>
      <c r="D193" s="4"/>
      <c r="E193" s="4"/>
      <c r="F193" s="4"/>
      <c r="G193" s="4"/>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row>
    <row r="194" ht="14.25" customHeight="1">
      <c r="A194" s="2"/>
      <c r="B194" s="2"/>
      <c r="C194" s="4"/>
      <c r="D194" s="4"/>
      <c r="E194" s="4"/>
      <c r="F194" s="4"/>
      <c r="G194" s="4"/>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row>
    <row r="195" ht="14.25" customHeight="1">
      <c r="A195" s="2"/>
      <c r="B195" s="2"/>
      <c r="C195" s="4"/>
      <c r="D195" s="4"/>
      <c r="E195" s="4"/>
      <c r="F195" s="4"/>
      <c r="G195" s="4"/>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row>
    <row r="196" ht="14.25" customHeight="1">
      <c r="A196" s="2"/>
      <c r="B196" s="2"/>
      <c r="C196" s="4"/>
      <c r="D196" s="4"/>
      <c r="E196" s="4"/>
      <c r="F196" s="4"/>
      <c r="G196" s="4"/>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row>
    <row r="197" ht="14.25" customHeight="1">
      <c r="A197" s="2"/>
      <c r="B197" s="2"/>
      <c r="C197" s="4"/>
      <c r="D197" s="4"/>
      <c r="E197" s="4"/>
      <c r="F197" s="4"/>
      <c r="G197" s="4"/>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row>
    <row r="198" ht="14.25" customHeight="1">
      <c r="A198" s="2"/>
      <c r="B198" s="2"/>
      <c r="C198" s="4"/>
      <c r="D198" s="4"/>
      <c r="E198" s="4"/>
      <c r="F198" s="4"/>
      <c r="G198" s="4"/>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row>
    <row r="199" ht="14.25" customHeight="1">
      <c r="A199" s="2"/>
      <c r="B199" s="2"/>
      <c r="C199" s="4"/>
      <c r="D199" s="4"/>
      <c r="E199" s="4"/>
      <c r="F199" s="4"/>
      <c r="G199" s="4"/>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row>
    <row r="200" ht="14.25" customHeight="1">
      <c r="A200" s="2"/>
      <c r="B200" s="2"/>
      <c r="C200" s="4"/>
      <c r="D200" s="4"/>
      <c r="E200" s="4"/>
      <c r="F200" s="4"/>
      <c r="G200" s="4"/>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row>
    <row r="201" ht="14.25" customHeight="1">
      <c r="A201" s="2"/>
      <c r="B201" s="2"/>
      <c r="C201" s="4"/>
      <c r="D201" s="4"/>
      <c r="E201" s="4"/>
      <c r="F201" s="4"/>
      <c r="G201" s="4"/>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row>
    <row r="202" ht="14.25" customHeight="1">
      <c r="A202" s="2"/>
      <c r="B202" s="2"/>
      <c r="C202" s="4"/>
      <c r="D202" s="4"/>
      <c r="E202" s="4"/>
      <c r="F202" s="4"/>
      <c r="G202" s="4"/>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row>
    <row r="203" ht="14.25" customHeight="1">
      <c r="A203" s="2"/>
      <c r="B203" s="2"/>
      <c r="C203" s="4"/>
      <c r="D203" s="4"/>
      <c r="E203" s="4"/>
      <c r="F203" s="4"/>
      <c r="G203" s="4"/>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row>
    <row r="204" ht="14.25" customHeight="1">
      <c r="A204" s="2"/>
      <c r="B204" s="2"/>
      <c r="C204" s="4"/>
      <c r="D204" s="4"/>
      <c r="E204" s="4"/>
      <c r="F204" s="4"/>
      <c r="G204" s="4"/>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row>
    <row r="205" ht="14.25" customHeight="1">
      <c r="A205" s="2"/>
      <c r="B205" s="2"/>
      <c r="C205" s="4"/>
      <c r="D205" s="4"/>
      <c r="E205" s="4"/>
      <c r="F205" s="4"/>
      <c r="G205" s="4"/>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row>
    <row r="206" ht="14.25" customHeight="1">
      <c r="A206" s="2"/>
      <c r="B206" s="2"/>
      <c r="C206" s="4"/>
      <c r="D206" s="4"/>
      <c r="E206" s="4"/>
      <c r="F206" s="4"/>
      <c r="G206" s="4"/>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row>
    <row r="207" ht="14.25" customHeight="1">
      <c r="A207" s="2"/>
      <c r="B207" s="2"/>
      <c r="C207" s="4"/>
      <c r="D207" s="4"/>
      <c r="E207" s="4"/>
      <c r="F207" s="4"/>
      <c r="G207" s="4"/>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row>
    <row r="208" ht="14.25" customHeight="1">
      <c r="A208" s="2"/>
      <c r="B208" s="2"/>
      <c r="C208" s="4"/>
      <c r="D208" s="4"/>
      <c r="E208" s="4"/>
      <c r="F208" s="4"/>
      <c r="G208" s="4"/>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row>
    <row r="209" ht="14.25" customHeight="1">
      <c r="A209" s="2"/>
      <c r="B209" s="2"/>
      <c r="C209" s="4"/>
      <c r="D209" s="4"/>
      <c r="E209" s="4"/>
      <c r="F209" s="4"/>
      <c r="G209" s="4"/>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row>
    <row r="210" ht="14.25" customHeight="1">
      <c r="A210" s="2"/>
      <c r="B210" s="2"/>
      <c r="C210" s="4"/>
      <c r="D210" s="4"/>
      <c r="E210" s="4"/>
      <c r="F210" s="4"/>
      <c r="G210" s="4"/>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row>
    <row r="211" ht="14.25" customHeight="1">
      <c r="A211" s="2"/>
      <c r="B211" s="2"/>
      <c r="C211" s="4"/>
      <c r="D211" s="4"/>
      <c r="E211" s="4"/>
      <c r="F211" s="4"/>
      <c r="G211" s="4"/>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row>
    <row r="212" ht="14.25" customHeight="1">
      <c r="A212" s="2"/>
      <c r="B212" s="2"/>
      <c r="C212" s="4"/>
      <c r="D212" s="4"/>
      <c r="E212" s="4"/>
      <c r="F212" s="4"/>
      <c r="G212" s="4"/>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row>
    <row r="213" ht="14.25" customHeight="1">
      <c r="A213" s="2"/>
      <c r="B213" s="2"/>
      <c r="C213" s="4"/>
      <c r="D213" s="4"/>
      <c r="E213" s="4"/>
      <c r="F213" s="4"/>
      <c r="G213" s="4"/>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row>
    <row r="214" ht="14.25" customHeight="1">
      <c r="A214" s="2"/>
      <c r="B214" s="2"/>
      <c r="C214" s="4"/>
      <c r="D214" s="4"/>
      <c r="E214" s="4"/>
      <c r="F214" s="4"/>
      <c r="G214" s="4"/>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row>
    <row r="215" ht="14.25" customHeight="1">
      <c r="A215" s="2"/>
      <c r="B215" s="2"/>
      <c r="C215" s="4"/>
      <c r="D215" s="4"/>
      <c r="E215" s="4"/>
      <c r="F215" s="4"/>
      <c r="G215" s="4"/>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row>
    <row r="216" ht="14.25" customHeight="1">
      <c r="A216" s="2"/>
      <c r="B216" s="2"/>
      <c r="C216" s="4"/>
      <c r="D216" s="4"/>
      <c r="E216" s="4"/>
      <c r="F216" s="4"/>
      <c r="G216" s="4"/>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row>
    <row r="217" ht="14.25" customHeight="1">
      <c r="A217" s="2"/>
      <c r="B217" s="2"/>
      <c r="C217" s="4"/>
      <c r="D217" s="4"/>
      <c r="E217" s="4"/>
      <c r="F217" s="4"/>
      <c r="G217" s="4"/>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row>
    <row r="218" ht="14.25" customHeight="1">
      <c r="A218" s="2"/>
      <c r="B218" s="2"/>
      <c r="C218" s="4"/>
      <c r="D218" s="4"/>
      <c r="E218" s="4"/>
      <c r="F218" s="4"/>
      <c r="G218" s="4"/>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row>
    <row r="219" ht="14.25" customHeight="1">
      <c r="A219" s="2"/>
      <c r="B219" s="2"/>
      <c r="C219" s="4"/>
      <c r="D219" s="4"/>
      <c r="E219" s="4"/>
      <c r="F219" s="4"/>
      <c r="G219" s="4"/>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row>
    <row r="220" ht="14.25" customHeight="1">
      <c r="A220" s="2"/>
      <c r="B220" s="2"/>
      <c r="C220" s="4"/>
      <c r="D220" s="4"/>
      <c r="E220" s="4"/>
      <c r="F220" s="4"/>
      <c r="G220" s="4"/>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row>
    <row r="221" ht="14.25" customHeight="1">
      <c r="A221" s="2"/>
      <c r="B221" s="2"/>
      <c r="C221" s="4"/>
      <c r="D221" s="4"/>
      <c r="E221" s="4"/>
      <c r="F221" s="4"/>
      <c r="G221" s="4"/>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row>
    <row r="222" ht="14.25" customHeight="1">
      <c r="A222" s="2"/>
      <c r="B222" s="2"/>
      <c r="C222" s="4"/>
      <c r="D222" s="4"/>
      <c r="E222" s="4"/>
      <c r="F222" s="4"/>
      <c r="G222" s="4"/>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row>
    <row r="223" ht="14.25" customHeight="1">
      <c r="A223" s="2"/>
      <c r="B223" s="2"/>
      <c r="C223" s="4"/>
      <c r="D223" s="4"/>
      <c r="E223" s="4"/>
      <c r="F223" s="4"/>
      <c r="G223" s="4"/>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row>
    <row r="224" ht="14.25" customHeight="1">
      <c r="A224" s="2"/>
      <c r="B224" s="2"/>
      <c r="C224" s="4"/>
      <c r="D224" s="4"/>
      <c r="E224" s="4"/>
      <c r="F224" s="4"/>
      <c r="G224" s="4"/>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row>
    <row r="225" ht="14.25" customHeight="1">
      <c r="A225" s="2"/>
      <c r="B225" s="2"/>
      <c r="C225" s="4"/>
      <c r="D225" s="4"/>
      <c r="E225" s="4"/>
      <c r="F225" s="4"/>
      <c r="G225" s="4"/>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row>
    <row r="226" ht="14.25" customHeight="1">
      <c r="A226" s="2"/>
      <c r="B226" s="2"/>
      <c r="C226" s="4"/>
      <c r="D226" s="4"/>
      <c r="E226" s="4"/>
      <c r="F226" s="4"/>
      <c r="G226" s="4"/>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row>
    <row r="227" ht="14.25" customHeight="1">
      <c r="A227" s="2"/>
      <c r="B227" s="2"/>
      <c r="C227" s="4"/>
      <c r="D227" s="4"/>
      <c r="E227" s="4"/>
      <c r="F227" s="4"/>
      <c r="G227" s="4"/>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row>
    <row r="228" ht="14.25" customHeight="1">
      <c r="A228" s="2"/>
      <c r="B228" s="2"/>
      <c r="C228" s="4"/>
      <c r="D228" s="4"/>
      <c r="E228" s="4"/>
      <c r="F228" s="4"/>
      <c r="G228" s="4"/>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row>
    <row r="229" ht="14.25" customHeight="1">
      <c r="A229" s="2"/>
      <c r="B229" s="2"/>
      <c r="C229" s="4"/>
      <c r="D229" s="4"/>
      <c r="E229" s="4"/>
      <c r="F229" s="4"/>
      <c r="G229" s="4"/>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row>
    <row r="230" ht="14.25" customHeight="1">
      <c r="A230" s="2"/>
      <c r="B230" s="2"/>
      <c r="C230" s="4"/>
      <c r="D230" s="4"/>
      <c r="E230" s="4"/>
      <c r="F230" s="4"/>
      <c r="G230" s="4"/>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row>
    <row r="231" ht="14.25" customHeight="1">
      <c r="A231" s="2"/>
      <c r="B231" s="2"/>
      <c r="C231" s="4"/>
      <c r="D231" s="4"/>
      <c r="E231" s="4"/>
      <c r="F231" s="4"/>
      <c r="G231" s="4"/>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row>
    <row r="232" ht="14.25" customHeight="1">
      <c r="A232" s="2"/>
      <c r="B232" s="2"/>
      <c r="C232" s="4"/>
      <c r="D232" s="4"/>
      <c r="E232" s="4"/>
      <c r="F232" s="4"/>
      <c r="G232" s="4"/>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row>
    <row r="233" ht="14.25" customHeight="1">
      <c r="A233" s="2"/>
      <c r="B233" s="2"/>
      <c r="C233" s="4"/>
      <c r="D233" s="4"/>
      <c r="E233" s="4"/>
      <c r="F233" s="4"/>
      <c r="G233" s="4"/>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row>
    <row r="234" ht="14.25" customHeight="1">
      <c r="A234" s="2"/>
      <c r="B234" s="2"/>
      <c r="C234" s="4"/>
      <c r="D234" s="4"/>
      <c r="E234" s="4"/>
      <c r="F234" s="4"/>
      <c r="G234" s="4"/>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row>
    <row r="235" ht="14.25" customHeight="1">
      <c r="A235" s="2"/>
      <c r="B235" s="2"/>
      <c r="C235" s="4"/>
      <c r="D235" s="4"/>
      <c r="E235" s="4"/>
      <c r="F235" s="4"/>
      <c r="G235" s="4"/>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row>
    <row r="236" ht="14.25" customHeight="1">
      <c r="A236" s="2"/>
      <c r="B236" s="2"/>
      <c r="C236" s="4"/>
      <c r="D236" s="4"/>
      <c r="E236" s="4"/>
      <c r="F236" s="4"/>
      <c r="G236" s="4"/>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row>
    <row r="237" ht="14.25" customHeight="1">
      <c r="A237" s="2"/>
      <c r="B237" s="2"/>
      <c r="C237" s="4"/>
      <c r="D237" s="4"/>
      <c r="E237" s="4"/>
      <c r="F237" s="4"/>
      <c r="G237" s="4"/>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row>
    <row r="238" ht="14.25" customHeight="1">
      <c r="A238" s="2"/>
      <c r="B238" s="2"/>
      <c r="C238" s="4"/>
      <c r="D238" s="4"/>
      <c r="E238" s="4"/>
      <c r="F238" s="4"/>
      <c r="G238" s="4"/>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row>
    <row r="239" ht="14.25" customHeight="1">
      <c r="A239" s="2"/>
      <c r="B239" s="2"/>
      <c r="C239" s="4"/>
      <c r="D239" s="4"/>
      <c r="E239" s="4"/>
      <c r="F239" s="4"/>
      <c r="G239" s="4"/>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row>
    <row r="240" ht="14.25" customHeight="1">
      <c r="A240" s="2"/>
      <c r="B240" s="2"/>
      <c r="C240" s="4"/>
      <c r="D240" s="4"/>
      <c r="E240" s="4"/>
      <c r="F240" s="4"/>
      <c r="G240" s="4"/>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row>
    <row r="241" ht="14.25" customHeight="1">
      <c r="A241" s="2"/>
      <c r="B241" s="2"/>
      <c r="C241" s="4"/>
      <c r="D241" s="4"/>
      <c r="E241" s="4"/>
      <c r="F241" s="4"/>
      <c r="G241" s="4"/>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row>
    <row r="242" ht="14.25" customHeight="1">
      <c r="A242" s="2"/>
      <c r="B242" s="2"/>
      <c r="C242" s="4"/>
      <c r="D242" s="4"/>
      <c r="E242" s="4"/>
      <c r="F242" s="4"/>
      <c r="G242" s="4"/>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row>
    <row r="243" ht="14.25" customHeight="1">
      <c r="A243" s="2"/>
      <c r="B243" s="2"/>
      <c r="C243" s="4"/>
      <c r="D243" s="4"/>
      <c r="E243" s="4"/>
      <c r="F243" s="4"/>
      <c r="G243" s="4"/>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row>
    <row r="244" ht="14.25" customHeight="1">
      <c r="A244" s="2"/>
      <c r="B244" s="2"/>
      <c r="C244" s="4"/>
      <c r="D244" s="4"/>
      <c r="E244" s="4"/>
      <c r="F244" s="4"/>
      <c r="G244" s="4"/>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row>
    <row r="245" ht="14.25" customHeight="1">
      <c r="A245" s="2"/>
      <c r="B245" s="2"/>
      <c r="C245" s="4"/>
      <c r="D245" s="4"/>
      <c r="E245" s="4"/>
      <c r="F245" s="4"/>
      <c r="G245" s="4"/>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row>
    <row r="246" ht="14.25" customHeight="1">
      <c r="A246" s="2"/>
      <c r="B246" s="2"/>
      <c r="C246" s="4"/>
      <c r="D246" s="4"/>
      <c r="E246" s="4"/>
      <c r="F246" s="4"/>
      <c r="G246" s="4"/>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row>
    <row r="247" ht="14.25" customHeight="1">
      <c r="A247" s="2"/>
      <c r="B247" s="2"/>
      <c r="C247" s="4"/>
      <c r="D247" s="4"/>
      <c r="E247" s="4"/>
      <c r="F247" s="4"/>
      <c r="G247" s="4"/>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row>
    <row r="248" ht="14.25" customHeight="1">
      <c r="A248" s="2"/>
      <c r="B248" s="2"/>
      <c r="C248" s="4"/>
      <c r="D248" s="4"/>
      <c r="E248" s="4"/>
      <c r="F248" s="4"/>
      <c r="G248" s="4"/>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row>
    <row r="249" ht="14.25" customHeight="1">
      <c r="A249" s="2"/>
      <c r="B249" s="2"/>
      <c r="C249" s="4"/>
      <c r="D249" s="4"/>
      <c r="E249" s="4"/>
      <c r="F249" s="4"/>
      <c r="G249" s="4"/>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row>
    <row r="250" ht="14.25" customHeight="1">
      <c r="A250" s="2"/>
      <c r="B250" s="2"/>
      <c r="C250" s="4"/>
      <c r="D250" s="4"/>
      <c r="E250" s="4"/>
      <c r="F250" s="4"/>
      <c r="G250" s="4"/>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row>
    <row r="251" ht="14.25" customHeight="1">
      <c r="A251" s="2"/>
      <c r="B251" s="2"/>
      <c r="C251" s="4"/>
      <c r="D251" s="4"/>
      <c r="E251" s="4"/>
      <c r="F251" s="4"/>
      <c r="G251" s="4"/>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row>
    <row r="252" ht="14.25" customHeight="1">
      <c r="A252" s="2"/>
      <c r="B252" s="2"/>
      <c r="C252" s="4"/>
      <c r="D252" s="4"/>
      <c r="E252" s="4"/>
      <c r="F252" s="4"/>
      <c r="G252" s="4"/>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row>
    <row r="253" ht="14.25" customHeight="1">
      <c r="A253" s="2"/>
      <c r="B253" s="2"/>
      <c r="C253" s="4"/>
      <c r="D253" s="4"/>
      <c r="E253" s="4"/>
      <c r="F253" s="4"/>
      <c r="G253" s="4"/>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row>
    <row r="254" ht="14.25" customHeight="1">
      <c r="A254" s="2"/>
      <c r="B254" s="2"/>
      <c r="C254" s="4"/>
      <c r="D254" s="4"/>
      <c r="E254" s="4"/>
      <c r="F254" s="4"/>
      <c r="G254" s="4"/>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row>
    <row r="255" ht="14.25" customHeight="1">
      <c r="A255" s="2"/>
      <c r="B255" s="2"/>
      <c r="C255" s="4"/>
      <c r="D255" s="4"/>
      <c r="E255" s="4"/>
      <c r="F255" s="4"/>
      <c r="G255" s="4"/>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row>
    <row r="256" ht="14.25" customHeight="1">
      <c r="A256" s="2"/>
      <c r="B256" s="2"/>
      <c r="C256" s="4"/>
      <c r="D256" s="4"/>
      <c r="E256" s="4"/>
      <c r="F256" s="4"/>
      <c r="G256" s="4"/>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row>
    <row r="257" ht="14.25" customHeight="1">
      <c r="A257" s="2"/>
      <c r="B257" s="2"/>
      <c r="C257" s="4"/>
      <c r="D257" s="4"/>
      <c r="E257" s="4"/>
      <c r="F257" s="4"/>
      <c r="G257" s="4"/>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row>
    <row r="258" ht="14.25" customHeight="1">
      <c r="A258" s="2"/>
      <c r="B258" s="2"/>
      <c r="C258" s="4"/>
      <c r="D258" s="4"/>
      <c r="E258" s="4"/>
      <c r="F258" s="4"/>
      <c r="G258" s="4"/>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row>
    <row r="259" ht="14.25" customHeight="1">
      <c r="A259" s="2"/>
      <c r="B259" s="2"/>
      <c r="C259" s="4"/>
      <c r="D259" s="4"/>
      <c r="E259" s="4"/>
      <c r="F259" s="4"/>
      <c r="G259" s="4"/>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row>
    <row r="260" ht="14.25" customHeight="1">
      <c r="A260" s="2"/>
      <c r="B260" s="2"/>
      <c r="C260" s="4"/>
      <c r="D260" s="4"/>
      <c r="E260" s="4"/>
      <c r="F260" s="4"/>
      <c r="G260" s="4"/>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row>
    <row r="261" ht="14.25" customHeight="1">
      <c r="A261" s="2"/>
      <c r="B261" s="2"/>
      <c r="C261" s="4"/>
      <c r="D261" s="4"/>
      <c r="E261" s="4"/>
      <c r="F261" s="4"/>
      <c r="G261" s="4"/>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row>
    <row r="262" ht="14.25" customHeight="1">
      <c r="A262" s="2"/>
      <c r="B262" s="2"/>
      <c r="C262" s="4"/>
      <c r="D262" s="4"/>
      <c r="E262" s="4"/>
      <c r="F262" s="4"/>
      <c r="G262" s="4"/>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row>
    <row r="263" ht="14.25" customHeight="1">
      <c r="A263" s="2"/>
      <c r="B263" s="2"/>
      <c r="C263" s="4"/>
      <c r="D263" s="4"/>
      <c r="E263" s="4"/>
      <c r="F263" s="4"/>
      <c r="G263" s="4"/>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row>
    <row r="264" ht="14.25" customHeight="1">
      <c r="A264" s="2"/>
      <c r="B264" s="2"/>
      <c r="C264" s="4"/>
      <c r="D264" s="4"/>
      <c r="E264" s="4"/>
      <c r="F264" s="4"/>
      <c r="G264" s="4"/>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row>
    <row r="265" ht="14.25" customHeight="1">
      <c r="A265" s="2"/>
      <c r="B265" s="2"/>
      <c r="C265" s="4"/>
      <c r="D265" s="4"/>
      <c r="E265" s="4"/>
      <c r="F265" s="4"/>
      <c r="G265" s="4"/>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row>
    <row r="266" ht="14.25" customHeight="1">
      <c r="A266" s="2"/>
      <c r="B266" s="2"/>
      <c r="C266" s="4"/>
      <c r="D266" s="4"/>
      <c r="E266" s="4"/>
      <c r="F266" s="4"/>
      <c r="G266" s="4"/>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row>
    <row r="267" ht="14.25" customHeight="1">
      <c r="A267" s="2"/>
      <c r="B267" s="2"/>
      <c r="C267" s="4"/>
      <c r="D267" s="4"/>
      <c r="E267" s="4"/>
      <c r="F267" s="4"/>
      <c r="G267" s="4"/>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row>
    <row r="268" ht="14.25" customHeight="1">
      <c r="A268" s="2"/>
      <c r="B268" s="2"/>
      <c r="C268" s="4"/>
      <c r="D268" s="4"/>
      <c r="E268" s="4"/>
      <c r="F268" s="4"/>
      <c r="G268" s="4"/>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row>
    <row r="269" ht="14.25" customHeight="1">
      <c r="A269" s="2"/>
      <c r="B269" s="2"/>
      <c r="C269" s="4"/>
      <c r="D269" s="4"/>
      <c r="E269" s="4"/>
      <c r="F269" s="4"/>
      <c r="G269" s="4"/>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row>
    <row r="270" ht="14.25" customHeight="1">
      <c r="A270" s="2"/>
      <c r="B270" s="2"/>
      <c r="C270" s="4"/>
      <c r="D270" s="4"/>
      <c r="E270" s="4"/>
      <c r="F270" s="4"/>
      <c r="G270" s="4"/>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row>
    <row r="271" ht="14.25" customHeight="1">
      <c r="A271" s="2"/>
      <c r="B271" s="2"/>
      <c r="C271" s="4"/>
      <c r="D271" s="4"/>
      <c r="E271" s="4"/>
      <c r="F271" s="4"/>
      <c r="G271" s="4"/>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row>
    <row r="272" ht="14.25" customHeight="1">
      <c r="A272" s="2"/>
      <c r="B272" s="2"/>
      <c r="C272" s="4"/>
      <c r="D272" s="4"/>
      <c r="E272" s="4"/>
      <c r="F272" s="4"/>
      <c r="G272" s="4"/>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row>
    <row r="273" ht="14.25" customHeight="1">
      <c r="A273" s="2"/>
      <c r="B273" s="2"/>
      <c r="C273" s="4"/>
      <c r="D273" s="4"/>
      <c r="E273" s="4"/>
      <c r="F273" s="4"/>
      <c r="G273" s="4"/>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row>
    <row r="274" ht="14.25" customHeight="1">
      <c r="A274" s="2"/>
      <c r="B274" s="2"/>
      <c r="C274" s="4"/>
      <c r="D274" s="4"/>
      <c r="E274" s="4"/>
      <c r="F274" s="4"/>
      <c r="G274" s="4"/>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row>
    <row r="275" ht="14.25" customHeight="1">
      <c r="A275" s="2"/>
      <c r="B275" s="2"/>
      <c r="C275" s="4"/>
      <c r="D275" s="4"/>
      <c r="E275" s="4"/>
      <c r="F275" s="4"/>
      <c r="G275" s="4"/>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row>
    <row r="276" ht="14.25" customHeight="1">
      <c r="A276" s="2"/>
      <c r="B276" s="2"/>
      <c r="C276" s="4"/>
      <c r="D276" s="4"/>
      <c r="E276" s="4"/>
      <c r="F276" s="4"/>
      <c r="G276" s="4"/>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row>
    <row r="277" ht="14.25" customHeight="1">
      <c r="A277" s="2"/>
      <c r="B277" s="2"/>
      <c r="C277" s="4"/>
      <c r="D277" s="4"/>
      <c r="E277" s="4"/>
      <c r="F277" s="4"/>
      <c r="G277" s="4"/>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row>
    <row r="278" ht="14.25" customHeight="1">
      <c r="A278" s="2"/>
      <c r="B278" s="2"/>
      <c r="C278" s="4"/>
      <c r="D278" s="4"/>
      <c r="E278" s="4"/>
      <c r="F278" s="4"/>
      <c r="G278" s="4"/>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row>
    <row r="279" ht="14.25" customHeight="1">
      <c r="A279" s="2"/>
      <c r="B279" s="2"/>
      <c r="C279" s="4"/>
      <c r="D279" s="4"/>
      <c r="E279" s="4"/>
      <c r="F279" s="4"/>
      <c r="G279" s="4"/>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row>
    <row r="280" ht="14.25" customHeight="1">
      <c r="A280" s="2"/>
      <c r="B280" s="2"/>
      <c r="C280" s="4"/>
      <c r="D280" s="4"/>
      <c r="E280" s="4"/>
      <c r="F280" s="4"/>
      <c r="G280" s="4"/>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row>
    <row r="281" ht="14.25" customHeight="1">
      <c r="A281" s="2"/>
      <c r="B281" s="2"/>
      <c r="C281" s="4"/>
      <c r="D281" s="4"/>
      <c r="E281" s="4"/>
      <c r="F281" s="4"/>
      <c r="G281" s="4"/>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row>
    <row r="282" ht="14.25" customHeight="1">
      <c r="A282" s="2"/>
      <c r="B282" s="2"/>
      <c r="C282" s="4"/>
      <c r="D282" s="4"/>
      <c r="E282" s="4"/>
      <c r="F282" s="4"/>
      <c r="G282" s="4"/>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row>
    <row r="283" ht="14.25" customHeight="1">
      <c r="A283" s="2"/>
      <c r="B283" s="2"/>
      <c r="C283" s="4"/>
      <c r="D283" s="4"/>
      <c r="E283" s="4"/>
      <c r="F283" s="4"/>
      <c r="G283" s="4"/>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row>
    <row r="284" ht="14.25" customHeight="1">
      <c r="A284" s="2"/>
      <c r="B284" s="2"/>
      <c r="C284" s="4"/>
      <c r="D284" s="4"/>
      <c r="E284" s="4"/>
      <c r="F284" s="4"/>
      <c r="G284" s="4"/>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row>
    <row r="285" ht="14.25" customHeight="1">
      <c r="A285" s="2"/>
      <c r="B285" s="2"/>
      <c r="C285" s="4"/>
      <c r="D285" s="4"/>
      <c r="E285" s="4"/>
      <c r="F285" s="4"/>
      <c r="G285" s="4"/>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row>
    <row r="286" ht="14.25" customHeight="1">
      <c r="A286" s="2"/>
      <c r="B286" s="2"/>
      <c r="C286" s="4"/>
      <c r="D286" s="4"/>
      <c r="E286" s="4"/>
      <c r="F286" s="4"/>
      <c r="G286" s="4"/>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row>
    <row r="287" ht="14.25" customHeight="1">
      <c r="A287" s="2"/>
      <c r="B287" s="2"/>
      <c r="C287" s="4"/>
      <c r="D287" s="4"/>
      <c r="E287" s="4"/>
      <c r="F287" s="4"/>
      <c r="G287" s="4"/>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row>
    <row r="288" ht="14.25" customHeight="1">
      <c r="A288" s="2"/>
      <c r="B288" s="2"/>
      <c r="C288" s="4"/>
      <c r="D288" s="4"/>
      <c r="E288" s="4"/>
      <c r="F288" s="4"/>
      <c r="G288" s="4"/>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row>
    <row r="289" ht="14.25" customHeight="1">
      <c r="A289" s="2"/>
      <c r="B289" s="2"/>
      <c r="C289" s="4"/>
      <c r="D289" s="4"/>
      <c r="E289" s="4"/>
      <c r="F289" s="4"/>
      <c r="G289" s="4"/>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row>
    <row r="290" ht="14.25" customHeight="1">
      <c r="A290" s="2"/>
      <c r="B290" s="2"/>
      <c r="C290" s="4"/>
      <c r="D290" s="4"/>
      <c r="E290" s="4"/>
      <c r="F290" s="4"/>
      <c r="G290" s="4"/>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row>
    <row r="291" ht="14.25" customHeight="1">
      <c r="A291" s="2"/>
      <c r="B291" s="2"/>
      <c r="C291" s="4"/>
      <c r="D291" s="4"/>
      <c r="E291" s="4"/>
      <c r="F291" s="4"/>
      <c r="G291" s="4"/>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row>
    <row r="292" ht="14.25" customHeight="1">
      <c r="A292" s="2"/>
      <c r="B292" s="2"/>
      <c r="C292" s="4"/>
      <c r="D292" s="4"/>
      <c r="E292" s="4"/>
      <c r="F292" s="4"/>
      <c r="G292" s="4"/>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row>
    <row r="293" ht="14.25" customHeight="1">
      <c r="A293" s="2"/>
      <c r="B293" s="2"/>
      <c r="C293" s="4"/>
      <c r="D293" s="4"/>
      <c r="E293" s="4"/>
      <c r="F293" s="4"/>
      <c r="G293" s="4"/>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row>
    <row r="294" ht="14.25" customHeight="1">
      <c r="A294" s="2"/>
      <c r="B294" s="2"/>
      <c r="C294" s="4"/>
      <c r="D294" s="4"/>
      <c r="E294" s="4"/>
      <c r="F294" s="4"/>
      <c r="G294" s="4"/>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row>
    <row r="295" ht="14.25" customHeight="1">
      <c r="A295" s="2"/>
      <c r="B295" s="2"/>
      <c r="C295" s="4"/>
      <c r="D295" s="4"/>
      <c r="E295" s="4"/>
      <c r="F295" s="4"/>
      <c r="G295" s="4"/>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row>
    <row r="296" ht="14.25" customHeight="1">
      <c r="A296" s="2"/>
      <c r="B296" s="2"/>
      <c r="C296" s="4"/>
      <c r="D296" s="4"/>
      <c r="E296" s="4"/>
      <c r="F296" s="4"/>
      <c r="G296" s="4"/>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row>
    <row r="297" ht="14.25" customHeight="1">
      <c r="A297" s="2"/>
      <c r="B297" s="2"/>
      <c r="C297" s="4"/>
      <c r="D297" s="4"/>
      <c r="E297" s="4"/>
      <c r="F297" s="4"/>
      <c r="G297" s="4"/>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row>
    <row r="298" ht="14.25" customHeight="1">
      <c r="A298" s="2"/>
      <c r="B298" s="2"/>
      <c r="C298" s="4"/>
      <c r="D298" s="4"/>
      <c r="E298" s="4"/>
      <c r="F298" s="4"/>
      <c r="G298" s="4"/>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row>
    <row r="299" ht="14.25" customHeight="1">
      <c r="A299" s="2"/>
      <c r="B299" s="2"/>
      <c r="C299" s="4"/>
      <c r="D299" s="4"/>
      <c r="E299" s="4"/>
      <c r="F299" s="4"/>
      <c r="G299" s="4"/>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row>
    <row r="300" ht="14.25" customHeight="1">
      <c r="A300" s="2"/>
      <c r="B300" s="2"/>
      <c r="C300" s="4"/>
      <c r="D300" s="4"/>
      <c r="E300" s="4"/>
      <c r="F300" s="4"/>
      <c r="G300" s="4"/>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row>
    <row r="301" ht="14.25" customHeight="1">
      <c r="A301" s="2"/>
      <c r="B301" s="2"/>
      <c r="C301" s="4"/>
      <c r="D301" s="4"/>
      <c r="E301" s="4"/>
      <c r="F301" s="4"/>
      <c r="G301" s="4"/>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row>
    <row r="302" ht="14.25" customHeight="1">
      <c r="A302" s="2"/>
      <c r="B302" s="2"/>
      <c r="C302" s="4"/>
      <c r="D302" s="4"/>
      <c r="E302" s="4"/>
      <c r="F302" s="4"/>
      <c r="G302" s="4"/>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row>
    <row r="303" ht="14.25" customHeight="1">
      <c r="A303" s="2"/>
      <c r="B303" s="2"/>
      <c r="C303" s="4"/>
      <c r="D303" s="4"/>
      <c r="E303" s="4"/>
      <c r="F303" s="4"/>
      <c r="G303" s="4"/>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row>
    <row r="304" ht="14.25" customHeight="1">
      <c r="A304" s="2"/>
      <c r="B304" s="2"/>
      <c r="C304" s="4"/>
      <c r="D304" s="4"/>
      <c r="E304" s="4"/>
      <c r="F304" s="4"/>
      <c r="G304" s="4"/>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row>
    <row r="305" ht="14.25" customHeight="1">
      <c r="A305" s="2"/>
      <c r="B305" s="2"/>
      <c r="C305" s="4"/>
      <c r="D305" s="4"/>
      <c r="E305" s="4"/>
      <c r="F305" s="4"/>
      <c r="G305" s="4"/>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row>
    <row r="306" ht="14.25" customHeight="1">
      <c r="A306" s="2"/>
      <c r="B306" s="2"/>
      <c r="C306" s="4"/>
      <c r="D306" s="4"/>
      <c r="E306" s="4"/>
      <c r="F306" s="4"/>
      <c r="G306" s="4"/>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row>
    <row r="307" ht="14.25" customHeight="1">
      <c r="A307" s="2"/>
      <c r="B307" s="2"/>
      <c r="C307" s="4"/>
      <c r="D307" s="4"/>
      <c r="E307" s="4"/>
      <c r="F307" s="4"/>
      <c r="G307" s="4"/>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row>
    <row r="308" ht="14.25" customHeight="1">
      <c r="A308" s="2"/>
      <c r="B308" s="2"/>
      <c r="C308" s="4"/>
      <c r="D308" s="4"/>
      <c r="E308" s="4"/>
      <c r="F308" s="4"/>
      <c r="G308" s="4"/>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row>
    <row r="309" ht="14.25" customHeight="1">
      <c r="A309" s="2"/>
      <c r="B309" s="2"/>
      <c r="C309" s="4"/>
      <c r="D309" s="4"/>
      <c r="E309" s="4"/>
      <c r="F309" s="4"/>
      <c r="G309" s="4"/>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row>
    <row r="310" ht="14.25" customHeight="1">
      <c r="A310" s="2"/>
      <c r="B310" s="2"/>
      <c r="C310" s="4"/>
      <c r="D310" s="4"/>
      <c r="E310" s="4"/>
      <c r="F310" s="4"/>
      <c r="G310" s="4"/>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row>
    <row r="311" ht="14.25" customHeight="1">
      <c r="A311" s="2"/>
      <c r="B311" s="2"/>
      <c r="C311" s="4"/>
      <c r="D311" s="4"/>
      <c r="E311" s="4"/>
      <c r="F311" s="4"/>
      <c r="G311" s="4"/>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row>
    <row r="312" ht="14.25" customHeight="1">
      <c r="A312" s="2"/>
      <c r="B312" s="2"/>
      <c r="C312" s="4"/>
      <c r="D312" s="4"/>
      <c r="E312" s="4"/>
      <c r="F312" s="4"/>
      <c r="G312" s="4"/>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row>
    <row r="313" ht="14.25" customHeight="1">
      <c r="A313" s="2"/>
      <c r="B313" s="2"/>
      <c r="C313" s="4"/>
      <c r="D313" s="4"/>
      <c r="E313" s="4"/>
      <c r="F313" s="4"/>
      <c r="G313" s="4"/>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row>
    <row r="314" ht="14.25" customHeight="1">
      <c r="A314" s="2"/>
      <c r="B314" s="2"/>
      <c r="C314" s="4"/>
      <c r="D314" s="4"/>
      <c r="E314" s="4"/>
      <c r="F314" s="4"/>
      <c r="G314" s="4"/>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row>
    <row r="315" ht="14.25" customHeight="1">
      <c r="A315" s="2"/>
      <c r="B315" s="2"/>
      <c r="C315" s="4"/>
      <c r="D315" s="4"/>
      <c r="E315" s="4"/>
      <c r="F315" s="4"/>
      <c r="G315" s="4"/>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row>
    <row r="316" ht="14.25" customHeight="1">
      <c r="A316" s="2"/>
      <c r="B316" s="2"/>
      <c r="C316" s="4"/>
      <c r="D316" s="4"/>
      <c r="E316" s="4"/>
      <c r="F316" s="4"/>
      <c r="G316" s="4"/>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row>
    <row r="317" ht="14.25" customHeight="1">
      <c r="A317" s="2"/>
      <c r="B317" s="2"/>
      <c r="C317" s="4"/>
      <c r="D317" s="4"/>
      <c r="E317" s="4"/>
      <c r="F317" s="4"/>
      <c r="G317" s="4"/>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row>
    <row r="318" ht="14.25" customHeight="1">
      <c r="A318" s="2"/>
      <c r="B318" s="2"/>
      <c r="C318" s="4"/>
      <c r="D318" s="4"/>
      <c r="E318" s="4"/>
      <c r="F318" s="4"/>
      <c r="G318" s="4"/>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row>
    <row r="319" ht="14.25" customHeight="1">
      <c r="A319" s="2"/>
      <c r="B319" s="2"/>
      <c r="C319" s="4"/>
      <c r="D319" s="4"/>
      <c r="E319" s="4"/>
      <c r="F319" s="4"/>
      <c r="G319" s="4"/>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row>
    <row r="320" ht="14.25" customHeight="1">
      <c r="A320" s="2"/>
      <c r="B320" s="2"/>
      <c r="C320" s="4"/>
      <c r="D320" s="4"/>
      <c r="E320" s="4"/>
      <c r="F320" s="4"/>
      <c r="G320" s="4"/>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row>
    <row r="321" ht="14.25" customHeight="1">
      <c r="A321" s="2"/>
      <c r="B321" s="2"/>
      <c r="C321" s="4"/>
      <c r="D321" s="4"/>
      <c r="E321" s="4"/>
      <c r="F321" s="4"/>
      <c r="G321" s="4"/>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row>
    <row r="322" ht="14.25" customHeight="1">
      <c r="A322" s="2"/>
      <c r="B322" s="2"/>
      <c r="C322" s="4"/>
      <c r="D322" s="4"/>
      <c r="E322" s="4"/>
      <c r="F322" s="4"/>
      <c r="G322" s="4"/>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row>
    <row r="323" ht="14.25" customHeight="1">
      <c r="A323" s="2"/>
      <c r="B323" s="2"/>
      <c r="C323" s="4"/>
      <c r="D323" s="4"/>
      <c r="E323" s="4"/>
      <c r="F323" s="4"/>
      <c r="G323" s="4"/>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row>
    <row r="324" ht="14.25" customHeight="1">
      <c r="A324" s="2"/>
      <c r="B324" s="2"/>
      <c r="C324" s="4"/>
      <c r="D324" s="4"/>
      <c r="E324" s="4"/>
      <c r="F324" s="4"/>
      <c r="G324" s="4"/>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row>
    <row r="325" ht="14.25" customHeight="1">
      <c r="A325" s="2"/>
      <c r="B325" s="2"/>
      <c r="C325" s="4"/>
      <c r="D325" s="4"/>
      <c r="E325" s="4"/>
      <c r="F325" s="4"/>
      <c r="G325" s="4"/>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row>
    <row r="326" ht="14.25" customHeight="1">
      <c r="A326" s="2"/>
      <c r="B326" s="2"/>
      <c r="C326" s="4"/>
      <c r="D326" s="4"/>
      <c r="E326" s="4"/>
      <c r="F326" s="4"/>
      <c r="G326" s="4"/>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row>
    <row r="327" ht="14.25" customHeight="1">
      <c r="A327" s="2"/>
      <c r="B327" s="2"/>
      <c r="C327" s="4"/>
      <c r="D327" s="4"/>
      <c r="E327" s="4"/>
      <c r="F327" s="4"/>
      <c r="G327" s="4"/>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row>
    <row r="328" ht="14.25" customHeight="1">
      <c r="A328" s="2"/>
      <c r="B328" s="2"/>
      <c r="C328" s="4"/>
      <c r="D328" s="4"/>
      <c r="E328" s="4"/>
      <c r="F328" s="4"/>
      <c r="G328" s="4"/>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row>
    <row r="329" ht="14.25" customHeight="1">
      <c r="A329" s="2"/>
      <c r="B329" s="2"/>
      <c r="C329" s="4"/>
      <c r="D329" s="4"/>
      <c r="E329" s="4"/>
      <c r="F329" s="4"/>
      <c r="G329" s="4"/>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row>
    <row r="330" ht="14.25" customHeight="1">
      <c r="A330" s="2"/>
      <c r="B330" s="2"/>
      <c r="C330" s="4"/>
      <c r="D330" s="4"/>
      <c r="E330" s="4"/>
      <c r="F330" s="4"/>
      <c r="G330" s="4"/>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row>
    <row r="331" ht="14.25" customHeight="1">
      <c r="A331" s="2"/>
      <c r="B331" s="2"/>
      <c r="C331" s="4"/>
      <c r="D331" s="4"/>
      <c r="E331" s="4"/>
      <c r="F331" s="4"/>
      <c r="G331" s="4"/>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row>
    <row r="332" ht="14.25" customHeight="1">
      <c r="A332" s="2"/>
      <c r="B332" s="2"/>
      <c r="C332" s="4"/>
      <c r="D332" s="4"/>
      <c r="E332" s="4"/>
      <c r="F332" s="4"/>
      <c r="G332" s="4"/>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row>
    <row r="333" ht="14.25" customHeight="1">
      <c r="A333" s="2"/>
      <c r="B333" s="2"/>
      <c r="C333" s="4"/>
      <c r="D333" s="4"/>
      <c r="E333" s="4"/>
      <c r="F333" s="4"/>
      <c r="G333" s="4"/>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row>
    <row r="334" ht="14.25" customHeight="1">
      <c r="A334" s="2"/>
      <c r="B334" s="2"/>
      <c r="C334" s="4"/>
      <c r="D334" s="4"/>
      <c r="E334" s="4"/>
      <c r="F334" s="4"/>
      <c r="G334" s="4"/>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row>
    <row r="335" ht="14.25" customHeight="1">
      <c r="A335" s="2"/>
      <c r="B335" s="2"/>
      <c r="C335" s="4"/>
      <c r="D335" s="4"/>
      <c r="E335" s="4"/>
      <c r="F335" s="4"/>
      <c r="G335" s="4"/>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row>
    <row r="336" ht="14.25" customHeight="1">
      <c r="A336" s="2"/>
      <c r="B336" s="2"/>
      <c r="C336" s="4"/>
      <c r="D336" s="4"/>
      <c r="E336" s="4"/>
      <c r="F336" s="4"/>
      <c r="G336" s="4"/>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row>
    <row r="337" ht="14.25" customHeight="1">
      <c r="A337" s="2"/>
      <c r="B337" s="2"/>
      <c r="C337" s="4"/>
      <c r="D337" s="4"/>
      <c r="E337" s="4"/>
      <c r="F337" s="4"/>
      <c r="G337" s="4"/>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row>
    <row r="338" ht="14.25" customHeight="1">
      <c r="A338" s="2"/>
      <c r="B338" s="2"/>
      <c r="C338" s="4"/>
      <c r="D338" s="4"/>
      <c r="E338" s="4"/>
      <c r="F338" s="4"/>
      <c r="G338" s="4"/>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row>
    <row r="339" ht="14.25" customHeight="1">
      <c r="A339" s="2"/>
      <c r="B339" s="2"/>
      <c r="C339" s="4"/>
      <c r="D339" s="4"/>
      <c r="E339" s="4"/>
      <c r="F339" s="4"/>
      <c r="G339" s="4"/>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row>
    <row r="340" ht="14.25" customHeight="1">
      <c r="A340" s="2"/>
      <c r="B340" s="2"/>
      <c r="C340" s="4"/>
      <c r="D340" s="4"/>
      <c r="E340" s="4"/>
      <c r="F340" s="4"/>
      <c r="G340" s="4"/>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row>
    <row r="341" ht="14.25" customHeight="1">
      <c r="A341" s="2"/>
      <c r="B341" s="2"/>
      <c r="C341" s="4"/>
      <c r="D341" s="4"/>
      <c r="E341" s="4"/>
      <c r="F341" s="4"/>
      <c r="G341" s="4"/>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row>
    <row r="342" ht="14.25" customHeight="1">
      <c r="A342" s="2"/>
      <c r="B342" s="2"/>
      <c r="C342" s="4"/>
      <c r="D342" s="4"/>
      <c r="E342" s="4"/>
      <c r="F342" s="4"/>
      <c r="G342" s="4"/>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row>
    <row r="343" ht="14.25" customHeight="1">
      <c r="A343" s="2"/>
      <c r="B343" s="2"/>
      <c r="C343" s="4"/>
      <c r="D343" s="4"/>
      <c r="E343" s="4"/>
      <c r="F343" s="4"/>
      <c r="G343" s="4"/>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row>
    <row r="344" ht="14.25" customHeight="1">
      <c r="A344" s="2"/>
      <c r="B344" s="2"/>
      <c r="C344" s="4"/>
      <c r="D344" s="4"/>
      <c r="E344" s="4"/>
      <c r="F344" s="4"/>
      <c r="G344" s="4"/>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row>
  </sheetData>
  <mergeCells count="3">
    <mergeCell ref="C5:N5"/>
    <mergeCell ref="C52:N52"/>
    <mergeCell ref="C99:N99"/>
  </mergeCells>
  <printOptions/>
  <pageMargins bottom="0.75" footer="0.0" header="0.0" left="0.7" right="0.7" top="0.75"/>
  <pageSetup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71"/>
    <col customWidth="1" min="2" max="2" width="14.86"/>
    <col customWidth="1" min="3" max="3" width="44.86"/>
    <col customWidth="1" min="4" max="4" width="10.86"/>
    <col customWidth="1" min="5" max="5" width="8.57"/>
    <col customWidth="1" min="6" max="7" width="14.57"/>
    <col customWidth="1" min="8" max="8" width="12.71"/>
    <col customWidth="1" min="9" max="9" width="7.57"/>
    <col customWidth="1" min="10" max="10" width="38.57"/>
    <col customWidth="1" min="11" max="26" width="8.71"/>
  </cols>
  <sheetData>
    <row r="1" ht="24.75" customHeight="1">
      <c r="A1" s="558" t="s">
        <v>6008</v>
      </c>
    </row>
    <row r="2" ht="18.0" customHeight="1">
      <c r="A2" s="559" t="s">
        <v>5129</v>
      </c>
    </row>
    <row r="3" ht="18.0" customHeight="1">
      <c r="A3" s="559" t="s">
        <v>6009</v>
      </c>
    </row>
    <row r="4" ht="18.0" customHeight="1">
      <c r="A4" s="559" t="s">
        <v>6010</v>
      </c>
    </row>
    <row r="5" ht="12.75" customHeight="1">
      <c r="F5" s="4"/>
      <c r="G5" s="4"/>
      <c r="H5" s="4"/>
    </row>
    <row r="6" ht="102.0" customHeight="1">
      <c r="A6" s="560" t="s">
        <v>6011</v>
      </c>
    </row>
    <row r="7" ht="12.75" customHeight="1">
      <c r="F7" s="4"/>
      <c r="G7" s="4"/>
      <c r="H7" s="4"/>
    </row>
    <row r="8" ht="10.5" customHeight="1">
      <c r="A8" s="561" t="s">
        <v>97</v>
      </c>
      <c r="B8" s="561" t="s">
        <v>5132</v>
      </c>
      <c r="C8" s="561" t="s">
        <v>101</v>
      </c>
      <c r="D8" s="561" t="s">
        <v>5134</v>
      </c>
      <c r="E8" s="562" t="s">
        <v>5135</v>
      </c>
      <c r="F8" s="563" t="s">
        <v>5136</v>
      </c>
      <c r="G8" s="563" t="s">
        <v>5137</v>
      </c>
      <c r="H8" s="563" t="s">
        <v>5139</v>
      </c>
      <c r="I8" s="562" t="s">
        <v>5288</v>
      </c>
      <c r="J8" s="561" t="s">
        <v>5140</v>
      </c>
    </row>
    <row r="9" ht="12.75" customHeight="1">
      <c r="F9" s="4"/>
      <c r="G9" s="4"/>
      <c r="H9" s="4"/>
    </row>
    <row r="10" ht="12.75" customHeight="1">
      <c r="A10" s="564" t="s">
        <v>5289</v>
      </c>
      <c r="B10" s="13"/>
      <c r="C10" s="13"/>
      <c r="D10" s="13"/>
      <c r="E10" s="13"/>
      <c r="F10" s="13"/>
      <c r="G10" s="13"/>
      <c r="H10" s="13"/>
      <c r="I10" s="13"/>
      <c r="J10" s="13"/>
    </row>
    <row r="11" ht="10.5" customHeight="1">
      <c r="A11" s="565">
        <v>44568.0</v>
      </c>
      <c r="B11" s="566" t="s">
        <v>5563</v>
      </c>
      <c r="C11" s="566" t="s">
        <v>6012</v>
      </c>
      <c r="D11" s="566" t="s">
        <v>6013</v>
      </c>
      <c r="E11" s="567">
        <v>0.0</v>
      </c>
      <c r="F11" s="568">
        <v>3114.7</v>
      </c>
      <c r="G11" s="568">
        <v>3114.7</v>
      </c>
      <c r="H11" s="568">
        <v>0.0</v>
      </c>
      <c r="I11" s="569">
        <v>0.0</v>
      </c>
      <c r="J11" s="566" t="s">
        <v>5325</v>
      </c>
    </row>
    <row r="12" ht="10.5" customHeight="1">
      <c r="A12" s="570" t="s">
        <v>5301</v>
      </c>
      <c r="B12" s="570"/>
      <c r="D12" s="570"/>
      <c r="E12" s="571">
        <f t="shared" ref="E12:H12" si="1">E11</f>
        <v>0</v>
      </c>
      <c r="F12" s="572">
        <f t="shared" si="1"/>
        <v>3114.7</v>
      </c>
      <c r="G12" s="572">
        <f t="shared" si="1"/>
        <v>3114.7</v>
      </c>
      <c r="H12" s="572">
        <f t="shared" si="1"/>
        <v>0</v>
      </c>
      <c r="I12" s="570"/>
      <c r="J12" s="570"/>
    </row>
    <row r="13" ht="12.75" customHeight="1">
      <c r="C13" s="570"/>
      <c r="F13" s="4"/>
      <c r="G13" s="4"/>
      <c r="H13" s="4"/>
    </row>
    <row r="14" ht="12.75" customHeight="1">
      <c r="A14" s="564" t="s">
        <v>5302</v>
      </c>
      <c r="B14" s="13"/>
      <c r="C14" s="13"/>
      <c r="D14" s="13"/>
      <c r="E14" s="13"/>
      <c r="F14" s="13"/>
      <c r="G14" s="13"/>
      <c r="H14" s="13"/>
      <c r="I14" s="13"/>
      <c r="J14" s="13"/>
    </row>
    <row r="15" ht="10.5" customHeight="1">
      <c r="A15" s="565">
        <v>44564.0</v>
      </c>
      <c r="B15" s="566" t="s">
        <v>5563</v>
      </c>
      <c r="C15" s="566" t="s">
        <v>6014</v>
      </c>
      <c r="D15" s="566" t="s">
        <v>6015</v>
      </c>
      <c r="E15" s="567">
        <v>0.0</v>
      </c>
      <c r="F15" s="568">
        <v>8928.57</v>
      </c>
      <c r="G15" s="568">
        <v>10000.0</v>
      </c>
      <c r="H15" s="568">
        <v>1071.43</v>
      </c>
      <c r="I15" s="569">
        <v>12.0</v>
      </c>
      <c r="J15" s="566" t="s">
        <v>6016</v>
      </c>
    </row>
    <row r="16" ht="10.5" customHeight="1">
      <c r="A16" s="565">
        <v>44564.0</v>
      </c>
      <c r="B16" s="566" t="s">
        <v>5563</v>
      </c>
      <c r="C16" s="566" t="s">
        <v>6017</v>
      </c>
      <c r="D16" s="566" t="s">
        <v>6018</v>
      </c>
      <c r="E16" s="567">
        <v>0.0</v>
      </c>
      <c r="F16" s="568">
        <v>66964.29</v>
      </c>
      <c r="G16" s="568">
        <v>75000.0</v>
      </c>
      <c r="H16" s="568">
        <v>8035.71</v>
      </c>
      <c r="I16" s="569">
        <v>12.0</v>
      </c>
      <c r="J16" s="566" t="s">
        <v>5366</v>
      </c>
    </row>
    <row r="17" ht="10.5" customHeight="1">
      <c r="A17" s="565">
        <v>44567.0</v>
      </c>
      <c r="B17" s="566" t="s">
        <v>5563</v>
      </c>
      <c r="C17" s="566" t="s">
        <v>6019</v>
      </c>
      <c r="D17" s="566" t="s">
        <v>6020</v>
      </c>
      <c r="E17" s="567">
        <v>0.0</v>
      </c>
      <c r="F17" s="568">
        <v>94.75</v>
      </c>
      <c r="G17" s="568">
        <v>106.12</v>
      </c>
      <c r="H17" s="568">
        <v>11.37</v>
      </c>
      <c r="I17" s="569">
        <v>12.0</v>
      </c>
      <c r="J17" s="566" t="s">
        <v>6021</v>
      </c>
    </row>
    <row r="18" ht="10.5" customHeight="1">
      <c r="A18" s="565">
        <v>44567.0</v>
      </c>
      <c r="B18" s="566" t="s">
        <v>5563</v>
      </c>
      <c r="C18" s="566" t="s">
        <v>6019</v>
      </c>
      <c r="D18" s="566" t="s">
        <v>6020</v>
      </c>
      <c r="E18" s="567">
        <v>0.0</v>
      </c>
      <c r="F18" s="568">
        <v>94.75</v>
      </c>
      <c r="G18" s="568">
        <v>106.12</v>
      </c>
      <c r="H18" s="568">
        <v>11.37</v>
      </c>
      <c r="I18" s="569">
        <v>12.0</v>
      </c>
      <c r="J18" s="566" t="s">
        <v>6021</v>
      </c>
    </row>
    <row r="19" ht="10.5" customHeight="1">
      <c r="A19" s="565">
        <v>44567.0</v>
      </c>
      <c r="B19" s="566" t="s">
        <v>5563</v>
      </c>
      <c r="C19" s="566" t="s">
        <v>6019</v>
      </c>
      <c r="D19" s="566" t="s">
        <v>6020</v>
      </c>
      <c r="E19" s="567">
        <v>0.0</v>
      </c>
      <c r="F19" s="568">
        <v>94.75</v>
      </c>
      <c r="G19" s="568">
        <v>106.12</v>
      </c>
      <c r="H19" s="568">
        <v>11.37</v>
      </c>
      <c r="I19" s="569">
        <v>12.0</v>
      </c>
      <c r="J19" s="566" t="s">
        <v>6021</v>
      </c>
    </row>
    <row r="20" ht="10.5" customHeight="1">
      <c r="A20" s="565">
        <v>44567.0</v>
      </c>
      <c r="B20" s="566" t="s">
        <v>5563</v>
      </c>
      <c r="C20" s="566" t="s">
        <v>6019</v>
      </c>
      <c r="D20" s="566" t="s">
        <v>6020</v>
      </c>
      <c r="E20" s="567">
        <v>0.0</v>
      </c>
      <c r="F20" s="568">
        <v>94.75</v>
      </c>
      <c r="G20" s="568">
        <v>106.12</v>
      </c>
      <c r="H20" s="568">
        <v>11.37</v>
      </c>
      <c r="I20" s="569">
        <v>12.0</v>
      </c>
      <c r="J20" s="566" t="s">
        <v>6021</v>
      </c>
    </row>
    <row r="21" ht="10.5" customHeight="1">
      <c r="A21" s="565">
        <v>44567.0</v>
      </c>
      <c r="B21" s="566" t="s">
        <v>5563</v>
      </c>
      <c r="C21" s="566" t="s">
        <v>6019</v>
      </c>
      <c r="D21" s="566" t="s">
        <v>6020</v>
      </c>
      <c r="E21" s="567">
        <v>0.0</v>
      </c>
      <c r="F21" s="568">
        <v>94.75</v>
      </c>
      <c r="G21" s="568">
        <v>106.12</v>
      </c>
      <c r="H21" s="568">
        <v>11.37</v>
      </c>
      <c r="I21" s="569">
        <v>12.0</v>
      </c>
      <c r="J21" s="566" t="s">
        <v>6021</v>
      </c>
    </row>
    <row r="22" ht="10.5" customHeight="1">
      <c r="A22" s="565">
        <v>44567.0</v>
      </c>
      <c r="B22" s="566" t="s">
        <v>5563</v>
      </c>
      <c r="C22" s="566" t="s">
        <v>6019</v>
      </c>
      <c r="D22" s="566" t="s">
        <v>6020</v>
      </c>
      <c r="E22" s="567">
        <v>0.0</v>
      </c>
      <c r="F22" s="568">
        <v>10.33</v>
      </c>
      <c r="G22" s="568">
        <v>11.57</v>
      </c>
      <c r="H22" s="568">
        <v>1.24</v>
      </c>
      <c r="I22" s="569">
        <v>12.0</v>
      </c>
      <c r="J22" s="566" t="s">
        <v>5320</v>
      </c>
    </row>
    <row r="23" ht="10.5" customHeight="1">
      <c r="A23" s="565">
        <v>44567.0</v>
      </c>
      <c r="B23" s="566" t="s">
        <v>5563</v>
      </c>
      <c r="C23" s="566" t="s">
        <v>6019</v>
      </c>
      <c r="D23" s="566" t="s">
        <v>6020</v>
      </c>
      <c r="E23" s="567">
        <v>0.0</v>
      </c>
      <c r="F23" s="568">
        <v>10.33</v>
      </c>
      <c r="G23" s="568">
        <v>11.57</v>
      </c>
      <c r="H23" s="568">
        <v>1.24</v>
      </c>
      <c r="I23" s="569">
        <v>12.0</v>
      </c>
      <c r="J23" s="566" t="s">
        <v>5320</v>
      </c>
    </row>
    <row r="24" ht="10.5" customHeight="1">
      <c r="A24" s="565">
        <v>44567.0</v>
      </c>
      <c r="B24" s="566" t="s">
        <v>5563</v>
      </c>
      <c r="C24" s="566" t="s">
        <v>6019</v>
      </c>
      <c r="D24" s="566" t="s">
        <v>6020</v>
      </c>
      <c r="E24" s="567">
        <v>0.0</v>
      </c>
      <c r="F24" s="568">
        <v>10.33</v>
      </c>
      <c r="G24" s="568">
        <v>11.57</v>
      </c>
      <c r="H24" s="568">
        <v>1.24</v>
      </c>
      <c r="I24" s="569">
        <v>12.0</v>
      </c>
      <c r="J24" s="566" t="s">
        <v>5320</v>
      </c>
    </row>
    <row r="25" ht="10.5" customHeight="1">
      <c r="A25" s="565">
        <v>44568.0</v>
      </c>
      <c r="B25" s="566" t="s">
        <v>5563</v>
      </c>
      <c r="C25" s="566" t="s">
        <v>6019</v>
      </c>
      <c r="D25" s="566" t="s">
        <v>6022</v>
      </c>
      <c r="E25" s="567">
        <v>0.0</v>
      </c>
      <c r="F25" s="568">
        <v>2360.61</v>
      </c>
      <c r="G25" s="568">
        <v>2643.88</v>
      </c>
      <c r="H25" s="568">
        <v>283.27</v>
      </c>
      <c r="I25" s="569">
        <v>12.0</v>
      </c>
      <c r="J25" s="566" t="s">
        <v>6021</v>
      </c>
    </row>
    <row r="26" ht="10.5" customHeight="1">
      <c r="A26" s="565">
        <v>44568.0</v>
      </c>
      <c r="B26" s="566" t="s">
        <v>5563</v>
      </c>
      <c r="C26" s="566" t="s">
        <v>6019</v>
      </c>
      <c r="D26" s="566" t="s">
        <v>6022</v>
      </c>
      <c r="E26" s="567">
        <v>0.0</v>
      </c>
      <c r="F26" s="568">
        <v>2360.61</v>
      </c>
      <c r="G26" s="568">
        <v>2643.88</v>
      </c>
      <c r="H26" s="568">
        <v>283.27</v>
      </c>
      <c r="I26" s="569">
        <v>12.0</v>
      </c>
      <c r="J26" s="566" t="s">
        <v>6021</v>
      </c>
    </row>
    <row r="27" ht="10.5" customHeight="1">
      <c r="A27" s="565">
        <v>44568.0</v>
      </c>
      <c r="B27" s="566" t="s">
        <v>5563</v>
      </c>
      <c r="C27" s="566" t="s">
        <v>6019</v>
      </c>
      <c r="D27" s="566" t="s">
        <v>6022</v>
      </c>
      <c r="E27" s="567">
        <v>0.0</v>
      </c>
      <c r="F27" s="568">
        <v>2360.61</v>
      </c>
      <c r="G27" s="568">
        <v>2643.88</v>
      </c>
      <c r="H27" s="568">
        <v>283.27</v>
      </c>
      <c r="I27" s="569">
        <v>12.0</v>
      </c>
      <c r="J27" s="566" t="s">
        <v>6021</v>
      </c>
    </row>
    <row r="28" ht="10.5" customHeight="1">
      <c r="A28" s="565">
        <v>44568.0</v>
      </c>
      <c r="B28" s="566" t="s">
        <v>5563</v>
      </c>
      <c r="C28" s="566" t="s">
        <v>6019</v>
      </c>
      <c r="D28" s="566" t="s">
        <v>6022</v>
      </c>
      <c r="E28" s="567">
        <v>0.0</v>
      </c>
      <c r="F28" s="568">
        <v>2360.61</v>
      </c>
      <c r="G28" s="568">
        <v>2643.88</v>
      </c>
      <c r="H28" s="568">
        <v>283.27</v>
      </c>
      <c r="I28" s="569">
        <v>12.0</v>
      </c>
      <c r="J28" s="566" t="s">
        <v>6021</v>
      </c>
    </row>
    <row r="29" ht="10.5" customHeight="1">
      <c r="A29" s="565">
        <v>44568.0</v>
      </c>
      <c r="B29" s="566" t="s">
        <v>5563</v>
      </c>
      <c r="C29" s="566" t="s">
        <v>6019</v>
      </c>
      <c r="D29" s="566" t="s">
        <v>6022</v>
      </c>
      <c r="E29" s="567">
        <v>0.0</v>
      </c>
      <c r="F29" s="568">
        <v>2360.61</v>
      </c>
      <c r="G29" s="568">
        <v>2643.88</v>
      </c>
      <c r="H29" s="568">
        <v>283.27</v>
      </c>
      <c r="I29" s="569">
        <v>12.0</v>
      </c>
      <c r="J29" s="566" t="s">
        <v>6021</v>
      </c>
    </row>
    <row r="30" ht="10.5" customHeight="1">
      <c r="A30" s="565">
        <v>44568.0</v>
      </c>
      <c r="B30" s="566" t="s">
        <v>5563</v>
      </c>
      <c r="C30" s="566" t="s">
        <v>6019</v>
      </c>
      <c r="D30" s="566" t="s">
        <v>6022</v>
      </c>
      <c r="E30" s="567">
        <v>0.0</v>
      </c>
      <c r="F30" s="568">
        <v>257.53</v>
      </c>
      <c r="G30" s="568">
        <v>288.43</v>
      </c>
      <c r="H30" s="568">
        <v>30.9</v>
      </c>
      <c r="I30" s="569">
        <v>12.0</v>
      </c>
      <c r="J30" s="566" t="s">
        <v>5320</v>
      </c>
    </row>
    <row r="31" ht="10.5" customHeight="1">
      <c r="A31" s="565">
        <v>44568.0</v>
      </c>
      <c r="B31" s="566" t="s">
        <v>5563</v>
      </c>
      <c r="C31" s="566" t="s">
        <v>6019</v>
      </c>
      <c r="D31" s="566" t="s">
        <v>6022</v>
      </c>
      <c r="E31" s="567">
        <v>0.0</v>
      </c>
      <c r="F31" s="568">
        <v>257.53</v>
      </c>
      <c r="G31" s="568">
        <v>288.43</v>
      </c>
      <c r="H31" s="568">
        <v>30.9</v>
      </c>
      <c r="I31" s="569">
        <v>12.0</v>
      </c>
      <c r="J31" s="566" t="s">
        <v>5320</v>
      </c>
    </row>
    <row r="32" ht="10.5" customHeight="1">
      <c r="A32" s="565">
        <v>44568.0</v>
      </c>
      <c r="B32" s="566" t="s">
        <v>5563</v>
      </c>
      <c r="C32" s="566" t="s">
        <v>6019</v>
      </c>
      <c r="D32" s="566" t="s">
        <v>6022</v>
      </c>
      <c r="E32" s="567">
        <v>0.0</v>
      </c>
      <c r="F32" s="568">
        <v>257.53</v>
      </c>
      <c r="G32" s="568">
        <v>288.43</v>
      </c>
      <c r="H32" s="568">
        <v>30.9</v>
      </c>
      <c r="I32" s="569">
        <v>12.0</v>
      </c>
      <c r="J32" s="566" t="s">
        <v>5320</v>
      </c>
    </row>
    <row r="33" ht="10.5" customHeight="1">
      <c r="A33" s="565">
        <v>44568.0</v>
      </c>
      <c r="B33" s="566" t="s">
        <v>5563</v>
      </c>
      <c r="C33" s="566" t="s">
        <v>6023</v>
      </c>
      <c r="D33" s="566" t="s">
        <v>6024</v>
      </c>
      <c r="E33" s="567">
        <v>0.0</v>
      </c>
      <c r="F33" s="568">
        <v>8928.57</v>
      </c>
      <c r="G33" s="568">
        <v>10000.0</v>
      </c>
      <c r="H33" s="568">
        <v>1071.43</v>
      </c>
      <c r="I33" s="569">
        <v>12.0</v>
      </c>
      <c r="J33" s="566" t="s">
        <v>6016</v>
      </c>
    </row>
    <row r="34" ht="10.5" customHeight="1">
      <c r="A34" s="565">
        <v>44581.0</v>
      </c>
      <c r="B34" s="566" t="s">
        <v>5563</v>
      </c>
      <c r="C34" s="566" t="s">
        <v>5887</v>
      </c>
      <c r="D34" s="566" t="s">
        <v>6025</v>
      </c>
      <c r="E34" s="567">
        <v>0.0</v>
      </c>
      <c r="F34" s="568">
        <v>1116.07</v>
      </c>
      <c r="G34" s="568">
        <v>1250.0</v>
      </c>
      <c r="H34" s="568">
        <v>133.93</v>
      </c>
      <c r="I34" s="569">
        <v>12.0</v>
      </c>
      <c r="J34" s="566" t="s">
        <v>5308</v>
      </c>
    </row>
    <row r="35" ht="10.5" customHeight="1">
      <c r="A35" s="565">
        <v>44585.0</v>
      </c>
      <c r="B35" s="566" t="s">
        <v>5563</v>
      </c>
      <c r="C35" s="566" t="s">
        <v>5863</v>
      </c>
      <c r="D35" s="566" t="s">
        <v>6026</v>
      </c>
      <c r="E35" s="567">
        <v>0.0</v>
      </c>
      <c r="F35" s="568">
        <v>32142.86</v>
      </c>
      <c r="G35" s="568">
        <v>36000.0</v>
      </c>
      <c r="H35" s="568">
        <v>3857.14</v>
      </c>
      <c r="I35" s="569">
        <v>12.0</v>
      </c>
      <c r="J35" s="566" t="s">
        <v>5292</v>
      </c>
    </row>
    <row r="36" ht="10.5" customHeight="1">
      <c r="A36" s="565">
        <v>44586.0</v>
      </c>
      <c r="B36" s="566" t="s">
        <v>5563</v>
      </c>
      <c r="C36" s="566" t="s">
        <v>6027</v>
      </c>
      <c r="D36" s="566" t="s">
        <v>6028</v>
      </c>
      <c r="E36" s="567">
        <v>0.0</v>
      </c>
      <c r="F36" s="568">
        <v>2678.57</v>
      </c>
      <c r="G36" s="568">
        <v>3000.0</v>
      </c>
      <c r="H36" s="568">
        <v>321.43</v>
      </c>
      <c r="I36" s="569">
        <v>12.0</v>
      </c>
      <c r="J36" s="566" t="s">
        <v>5292</v>
      </c>
    </row>
    <row r="37" ht="10.5" customHeight="1">
      <c r="A37" s="565">
        <v>44592.0</v>
      </c>
      <c r="B37" s="566" t="s">
        <v>5563</v>
      </c>
      <c r="C37" s="566" t="s">
        <v>6029</v>
      </c>
      <c r="D37" s="566" t="s">
        <v>6030</v>
      </c>
      <c r="E37" s="567">
        <v>0.0</v>
      </c>
      <c r="F37" s="568">
        <v>2455.36</v>
      </c>
      <c r="G37" s="568">
        <v>2750.0</v>
      </c>
      <c r="H37" s="568">
        <v>294.64</v>
      </c>
      <c r="I37" s="569">
        <v>12.0</v>
      </c>
      <c r="J37" s="566" t="s">
        <v>6021</v>
      </c>
    </row>
    <row r="38" ht="10.5" customHeight="1">
      <c r="A38" s="570" t="s">
        <v>5560</v>
      </c>
      <c r="B38" s="570"/>
      <c r="C38" s="570"/>
      <c r="D38" s="570"/>
      <c r="E38" s="571">
        <f t="shared" ref="E38:H38" si="2">SUM(E15:E37)</f>
        <v>0</v>
      </c>
      <c r="F38" s="572">
        <f t="shared" si="2"/>
        <v>136294.67</v>
      </c>
      <c r="G38" s="572">
        <f t="shared" si="2"/>
        <v>152650</v>
      </c>
      <c r="H38" s="572">
        <f t="shared" si="2"/>
        <v>16355.33</v>
      </c>
      <c r="I38" s="570"/>
      <c r="J38" s="570"/>
    </row>
    <row r="39" ht="12.75" customHeight="1">
      <c r="F39" s="4"/>
      <c r="G39" s="4"/>
      <c r="H39" s="4"/>
    </row>
    <row r="40" ht="10.5" customHeight="1">
      <c r="A40" s="573" t="s">
        <v>5284</v>
      </c>
      <c r="B40" s="573"/>
      <c r="C40" s="573"/>
      <c r="D40" s="573"/>
      <c r="E40" s="574">
        <f t="shared" ref="E40:H40" si="3">SUM(E12,E38)</f>
        <v>0</v>
      </c>
      <c r="F40" s="575">
        <f t="shared" si="3"/>
        <v>139409.37</v>
      </c>
      <c r="G40" s="575">
        <f t="shared" si="3"/>
        <v>155764.7</v>
      </c>
      <c r="H40" s="575">
        <f t="shared" si="3"/>
        <v>16355.33</v>
      </c>
      <c r="I40" s="573"/>
      <c r="J40" s="573"/>
    </row>
    <row r="41" ht="14.25" customHeight="1">
      <c r="F41" s="4"/>
      <c r="G41" s="4"/>
      <c r="H41" s="4"/>
    </row>
    <row r="42" ht="14.25" customHeight="1">
      <c r="A42" s="576"/>
      <c r="B42" s="576"/>
      <c r="C42" s="576"/>
      <c r="D42" s="576"/>
      <c r="E42" s="576"/>
      <c r="F42" s="577"/>
      <c r="G42" s="577"/>
      <c r="H42" s="577"/>
      <c r="I42" s="576"/>
      <c r="J42" s="576"/>
      <c r="K42" s="576"/>
      <c r="L42" s="576"/>
      <c r="M42" s="576"/>
      <c r="N42" s="576"/>
      <c r="O42" s="576"/>
      <c r="P42" s="576"/>
      <c r="Q42" s="576"/>
      <c r="R42" s="576"/>
      <c r="S42" s="576"/>
      <c r="T42" s="576"/>
      <c r="U42" s="576"/>
      <c r="V42" s="576"/>
      <c r="W42" s="576"/>
      <c r="X42" s="576"/>
      <c r="Y42" s="576"/>
      <c r="Z42" s="576"/>
    </row>
    <row r="43" ht="14.25" customHeight="1">
      <c r="F43" s="4"/>
      <c r="G43" s="4"/>
      <c r="H43" s="4"/>
    </row>
    <row r="44" ht="24.75" customHeight="1">
      <c r="A44" s="558" t="s">
        <v>6008</v>
      </c>
    </row>
    <row r="45" ht="18.0" customHeight="1">
      <c r="A45" s="559" t="s">
        <v>5129</v>
      </c>
    </row>
    <row r="46" ht="18.0" customHeight="1">
      <c r="A46" s="559" t="s">
        <v>6031</v>
      </c>
    </row>
    <row r="47" ht="18.0" customHeight="1">
      <c r="A47" s="559" t="s">
        <v>6010</v>
      </c>
    </row>
    <row r="48" ht="12.75" customHeight="1">
      <c r="F48" s="4"/>
      <c r="G48" s="4"/>
      <c r="H48" s="4"/>
    </row>
    <row r="49" ht="25.5" customHeight="1">
      <c r="A49" s="560" t="s">
        <v>6011</v>
      </c>
    </row>
    <row r="50" ht="12.75" customHeight="1">
      <c r="F50" s="4"/>
      <c r="G50" s="4"/>
      <c r="H50" s="4"/>
    </row>
    <row r="51" ht="10.5" customHeight="1">
      <c r="A51" s="561" t="s">
        <v>97</v>
      </c>
      <c r="B51" s="561" t="s">
        <v>5132</v>
      </c>
      <c r="C51" s="561" t="s">
        <v>101</v>
      </c>
      <c r="D51" s="561" t="s">
        <v>5134</v>
      </c>
      <c r="E51" s="562" t="s">
        <v>5135</v>
      </c>
      <c r="F51" s="563" t="s">
        <v>5136</v>
      </c>
      <c r="G51" s="563" t="s">
        <v>5137</v>
      </c>
      <c r="H51" s="563" t="s">
        <v>5139</v>
      </c>
      <c r="I51" s="562" t="s">
        <v>5288</v>
      </c>
      <c r="J51" s="561" t="s">
        <v>5140</v>
      </c>
    </row>
    <row r="52" ht="12.75" customHeight="1">
      <c r="F52" s="4"/>
      <c r="G52" s="4"/>
      <c r="H52" s="4"/>
    </row>
    <row r="53" ht="12.75" customHeight="1">
      <c r="A53" s="564" t="s">
        <v>5289</v>
      </c>
      <c r="B53" s="13"/>
      <c r="C53" s="13"/>
      <c r="D53" s="13"/>
      <c r="E53" s="13"/>
      <c r="F53" s="13"/>
      <c r="G53" s="13"/>
      <c r="H53" s="13"/>
      <c r="I53" s="13"/>
      <c r="J53" s="13"/>
    </row>
    <row r="54" ht="10.5" customHeight="1">
      <c r="A54" s="565">
        <v>44595.0</v>
      </c>
      <c r="B54" s="566" t="s">
        <v>5563</v>
      </c>
      <c r="C54" s="566" t="s">
        <v>6012</v>
      </c>
      <c r="D54" s="566" t="s">
        <v>6032</v>
      </c>
      <c r="E54" s="567">
        <v>0.0</v>
      </c>
      <c r="F54" s="568">
        <v>3114.8</v>
      </c>
      <c r="G54" s="568">
        <v>3114.8</v>
      </c>
      <c r="H54" s="568">
        <v>0.0</v>
      </c>
      <c r="I54" s="569">
        <v>0.0</v>
      </c>
      <c r="J54" s="566" t="s">
        <v>5325</v>
      </c>
    </row>
    <row r="55" ht="10.5" customHeight="1">
      <c r="A55" s="565">
        <v>44606.0</v>
      </c>
      <c r="B55" s="566" t="s">
        <v>6033</v>
      </c>
      <c r="C55" s="566" t="s">
        <v>6034</v>
      </c>
      <c r="D55" s="566" t="s">
        <v>6035</v>
      </c>
      <c r="E55" s="567">
        <v>30000.0</v>
      </c>
      <c r="F55" s="568">
        <v>0.0</v>
      </c>
      <c r="G55" s="568">
        <v>-30000.0</v>
      </c>
      <c r="H55" s="568">
        <v>0.0</v>
      </c>
      <c r="I55" s="569">
        <v>0.0</v>
      </c>
      <c r="J55" s="566" t="s">
        <v>5292</v>
      </c>
    </row>
    <row r="56" ht="10.5" customHeight="1">
      <c r="A56" s="565">
        <v>44606.0</v>
      </c>
      <c r="B56" s="566" t="s">
        <v>6033</v>
      </c>
      <c r="C56" s="566" t="s">
        <v>6036</v>
      </c>
      <c r="D56" s="566" t="s">
        <v>6035</v>
      </c>
      <c r="E56" s="567">
        <v>2000.0</v>
      </c>
      <c r="F56" s="568">
        <v>0.0</v>
      </c>
      <c r="G56" s="568">
        <v>-2000.0</v>
      </c>
      <c r="H56" s="568">
        <v>0.0</v>
      </c>
      <c r="I56" s="569">
        <v>0.0</v>
      </c>
      <c r="J56" s="566" t="s">
        <v>5331</v>
      </c>
    </row>
    <row r="57" ht="10.5" customHeight="1">
      <c r="A57" s="565">
        <v>44606.0</v>
      </c>
      <c r="B57" s="566" t="s">
        <v>6033</v>
      </c>
      <c r="C57" s="566" t="s">
        <v>6037</v>
      </c>
      <c r="D57" s="566" t="s">
        <v>6035</v>
      </c>
      <c r="E57" s="567">
        <v>1800.0</v>
      </c>
      <c r="F57" s="568">
        <v>0.0</v>
      </c>
      <c r="G57" s="568">
        <v>-1800.0</v>
      </c>
      <c r="H57" s="568">
        <v>0.0</v>
      </c>
      <c r="I57" s="569">
        <v>0.0</v>
      </c>
      <c r="J57" s="566" t="s">
        <v>5331</v>
      </c>
    </row>
    <row r="58" ht="10.5" customHeight="1">
      <c r="A58" s="565">
        <v>44606.0</v>
      </c>
      <c r="B58" s="566" t="s">
        <v>6033</v>
      </c>
      <c r="C58" s="566" t="s">
        <v>6038</v>
      </c>
      <c r="D58" s="566" t="s">
        <v>6035</v>
      </c>
      <c r="E58" s="567">
        <v>30000.0</v>
      </c>
      <c r="F58" s="568">
        <v>0.0</v>
      </c>
      <c r="G58" s="568">
        <v>-30000.0</v>
      </c>
      <c r="H58" s="568">
        <v>0.0</v>
      </c>
      <c r="I58" s="569">
        <v>0.0</v>
      </c>
      <c r="J58" s="566" t="s">
        <v>5292</v>
      </c>
    </row>
    <row r="59" ht="10.5" customHeight="1">
      <c r="A59" s="570" t="s">
        <v>5301</v>
      </c>
      <c r="B59" s="570"/>
      <c r="C59" s="570"/>
      <c r="D59" s="570"/>
      <c r="E59" s="571">
        <f t="shared" ref="E59:H59" si="4">SUM(E54:E58)</f>
        <v>63800</v>
      </c>
      <c r="F59" s="572">
        <f t="shared" si="4"/>
        <v>3114.8</v>
      </c>
      <c r="G59" s="572">
        <f t="shared" si="4"/>
        <v>-60685.2</v>
      </c>
      <c r="H59" s="572">
        <f t="shared" si="4"/>
        <v>0</v>
      </c>
      <c r="I59" s="570"/>
      <c r="J59" s="570"/>
    </row>
    <row r="60" ht="12.75" customHeight="1">
      <c r="F60" s="4"/>
      <c r="G60" s="4"/>
      <c r="H60" s="4"/>
    </row>
    <row r="61" ht="12.75" customHeight="1">
      <c r="A61" s="564" t="s">
        <v>5302</v>
      </c>
      <c r="B61" s="13"/>
      <c r="C61" s="13"/>
      <c r="D61" s="13"/>
      <c r="E61" s="13"/>
      <c r="F61" s="13"/>
      <c r="G61" s="13"/>
      <c r="H61" s="13"/>
      <c r="I61" s="13"/>
      <c r="J61" s="13"/>
    </row>
    <row r="62" ht="10.5" customHeight="1">
      <c r="A62" s="565">
        <v>44596.0</v>
      </c>
      <c r="B62" s="566" t="s">
        <v>5563</v>
      </c>
      <c r="C62" s="566" t="s">
        <v>6014</v>
      </c>
      <c r="D62" s="566" t="s">
        <v>6039</v>
      </c>
      <c r="E62" s="567">
        <v>0.0</v>
      </c>
      <c r="F62" s="568">
        <v>8928.57</v>
      </c>
      <c r="G62" s="568">
        <v>10000.0</v>
      </c>
      <c r="H62" s="568">
        <v>1071.43</v>
      </c>
      <c r="I62" s="569">
        <v>12.0</v>
      </c>
      <c r="J62" s="566" t="s">
        <v>6016</v>
      </c>
    </row>
    <row r="63" ht="10.5" customHeight="1">
      <c r="A63" s="565">
        <v>44599.0</v>
      </c>
      <c r="B63" s="566" t="s">
        <v>5563</v>
      </c>
      <c r="C63" s="566" t="s">
        <v>6040</v>
      </c>
      <c r="D63" s="566" t="s">
        <v>6041</v>
      </c>
      <c r="E63" s="567">
        <v>0.0</v>
      </c>
      <c r="F63" s="568">
        <v>2727.28</v>
      </c>
      <c r="G63" s="568">
        <v>3054.55</v>
      </c>
      <c r="H63" s="568">
        <v>327.27</v>
      </c>
      <c r="I63" s="569">
        <v>12.0</v>
      </c>
      <c r="J63" s="566" t="s">
        <v>5331</v>
      </c>
    </row>
    <row r="64" ht="10.5" customHeight="1">
      <c r="A64" s="565">
        <v>44599.0</v>
      </c>
      <c r="B64" s="566" t="s">
        <v>5563</v>
      </c>
      <c r="C64" s="566" t="s">
        <v>6040</v>
      </c>
      <c r="D64" s="566" t="s">
        <v>6041</v>
      </c>
      <c r="E64" s="567">
        <v>0.0</v>
      </c>
      <c r="F64" s="568">
        <v>2727.27</v>
      </c>
      <c r="G64" s="568">
        <v>3054.54</v>
      </c>
      <c r="H64" s="568">
        <v>327.27</v>
      </c>
      <c r="I64" s="569">
        <v>12.0</v>
      </c>
      <c r="J64" s="566" t="s">
        <v>5331</v>
      </c>
    </row>
    <row r="65" ht="10.5" customHeight="1">
      <c r="A65" s="565">
        <v>44599.0</v>
      </c>
      <c r="B65" s="566" t="s">
        <v>5563</v>
      </c>
      <c r="C65" s="566" t="s">
        <v>6023</v>
      </c>
      <c r="D65" s="566" t="s">
        <v>6042</v>
      </c>
      <c r="E65" s="567">
        <v>0.0</v>
      </c>
      <c r="F65" s="568">
        <v>8928.57</v>
      </c>
      <c r="G65" s="568">
        <v>10000.0</v>
      </c>
      <c r="H65" s="568">
        <v>1071.43</v>
      </c>
      <c r="I65" s="569">
        <v>12.0</v>
      </c>
      <c r="J65" s="566" t="s">
        <v>6016</v>
      </c>
    </row>
    <row r="66" ht="10.5" customHeight="1">
      <c r="A66" s="565">
        <v>44603.0</v>
      </c>
      <c r="B66" s="566" t="s">
        <v>5563</v>
      </c>
      <c r="C66" s="566" t="s">
        <v>6040</v>
      </c>
      <c r="D66" s="566" t="s">
        <v>6043</v>
      </c>
      <c r="E66" s="567">
        <v>0.0</v>
      </c>
      <c r="F66" s="568">
        <v>2618.19</v>
      </c>
      <c r="G66" s="568">
        <v>2932.37</v>
      </c>
      <c r="H66" s="568">
        <v>314.18</v>
      </c>
      <c r="I66" s="569">
        <v>12.0</v>
      </c>
      <c r="J66" s="566" t="s">
        <v>5331</v>
      </c>
    </row>
    <row r="67" ht="10.5" customHeight="1">
      <c r="A67" s="565">
        <v>44603.0</v>
      </c>
      <c r="B67" s="566" t="s">
        <v>5563</v>
      </c>
      <c r="C67" s="566" t="s">
        <v>6040</v>
      </c>
      <c r="D67" s="566" t="s">
        <v>6043</v>
      </c>
      <c r="E67" s="567">
        <v>0.0</v>
      </c>
      <c r="F67" s="568">
        <v>2618.18</v>
      </c>
      <c r="G67" s="568">
        <v>2932.36</v>
      </c>
      <c r="H67" s="568">
        <v>314.18</v>
      </c>
      <c r="I67" s="569">
        <v>12.0</v>
      </c>
      <c r="J67" s="566" t="s">
        <v>5331</v>
      </c>
    </row>
    <row r="68" ht="10.5" customHeight="1">
      <c r="A68" s="565">
        <v>44603.0</v>
      </c>
      <c r="B68" s="566" t="s">
        <v>5563</v>
      </c>
      <c r="C68" s="566" t="s">
        <v>6040</v>
      </c>
      <c r="D68" s="566" t="s">
        <v>6043</v>
      </c>
      <c r="E68" s="567">
        <v>0.0</v>
      </c>
      <c r="F68" s="568">
        <v>11.67</v>
      </c>
      <c r="G68" s="568">
        <v>13.08</v>
      </c>
      <c r="H68" s="568">
        <v>1.41</v>
      </c>
      <c r="I68" s="569">
        <v>12.0</v>
      </c>
      <c r="J68" s="566" t="s">
        <v>5331</v>
      </c>
    </row>
    <row r="69" ht="10.5" customHeight="1">
      <c r="A69" s="565">
        <v>44603.0</v>
      </c>
      <c r="B69" s="566" t="s">
        <v>5563</v>
      </c>
      <c r="C69" s="566" t="s">
        <v>6040</v>
      </c>
      <c r="D69" s="566" t="s">
        <v>6043</v>
      </c>
      <c r="E69" s="567">
        <v>0.0</v>
      </c>
      <c r="F69" s="568">
        <v>11.69</v>
      </c>
      <c r="G69" s="568">
        <v>13.1</v>
      </c>
      <c r="H69" s="568">
        <v>1.41</v>
      </c>
      <c r="I69" s="569">
        <v>12.0</v>
      </c>
      <c r="J69" s="566" t="s">
        <v>5331</v>
      </c>
    </row>
    <row r="70" ht="10.5" customHeight="1">
      <c r="A70" s="565">
        <v>44603.0</v>
      </c>
      <c r="B70" s="566" t="s">
        <v>5563</v>
      </c>
      <c r="C70" s="566" t="s">
        <v>5831</v>
      </c>
      <c r="D70" s="566" t="s">
        <v>6044</v>
      </c>
      <c r="E70" s="567">
        <v>0.0</v>
      </c>
      <c r="F70" s="568">
        <v>2909.37</v>
      </c>
      <c r="G70" s="568">
        <v>3258.49</v>
      </c>
      <c r="H70" s="568">
        <v>349.12</v>
      </c>
      <c r="I70" s="569">
        <v>12.0</v>
      </c>
      <c r="J70" s="566" t="s">
        <v>6045</v>
      </c>
    </row>
    <row r="71" ht="10.5" customHeight="1">
      <c r="A71" s="565">
        <v>44603.0</v>
      </c>
      <c r="B71" s="566" t="s">
        <v>5563</v>
      </c>
      <c r="C71" s="566" t="s">
        <v>5831</v>
      </c>
      <c r="D71" s="566" t="s">
        <v>6044</v>
      </c>
      <c r="E71" s="567">
        <v>0.0</v>
      </c>
      <c r="F71" s="568">
        <v>2909.37</v>
      </c>
      <c r="G71" s="568">
        <v>3258.49</v>
      </c>
      <c r="H71" s="568">
        <v>349.12</v>
      </c>
      <c r="I71" s="569">
        <v>12.0</v>
      </c>
      <c r="J71" s="566" t="s">
        <v>6045</v>
      </c>
    </row>
    <row r="72" ht="10.5" customHeight="1">
      <c r="A72" s="565">
        <v>44603.0</v>
      </c>
      <c r="B72" s="566" t="s">
        <v>5563</v>
      </c>
      <c r="C72" s="566" t="s">
        <v>5831</v>
      </c>
      <c r="D72" s="566" t="s">
        <v>6044</v>
      </c>
      <c r="E72" s="567">
        <v>0.0</v>
      </c>
      <c r="F72" s="568">
        <v>17456.19</v>
      </c>
      <c r="G72" s="568">
        <v>19550.93</v>
      </c>
      <c r="H72" s="568">
        <v>2094.74</v>
      </c>
      <c r="I72" s="569">
        <v>12.0</v>
      </c>
      <c r="J72" s="566" t="s">
        <v>5324</v>
      </c>
    </row>
    <row r="73" ht="10.5" customHeight="1">
      <c r="A73" s="565">
        <v>44603.0</v>
      </c>
      <c r="B73" s="566" t="s">
        <v>5563</v>
      </c>
      <c r="C73" s="566" t="s">
        <v>5831</v>
      </c>
      <c r="D73" s="566" t="s">
        <v>6044</v>
      </c>
      <c r="E73" s="567">
        <v>0.0</v>
      </c>
      <c r="F73" s="568">
        <v>17456.19</v>
      </c>
      <c r="G73" s="568">
        <v>19550.93</v>
      </c>
      <c r="H73" s="568">
        <v>2094.74</v>
      </c>
      <c r="I73" s="569">
        <v>12.0</v>
      </c>
      <c r="J73" s="566" t="s">
        <v>5324</v>
      </c>
    </row>
    <row r="74" ht="10.5" customHeight="1">
      <c r="A74" s="565">
        <v>44603.0</v>
      </c>
      <c r="B74" s="566" t="s">
        <v>5563</v>
      </c>
      <c r="C74" s="566" t="s">
        <v>5831</v>
      </c>
      <c r="D74" s="566" t="s">
        <v>6044</v>
      </c>
      <c r="E74" s="567">
        <v>0.0</v>
      </c>
      <c r="F74" s="568">
        <v>52368.58</v>
      </c>
      <c r="G74" s="568">
        <v>58652.81</v>
      </c>
      <c r="H74" s="568">
        <v>6284.23</v>
      </c>
      <c r="I74" s="569">
        <v>12.0</v>
      </c>
      <c r="J74" s="566" t="s">
        <v>5324</v>
      </c>
    </row>
    <row r="75" ht="10.5" customHeight="1">
      <c r="A75" s="565">
        <v>44603.0</v>
      </c>
      <c r="B75" s="566" t="s">
        <v>5563</v>
      </c>
      <c r="C75" s="566" t="s">
        <v>5831</v>
      </c>
      <c r="D75" s="566" t="s">
        <v>6044</v>
      </c>
      <c r="E75" s="567">
        <v>0.0</v>
      </c>
      <c r="F75" s="568">
        <v>69824.77</v>
      </c>
      <c r="G75" s="568">
        <v>78203.74</v>
      </c>
      <c r="H75" s="568">
        <v>8378.97</v>
      </c>
      <c r="I75" s="569">
        <v>12.0</v>
      </c>
      <c r="J75" s="566" t="s">
        <v>5324</v>
      </c>
    </row>
    <row r="76" ht="10.5" customHeight="1">
      <c r="A76" s="565">
        <v>44603.0</v>
      </c>
      <c r="B76" s="566" t="s">
        <v>5563</v>
      </c>
      <c r="C76" s="566" t="s">
        <v>5831</v>
      </c>
      <c r="D76" s="566" t="s">
        <v>6044</v>
      </c>
      <c r="E76" s="567">
        <v>0.0</v>
      </c>
      <c r="F76" s="568">
        <v>46549.86</v>
      </c>
      <c r="G76" s="568">
        <v>52135.84</v>
      </c>
      <c r="H76" s="568">
        <v>5585.98</v>
      </c>
      <c r="I76" s="569">
        <v>12.0</v>
      </c>
      <c r="J76" s="566" t="s">
        <v>5324</v>
      </c>
    </row>
    <row r="77" ht="10.5" customHeight="1">
      <c r="A77" s="565">
        <v>44603.0</v>
      </c>
      <c r="B77" s="566" t="s">
        <v>5563</v>
      </c>
      <c r="C77" s="566" t="s">
        <v>5831</v>
      </c>
      <c r="D77" s="566" t="s">
        <v>6044</v>
      </c>
      <c r="E77" s="567">
        <v>0.0</v>
      </c>
      <c r="F77" s="568">
        <v>87280.98</v>
      </c>
      <c r="G77" s="568">
        <v>97754.7</v>
      </c>
      <c r="H77" s="568">
        <v>10473.72</v>
      </c>
      <c r="I77" s="569">
        <v>12.0</v>
      </c>
      <c r="J77" s="566" t="s">
        <v>5324</v>
      </c>
    </row>
    <row r="78" ht="10.5" customHeight="1">
      <c r="A78" s="565">
        <v>44603.0</v>
      </c>
      <c r="B78" s="566" t="s">
        <v>5563</v>
      </c>
      <c r="C78" s="566" t="s">
        <v>5831</v>
      </c>
      <c r="D78" s="566" t="s">
        <v>6046</v>
      </c>
      <c r="E78" s="567">
        <v>0.0</v>
      </c>
      <c r="F78" s="568">
        <v>6090.63</v>
      </c>
      <c r="G78" s="568">
        <v>6821.51</v>
      </c>
      <c r="H78" s="568">
        <v>730.88</v>
      </c>
      <c r="I78" s="569">
        <v>12.0</v>
      </c>
      <c r="J78" s="566" t="s">
        <v>6045</v>
      </c>
    </row>
    <row r="79" ht="10.5" customHeight="1">
      <c r="A79" s="565">
        <v>44603.0</v>
      </c>
      <c r="B79" s="566" t="s">
        <v>5563</v>
      </c>
      <c r="C79" s="566" t="s">
        <v>5831</v>
      </c>
      <c r="D79" s="566" t="s">
        <v>6046</v>
      </c>
      <c r="E79" s="567">
        <v>0.0</v>
      </c>
      <c r="F79" s="568">
        <v>6090.63</v>
      </c>
      <c r="G79" s="568">
        <v>6821.51</v>
      </c>
      <c r="H79" s="568">
        <v>730.88</v>
      </c>
      <c r="I79" s="569">
        <v>12.0</v>
      </c>
      <c r="J79" s="566" t="s">
        <v>6045</v>
      </c>
    </row>
    <row r="80" ht="10.5" customHeight="1">
      <c r="A80" s="565">
        <v>44603.0</v>
      </c>
      <c r="B80" s="566" t="s">
        <v>5563</v>
      </c>
      <c r="C80" s="566" t="s">
        <v>5831</v>
      </c>
      <c r="D80" s="566" t="s">
        <v>6046</v>
      </c>
      <c r="E80" s="567">
        <v>0.0</v>
      </c>
      <c r="F80" s="568">
        <v>146175.23</v>
      </c>
      <c r="G80" s="568">
        <v>163716.26</v>
      </c>
      <c r="H80" s="568">
        <v>17541.03</v>
      </c>
      <c r="I80" s="569">
        <v>12.0</v>
      </c>
      <c r="J80" s="566" t="s">
        <v>5324</v>
      </c>
    </row>
    <row r="81" ht="10.5" customHeight="1">
      <c r="A81" s="565">
        <v>44603.0</v>
      </c>
      <c r="B81" s="566" t="s">
        <v>5563</v>
      </c>
      <c r="C81" s="566" t="s">
        <v>5831</v>
      </c>
      <c r="D81" s="566" t="s">
        <v>6046</v>
      </c>
      <c r="E81" s="567">
        <v>0.0</v>
      </c>
      <c r="F81" s="568">
        <v>97450.14</v>
      </c>
      <c r="G81" s="568">
        <v>109144.16</v>
      </c>
      <c r="H81" s="568">
        <v>11694.02</v>
      </c>
      <c r="I81" s="569">
        <v>12.0</v>
      </c>
      <c r="J81" s="566" t="s">
        <v>5324</v>
      </c>
    </row>
    <row r="82" ht="10.5" customHeight="1">
      <c r="A82" s="565">
        <v>44603.0</v>
      </c>
      <c r="B82" s="566" t="s">
        <v>5563</v>
      </c>
      <c r="C82" s="566" t="s">
        <v>5831</v>
      </c>
      <c r="D82" s="566" t="s">
        <v>6046</v>
      </c>
      <c r="E82" s="567">
        <v>0.0</v>
      </c>
      <c r="F82" s="568">
        <v>182719.02</v>
      </c>
      <c r="G82" s="568">
        <v>204645.3</v>
      </c>
      <c r="H82" s="568">
        <v>21926.28</v>
      </c>
      <c r="I82" s="569">
        <v>12.0</v>
      </c>
      <c r="J82" s="566" t="s">
        <v>5324</v>
      </c>
    </row>
    <row r="83" ht="10.5" customHeight="1">
      <c r="A83" s="565">
        <v>44603.0</v>
      </c>
      <c r="B83" s="566" t="s">
        <v>5563</v>
      </c>
      <c r="C83" s="566" t="s">
        <v>5831</v>
      </c>
      <c r="D83" s="566" t="s">
        <v>6046</v>
      </c>
      <c r="E83" s="567">
        <v>0.0</v>
      </c>
      <c r="F83" s="568">
        <v>36543.81</v>
      </c>
      <c r="G83" s="568">
        <v>40929.07</v>
      </c>
      <c r="H83" s="568">
        <v>4385.26</v>
      </c>
      <c r="I83" s="569">
        <v>12.0</v>
      </c>
      <c r="J83" s="566" t="s">
        <v>5324</v>
      </c>
    </row>
    <row r="84" ht="10.5" customHeight="1">
      <c r="A84" s="565">
        <v>44603.0</v>
      </c>
      <c r="B84" s="566" t="s">
        <v>5563</v>
      </c>
      <c r="C84" s="566" t="s">
        <v>5831</v>
      </c>
      <c r="D84" s="566" t="s">
        <v>6046</v>
      </c>
      <c r="E84" s="567">
        <v>0.0</v>
      </c>
      <c r="F84" s="568">
        <v>36543.81</v>
      </c>
      <c r="G84" s="568">
        <v>40929.07</v>
      </c>
      <c r="H84" s="568">
        <v>4385.26</v>
      </c>
      <c r="I84" s="569">
        <v>12.0</v>
      </c>
      <c r="J84" s="566" t="s">
        <v>5324</v>
      </c>
    </row>
    <row r="85" ht="10.5" customHeight="1">
      <c r="A85" s="565">
        <v>44603.0</v>
      </c>
      <c r="B85" s="566" t="s">
        <v>5563</v>
      </c>
      <c r="C85" s="566" t="s">
        <v>5831</v>
      </c>
      <c r="D85" s="566" t="s">
        <v>6046</v>
      </c>
      <c r="E85" s="567">
        <v>0.0</v>
      </c>
      <c r="F85" s="568">
        <v>109631.42</v>
      </c>
      <c r="G85" s="568">
        <v>122787.19</v>
      </c>
      <c r="H85" s="568">
        <v>13155.77</v>
      </c>
      <c r="I85" s="569">
        <v>12.0</v>
      </c>
      <c r="J85" s="566" t="s">
        <v>5324</v>
      </c>
    </row>
    <row r="86" ht="10.5" customHeight="1">
      <c r="A86" s="565">
        <v>44607.0</v>
      </c>
      <c r="B86" s="566" t="s">
        <v>5563</v>
      </c>
      <c r="C86" s="566" t="s">
        <v>6047</v>
      </c>
      <c r="D86" s="566" t="s">
        <v>6048</v>
      </c>
      <c r="E86" s="567">
        <v>0.0</v>
      </c>
      <c r="F86" s="568">
        <v>16071.43</v>
      </c>
      <c r="G86" s="568">
        <v>18000.0</v>
      </c>
      <c r="H86" s="568">
        <v>1928.57</v>
      </c>
      <c r="I86" s="569">
        <v>12.0</v>
      </c>
      <c r="J86" s="566" t="s">
        <v>5292</v>
      </c>
    </row>
    <row r="87" ht="10.5" customHeight="1">
      <c r="A87" s="565">
        <v>44607.0</v>
      </c>
      <c r="B87" s="566" t="s">
        <v>5563</v>
      </c>
      <c r="C87" s="566" t="s">
        <v>5887</v>
      </c>
      <c r="D87" s="566" t="s">
        <v>6049</v>
      </c>
      <c r="E87" s="567">
        <v>0.0</v>
      </c>
      <c r="F87" s="568">
        <v>1116.07</v>
      </c>
      <c r="G87" s="568">
        <v>1250.0</v>
      </c>
      <c r="H87" s="568">
        <v>133.93</v>
      </c>
      <c r="I87" s="569">
        <v>12.0</v>
      </c>
      <c r="J87" s="566" t="s">
        <v>5308</v>
      </c>
    </row>
    <row r="88" ht="10.5" customHeight="1">
      <c r="A88" s="565">
        <v>44608.0</v>
      </c>
      <c r="B88" s="566" t="s">
        <v>5563</v>
      </c>
      <c r="C88" s="566" t="s">
        <v>6050</v>
      </c>
      <c r="D88" s="566" t="s">
        <v>6051</v>
      </c>
      <c r="E88" s="567">
        <v>0.0</v>
      </c>
      <c r="F88" s="568">
        <v>2008.93</v>
      </c>
      <c r="G88" s="568">
        <v>2250.0</v>
      </c>
      <c r="H88" s="568">
        <v>241.07</v>
      </c>
      <c r="I88" s="569">
        <v>12.0</v>
      </c>
      <c r="J88" s="566" t="s">
        <v>5331</v>
      </c>
    </row>
    <row r="89" ht="10.5" customHeight="1">
      <c r="A89" s="565">
        <v>44608.0</v>
      </c>
      <c r="B89" s="566" t="s">
        <v>5563</v>
      </c>
      <c r="C89" s="566" t="s">
        <v>6050</v>
      </c>
      <c r="D89" s="566" t="s">
        <v>6051</v>
      </c>
      <c r="E89" s="567">
        <v>0.0</v>
      </c>
      <c r="F89" s="568">
        <v>2008.93</v>
      </c>
      <c r="G89" s="568">
        <v>2250.0</v>
      </c>
      <c r="H89" s="568">
        <v>241.07</v>
      </c>
      <c r="I89" s="569">
        <v>12.0</v>
      </c>
      <c r="J89" s="566" t="s">
        <v>5331</v>
      </c>
    </row>
    <row r="90" ht="10.5" customHeight="1">
      <c r="A90" s="565">
        <v>44608.0</v>
      </c>
      <c r="B90" s="566" t="s">
        <v>5563</v>
      </c>
      <c r="C90" s="566" t="s">
        <v>6050</v>
      </c>
      <c r="D90" s="566" t="s">
        <v>6051</v>
      </c>
      <c r="E90" s="567">
        <v>0.0</v>
      </c>
      <c r="F90" s="568">
        <v>2008.93</v>
      </c>
      <c r="G90" s="568">
        <v>2250.0</v>
      </c>
      <c r="H90" s="568">
        <v>241.07</v>
      </c>
      <c r="I90" s="569">
        <v>12.0</v>
      </c>
      <c r="J90" s="566" t="s">
        <v>5331</v>
      </c>
    </row>
    <row r="91" ht="10.5" customHeight="1">
      <c r="A91" s="565">
        <v>44608.0</v>
      </c>
      <c r="B91" s="566" t="s">
        <v>5563</v>
      </c>
      <c r="C91" s="566" t="s">
        <v>6050</v>
      </c>
      <c r="D91" s="566" t="s">
        <v>6051</v>
      </c>
      <c r="E91" s="567">
        <v>0.0</v>
      </c>
      <c r="F91" s="568">
        <v>2008.93</v>
      </c>
      <c r="G91" s="568">
        <v>2250.0</v>
      </c>
      <c r="H91" s="568">
        <v>241.07</v>
      </c>
      <c r="I91" s="569">
        <v>12.0</v>
      </c>
      <c r="J91" s="566" t="s">
        <v>5331</v>
      </c>
    </row>
    <row r="92" ht="10.5" customHeight="1">
      <c r="A92" s="565">
        <v>44610.0</v>
      </c>
      <c r="B92" s="566" t="s">
        <v>5563</v>
      </c>
      <c r="C92" s="566" t="s">
        <v>6052</v>
      </c>
      <c r="D92" s="566" t="s">
        <v>6053</v>
      </c>
      <c r="E92" s="567">
        <v>0.0</v>
      </c>
      <c r="F92" s="568">
        <v>1339.28</v>
      </c>
      <c r="G92" s="568">
        <v>1500.0</v>
      </c>
      <c r="H92" s="568">
        <v>160.72</v>
      </c>
      <c r="I92" s="569">
        <v>12.0</v>
      </c>
      <c r="J92" s="566" t="s">
        <v>5331</v>
      </c>
    </row>
    <row r="93" ht="10.5" customHeight="1">
      <c r="A93" s="565">
        <v>44610.0</v>
      </c>
      <c r="B93" s="566" t="s">
        <v>5563</v>
      </c>
      <c r="C93" s="566" t="s">
        <v>6052</v>
      </c>
      <c r="D93" s="566" t="s">
        <v>6053</v>
      </c>
      <c r="E93" s="567">
        <v>0.0</v>
      </c>
      <c r="F93" s="568">
        <v>1339.28</v>
      </c>
      <c r="G93" s="568">
        <v>1500.0</v>
      </c>
      <c r="H93" s="568">
        <v>160.72</v>
      </c>
      <c r="I93" s="569">
        <v>12.0</v>
      </c>
      <c r="J93" s="566" t="s">
        <v>5331</v>
      </c>
    </row>
    <row r="94" ht="10.5" customHeight="1">
      <c r="A94" s="565">
        <v>44610.0</v>
      </c>
      <c r="B94" s="566" t="s">
        <v>5563</v>
      </c>
      <c r="C94" s="566" t="s">
        <v>6052</v>
      </c>
      <c r="D94" s="566" t="s">
        <v>6053</v>
      </c>
      <c r="E94" s="567">
        <v>0.0</v>
      </c>
      <c r="F94" s="568">
        <v>1339.28</v>
      </c>
      <c r="G94" s="568">
        <v>1500.0</v>
      </c>
      <c r="H94" s="568">
        <v>160.72</v>
      </c>
      <c r="I94" s="569">
        <v>12.0</v>
      </c>
      <c r="J94" s="566" t="s">
        <v>5331</v>
      </c>
    </row>
    <row r="95" ht="10.5" customHeight="1">
      <c r="A95" s="565">
        <v>44610.0</v>
      </c>
      <c r="B95" s="566" t="s">
        <v>5563</v>
      </c>
      <c r="C95" s="566" t="s">
        <v>6052</v>
      </c>
      <c r="D95" s="566" t="s">
        <v>6053</v>
      </c>
      <c r="E95" s="567">
        <v>0.0</v>
      </c>
      <c r="F95" s="568">
        <v>1339.28</v>
      </c>
      <c r="G95" s="568">
        <v>1500.0</v>
      </c>
      <c r="H95" s="568">
        <v>160.72</v>
      </c>
      <c r="I95" s="569">
        <v>12.0</v>
      </c>
      <c r="J95" s="566" t="s">
        <v>5331</v>
      </c>
    </row>
    <row r="96" ht="10.5" customHeight="1">
      <c r="A96" s="565">
        <v>44610.0</v>
      </c>
      <c r="B96" s="566" t="s">
        <v>5563</v>
      </c>
      <c r="C96" s="566" t="s">
        <v>6052</v>
      </c>
      <c r="D96" s="566" t="s">
        <v>6053</v>
      </c>
      <c r="E96" s="567">
        <v>0.0</v>
      </c>
      <c r="F96" s="568">
        <v>1785.71</v>
      </c>
      <c r="G96" s="568">
        <v>2000.0</v>
      </c>
      <c r="H96" s="568">
        <v>214.29</v>
      </c>
      <c r="I96" s="569">
        <v>12.0</v>
      </c>
      <c r="J96" s="566" t="s">
        <v>5331</v>
      </c>
    </row>
    <row r="97" ht="10.5" customHeight="1">
      <c r="A97" s="565">
        <v>44610.0</v>
      </c>
      <c r="B97" s="566" t="s">
        <v>5563</v>
      </c>
      <c r="C97" s="566" t="s">
        <v>6052</v>
      </c>
      <c r="D97" s="566" t="s">
        <v>6053</v>
      </c>
      <c r="E97" s="567">
        <v>0.0</v>
      </c>
      <c r="F97" s="568">
        <v>1339.29</v>
      </c>
      <c r="G97" s="568">
        <v>1500.0</v>
      </c>
      <c r="H97" s="568">
        <v>160.71</v>
      </c>
      <c r="I97" s="569">
        <v>12.0</v>
      </c>
      <c r="J97" s="566" t="s">
        <v>5331</v>
      </c>
    </row>
    <row r="98" ht="10.5" customHeight="1">
      <c r="A98" s="565">
        <v>44616.0</v>
      </c>
      <c r="B98" s="566" t="s">
        <v>5563</v>
      </c>
      <c r="C98" s="566" t="s">
        <v>6027</v>
      </c>
      <c r="D98" s="566" t="s">
        <v>6054</v>
      </c>
      <c r="E98" s="567">
        <v>0.0</v>
      </c>
      <c r="F98" s="568">
        <v>2678.57</v>
      </c>
      <c r="G98" s="568">
        <v>3000.0</v>
      </c>
      <c r="H98" s="568">
        <v>321.43</v>
      </c>
      <c r="I98" s="569">
        <v>12.0</v>
      </c>
      <c r="J98" s="566" t="s">
        <v>5292</v>
      </c>
    </row>
    <row r="99" ht="10.5" customHeight="1">
      <c r="A99" s="570" t="s">
        <v>5560</v>
      </c>
      <c r="B99" s="570"/>
      <c r="C99" s="570"/>
      <c r="D99" s="570"/>
      <c r="E99" s="571">
        <f t="shared" ref="E99:H99" si="5">SUM(E62:E98)</f>
        <v>0</v>
      </c>
      <c r="F99" s="572">
        <f t="shared" si="5"/>
        <v>982955.33</v>
      </c>
      <c r="G99" s="572">
        <f t="shared" si="5"/>
        <v>1100910</v>
      </c>
      <c r="H99" s="572">
        <f t="shared" si="5"/>
        <v>117954.67</v>
      </c>
      <c r="I99" s="570"/>
      <c r="J99" s="570"/>
    </row>
    <row r="100" ht="12.75" customHeight="1">
      <c r="F100" s="4"/>
      <c r="G100" s="4"/>
      <c r="H100" s="4"/>
    </row>
    <row r="101" ht="10.5" customHeight="1">
      <c r="A101" s="573" t="s">
        <v>5284</v>
      </c>
      <c r="B101" s="573"/>
      <c r="C101" s="573"/>
      <c r="D101" s="573"/>
      <c r="E101" s="574">
        <f t="shared" ref="E101:H101" si="6">SUM(E59,E99)</f>
        <v>63800</v>
      </c>
      <c r="F101" s="575">
        <f t="shared" si="6"/>
        <v>986070.13</v>
      </c>
      <c r="G101" s="575">
        <f t="shared" si="6"/>
        <v>1040224.8</v>
      </c>
      <c r="H101" s="575">
        <f t="shared" si="6"/>
        <v>117954.67</v>
      </c>
      <c r="I101" s="573"/>
      <c r="J101" s="573"/>
    </row>
    <row r="102" ht="14.25" customHeight="1">
      <c r="A102" s="578"/>
      <c r="B102" s="578"/>
      <c r="C102" s="578"/>
      <c r="D102" s="578"/>
      <c r="E102" s="578"/>
      <c r="F102" s="579"/>
      <c r="G102" s="579"/>
      <c r="H102" s="579"/>
      <c r="I102" s="578"/>
      <c r="J102" s="578"/>
      <c r="K102" s="578"/>
      <c r="L102" s="578"/>
      <c r="M102" s="578"/>
      <c r="N102" s="578"/>
      <c r="O102" s="578"/>
      <c r="P102" s="578"/>
      <c r="Q102" s="578"/>
      <c r="R102" s="578"/>
      <c r="S102" s="578"/>
      <c r="T102" s="578"/>
      <c r="U102" s="578"/>
      <c r="V102" s="578"/>
      <c r="W102" s="578"/>
      <c r="X102" s="578"/>
      <c r="Y102" s="578"/>
      <c r="Z102" s="578"/>
    </row>
    <row r="103" ht="14.25" customHeight="1">
      <c r="A103" s="578" t="s">
        <v>6055</v>
      </c>
      <c r="B103" s="578"/>
      <c r="C103" s="578"/>
      <c r="D103" s="578"/>
      <c r="E103" s="578"/>
      <c r="F103" s="579"/>
      <c r="G103" s="579"/>
      <c r="H103" s="579"/>
      <c r="I103" s="578"/>
      <c r="J103" s="578"/>
      <c r="K103" s="578"/>
      <c r="L103" s="578"/>
      <c r="M103" s="578"/>
      <c r="N103" s="578"/>
      <c r="O103" s="578"/>
      <c r="P103" s="578"/>
      <c r="Q103" s="578"/>
      <c r="R103" s="578"/>
      <c r="S103" s="578"/>
      <c r="T103" s="578"/>
      <c r="U103" s="578"/>
      <c r="V103" s="578"/>
      <c r="W103" s="578"/>
      <c r="X103" s="578"/>
      <c r="Y103" s="578"/>
      <c r="Z103" s="578"/>
    </row>
    <row r="104" ht="14.25" customHeight="1">
      <c r="A104" s="565">
        <v>44603.0</v>
      </c>
      <c r="B104" s="578"/>
      <c r="C104" s="578" t="s">
        <v>6056</v>
      </c>
      <c r="D104" s="578" t="s">
        <v>6057</v>
      </c>
      <c r="E104" s="578">
        <v>0.0</v>
      </c>
      <c r="F104" s="579">
        <f>G104/1.12</f>
        <v>80820</v>
      </c>
      <c r="G104" s="579">
        <v>90518.4</v>
      </c>
      <c r="H104" s="579">
        <f>F104*0.12</f>
        <v>9698.4</v>
      </c>
      <c r="I104" s="580">
        <v>0.12</v>
      </c>
      <c r="J104" s="578" t="s">
        <v>6058</v>
      </c>
      <c r="K104" s="578"/>
      <c r="L104" s="578"/>
      <c r="M104" s="578"/>
      <c r="N104" s="578"/>
      <c r="O104" s="578"/>
      <c r="P104" s="578"/>
      <c r="Q104" s="578"/>
      <c r="R104" s="578"/>
      <c r="S104" s="578"/>
      <c r="T104" s="578"/>
      <c r="U104" s="578"/>
      <c r="V104" s="578"/>
      <c r="W104" s="578"/>
      <c r="X104" s="578"/>
      <c r="Y104" s="578"/>
      <c r="Z104" s="578"/>
    </row>
    <row r="105" ht="14.25" customHeight="1">
      <c r="A105" s="438"/>
      <c r="B105" s="438"/>
      <c r="C105" s="438"/>
      <c r="D105" s="438"/>
      <c r="E105" s="438"/>
      <c r="F105" s="581"/>
      <c r="G105" s="581"/>
      <c r="H105" s="581"/>
      <c r="I105" s="438"/>
      <c r="J105" s="438"/>
      <c r="K105" s="438"/>
      <c r="L105" s="438"/>
      <c r="M105" s="438"/>
      <c r="N105" s="438"/>
      <c r="O105" s="438"/>
      <c r="P105" s="438"/>
      <c r="Q105" s="438"/>
      <c r="R105" s="438"/>
      <c r="S105" s="438"/>
      <c r="T105" s="438"/>
      <c r="U105" s="438"/>
      <c r="V105" s="438"/>
      <c r="W105" s="438"/>
      <c r="X105" s="438"/>
      <c r="Y105" s="438"/>
      <c r="Z105" s="438"/>
    </row>
    <row r="106" ht="21.0" customHeight="1">
      <c r="A106" s="438"/>
      <c r="B106" s="438"/>
      <c r="C106" s="582" t="s">
        <v>6059</v>
      </c>
      <c r="D106" s="582"/>
      <c r="E106" s="582"/>
      <c r="F106" s="583">
        <f t="shared" ref="F106:H106" si="7">F99+F104</f>
        <v>1063775.33</v>
      </c>
      <c r="G106" s="583">
        <f t="shared" si="7"/>
        <v>1191428.4</v>
      </c>
      <c r="H106" s="583">
        <f t="shared" si="7"/>
        <v>127653.07</v>
      </c>
      <c r="I106" s="438"/>
      <c r="J106" s="438"/>
      <c r="K106" s="438"/>
      <c r="L106" s="438"/>
      <c r="M106" s="438"/>
      <c r="N106" s="438"/>
      <c r="O106" s="438"/>
      <c r="P106" s="438"/>
      <c r="Q106" s="438"/>
      <c r="R106" s="438"/>
      <c r="S106" s="438"/>
      <c r="T106" s="438"/>
      <c r="U106" s="438"/>
      <c r="V106" s="438"/>
      <c r="W106" s="438"/>
      <c r="X106" s="438"/>
      <c r="Y106" s="438"/>
      <c r="Z106" s="438"/>
    </row>
    <row r="107" ht="14.25" customHeight="1">
      <c r="A107" s="584"/>
      <c r="B107" s="585"/>
      <c r="C107" s="459"/>
      <c r="D107" s="586"/>
      <c r="E107" s="459"/>
      <c r="F107" s="586"/>
      <c r="G107" s="586">
        <f>G106-SI!H1551</f>
        <v>675159.17</v>
      </c>
      <c r="H107" s="586"/>
      <c r="I107" s="586"/>
      <c r="J107" s="586"/>
      <c r="K107" s="586"/>
      <c r="L107" s="586"/>
      <c r="M107" s="586"/>
      <c r="N107" s="459"/>
      <c r="O107" s="459"/>
      <c r="P107" s="459"/>
      <c r="Q107" s="586"/>
      <c r="R107" s="586"/>
      <c r="S107" s="586"/>
      <c r="T107" s="459"/>
      <c r="U107" s="459"/>
      <c r="V107" s="459"/>
      <c r="W107" s="459"/>
      <c r="X107" s="459"/>
      <c r="Y107" s="459"/>
      <c r="Z107" s="459"/>
    </row>
    <row r="108" ht="14.25" customHeight="1">
      <c r="A108" s="587"/>
      <c r="B108" s="587"/>
      <c r="C108" s="587"/>
      <c r="D108" s="587"/>
      <c r="E108" s="587"/>
      <c r="F108" s="588"/>
      <c r="G108" s="588"/>
      <c r="H108" s="588"/>
      <c r="I108" s="587"/>
      <c r="J108" s="587"/>
      <c r="K108" s="587"/>
      <c r="L108" s="587"/>
      <c r="M108" s="587"/>
      <c r="N108" s="587"/>
      <c r="O108" s="587"/>
      <c r="P108" s="587"/>
      <c r="Q108" s="587"/>
      <c r="R108" s="587"/>
      <c r="S108" s="587"/>
      <c r="T108" s="587"/>
      <c r="U108" s="587"/>
      <c r="V108" s="587"/>
      <c r="W108" s="587"/>
      <c r="X108" s="587"/>
      <c r="Y108" s="587"/>
      <c r="Z108" s="587"/>
    </row>
    <row r="109" ht="14.25" customHeight="1">
      <c r="A109" s="438"/>
      <c r="B109" s="438"/>
      <c r="C109" s="438"/>
      <c r="D109" s="438"/>
      <c r="E109" s="438"/>
      <c r="F109" s="581"/>
      <c r="G109" s="581"/>
      <c r="H109" s="581"/>
      <c r="I109" s="438"/>
      <c r="J109" s="438"/>
      <c r="K109" s="438"/>
      <c r="L109" s="438"/>
      <c r="M109" s="438"/>
      <c r="N109" s="438"/>
      <c r="O109" s="438"/>
      <c r="P109" s="438"/>
      <c r="Q109" s="438"/>
      <c r="R109" s="438"/>
      <c r="S109" s="438"/>
      <c r="T109" s="438"/>
      <c r="U109" s="438"/>
      <c r="V109" s="438"/>
      <c r="W109" s="438"/>
      <c r="X109" s="438"/>
      <c r="Y109" s="438"/>
      <c r="Z109" s="438"/>
    </row>
    <row r="110" ht="24.75" customHeight="1">
      <c r="A110" s="558" t="s">
        <v>6060</v>
      </c>
    </row>
    <row r="111" ht="18.0" customHeight="1">
      <c r="A111" s="559" t="s">
        <v>5129</v>
      </c>
    </row>
    <row r="112" ht="18.0" customHeight="1">
      <c r="A112" s="559" t="s">
        <v>6061</v>
      </c>
    </row>
    <row r="113" ht="18.0" customHeight="1">
      <c r="A113" s="559" t="s">
        <v>6010</v>
      </c>
    </row>
    <row r="114" ht="12.75" customHeight="1"/>
    <row r="115" ht="14.25" customHeight="1">
      <c r="A115" s="529" t="s">
        <v>6011</v>
      </c>
    </row>
    <row r="116" ht="12.75" customHeight="1"/>
    <row r="117" ht="10.5" customHeight="1">
      <c r="A117" s="561" t="s">
        <v>97</v>
      </c>
      <c r="B117" s="561" t="s">
        <v>5132</v>
      </c>
      <c r="C117" s="561" t="s">
        <v>101</v>
      </c>
      <c r="D117" s="561" t="s">
        <v>5134</v>
      </c>
      <c r="E117" s="562" t="s">
        <v>5135</v>
      </c>
      <c r="F117" s="562" t="s">
        <v>5136</v>
      </c>
      <c r="G117" s="562" t="s">
        <v>5137</v>
      </c>
      <c r="H117" s="562" t="s">
        <v>5139</v>
      </c>
      <c r="I117" s="562" t="s">
        <v>5288</v>
      </c>
      <c r="J117" s="561" t="s">
        <v>5140</v>
      </c>
    </row>
    <row r="118" ht="12.75" customHeight="1"/>
    <row r="119" ht="12.75" customHeight="1">
      <c r="A119" s="564" t="s">
        <v>5289</v>
      </c>
      <c r="B119" s="13"/>
      <c r="C119" s="13"/>
      <c r="D119" s="13"/>
      <c r="E119" s="13"/>
      <c r="F119" s="13"/>
      <c r="G119" s="13"/>
      <c r="H119" s="13"/>
      <c r="I119" s="13"/>
      <c r="J119" s="13"/>
    </row>
    <row r="120" ht="10.5" customHeight="1">
      <c r="A120" s="565">
        <v>44568.0</v>
      </c>
      <c r="B120" s="566" t="s">
        <v>5563</v>
      </c>
      <c r="C120" s="566" t="s">
        <v>6012</v>
      </c>
      <c r="D120" s="566" t="s">
        <v>6013</v>
      </c>
      <c r="E120" s="567">
        <v>0.0</v>
      </c>
      <c r="F120" s="567">
        <v>3114.7</v>
      </c>
      <c r="G120" s="567">
        <v>3114.7</v>
      </c>
      <c r="H120" s="567">
        <v>0.0</v>
      </c>
      <c r="I120" s="569">
        <v>0.0</v>
      </c>
      <c r="J120" s="566" t="s">
        <v>5325</v>
      </c>
    </row>
    <row r="121" ht="10.5" customHeight="1">
      <c r="A121" s="565">
        <v>44595.0</v>
      </c>
      <c r="B121" s="566" t="s">
        <v>5563</v>
      </c>
      <c r="C121" s="566" t="s">
        <v>6012</v>
      </c>
      <c r="D121" s="566" t="s">
        <v>6032</v>
      </c>
      <c r="E121" s="567">
        <v>0.0</v>
      </c>
      <c r="F121" s="567">
        <v>3114.8</v>
      </c>
      <c r="G121" s="567">
        <v>3114.8</v>
      </c>
      <c r="H121" s="567">
        <v>0.0</v>
      </c>
      <c r="I121" s="569">
        <v>0.0</v>
      </c>
      <c r="J121" s="566" t="s">
        <v>5325</v>
      </c>
    </row>
    <row r="122" ht="10.5" customHeight="1">
      <c r="A122" s="565">
        <v>44606.0</v>
      </c>
      <c r="B122" s="566" t="s">
        <v>6033</v>
      </c>
      <c r="C122" s="566" t="s">
        <v>6034</v>
      </c>
      <c r="D122" s="566" t="s">
        <v>6035</v>
      </c>
      <c r="E122" s="567">
        <v>30000.0</v>
      </c>
      <c r="F122" s="567">
        <v>0.0</v>
      </c>
      <c r="G122" s="567">
        <v>-30000.0</v>
      </c>
      <c r="H122" s="567">
        <v>0.0</v>
      </c>
      <c r="I122" s="569">
        <v>0.0</v>
      </c>
      <c r="J122" s="566" t="s">
        <v>5292</v>
      </c>
    </row>
    <row r="123" ht="10.5" customHeight="1">
      <c r="A123" s="565">
        <v>44606.0</v>
      </c>
      <c r="B123" s="566" t="s">
        <v>6033</v>
      </c>
      <c r="C123" s="566" t="s">
        <v>6038</v>
      </c>
      <c r="D123" s="566" t="s">
        <v>6035</v>
      </c>
      <c r="E123" s="567">
        <v>30000.0</v>
      </c>
      <c r="F123" s="567">
        <v>0.0</v>
      </c>
      <c r="G123" s="567">
        <v>-30000.0</v>
      </c>
      <c r="H123" s="567">
        <v>0.0</v>
      </c>
      <c r="I123" s="569">
        <v>0.0</v>
      </c>
      <c r="J123" s="566" t="s">
        <v>5292</v>
      </c>
    </row>
    <row r="124" ht="10.5" customHeight="1">
      <c r="A124" s="565">
        <v>44606.0</v>
      </c>
      <c r="B124" s="566" t="s">
        <v>6033</v>
      </c>
      <c r="C124" s="566" t="s">
        <v>6036</v>
      </c>
      <c r="D124" s="566" t="s">
        <v>6035</v>
      </c>
      <c r="E124" s="567">
        <v>2000.0</v>
      </c>
      <c r="F124" s="567">
        <v>0.0</v>
      </c>
      <c r="G124" s="567">
        <v>-2000.0</v>
      </c>
      <c r="H124" s="567">
        <v>0.0</v>
      </c>
      <c r="I124" s="569">
        <v>0.0</v>
      </c>
      <c r="J124" s="566" t="s">
        <v>5331</v>
      </c>
    </row>
    <row r="125" ht="10.5" customHeight="1">
      <c r="A125" s="565">
        <v>44606.0</v>
      </c>
      <c r="B125" s="566" t="s">
        <v>6033</v>
      </c>
      <c r="C125" s="566" t="s">
        <v>6037</v>
      </c>
      <c r="D125" s="566" t="s">
        <v>6035</v>
      </c>
      <c r="E125" s="567">
        <v>1800.0</v>
      </c>
      <c r="F125" s="567">
        <v>0.0</v>
      </c>
      <c r="G125" s="567">
        <v>-1800.0</v>
      </c>
      <c r="H125" s="567">
        <v>0.0</v>
      </c>
      <c r="I125" s="569">
        <v>0.0</v>
      </c>
      <c r="J125" s="566" t="s">
        <v>5331</v>
      </c>
    </row>
    <row r="126" ht="10.5" customHeight="1">
      <c r="A126" s="565">
        <v>44621.0</v>
      </c>
      <c r="B126" s="566" t="s">
        <v>5290</v>
      </c>
      <c r="C126" s="566" t="s">
        <v>6062</v>
      </c>
      <c r="D126" s="566"/>
      <c r="E126" s="567">
        <v>0.0</v>
      </c>
      <c r="F126" s="567">
        <v>75.02</v>
      </c>
      <c r="G126" s="567">
        <v>75.02</v>
      </c>
      <c r="H126" s="567">
        <v>0.0</v>
      </c>
      <c r="I126" s="569">
        <v>0.0</v>
      </c>
      <c r="J126" s="566" t="s">
        <v>6063</v>
      </c>
    </row>
    <row r="127" ht="10.5" customHeight="1">
      <c r="A127" s="565">
        <v>44631.0</v>
      </c>
      <c r="B127" s="566" t="s">
        <v>5563</v>
      </c>
      <c r="C127" s="566" t="s">
        <v>6012</v>
      </c>
      <c r="D127" s="566" t="s">
        <v>6064</v>
      </c>
      <c r="E127" s="567">
        <v>0.0</v>
      </c>
      <c r="F127" s="567">
        <v>3114.8</v>
      </c>
      <c r="G127" s="567">
        <v>3114.8</v>
      </c>
      <c r="H127" s="567">
        <v>0.0</v>
      </c>
      <c r="I127" s="569">
        <v>0.0</v>
      </c>
      <c r="J127" s="566" t="s">
        <v>5325</v>
      </c>
    </row>
    <row r="128" ht="10.5" customHeight="1">
      <c r="A128" s="565">
        <v>44638.0</v>
      </c>
      <c r="B128" s="566" t="s">
        <v>5290</v>
      </c>
      <c r="C128" s="566" t="s">
        <v>6065</v>
      </c>
      <c r="D128" s="566"/>
      <c r="E128" s="567">
        <v>0.0</v>
      </c>
      <c r="F128" s="567">
        <v>3000.0</v>
      </c>
      <c r="G128" s="567">
        <v>3000.0</v>
      </c>
      <c r="H128" s="567">
        <v>0.0</v>
      </c>
      <c r="I128" s="569">
        <v>0.0</v>
      </c>
      <c r="J128" s="566" t="s">
        <v>5325</v>
      </c>
    </row>
    <row r="129" ht="10.5" customHeight="1">
      <c r="A129" s="565">
        <v>44651.0</v>
      </c>
      <c r="B129" s="566" t="s">
        <v>5290</v>
      </c>
      <c r="C129" s="566" t="s">
        <v>6066</v>
      </c>
      <c r="D129" s="566"/>
      <c r="E129" s="567">
        <v>0.0</v>
      </c>
      <c r="F129" s="567">
        <v>61.78</v>
      </c>
      <c r="G129" s="567">
        <v>61.78</v>
      </c>
      <c r="H129" s="567">
        <v>0.0</v>
      </c>
      <c r="I129" s="569">
        <v>0.0</v>
      </c>
      <c r="J129" s="566" t="s">
        <v>6063</v>
      </c>
    </row>
    <row r="130" ht="10.5" customHeight="1">
      <c r="A130" s="570" t="s">
        <v>5301</v>
      </c>
      <c r="B130" s="570"/>
      <c r="C130" s="570"/>
      <c r="D130" s="570"/>
      <c r="E130" s="571">
        <f t="shared" ref="E130:H130" si="8">SUM(E120:E129)</f>
        <v>63800</v>
      </c>
      <c r="F130" s="571">
        <f t="shared" si="8"/>
        <v>12481.1</v>
      </c>
      <c r="G130" s="571">
        <f t="shared" si="8"/>
        <v>-51318.9</v>
      </c>
      <c r="H130" s="571">
        <f t="shared" si="8"/>
        <v>0</v>
      </c>
      <c r="I130" s="570"/>
      <c r="J130" s="570"/>
    </row>
    <row r="131" ht="12.75" customHeight="1"/>
    <row r="132" ht="12.75" customHeight="1">
      <c r="A132" s="564" t="s">
        <v>5302</v>
      </c>
      <c r="B132" s="13"/>
      <c r="C132" s="13"/>
      <c r="D132" s="13"/>
      <c r="E132" s="13"/>
      <c r="F132" s="13"/>
      <c r="G132" s="13"/>
      <c r="H132" s="13"/>
      <c r="I132" s="13"/>
      <c r="J132" s="13"/>
    </row>
    <row r="133" ht="10.5" customHeight="1">
      <c r="A133" s="565">
        <v>44564.0</v>
      </c>
      <c r="B133" s="566" t="s">
        <v>5563</v>
      </c>
      <c r="C133" s="566" t="s">
        <v>6014</v>
      </c>
      <c r="D133" s="566" t="s">
        <v>6015</v>
      </c>
      <c r="E133" s="567">
        <v>0.0</v>
      </c>
      <c r="F133" s="567">
        <v>8928.57</v>
      </c>
      <c r="G133" s="567">
        <v>10000.0</v>
      </c>
      <c r="H133" s="567">
        <v>1071.43</v>
      </c>
      <c r="I133" s="569">
        <v>12.0</v>
      </c>
      <c r="J133" s="566" t="s">
        <v>6016</v>
      </c>
    </row>
    <row r="134" ht="10.5" customHeight="1">
      <c r="A134" s="565">
        <v>44564.0</v>
      </c>
      <c r="B134" s="566" t="s">
        <v>5563</v>
      </c>
      <c r="C134" s="566" t="s">
        <v>6017</v>
      </c>
      <c r="D134" s="566" t="s">
        <v>6018</v>
      </c>
      <c r="E134" s="567">
        <v>0.0</v>
      </c>
      <c r="F134" s="567">
        <v>66964.29</v>
      </c>
      <c r="G134" s="567">
        <v>75000.0</v>
      </c>
      <c r="H134" s="567">
        <v>8035.71</v>
      </c>
      <c r="I134" s="569">
        <v>12.0</v>
      </c>
      <c r="J134" s="566" t="s">
        <v>5366</v>
      </c>
    </row>
    <row r="135" ht="10.5" customHeight="1">
      <c r="A135" s="565">
        <v>44567.0</v>
      </c>
      <c r="B135" s="566" t="s">
        <v>5563</v>
      </c>
      <c r="C135" s="566" t="s">
        <v>6019</v>
      </c>
      <c r="D135" s="566" t="s">
        <v>6020</v>
      </c>
      <c r="E135" s="567">
        <v>0.0</v>
      </c>
      <c r="F135" s="567">
        <v>94.75</v>
      </c>
      <c r="G135" s="567">
        <v>106.12</v>
      </c>
      <c r="H135" s="567">
        <v>11.37</v>
      </c>
      <c r="I135" s="569">
        <v>12.0</v>
      </c>
      <c r="J135" s="566" t="s">
        <v>6021</v>
      </c>
    </row>
    <row r="136" ht="10.5" customHeight="1">
      <c r="A136" s="565">
        <v>44567.0</v>
      </c>
      <c r="B136" s="566" t="s">
        <v>5563</v>
      </c>
      <c r="C136" s="566" t="s">
        <v>6019</v>
      </c>
      <c r="D136" s="566" t="s">
        <v>6020</v>
      </c>
      <c r="E136" s="567">
        <v>0.0</v>
      </c>
      <c r="F136" s="567">
        <v>94.75</v>
      </c>
      <c r="G136" s="567">
        <v>106.12</v>
      </c>
      <c r="H136" s="567">
        <v>11.37</v>
      </c>
      <c r="I136" s="569">
        <v>12.0</v>
      </c>
      <c r="J136" s="566" t="s">
        <v>6021</v>
      </c>
    </row>
    <row r="137" ht="10.5" customHeight="1">
      <c r="A137" s="565">
        <v>44567.0</v>
      </c>
      <c r="B137" s="566" t="s">
        <v>5563</v>
      </c>
      <c r="C137" s="566" t="s">
        <v>6019</v>
      </c>
      <c r="D137" s="566" t="s">
        <v>6020</v>
      </c>
      <c r="E137" s="567">
        <v>0.0</v>
      </c>
      <c r="F137" s="567">
        <v>94.75</v>
      </c>
      <c r="G137" s="567">
        <v>106.12</v>
      </c>
      <c r="H137" s="567">
        <v>11.37</v>
      </c>
      <c r="I137" s="569">
        <v>12.0</v>
      </c>
      <c r="J137" s="566" t="s">
        <v>6021</v>
      </c>
    </row>
    <row r="138" ht="10.5" customHeight="1">
      <c r="A138" s="565">
        <v>44567.0</v>
      </c>
      <c r="B138" s="566" t="s">
        <v>5563</v>
      </c>
      <c r="C138" s="566" t="s">
        <v>6019</v>
      </c>
      <c r="D138" s="566" t="s">
        <v>6020</v>
      </c>
      <c r="E138" s="567">
        <v>0.0</v>
      </c>
      <c r="F138" s="567">
        <v>94.75</v>
      </c>
      <c r="G138" s="567">
        <v>106.12</v>
      </c>
      <c r="H138" s="567">
        <v>11.37</v>
      </c>
      <c r="I138" s="569">
        <v>12.0</v>
      </c>
      <c r="J138" s="566" t="s">
        <v>6021</v>
      </c>
    </row>
    <row r="139" ht="10.5" customHeight="1">
      <c r="A139" s="565">
        <v>44567.0</v>
      </c>
      <c r="B139" s="566" t="s">
        <v>5563</v>
      </c>
      <c r="C139" s="566" t="s">
        <v>6019</v>
      </c>
      <c r="D139" s="566" t="s">
        <v>6020</v>
      </c>
      <c r="E139" s="567">
        <v>0.0</v>
      </c>
      <c r="F139" s="567">
        <v>94.75</v>
      </c>
      <c r="G139" s="567">
        <v>106.12</v>
      </c>
      <c r="H139" s="567">
        <v>11.37</v>
      </c>
      <c r="I139" s="569">
        <v>12.0</v>
      </c>
      <c r="J139" s="566" t="s">
        <v>6021</v>
      </c>
    </row>
    <row r="140" ht="10.5" customHeight="1">
      <c r="A140" s="565">
        <v>44567.0</v>
      </c>
      <c r="B140" s="566" t="s">
        <v>5563</v>
      </c>
      <c r="C140" s="566" t="s">
        <v>6019</v>
      </c>
      <c r="D140" s="566" t="s">
        <v>6020</v>
      </c>
      <c r="E140" s="567">
        <v>0.0</v>
      </c>
      <c r="F140" s="567">
        <v>10.33</v>
      </c>
      <c r="G140" s="567">
        <v>11.57</v>
      </c>
      <c r="H140" s="567">
        <v>1.24</v>
      </c>
      <c r="I140" s="569">
        <v>12.0</v>
      </c>
      <c r="J140" s="566" t="s">
        <v>5320</v>
      </c>
    </row>
    <row r="141" ht="10.5" customHeight="1">
      <c r="A141" s="565">
        <v>44567.0</v>
      </c>
      <c r="B141" s="566" t="s">
        <v>5563</v>
      </c>
      <c r="C141" s="566" t="s">
        <v>6019</v>
      </c>
      <c r="D141" s="566" t="s">
        <v>6020</v>
      </c>
      <c r="E141" s="567">
        <v>0.0</v>
      </c>
      <c r="F141" s="567">
        <v>10.33</v>
      </c>
      <c r="G141" s="567">
        <v>11.57</v>
      </c>
      <c r="H141" s="567">
        <v>1.24</v>
      </c>
      <c r="I141" s="569">
        <v>12.0</v>
      </c>
      <c r="J141" s="566" t="s">
        <v>5320</v>
      </c>
    </row>
    <row r="142" ht="10.5" customHeight="1">
      <c r="A142" s="565">
        <v>44567.0</v>
      </c>
      <c r="B142" s="566" t="s">
        <v>5563</v>
      </c>
      <c r="C142" s="566" t="s">
        <v>6019</v>
      </c>
      <c r="D142" s="566" t="s">
        <v>6020</v>
      </c>
      <c r="E142" s="567">
        <v>0.0</v>
      </c>
      <c r="F142" s="567">
        <v>10.33</v>
      </c>
      <c r="G142" s="567">
        <v>11.57</v>
      </c>
      <c r="H142" s="567">
        <v>1.24</v>
      </c>
      <c r="I142" s="569">
        <v>12.0</v>
      </c>
      <c r="J142" s="566" t="s">
        <v>5320</v>
      </c>
    </row>
    <row r="143" ht="10.5" customHeight="1">
      <c r="A143" s="565">
        <v>44568.0</v>
      </c>
      <c r="B143" s="566" t="s">
        <v>5563</v>
      </c>
      <c r="C143" s="566" t="s">
        <v>6019</v>
      </c>
      <c r="D143" s="566" t="s">
        <v>6022</v>
      </c>
      <c r="E143" s="567">
        <v>0.0</v>
      </c>
      <c r="F143" s="567">
        <v>2360.61</v>
      </c>
      <c r="G143" s="567">
        <v>2643.88</v>
      </c>
      <c r="H143" s="567">
        <v>283.27</v>
      </c>
      <c r="I143" s="569">
        <v>12.0</v>
      </c>
      <c r="J143" s="566" t="s">
        <v>6021</v>
      </c>
    </row>
    <row r="144" ht="10.5" customHeight="1">
      <c r="A144" s="565">
        <v>44568.0</v>
      </c>
      <c r="B144" s="566" t="s">
        <v>5563</v>
      </c>
      <c r="C144" s="566" t="s">
        <v>6019</v>
      </c>
      <c r="D144" s="566" t="s">
        <v>6022</v>
      </c>
      <c r="E144" s="567">
        <v>0.0</v>
      </c>
      <c r="F144" s="567">
        <v>2360.61</v>
      </c>
      <c r="G144" s="567">
        <v>2643.88</v>
      </c>
      <c r="H144" s="567">
        <v>283.27</v>
      </c>
      <c r="I144" s="569">
        <v>12.0</v>
      </c>
      <c r="J144" s="566" t="s">
        <v>6021</v>
      </c>
    </row>
    <row r="145" ht="10.5" customHeight="1">
      <c r="A145" s="565">
        <v>44568.0</v>
      </c>
      <c r="B145" s="566" t="s">
        <v>5563</v>
      </c>
      <c r="C145" s="566" t="s">
        <v>6019</v>
      </c>
      <c r="D145" s="566" t="s">
        <v>6022</v>
      </c>
      <c r="E145" s="567">
        <v>0.0</v>
      </c>
      <c r="F145" s="567">
        <v>2360.61</v>
      </c>
      <c r="G145" s="567">
        <v>2643.88</v>
      </c>
      <c r="H145" s="567">
        <v>283.27</v>
      </c>
      <c r="I145" s="569">
        <v>12.0</v>
      </c>
      <c r="J145" s="566" t="s">
        <v>6021</v>
      </c>
    </row>
    <row r="146" ht="10.5" customHeight="1">
      <c r="A146" s="565">
        <v>44568.0</v>
      </c>
      <c r="B146" s="566" t="s">
        <v>5563</v>
      </c>
      <c r="C146" s="566" t="s">
        <v>6019</v>
      </c>
      <c r="D146" s="566" t="s">
        <v>6022</v>
      </c>
      <c r="E146" s="567">
        <v>0.0</v>
      </c>
      <c r="F146" s="567">
        <v>2360.61</v>
      </c>
      <c r="G146" s="567">
        <v>2643.88</v>
      </c>
      <c r="H146" s="567">
        <v>283.27</v>
      </c>
      <c r="I146" s="569">
        <v>12.0</v>
      </c>
      <c r="J146" s="566" t="s">
        <v>6021</v>
      </c>
    </row>
    <row r="147" ht="10.5" customHeight="1">
      <c r="A147" s="565">
        <v>44568.0</v>
      </c>
      <c r="B147" s="566" t="s">
        <v>5563</v>
      </c>
      <c r="C147" s="566" t="s">
        <v>6019</v>
      </c>
      <c r="D147" s="566" t="s">
        <v>6022</v>
      </c>
      <c r="E147" s="567">
        <v>0.0</v>
      </c>
      <c r="F147" s="567">
        <v>2360.61</v>
      </c>
      <c r="G147" s="567">
        <v>2643.88</v>
      </c>
      <c r="H147" s="567">
        <v>283.27</v>
      </c>
      <c r="I147" s="569">
        <v>12.0</v>
      </c>
      <c r="J147" s="566" t="s">
        <v>6021</v>
      </c>
    </row>
    <row r="148" ht="10.5" customHeight="1">
      <c r="A148" s="565">
        <v>44568.0</v>
      </c>
      <c r="B148" s="566" t="s">
        <v>5563</v>
      </c>
      <c r="C148" s="566" t="s">
        <v>6019</v>
      </c>
      <c r="D148" s="566" t="s">
        <v>6022</v>
      </c>
      <c r="E148" s="567">
        <v>0.0</v>
      </c>
      <c r="F148" s="567">
        <v>257.53</v>
      </c>
      <c r="G148" s="567">
        <v>288.43</v>
      </c>
      <c r="H148" s="567">
        <v>30.9</v>
      </c>
      <c r="I148" s="569">
        <v>12.0</v>
      </c>
      <c r="J148" s="566" t="s">
        <v>5320</v>
      </c>
    </row>
    <row r="149" ht="10.5" customHeight="1">
      <c r="A149" s="565">
        <v>44568.0</v>
      </c>
      <c r="B149" s="566" t="s">
        <v>5563</v>
      </c>
      <c r="C149" s="566" t="s">
        <v>6019</v>
      </c>
      <c r="D149" s="566" t="s">
        <v>6022</v>
      </c>
      <c r="E149" s="567">
        <v>0.0</v>
      </c>
      <c r="F149" s="567">
        <v>257.53</v>
      </c>
      <c r="G149" s="567">
        <v>288.43</v>
      </c>
      <c r="H149" s="567">
        <v>30.9</v>
      </c>
      <c r="I149" s="569">
        <v>12.0</v>
      </c>
      <c r="J149" s="566" t="s">
        <v>5320</v>
      </c>
    </row>
    <row r="150" ht="10.5" customHeight="1">
      <c r="A150" s="565">
        <v>44568.0</v>
      </c>
      <c r="B150" s="566" t="s">
        <v>5563</v>
      </c>
      <c r="C150" s="566" t="s">
        <v>6019</v>
      </c>
      <c r="D150" s="566" t="s">
        <v>6022</v>
      </c>
      <c r="E150" s="567">
        <v>0.0</v>
      </c>
      <c r="F150" s="567">
        <v>257.53</v>
      </c>
      <c r="G150" s="567">
        <v>288.43</v>
      </c>
      <c r="H150" s="567">
        <v>30.9</v>
      </c>
      <c r="I150" s="569">
        <v>12.0</v>
      </c>
      <c r="J150" s="566" t="s">
        <v>5320</v>
      </c>
    </row>
    <row r="151" ht="10.5" customHeight="1">
      <c r="A151" s="565">
        <v>44568.0</v>
      </c>
      <c r="B151" s="566" t="s">
        <v>5563</v>
      </c>
      <c r="C151" s="566" t="s">
        <v>6023</v>
      </c>
      <c r="D151" s="566" t="s">
        <v>6024</v>
      </c>
      <c r="E151" s="567">
        <v>0.0</v>
      </c>
      <c r="F151" s="567">
        <v>8928.57</v>
      </c>
      <c r="G151" s="567">
        <v>10000.0</v>
      </c>
      <c r="H151" s="567">
        <v>1071.43</v>
      </c>
      <c r="I151" s="569">
        <v>12.0</v>
      </c>
      <c r="J151" s="566" t="s">
        <v>6016</v>
      </c>
    </row>
    <row r="152" ht="10.5" customHeight="1">
      <c r="A152" s="565">
        <v>44581.0</v>
      </c>
      <c r="B152" s="566" t="s">
        <v>5563</v>
      </c>
      <c r="C152" s="566" t="s">
        <v>5887</v>
      </c>
      <c r="D152" s="566" t="s">
        <v>6025</v>
      </c>
      <c r="E152" s="567">
        <v>0.0</v>
      </c>
      <c r="F152" s="567">
        <v>1116.07</v>
      </c>
      <c r="G152" s="567">
        <v>1250.0</v>
      </c>
      <c r="H152" s="567">
        <v>133.93</v>
      </c>
      <c r="I152" s="569">
        <v>12.0</v>
      </c>
      <c r="J152" s="566" t="s">
        <v>5308</v>
      </c>
    </row>
    <row r="153" ht="10.5" customHeight="1">
      <c r="A153" s="565">
        <v>44585.0</v>
      </c>
      <c r="B153" s="566" t="s">
        <v>5563</v>
      </c>
      <c r="C153" s="566" t="s">
        <v>5863</v>
      </c>
      <c r="D153" s="566" t="s">
        <v>6026</v>
      </c>
      <c r="E153" s="567">
        <v>0.0</v>
      </c>
      <c r="F153" s="567">
        <v>32142.86</v>
      </c>
      <c r="G153" s="567">
        <v>36000.0</v>
      </c>
      <c r="H153" s="567">
        <v>3857.14</v>
      </c>
      <c r="I153" s="569">
        <v>12.0</v>
      </c>
      <c r="J153" s="566" t="s">
        <v>5292</v>
      </c>
    </row>
    <row r="154" ht="10.5" customHeight="1">
      <c r="A154" s="565">
        <v>44586.0</v>
      </c>
      <c r="B154" s="566" t="s">
        <v>5563</v>
      </c>
      <c r="C154" s="566" t="s">
        <v>6027</v>
      </c>
      <c r="D154" s="566" t="s">
        <v>6028</v>
      </c>
      <c r="E154" s="567">
        <v>0.0</v>
      </c>
      <c r="F154" s="567">
        <v>2678.57</v>
      </c>
      <c r="G154" s="567">
        <v>3000.0</v>
      </c>
      <c r="H154" s="567">
        <v>321.43</v>
      </c>
      <c r="I154" s="569">
        <v>12.0</v>
      </c>
      <c r="J154" s="566" t="s">
        <v>5292</v>
      </c>
    </row>
    <row r="155" ht="10.5" customHeight="1">
      <c r="A155" s="565">
        <v>44592.0</v>
      </c>
      <c r="B155" s="566" t="s">
        <v>5563</v>
      </c>
      <c r="C155" s="566" t="s">
        <v>6029</v>
      </c>
      <c r="D155" s="566" t="s">
        <v>6030</v>
      </c>
      <c r="E155" s="567">
        <v>0.0</v>
      </c>
      <c r="F155" s="567">
        <v>2455.36</v>
      </c>
      <c r="G155" s="567">
        <v>2750.0</v>
      </c>
      <c r="H155" s="567">
        <v>294.64</v>
      </c>
      <c r="I155" s="569">
        <v>12.0</v>
      </c>
      <c r="J155" s="566" t="s">
        <v>6021</v>
      </c>
    </row>
    <row r="156" ht="10.5" customHeight="1">
      <c r="A156" s="565">
        <v>44596.0</v>
      </c>
      <c r="B156" s="566" t="s">
        <v>5563</v>
      </c>
      <c r="C156" s="566" t="s">
        <v>6014</v>
      </c>
      <c r="D156" s="566" t="s">
        <v>6039</v>
      </c>
      <c r="E156" s="567">
        <v>0.0</v>
      </c>
      <c r="F156" s="567">
        <v>8928.57</v>
      </c>
      <c r="G156" s="567">
        <v>10000.0</v>
      </c>
      <c r="H156" s="567">
        <v>1071.43</v>
      </c>
      <c r="I156" s="569">
        <v>12.0</v>
      </c>
      <c r="J156" s="566" t="s">
        <v>6016</v>
      </c>
    </row>
    <row r="157" ht="10.5" customHeight="1">
      <c r="A157" s="565">
        <v>44599.0</v>
      </c>
      <c r="B157" s="566" t="s">
        <v>5563</v>
      </c>
      <c r="C157" s="566" t="s">
        <v>6040</v>
      </c>
      <c r="D157" s="566" t="s">
        <v>6041</v>
      </c>
      <c r="E157" s="567">
        <v>0.0</v>
      </c>
      <c r="F157" s="567">
        <v>2727.28</v>
      </c>
      <c r="G157" s="567">
        <v>3054.55</v>
      </c>
      <c r="H157" s="567">
        <v>327.27</v>
      </c>
      <c r="I157" s="569">
        <v>12.0</v>
      </c>
      <c r="J157" s="566" t="s">
        <v>5331</v>
      </c>
    </row>
    <row r="158" ht="10.5" customHeight="1">
      <c r="A158" s="565">
        <v>44599.0</v>
      </c>
      <c r="B158" s="566" t="s">
        <v>5563</v>
      </c>
      <c r="C158" s="566" t="s">
        <v>6040</v>
      </c>
      <c r="D158" s="566" t="s">
        <v>6041</v>
      </c>
      <c r="E158" s="567">
        <v>0.0</v>
      </c>
      <c r="F158" s="567">
        <v>2727.27</v>
      </c>
      <c r="G158" s="567">
        <v>3054.54</v>
      </c>
      <c r="H158" s="567">
        <v>327.27</v>
      </c>
      <c r="I158" s="569">
        <v>12.0</v>
      </c>
      <c r="J158" s="566" t="s">
        <v>5331</v>
      </c>
    </row>
    <row r="159" ht="10.5" customHeight="1">
      <c r="A159" s="565">
        <v>44599.0</v>
      </c>
      <c r="B159" s="566" t="s">
        <v>5563</v>
      </c>
      <c r="C159" s="566" t="s">
        <v>6023</v>
      </c>
      <c r="D159" s="566" t="s">
        <v>6042</v>
      </c>
      <c r="E159" s="567">
        <v>0.0</v>
      </c>
      <c r="F159" s="567">
        <v>8928.57</v>
      </c>
      <c r="G159" s="567">
        <v>10000.0</v>
      </c>
      <c r="H159" s="567">
        <v>1071.43</v>
      </c>
      <c r="I159" s="569">
        <v>12.0</v>
      </c>
      <c r="J159" s="566" t="s">
        <v>6016</v>
      </c>
    </row>
    <row r="160" ht="10.5" customHeight="1">
      <c r="A160" s="565">
        <v>44603.0</v>
      </c>
      <c r="B160" s="566" t="s">
        <v>5563</v>
      </c>
      <c r="C160" s="566" t="s">
        <v>6040</v>
      </c>
      <c r="D160" s="566" t="s">
        <v>6043</v>
      </c>
      <c r="E160" s="567">
        <v>0.0</v>
      </c>
      <c r="F160" s="567">
        <v>2618.19</v>
      </c>
      <c r="G160" s="567">
        <v>2932.37</v>
      </c>
      <c r="H160" s="567">
        <v>314.18</v>
      </c>
      <c r="I160" s="569">
        <v>12.0</v>
      </c>
      <c r="J160" s="566" t="s">
        <v>5331</v>
      </c>
    </row>
    <row r="161" ht="10.5" customHeight="1">
      <c r="A161" s="565">
        <v>44603.0</v>
      </c>
      <c r="B161" s="566" t="s">
        <v>5563</v>
      </c>
      <c r="C161" s="566" t="s">
        <v>6040</v>
      </c>
      <c r="D161" s="566" t="s">
        <v>6043</v>
      </c>
      <c r="E161" s="567">
        <v>0.0</v>
      </c>
      <c r="F161" s="567">
        <v>2618.18</v>
      </c>
      <c r="G161" s="567">
        <v>2932.36</v>
      </c>
      <c r="H161" s="567">
        <v>314.18</v>
      </c>
      <c r="I161" s="569">
        <v>12.0</v>
      </c>
      <c r="J161" s="566" t="s">
        <v>5331</v>
      </c>
    </row>
    <row r="162" ht="10.5" customHeight="1">
      <c r="A162" s="565">
        <v>44603.0</v>
      </c>
      <c r="B162" s="566" t="s">
        <v>5563</v>
      </c>
      <c r="C162" s="566" t="s">
        <v>6040</v>
      </c>
      <c r="D162" s="566" t="s">
        <v>6043</v>
      </c>
      <c r="E162" s="567">
        <v>0.0</v>
      </c>
      <c r="F162" s="567">
        <v>11.67</v>
      </c>
      <c r="G162" s="567">
        <v>13.08</v>
      </c>
      <c r="H162" s="567">
        <v>1.41</v>
      </c>
      <c r="I162" s="569">
        <v>12.0</v>
      </c>
      <c r="J162" s="566" t="s">
        <v>5331</v>
      </c>
    </row>
    <row r="163" ht="10.5" customHeight="1">
      <c r="A163" s="565">
        <v>44603.0</v>
      </c>
      <c r="B163" s="566" t="s">
        <v>5563</v>
      </c>
      <c r="C163" s="566" t="s">
        <v>6040</v>
      </c>
      <c r="D163" s="566" t="s">
        <v>6043</v>
      </c>
      <c r="E163" s="567">
        <v>0.0</v>
      </c>
      <c r="F163" s="567">
        <v>11.69</v>
      </c>
      <c r="G163" s="567">
        <v>13.1</v>
      </c>
      <c r="H163" s="567">
        <v>1.41</v>
      </c>
      <c r="I163" s="569">
        <v>12.0</v>
      </c>
      <c r="J163" s="566" t="s">
        <v>5331</v>
      </c>
    </row>
    <row r="164" ht="10.5" customHeight="1">
      <c r="A164" s="565">
        <v>44603.0</v>
      </c>
      <c r="B164" s="566" t="s">
        <v>5563</v>
      </c>
      <c r="C164" s="566" t="s">
        <v>5831</v>
      </c>
      <c r="D164" s="566" t="s">
        <v>6044</v>
      </c>
      <c r="E164" s="567">
        <v>0.0</v>
      </c>
      <c r="F164" s="567">
        <v>2909.37</v>
      </c>
      <c r="G164" s="567">
        <v>3258.49</v>
      </c>
      <c r="H164" s="567">
        <v>349.12</v>
      </c>
      <c r="I164" s="569">
        <v>12.0</v>
      </c>
      <c r="J164" s="566" t="s">
        <v>6045</v>
      </c>
    </row>
    <row r="165" ht="10.5" customHeight="1">
      <c r="A165" s="565">
        <v>44603.0</v>
      </c>
      <c r="B165" s="566" t="s">
        <v>5563</v>
      </c>
      <c r="C165" s="566" t="s">
        <v>5831</v>
      </c>
      <c r="D165" s="566" t="s">
        <v>6044</v>
      </c>
      <c r="E165" s="567">
        <v>0.0</v>
      </c>
      <c r="F165" s="567">
        <v>2909.37</v>
      </c>
      <c r="G165" s="567">
        <v>3258.49</v>
      </c>
      <c r="H165" s="567">
        <v>349.12</v>
      </c>
      <c r="I165" s="569">
        <v>12.0</v>
      </c>
      <c r="J165" s="566" t="s">
        <v>6045</v>
      </c>
    </row>
    <row r="166" ht="10.5" customHeight="1">
      <c r="A166" s="565">
        <v>44603.0</v>
      </c>
      <c r="B166" s="566" t="s">
        <v>5563</v>
      </c>
      <c r="C166" s="566" t="s">
        <v>5831</v>
      </c>
      <c r="D166" s="566" t="s">
        <v>6044</v>
      </c>
      <c r="E166" s="567">
        <v>0.0</v>
      </c>
      <c r="F166" s="567">
        <v>17456.19</v>
      </c>
      <c r="G166" s="567">
        <v>19550.93</v>
      </c>
      <c r="H166" s="567">
        <v>2094.74</v>
      </c>
      <c r="I166" s="569">
        <v>12.0</v>
      </c>
      <c r="J166" s="566" t="s">
        <v>5324</v>
      </c>
    </row>
    <row r="167" ht="10.5" customHeight="1">
      <c r="A167" s="565">
        <v>44603.0</v>
      </c>
      <c r="B167" s="566" t="s">
        <v>5563</v>
      </c>
      <c r="C167" s="566" t="s">
        <v>5831</v>
      </c>
      <c r="D167" s="566" t="s">
        <v>6044</v>
      </c>
      <c r="E167" s="567">
        <v>0.0</v>
      </c>
      <c r="F167" s="567">
        <v>17456.19</v>
      </c>
      <c r="G167" s="567">
        <v>19550.93</v>
      </c>
      <c r="H167" s="567">
        <v>2094.74</v>
      </c>
      <c r="I167" s="569">
        <v>12.0</v>
      </c>
      <c r="J167" s="566" t="s">
        <v>5324</v>
      </c>
    </row>
    <row r="168" ht="10.5" customHeight="1">
      <c r="A168" s="565">
        <v>44603.0</v>
      </c>
      <c r="B168" s="566" t="s">
        <v>5563</v>
      </c>
      <c r="C168" s="566" t="s">
        <v>5831</v>
      </c>
      <c r="D168" s="566" t="s">
        <v>6044</v>
      </c>
      <c r="E168" s="567">
        <v>0.0</v>
      </c>
      <c r="F168" s="567">
        <v>52368.58</v>
      </c>
      <c r="G168" s="567">
        <v>58652.81</v>
      </c>
      <c r="H168" s="567">
        <v>6284.23</v>
      </c>
      <c r="I168" s="569">
        <v>12.0</v>
      </c>
      <c r="J168" s="566" t="s">
        <v>5324</v>
      </c>
    </row>
    <row r="169" ht="10.5" customHeight="1">
      <c r="A169" s="565">
        <v>44603.0</v>
      </c>
      <c r="B169" s="566" t="s">
        <v>5563</v>
      </c>
      <c r="C169" s="566" t="s">
        <v>5831</v>
      </c>
      <c r="D169" s="566" t="s">
        <v>6044</v>
      </c>
      <c r="E169" s="567">
        <v>0.0</v>
      </c>
      <c r="F169" s="567">
        <v>69824.77</v>
      </c>
      <c r="G169" s="567">
        <v>78203.74</v>
      </c>
      <c r="H169" s="567">
        <v>8378.97</v>
      </c>
      <c r="I169" s="569">
        <v>12.0</v>
      </c>
      <c r="J169" s="566" t="s">
        <v>5324</v>
      </c>
    </row>
    <row r="170" ht="10.5" customHeight="1">
      <c r="A170" s="565">
        <v>44603.0</v>
      </c>
      <c r="B170" s="566" t="s">
        <v>5563</v>
      </c>
      <c r="C170" s="566" t="s">
        <v>5831</v>
      </c>
      <c r="D170" s="566" t="s">
        <v>6044</v>
      </c>
      <c r="E170" s="567">
        <v>0.0</v>
      </c>
      <c r="F170" s="567">
        <v>46549.86</v>
      </c>
      <c r="G170" s="567">
        <v>52135.84</v>
      </c>
      <c r="H170" s="567">
        <v>5585.98</v>
      </c>
      <c r="I170" s="569">
        <v>12.0</v>
      </c>
      <c r="J170" s="566" t="s">
        <v>5324</v>
      </c>
    </row>
    <row r="171" ht="10.5" customHeight="1">
      <c r="A171" s="565">
        <v>44603.0</v>
      </c>
      <c r="B171" s="566" t="s">
        <v>5563</v>
      </c>
      <c r="C171" s="566" t="s">
        <v>5831</v>
      </c>
      <c r="D171" s="566" t="s">
        <v>6044</v>
      </c>
      <c r="E171" s="567">
        <v>0.0</v>
      </c>
      <c r="F171" s="567">
        <v>87280.98</v>
      </c>
      <c r="G171" s="567">
        <v>97754.7</v>
      </c>
      <c r="H171" s="567">
        <v>10473.72</v>
      </c>
      <c r="I171" s="569">
        <v>12.0</v>
      </c>
      <c r="J171" s="566" t="s">
        <v>5324</v>
      </c>
    </row>
    <row r="172" ht="10.5" customHeight="1">
      <c r="A172" s="565">
        <v>44603.0</v>
      </c>
      <c r="B172" s="566" t="s">
        <v>5563</v>
      </c>
      <c r="C172" s="566" t="s">
        <v>5831</v>
      </c>
      <c r="D172" s="566" t="s">
        <v>6046</v>
      </c>
      <c r="E172" s="567">
        <v>0.0</v>
      </c>
      <c r="F172" s="567">
        <v>182719.02</v>
      </c>
      <c r="G172" s="567">
        <v>204645.3</v>
      </c>
      <c r="H172" s="567">
        <v>21926.28</v>
      </c>
      <c r="I172" s="569">
        <v>12.0</v>
      </c>
      <c r="J172" s="566" t="s">
        <v>5324</v>
      </c>
    </row>
    <row r="173" ht="10.5" customHeight="1">
      <c r="A173" s="565">
        <v>44603.0</v>
      </c>
      <c r="B173" s="566" t="s">
        <v>5563</v>
      </c>
      <c r="C173" s="566" t="s">
        <v>5831</v>
      </c>
      <c r="D173" s="566" t="s">
        <v>6046</v>
      </c>
      <c r="E173" s="567">
        <v>0.0</v>
      </c>
      <c r="F173" s="567">
        <v>36543.81</v>
      </c>
      <c r="G173" s="567">
        <v>40929.07</v>
      </c>
      <c r="H173" s="567">
        <v>4385.26</v>
      </c>
      <c r="I173" s="569">
        <v>12.0</v>
      </c>
      <c r="J173" s="566" t="s">
        <v>5324</v>
      </c>
    </row>
    <row r="174" ht="10.5" customHeight="1">
      <c r="A174" s="565">
        <v>44603.0</v>
      </c>
      <c r="B174" s="566" t="s">
        <v>5563</v>
      </c>
      <c r="C174" s="566" t="s">
        <v>5831</v>
      </c>
      <c r="D174" s="566" t="s">
        <v>6046</v>
      </c>
      <c r="E174" s="567">
        <v>0.0</v>
      </c>
      <c r="F174" s="567">
        <v>36543.81</v>
      </c>
      <c r="G174" s="567">
        <v>40929.07</v>
      </c>
      <c r="H174" s="567">
        <v>4385.26</v>
      </c>
      <c r="I174" s="569">
        <v>12.0</v>
      </c>
      <c r="J174" s="566" t="s">
        <v>5324</v>
      </c>
    </row>
    <row r="175" ht="10.5" customHeight="1">
      <c r="A175" s="565">
        <v>44603.0</v>
      </c>
      <c r="B175" s="566" t="s">
        <v>5563</v>
      </c>
      <c r="C175" s="566" t="s">
        <v>5831</v>
      </c>
      <c r="D175" s="566" t="s">
        <v>6046</v>
      </c>
      <c r="E175" s="567">
        <v>0.0</v>
      </c>
      <c r="F175" s="567">
        <v>109631.42</v>
      </c>
      <c r="G175" s="567">
        <v>122787.19</v>
      </c>
      <c r="H175" s="567">
        <v>13155.77</v>
      </c>
      <c r="I175" s="569">
        <v>12.0</v>
      </c>
      <c r="J175" s="566" t="s">
        <v>5324</v>
      </c>
    </row>
    <row r="176" ht="10.5" customHeight="1">
      <c r="A176" s="565">
        <v>44603.0</v>
      </c>
      <c r="B176" s="566" t="s">
        <v>5563</v>
      </c>
      <c r="C176" s="566" t="s">
        <v>5831</v>
      </c>
      <c r="D176" s="566" t="s">
        <v>6046</v>
      </c>
      <c r="E176" s="567">
        <v>0.0</v>
      </c>
      <c r="F176" s="567">
        <v>146175.23</v>
      </c>
      <c r="G176" s="567">
        <v>163716.26</v>
      </c>
      <c r="H176" s="567">
        <v>17541.03</v>
      </c>
      <c r="I176" s="569">
        <v>12.0</v>
      </c>
      <c r="J176" s="566" t="s">
        <v>5324</v>
      </c>
    </row>
    <row r="177" ht="10.5" customHeight="1">
      <c r="A177" s="565">
        <v>44603.0</v>
      </c>
      <c r="B177" s="566" t="s">
        <v>5563</v>
      </c>
      <c r="C177" s="566" t="s">
        <v>5831</v>
      </c>
      <c r="D177" s="566" t="s">
        <v>6046</v>
      </c>
      <c r="E177" s="567">
        <v>0.0</v>
      </c>
      <c r="F177" s="567">
        <v>97450.14</v>
      </c>
      <c r="G177" s="567">
        <v>109144.16</v>
      </c>
      <c r="H177" s="567">
        <v>11694.02</v>
      </c>
      <c r="I177" s="569">
        <v>12.0</v>
      </c>
      <c r="J177" s="566" t="s">
        <v>5324</v>
      </c>
    </row>
    <row r="178" ht="10.5" customHeight="1">
      <c r="A178" s="565">
        <v>44603.0</v>
      </c>
      <c r="B178" s="566" t="s">
        <v>5563</v>
      </c>
      <c r="C178" s="566" t="s">
        <v>5831</v>
      </c>
      <c r="D178" s="566" t="s">
        <v>6046</v>
      </c>
      <c r="E178" s="567">
        <v>0.0</v>
      </c>
      <c r="F178" s="567">
        <v>6090.63</v>
      </c>
      <c r="G178" s="567">
        <v>6821.51</v>
      </c>
      <c r="H178" s="567">
        <v>730.88</v>
      </c>
      <c r="I178" s="569">
        <v>12.0</v>
      </c>
      <c r="J178" s="566" t="s">
        <v>6045</v>
      </c>
    </row>
    <row r="179" ht="10.5" customHeight="1">
      <c r="A179" s="565">
        <v>44603.0</v>
      </c>
      <c r="B179" s="566" t="s">
        <v>5563</v>
      </c>
      <c r="C179" s="566" t="s">
        <v>5831</v>
      </c>
      <c r="D179" s="566" t="s">
        <v>6046</v>
      </c>
      <c r="E179" s="567">
        <v>0.0</v>
      </c>
      <c r="F179" s="567">
        <v>6090.63</v>
      </c>
      <c r="G179" s="567">
        <v>6821.51</v>
      </c>
      <c r="H179" s="567">
        <v>730.88</v>
      </c>
      <c r="I179" s="569">
        <v>12.0</v>
      </c>
      <c r="J179" s="566" t="s">
        <v>6045</v>
      </c>
    </row>
    <row r="180" ht="10.5" customHeight="1">
      <c r="A180" s="565">
        <v>44607.0</v>
      </c>
      <c r="B180" s="566" t="s">
        <v>5563</v>
      </c>
      <c r="C180" s="566" t="s">
        <v>5887</v>
      </c>
      <c r="D180" s="566" t="s">
        <v>6049</v>
      </c>
      <c r="E180" s="567">
        <v>0.0</v>
      </c>
      <c r="F180" s="567">
        <v>1116.07</v>
      </c>
      <c r="G180" s="567">
        <v>1250.0</v>
      </c>
      <c r="H180" s="567">
        <v>133.93</v>
      </c>
      <c r="I180" s="569">
        <v>12.0</v>
      </c>
      <c r="J180" s="566" t="s">
        <v>5308</v>
      </c>
    </row>
    <row r="181" ht="10.5" customHeight="1">
      <c r="A181" s="565">
        <v>44607.0</v>
      </c>
      <c r="B181" s="566" t="s">
        <v>5563</v>
      </c>
      <c r="C181" s="566" t="s">
        <v>6047</v>
      </c>
      <c r="D181" s="566" t="s">
        <v>6048</v>
      </c>
      <c r="E181" s="567">
        <v>0.0</v>
      </c>
      <c r="F181" s="567">
        <v>16071.43</v>
      </c>
      <c r="G181" s="567">
        <v>18000.0</v>
      </c>
      <c r="H181" s="567">
        <v>1928.57</v>
      </c>
      <c r="I181" s="569">
        <v>12.0</v>
      </c>
      <c r="J181" s="566" t="s">
        <v>5292</v>
      </c>
    </row>
    <row r="182" ht="10.5" customHeight="1">
      <c r="A182" s="565">
        <v>44608.0</v>
      </c>
      <c r="B182" s="566" t="s">
        <v>5563</v>
      </c>
      <c r="C182" s="566" t="s">
        <v>6050</v>
      </c>
      <c r="D182" s="566" t="s">
        <v>6051</v>
      </c>
      <c r="E182" s="567">
        <v>0.0</v>
      </c>
      <c r="F182" s="567">
        <v>2008.93</v>
      </c>
      <c r="G182" s="567">
        <v>2250.0</v>
      </c>
      <c r="H182" s="567">
        <v>241.07</v>
      </c>
      <c r="I182" s="569">
        <v>12.0</v>
      </c>
      <c r="J182" s="566" t="s">
        <v>5331</v>
      </c>
    </row>
    <row r="183" ht="10.5" customHeight="1">
      <c r="A183" s="565">
        <v>44608.0</v>
      </c>
      <c r="B183" s="566" t="s">
        <v>5563</v>
      </c>
      <c r="C183" s="566" t="s">
        <v>6050</v>
      </c>
      <c r="D183" s="566" t="s">
        <v>6051</v>
      </c>
      <c r="E183" s="567">
        <v>0.0</v>
      </c>
      <c r="F183" s="567">
        <v>2008.93</v>
      </c>
      <c r="G183" s="567">
        <v>2250.0</v>
      </c>
      <c r="H183" s="567">
        <v>241.07</v>
      </c>
      <c r="I183" s="569">
        <v>12.0</v>
      </c>
      <c r="J183" s="566" t="s">
        <v>5331</v>
      </c>
    </row>
    <row r="184" ht="10.5" customHeight="1">
      <c r="A184" s="565">
        <v>44608.0</v>
      </c>
      <c r="B184" s="566" t="s">
        <v>5563</v>
      </c>
      <c r="C184" s="566" t="s">
        <v>6050</v>
      </c>
      <c r="D184" s="566" t="s">
        <v>6051</v>
      </c>
      <c r="E184" s="567">
        <v>0.0</v>
      </c>
      <c r="F184" s="567">
        <v>2008.93</v>
      </c>
      <c r="G184" s="567">
        <v>2250.0</v>
      </c>
      <c r="H184" s="567">
        <v>241.07</v>
      </c>
      <c r="I184" s="569">
        <v>12.0</v>
      </c>
      <c r="J184" s="566" t="s">
        <v>5331</v>
      </c>
    </row>
    <row r="185" ht="10.5" customHeight="1">
      <c r="A185" s="565">
        <v>44608.0</v>
      </c>
      <c r="B185" s="566" t="s">
        <v>5563</v>
      </c>
      <c r="C185" s="566" t="s">
        <v>6050</v>
      </c>
      <c r="D185" s="566" t="s">
        <v>6051</v>
      </c>
      <c r="E185" s="567">
        <v>0.0</v>
      </c>
      <c r="F185" s="567">
        <v>2008.93</v>
      </c>
      <c r="G185" s="567">
        <v>2250.0</v>
      </c>
      <c r="H185" s="567">
        <v>241.07</v>
      </c>
      <c r="I185" s="569">
        <v>12.0</v>
      </c>
      <c r="J185" s="566" t="s">
        <v>5331</v>
      </c>
    </row>
    <row r="186" ht="10.5" customHeight="1">
      <c r="A186" s="565">
        <v>44610.0</v>
      </c>
      <c r="B186" s="566" t="s">
        <v>5563</v>
      </c>
      <c r="C186" s="566" t="s">
        <v>6052</v>
      </c>
      <c r="D186" s="566" t="s">
        <v>6053</v>
      </c>
      <c r="E186" s="567">
        <v>0.0</v>
      </c>
      <c r="F186" s="567">
        <v>1785.71</v>
      </c>
      <c r="G186" s="567">
        <v>2000.0</v>
      </c>
      <c r="H186" s="567">
        <v>214.29</v>
      </c>
      <c r="I186" s="569">
        <v>12.0</v>
      </c>
      <c r="J186" s="566" t="s">
        <v>5331</v>
      </c>
    </row>
    <row r="187" ht="10.5" customHeight="1">
      <c r="A187" s="565">
        <v>44610.0</v>
      </c>
      <c r="B187" s="566" t="s">
        <v>5563</v>
      </c>
      <c r="C187" s="566" t="s">
        <v>6052</v>
      </c>
      <c r="D187" s="566" t="s">
        <v>6053</v>
      </c>
      <c r="E187" s="567">
        <v>0.0</v>
      </c>
      <c r="F187" s="567">
        <v>1339.28</v>
      </c>
      <c r="G187" s="567">
        <v>1500.0</v>
      </c>
      <c r="H187" s="567">
        <v>160.72</v>
      </c>
      <c r="I187" s="569">
        <v>12.0</v>
      </c>
      <c r="J187" s="566" t="s">
        <v>5331</v>
      </c>
    </row>
    <row r="188" ht="10.5" customHeight="1">
      <c r="A188" s="565">
        <v>44610.0</v>
      </c>
      <c r="B188" s="566" t="s">
        <v>5563</v>
      </c>
      <c r="C188" s="566" t="s">
        <v>6052</v>
      </c>
      <c r="D188" s="566" t="s">
        <v>6053</v>
      </c>
      <c r="E188" s="567">
        <v>0.0</v>
      </c>
      <c r="F188" s="567">
        <v>1339.28</v>
      </c>
      <c r="G188" s="567">
        <v>1500.0</v>
      </c>
      <c r="H188" s="567">
        <v>160.72</v>
      </c>
      <c r="I188" s="569">
        <v>12.0</v>
      </c>
      <c r="J188" s="566" t="s">
        <v>5331</v>
      </c>
    </row>
    <row r="189" ht="10.5" customHeight="1">
      <c r="A189" s="565">
        <v>44610.0</v>
      </c>
      <c r="B189" s="566" t="s">
        <v>5563</v>
      </c>
      <c r="C189" s="566" t="s">
        <v>6052</v>
      </c>
      <c r="D189" s="566" t="s">
        <v>6053</v>
      </c>
      <c r="E189" s="567">
        <v>0.0</v>
      </c>
      <c r="F189" s="567">
        <v>1339.28</v>
      </c>
      <c r="G189" s="567">
        <v>1500.0</v>
      </c>
      <c r="H189" s="567">
        <v>160.72</v>
      </c>
      <c r="I189" s="569">
        <v>12.0</v>
      </c>
      <c r="J189" s="566" t="s">
        <v>5331</v>
      </c>
    </row>
    <row r="190" ht="10.5" customHeight="1">
      <c r="A190" s="565">
        <v>44610.0</v>
      </c>
      <c r="B190" s="566" t="s">
        <v>5563</v>
      </c>
      <c r="C190" s="566" t="s">
        <v>6052</v>
      </c>
      <c r="D190" s="566" t="s">
        <v>6053</v>
      </c>
      <c r="E190" s="567">
        <v>0.0</v>
      </c>
      <c r="F190" s="567">
        <v>1339.28</v>
      </c>
      <c r="G190" s="567">
        <v>1500.0</v>
      </c>
      <c r="H190" s="567">
        <v>160.72</v>
      </c>
      <c r="I190" s="569">
        <v>12.0</v>
      </c>
      <c r="J190" s="566" t="s">
        <v>5331</v>
      </c>
    </row>
    <row r="191" ht="10.5" customHeight="1">
      <c r="A191" s="565">
        <v>44610.0</v>
      </c>
      <c r="B191" s="566" t="s">
        <v>5563</v>
      </c>
      <c r="C191" s="566" t="s">
        <v>6052</v>
      </c>
      <c r="D191" s="566" t="s">
        <v>6053</v>
      </c>
      <c r="E191" s="567">
        <v>0.0</v>
      </c>
      <c r="F191" s="567">
        <v>1339.29</v>
      </c>
      <c r="G191" s="567">
        <v>1500.0</v>
      </c>
      <c r="H191" s="567">
        <v>160.71</v>
      </c>
      <c r="I191" s="569">
        <v>12.0</v>
      </c>
      <c r="J191" s="566" t="s">
        <v>5331</v>
      </c>
    </row>
    <row r="192" ht="10.5" customHeight="1">
      <c r="A192" s="565">
        <v>44616.0</v>
      </c>
      <c r="B192" s="566" t="s">
        <v>5563</v>
      </c>
      <c r="C192" s="566" t="s">
        <v>6027</v>
      </c>
      <c r="D192" s="566" t="s">
        <v>6054</v>
      </c>
      <c r="E192" s="567">
        <v>0.0</v>
      </c>
      <c r="F192" s="567">
        <v>2678.57</v>
      </c>
      <c r="G192" s="567">
        <v>3000.0</v>
      </c>
      <c r="H192" s="567">
        <v>321.43</v>
      </c>
      <c r="I192" s="569">
        <v>12.0</v>
      </c>
      <c r="J192" s="566" t="s">
        <v>5292</v>
      </c>
    </row>
    <row r="193" ht="10.5" customHeight="1">
      <c r="A193" s="589">
        <v>44622.0</v>
      </c>
      <c r="B193" s="590" t="s">
        <v>5563</v>
      </c>
      <c r="C193" s="590" t="s">
        <v>6067</v>
      </c>
      <c r="D193" s="590" t="s">
        <v>6068</v>
      </c>
      <c r="E193" s="591">
        <v>0.0</v>
      </c>
      <c r="F193" s="591">
        <v>16071.43</v>
      </c>
      <c r="G193" s="591">
        <v>18000.0</v>
      </c>
      <c r="H193" s="591">
        <v>1928.57</v>
      </c>
      <c r="I193" s="592">
        <v>12.0</v>
      </c>
      <c r="J193" s="590" t="s">
        <v>5292</v>
      </c>
    </row>
    <row r="194" ht="10.5" customHeight="1">
      <c r="A194" s="589">
        <v>44622.0</v>
      </c>
      <c r="B194" s="590" t="s">
        <v>5563</v>
      </c>
      <c r="C194" s="590" t="s">
        <v>6067</v>
      </c>
      <c r="D194" s="590" t="s">
        <v>6068</v>
      </c>
      <c r="E194" s="591">
        <v>0.0</v>
      </c>
      <c r="F194" s="591">
        <v>1607.14</v>
      </c>
      <c r="G194" s="591">
        <v>1800.0</v>
      </c>
      <c r="H194" s="591">
        <v>192.86</v>
      </c>
      <c r="I194" s="592">
        <v>12.0</v>
      </c>
      <c r="J194" s="590" t="s">
        <v>5320</v>
      </c>
    </row>
    <row r="195" ht="10.5" customHeight="1">
      <c r="A195" s="589">
        <v>44622.0</v>
      </c>
      <c r="B195" s="590" t="s">
        <v>5563</v>
      </c>
      <c r="C195" s="590" t="s">
        <v>6069</v>
      </c>
      <c r="D195" s="590" t="s">
        <v>6070</v>
      </c>
      <c r="E195" s="591">
        <v>0.0</v>
      </c>
      <c r="F195" s="591">
        <v>16071.43</v>
      </c>
      <c r="G195" s="591">
        <v>18000.0</v>
      </c>
      <c r="H195" s="591">
        <v>1928.57</v>
      </c>
      <c r="I195" s="592">
        <v>12.0</v>
      </c>
      <c r="J195" s="590" t="s">
        <v>5292</v>
      </c>
    </row>
    <row r="196" ht="10.5" customHeight="1">
      <c r="A196" s="589">
        <v>44622.0</v>
      </c>
      <c r="B196" s="590" t="s">
        <v>5563</v>
      </c>
      <c r="C196" s="590" t="s">
        <v>6071</v>
      </c>
      <c r="D196" s="590" t="s">
        <v>6072</v>
      </c>
      <c r="E196" s="591">
        <v>0.0</v>
      </c>
      <c r="F196" s="591">
        <v>267.86</v>
      </c>
      <c r="G196" s="591">
        <v>300.0</v>
      </c>
      <c r="H196" s="591">
        <v>32.14</v>
      </c>
      <c r="I196" s="592">
        <v>12.0</v>
      </c>
      <c r="J196" s="590" t="s">
        <v>5470</v>
      </c>
    </row>
    <row r="197" ht="10.5" customHeight="1">
      <c r="A197" s="589">
        <v>44624.0</v>
      </c>
      <c r="B197" s="590" t="s">
        <v>5563</v>
      </c>
      <c r="C197" s="590" t="s">
        <v>6014</v>
      </c>
      <c r="D197" s="590" t="s">
        <v>6073</v>
      </c>
      <c r="E197" s="591">
        <v>0.0</v>
      </c>
      <c r="F197" s="591">
        <v>8928.57</v>
      </c>
      <c r="G197" s="591">
        <v>10000.0</v>
      </c>
      <c r="H197" s="591">
        <v>1071.43</v>
      </c>
      <c r="I197" s="592">
        <v>12.0</v>
      </c>
      <c r="J197" s="590" t="s">
        <v>6016</v>
      </c>
    </row>
    <row r="198" ht="10.5" customHeight="1">
      <c r="A198" s="589">
        <v>44624.0</v>
      </c>
      <c r="B198" s="590" t="s">
        <v>5563</v>
      </c>
      <c r="C198" s="590" t="s">
        <v>6074</v>
      </c>
      <c r="D198" s="590" t="s">
        <v>6075</v>
      </c>
      <c r="E198" s="591">
        <v>0.0</v>
      </c>
      <c r="F198" s="591">
        <v>2678.57</v>
      </c>
      <c r="G198" s="591">
        <v>3000.0</v>
      </c>
      <c r="H198" s="591">
        <v>321.43</v>
      </c>
      <c r="I198" s="592">
        <v>12.0</v>
      </c>
      <c r="J198" s="590" t="s">
        <v>5292</v>
      </c>
    </row>
    <row r="199" ht="10.5" customHeight="1">
      <c r="A199" s="589">
        <v>44624.0</v>
      </c>
      <c r="B199" s="590" t="s">
        <v>5563</v>
      </c>
      <c r="C199" s="590" t="s">
        <v>6017</v>
      </c>
      <c r="D199" s="590" t="s">
        <v>6076</v>
      </c>
      <c r="E199" s="591">
        <v>0.0</v>
      </c>
      <c r="F199" s="591">
        <v>66964.29</v>
      </c>
      <c r="G199" s="591">
        <v>75000.0</v>
      </c>
      <c r="H199" s="591">
        <v>8035.71</v>
      </c>
      <c r="I199" s="592">
        <v>12.0</v>
      </c>
      <c r="J199" s="590" t="s">
        <v>5366</v>
      </c>
    </row>
    <row r="200" ht="10.5" customHeight="1">
      <c r="A200" s="589">
        <v>44624.0</v>
      </c>
      <c r="B200" s="590" t="s">
        <v>5563</v>
      </c>
      <c r="C200" s="590" t="s">
        <v>6077</v>
      </c>
      <c r="D200" s="590" t="s">
        <v>6078</v>
      </c>
      <c r="E200" s="591">
        <v>0.0</v>
      </c>
      <c r="F200" s="591">
        <v>3348.21</v>
      </c>
      <c r="G200" s="591">
        <v>3750.0</v>
      </c>
      <c r="H200" s="591">
        <v>401.79</v>
      </c>
      <c r="I200" s="592">
        <v>12.0</v>
      </c>
      <c r="J200" s="590" t="s">
        <v>5308</v>
      </c>
    </row>
    <row r="201" ht="10.5" customHeight="1">
      <c r="A201" s="589">
        <v>44630.0</v>
      </c>
      <c r="B201" s="590" t="s">
        <v>5563</v>
      </c>
      <c r="C201" s="590" t="s">
        <v>6079</v>
      </c>
      <c r="D201" s="590" t="s">
        <v>6080</v>
      </c>
      <c r="E201" s="591">
        <v>0.0</v>
      </c>
      <c r="F201" s="591">
        <v>5803.57</v>
      </c>
      <c r="G201" s="591">
        <v>6500.0</v>
      </c>
      <c r="H201" s="591">
        <v>696.43</v>
      </c>
      <c r="I201" s="592">
        <v>12.0</v>
      </c>
      <c r="J201" s="590" t="s">
        <v>5331</v>
      </c>
    </row>
    <row r="202" ht="10.5" customHeight="1">
      <c r="A202" s="589">
        <v>44630.0</v>
      </c>
      <c r="B202" s="590" t="s">
        <v>5563</v>
      </c>
      <c r="C202" s="590" t="s">
        <v>6074</v>
      </c>
      <c r="D202" s="590" t="s">
        <v>6081</v>
      </c>
      <c r="E202" s="591">
        <v>0.0</v>
      </c>
      <c r="F202" s="591">
        <v>2678.57</v>
      </c>
      <c r="G202" s="591">
        <v>3000.0</v>
      </c>
      <c r="H202" s="591">
        <v>321.43</v>
      </c>
      <c r="I202" s="592">
        <v>12.0</v>
      </c>
      <c r="J202" s="590" t="s">
        <v>5292</v>
      </c>
    </row>
    <row r="203" ht="10.5" customHeight="1">
      <c r="A203" s="589">
        <v>44631.0</v>
      </c>
      <c r="B203" s="590" t="s">
        <v>5563</v>
      </c>
      <c r="C203" s="590" t="s">
        <v>6052</v>
      </c>
      <c r="D203" s="590" t="s">
        <v>6082</v>
      </c>
      <c r="E203" s="591">
        <v>0.0</v>
      </c>
      <c r="F203" s="591">
        <v>1785.71</v>
      </c>
      <c r="G203" s="591">
        <v>2000.0</v>
      </c>
      <c r="H203" s="591">
        <v>214.29</v>
      </c>
      <c r="I203" s="592">
        <v>12.0</v>
      </c>
      <c r="J203" s="590" t="s">
        <v>5331</v>
      </c>
    </row>
    <row r="204" ht="10.5" customHeight="1">
      <c r="A204" s="589">
        <v>44636.0</v>
      </c>
      <c r="B204" s="590" t="s">
        <v>5563</v>
      </c>
      <c r="C204" s="590" t="s">
        <v>5887</v>
      </c>
      <c r="D204" s="590" t="s">
        <v>6083</v>
      </c>
      <c r="E204" s="591">
        <v>0.0</v>
      </c>
      <c r="F204" s="591">
        <v>1116.07</v>
      </c>
      <c r="G204" s="591">
        <v>1250.0</v>
      </c>
      <c r="H204" s="591">
        <v>133.93</v>
      </c>
      <c r="I204" s="592">
        <v>12.0</v>
      </c>
      <c r="J204" s="590" t="s">
        <v>5308</v>
      </c>
    </row>
    <row r="205" ht="10.5" customHeight="1">
      <c r="A205" s="589">
        <v>44638.0</v>
      </c>
      <c r="B205" s="590" t="s">
        <v>5563</v>
      </c>
      <c r="C205" s="590" t="s">
        <v>6052</v>
      </c>
      <c r="D205" s="590" t="s">
        <v>6084</v>
      </c>
      <c r="E205" s="591">
        <v>0.0</v>
      </c>
      <c r="F205" s="591">
        <v>1785.71</v>
      </c>
      <c r="G205" s="591">
        <v>2000.0</v>
      </c>
      <c r="H205" s="591">
        <v>214.29</v>
      </c>
      <c r="I205" s="592">
        <v>12.0</v>
      </c>
      <c r="J205" s="590" t="s">
        <v>5331</v>
      </c>
    </row>
    <row r="206" ht="10.5" customHeight="1">
      <c r="A206" s="589">
        <v>44641.0</v>
      </c>
      <c r="B206" s="590" t="s">
        <v>5563</v>
      </c>
      <c r="C206" s="590" t="s">
        <v>6014</v>
      </c>
      <c r="D206" s="590" t="s">
        <v>6085</v>
      </c>
      <c r="E206" s="591">
        <v>0.0</v>
      </c>
      <c r="F206" s="591">
        <v>8928.57</v>
      </c>
      <c r="G206" s="591">
        <v>10000.0</v>
      </c>
      <c r="H206" s="591">
        <v>1071.43</v>
      </c>
      <c r="I206" s="592">
        <v>12.0</v>
      </c>
      <c r="J206" s="590" t="s">
        <v>6016</v>
      </c>
    </row>
    <row r="207" ht="10.5" customHeight="1">
      <c r="A207" s="589">
        <v>44645.0</v>
      </c>
      <c r="B207" s="590" t="s">
        <v>5563</v>
      </c>
      <c r="C207" s="590" t="s">
        <v>6052</v>
      </c>
      <c r="D207" s="590" t="s">
        <v>6086</v>
      </c>
      <c r="E207" s="591">
        <v>0.0</v>
      </c>
      <c r="F207" s="591">
        <v>1785.71</v>
      </c>
      <c r="G207" s="591">
        <v>2000.0</v>
      </c>
      <c r="H207" s="591">
        <v>214.29</v>
      </c>
      <c r="I207" s="592">
        <v>12.0</v>
      </c>
      <c r="J207" s="590" t="s">
        <v>5331</v>
      </c>
    </row>
    <row r="208" ht="10.5" customHeight="1">
      <c r="A208" s="589">
        <v>44649.0</v>
      </c>
      <c r="B208" s="590" t="s">
        <v>5563</v>
      </c>
      <c r="C208" s="590" t="s">
        <v>6087</v>
      </c>
      <c r="D208" s="590" t="s">
        <v>6088</v>
      </c>
      <c r="E208" s="591">
        <v>0.0</v>
      </c>
      <c r="F208" s="591">
        <v>2000.0</v>
      </c>
      <c r="G208" s="591">
        <v>2240.0</v>
      </c>
      <c r="H208" s="591">
        <v>240.0</v>
      </c>
      <c r="I208" s="592">
        <v>12.0</v>
      </c>
      <c r="J208" s="590" t="s">
        <v>5325</v>
      </c>
    </row>
    <row r="209" ht="10.5" customHeight="1">
      <c r="A209" s="589">
        <v>44651.0</v>
      </c>
      <c r="B209" s="590" t="s">
        <v>5563</v>
      </c>
      <c r="C209" s="590" t="s">
        <v>6089</v>
      </c>
      <c r="D209" s="590" t="s">
        <v>6090</v>
      </c>
      <c r="E209" s="591">
        <v>0.0</v>
      </c>
      <c r="F209" s="591">
        <v>4910.71</v>
      </c>
      <c r="G209" s="591">
        <v>5500.0</v>
      </c>
      <c r="H209" s="591">
        <v>589.29</v>
      </c>
      <c r="I209" s="592">
        <v>12.0</v>
      </c>
      <c r="J209" s="590" t="s">
        <v>5331</v>
      </c>
    </row>
    <row r="210" ht="10.5" customHeight="1">
      <c r="A210" s="570" t="s">
        <v>5560</v>
      </c>
      <c r="B210" s="570"/>
      <c r="C210" s="570"/>
      <c r="D210" s="570"/>
      <c r="E210" s="571">
        <f t="shared" ref="E210:H210" si="9">SUM(E133:E209)</f>
        <v>0</v>
      </c>
      <c r="F210" s="571">
        <f t="shared" si="9"/>
        <v>1265982.12</v>
      </c>
      <c r="G210" s="571">
        <f t="shared" si="9"/>
        <v>1417900</v>
      </c>
      <c r="H210" s="571">
        <f t="shared" si="9"/>
        <v>151917.88</v>
      </c>
      <c r="I210" s="570"/>
      <c r="J210" s="570"/>
    </row>
    <row r="211" ht="12.75" customHeight="1"/>
    <row r="212" ht="10.5" customHeight="1">
      <c r="A212" s="573" t="s">
        <v>5284</v>
      </c>
      <c r="B212" s="573"/>
      <c r="C212" s="573"/>
      <c r="D212" s="573"/>
      <c r="E212" s="574">
        <f t="shared" ref="E212:H212" si="10">SUM(E130,E210)</f>
        <v>63800</v>
      </c>
      <c r="F212" s="574">
        <f t="shared" si="10"/>
        <v>1278463.22</v>
      </c>
      <c r="G212" s="574">
        <f t="shared" si="10"/>
        <v>1366581.1</v>
      </c>
      <c r="H212" s="574">
        <f t="shared" si="10"/>
        <v>151917.88</v>
      </c>
      <c r="I212" s="573"/>
      <c r="J212" s="573"/>
    </row>
    <row r="213" ht="14.25" customHeight="1">
      <c r="F213" s="4"/>
      <c r="G213" s="4"/>
      <c r="H213" s="4"/>
    </row>
    <row r="214" ht="14.25" customHeight="1">
      <c r="A214" s="578" t="s">
        <v>6055</v>
      </c>
      <c r="B214" s="578"/>
      <c r="C214" s="578"/>
      <c r="D214" s="578"/>
      <c r="E214" s="578"/>
      <c r="F214" s="579"/>
      <c r="G214" s="579"/>
      <c r="H214" s="579"/>
      <c r="I214" s="578"/>
      <c r="J214" s="578"/>
      <c r="K214" s="578"/>
      <c r="L214" s="578"/>
      <c r="M214" s="578"/>
      <c r="N214" s="578"/>
      <c r="O214" s="578"/>
      <c r="P214" s="578"/>
      <c r="Q214" s="578"/>
      <c r="R214" s="578"/>
      <c r="S214" s="578"/>
      <c r="T214" s="578"/>
      <c r="U214" s="578"/>
      <c r="V214" s="578"/>
      <c r="W214" s="578"/>
      <c r="X214" s="578"/>
      <c r="Y214" s="578"/>
      <c r="Z214" s="578"/>
    </row>
    <row r="215" ht="14.25" customHeight="1">
      <c r="A215" s="565">
        <v>44603.0</v>
      </c>
      <c r="B215" s="578"/>
      <c r="C215" s="578" t="s">
        <v>6056</v>
      </c>
      <c r="D215" s="578" t="s">
        <v>6057</v>
      </c>
      <c r="E215" s="578">
        <v>0.0</v>
      </c>
      <c r="F215" s="579">
        <f>G215/1.12</f>
        <v>80820</v>
      </c>
      <c r="G215" s="579">
        <v>90518.4</v>
      </c>
      <c r="H215" s="579">
        <f>F215*0.12</f>
        <v>9698.4</v>
      </c>
      <c r="I215" s="580">
        <v>0.12</v>
      </c>
      <c r="J215" s="578" t="s">
        <v>6058</v>
      </c>
      <c r="K215" s="578"/>
      <c r="L215" s="578"/>
      <c r="M215" s="578"/>
      <c r="N215" s="578"/>
      <c r="O215" s="578"/>
      <c r="P215" s="578"/>
      <c r="Q215" s="578"/>
      <c r="R215" s="578"/>
      <c r="S215" s="578"/>
      <c r="T215" s="578"/>
      <c r="U215" s="578"/>
      <c r="V215" s="578"/>
      <c r="W215" s="578"/>
      <c r="X215" s="578"/>
      <c r="Y215" s="578"/>
      <c r="Z215" s="578"/>
    </row>
    <row r="216" ht="14.25" customHeight="1">
      <c r="A216" s="438"/>
      <c r="B216" s="438"/>
      <c r="C216" s="438"/>
      <c r="D216" s="438"/>
      <c r="E216" s="438"/>
      <c r="F216" s="581"/>
      <c r="G216" s="581"/>
      <c r="H216" s="581"/>
      <c r="I216" s="438"/>
      <c r="J216" s="438"/>
      <c r="K216" s="438"/>
      <c r="L216" s="438"/>
      <c r="M216" s="438"/>
      <c r="N216" s="438"/>
      <c r="O216" s="438"/>
      <c r="P216" s="438"/>
      <c r="Q216" s="438"/>
      <c r="R216" s="438"/>
      <c r="S216" s="438"/>
      <c r="T216" s="438"/>
      <c r="U216" s="438"/>
      <c r="V216" s="438"/>
      <c r="W216" s="438"/>
      <c r="X216" s="438"/>
      <c r="Y216" s="438"/>
      <c r="Z216" s="438"/>
    </row>
    <row r="217" ht="21.0" customHeight="1">
      <c r="A217" s="438"/>
      <c r="B217" s="438"/>
      <c r="C217" s="582" t="s">
        <v>6059</v>
      </c>
      <c r="D217" s="582"/>
      <c r="E217" s="582"/>
      <c r="F217" s="583">
        <f t="shared" ref="F217:H217" si="11">F210+F215</f>
        <v>1346802.12</v>
      </c>
      <c r="G217" s="583">
        <f t="shared" si="11"/>
        <v>1508418.4</v>
      </c>
      <c r="H217" s="583">
        <f t="shared" si="11"/>
        <v>161616.28</v>
      </c>
      <c r="I217" s="438"/>
      <c r="J217" s="438"/>
      <c r="K217" s="438"/>
      <c r="L217" s="438"/>
      <c r="M217" s="438"/>
      <c r="N217" s="438"/>
      <c r="O217" s="438"/>
      <c r="P217" s="438"/>
      <c r="Q217" s="438"/>
      <c r="R217" s="438"/>
      <c r="S217" s="438"/>
      <c r="T217" s="438"/>
      <c r="U217" s="438"/>
      <c r="V217" s="438"/>
      <c r="W217" s="438"/>
      <c r="X217" s="438"/>
      <c r="Y217" s="438"/>
      <c r="Z217" s="438"/>
    </row>
    <row r="218" ht="14.25" customHeight="1">
      <c r="F218" s="4">
        <f>F217-SI!I1553</f>
        <v>-91757.35321</v>
      </c>
      <c r="G218" s="4"/>
      <c r="H218" s="4">
        <f>H217-SI!J1553</f>
        <v>-11010.85679</v>
      </c>
    </row>
    <row r="219" ht="14.25" customHeight="1">
      <c r="F219" s="4"/>
      <c r="G219" s="4"/>
      <c r="H219" s="4"/>
    </row>
    <row r="220" ht="14.25" customHeight="1">
      <c r="A220" s="576"/>
      <c r="B220" s="576"/>
      <c r="C220" s="576"/>
      <c r="D220" s="576"/>
      <c r="E220" s="576"/>
      <c r="F220" s="577"/>
      <c r="G220" s="577"/>
      <c r="H220" s="577"/>
      <c r="I220" s="576"/>
      <c r="J220" s="576"/>
      <c r="K220" s="576"/>
      <c r="L220" s="576"/>
      <c r="M220" s="576"/>
      <c r="N220" s="576"/>
      <c r="O220" s="576"/>
      <c r="P220" s="576"/>
      <c r="Q220" s="576"/>
      <c r="R220" s="576"/>
      <c r="S220" s="576"/>
      <c r="T220" s="576"/>
      <c r="U220" s="576"/>
      <c r="V220" s="576"/>
      <c r="W220" s="576"/>
      <c r="X220" s="576"/>
      <c r="Y220" s="576"/>
      <c r="Z220" s="576"/>
    </row>
    <row r="221" ht="14.25" customHeight="1">
      <c r="F221" s="4"/>
      <c r="G221" s="4"/>
      <c r="H221" s="4"/>
    </row>
    <row r="222" ht="24.75" customHeight="1">
      <c r="A222" s="558" t="s">
        <v>6008</v>
      </c>
    </row>
    <row r="223" ht="18.0" customHeight="1">
      <c r="A223" s="559" t="s">
        <v>5129</v>
      </c>
    </row>
    <row r="224" ht="18.0" customHeight="1">
      <c r="A224" s="559" t="s">
        <v>6091</v>
      </c>
    </row>
    <row r="225" ht="18.0" customHeight="1">
      <c r="A225" s="559" t="s">
        <v>6010</v>
      </c>
    </row>
    <row r="226" ht="12.75" customHeight="1"/>
    <row r="227" ht="89.25" customHeight="1">
      <c r="A227" s="560" t="s">
        <v>6011</v>
      </c>
    </row>
    <row r="228" ht="12.75" customHeight="1"/>
    <row r="229" ht="10.5" customHeight="1">
      <c r="A229" s="561" t="s">
        <v>97</v>
      </c>
      <c r="B229" s="561" t="s">
        <v>5132</v>
      </c>
      <c r="C229" s="561" t="s">
        <v>101</v>
      </c>
      <c r="D229" s="561" t="s">
        <v>5134</v>
      </c>
      <c r="E229" s="562" t="s">
        <v>5135</v>
      </c>
      <c r="F229" s="562" t="s">
        <v>5136</v>
      </c>
      <c r="G229" s="562" t="s">
        <v>5137</v>
      </c>
      <c r="H229" s="562" t="s">
        <v>5139</v>
      </c>
      <c r="I229" s="562" t="s">
        <v>5288</v>
      </c>
      <c r="J229" s="561" t="s">
        <v>5140</v>
      </c>
    </row>
    <row r="230" ht="12.75" customHeight="1"/>
    <row r="231" ht="12.75" customHeight="1">
      <c r="A231" s="564" t="s">
        <v>5302</v>
      </c>
      <c r="B231" s="13"/>
      <c r="C231" s="13"/>
      <c r="D231" s="13"/>
      <c r="E231" s="13"/>
      <c r="F231" s="13"/>
      <c r="G231" s="13"/>
      <c r="H231" s="13"/>
      <c r="I231" s="13"/>
      <c r="J231" s="13"/>
    </row>
    <row r="232" ht="10.5" customHeight="1">
      <c r="A232" s="565">
        <v>44652.0</v>
      </c>
      <c r="B232" s="566" t="s">
        <v>5563</v>
      </c>
      <c r="C232" s="566" t="s">
        <v>6017</v>
      </c>
      <c r="D232" s="566" t="s">
        <v>6092</v>
      </c>
      <c r="E232" s="567">
        <v>0.0</v>
      </c>
      <c r="F232" s="567">
        <v>66964.29</v>
      </c>
      <c r="G232" s="567">
        <v>75000.0</v>
      </c>
      <c r="H232" s="567">
        <v>8035.71</v>
      </c>
      <c r="I232" s="569">
        <v>12.0</v>
      </c>
      <c r="J232" s="566" t="s">
        <v>5366</v>
      </c>
    </row>
    <row r="233" ht="10.5" customHeight="1">
      <c r="A233" s="565">
        <v>44652.0</v>
      </c>
      <c r="B233" s="566" t="s">
        <v>5563</v>
      </c>
      <c r="C233" s="566" t="s">
        <v>6027</v>
      </c>
      <c r="D233" s="566" t="s">
        <v>6093</v>
      </c>
      <c r="E233" s="567">
        <v>0.0</v>
      </c>
      <c r="F233" s="567">
        <v>2678.57</v>
      </c>
      <c r="G233" s="567">
        <v>3000.0</v>
      </c>
      <c r="H233" s="567">
        <v>321.43</v>
      </c>
      <c r="I233" s="569">
        <v>12.0</v>
      </c>
      <c r="J233" s="566" t="s">
        <v>5292</v>
      </c>
    </row>
    <row r="234" ht="10.5" customHeight="1">
      <c r="A234" s="565">
        <v>44657.0</v>
      </c>
      <c r="B234" s="566" t="s">
        <v>5563</v>
      </c>
      <c r="C234" s="566" t="s">
        <v>6074</v>
      </c>
      <c r="D234" s="566" t="s">
        <v>6094</v>
      </c>
      <c r="E234" s="567">
        <v>0.0</v>
      </c>
      <c r="F234" s="567">
        <v>2678.57</v>
      </c>
      <c r="G234" s="567">
        <v>3000.0</v>
      </c>
      <c r="H234" s="567">
        <v>321.43</v>
      </c>
      <c r="I234" s="569">
        <v>12.0</v>
      </c>
      <c r="J234" s="566" t="s">
        <v>5292</v>
      </c>
    </row>
    <row r="235" ht="10.5" customHeight="1">
      <c r="A235" s="565">
        <v>44657.0</v>
      </c>
      <c r="B235" s="566" t="s">
        <v>5563</v>
      </c>
      <c r="C235" s="566" t="s">
        <v>6014</v>
      </c>
      <c r="D235" s="566" t="s">
        <v>6095</v>
      </c>
      <c r="E235" s="567">
        <v>0.0</v>
      </c>
      <c r="F235" s="567">
        <v>8928.57</v>
      </c>
      <c r="G235" s="567">
        <v>10000.0</v>
      </c>
      <c r="H235" s="567">
        <v>1071.43</v>
      </c>
      <c r="I235" s="569">
        <v>12.0</v>
      </c>
      <c r="J235" s="566" t="s">
        <v>6016</v>
      </c>
    </row>
    <row r="236" ht="10.5" customHeight="1">
      <c r="A236" s="565">
        <v>44658.0</v>
      </c>
      <c r="B236" s="566" t="s">
        <v>5563</v>
      </c>
      <c r="C236" s="566" t="s">
        <v>6017</v>
      </c>
      <c r="D236" s="566" t="s">
        <v>6096</v>
      </c>
      <c r="E236" s="567">
        <v>0.0</v>
      </c>
      <c r="F236" s="567">
        <v>66964.29</v>
      </c>
      <c r="G236" s="567">
        <v>75000.0</v>
      </c>
      <c r="H236" s="567">
        <v>8035.71</v>
      </c>
      <c r="I236" s="569">
        <v>12.0</v>
      </c>
      <c r="J236" s="566" t="s">
        <v>5366</v>
      </c>
    </row>
    <row r="237" ht="10.5" customHeight="1">
      <c r="A237" s="565">
        <v>44659.0</v>
      </c>
      <c r="B237" s="566" t="s">
        <v>5563</v>
      </c>
      <c r="C237" s="566" t="s">
        <v>6052</v>
      </c>
      <c r="D237" s="566" t="s">
        <v>6097</v>
      </c>
      <c r="E237" s="567">
        <v>0.0</v>
      </c>
      <c r="F237" s="567">
        <v>1785.71</v>
      </c>
      <c r="G237" s="567">
        <v>2000.0</v>
      </c>
      <c r="H237" s="567">
        <v>214.29</v>
      </c>
      <c r="I237" s="569">
        <v>12.0</v>
      </c>
      <c r="J237" s="566" t="s">
        <v>5331</v>
      </c>
    </row>
    <row r="238" ht="10.5" customHeight="1">
      <c r="A238" s="565">
        <v>44662.0</v>
      </c>
      <c r="B238" s="566" t="s">
        <v>5563</v>
      </c>
      <c r="C238" s="566" t="s">
        <v>5887</v>
      </c>
      <c r="D238" s="566" t="s">
        <v>6098</v>
      </c>
      <c r="E238" s="567">
        <v>0.0</v>
      </c>
      <c r="F238" s="567">
        <v>1116.07</v>
      </c>
      <c r="G238" s="567">
        <v>1250.0</v>
      </c>
      <c r="H238" s="567">
        <v>133.93</v>
      </c>
      <c r="I238" s="569">
        <v>12.0</v>
      </c>
      <c r="J238" s="566" t="s">
        <v>5308</v>
      </c>
    </row>
    <row r="239" ht="10.5" customHeight="1">
      <c r="A239" s="565">
        <v>44662.0</v>
      </c>
      <c r="B239" s="566" t="s">
        <v>5563</v>
      </c>
      <c r="C239" s="566" t="s">
        <v>6014</v>
      </c>
      <c r="D239" s="566" t="s">
        <v>6099</v>
      </c>
      <c r="E239" s="567">
        <v>0.0</v>
      </c>
      <c r="F239" s="567">
        <v>8928.57</v>
      </c>
      <c r="G239" s="567">
        <v>10000.0</v>
      </c>
      <c r="H239" s="567">
        <v>1071.43</v>
      </c>
      <c r="I239" s="569">
        <v>12.0</v>
      </c>
      <c r="J239" s="566" t="s">
        <v>6016</v>
      </c>
    </row>
    <row r="240" ht="10.5" customHeight="1">
      <c r="A240" s="565">
        <v>44662.0</v>
      </c>
      <c r="B240" s="566" t="s">
        <v>5563</v>
      </c>
      <c r="C240" s="566" t="s">
        <v>5946</v>
      </c>
      <c r="D240" s="566" t="s">
        <v>6100</v>
      </c>
      <c r="E240" s="567">
        <v>0.0</v>
      </c>
      <c r="F240" s="567">
        <v>2142.86</v>
      </c>
      <c r="G240" s="567">
        <v>2400.0</v>
      </c>
      <c r="H240" s="567">
        <v>257.14</v>
      </c>
      <c r="I240" s="569">
        <v>12.0</v>
      </c>
      <c r="J240" s="566" t="s">
        <v>5331</v>
      </c>
    </row>
    <row r="241" ht="10.5" customHeight="1">
      <c r="A241" s="565">
        <v>44669.0</v>
      </c>
      <c r="B241" s="566" t="s">
        <v>5563</v>
      </c>
      <c r="C241" s="566" t="s">
        <v>6101</v>
      </c>
      <c r="D241" s="566" t="s">
        <v>6102</v>
      </c>
      <c r="E241" s="567">
        <v>0.0</v>
      </c>
      <c r="F241" s="567">
        <v>472.77</v>
      </c>
      <c r="G241" s="567">
        <v>529.5</v>
      </c>
      <c r="H241" s="567">
        <v>56.73</v>
      </c>
      <c r="I241" s="569">
        <v>12.0</v>
      </c>
      <c r="J241" s="566" t="s">
        <v>5325</v>
      </c>
    </row>
    <row r="242" ht="10.5" customHeight="1">
      <c r="A242" s="565">
        <v>44670.0</v>
      </c>
      <c r="B242" s="566" t="s">
        <v>5563</v>
      </c>
      <c r="C242" s="566" t="s">
        <v>6103</v>
      </c>
      <c r="D242" s="566" t="s">
        <v>6104</v>
      </c>
      <c r="E242" s="567">
        <v>0.0</v>
      </c>
      <c r="F242" s="567">
        <v>2500.0</v>
      </c>
      <c r="G242" s="567">
        <v>2800.0</v>
      </c>
      <c r="H242" s="567">
        <v>300.0</v>
      </c>
      <c r="I242" s="569">
        <v>12.0</v>
      </c>
      <c r="J242" s="566" t="s">
        <v>5331</v>
      </c>
    </row>
    <row r="243" ht="10.5" customHeight="1">
      <c r="A243" s="565">
        <v>44670.0</v>
      </c>
      <c r="B243" s="566" t="s">
        <v>5563</v>
      </c>
      <c r="C243" s="566" t="s">
        <v>6071</v>
      </c>
      <c r="D243" s="566" t="s">
        <v>6105</v>
      </c>
      <c r="E243" s="567">
        <v>0.0</v>
      </c>
      <c r="F243" s="567">
        <v>446.43</v>
      </c>
      <c r="G243" s="567">
        <v>500.0</v>
      </c>
      <c r="H243" s="567">
        <v>53.57</v>
      </c>
      <c r="I243" s="569">
        <v>12.0</v>
      </c>
      <c r="J243" s="566" t="s">
        <v>5363</v>
      </c>
    </row>
    <row r="244" ht="10.5" customHeight="1">
      <c r="A244" s="565">
        <v>44671.0</v>
      </c>
      <c r="B244" s="566" t="s">
        <v>5563</v>
      </c>
      <c r="C244" s="566" t="s">
        <v>6087</v>
      </c>
      <c r="D244" s="566" t="s">
        <v>6106</v>
      </c>
      <c r="E244" s="567">
        <v>0.0</v>
      </c>
      <c r="F244" s="567">
        <v>9261.0</v>
      </c>
      <c r="G244" s="567">
        <v>10372.32</v>
      </c>
      <c r="H244" s="567">
        <v>1111.32</v>
      </c>
      <c r="I244" s="569">
        <v>12.0</v>
      </c>
      <c r="J244" s="566" t="s">
        <v>5325</v>
      </c>
    </row>
    <row r="245" ht="10.5" customHeight="1">
      <c r="A245" s="565">
        <v>44671.0</v>
      </c>
      <c r="B245" s="566" t="s">
        <v>5563</v>
      </c>
      <c r="C245" s="566" t="s">
        <v>6087</v>
      </c>
      <c r="D245" s="566" t="s">
        <v>6106</v>
      </c>
      <c r="E245" s="567">
        <v>0.0</v>
      </c>
      <c r="F245" s="567">
        <v>2000.0</v>
      </c>
      <c r="G245" s="567">
        <v>2240.0</v>
      </c>
      <c r="H245" s="567">
        <v>240.0</v>
      </c>
      <c r="I245" s="569">
        <v>12.0</v>
      </c>
      <c r="J245" s="566" t="s">
        <v>5325</v>
      </c>
    </row>
    <row r="246" ht="10.5" customHeight="1">
      <c r="A246" s="565">
        <v>44671.0</v>
      </c>
      <c r="B246" s="566" t="s">
        <v>5563</v>
      </c>
      <c r="C246" s="566" t="s">
        <v>6087</v>
      </c>
      <c r="D246" s="566" t="s">
        <v>6106</v>
      </c>
      <c r="E246" s="567">
        <v>0.0</v>
      </c>
      <c r="F246" s="567">
        <v>70000.0</v>
      </c>
      <c r="G246" s="567">
        <v>78400.0</v>
      </c>
      <c r="H246" s="567">
        <v>8400.0</v>
      </c>
      <c r="I246" s="569">
        <v>12.0</v>
      </c>
      <c r="J246" s="566" t="s">
        <v>5324</v>
      </c>
    </row>
    <row r="247" ht="10.5" customHeight="1">
      <c r="A247" s="565">
        <v>44673.0</v>
      </c>
      <c r="B247" s="566" t="s">
        <v>5563</v>
      </c>
      <c r="C247" s="566" t="s">
        <v>6052</v>
      </c>
      <c r="D247" s="566" t="s">
        <v>6107</v>
      </c>
      <c r="E247" s="567">
        <v>0.0</v>
      </c>
      <c r="F247" s="567">
        <v>1785.71</v>
      </c>
      <c r="G247" s="567">
        <v>2000.0</v>
      </c>
      <c r="H247" s="567">
        <v>214.29</v>
      </c>
      <c r="I247" s="569">
        <v>12.0</v>
      </c>
      <c r="J247" s="566" t="s">
        <v>5331</v>
      </c>
    </row>
    <row r="248" ht="10.5" customHeight="1">
      <c r="A248" s="565">
        <v>44677.0</v>
      </c>
      <c r="B248" s="566" t="s">
        <v>5563</v>
      </c>
      <c r="C248" s="566" t="s">
        <v>5831</v>
      </c>
      <c r="D248" s="566" t="s">
        <v>6108</v>
      </c>
      <c r="E248" s="567">
        <v>0.0</v>
      </c>
      <c r="F248" s="567">
        <v>500.0</v>
      </c>
      <c r="G248" s="567">
        <v>560.0</v>
      </c>
      <c r="H248" s="567">
        <v>60.0</v>
      </c>
      <c r="I248" s="569">
        <v>12.0</v>
      </c>
      <c r="J248" s="566" t="s">
        <v>5325</v>
      </c>
    </row>
    <row r="249" ht="10.5" customHeight="1">
      <c r="A249" s="565">
        <v>44678.0</v>
      </c>
      <c r="B249" s="566" t="s">
        <v>5563</v>
      </c>
      <c r="C249" s="566" t="s">
        <v>5831</v>
      </c>
      <c r="D249" s="566" t="s">
        <v>6109</v>
      </c>
      <c r="E249" s="567">
        <v>0.0</v>
      </c>
      <c r="F249" s="567">
        <v>500.0</v>
      </c>
      <c r="G249" s="567">
        <v>560.0</v>
      </c>
      <c r="H249" s="567">
        <v>60.0</v>
      </c>
      <c r="I249" s="569">
        <v>12.0</v>
      </c>
      <c r="J249" s="566" t="s">
        <v>5325</v>
      </c>
    </row>
    <row r="250" ht="10.5" customHeight="1">
      <c r="A250" s="565">
        <v>44678.0</v>
      </c>
      <c r="B250" s="566" t="s">
        <v>5563</v>
      </c>
      <c r="C250" s="566" t="s">
        <v>6071</v>
      </c>
      <c r="D250" s="566" t="s">
        <v>6110</v>
      </c>
      <c r="E250" s="567">
        <v>0.0</v>
      </c>
      <c r="F250" s="567">
        <v>491.07</v>
      </c>
      <c r="G250" s="567">
        <v>550.0</v>
      </c>
      <c r="H250" s="567">
        <v>58.93</v>
      </c>
      <c r="I250" s="569">
        <v>12.0</v>
      </c>
      <c r="J250" s="566" t="s">
        <v>5363</v>
      </c>
    </row>
    <row r="251" ht="10.5" customHeight="1">
      <c r="A251" s="565">
        <v>44678.0</v>
      </c>
      <c r="B251" s="566" t="s">
        <v>5563</v>
      </c>
      <c r="C251" s="566" t="s">
        <v>6027</v>
      </c>
      <c r="D251" s="566" t="s">
        <v>6111</v>
      </c>
      <c r="E251" s="567">
        <v>0.0</v>
      </c>
      <c r="F251" s="567">
        <v>2678.57</v>
      </c>
      <c r="G251" s="567">
        <v>3000.0</v>
      </c>
      <c r="H251" s="567">
        <v>321.43</v>
      </c>
      <c r="I251" s="569">
        <v>12.0</v>
      </c>
      <c r="J251" s="566" t="s">
        <v>5292</v>
      </c>
    </row>
    <row r="252" ht="10.5" customHeight="1">
      <c r="A252" s="565">
        <v>44679.0</v>
      </c>
      <c r="B252" s="566" t="s">
        <v>5563</v>
      </c>
      <c r="C252" s="566" t="s">
        <v>5831</v>
      </c>
      <c r="D252" s="566" t="s">
        <v>6112</v>
      </c>
      <c r="E252" s="567">
        <v>0.0</v>
      </c>
      <c r="F252" s="567">
        <v>500.0</v>
      </c>
      <c r="G252" s="567">
        <v>560.0</v>
      </c>
      <c r="H252" s="567">
        <v>60.0</v>
      </c>
      <c r="I252" s="569">
        <v>12.0</v>
      </c>
      <c r="J252" s="566" t="s">
        <v>5325</v>
      </c>
    </row>
    <row r="253" ht="10.5" customHeight="1">
      <c r="A253" s="565">
        <v>44680.0</v>
      </c>
      <c r="B253" s="566" t="s">
        <v>5563</v>
      </c>
      <c r="C253" s="566" t="s">
        <v>6113</v>
      </c>
      <c r="D253" s="566" t="s">
        <v>6114</v>
      </c>
      <c r="E253" s="567">
        <v>0.0</v>
      </c>
      <c r="F253" s="567">
        <v>897.0</v>
      </c>
      <c r="G253" s="567">
        <v>1004.64</v>
      </c>
      <c r="H253" s="567">
        <v>107.64</v>
      </c>
      <c r="I253" s="569">
        <v>12.0</v>
      </c>
      <c r="J253" s="566" t="s">
        <v>5331</v>
      </c>
    </row>
    <row r="254" ht="10.5" customHeight="1">
      <c r="A254" s="565">
        <v>44680.0</v>
      </c>
      <c r="B254" s="566" t="s">
        <v>5563</v>
      </c>
      <c r="C254" s="566" t="s">
        <v>6052</v>
      </c>
      <c r="D254" s="566" t="s">
        <v>6115</v>
      </c>
      <c r="E254" s="567">
        <v>0.0</v>
      </c>
      <c r="F254" s="567">
        <v>1785.71</v>
      </c>
      <c r="G254" s="567">
        <v>2000.0</v>
      </c>
      <c r="H254" s="567">
        <v>214.29</v>
      </c>
      <c r="I254" s="569">
        <v>12.0</v>
      </c>
      <c r="J254" s="566" t="s">
        <v>5331</v>
      </c>
    </row>
    <row r="255" ht="10.5" customHeight="1">
      <c r="A255" s="565">
        <v>44680.0</v>
      </c>
      <c r="B255" s="566" t="s">
        <v>5563</v>
      </c>
      <c r="C255" s="566" t="s">
        <v>6113</v>
      </c>
      <c r="D255" s="566" t="s">
        <v>6114</v>
      </c>
      <c r="E255" s="567">
        <v>0.0</v>
      </c>
      <c r="F255" s="567">
        <v>263.71</v>
      </c>
      <c r="G255" s="567">
        <v>295.36</v>
      </c>
      <c r="H255" s="567">
        <v>31.65</v>
      </c>
      <c r="I255" s="569">
        <v>12.0</v>
      </c>
      <c r="J255" s="566" t="s">
        <v>5331</v>
      </c>
    </row>
    <row r="256" ht="10.5" customHeight="1">
      <c r="A256" s="565">
        <v>44680.0</v>
      </c>
      <c r="B256" s="566" t="s">
        <v>5563</v>
      </c>
      <c r="C256" s="566" t="s">
        <v>5831</v>
      </c>
      <c r="D256" s="566" t="s">
        <v>6116</v>
      </c>
      <c r="E256" s="567">
        <v>0.0</v>
      </c>
      <c r="F256" s="567">
        <v>216000.0</v>
      </c>
      <c r="G256" s="567">
        <v>241920.0</v>
      </c>
      <c r="H256" s="567">
        <v>25920.0</v>
      </c>
      <c r="I256" s="569">
        <v>12.0</v>
      </c>
      <c r="J256" s="566" t="s">
        <v>5324</v>
      </c>
    </row>
    <row r="257" ht="10.5" customHeight="1">
      <c r="A257" s="565">
        <v>44680.0</v>
      </c>
      <c r="B257" s="566" t="s">
        <v>5563</v>
      </c>
      <c r="C257" s="566" t="s">
        <v>5831</v>
      </c>
      <c r="D257" s="566" t="s">
        <v>6116</v>
      </c>
      <c r="E257" s="567">
        <v>0.0</v>
      </c>
      <c r="F257" s="567">
        <v>144000.0</v>
      </c>
      <c r="G257" s="567">
        <v>161280.0</v>
      </c>
      <c r="H257" s="567">
        <v>17280.0</v>
      </c>
      <c r="I257" s="569">
        <v>12.0</v>
      </c>
      <c r="J257" s="566" t="s">
        <v>5324</v>
      </c>
    </row>
    <row r="258" ht="10.5" customHeight="1">
      <c r="A258" s="565">
        <v>44680.0</v>
      </c>
      <c r="B258" s="566" t="s">
        <v>5563</v>
      </c>
      <c r="C258" s="566" t="s">
        <v>5831</v>
      </c>
      <c r="D258" s="566" t="s">
        <v>6116</v>
      </c>
      <c r="E258" s="567">
        <v>0.0</v>
      </c>
      <c r="F258" s="567">
        <v>270000.0</v>
      </c>
      <c r="G258" s="567">
        <v>302400.0</v>
      </c>
      <c r="H258" s="567">
        <v>32400.0</v>
      </c>
      <c r="I258" s="569">
        <v>12.0</v>
      </c>
      <c r="J258" s="566" t="s">
        <v>5324</v>
      </c>
    </row>
    <row r="259" ht="10.5" customHeight="1">
      <c r="A259" s="565">
        <v>44680.0</v>
      </c>
      <c r="B259" s="566" t="s">
        <v>5563</v>
      </c>
      <c r="C259" s="566" t="s">
        <v>5831</v>
      </c>
      <c r="D259" s="566" t="s">
        <v>6116</v>
      </c>
      <c r="E259" s="567">
        <v>0.0</v>
      </c>
      <c r="F259" s="567">
        <v>9000.0</v>
      </c>
      <c r="G259" s="567">
        <v>10080.0</v>
      </c>
      <c r="H259" s="567">
        <v>1080.0</v>
      </c>
      <c r="I259" s="569">
        <v>12.0</v>
      </c>
      <c r="J259" s="566" t="s">
        <v>5324</v>
      </c>
    </row>
    <row r="260" ht="10.5" customHeight="1">
      <c r="A260" s="565">
        <v>44680.0</v>
      </c>
      <c r="B260" s="566" t="s">
        <v>5563</v>
      </c>
      <c r="C260" s="566" t="s">
        <v>5831</v>
      </c>
      <c r="D260" s="566" t="s">
        <v>6116</v>
      </c>
      <c r="E260" s="567">
        <v>0.0</v>
      </c>
      <c r="F260" s="567">
        <v>54000.0</v>
      </c>
      <c r="G260" s="567">
        <v>60480.0</v>
      </c>
      <c r="H260" s="567">
        <v>6480.0</v>
      </c>
      <c r="I260" s="569">
        <v>12.0</v>
      </c>
      <c r="J260" s="566" t="s">
        <v>5324</v>
      </c>
    </row>
    <row r="261" ht="10.5" customHeight="1">
      <c r="A261" s="565">
        <v>44680.0</v>
      </c>
      <c r="B261" s="566" t="s">
        <v>5563</v>
      </c>
      <c r="C261" s="566" t="s">
        <v>5831</v>
      </c>
      <c r="D261" s="566" t="s">
        <v>6116</v>
      </c>
      <c r="E261" s="567">
        <v>0.0</v>
      </c>
      <c r="F261" s="567">
        <v>54000.0</v>
      </c>
      <c r="G261" s="567">
        <v>60480.0</v>
      </c>
      <c r="H261" s="567">
        <v>6480.0</v>
      </c>
      <c r="I261" s="569">
        <v>12.0</v>
      </c>
      <c r="J261" s="566" t="s">
        <v>5324</v>
      </c>
    </row>
    <row r="262" ht="10.5" customHeight="1">
      <c r="A262" s="565">
        <v>44680.0</v>
      </c>
      <c r="B262" s="566" t="s">
        <v>5563</v>
      </c>
      <c r="C262" s="566" t="s">
        <v>5831</v>
      </c>
      <c r="D262" s="566" t="s">
        <v>6116</v>
      </c>
      <c r="E262" s="567">
        <v>0.0</v>
      </c>
      <c r="F262" s="567">
        <v>162000.0</v>
      </c>
      <c r="G262" s="567">
        <v>181440.0</v>
      </c>
      <c r="H262" s="567">
        <v>19440.0</v>
      </c>
      <c r="I262" s="569">
        <v>12.0</v>
      </c>
      <c r="J262" s="566" t="s">
        <v>5324</v>
      </c>
    </row>
    <row r="263" ht="10.5" customHeight="1">
      <c r="A263" s="565">
        <v>44680.0</v>
      </c>
      <c r="B263" s="566" t="s">
        <v>5563</v>
      </c>
      <c r="C263" s="566" t="s">
        <v>5831</v>
      </c>
      <c r="D263" s="566" t="s">
        <v>6116</v>
      </c>
      <c r="E263" s="567">
        <v>0.0</v>
      </c>
      <c r="F263" s="567">
        <v>9000.0</v>
      </c>
      <c r="G263" s="567">
        <v>10080.0</v>
      </c>
      <c r="H263" s="567">
        <v>1080.0</v>
      </c>
      <c r="I263" s="569">
        <v>12.0</v>
      </c>
      <c r="J263" s="566" t="s">
        <v>5324</v>
      </c>
    </row>
    <row r="264" ht="10.5" customHeight="1">
      <c r="A264" s="570" t="s">
        <v>5560</v>
      </c>
      <c r="B264" s="570"/>
      <c r="C264" s="570"/>
      <c r="D264" s="570"/>
      <c r="E264" s="571">
        <f t="shared" ref="E264:H264" si="12">SUM(E232:E263)</f>
        <v>0</v>
      </c>
      <c r="F264" s="593">
        <f t="shared" si="12"/>
        <v>1174269.47</v>
      </c>
      <c r="G264" s="571">
        <f t="shared" si="12"/>
        <v>1315181.82</v>
      </c>
      <c r="H264" s="571">
        <f t="shared" si="12"/>
        <v>140912.35</v>
      </c>
      <c r="I264" s="570"/>
      <c r="J264" s="570"/>
    </row>
    <row r="265" ht="12.75" customHeight="1">
      <c r="F265" s="594">
        <f>F264-SI!I1554</f>
        <v>960554.3807</v>
      </c>
    </row>
    <row r="266" ht="10.5" customHeight="1">
      <c r="A266" s="573" t="s">
        <v>5284</v>
      </c>
      <c r="B266" s="573"/>
      <c r="C266" s="573"/>
      <c r="D266" s="573"/>
      <c r="E266" s="574">
        <f t="shared" ref="E266:H266" si="13">E264</f>
        <v>0</v>
      </c>
      <c r="F266" s="574">
        <f t="shared" si="13"/>
        <v>1174269.47</v>
      </c>
      <c r="G266" s="574">
        <f t="shared" si="13"/>
        <v>1315181.82</v>
      </c>
      <c r="H266" s="574">
        <f t="shared" si="13"/>
        <v>140912.35</v>
      </c>
      <c r="I266" s="573"/>
      <c r="J266" s="573"/>
    </row>
    <row r="267" ht="14.25" customHeight="1">
      <c r="F267" s="4"/>
      <c r="G267" s="4"/>
      <c r="H267" s="4"/>
    </row>
    <row r="268" ht="14.25" customHeight="1">
      <c r="F268" s="4"/>
      <c r="G268" s="4"/>
      <c r="H268" s="4"/>
    </row>
    <row r="269" ht="14.25" customHeight="1">
      <c r="F269" s="4"/>
      <c r="G269" s="4"/>
      <c r="H269" s="4"/>
    </row>
    <row r="270" ht="24.75" customHeight="1">
      <c r="A270" s="558" t="s">
        <v>6008</v>
      </c>
    </row>
    <row r="271" ht="18.0" customHeight="1">
      <c r="A271" s="559" t="s">
        <v>5129</v>
      </c>
    </row>
    <row r="272" ht="18.0" customHeight="1">
      <c r="A272" s="559" t="s">
        <v>6117</v>
      </c>
    </row>
    <row r="273" ht="18.0" customHeight="1">
      <c r="A273" s="559" t="s">
        <v>6010</v>
      </c>
    </row>
    <row r="274" ht="12.75" customHeight="1"/>
    <row r="275" ht="15.0" customHeight="1">
      <c r="A275" s="560" t="s">
        <v>6011</v>
      </c>
    </row>
    <row r="276" ht="12.75" customHeight="1"/>
    <row r="277" ht="10.5" customHeight="1">
      <c r="A277" s="561" t="s">
        <v>97</v>
      </c>
      <c r="B277" s="561" t="s">
        <v>5132</v>
      </c>
      <c r="C277" s="561" t="s">
        <v>101</v>
      </c>
      <c r="D277" s="561" t="s">
        <v>5134</v>
      </c>
      <c r="E277" s="562" t="s">
        <v>5135</v>
      </c>
      <c r="F277" s="562" t="s">
        <v>5136</v>
      </c>
      <c r="G277" s="562" t="s">
        <v>5137</v>
      </c>
      <c r="H277" s="562" t="s">
        <v>5139</v>
      </c>
      <c r="I277" s="562" t="s">
        <v>5288</v>
      </c>
      <c r="J277" s="561" t="s">
        <v>5140</v>
      </c>
    </row>
    <row r="278" ht="12.75" customHeight="1"/>
    <row r="279" ht="12.75" customHeight="1">
      <c r="A279" s="564" t="s">
        <v>5302</v>
      </c>
      <c r="B279" s="13"/>
      <c r="C279" s="13"/>
      <c r="D279" s="13"/>
      <c r="E279" s="13"/>
      <c r="F279" s="13"/>
      <c r="G279" s="13"/>
      <c r="H279" s="13"/>
      <c r="I279" s="13"/>
      <c r="J279" s="13"/>
    </row>
    <row r="280" ht="10.5" customHeight="1">
      <c r="A280" s="565">
        <v>44684.0</v>
      </c>
      <c r="B280" s="566" t="s">
        <v>5563</v>
      </c>
      <c r="C280" s="566" t="s">
        <v>6017</v>
      </c>
      <c r="D280" s="566" t="s">
        <v>6118</v>
      </c>
      <c r="E280" s="567">
        <v>0.0</v>
      </c>
      <c r="F280" s="567">
        <v>66964.29</v>
      </c>
      <c r="G280" s="571">
        <v>75000.0</v>
      </c>
      <c r="H280" s="567">
        <v>8035.71</v>
      </c>
      <c r="I280" s="569">
        <v>12.0</v>
      </c>
      <c r="J280" s="566" t="s">
        <v>5366</v>
      </c>
    </row>
    <row r="281" ht="10.5" customHeight="1">
      <c r="A281" s="565">
        <v>44684.0</v>
      </c>
      <c r="B281" s="566" t="s">
        <v>5563</v>
      </c>
      <c r="C281" s="566" t="s">
        <v>6074</v>
      </c>
      <c r="D281" s="566" t="s">
        <v>6119</v>
      </c>
      <c r="E281" s="567">
        <v>0.0</v>
      </c>
      <c r="F281" s="567">
        <v>2678.57</v>
      </c>
      <c r="G281" s="571">
        <v>3000.0</v>
      </c>
      <c r="H281" s="567">
        <v>321.43</v>
      </c>
      <c r="I281" s="569">
        <v>12.0</v>
      </c>
      <c r="J281" s="566" t="s">
        <v>5292</v>
      </c>
    </row>
    <row r="282" ht="10.5" customHeight="1">
      <c r="A282" s="565">
        <v>44685.0</v>
      </c>
      <c r="B282" s="566" t="s">
        <v>5563</v>
      </c>
      <c r="C282" s="566" t="s">
        <v>5831</v>
      </c>
      <c r="D282" s="566" t="s">
        <v>6120</v>
      </c>
      <c r="E282" s="567">
        <v>0.0</v>
      </c>
      <c r="F282" s="567">
        <v>1000.0</v>
      </c>
      <c r="G282" s="571">
        <v>1120.0</v>
      </c>
      <c r="H282" s="567">
        <v>120.0</v>
      </c>
      <c r="I282" s="569">
        <v>12.0</v>
      </c>
      <c r="J282" s="566" t="s">
        <v>5325</v>
      </c>
    </row>
    <row r="283" ht="10.5" customHeight="1">
      <c r="A283" s="565">
        <v>44685.0</v>
      </c>
      <c r="B283" s="566" t="s">
        <v>5563</v>
      </c>
      <c r="C283" s="566" t="s">
        <v>5831</v>
      </c>
      <c r="D283" s="566" t="s">
        <v>6121</v>
      </c>
      <c r="E283" s="567">
        <v>0.0</v>
      </c>
      <c r="F283" s="567">
        <v>500.0</v>
      </c>
      <c r="G283" s="571">
        <v>560.0</v>
      </c>
      <c r="H283" s="567">
        <v>60.0</v>
      </c>
      <c r="I283" s="569">
        <v>12.0</v>
      </c>
      <c r="J283" s="566" t="s">
        <v>5325</v>
      </c>
    </row>
    <row r="284" ht="10.5" customHeight="1">
      <c r="A284" s="565">
        <v>44686.0</v>
      </c>
      <c r="B284" s="566" t="s">
        <v>5563</v>
      </c>
      <c r="C284" s="566" t="s">
        <v>6087</v>
      </c>
      <c r="D284" s="566" t="s">
        <v>6122</v>
      </c>
      <c r="E284" s="567">
        <v>0.0</v>
      </c>
      <c r="F284" s="567">
        <v>9261.0</v>
      </c>
      <c r="G284" s="571">
        <v>10372.32</v>
      </c>
      <c r="H284" s="567">
        <v>1111.32</v>
      </c>
      <c r="I284" s="569">
        <v>12.0</v>
      </c>
      <c r="J284" s="566" t="s">
        <v>5325</v>
      </c>
    </row>
    <row r="285" ht="10.5" customHeight="1">
      <c r="A285" s="565">
        <v>44686.0</v>
      </c>
      <c r="B285" s="566" t="s">
        <v>5563</v>
      </c>
      <c r="C285" s="566" t="s">
        <v>6087</v>
      </c>
      <c r="D285" s="566" t="s">
        <v>6122</v>
      </c>
      <c r="E285" s="567">
        <v>0.0</v>
      </c>
      <c r="F285" s="567">
        <v>2000.0</v>
      </c>
      <c r="G285" s="571">
        <v>2240.0</v>
      </c>
      <c r="H285" s="567">
        <v>240.0</v>
      </c>
      <c r="I285" s="569">
        <v>12.0</v>
      </c>
      <c r="J285" s="566" t="s">
        <v>5325</v>
      </c>
    </row>
    <row r="286" ht="10.5" customHeight="1">
      <c r="A286" s="565">
        <v>44686.0</v>
      </c>
      <c r="B286" s="566" t="s">
        <v>5563</v>
      </c>
      <c r="C286" s="566" t="s">
        <v>6087</v>
      </c>
      <c r="D286" s="566" t="s">
        <v>6122</v>
      </c>
      <c r="E286" s="567">
        <v>0.0</v>
      </c>
      <c r="F286" s="567">
        <v>70000.0</v>
      </c>
      <c r="G286" s="571">
        <v>78400.0</v>
      </c>
      <c r="H286" s="567">
        <v>8400.0</v>
      </c>
      <c r="I286" s="569">
        <v>12.0</v>
      </c>
      <c r="J286" s="566" t="s">
        <v>5324</v>
      </c>
    </row>
    <row r="287" ht="10.5" customHeight="1">
      <c r="A287" s="565">
        <v>44686.0</v>
      </c>
      <c r="B287" s="566" t="s">
        <v>5563</v>
      </c>
      <c r="C287" s="566" t="s">
        <v>6052</v>
      </c>
      <c r="D287" s="566" t="s">
        <v>6123</v>
      </c>
      <c r="E287" s="567">
        <v>0.0</v>
      </c>
      <c r="F287" s="567">
        <v>892.86</v>
      </c>
      <c r="G287" s="571">
        <v>1000.0</v>
      </c>
      <c r="H287" s="567">
        <v>107.14</v>
      </c>
      <c r="I287" s="569">
        <v>12.0</v>
      </c>
      <c r="J287" s="566" t="s">
        <v>5331</v>
      </c>
    </row>
    <row r="288" ht="10.5" customHeight="1">
      <c r="A288" s="565">
        <v>44686.0</v>
      </c>
      <c r="B288" s="566" t="s">
        <v>5563</v>
      </c>
      <c r="C288" s="566" t="s">
        <v>6052</v>
      </c>
      <c r="D288" s="566" t="s">
        <v>6123</v>
      </c>
      <c r="E288" s="567">
        <v>0.0</v>
      </c>
      <c r="F288" s="567">
        <v>1785.71</v>
      </c>
      <c r="G288" s="571">
        <v>2000.0</v>
      </c>
      <c r="H288" s="567">
        <v>214.29</v>
      </c>
      <c r="I288" s="569">
        <v>12.0</v>
      </c>
      <c r="J288" s="566" t="s">
        <v>5331</v>
      </c>
    </row>
    <row r="289" ht="10.5" customHeight="1">
      <c r="A289" s="565">
        <v>44686.0</v>
      </c>
      <c r="B289" s="566" t="s">
        <v>5563</v>
      </c>
      <c r="C289" s="566" t="s">
        <v>6014</v>
      </c>
      <c r="D289" s="566" t="s">
        <v>6124</v>
      </c>
      <c r="E289" s="567">
        <v>0.0</v>
      </c>
      <c r="F289" s="567">
        <v>8928.57</v>
      </c>
      <c r="G289" s="571">
        <v>10000.0</v>
      </c>
      <c r="H289" s="567">
        <v>1071.43</v>
      </c>
      <c r="I289" s="569">
        <v>12.0</v>
      </c>
      <c r="J289" s="566" t="s">
        <v>6016</v>
      </c>
    </row>
    <row r="290" ht="10.5" customHeight="1">
      <c r="A290" s="565">
        <v>44687.0</v>
      </c>
      <c r="B290" s="566" t="s">
        <v>5563</v>
      </c>
      <c r="C290" s="566" t="s">
        <v>5887</v>
      </c>
      <c r="D290" s="566" t="s">
        <v>6125</v>
      </c>
      <c r="E290" s="567">
        <v>0.0</v>
      </c>
      <c r="F290" s="567">
        <v>1116.07</v>
      </c>
      <c r="G290" s="571">
        <v>1250.0</v>
      </c>
      <c r="H290" s="567">
        <v>133.93</v>
      </c>
      <c r="I290" s="569">
        <v>12.0</v>
      </c>
      <c r="J290" s="566" t="s">
        <v>5308</v>
      </c>
    </row>
    <row r="291" ht="10.5" customHeight="1">
      <c r="A291" s="565">
        <v>44693.0</v>
      </c>
      <c r="B291" s="566" t="s">
        <v>5563</v>
      </c>
      <c r="C291" s="566" t="s">
        <v>5916</v>
      </c>
      <c r="D291" s="566" t="s">
        <v>6126</v>
      </c>
      <c r="E291" s="567">
        <v>0.0</v>
      </c>
      <c r="F291" s="567">
        <v>401.79</v>
      </c>
      <c r="G291" s="571">
        <v>450.0</v>
      </c>
      <c r="H291" s="567">
        <v>48.21</v>
      </c>
      <c r="I291" s="569">
        <v>12.0</v>
      </c>
      <c r="J291" s="566" t="s">
        <v>5470</v>
      </c>
    </row>
    <row r="292" ht="10.5" customHeight="1">
      <c r="A292" s="565">
        <v>44693.0</v>
      </c>
      <c r="B292" s="566" t="s">
        <v>5563</v>
      </c>
      <c r="C292" s="566" t="s">
        <v>6127</v>
      </c>
      <c r="D292" s="566" t="s">
        <v>6128</v>
      </c>
      <c r="E292" s="567">
        <v>0.0</v>
      </c>
      <c r="F292" s="567">
        <v>321.43</v>
      </c>
      <c r="G292" s="571">
        <v>360.0</v>
      </c>
      <c r="H292" s="567">
        <v>38.57</v>
      </c>
      <c r="I292" s="569">
        <v>12.0</v>
      </c>
      <c r="J292" s="566" t="s">
        <v>5331</v>
      </c>
    </row>
    <row r="293" ht="10.5" customHeight="1">
      <c r="A293" s="565">
        <v>44694.0</v>
      </c>
      <c r="B293" s="566" t="s">
        <v>5563</v>
      </c>
      <c r="C293" s="566" t="s">
        <v>6052</v>
      </c>
      <c r="D293" s="566" t="s">
        <v>6129</v>
      </c>
      <c r="E293" s="567">
        <v>0.0</v>
      </c>
      <c r="F293" s="567">
        <v>1785.71</v>
      </c>
      <c r="G293" s="571">
        <v>2000.0</v>
      </c>
      <c r="H293" s="567">
        <v>214.29</v>
      </c>
      <c r="I293" s="569">
        <v>12.0</v>
      </c>
      <c r="J293" s="566" t="s">
        <v>5331</v>
      </c>
    </row>
    <row r="294" ht="10.5" customHeight="1">
      <c r="A294" s="565">
        <v>44697.0</v>
      </c>
      <c r="B294" s="566" t="s">
        <v>5563</v>
      </c>
      <c r="C294" s="566" t="s">
        <v>5831</v>
      </c>
      <c r="D294" s="566" t="s">
        <v>6130</v>
      </c>
      <c r="E294" s="567">
        <v>0.0</v>
      </c>
      <c r="F294" s="567">
        <v>500.0</v>
      </c>
      <c r="G294" s="571">
        <v>560.0</v>
      </c>
      <c r="H294" s="567">
        <v>60.0</v>
      </c>
      <c r="I294" s="569">
        <v>12.0</v>
      </c>
      <c r="J294" s="566" t="s">
        <v>5325</v>
      </c>
    </row>
    <row r="295" ht="10.5" customHeight="1">
      <c r="A295" s="565">
        <v>44698.0</v>
      </c>
      <c r="B295" s="566" t="s">
        <v>5563</v>
      </c>
      <c r="C295" s="566" t="s">
        <v>6014</v>
      </c>
      <c r="D295" s="566" t="s">
        <v>6131</v>
      </c>
      <c r="E295" s="567">
        <v>0.0</v>
      </c>
      <c r="F295" s="567">
        <v>8928.57</v>
      </c>
      <c r="G295" s="571">
        <v>10000.0</v>
      </c>
      <c r="H295" s="567">
        <v>1071.43</v>
      </c>
      <c r="I295" s="569">
        <v>12.0</v>
      </c>
      <c r="J295" s="566" t="s">
        <v>6016</v>
      </c>
    </row>
    <row r="296" ht="10.5" customHeight="1">
      <c r="A296" s="565">
        <v>44699.0</v>
      </c>
      <c r="B296" s="566" t="s">
        <v>5563</v>
      </c>
      <c r="C296" s="566" t="s">
        <v>6132</v>
      </c>
      <c r="D296" s="566" t="s">
        <v>6133</v>
      </c>
      <c r="E296" s="567">
        <v>0.0</v>
      </c>
      <c r="F296" s="567">
        <v>4910.71</v>
      </c>
      <c r="G296" s="571">
        <v>5500.0</v>
      </c>
      <c r="H296" s="567">
        <v>589.29</v>
      </c>
      <c r="I296" s="569">
        <v>12.0</v>
      </c>
      <c r="J296" s="566" t="s">
        <v>5331</v>
      </c>
    </row>
    <row r="297" ht="10.5" customHeight="1">
      <c r="A297" s="565">
        <v>44700.0</v>
      </c>
      <c r="B297" s="566" t="s">
        <v>5563</v>
      </c>
      <c r="C297" s="566" t="s">
        <v>6134</v>
      </c>
      <c r="D297" s="566" t="s">
        <v>6135</v>
      </c>
      <c r="E297" s="567">
        <v>0.0</v>
      </c>
      <c r="F297" s="567">
        <v>58.04</v>
      </c>
      <c r="G297" s="571">
        <v>65.0</v>
      </c>
      <c r="H297" s="567">
        <v>6.96</v>
      </c>
      <c r="I297" s="569">
        <v>12.0</v>
      </c>
      <c r="J297" s="566" t="s">
        <v>5361</v>
      </c>
    </row>
    <row r="298" ht="10.5" customHeight="1">
      <c r="A298" s="565">
        <v>44700.0</v>
      </c>
      <c r="B298" s="566" t="s">
        <v>5563</v>
      </c>
      <c r="C298" s="566" t="s">
        <v>6071</v>
      </c>
      <c r="D298" s="566" t="s">
        <v>6136</v>
      </c>
      <c r="E298" s="567">
        <v>0.0</v>
      </c>
      <c r="F298" s="567">
        <v>491.07</v>
      </c>
      <c r="G298" s="571">
        <v>550.0</v>
      </c>
      <c r="H298" s="567">
        <v>58.93</v>
      </c>
      <c r="I298" s="569">
        <v>12.0</v>
      </c>
      <c r="J298" s="566" t="s">
        <v>5363</v>
      </c>
    </row>
    <row r="299" ht="10.5" customHeight="1">
      <c r="A299" s="565">
        <v>44700.0</v>
      </c>
      <c r="B299" s="566" t="s">
        <v>5563</v>
      </c>
      <c r="C299" s="566" t="s">
        <v>6071</v>
      </c>
      <c r="D299" s="566" t="s">
        <v>6136</v>
      </c>
      <c r="E299" s="567">
        <v>0.0</v>
      </c>
      <c r="F299" s="567">
        <v>55.36</v>
      </c>
      <c r="G299" s="571">
        <v>62.0</v>
      </c>
      <c r="H299" s="567">
        <v>6.64</v>
      </c>
      <c r="I299" s="569">
        <v>12.0</v>
      </c>
      <c r="J299" s="566" t="s">
        <v>5361</v>
      </c>
    </row>
    <row r="300" ht="10.5" customHeight="1">
      <c r="A300" s="565">
        <v>44701.0</v>
      </c>
      <c r="B300" s="566" t="s">
        <v>5563</v>
      </c>
      <c r="C300" s="566" t="s">
        <v>6052</v>
      </c>
      <c r="D300" s="566" t="s">
        <v>6137</v>
      </c>
      <c r="E300" s="567">
        <v>0.0</v>
      </c>
      <c r="F300" s="567">
        <v>1785.71</v>
      </c>
      <c r="G300" s="571">
        <v>2000.0</v>
      </c>
      <c r="H300" s="567">
        <v>214.29</v>
      </c>
      <c r="I300" s="569">
        <v>12.0</v>
      </c>
      <c r="J300" s="566" t="s">
        <v>5331</v>
      </c>
    </row>
    <row r="301" ht="10.5" customHeight="1">
      <c r="A301" s="565">
        <v>44706.0</v>
      </c>
      <c r="B301" s="566" t="s">
        <v>5563</v>
      </c>
      <c r="C301" s="566" t="s">
        <v>6138</v>
      </c>
      <c r="D301" s="566" t="s">
        <v>6139</v>
      </c>
      <c r="E301" s="567">
        <v>0.0</v>
      </c>
      <c r="F301" s="567">
        <v>13392.86</v>
      </c>
      <c r="G301" s="571">
        <v>15000.0</v>
      </c>
      <c r="H301" s="567">
        <v>1607.14</v>
      </c>
      <c r="I301" s="569">
        <v>12.0</v>
      </c>
      <c r="J301" s="566" t="s">
        <v>5308</v>
      </c>
    </row>
    <row r="302" ht="10.5" customHeight="1">
      <c r="A302" s="565">
        <v>44707.0</v>
      </c>
      <c r="B302" s="566" t="s">
        <v>5563</v>
      </c>
      <c r="C302" s="566" t="s">
        <v>6140</v>
      </c>
      <c r="D302" s="566" t="s">
        <v>6141</v>
      </c>
      <c r="E302" s="567">
        <v>0.0</v>
      </c>
      <c r="F302" s="567">
        <v>267.86</v>
      </c>
      <c r="G302" s="571">
        <v>300.0</v>
      </c>
      <c r="H302" s="567">
        <v>32.14</v>
      </c>
      <c r="I302" s="569">
        <v>12.0</v>
      </c>
      <c r="J302" s="566" t="s">
        <v>5470</v>
      </c>
    </row>
    <row r="303" ht="10.5" customHeight="1">
      <c r="A303" s="565">
        <v>44707.0</v>
      </c>
      <c r="B303" s="566" t="s">
        <v>5563</v>
      </c>
      <c r="C303" s="566" t="s">
        <v>6027</v>
      </c>
      <c r="D303" s="566" t="s">
        <v>6142</v>
      </c>
      <c r="E303" s="567">
        <v>0.0</v>
      </c>
      <c r="F303" s="567">
        <v>2678.57</v>
      </c>
      <c r="G303" s="571">
        <v>3000.0</v>
      </c>
      <c r="H303" s="567">
        <v>321.43</v>
      </c>
      <c r="I303" s="569">
        <v>12.0</v>
      </c>
      <c r="J303" s="566" t="s">
        <v>5292</v>
      </c>
    </row>
    <row r="304" ht="10.5" customHeight="1">
      <c r="A304" s="565">
        <v>44707.0</v>
      </c>
      <c r="B304" s="566" t="s">
        <v>5563</v>
      </c>
      <c r="C304" s="566" t="s">
        <v>6143</v>
      </c>
      <c r="D304" s="566" t="s">
        <v>6144</v>
      </c>
      <c r="E304" s="567">
        <v>0.0</v>
      </c>
      <c r="F304" s="567">
        <v>3571.43</v>
      </c>
      <c r="G304" s="571">
        <v>4000.0</v>
      </c>
      <c r="H304" s="567">
        <v>428.57</v>
      </c>
      <c r="I304" s="569">
        <v>12.0</v>
      </c>
      <c r="J304" s="566" t="s">
        <v>5331</v>
      </c>
    </row>
    <row r="305" ht="10.5" customHeight="1">
      <c r="A305" s="565">
        <v>44707.0</v>
      </c>
      <c r="B305" s="566" t="s">
        <v>5563</v>
      </c>
      <c r="C305" s="566" t="s">
        <v>6143</v>
      </c>
      <c r="D305" s="566" t="s">
        <v>6144</v>
      </c>
      <c r="E305" s="567">
        <v>0.0</v>
      </c>
      <c r="F305" s="567">
        <v>1785.71</v>
      </c>
      <c r="G305" s="571">
        <v>2000.0</v>
      </c>
      <c r="H305" s="567">
        <v>214.29</v>
      </c>
      <c r="I305" s="569">
        <v>12.0</v>
      </c>
      <c r="J305" s="566" t="s">
        <v>5399</v>
      </c>
    </row>
    <row r="306" ht="10.5" customHeight="1">
      <c r="A306" s="565">
        <v>44707.0</v>
      </c>
      <c r="B306" s="566" t="s">
        <v>5563</v>
      </c>
      <c r="C306" s="566" t="s">
        <v>6143</v>
      </c>
      <c r="D306" s="566" t="s">
        <v>6144</v>
      </c>
      <c r="E306" s="567">
        <v>0.0</v>
      </c>
      <c r="F306" s="567">
        <v>892.86</v>
      </c>
      <c r="G306" s="571">
        <v>1000.0</v>
      </c>
      <c r="H306" s="567">
        <v>107.14</v>
      </c>
      <c r="I306" s="569">
        <v>12.0</v>
      </c>
      <c r="J306" s="566" t="s">
        <v>6145</v>
      </c>
    </row>
    <row r="307" ht="10.5" customHeight="1">
      <c r="A307" s="565">
        <v>44707.0</v>
      </c>
      <c r="B307" s="566" t="s">
        <v>5563</v>
      </c>
      <c r="C307" s="566" t="s">
        <v>6143</v>
      </c>
      <c r="D307" s="566" t="s">
        <v>6144</v>
      </c>
      <c r="E307" s="567">
        <v>0.0</v>
      </c>
      <c r="F307" s="567">
        <v>446.43</v>
      </c>
      <c r="G307" s="571">
        <v>500.0</v>
      </c>
      <c r="H307" s="567">
        <v>53.57</v>
      </c>
      <c r="I307" s="569">
        <v>12.0</v>
      </c>
      <c r="J307" s="566" t="s">
        <v>5559</v>
      </c>
    </row>
    <row r="308" ht="10.5" customHeight="1">
      <c r="A308" s="565">
        <v>44707.0</v>
      </c>
      <c r="B308" s="566" t="s">
        <v>5563</v>
      </c>
      <c r="C308" s="566" t="s">
        <v>6143</v>
      </c>
      <c r="D308" s="566" t="s">
        <v>6144</v>
      </c>
      <c r="E308" s="567">
        <v>0.0</v>
      </c>
      <c r="F308" s="567">
        <v>446.43</v>
      </c>
      <c r="G308" s="571">
        <v>500.0</v>
      </c>
      <c r="H308" s="567">
        <v>53.57</v>
      </c>
      <c r="I308" s="569">
        <v>12.0</v>
      </c>
      <c r="J308" s="566" t="s">
        <v>5559</v>
      </c>
    </row>
    <row r="309" ht="10.5" customHeight="1">
      <c r="A309" s="565">
        <v>44708.0</v>
      </c>
      <c r="B309" s="566" t="s">
        <v>5563</v>
      </c>
      <c r="C309" s="566" t="s">
        <v>6052</v>
      </c>
      <c r="D309" s="566" t="s">
        <v>6146</v>
      </c>
      <c r="E309" s="567">
        <v>0.0</v>
      </c>
      <c r="F309" s="567">
        <v>1785.71</v>
      </c>
      <c r="G309" s="571">
        <v>2000.0</v>
      </c>
      <c r="H309" s="567">
        <v>214.29</v>
      </c>
      <c r="I309" s="569">
        <v>12.0</v>
      </c>
      <c r="J309" s="566" t="s">
        <v>5331</v>
      </c>
    </row>
    <row r="310" ht="10.5" customHeight="1">
      <c r="A310" s="565">
        <v>44708.0</v>
      </c>
      <c r="B310" s="566" t="s">
        <v>5563</v>
      </c>
      <c r="C310" s="566" t="s">
        <v>6147</v>
      </c>
      <c r="D310" s="566" t="s">
        <v>6148</v>
      </c>
      <c r="E310" s="567">
        <v>0.0</v>
      </c>
      <c r="F310" s="567">
        <v>4687.5</v>
      </c>
      <c r="G310" s="571">
        <v>5250.0</v>
      </c>
      <c r="H310" s="567">
        <v>562.5</v>
      </c>
      <c r="I310" s="569">
        <v>12.0</v>
      </c>
      <c r="J310" s="566" t="s">
        <v>5331</v>
      </c>
    </row>
    <row r="311" ht="10.5" customHeight="1">
      <c r="A311" s="565">
        <v>44708.0</v>
      </c>
      <c r="B311" s="566" t="s">
        <v>5563</v>
      </c>
      <c r="C311" s="566" t="s">
        <v>6147</v>
      </c>
      <c r="D311" s="566" t="s">
        <v>6148</v>
      </c>
      <c r="E311" s="567">
        <v>0.0</v>
      </c>
      <c r="F311" s="567">
        <v>1004.46</v>
      </c>
      <c r="G311" s="571">
        <v>1125.0</v>
      </c>
      <c r="H311" s="567">
        <v>120.54</v>
      </c>
      <c r="I311" s="569">
        <v>12.0</v>
      </c>
      <c r="J311" s="566" t="s">
        <v>5331</v>
      </c>
    </row>
    <row r="312" ht="10.5" customHeight="1">
      <c r="A312" s="565">
        <v>44708.0</v>
      </c>
      <c r="B312" s="566" t="s">
        <v>5563</v>
      </c>
      <c r="C312" s="566" t="s">
        <v>6149</v>
      </c>
      <c r="D312" s="566" t="s">
        <v>6150</v>
      </c>
      <c r="E312" s="567">
        <v>0.0</v>
      </c>
      <c r="F312" s="567">
        <v>3125.0</v>
      </c>
      <c r="G312" s="571">
        <v>3500.0</v>
      </c>
      <c r="H312" s="567">
        <v>375.0</v>
      </c>
      <c r="I312" s="569">
        <v>12.0</v>
      </c>
      <c r="J312" s="566" t="s">
        <v>5331</v>
      </c>
    </row>
    <row r="313" ht="10.5" customHeight="1">
      <c r="A313" s="565">
        <v>44711.0</v>
      </c>
      <c r="B313" s="566" t="s">
        <v>5563</v>
      </c>
      <c r="C313" s="566" t="s">
        <v>5831</v>
      </c>
      <c r="D313" s="566" t="s">
        <v>6151</v>
      </c>
      <c r="E313" s="567">
        <v>0.0</v>
      </c>
      <c r="F313" s="567">
        <v>500.0</v>
      </c>
      <c r="G313" s="571">
        <v>560.0</v>
      </c>
      <c r="H313" s="567">
        <f>F313*0.12</f>
        <v>60</v>
      </c>
      <c r="I313" s="569">
        <v>12.0</v>
      </c>
      <c r="J313" s="566" t="s">
        <v>5325</v>
      </c>
    </row>
    <row r="314" ht="10.5" customHeight="1">
      <c r="A314" s="565">
        <v>44712.0</v>
      </c>
      <c r="B314" s="566" t="s">
        <v>5563</v>
      </c>
      <c r="C314" s="566" t="s">
        <v>6077</v>
      </c>
      <c r="D314" s="566" t="s">
        <v>6152</v>
      </c>
      <c r="E314" s="567">
        <v>0.0</v>
      </c>
      <c r="F314" s="567">
        <v>3348.21</v>
      </c>
      <c r="G314" s="571">
        <v>3750.0</v>
      </c>
      <c r="H314" s="567">
        <v>401.79</v>
      </c>
      <c r="I314" s="569">
        <v>12.0</v>
      </c>
      <c r="J314" s="566" t="s">
        <v>5308</v>
      </c>
    </row>
    <row r="315" ht="10.5" customHeight="1">
      <c r="A315" s="570" t="s">
        <v>5560</v>
      </c>
      <c r="B315" s="570"/>
      <c r="C315" s="570"/>
      <c r="D315" s="570"/>
      <c r="E315" s="571">
        <f t="shared" ref="E315:H315" si="14">SUM(E280:E314)</f>
        <v>0</v>
      </c>
      <c r="F315" s="571">
        <f t="shared" si="14"/>
        <v>222298.49</v>
      </c>
      <c r="G315" s="571">
        <f t="shared" si="14"/>
        <v>248974.32</v>
      </c>
      <c r="H315" s="571">
        <f t="shared" si="14"/>
        <v>26675.83</v>
      </c>
      <c r="I315" s="570"/>
      <c r="J315" s="570"/>
    </row>
    <row r="316" ht="12.75" customHeight="1"/>
    <row r="317" ht="10.5" customHeight="1">
      <c r="A317" s="573" t="s">
        <v>5284</v>
      </c>
      <c r="B317" s="573"/>
      <c r="C317" s="573"/>
      <c r="D317" s="573"/>
      <c r="E317" s="574">
        <f t="shared" ref="E317:H317" si="15">E315</f>
        <v>0</v>
      </c>
      <c r="F317" s="574">
        <f t="shared" si="15"/>
        <v>222298.49</v>
      </c>
      <c r="G317" s="574">
        <f t="shared" si="15"/>
        <v>248974.32</v>
      </c>
      <c r="H317" s="574">
        <f t="shared" si="15"/>
        <v>26675.83</v>
      </c>
      <c r="I317" s="573"/>
      <c r="J317" s="573"/>
    </row>
    <row r="318" ht="10.5" customHeight="1">
      <c r="A318" s="565"/>
      <c r="B318" s="566"/>
      <c r="C318" s="566"/>
      <c r="D318" s="566"/>
      <c r="E318" s="567"/>
      <c r="F318" s="567"/>
      <c r="G318" s="567"/>
      <c r="H318" s="567"/>
      <c r="I318" s="569"/>
      <c r="J318" s="566"/>
    </row>
    <row r="319" ht="10.5" customHeight="1">
      <c r="A319" s="565" t="s">
        <v>6153</v>
      </c>
      <c r="B319" s="566"/>
      <c r="C319" s="566"/>
      <c r="D319" s="566"/>
      <c r="E319" s="567"/>
      <c r="F319" s="567"/>
      <c r="G319" s="567"/>
      <c r="H319" s="567"/>
      <c r="I319" s="569"/>
      <c r="J319" s="566"/>
    </row>
    <row r="320" ht="10.5" customHeight="1">
      <c r="A320" s="565">
        <v>44711.0</v>
      </c>
      <c r="B320" s="566"/>
      <c r="C320" s="566" t="s">
        <v>6154</v>
      </c>
      <c r="D320" s="566" t="s">
        <v>6155</v>
      </c>
      <c r="E320" s="567"/>
      <c r="F320" s="567">
        <f>G320/1.12</f>
        <v>13392.85714</v>
      </c>
      <c r="G320" s="567">
        <v>15000.0</v>
      </c>
      <c r="H320" s="567">
        <f>F320*0.12</f>
        <v>1607.142857</v>
      </c>
      <c r="I320" s="569"/>
      <c r="J320" s="566" t="s">
        <v>6156</v>
      </c>
    </row>
    <row r="321" ht="10.5" customHeight="1">
      <c r="A321" s="565"/>
      <c r="B321" s="566"/>
      <c r="C321" s="566"/>
      <c r="D321" s="566"/>
      <c r="E321" s="567"/>
      <c r="F321" s="567"/>
      <c r="G321" s="567"/>
      <c r="H321" s="567"/>
      <c r="I321" s="569"/>
      <c r="J321" s="566"/>
    </row>
    <row r="322" ht="19.5" customHeight="1">
      <c r="A322" s="595"/>
      <c r="B322" s="570"/>
      <c r="C322" s="596" t="s">
        <v>15</v>
      </c>
      <c r="D322" s="596"/>
      <c r="E322" s="593"/>
      <c r="F322" s="593">
        <f t="shared" ref="F322:H322" si="16">SUM(F315,F320)</f>
        <v>235691.3471</v>
      </c>
      <c r="G322" s="593">
        <f t="shared" si="16"/>
        <v>263974.32</v>
      </c>
      <c r="H322" s="593">
        <f t="shared" si="16"/>
        <v>28282.97286</v>
      </c>
      <c r="I322" s="597"/>
      <c r="J322" s="570"/>
      <c r="K322" s="1"/>
      <c r="L322" s="1"/>
      <c r="M322" s="1"/>
      <c r="N322" s="1"/>
      <c r="O322" s="1"/>
      <c r="P322" s="1"/>
      <c r="Q322" s="1"/>
      <c r="R322" s="1"/>
      <c r="S322" s="1"/>
      <c r="T322" s="1"/>
      <c r="U322" s="1"/>
      <c r="V322" s="1"/>
      <c r="W322" s="1"/>
      <c r="X322" s="1"/>
      <c r="Y322" s="1"/>
      <c r="Z322" s="1"/>
    </row>
    <row r="323" ht="10.5" customHeight="1">
      <c r="A323" s="565"/>
      <c r="B323" s="566"/>
      <c r="C323" s="566"/>
      <c r="D323" s="566"/>
      <c r="E323" s="567"/>
      <c r="F323" s="567">
        <f>F322-SI!I1555</f>
        <v>-92552.97429</v>
      </c>
      <c r="G323" s="567"/>
      <c r="H323" s="567"/>
      <c r="I323" s="569"/>
      <c r="J323" s="566"/>
    </row>
    <row r="324" ht="10.5" customHeight="1">
      <c r="A324" s="565"/>
      <c r="B324" s="566"/>
      <c r="C324" s="566"/>
      <c r="D324" s="566"/>
      <c r="E324" s="567"/>
      <c r="F324" s="567"/>
      <c r="G324" s="567"/>
      <c r="H324" s="567"/>
      <c r="I324" s="569"/>
      <c r="J324" s="566"/>
    </row>
    <row r="325" ht="10.5" customHeight="1">
      <c r="A325" s="598"/>
      <c r="B325" s="599"/>
      <c r="C325" s="599"/>
      <c r="D325" s="599"/>
      <c r="E325" s="600"/>
      <c r="F325" s="600"/>
      <c r="G325" s="600"/>
      <c r="H325" s="600"/>
      <c r="I325" s="601"/>
      <c r="J325" s="599"/>
      <c r="K325" s="576"/>
      <c r="L325" s="576"/>
      <c r="M325" s="576"/>
      <c r="N325" s="576"/>
      <c r="O325" s="576"/>
      <c r="P325" s="576"/>
      <c r="Q325" s="576"/>
      <c r="R325" s="576"/>
      <c r="S325" s="576"/>
      <c r="T325" s="576"/>
      <c r="U325" s="576"/>
      <c r="V325" s="576"/>
      <c r="W325" s="576"/>
      <c r="X325" s="576"/>
      <c r="Y325" s="576"/>
      <c r="Z325" s="576"/>
    </row>
    <row r="326" ht="10.5" customHeight="1">
      <c r="A326" s="565"/>
      <c r="B326" s="566"/>
      <c r="C326" s="566"/>
      <c r="D326" s="566"/>
      <c r="E326" s="567"/>
      <c r="F326" s="567"/>
      <c r="G326" s="567"/>
      <c r="H326" s="567"/>
      <c r="I326" s="569"/>
      <c r="J326" s="566"/>
    </row>
    <row r="327" ht="24.75" customHeight="1">
      <c r="A327" s="558" t="s">
        <v>6060</v>
      </c>
    </row>
    <row r="328" ht="18.0" customHeight="1">
      <c r="A328" s="559" t="s">
        <v>5129</v>
      </c>
    </row>
    <row r="329" ht="18.0" customHeight="1">
      <c r="A329" s="559" t="s">
        <v>6157</v>
      </c>
    </row>
    <row r="330" ht="18.0" customHeight="1">
      <c r="A330" s="559" t="s">
        <v>6010</v>
      </c>
    </row>
    <row r="331" ht="12.75" customHeight="1"/>
    <row r="332" ht="89.25" customHeight="1">
      <c r="A332" s="560" t="s">
        <v>6011</v>
      </c>
    </row>
    <row r="333" ht="12.75" customHeight="1"/>
    <row r="334" ht="10.5" customHeight="1">
      <c r="A334" s="561" t="s">
        <v>97</v>
      </c>
      <c r="B334" s="561" t="s">
        <v>5132</v>
      </c>
      <c r="C334" s="561" t="s">
        <v>101</v>
      </c>
      <c r="D334" s="561" t="s">
        <v>5134</v>
      </c>
      <c r="E334" s="562" t="s">
        <v>5135</v>
      </c>
      <c r="F334" s="562" t="s">
        <v>5136</v>
      </c>
      <c r="G334" s="562" t="s">
        <v>5137</v>
      </c>
      <c r="H334" s="562" t="s">
        <v>5139</v>
      </c>
      <c r="I334" s="562" t="s">
        <v>5288</v>
      </c>
      <c r="J334" s="561" t="s">
        <v>5140</v>
      </c>
    </row>
    <row r="335" ht="12.75" customHeight="1"/>
    <row r="336" ht="12.75" customHeight="1">
      <c r="A336" s="564" t="s">
        <v>5289</v>
      </c>
      <c r="B336" s="13"/>
      <c r="C336" s="13"/>
      <c r="D336" s="13"/>
      <c r="E336" s="13"/>
      <c r="F336" s="13"/>
      <c r="G336" s="13"/>
      <c r="H336" s="13"/>
      <c r="I336" s="13"/>
      <c r="J336" s="13"/>
    </row>
    <row r="337" ht="10.5" customHeight="1">
      <c r="A337" s="565">
        <v>44742.0</v>
      </c>
      <c r="B337" s="566" t="s">
        <v>5290</v>
      </c>
      <c r="C337" s="566" t="s">
        <v>6158</v>
      </c>
      <c r="D337" s="566"/>
      <c r="E337" s="567">
        <v>0.0</v>
      </c>
      <c r="F337" s="567">
        <v>59.7</v>
      </c>
      <c r="G337" s="567">
        <v>59.7</v>
      </c>
      <c r="H337" s="567">
        <v>0.0</v>
      </c>
      <c r="I337" s="569">
        <v>0.0</v>
      </c>
      <c r="J337" s="566" t="s">
        <v>6063</v>
      </c>
    </row>
    <row r="338" ht="10.5" customHeight="1">
      <c r="A338" s="570" t="s">
        <v>5301</v>
      </c>
      <c r="B338" s="570"/>
      <c r="C338" s="570"/>
      <c r="D338" s="570"/>
      <c r="E338" s="571">
        <f t="shared" ref="E338:H338" si="17">E337</f>
        <v>0</v>
      </c>
      <c r="F338" s="571">
        <f t="shared" si="17"/>
        <v>59.7</v>
      </c>
      <c r="G338" s="571">
        <f t="shared" si="17"/>
        <v>59.7</v>
      </c>
      <c r="H338" s="571">
        <f t="shared" si="17"/>
        <v>0</v>
      </c>
      <c r="I338" s="570"/>
      <c r="J338" s="570"/>
    </row>
    <row r="339" ht="12.75" customHeight="1"/>
    <row r="340" ht="12.75" customHeight="1">
      <c r="A340" s="564" t="s">
        <v>5302</v>
      </c>
      <c r="B340" s="13"/>
      <c r="C340" s="13"/>
      <c r="D340" s="13"/>
      <c r="E340" s="13"/>
      <c r="F340" s="13"/>
      <c r="G340" s="13"/>
      <c r="H340" s="13"/>
      <c r="I340" s="13"/>
      <c r="J340" s="13"/>
    </row>
    <row r="341" ht="10.5" customHeight="1">
      <c r="A341" s="565">
        <v>44652.0</v>
      </c>
      <c r="B341" s="566" t="s">
        <v>5563</v>
      </c>
      <c r="C341" s="566" t="s">
        <v>6017</v>
      </c>
      <c r="D341" s="566" t="s">
        <v>6092</v>
      </c>
      <c r="E341" s="567">
        <v>0.0</v>
      </c>
      <c r="F341" s="567">
        <v>66964.29</v>
      </c>
      <c r="G341" s="567">
        <v>75000.0</v>
      </c>
      <c r="H341" s="567">
        <v>8035.71</v>
      </c>
      <c r="I341" s="569">
        <v>12.0</v>
      </c>
      <c r="J341" s="566" t="s">
        <v>5366</v>
      </c>
    </row>
    <row r="342" ht="10.5" customHeight="1">
      <c r="A342" s="565">
        <v>44652.0</v>
      </c>
      <c r="B342" s="566" t="s">
        <v>5563</v>
      </c>
      <c r="C342" s="566" t="s">
        <v>6027</v>
      </c>
      <c r="D342" s="566" t="s">
        <v>6093</v>
      </c>
      <c r="E342" s="567">
        <v>0.0</v>
      </c>
      <c r="F342" s="567">
        <v>2678.57</v>
      </c>
      <c r="G342" s="567">
        <v>3000.0</v>
      </c>
      <c r="H342" s="567">
        <v>321.43</v>
      </c>
      <c r="I342" s="569">
        <v>12.0</v>
      </c>
      <c r="J342" s="566" t="s">
        <v>5292</v>
      </c>
    </row>
    <row r="343" ht="10.5" customHeight="1">
      <c r="A343" s="565">
        <v>44657.0</v>
      </c>
      <c r="B343" s="566" t="s">
        <v>5563</v>
      </c>
      <c r="C343" s="566" t="s">
        <v>6074</v>
      </c>
      <c r="D343" s="566" t="s">
        <v>6094</v>
      </c>
      <c r="E343" s="567">
        <v>0.0</v>
      </c>
      <c r="F343" s="567">
        <v>2678.57</v>
      </c>
      <c r="G343" s="567">
        <v>3000.0</v>
      </c>
      <c r="H343" s="567">
        <v>321.43</v>
      </c>
      <c r="I343" s="569">
        <v>12.0</v>
      </c>
      <c r="J343" s="566" t="s">
        <v>5292</v>
      </c>
    </row>
    <row r="344" ht="10.5" customHeight="1">
      <c r="A344" s="565">
        <v>44657.0</v>
      </c>
      <c r="B344" s="566" t="s">
        <v>5563</v>
      </c>
      <c r="C344" s="566" t="s">
        <v>6014</v>
      </c>
      <c r="D344" s="566" t="s">
        <v>6095</v>
      </c>
      <c r="E344" s="567">
        <v>0.0</v>
      </c>
      <c r="F344" s="567">
        <v>8928.57</v>
      </c>
      <c r="G344" s="567">
        <v>10000.0</v>
      </c>
      <c r="H344" s="567">
        <v>1071.43</v>
      </c>
      <c r="I344" s="569">
        <v>12.0</v>
      </c>
      <c r="J344" s="566" t="s">
        <v>6016</v>
      </c>
    </row>
    <row r="345" ht="10.5" customHeight="1">
      <c r="A345" s="565">
        <v>44658.0</v>
      </c>
      <c r="B345" s="566" t="s">
        <v>5563</v>
      </c>
      <c r="C345" s="566" t="s">
        <v>6017</v>
      </c>
      <c r="D345" s="566" t="s">
        <v>6096</v>
      </c>
      <c r="E345" s="567">
        <v>0.0</v>
      </c>
      <c r="F345" s="567">
        <v>66964.29</v>
      </c>
      <c r="G345" s="567">
        <v>75000.0</v>
      </c>
      <c r="H345" s="567">
        <v>8035.71</v>
      </c>
      <c r="I345" s="569">
        <v>12.0</v>
      </c>
      <c r="J345" s="566" t="s">
        <v>5366</v>
      </c>
    </row>
    <row r="346" ht="10.5" customHeight="1">
      <c r="A346" s="565">
        <v>44659.0</v>
      </c>
      <c r="B346" s="566" t="s">
        <v>5563</v>
      </c>
      <c r="C346" s="566" t="s">
        <v>6052</v>
      </c>
      <c r="D346" s="566" t="s">
        <v>6097</v>
      </c>
      <c r="E346" s="567">
        <v>0.0</v>
      </c>
      <c r="F346" s="567">
        <v>1785.71</v>
      </c>
      <c r="G346" s="567">
        <v>2000.0</v>
      </c>
      <c r="H346" s="567">
        <v>214.29</v>
      </c>
      <c r="I346" s="569">
        <v>12.0</v>
      </c>
      <c r="J346" s="566" t="s">
        <v>5331</v>
      </c>
    </row>
    <row r="347" ht="10.5" customHeight="1">
      <c r="A347" s="565">
        <v>44662.0</v>
      </c>
      <c r="B347" s="566" t="s">
        <v>5563</v>
      </c>
      <c r="C347" s="566" t="s">
        <v>5887</v>
      </c>
      <c r="D347" s="566" t="s">
        <v>6098</v>
      </c>
      <c r="E347" s="567">
        <v>0.0</v>
      </c>
      <c r="F347" s="567">
        <v>1116.07</v>
      </c>
      <c r="G347" s="567">
        <v>1250.0</v>
      </c>
      <c r="H347" s="567">
        <v>133.93</v>
      </c>
      <c r="I347" s="569">
        <v>12.0</v>
      </c>
      <c r="J347" s="566" t="s">
        <v>5308</v>
      </c>
    </row>
    <row r="348" ht="10.5" customHeight="1">
      <c r="A348" s="565">
        <v>44662.0</v>
      </c>
      <c r="B348" s="566" t="s">
        <v>5563</v>
      </c>
      <c r="C348" s="566" t="s">
        <v>6014</v>
      </c>
      <c r="D348" s="566" t="s">
        <v>6099</v>
      </c>
      <c r="E348" s="567">
        <v>0.0</v>
      </c>
      <c r="F348" s="567">
        <v>8928.57</v>
      </c>
      <c r="G348" s="567">
        <v>10000.0</v>
      </c>
      <c r="H348" s="567">
        <v>1071.43</v>
      </c>
      <c r="I348" s="569">
        <v>12.0</v>
      </c>
      <c r="J348" s="566" t="s">
        <v>6016</v>
      </c>
    </row>
    <row r="349" ht="10.5" customHeight="1">
      <c r="A349" s="565">
        <v>44662.0</v>
      </c>
      <c r="B349" s="566" t="s">
        <v>5563</v>
      </c>
      <c r="C349" s="566" t="s">
        <v>5946</v>
      </c>
      <c r="D349" s="566" t="s">
        <v>6100</v>
      </c>
      <c r="E349" s="567">
        <v>0.0</v>
      </c>
      <c r="F349" s="567">
        <v>2142.86</v>
      </c>
      <c r="G349" s="567">
        <v>2400.0</v>
      </c>
      <c r="H349" s="567">
        <v>257.14</v>
      </c>
      <c r="I349" s="569">
        <v>12.0</v>
      </c>
      <c r="J349" s="566" t="s">
        <v>5331</v>
      </c>
    </row>
    <row r="350" ht="10.5" customHeight="1">
      <c r="A350" s="565">
        <v>44669.0</v>
      </c>
      <c r="B350" s="566" t="s">
        <v>5563</v>
      </c>
      <c r="C350" s="566" t="s">
        <v>6101</v>
      </c>
      <c r="D350" s="566" t="s">
        <v>6102</v>
      </c>
      <c r="E350" s="567">
        <v>0.0</v>
      </c>
      <c r="F350" s="567">
        <v>472.77</v>
      </c>
      <c r="G350" s="567">
        <v>529.5</v>
      </c>
      <c r="H350" s="567">
        <v>56.73</v>
      </c>
      <c r="I350" s="569">
        <v>12.0</v>
      </c>
      <c r="J350" s="566" t="s">
        <v>5325</v>
      </c>
    </row>
    <row r="351" ht="10.5" customHeight="1">
      <c r="A351" s="565">
        <v>44670.0</v>
      </c>
      <c r="B351" s="566" t="s">
        <v>5563</v>
      </c>
      <c r="C351" s="566" t="s">
        <v>6103</v>
      </c>
      <c r="D351" s="566" t="s">
        <v>6104</v>
      </c>
      <c r="E351" s="567">
        <v>0.0</v>
      </c>
      <c r="F351" s="567">
        <v>2500.0</v>
      </c>
      <c r="G351" s="567">
        <v>2800.0</v>
      </c>
      <c r="H351" s="567">
        <v>300.0</v>
      </c>
      <c r="I351" s="569">
        <v>12.0</v>
      </c>
      <c r="J351" s="566" t="s">
        <v>5331</v>
      </c>
    </row>
    <row r="352" ht="10.5" customHeight="1">
      <c r="A352" s="565">
        <v>44670.0</v>
      </c>
      <c r="B352" s="566" t="s">
        <v>5563</v>
      </c>
      <c r="C352" s="566" t="s">
        <v>6071</v>
      </c>
      <c r="D352" s="566" t="s">
        <v>6105</v>
      </c>
      <c r="E352" s="567">
        <v>0.0</v>
      </c>
      <c r="F352" s="567">
        <v>446.43</v>
      </c>
      <c r="G352" s="567">
        <v>500.0</v>
      </c>
      <c r="H352" s="567">
        <v>53.57</v>
      </c>
      <c r="I352" s="569">
        <v>12.0</v>
      </c>
      <c r="J352" s="566" t="s">
        <v>5363</v>
      </c>
    </row>
    <row r="353" ht="10.5" customHeight="1">
      <c r="A353" s="565">
        <v>44671.0</v>
      </c>
      <c r="B353" s="566" t="s">
        <v>5563</v>
      </c>
      <c r="C353" s="566" t="s">
        <v>6087</v>
      </c>
      <c r="D353" s="566" t="s">
        <v>6106</v>
      </c>
      <c r="E353" s="567">
        <v>0.0</v>
      </c>
      <c r="F353" s="567">
        <v>70000.0</v>
      </c>
      <c r="G353" s="567">
        <v>78400.0</v>
      </c>
      <c r="H353" s="567">
        <v>8400.0</v>
      </c>
      <c r="I353" s="569">
        <v>12.0</v>
      </c>
      <c r="J353" s="566" t="s">
        <v>5324</v>
      </c>
    </row>
    <row r="354" ht="10.5" customHeight="1">
      <c r="A354" s="565">
        <v>44671.0</v>
      </c>
      <c r="B354" s="566" t="s">
        <v>5563</v>
      </c>
      <c r="C354" s="566" t="s">
        <v>6087</v>
      </c>
      <c r="D354" s="566" t="s">
        <v>6106</v>
      </c>
      <c r="E354" s="567">
        <v>0.0</v>
      </c>
      <c r="F354" s="567">
        <v>9261.0</v>
      </c>
      <c r="G354" s="567">
        <v>10372.32</v>
      </c>
      <c r="H354" s="567">
        <v>1111.32</v>
      </c>
      <c r="I354" s="569">
        <v>12.0</v>
      </c>
      <c r="J354" s="566" t="s">
        <v>5325</v>
      </c>
    </row>
    <row r="355" ht="10.5" customHeight="1">
      <c r="A355" s="565">
        <v>44671.0</v>
      </c>
      <c r="B355" s="566" t="s">
        <v>5563</v>
      </c>
      <c r="C355" s="566" t="s">
        <v>6087</v>
      </c>
      <c r="D355" s="566" t="s">
        <v>6106</v>
      </c>
      <c r="E355" s="567">
        <v>0.0</v>
      </c>
      <c r="F355" s="567">
        <v>2000.0</v>
      </c>
      <c r="G355" s="567">
        <v>2240.0</v>
      </c>
      <c r="H355" s="567">
        <v>240.0</v>
      </c>
      <c r="I355" s="569">
        <v>12.0</v>
      </c>
      <c r="J355" s="566" t="s">
        <v>5325</v>
      </c>
    </row>
    <row r="356" ht="10.5" customHeight="1">
      <c r="A356" s="565">
        <v>44673.0</v>
      </c>
      <c r="B356" s="566" t="s">
        <v>5563</v>
      </c>
      <c r="C356" s="566" t="s">
        <v>6052</v>
      </c>
      <c r="D356" s="566" t="s">
        <v>6107</v>
      </c>
      <c r="E356" s="567">
        <v>0.0</v>
      </c>
      <c r="F356" s="567">
        <v>1785.71</v>
      </c>
      <c r="G356" s="567">
        <v>2000.0</v>
      </c>
      <c r="H356" s="567">
        <v>214.29</v>
      </c>
      <c r="I356" s="569">
        <v>12.0</v>
      </c>
      <c r="J356" s="566" t="s">
        <v>5331</v>
      </c>
    </row>
    <row r="357" ht="10.5" customHeight="1">
      <c r="A357" s="565">
        <v>44678.0</v>
      </c>
      <c r="B357" s="566" t="s">
        <v>5563</v>
      </c>
      <c r="C357" s="566" t="s">
        <v>6071</v>
      </c>
      <c r="D357" s="566" t="s">
        <v>6110</v>
      </c>
      <c r="E357" s="567">
        <v>0.0</v>
      </c>
      <c r="F357" s="567">
        <v>491.07</v>
      </c>
      <c r="G357" s="567">
        <v>550.0</v>
      </c>
      <c r="H357" s="567">
        <v>58.93</v>
      </c>
      <c r="I357" s="569">
        <v>12.0</v>
      </c>
      <c r="J357" s="566" t="s">
        <v>5363</v>
      </c>
    </row>
    <row r="358" ht="10.5" customHeight="1">
      <c r="A358" s="565">
        <v>44678.0</v>
      </c>
      <c r="B358" s="566" t="s">
        <v>5563</v>
      </c>
      <c r="C358" s="566" t="s">
        <v>5831</v>
      </c>
      <c r="D358" s="566" t="s">
        <v>6108</v>
      </c>
      <c r="E358" s="567">
        <v>0.0</v>
      </c>
      <c r="F358" s="567">
        <v>500.0</v>
      </c>
      <c r="G358" s="567">
        <v>560.0</v>
      </c>
      <c r="H358" s="567">
        <v>60.0</v>
      </c>
      <c r="I358" s="569">
        <v>12.0</v>
      </c>
      <c r="J358" s="566" t="s">
        <v>5325</v>
      </c>
    </row>
    <row r="359" ht="10.5" customHeight="1">
      <c r="A359" s="565">
        <v>44678.0</v>
      </c>
      <c r="B359" s="566" t="s">
        <v>5563</v>
      </c>
      <c r="C359" s="566" t="s">
        <v>5831</v>
      </c>
      <c r="D359" s="566" t="s">
        <v>6109</v>
      </c>
      <c r="E359" s="567">
        <v>0.0</v>
      </c>
      <c r="F359" s="567">
        <v>500.0</v>
      </c>
      <c r="G359" s="567">
        <v>560.0</v>
      </c>
      <c r="H359" s="567">
        <v>60.0</v>
      </c>
      <c r="I359" s="569">
        <v>12.0</v>
      </c>
      <c r="J359" s="566" t="s">
        <v>5325</v>
      </c>
    </row>
    <row r="360" ht="10.5" customHeight="1">
      <c r="A360" s="565">
        <v>44678.0</v>
      </c>
      <c r="B360" s="566" t="s">
        <v>5563</v>
      </c>
      <c r="C360" s="566" t="s">
        <v>6027</v>
      </c>
      <c r="D360" s="566" t="s">
        <v>6111</v>
      </c>
      <c r="E360" s="567">
        <v>0.0</v>
      </c>
      <c r="F360" s="567">
        <v>2678.57</v>
      </c>
      <c r="G360" s="567">
        <v>3000.0</v>
      </c>
      <c r="H360" s="567">
        <v>321.43</v>
      </c>
      <c r="I360" s="569">
        <v>12.0</v>
      </c>
      <c r="J360" s="566" t="s">
        <v>5292</v>
      </c>
    </row>
    <row r="361" ht="10.5" customHeight="1">
      <c r="A361" s="565">
        <v>44679.0</v>
      </c>
      <c r="B361" s="566" t="s">
        <v>5563</v>
      </c>
      <c r="C361" s="566" t="s">
        <v>5831</v>
      </c>
      <c r="D361" s="566" t="s">
        <v>6112</v>
      </c>
      <c r="E361" s="567">
        <v>0.0</v>
      </c>
      <c r="F361" s="567">
        <v>500.0</v>
      </c>
      <c r="G361" s="567">
        <v>560.0</v>
      </c>
      <c r="H361" s="567">
        <v>60.0</v>
      </c>
      <c r="I361" s="569">
        <v>12.0</v>
      </c>
      <c r="J361" s="566" t="s">
        <v>5325</v>
      </c>
    </row>
    <row r="362" ht="10.5" customHeight="1">
      <c r="A362" s="565">
        <v>44680.0</v>
      </c>
      <c r="B362" s="566" t="s">
        <v>5563</v>
      </c>
      <c r="C362" s="566" t="s">
        <v>6113</v>
      </c>
      <c r="D362" s="566" t="s">
        <v>6114</v>
      </c>
      <c r="E362" s="567">
        <v>0.0</v>
      </c>
      <c r="F362" s="567">
        <v>897.0</v>
      </c>
      <c r="G362" s="567">
        <v>1004.64</v>
      </c>
      <c r="H362" s="567">
        <v>107.64</v>
      </c>
      <c r="I362" s="569">
        <v>12.0</v>
      </c>
      <c r="J362" s="566" t="s">
        <v>5331</v>
      </c>
    </row>
    <row r="363" ht="10.5" customHeight="1">
      <c r="A363" s="565">
        <v>44680.0</v>
      </c>
      <c r="B363" s="566" t="s">
        <v>5563</v>
      </c>
      <c r="C363" s="566" t="s">
        <v>6113</v>
      </c>
      <c r="D363" s="566" t="s">
        <v>6114</v>
      </c>
      <c r="E363" s="567">
        <v>0.0</v>
      </c>
      <c r="F363" s="567">
        <v>263.71</v>
      </c>
      <c r="G363" s="567">
        <v>295.36</v>
      </c>
      <c r="H363" s="567">
        <v>31.65</v>
      </c>
      <c r="I363" s="569">
        <v>12.0</v>
      </c>
      <c r="J363" s="566" t="s">
        <v>5331</v>
      </c>
    </row>
    <row r="364" ht="10.5" customHeight="1">
      <c r="A364" s="565">
        <v>44680.0</v>
      </c>
      <c r="B364" s="566" t="s">
        <v>5563</v>
      </c>
      <c r="C364" s="566" t="s">
        <v>6052</v>
      </c>
      <c r="D364" s="566" t="s">
        <v>6115</v>
      </c>
      <c r="E364" s="567">
        <v>0.0</v>
      </c>
      <c r="F364" s="567">
        <v>1785.71</v>
      </c>
      <c r="G364" s="567">
        <v>2000.0</v>
      </c>
      <c r="H364" s="567">
        <v>214.29</v>
      </c>
      <c r="I364" s="569">
        <v>12.0</v>
      </c>
      <c r="J364" s="566" t="s">
        <v>5331</v>
      </c>
    </row>
    <row r="365" ht="10.5" customHeight="1">
      <c r="A365" s="565">
        <v>44680.0</v>
      </c>
      <c r="B365" s="566" t="s">
        <v>5563</v>
      </c>
      <c r="C365" s="566" t="s">
        <v>5831</v>
      </c>
      <c r="D365" s="566" t="s">
        <v>6116</v>
      </c>
      <c r="E365" s="567">
        <v>0.0</v>
      </c>
      <c r="F365" s="567">
        <v>216000.0</v>
      </c>
      <c r="G365" s="567">
        <v>241920.0</v>
      </c>
      <c r="H365" s="567">
        <v>25920.0</v>
      </c>
      <c r="I365" s="569">
        <v>12.0</v>
      </c>
      <c r="J365" s="566" t="s">
        <v>5324</v>
      </c>
    </row>
    <row r="366" ht="10.5" customHeight="1">
      <c r="A366" s="565">
        <v>44680.0</v>
      </c>
      <c r="B366" s="566" t="s">
        <v>5563</v>
      </c>
      <c r="C366" s="566" t="s">
        <v>5831</v>
      </c>
      <c r="D366" s="566" t="s">
        <v>6116</v>
      </c>
      <c r="E366" s="567">
        <v>0.0</v>
      </c>
      <c r="F366" s="567">
        <v>144000.0</v>
      </c>
      <c r="G366" s="567">
        <v>161280.0</v>
      </c>
      <c r="H366" s="567">
        <v>17280.0</v>
      </c>
      <c r="I366" s="569">
        <v>12.0</v>
      </c>
      <c r="J366" s="566" t="s">
        <v>5324</v>
      </c>
    </row>
    <row r="367" ht="10.5" customHeight="1">
      <c r="A367" s="565">
        <v>44680.0</v>
      </c>
      <c r="B367" s="566" t="s">
        <v>5563</v>
      </c>
      <c r="C367" s="566" t="s">
        <v>5831</v>
      </c>
      <c r="D367" s="566" t="s">
        <v>6116</v>
      </c>
      <c r="E367" s="567">
        <v>0.0</v>
      </c>
      <c r="F367" s="567">
        <v>270000.0</v>
      </c>
      <c r="G367" s="567">
        <v>302400.0</v>
      </c>
      <c r="H367" s="567">
        <v>32400.0</v>
      </c>
      <c r="I367" s="569">
        <v>12.0</v>
      </c>
      <c r="J367" s="566" t="s">
        <v>5324</v>
      </c>
    </row>
    <row r="368" ht="10.5" customHeight="1">
      <c r="A368" s="565">
        <v>44680.0</v>
      </c>
      <c r="B368" s="566" t="s">
        <v>5563</v>
      </c>
      <c r="C368" s="566" t="s">
        <v>5831</v>
      </c>
      <c r="D368" s="566" t="s">
        <v>6116</v>
      </c>
      <c r="E368" s="567">
        <v>0.0</v>
      </c>
      <c r="F368" s="567">
        <v>9000.0</v>
      </c>
      <c r="G368" s="567">
        <v>10080.0</v>
      </c>
      <c r="H368" s="567">
        <v>1080.0</v>
      </c>
      <c r="I368" s="569">
        <v>12.0</v>
      </c>
      <c r="J368" s="566" t="s">
        <v>5324</v>
      </c>
    </row>
    <row r="369" ht="10.5" customHeight="1">
      <c r="A369" s="565">
        <v>44680.0</v>
      </c>
      <c r="B369" s="566" t="s">
        <v>5563</v>
      </c>
      <c r="C369" s="566" t="s">
        <v>5831</v>
      </c>
      <c r="D369" s="566" t="s">
        <v>6116</v>
      </c>
      <c r="E369" s="567">
        <v>0.0</v>
      </c>
      <c r="F369" s="567">
        <v>54000.0</v>
      </c>
      <c r="G369" s="567">
        <v>60480.0</v>
      </c>
      <c r="H369" s="567">
        <v>6480.0</v>
      </c>
      <c r="I369" s="569">
        <v>12.0</v>
      </c>
      <c r="J369" s="566" t="s">
        <v>5324</v>
      </c>
    </row>
    <row r="370" ht="10.5" customHeight="1">
      <c r="A370" s="565">
        <v>44680.0</v>
      </c>
      <c r="B370" s="566" t="s">
        <v>5563</v>
      </c>
      <c r="C370" s="566" t="s">
        <v>5831</v>
      </c>
      <c r="D370" s="566" t="s">
        <v>6116</v>
      </c>
      <c r="E370" s="567">
        <v>0.0</v>
      </c>
      <c r="F370" s="567">
        <v>54000.0</v>
      </c>
      <c r="G370" s="567">
        <v>60480.0</v>
      </c>
      <c r="H370" s="567">
        <v>6480.0</v>
      </c>
      <c r="I370" s="569">
        <v>12.0</v>
      </c>
      <c r="J370" s="566" t="s">
        <v>5324</v>
      </c>
    </row>
    <row r="371" ht="10.5" customHeight="1">
      <c r="A371" s="565">
        <v>44680.0</v>
      </c>
      <c r="B371" s="566" t="s">
        <v>5563</v>
      </c>
      <c r="C371" s="566" t="s">
        <v>5831</v>
      </c>
      <c r="D371" s="566" t="s">
        <v>6116</v>
      </c>
      <c r="E371" s="567">
        <v>0.0</v>
      </c>
      <c r="F371" s="567">
        <v>162000.0</v>
      </c>
      <c r="G371" s="567">
        <v>181440.0</v>
      </c>
      <c r="H371" s="567">
        <v>19440.0</v>
      </c>
      <c r="I371" s="569">
        <v>12.0</v>
      </c>
      <c r="J371" s="566" t="s">
        <v>5324</v>
      </c>
    </row>
    <row r="372" ht="10.5" customHeight="1">
      <c r="A372" s="565">
        <v>44680.0</v>
      </c>
      <c r="B372" s="566" t="s">
        <v>5563</v>
      </c>
      <c r="C372" s="566" t="s">
        <v>5831</v>
      </c>
      <c r="D372" s="566" t="s">
        <v>6116</v>
      </c>
      <c r="E372" s="567">
        <v>0.0</v>
      </c>
      <c r="F372" s="567">
        <v>9000.0</v>
      </c>
      <c r="G372" s="567">
        <v>10080.0</v>
      </c>
      <c r="H372" s="567">
        <v>1080.0</v>
      </c>
      <c r="I372" s="569">
        <v>12.0</v>
      </c>
      <c r="J372" s="566" t="s">
        <v>5324</v>
      </c>
    </row>
    <row r="373" ht="10.5" customHeight="1">
      <c r="A373" s="565">
        <v>44684.0</v>
      </c>
      <c r="B373" s="566" t="s">
        <v>5563</v>
      </c>
      <c r="C373" s="566" t="s">
        <v>6017</v>
      </c>
      <c r="D373" s="566" t="s">
        <v>6118</v>
      </c>
      <c r="E373" s="567">
        <v>0.0</v>
      </c>
      <c r="F373" s="567">
        <v>66964.29</v>
      </c>
      <c r="G373" s="567">
        <v>75000.0</v>
      </c>
      <c r="H373" s="567">
        <v>8035.71</v>
      </c>
      <c r="I373" s="569">
        <v>12.0</v>
      </c>
      <c r="J373" s="566" t="s">
        <v>5366</v>
      </c>
    </row>
    <row r="374" ht="10.5" customHeight="1">
      <c r="A374" s="565">
        <v>44684.0</v>
      </c>
      <c r="B374" s="566" t="s">
        <v>5563</v>
      </c>
      <c r="C374" s="566" t="s">
        <v>6074</v>
      </c>
      <c r="D374" s="566" t="s">
        <v>6119</v>
      </c>
      <c r="E374" s="567">
        <v>0.0</v>
      </c>
      <c r="F374" s="567">
        <v>2678.57</v>
      </c>
      <c r="G374" s="567">
        <v>3000.0</v>
      </c>
      <c r="H374" s="567">
        <v>321.43</v>
      </c>
      <c r="I374" s="569">
        <v>12.0</v>
      </c>
      <c r="J374" s="566" t="s">
        <v>5292</v>
      </c>
    </row>
    <row r="375" ht="10.5" customHeight="1">
      <c r="A375" s="565">
        <v>44685.0</v>
      </c>
      <c r="B375" s="566" t="s">
        <v>5563</v>
      </c>
      <c r="C375" s="566" t="s">
        <v>5831</v>
      </c>
      <c r="D375" s="566" t="s">
        <v>6121</v>
      </c>
      <c r="E375" s="567">
        <v>0.0</v>
      </c>
      <c r="F375" s="567">
        <v>500.0</v>
      </c>
      <c r="G375" s="567">
        <v>560.0</v>
      </c>
      <c r="H375" s="567">
        <v>60.0</v>
      </c>
      <c r="I375" s="569">
        <v>12.0</v>
      </c>
      <c r="J375" s="566" t="s">
        <v>5325</v>
      </c>
    </row>
    <row r="376" ht="10.5" customHeight="1">
      <c r="A376" s="565">
        <v>44685.0</v>
      </c>
      <c r="B376" s="566" t="s">
        <v>5563</v>
      </c>
      <c r="C376" s="566" t="s">
        <v>5831</v>
      </c>
      <c r="D376" s="566" t="s">
        <v>6120</v>
      </c>
      <c r="E376" s="567">
        <v>0.0</v>
      </c>
      <c r="F376" s="567">
        <v>1000.0</v>
      </c>
      <c r="G376" s="567">
        <v>1120.0</v>
      </c>
      <c r="H376" s="567">
        <v>120.0</v>
      </c>
      <c r="I376" s="569">
        <v>12.0</v>
      </c>
      <c r="J376" s="566" t="s">
        <v>5325</v>
      </c>
    </row>
    <row r="377" ht="10.5" customHeight="1">
      <c r="A377" s="565">
        <v>44686.0</v>
      </c>
      <c r="B377" s="566" t="s">
        <v>5563</v>
      </c>
      <c r="C377" s="566" t="s">
        <v>6014</v>
      </c>
      <c r="D377" s="566" t="s">
        <v>6124</v>
      </c>
      <c r="E377" s="567">
        <v>0.0</v>
      </c>
      <c r="F377" s="567">
        <v>8928.57</v>
      </c>
      <c r="G377" s="567">
        <v>10000.0</v>
      </c>
      <c r="H377" s="567">
        <v>1071.43</v>
      </c>
      <c r="I377" s="569">
        <v>12.0</v>
      </c>
      <c r="J377" s="566" t="s">
        <v>6016</v>
      </c>
    </row>
    <row r="378" ht="10.5" customHeight="1">
      <c r="A378" s="565">
        <v>44686.0</v>
      </c>
      <c r="B378" s="566" t="s">
        <v>5563</v>
      </c>
      <c r="C378" s="566" t="s">
        <v>6052</v>
      </c>
      <c r="D378" s="566" t="s">
        <v>6123</v>
      </c>
      <c r="E378" s="567">
        <v>0.0</v>
      </c>
      <c r="F378" s="567">
        <v>892.86</v>
      </c>
      <c r="G378" s="567">
        <v>1000.0</v>
      </c>
      <c r="H378" s="567">
        <v>107.14</v>
      </c>
      <c r="I378" s="569">
        <v>12.0</v>
      </c>
      <c r="J378" s="566" t="s">
        <v>5331</v>
      </c>
    </row>
    <row r="379" ht="10.5" customHeight="1">
      <c r="A379" s="565">
        <v>44686.0</v>
      </c>
      <c r="B379" s="566" t="s">
        <v>5563</v>
      </c>
      <c r="C379" s="566" t="s">
        <v>6052</v>
      </c>
      <c r="D379" s="566" t="s">
        <v>6123</v>
      </c>
      <c r="E379" s="567">
        <v>0.0</v>
      </c>
      <c r="F379" s="567">
        <v>1785.71</v>
      </c>
      <c r="G379" s="567">
        <v>2000.0</v>
      </c>
      <c r="H379" s="567">
        <v>214.29</v>
      </c>
      <c r="I379" s="569">
        <v>12.0</v>
      </c>
      <c r="J379" s="566" t="s">
        <v>5331</v>
      </c>
    </row>
    <row r="380" ht="10.5" customHeight="1">
      <c r="A380" s="565">
        <v>44687.0</v>
      </c>
      <c r="B380" s="566" t="s">
        <v>5563</v>
      </c>
      <c r="C380" s="566" t="s">
        <v>5887</v>
      </c>
      <c r="D380" s="566" t="s">
        <v>6125</v>
      </c>
      <c r="E380" s="567">
        <v>0.0</v>
      </c>
      <c r="F380" s="567">
        <v>1116.07</v>
      </c>
      <c r="G380" s="567">
        <v>1250.0</v>
      </c>
      <c r="H380" s="567">
        <v>133.93</v>
      </c>
      <c r="I380" s="569">
        <v>12.0</v>
      </c>
      <c r="J380" s="566" t="s">
        <v>5308</v>
      </c>
    </row>
    <row r="381" ht="10.5" customHeight="1">
      <c r="A381" s="565">
        <v>44693.0</v>
      </c>
      <c r="B381" s="566" t="s">
        <v>5563</v>
      </c>
      <c r="C381" s="566" t="s">
        <v>6127</v>
      </c>
      <c r="D381" s="566" t="s">
        <v>6128</v>
      </c>
      <c r="E381" s="567">
        <v>0.0</v>
      </c>
      <c r="F381" s="567">
        <v>321.43</v>
      </c>
      <c r="G381" s="567">
        <v>360.0</v>
      </c>
      <c r="H381" s="567">
        <v>38.57</v>
      </c>
      <c r="I381" s="569">
        <v>12.0</v>
      </c>
      <c r="J381" s="566" t="s">
        <v>5331</v>
      </c>
    </row>
    <row r="382" ht="10.5" customHeight="1">
      <c r="A382" s="565">
        <v>44693.0</v>
      </c>
      <c r="B382" s="566" t="s">
        <v>5563</v>
      </c>
      <c r="C382" s="566" t="s">
        <v>5916</v>
      </c>
      <c r="D382" s="566" t="s">
        <v>6126</v>
      </c>
      <c r="E382" s="567">
        <v>0.0</v>
      </c>
      <c r="F382" s="567">
        <v>401.79</v>
      </c>
      <c r="G382" s="567">
        <v>450.0</v>
      </c>
      <c r="H382" s="567">
        <v>48.21</v>
      </c>
      <c r="I382" s="569">
        <v>12.0</v>
      </c>
      <c r="J382" s="566" t="s">
        <v>5470</v>
      </c>
    </row>
    <row r="383" ht="10.5" customHeight="1">
      <c r="A383" s="565">
        <v>44694.0</v>
      </c>
      <c r="B383" s="566" t="s">
        <v>5563</v>
      </c>
      <c r="C383" s="566" t="s">
        <v>6087</v>
      </c>
      <c r="D383" s="566" t="s">
        <v>6159</v>
      </c>
      <c r="E383" s="567">
        <v>0.0</v>
      </c>
      <c r="F383" s="567">
        <v>70000.0</v>
      </c>
      <c r="G383" s="567">
        <v>78400.0</v>
      </c>
      <c r="H383" s="567">
        <v>8400.0</v>
      </c>
      <c r="I383" s="569">
        <v>12.0</v>
      </c>
      <c r="J383" s="566" t="s">
        <v>5324</v>
      </c>
    </row>
    <row r="384" ht="10.5" customHeight="1">
      <c r="A384" s="565">
        <v>44694.0</v>
      </c>
      <c r="B384" s="566" t="s">
        <v>5563</v>
      </c>
      <c r="C384" s="566" t="s">
        <v>6087</v>
      </c>
      <c r="D384" s="566" t="s">
        <v>6159</v>
      </c>
      <c r="E384" s="567">
        <v>0.0</v>
      </c>
      <c r="F384" s="567">
        <v>9261.0</v>
      </c>
      <c r="G384" s="567">
        <v>10372.32</v>
      </c>
      <c r="H384" s="567">
        <v>1111.32</v>
      </c>
      <c r="I384" s="569">
        <v>12.0</v>
      </c>
      <c r="J384" s="566" t="s">
        <v>5325</v>
      </c>
    </row>
    <row r="385" ht="10.5" customHeight="1">
      <c r="A385" s="565">
        <v>44694.0</v>
      </c>
      <c r="B385" s="566" t="s">
        <v>5563</v>
      </c>
      <c r="C385" s="566" t="s">
        <v>6087</v>
      </c>
      <c r="D385" s="566" t="s">
        <v>6159</v>
      </c>
      <c r="E385" s="567">
        <v>0.0</v>
      </c>
      <c r="F385" s="567">
        <v>2000.0</v>
      </c>
      <c r="G385" s="567">
        <v>2240.0</v>
      </c>
      <c r="H385" s="567">
        <v>240.0</v>
      </c>
      <c r="I385" s="569">
        <v>12.0</v>
      </c>
      <c r="J385" s="566" t="s">
        <v>5325</v>
      </c>
    </row>
    <row r="386" ht="10.5" customHeight="1">
      <c r="A386" s="565">
        <v>44694.0</v>
      </c>
      <c r="B386" s="566" t="s">
        <v>5563</v>
      </c>
      <c r="C386" s="566" t="s">
        <v>6052</v>
      </c>
      <c r="D386" s="566" t="s">
        <v>6129</v>
      </c>
      <c r="E386" s="567">
        <v>0.0</v>
      </c>
      <c r="F386" s="567">
        <v>1785.71</v>
      </c>
      <c r="G386" s="567">
        <v>2000.0</v>
      </c>
      <c r="H386" s="567">
        <v>214.29</v>
      </c>
      <c r="I386" s="569">
        <v>12.0</v>
      </c>
      <c r="J386" s="566" t="s">
        <v>5331</v>
      </c>
    </row>
    <row r="387" ht="10.5" customHeight="1">
      <c r="A387" s="565">
        <v>44697.0</v>
      </c>
      <c r="B387" s="566" t="s">
        <v>5563</v>
      </c>
      <c r="C387" s="566" t="s">
        <v>5831</v>
      </c>
      <c r="D387" s="566" t="s">
        <v>6130</v>
      </c>
      <c r="E387" s="567">
        <v>0.0</v>
      </c>
      <c r="F387" s="567">
        <v>500.0</v>
      </c>
      <c r="G387" s="567">
        <v>560.0</v>
      </c>
      <c r="H387" s="567">
        <v>60.0</v>
      </c>
      <c r="I387" s="569">
        <v>12.0</v>
      </c>
      <c r="J387" s="566" t="s">
        <v>5325</v>
      </c>
    </row>
    <row r="388" ht="10.5" customHeight="1">
      <c r="A388" s="565">
        <v>44698.0</v>
      </c>
      <c r="B388" s="566" t="s">
        <v>5563</v>
      </c>
      <c r="C388" s="566" t="s">
        <v>6014</v>
      </c>
      <c r="D388" s="566" t="s">
        <v>6131</v>
      </c>
      <c r="E388" s="567">
        <v>0.0</v>
      </c>
      <c r="F388" s="567">
        <v>8928.57</v>
      </c>
      <c r="G388" s="567">
        <v>10000.0</v>
      </c>
      <c r="H388" s="567">
        <v>1071.43</v>
      </c>
      <c r="I388" s="569">
        <v>12.0</v>
      </c>
      <c r="J388" s="566" t="s">
        <v>6016</v>
      </c>
    </row>
    <row r="389" ht="10.5" customHeight="1">
      <c r="A389" s="565">
        <v>44699.0</v>
      </c>
      <c r="B389" s="566" t="s">
        <v>5563</v>
      </c>
      <c r="C389" s="566" t="s">
        <v>6132</v>
      </c>
      <c r="D389" s="566" t="s">
        <v>6133</v>
      </c>
      <c r="E389" s="567">
        <v>0.0</v>
      </c>
      <c r="F389" s="567">
        <v>4910.71</v>
      </c>
      <c r="G389" s="567">
        <v>5500.0</v>
      </c>
      <c r="H389" s="567">
        <v>589.29</v>
      </c>
      <c r="I389" s="569">
        <v>12.0</v>
      </c>
      <c r="J389" s="566" t="s">
        <v>5331</v>
      </c>
    </row>
    <row r="390" ht="10.5" customHeight="1">
      <c r="A390" s="565">
        <v>44700.0</v>
      </c>
      <c r="B390" s="566" t="s">
        <v>5563</v>
      </c>
      <c r="C390" s="566" t="s">
        <v>6134</v>
      </c>
      <c r="D390" s="566" t="s">
        <v>6135</v>
      </c>
      <c r="E390" s="567">
        <v>0.0</v>
      </c>
      <c r="F390" s="567">
        <v>58.04</v>
      </c>
      <c r="G390" s="567">
        <v>65.0</v>
      </c>
      <c r="H390" s="567">
        <v>6.96</v>
      </c>
      <c r="I390" s="569">
        <v>12.0</v>
      </c>
      <c r="J390" s="566" t="s">
        <v>5361</v>
      </c>
    </row>
    <row r="391" ht="10.5" customHeight="1">
      <c r="A391" s="565">
        <v>44700.0</v>
      </c>
      <c r="B391" s="566" t="s">
        <v>5563</v>
      </c>
      <c r="C391" s="566" t="s">
        <v>6071</v>
      </c>
      <c r="D391" s="566" t="s">
        <v>6136</v>
      </c>
      <c r="E391" s="567">
        <v>0.0</v>
      </c>
      <c r="F391" s="567">
        <v>491.07</v>
      </c>
      <c r="G391" s="567">
        <v>550.0</v>
      </c>
      <c r="H391" s="567">
        <v>58.93</v>
      </c>
      <c r="I391" s="569">
        <v>12.0</v>
      </c>
      <c r="J391" s="566" t="s">
        <v>5363</v>
      </c>
    </row>
    <row r="392" ht="10.5" customHeight="1">
      <c r="A392" s="565">
        <v>44700.0</v>
      </c>
      <c r="B392" s="566" t="s">
        <v>5563</v>
      </c>
      <c r="C392" s="566" t="s">
        <v>6071</v>
      </c>
      <c r="D392" s="566" t="s">
        <v>6136</v>
      </c>
      <c r="E392" s="567">
        <v>0.0</v>
      </c>
      <c r="F392" s="567">
        <v>55.36</v>
      </c>
      <c r="G392" s="567">
        <v>62.0</v>
      </c>
      <c r="H392" s="567">
        <v>6.64</v>
      </c>
      <c r="I392" s="569">
        <v>12.0</v>
      </c>
      <c r="J392" s="566" t="s">
        <v>5361</v>
      </c>
    </row>
    <row r="393" ht="10.5" customHeight="1">
      <c r="A393" s="565">
        <v>44701.0</v>
      </c>
      <c r="B393" s="566" t="s">
        <v>5563</v>
      </c>
      <c r="C393" s="566" t="s">
        <v>6052</v>
      </c>
      <c r="D393" s="566" t="s">
        <v>6137</v>
      </c>
      <c r="E393" s="567">
        <v>0.0</v>
      </c>
      <c r="F393" s="567">
        <v>1785.71</v>
      </c>
      <c r="G393" s="567">
        <v>2000.0</v>
      </c>
      <c r="H393" s="567">
        <v>214.29</v>
      </c>
      <c r="I393" s="569">
        <v>12.0</v>
      </c>
      <c r="J393" s="566" t="s">
        <v>5331</v>
      </c>
    </row>
    <row r="394" ht="10.5" customHeight="1">
      <c r="A394" s="565">
        <v>44706.0</v>
      </c>
      <c r="B394" s="566" t="s">
        <v>5563</v>
      </c>
      <c r="C394" s="566" t="s">
        <v>6138</v>
      </c>
      <c r="D394" s="566" t="s">
        <v>6139</v>
      </c>
      <c r="E394" s="567">
        <v>0.0</v>
      </c>
      <c r="F394" s="567">
        <v>13392.86</v>
      </c>
      <c r="G394" s="567">
        <v>15000.0</v>
      </c>
      <c r="H394" s="567">
        <v>1607.14</v>
      </c>
      <c r="I394" s="569">
        <v>12.0</v>
      </c>
      <c r="J394" s="566" t="s">
        <v>5308</v>
      </c>
    </row>
    <row r="395" ht="10.5" customHeight="1">
      <c r="A395" s="565">
        <v>44707.0</v>
      </c>
      <c r="B395" s="566" t="s">
        <v>5563</v>
      </c>
      <c r="C395" s="566" t="s">
        <v>6140</v>
      </c>
      <c r="D395" s="566" t="s">
        <v>6141</v>
      </c>
      <c r="E395" s="567">
        <v>0.0</v>
      </c>
      <c r="F395" s="567">
        <v>267.86</v>
      </c>
      <c r="G395" s="567">
        <v>300.0</v>
      </c>
      <c r="H395" s="567">
        <v>32.14</v>
      </c>
      <c r="I395" s="569">
        <v>12.0</v>
      </c>
      <c r="J395" s="566" t="s">
        <v>5470</v>
      </c>
    </row>
    <row r="396" ht="10.5" customHeight="1">
      <c r="A396" s="565">
        <v>44707.0</v>
      </c>
      <c r="B396" s="566" t="s">
        <v>5563</v>
      </c>
      <c r="C396" s="566" t="s">
        <v>6027</v>
      </c>
      <c r="D396" s="566" t="s">
        <v>6142</v>
      </c>
      <c r="E396" s="567">
        <v>0.0</v>
      </c>
      <c r="F396" s="567">
        <v>2678.57</v>
      </c>
      <c r="G396" s="567">
        <v>3000.0</v>
      </c>
      <c r="H396" s="567">
        <v>321.43</v>
      </c>
      <c r="I396" s="569">
        <v>12.0</v>
      </c>
      <c r="J396" s="566" t="s">
        <v>5292</v>
      </c>
    </row>
    <row r="397" ht="10.5" customHeight="1">
      <c r="A397" s="565">
        <v>44707.0</v>
      </c>
      <c r="B397" s="566" t="s">
        <v>5563</v>
      </c>
      <c r="C397" s="566" t="s">
        <v>6143</v>
      </c>
      <c r="D397" s="566" t="s">
        <v>6144</v>
      </c>
      <c r="E397" s="567">
        <v>0.0</v>
      </c>
      <c r="F397" s="567">
        <v>446.43</v>
      </c>
      <c r="G397" s="567">
        <v>500.0</v>
      </c>
      <c r="H397" s="567">
        <v>53.57</v>
      </c>
      <c r="I397" s="569">
        <v>12.0</v>
      </c>
      <c r="J397" s="566" t="s">
        <v>5559</v>
      </c>
    </row>
    <row r="398" ht="10.5" customHeight="1">
      <c r="A398" s="565">
        <v>44707.0</v>
      </c>
      <c r="B398" s="566" t="s">
        <v>5563</v>
      </c>
      <c r="C398" s="566" t="s">
        <v>6143</v>
      </c>
      <c r="D398" s="566" t="s">
        <v>6144</v>
      </c>
      <c r="E398" s="567">
        <v>0.0</v>
      </c>
      <c r="F398" s="567">
        <v>446.43</v>
      </c>
      <c r="G398" s="567">
        <v>500.0</v>
      </c>
      <c r="H398" s="567">
        <v>53.57</v>
      </c>
      <c r="I398" s="569">
        <v>12.0</v>
      </c>
      <c r="J398" s="566" t="s">
        <v>5559</v>
      </c>
    </row>
    <row r="399" ht="10.5" customHeight="1">
      <c r="A399" s="565">
        <v>44707.0</v>
      </c>
      <c r="B399" s="566" t="s">
        <v>5563</v>
      </c>
      <c r="C399" s="566" t="s">
        <v>6143</v>
      </c>
      <c r="D399" s="566" t="s">
        <v>6144</v>
      </c>
      <c r="E399" s="567">
        <v>0.0</v>
      </c>
      <c r="F399" s="567">
        <v>1785.71</v>
      </c>
      <c r="G399" s="567">
        <v>2000.0</v>
      </c>
      <c r="H399" s="567">
        <v>214.29</v>
      </c>
      <c r="I399" s="569">
        <v>12.0</v>
      </c>
      <c r="J399" s="566" t="s">
        <v>5399</v>
      </c>
    </row>
    <row r="400" ht="10.5" customHeight="1">
      <c r="A400" s="565">
        <v>44707.0</v>
      </c>
      <c r="B400" s="566" t="s">
        <v>5563</v>
      </c>
      <c r="C400" s="566" t="s">
        <v>6143</v>
      </c>
      <c r="D400" s="566" t="s">
        <v>6144</v>
      </c>
      <c r="E400" s="567">
        <v>0.0</v>
      </c>
      <c r="F400" s="567">
        <v>892.86</v>
      </c>
      <c r="G400" s="567">
        <v>1000.0</v>
      </c>
      <c r="H400" s="567">
        <v>107.14</v>
      </c>
      <c r="I400" s="569">
        <v>12.0</v>
      </c>
      <c r="J400" s="566" t="s">
        <v>6145</v>
      </c>
    </row>
    <row r="401" ht="10.5" customHeight="1">
      <c r="A401" s="565">
        <v>44707.0</v>
      </c>
      <c r="B401" s="566" t="s">
        <v>5563</v>
      </c>
      <c r="C401" s="566" t="s">
        <v>6143</v>
      </c>
      <c r="D401" s="566" t="s">
        <v>6144</v>
      </c>
      <c r="E401" s="567">
        <v>0.0</v>
      </c>
      <c r="F401" s="567">
        <v>3571.43</v>
      </c>
      <c r="G401" s="567">
        <v>4000.0</v>
      </c>
      <c r="H401" s="567">
        <v>428.57</v>
      </c>
      <c r="I401" s="569">
        <v>12.0</v>
      </c>
      <c r="J401" s="566" t="s">
        <v>5331</v>
      </c>
    </row>
    <row r="402" ht="10.5" customHeight="1">
      <c r="A402" s="565">
        <v>44708.0</v>
      </c>
      <c r="B402" s="566" t="s">
        <v>5563</v>
      </c>
      <c r="C402" s="566" t="s">
        <v>6052</v>
      </c>
      <c r="D402" s="566" t="s">
        <v>6146</v>
      </c>
      <c r="E402" s="567">
        <v>0.0</v>
      </c>
      <c r="F402" s="567">
        <v>1785.71</v>
      </c>
      <c r="G402" s="567">
        <v>2000.0</v>
      </c>
      <c r="H402" s="567">
        <v>214.29</v>
      </c>
      <c r="I402" s="569">
        <v>12.0</v>
      </c>
      <c r="J402" s="566" t="s">
        <v>5331</v>
      </c>
    </row>
    <row r="403" ht="10.5" customHeight="1">
      <c r="A403" s="565">
        <v>44708.0</v>
      </c>
      <c r="B403" s="566" t="s">
        <v>5563</v>
      </c>
      <c r="C403" s="566" t="s">
        <v>6147</v>
      </c>
      <c r="D403" s="566" t="s">
        <v>6148</v>
      </c>
      <c r="E403" s="567">
        <v>0.0</v>
      </c>
      <c r="F403" s="567">
        <v>4687.5</v>
      </c>
      <c r="G403" s="567">
        <v>5250.0</v>
      </c>
      <c r="H403" s="567">
        <v>562.5</v>
      </c>
      <c r="I403" s="569">
        <v>12.0</v>
      </c>
      <c r="J403" s="566" t="s">
        <v>5331</v>
      </c>
    </row>
    <row r="404" ht="10.5" customHeight="1">
      <c r="A404" s="565">
        <v>44708.0</v>
      </c>
      <c r="B404" s="566" t="s">
        <v>5563</v>
      </c>
      <c r="C404" s="566" t="s">
        <v>6147</v>
      </c>
      <c r="D404" s="566" t="s">
        <v>6148</v>
      </c>
      <c r="E404" s="567">
        <v>0.0</v>
      </c>
      <c r="F404" s="567">
        <v>1004.46</v>
      </c>
      <c r="G404" s="567">
        <v>1125.0</v>
      </c>
      <c r="H404" s="567">
        <v>120.54</v>
      </c>
      <c r="I404" s="569">
        <v>12.0</v>
      </c>
      <c r="J404" s="566" t="s">
        <v>5331</v>
      </c>
    </row>
    <row r="405" ht="10.5" customHeight="1">
      <c r="A405" s="565">
        <v>44708.0</v>
      </c>
      <c r="B405" s="566" t="s">
        <v>5563</v>
      </c>
      <c r="C405" s="566" t="s">
        <v>6149</v>
      </c>
      <c r="D405" s="566" t="s">
        <v>6150</v>
      </c>
      <c r="E405" s="567">
        <v>0.0</v>
      </c>
      <c r="F405" s="567">
        <v>3125.0</v>
      </c>
      <c r="G405" s="567">
        <v>3500.0</v>
      </c>
      <c r="H405" s="567">
        <v>375.0</v>
      </c>
      <c r="I405" s="569">
        <v>12.0</v>
      </c>
      <c r="J405" s="566" t="s">
        <v>5331</v>
      </c>
    </row>
    <row r="406" ht="10.5" customHeight="1">
      <c r="A406" s="565">
        <v>44711.0</v>
      </c>
      <c r="B406" s="566" t="s">
        <v>5563</v>
      </c>
      <c r="C406" s="566" t="s">
        <v>5831</v>
      </c>
      <c r="D406" s="566" t="s">
        <v>6151</v>
      </c>
      <c r="E406" s="567">
        <v>0.0</v>
      </c>
      <c r="F406" s="567">
        <v>500.0</v>
      </c>
      <c r="G406" s="567">
        <v>560.0</v>
      </c>
      <c r="H406" s="567">
        <v>60.0</v>
      </c>
      <c r="I406" s="569">
        <v>12.0</v>
      </c>
      <c r="J406" s="566" t="s">
        <v>5325</v>
      </c>
    </row>
    <row r="407" ht="10.5" customHeight="1">
      <c r="A407" s="565">
        <v>44712.0</v>
      </c>
      <c r="B407" s="566" t="s">
        <v>5563</v>
      </c>
      <c r="C407" s="566" t="s">
        <v>6077</v>
      </c>
      <c r="D407" s="566" t="s">
        <v>6152</v>
      </c>
      <c r="E407" s="567">
        <v>0.0</v>
      </c>
      <c r="F407" s="567">
        <v>3348.21</v>
      </c>
      <c r="G407" s="567">
        <v>3750.0</v>
      </c>
      <c r="H407" s="567">
        <v>401.79</v>
      </c>
      <c r="I407" s="569">
        <v>12.0</v>
      </c>
      <c r="J407" s="566" t="s">
        <v>5308</v>
      </c>
    </row>
    <row r="408" ht="10.5" customHeight="1">
      <c r="A408" s="589">
        <v>44713.0</v>
      </c>
      <c r="B408" s="590" t="s">
        <v>5563</v>
      </c>
      <c r="C408" s="590" t="s">
        <v>6160</v>
      </c>
      <c r="D408" s="590" t="s">
        <v>6161</v>
      </c>
      <c r="E408" s="591">
        <v>0.0</v>
      </c>
      <c r="F408" s="591">
        <v>3125.0</v>
      </c>
      <c r="G408" s="591">
        <v>3500.0</v>
      </c>
      <c r="H408" s="591">
        <v>375.0</v>
      </c>
      <c r="I408" s="592">
        <v>12.0</v>
      </c>
      <c r="J408" s="590" t="s">
        <v>5331</v>
      </c>
    </row>
    <row r="409" ht="10.5" customHeight="1">
      <c r="A409" s="589">
        <v>44714.0</v>
      </c>
      <c r="B409" s="590" t="s">
        <v>5563</v>
      </c>
      <c r="C409" s="590" t="s">
        <v>6074</v>
      </c>
      <c r="D409" s="590" t="s">
        <v>6162</v>
      </c>
      <c r="E409" s="591">
        <v>0.0</v>
      </c>
      <c r="F409" s="591">
        <v>2678.57</v>
      </c>
      <c r="G409" s="591">
        <v>3000.0</v>
      </c>
      <c r="H409" s="591">
        <v>321.43</v>
      </c>
      <c r="I409" s="592">
        <v>12.0</v>
      </c>
      <c r="J409" s="590" t="s">
        <v>5292</v>
      </c>
    </row>
    <row r="410" ht="10.5" customHeight="1">
      <c r="A410" s="589">
        <v>44715.0</v>
      </c>
      <c r="B410" s="590" t="s">
        <v>5563</v>
      </c>
      <c r="C410" s="590" t="s">
        <v>6052</v>
      </c>
      <c r="D410" s="590" t="s">
        <v>6163</v>
      </c>
      <c r="E410" s="591">
        <v>0.0</v>
      </c>
      <c r="F410" s="591">
        <v>1785.71</v>
      </c>
      <c r="G410" s="591">
        <v>2000.0</v>
      </c>
      <c r="H410" s="591">
        <v>214.29</v>
      </c>
      <c r="I410" s="592">
        <v>12.0</v>
      </c>
      <c r="J410" s="590" t="s">
        <v>5331</v>
      </c>
    </row>
    <row r="411" ht="10.5" customHeight="1">
      <c r="A411" s="589">
        <v>44716.0</v>
      </c>
      <c r="B411" s="590" t="s">
        <v>5563</v>
      </c>
      <c r="C411" s="590" t="s">
        <v>6017</v>
      </c>
      <c r="D411" s="590" t="s">
        <v>6164</v>
      </c>
      <c r="E411" s="591">
        <v>0.0</v>
      </c>
      <c r="F411" s="591">
        <v>66964.29</v>
      </c>
      <c r="G411" s="591">
        <v>75000.0</v>
      </c>
      <c r="H411" s="591">
        <v>8035.71</v>
      </c>
      <c r="I411" s="592">
        <v>12.0</v>
      </c>
      <c r="J411" s="590" t="s">
        <v>5366</v>
      </c>
    </row>
    <row r="412" ht="10.5" customHeight="1">
      <c r="A412" s="589">
        <v>44718.0</v>
      </c>
      <c r="B412" s="590" t="s">
        <v>5563</v>
      </c>
      <c r="C412" s="590" t="s">
        <v>5887</v>
      </c>
      <c r="D412" s="590" t="s">
        <v>6165</v>
      </c>
      <c r="E412" s="591">
        <v>0.0</v>
      </c>
      <c r="F412" s="591">
        <v>1116.07</v>
      </c>
      <c r="G412" s="591">
        <v>1250.0</v>
      </c>
      <c r="H412" s="591">
        <v>133.93</v>
      </c>
      <c r="I412" s="592">
        <v>12.0</v>
      </c>
      <c r="J412" s="590" t="s">
        <v>5308</v>
      </c>
    </row>
    <row r="413" ht="10.5" customHeight="1">
      <c r="A413" s="589">
        <v>44719.0</v>
      </c>
      <c r="B413" s="590" t="s">
        <v>5563</v>
      </c>
      <c r="C413" s="590" t="s">
        <v>6103</v>
      </c>
      <c r="D413" s="590" t="s">
        <v>6166</v>
      </c>
      <c r="E413" s="591">
        <v>0.0</v>
      </c>
      <c r="F413" s="591">
        <v>5803.57</v>
      </c>
      <c r="G413" s="591">
        <v>6500.0</v>
      </c>
      <c r="H413" s="591">
        <v>696.43</v>
      </c>
      <c r="I413" s="592">
        <v>12.0</v>
      </c>
      <c r="J413" s="590" t="s">
        <v>5331</v>
      </c>
    </row>
    <row r="414" ht="10.5" customHeight="1">
      <c r="A414" s="589">
        <v>44720.0</v>
      </c>
      <c r="B414" s="590" t="s">
        <v>5563</v>
      </c>
      <c r="C414" s="590" t="s">
        <v>6167</v>
      </c>
      <c r="D414" s="590" t="s">
        <v>6168</v>
      </c>
      <c r="E414" s="591">
        <v>0.0</v>
      </c>
      <c r="F414" s="591">
        <v>1160.71</v>
      </c>
      <c r="G414" s="591">
        <v>1300.0</v>
      </c>
      <c r="H414" s="591">
        <v>139.29</v>
      </c>
      <c r="I414" s="592">
        <v>12.0</v>
      </c>
      <c r="J414" s="590" t="s">
        <v>5331</v>
      </c>
    </row>
    <row r="415" ht="10.5" customHeight="1">
      <c r="A415" s="589">
        <v>44720.0</v>
      </c>
      <c r="B415" s="590" t="s">
        <v>5563</v>
      </c>
      <c r="C415" s="590" t="s">
        <v>6103</v>
      </c>
      <c r="D415" s="590" t="s">
        <v>6169</v>
      </c>
      <c r="E415" s="591">
        <v>0.0</v>
      </c>
      <c r="F415" s="591">
        <v>7857.14</v>
      </c>
      <c r="G415" s="591">
        <v>8800.0</v>
      </c>
      <c r="H415" s="591">
        <v>942.86</v>
      </c>
      <c r="I415" s="592">
        <v>12.0</v>
      </c>
      <c r="J415" s="590" t="s">
        <v>5331</v>
      </c>
    </row>
    <row r="416" ht="10.5" customHeight="1">
      <c r="A416" s="589">
        <v>44721.0</v>
      </c>
      <c r="B416" s="590" t="s">
        <v>5563</v>
      </c>
      <c r="C416" s="590" t="s">
        <v>6170</v>
      </c>
      <c r="D416" s="590" t="s">
        <v>6171</v>
      </c>
      <c r="E416" s="591">
        <v>0.0</v>
      </c>
      <c r="F416" s="591">
        <v>3125.0</v>
      </c>
      <c r="G416" s="591">
        <v>3500.0</v>
      </c>
      <c r="H416" s="591">
        <v>375.0</v>
      </c>
      <c r="I416" s="592">
        <v>12.0</v>
      </c>
      <c r="J416" s="590" t="s">
        <v>5331</v>
      </c>
    </row>
    <row r="417" ht="10.5" customHeight="1">
      <c r="A417" s="589">
        <v>44725.0</v>
      </c>
      <c r="B417" s="590" t="s">
        <v>5563</v>
      </c>
      <c r="C417" s="590" t="s">
        <v>6019</v>
      </c>
      <c r="D417" s="590" t="s">
        <v>6172</v>
      </c>
      <c r="E417" s="591">
        <v>0.0</v>
      </c>
      <c r="F417" s="591">
        <v>2455.36</v>
      </c>
      <c r="G417" s="591">
        <v>2750.0</v>
      </c>
      <c r="H417" s="591">
        <v>294.64</v>
      </c>
      <c r="I417" s="592">
        <v>12.0</v>
      </c>
      <c r="J417" s="590" t="s">
        <v>6021</v>
      </c>
    </row>
    <row r="418" ht="10.5" customHeight="1">
      <c r="A418" s="589">
        <v>44725.0</v>
      </c>
      <c r="B418" s="590" t="s">
        <v>5563</v>
      </c>
      <c r="C418" s="590" t="s">
        <v>6019</v>
      </c>
      <c r="D418" s="590" t="s">
        <v>6172</v>
      </c>
      <c r="E418" s="591">
        <v>0.0</v>
      </c>
      <c r="F418" s="591">
        <v>491.07</v>
      </c>
      <c r="G418" s="591">
        <v>550.0</v>
      </c>
      <c r="H418" s="591">
        <v>58.93</v>
      </c>
      <c r="I418" s="592">
        <v>12.0</v>
      </c>
      <c r="J418" s="590" t="s">
        <v>5363</v>
      </c>
    </row>
    <row r="419" ht="10.5" customHeight="1">
      <c r="A419" s="589">
        <v>44725.0</v>
      </c>
      <c r="B419" s="590" t="s">
        <v>5563</v>
      </c>
      <c r="C419" s="590" t="s">
        <v>6173</v>
      </c>
      <c r="D419" s="590" t="s">
        <v>6174</v>
      </c>
      <c r="E419" s="591">
        <v>0.0</v>
      </c>
      <c r="F419" s="591">
        <v>2008.93</v>
      </c>
      <c r="G419" s="591">
        <v>2250.0</v>
      </c>
      <c r="H419" s="591">
        <v>241.07</v>
      </c>
      <c r="I419" s="592">
        <v>12.0</v>
      </c>
      <c r="J419" s="590" t="s">
        <v>5331</v>
      </c>
    </row>
    <row r="420" ht="10.5" customHeight="1">
      <c r="A420" s="589">
        <v>44726.0</v>
      </c>
      <c r="B420" s="590" t="s">
        <v>5563</v>
      </c>
      <c r="C420" s="590" t="s">
        <v>6175</v>
      </c>
      <c r="D420" s="590" t="s">
        <v>6176</v>
      </c>
      <c r="E420" s="591">
        <v>0.0</v>
      </c>
      <c r="F420" s="591">
        <v>6361.61</v>
      </c>
      <c r="G420" s="591">
        <v>7125.0</v>
      </c>
      <c r="H420" s="591">
        <v>763.39</v>
      </c>
      <c r="I420" s="592">
        <v>12.0</v>
      </c>
      <c r="J420" s="590" t="s">
        <v>5308</v>
      </c>
    </row>
    <row r="421" ht="10.5" customHeight="1">
      <c r="A421" s="589">
        <v>44726.0</v>
      </c>
      <c r="B421" s="590" t="s">
        <v>5563</v>
      </c>
      <c r="C421" s="590" t="s">
        <v>6177</v>
      </c>
      <c r="D421" s="590" t="s">
        <v>6178</v>
      </c>
      <c r="E421" s="591">
        <v>0.0</v>
      </c>
      <c r="F421" s="591">
        <v>6361.61</v>
      </c>
      <c r="G421" s="591">
        <v>7125.0</v>
      </c>
      <c r="H421" s="591">
        <v>763.39</v>
      </c>
      <c r="I421" s="592">
        <v>12.0</v>
      </c>
      <c r="J421" s="590" t="s">
        <v>5308</v>
      </c>
    </row>
    <row r="422" ht="10.5" customHeight="1">
      <c r="A422" s="589">
        <v>44727.0</v>
      </c>
      <c r="B422" s="590" t="s">
        <v>5563</v>
      </c>
      <c r="C422" s="590" t="s">
        <v>6173</v>
      </c>
      <c r="D422" s="590" t="s">
        <v>6174</v>
      </c>
      <c r="E422" s="591">
        <v>0.0</v>
      </c>
      <c r="F422" s="591">
        <v>2008.93</v>
      </c>
      <c r="G422" s="591">
        <v>2250.0</v>
      </c>
      <c r="H422" s="591">
        <v>241.07</v>
      </c>
      <c r="I422" s="592">
        <v>12.0</v>
      </c>
      <c r="J422" s="590" t="s">
        <v>5331</v>
      </c>
    </row>
    <row r="423" ht="10.5" customHeight="1">
      <c r="A423" s="589">
        <v>44727.0</v>
      </c>
      <c r="B423" s="590" t="s">
        <v>5563</v>
      </c>
      <c r="C423" s="590" t="s">
        <v>5831</v>
      </c>
      <c r="D423" s="590" t="s">
        <v>6179</v>
      </c>
      <c r="E423" s="591">
        <v>0.0</v>
      </c>
      <c r="F423" s="591">
        <v>10808.02</v>
      </c>
      <c r="G423" s="591">
        <v>12104.98</v>
      </c>
      <c r="H423" s="591">
        <v>1296.96</v>
      </c>
      <c r="I423" s="592">
        <v>12.0</v>
      </c>
      <c r="J423" s="590" t="s">
        <v>5325</v>
      </c>
    </row>
    <row r="424" ht="10.5" customHeight="1">
      <c r="A424" s="589">
        <v>44727.0</v>
      </c>
      <c r="B424" s="590" t="s">
        <v>5563</v>
      </c>
      <c r="C424" s="590" t="s">
        <v>5831</v>
      </c>
      <c r="D424" s="590" t="s">
        <v>6179</v>
      </c>
      <c r="E424" s="591">
        <v>0.0</v>
      </c>
      <c r="F424" s="591">
        <v>10808.02</v>
      </c>
      <c r="G424" s="591">
        <v>12104.98</v>
      </c>
      <c r="H424" s="591">
        <v>1296.96</v>
      </c>
      <c r="I424" s="592">
        <v>12.0</v>
      </c>
      <c r="J424" s="590" t="s">
        <v>5325</v>
      </c>
    </row>
    <row r="425" ht="10.5" customHeight="1">
      <c r="A425" s="589">
        <v>44727.0</v>
      </c>
      <c r="B425" s="590" t="s">
        <v>5563</v>
      </c>
      <c r="C425" s="590" t="s">
        <v>5831</v>
      </c>
      <c r="D425" s="590" t="s">
        <v>6179</v>
      </c>
      <c r="E425" s="591">
        <v>0.0</v>
      </c>
      <c r="F425" s="591">
        <v>10808.02</v>
      </c>
      <c r="G425" s="591">
        <v>12104.98</v>
      </c>
      <c r="H425" s="591">
        <v>1296.96</v>
      </c>
      <c r="I425" s="592">
        <v>12.0</v>
      </c>
      <c r="J425" s="590" t="s">
        <v>5325</v>
      </c>
    </row>
    <row r="426" ht="10.5" customHeight="1">
      <c r="A426" s="589">
        <v>44727.0</v>
      </c>
      <c r="B426" s="590" t="s">
        <v>5563</v>
      </c>
      <c r="C426" s="590" t="s">
        <v>6180</v>
      </c>
      <c r="D426" s="590" t="s">
        <v>6181</v>
      </c>
      <c r="E426" s="591">
        <v>0.0</v>
      </c>
      <c r="F426" s="591">
        <v>589.29</v>
      </c>
      <c r="G426" s="591">
        <v>660.0</v>
      </c>
      <c r="H426" s="591">
        <v>70.71</v>
      </c>
      <c r="I426" s="592">
        <v>12.0</v>
      </c>
      <c r="J426" s="590" t="s">
        <v>5363</v>
      </c>
    </row>
    <row r="427" ht="10.5" customHeight="1">
      <c r="A427" s="589">
        <v>44727.0</v>
      </c>
      <c r="B427" s="590" t="s">
        <v>5563</v>
      </c>
      <c r="C427" s="590" t="s">
        <v>5831</v>
      </c>
      <c r="D427" s="590" t="s">
        <v>6182</v>
      </c>
      <c r="E427" s="591">
        <v>0.0</v>
      </c>
      <c r="F427" s="591">
        <v>3366.98</v>
      </c>
      <c r="G427" s="591">
        <v>3771.02</v>
      </c>
      <c r="H427" s="591">
        <v>404.04</v>
      </c>
      <c r="I427" s="592">
        <v>12.0</v>
      </c>
      <c r="J427" s="590" t="s">
        <v>5325</v>
      </c>
    </row>
    <row r="428" ht="10.5" customHeight="1">
      <c r="A428" s="589">
        <v>44727.0</v>
      </c>
      <c r="B428" s="590" t="s">
        <v>5563</v>
      </c>
      <c r="C428" s="590" t="s">
        <v>5831</v>
      </c>
      <c r="D428" s="590" t="s">
        <v>6182</v>
      </c>
      <c r="E428" s="591">
        <v>0.0</v>
      </c>
      <c r="F428" s="591">
        <v>3366.98</v>
      </c>
      <c r="G428" s="591">
        <v>3771.02</v>
      </c>
      <c r="H428" s="591">
        <v>404.04</v>
      </c>
      <c r="I428" s="592">
        <v>12.0</v>
      </c>
      <c r="J428" s="590" t="s">
        <v>5325</v>
      </c>
    </row>
    <row r="429" ht="10.5" customHeight="1">
      <c r="A429" s="589">
        <v>44727.0</v>
      </c>
      <c r="B429" s="590" t="s">
        <v>5563</v>
      </c>
      <c r="C429" s="590" t="s">
        <v>5831</v>
      </c>
      <c r="D429" s="590" t="s">
        <v>6182</v>
      </c>
      <c r="E429" s="591">
        <v>0.0</v>
      </c>
      <c r="F429" s="591">
        <v>3366.98</v>
      </c>
      <c r="G429" s="591">
        <v>3771.02</v>
      </c>
      <c r="H429" s="591">
        <v>404.04</v>
      </c>
      <c r="I429" s="592">
        <v>12.0</v>
      </c>
      <c r="J429" s="590" t="s">
        <v>5325</v>
      </c>
    </row>
    <row r="430" ht="10.5" customHeight="1">
      <c r="A430" s="589">
        <v>44728.0</v>
      </c>
      <c r="B430" s="590" t="s">
        <v>5563</v>
      </c>
      <c r="C430" s="590" t="s">
        <v>6180</v>
      </c>
      <c r="D430" s="590" t="s">
        <v>6183</v>
      </c>
      <c r="E430" s="591">
        <v>0.0</v>
      </c>
      <c r="F430" s="591">
        <v>589.29</v>
      </c>
      <c r="G430" s="591">
        <v>660.0</v>
      </c>
      <c r="H430" s="591">
        <v>70.71</v>
      </c>
      <c r="I430" s="592">
        <v>12.0</v>
      </c>
      <c r="J430" s="590" t="s">
        <v>5363</v>
      </c>
    </row>
    <row r="431" ht="10.5" customHeight="1">
      <c r="A431" s="589">
        <v>44729.0</v>
      </c>
      <c r="B431" s="590" t="s">
        <v>5563</v>
      </c>
      <c r="C431" s="590" t="s">
        <v>6184</v>
      </c>
      <c r="D431" s="590" t="s">
        <v>6185</v>
      </c>
      <c r="E431" s="591">
        <v>0.0</v>
      </c>
      <c r="F431" s="591">
        <v>16071.43</v>
      </c>
      <c r="G431" s="591">
        <v>18000.0</v>
      </c>
      <c r="H431" s="591">
        <v>1928.57</v>
      </c>
      <c r="I431" s="592">
        <v>12.0</v>
      </c>
      <c r="J431" s="590" t="s">
        <v>5292</v>
      </c>
    </row>
    <row r="432" ht="10.5" customHeight="1">
      <c r="A432" s="589">
        <v>44729.0</v>
      </c>
      <c r="B432" s="590" t="s">
        <v>5563</v>
      </c>
      <c r="C432" s="590" t="s">
        <v>6186</v>
      </c>
      <c r="D432" s="590" t="s">
        <v>6187</v>
      </c>
      <c r="E432" s="591">
        <v>0.0</v>
      </c>
      <c r="F432" s="591">
        <v>491.07</v>
      </c>
      <c r="G432" s="591">
        <v>550.0</v>
      </c>
      <c r="H432" s="591">
        <v>58.93</v>
      </c>
      <c r="I432" s="592">
        <v>12.0</v>
      </c>
      <c r="J432" s="590" t="s">
        <v>5363</v>
      </c>
    </row>
    <row r="433" ht="10.5" customHeight="1">
      <c r="A433" s="589">
        <v>44729.0</v>
      </c>
      <c r="B433" s="590" t="s">
        <v>5563</v>
      </c>
      <c r="C433" s="590" t="s">
        <v>6188</v>
      </c>
      <c r="D433" s="590" t="s">
        <v>6189</v>
      </c>
      <c r="E433" s="591">
        <v>0.0</v>
      </c>
      <c r="F433" s="591">
        <v>669.64</v>
      </c>
      <c r="G433" s="591">
        <v>750.0</v>
      </c>
      <c r="H433" s="591">
        <v>80.36</v>
      </c>
      <c r="I433" s="592">
        <v>12.0</v>
      </c>
      <c r="J433" s="590" t="s">
        <v>5331</v>
      </c>
    </row>
    <row r="434" ht="10.5" customHeight="1">
      <c r="A434" s="589">
        <v>44729.0</v>
      </c>
      <c r="B434" s="590" t="s">
        <v>5563</v>
      </c>
      <c r="C434" s="590" t="s">
        <v>5831</v>
      </c>
      <c r="D434" s="590" t="s">
        <v>6190</v>
      </c>
      <c r="E434" s="591">
        <v>0.0</v>
      </c>
      <c r="F434" s="591">
        <v>14175.0</v>
      </c>
      <c r="G434" s="591">
        <v>15876.0</v>
      </c>
      <c r="H434" s="591">
        <v>1701.0</v>
      </c>
      <c r="I434" s="592">
        <v>12.0</v>
      </c>
      <c r="J434" s="590" t="s">
        <v>5325</v>
      </c>
    </row>
    <row r="435" ht="10.5" customHeight="1">
      <c r="A435" s="589">
        <v>44729.0</v>
      </c>
      <c r="B435" s="590" t="s">
        <v>5563</v>
      </c>
      <c r="C435" s="590" t="s">
        <v>5831</v>
      </c>
      <c r="D435" s="590" t="s">
        <v>6190</v>
      </c>
      <c r="E435" s="591">
        <v>0.0</v>
      </c>
      <c r="F435" s="591">
        <v>270000.0</v>
      </c>
      <c r="G435" s="591">
        <v>302400.0</v>
      </c>
      <c r="H435" s="591">
        <v>32400.0</v>
      </c>
      <c r="I435" s="592">
        <v>12.0</v>
      </c>
      <c r="J435" s="590" t="s">
        <v>5324</v>
      </c>
    </row>
    <row r="436" ht="10.5" customHeight="1">
      <c r="A436" s="589">
        <v>44729.0</v>
      </c>
      <c r="B436" s="590" t="s">
        <v>5563</v>
      </c>
      <c r="C436" s="590" t="s">
        <v>5831</v>
      </c>
      <c r="D436" s="590" t="s">
        <v>6190</v>
      </c>
      <c r="E436" s="591">
        <v>0.0</v>
      </c>
      <c r="F436" s="591">
        <v>144000.0</v>
      </c>
      <c r="G436" s="591">
        <v>161280.0</v>
      </c>
      <c r="H436" s="591">
        <v>17280.0</v>
      </c>
      <c r="I436" s="592">
        <v>12.0</v>
      </c>
      <c r="J436" s="590" t="s">
        <v>5324</v>
      </c>
    </row>
    <row r="437" ht="10.5" customHeight="1">
      <c r="A437" s="589">
        <v>44729.0</v>
      </c>
      <c r="B437" s="590" t="s">
        <v>5563</v>
      </c>
      <c r="C437" s="590" t="s">
        <v>5831</v>
      </c>
      <c r="D437" s="590" t="s">
        <v>6190</v>
      </c>
      <c r="E437" s="591">
        <v>0.0</v>
      </c>
      <c r="F437" s="591">
        <v>216000.0</v>
      </c>
      <c r="G437" s="591">
        <v>241920.0</v>
      </c>
      <c r="H437" s="591">
        <v>25920.0</v>
      </c>
      <c r="I437" s="592">
        <v>12.0</v>
      </c>
      <c r="J437" s="590" t="s">
        <v>5324</v>
      </c>
    </row>
    <row r="438" ht="10.5" customHeight="1">
      <c r="A438" s="589">
        <v>44729.0</v>
      </c>
      <c r="B438" s="590" t="s">
        <v>5563</v>
      </c>
      <c r="C438" s="590" t="s">
        <v>5831</v>
      </c>
      <c r="D438" s="590" t="s">
        <v>6190</v>
      </c>
      <c r="E438" s="591">
        <v>0.0</v>
      </c>
      <c r="F438" s="591">
        <v>162000.0</v>
      </c>
      <c r="G438" s="591">
        <v>181440.0</v>
      </c>
      <c r="H438" s="591">
        <v>19440.0</v>
      </c>
      <c r="I438" s="592">
        <v>12.0</v>
      </c>
      <c r="J438" s="590" t="s">
        <v>5324</v>
      </c>
    </row>
    <row r="439" ht="10.5" customHeight="1">
      <c r="A439" s="589">
        <v>44729.0</v>
      </c>
      <c r="B439" s="590" t="s">
        <v>5563</v>
      </c>
      <c r="C439" s="590" t="s">
        <v>5831</v>
      </c>
      <c r="D439" s="590" t="s">
        <v>6190</v>
      </c>
      <c r="E439" s="591">
        <v>0.0</v>
      </c>
      <c r="F439" s="591">
        <v>54000.0</v>
      </c>
      <c r="G439" s="591">
        <v>60480.0</v>
      </c>
      <c r="H439" s="591">
        <v>6480.0</v>
      </c>
      <c r="I439" s="592">
        <v>12.0</v>
      </c>
      <c r="J439" s="590" t="s">
        <v>5324</v>
      </c>
    </row>
    <row r="440" ht="10.5" customHeight="1">
      <c r="A440" s="589">
        <v>44729.0</v>
      </c>
      <c r="B440" s="590" t="s">
        <v>5563</v>
      </c>
      <c r="C440" s="590" t="s">
        <v>5831</v>
      </c>
      <c r="D440" s="590" t="s">
        <v>6190</v>
      </c>
      <c r="E440" s="591">
        <v>0.0</v>
      </c>
      <c r="F440" s="591">
        <v>54000.0</v>
      </c>
      <c r="G440" s="591">
        <v>60480.0</v>
      </c>
      <c r="H440" s="591">
        <v>6480.0</v>
      </c>
      <c r="I440" s="592">
        <v>12.0</v>
      </c>
      <c r="J440" s="590" t="s">
        <v>5324</v>
      </c>
    </row>
    <row r="441" ht="10.5" customHeight="1">
      <c r="A441" s="589">
        <v>44729.0</v>
      </c>
      <c r="B441" s="590" t="s">
        <v>5563</v>
      </c>
      <c r="C441" s="590" t="s">
        <v>5831</v>
      </c>
      <c r="D441" s="590" t="s">
        <v>6190</v>
      </c>
      <c r="E441" s="591">
        <v>0.0</v>
      </c>
      <c r="F441" s="591">
        <v>9000.0</v>
      </c>
      <c r="G441" s="591">
        <v>10080.0</v>
      </c>
      <c r="H441" s="591">
        <v>1080.0</v>
      </c>
      <c r="I441" s="592">
        <v>12.0</v>
      </c>
      <c r="J441" s="590" t="s">
        <v>5324</v>
      </c>
    </row>
    <row r="442" ht="10.5" customHeight="1">
      <c r="A442" s="589">
        <v>44729.0</v>
      </c>
      <c r="B442" s="590" t="s">
        <v>5563</v>
      </c>
      <c r="C442" s="590" t="s">
        <v>5831</v>
      </c>
      <c r="D442" s="590" t="s">
        <v>6190</v>
      </c>
      <c r="E442" s="591">
        <v>0.0</v>
      </c>
      <c r="F442" s="591">
        <v>9000.0</v>
      </c>
      <c r="G442" s="591">
        <v>10080.0</v>
      </c>
      <c r="H442" s="591">
        <v>1080.0</v>
      </c>
      <c r="I442" s="592">
        <v>12.0</v>
      </c>
      <c r="J442" s="590" t="s">
        <v>5324</v>
      </c>
    </row>
    <row r="443" ht="10.5" customHeight="1">
      <c r="A443" s="589">
        <v>44732.0</v>
      </c>
      <c r="B443" s="590" t="s">
        <v>5563</v>
      </c>
      <c r="C443" s="590" t="s">
        <v>6191</v>
      </c>
      <c r="D443" s="590" t="s">
        <v>6192</v>
      </c>
      <c r="E443" s="591">
        <v>0.0</v>
      </c>
      <c r="F443" s="591">
        <v>13392.86</v>
      </c>
      <c r="G443" s="591">
        <v>15000.0</v>
      </c>
      <c r="H443" s="591">
        <v>1607.14</v>
      </c>
      <c r="I443" s="592">
        <v>12.0</v>
      </c>
      <c r="J443" s="590" t="s">
        <v>5308</v>
      </c>
    </row>
    <row r="444" ht="10.5" customHeight="1">
      <c r="A444" s="589">
        <v>44732.0</v>
      </c>
      <c r="B444" s="590" t="s">
        <v>5563</v>
      </c>
      <c r="C444" s="590" t="s">
        <v>6193</v>
      </c>
      <c r="D444" s="590" t="s">
        <v>6194</v>
      </c>
      <c r="E444" s="591">
        <v>0.0</v>
      </c>
      <c r="F444" s="591">
        <v>1339.29</v>
      </c>
      <c r="G444" s="591">
        <v>1500.0</v>
      </c>
      <c r="H444" s="591">
        <v>160.71</v>
      </c>
      <c r="I444" s="592">
        <v>12.0</v>
      </c>
      <c r="J444" s="590" t="s">
        <v>5331</v>
      </c>
    </row>
    <row r="445" ht="10.5" customHeight="1">
      <c r="A445" s="589">
        <v>44733.0</v>
      </c>
      <c r="B445" s="590" t="s">
        <v>5563</v>
      </c>
      <c r="C445" s="590" t="s">
        <v>6195</v>
      </c>
      <c r="D445" s="590" t="s">
        <v>6196</v>
      </c>
      <c r="E445" s="591">
        <v>0.0</v>
      </c>
      <c r="F445" s="591">
        <v>3250.0</v>
      </c>
      <c r="G445" s="591">
        <v>3640.0</v>
      </c>
      <c r="H445" s="591">
        <v>390.0</v>
      </c>
      <c r="I445" s="592">
        <v>12.0</v>
      </c>
      <c r="J445" s="590" t="s">
        <v>5331</v>
      </c>
    </row>
    <row r="446" ht="10.5" customHeight="1">
      <c r="A446" s="589">
        <v>44733.0</v>
      </c>
      <c r="B446" s="590" t="s">
        <v>5563</v>
      </c>
      <c r="C446" s="590" t="s">
        <v>6195</v>
      </c>
      <c r="D446" s="590" t="s">
        <v>6196</v>
      </c>
      <c r="E446" s="591">
        <v>0.0</v>
      </c>
      <c r="F446" s="591">
        <v>3250.0</v>
      </c>
      <c r="G446" s="591">
        <v>3640.0</v>
      </c>
      <c r="H446" s="591">
        <v>390.0</v>
      </c>
      <c r="I446" s="592">
        <v>12.0</v>
      </c>
      <c r="J446" s="590" t="s">
        <v>5331</v>
      </c>
    </row>
    <row r="447" ht="10.5" customHeight="1">
      <c r="A447" s="589">
        <v>44733.0</v>
      </c>
      <c r="B447" s="590" t="s">
        <v>5563</v>
      </c>
      <c r="C447" s="590" t="s">
        <v>6195</v>
      </c>
      <c r="D447" s="590" t="s">
        <v>6196</v>
      </c>
      <c r="E447" s="591">
        <v>0.0</v>
      </c>
      <c r="F447" s="591">
        <v>3250.0</v>
      </c>
      <c r="G447" s="591">
        <v>3640.0</v>
      </c>
      <c r="H447" s="591">
        <v>390.0</v>
      </c>
      <c r="I447" s="592">
        <v>12.0</v>
      </c>
      <c r="J447" s="590" t="s">
        <v>5331</v>
      </c>
    </row>
    <row r="448" ht="10.5" customHeight="1">
      <c r="A448" s="589">
        <v>44733.0</v>
      </c>
      <c r="B448" s="590" t="s">
        <v>5563</v>
      </c>
      <c r="C448" s="590" t="s">
        <v>6195</v>
      </c>
      <c r="D448" s="590" t="s">
        <v>6196</v>
      </c>
      <c r="E448" s="591">
        <v>0.0</v>
      </c>
      <c r="F448" s="591">
        <v>3250.0</v>
      </c>
      <c r="G448" s="591">
        <v>3640.0</v>
      </c>
      <c r="H448" s="591">
        <v>390.0</v>
      </c>
      <c r="I448" s="592">
        <v>12.0</v>
      </c>
      <c r="J448" s="590" t="s">
        <v>5331</v>
      </c>
    </row>
    <row r="449" ht="10.5" customHeight="1">
      <c r="A449" s="589">
        <v>44733.0</v>
      </c>
      <c r="B449" s="590" t="s">
        <v>5563</v>
      </c>
      <c r="C449" s="590" t="s">
        <v>6195</v>
      </c>
      <c r="D449" s="590" t="s">
        <v>6196</v>
      </c>
      <c r="E449" s="591">
        <v>0.0</v>
      </c>
      <c r="F449" s="591">
        <v>3250.0</v>
      </c>
      <c r="G449" s="591">
        <v>3640.0</v>
      </c>
      <c r="H449" s="591">
        <v>390.0</v>
      </c>
      <c r="I449" s="592">
        <v>12.0</v>
      </c>
      <c r="J449" s="590" t="s">
        <v>5331</v>
      </c>
    </row>
    <row r="450" ht="10.5" customHeight="1">
      <c r="A450" s="589">
        <v>44733.0</v>
      </c>
      <c r="B450" s="590" t="s">
        <v>5563</v>
      </c>
      <c r="C450" s="590" t="s">
        <v>6195</v>
      </c>
      <c r="D450" s="590" t="s">
        <v>6197</v>
      </c>
      <c r="E450" s="591">
        <v>0.0</v>
      </c>
      <c r="F450" s="591">
        <v>390.0</v>
      </c>
      <c r="G450" s="591">
        <v>436.8</v>
      </c>
      <c r="H450" s="591">
        <v>46.8</v>
      </c>
      <c r="I450" s="592">
        <v>12.0</v>
      </c>
      <c r="J450" s="590" t="s">
        <v>5331</v>
      </c>
    </row>
    <row r="451" ht="10.5" customHeight="1">
      <c r="A451" s="589">
        <v>44733.0</v>
      </c>
      <c r="B451" s="590" t="s">
        <v>5563</v>
      </c>
      <c r="C451" s="590" t="s">
        <v>6195</v>
      </c>
      <c r="D451" s="590" t="s">
        <v>6197</v>
      </c>
      <c r="E451" s="591">
        <v>0.0</v>
      </c>
      <c r="F451" s="591">
        <v>390.0</v>
      </c>
      <c r="G451" s="591">
        <v>436.8</v>
      </c>
      <c r="H451" s="591">
        <v>46.8</v>
      </c>
      <c r="I451" s="592">
        <v>12.0</v>
      </c>
      <c r="J451" s="590" t="s">
        <v>5331</v>
      </c>
    </row>
    <row r="452" ht="10.5" customHeight="1">
      <c r="A452" s="589">
        <v>44733.0</v>
      </c>
      <c r="B452" s="590" t="s">
        <v>5563</v>
      </c>
      <c r="C452" s="590" t="s">
        <v>6195</v>
      </c>
      <c r="D452" s="590" t="s">
        <v>6197</v>
      </c>
      <c r="E452" s="591">
        <v>0.0</v>
      </c>
      <c r="F452" s="591">
        <v>390.0</v>
      </c>
      <c r="G452" s="591">
        <v>436.8</v>
      </c>
      <c r="H452" s="591">
        <v>46.8</v>
      </c>
      <c r="I452" s="592">
        <v>12.0</v>
      </c>
      <c r="J452" s="590" t="s">
        <v>5331</v>
      </c>
    </row>
    <row r="453" ht="10.5" customHeight="1">
      <c r="A453" s="589">
        <v>44733.0</v>
      </c>
      <c r="B453" s="590" t="s">
        <v>5563</v>
      </c>
      <c r="C453" s="590" t="s">
        <v>6195</v>
      </c>
      <c r="D453" s="590" t="s">
        <v>6197</v>
      </c>
      <c r="E453" s="591">
        <v>0.0</v>
      </c>
      <c r="F453" s="591">
        <v>390.0</v>
      </c>
      <c r="G453" s="591">
        <v>436.8</v>
      </c>
      <c r="H453" s="591">
        <v>46.8</v>
      </c>
      <c r="I453" s="592">
        <v>12.0</v>
      </c>
      <c r="J453" s="590" t="s">
        <v>5331</v>
      </c>
    </row>
    <row r="454" ht="10.5" customHeight="1">
      <c r="A454" s="589">
        <v>44733.0</v>
      </c>
      <c r="B454" s="590" t="s">
        <v>5563</v>
      </c>
      <c r="C454" s="590" t="s">
        <v>6195</v>
      </c>
      <c r="D454" s="590" t="s">
        <v>6197</v>
      </c>
      <c r="E454" s="591">
        <v>0.0</v>
      </c>
      <c r="F454" s="591">
        <v>390.0</v>
      </c>
      <c r="G454" s="591">
        <v>436.8</v>
      </c>
      <c r="H454" s="591">
        <v>46.8</v>
      </c>
      <c r="I454" s="592">
        <v>12.0</v>
      </c>
      <c r="J454" s="590" t="s">
        <v>5331</v>
      </c>
    </row>
    <row r="455" ht="10.5" customHeight="1">
      <c r="A455" s="589">
        <v>44733.0</v>
      </c>
      <c r="B455" s="590" t="s">
        <v>5563</v>
      </c>
      <c r="C455" s="590" t="s">
        <v>6147</v>
      </c>
      <c r="D455" s="590" t="s">
        <v>6198</v>
      </c>
      <c r="E455" s="591">
        <v>0.0</v>
      </c>
      <c r="F455" s="591">
        <v>1562.5</v>
      </c>
      <c r="G455" s="591">
        <v>1750.0</v>
      </c>
      <c r="H455" s="591">
        <v>187.5</v>
      </c>
      <c r="I455" s="592">
        <v>12.0</v>
      </c>
      <c r="J455" s="590" t="s">
        <v>5331</v>
      </c>
    </row>
    <row r="456" ht="10.5" customHeight="1">
      <c r="A456" s="589">
        <v>44734.0</v>
      </c>
      <c r="B456" s="590" t="s">
        <v>5563</v>
      </c>
      <c r="C456" s="590" t="s">
        <v>6199</v>
      </c>
      <c r="D456" s="590" t="s">
        <v>6200</v>
      </c>
      <c r="E456" s="591">
        <v>0.0</v>
      </c>
      <c r="F456" s="591">
        <v>2250.0</v>
      </c>
      <c r="G456" s="591">
        <v>2520.0</v>
      </c>
      <c r="H456" s="591">
        <v>270.0</v>
      </c>
      <c r="I456" s="592">
        <v>12.0</v>
      </c>
      <c r="J456" s="590" t="s">
        <v>5331</v>
      </c>
    </row>
    <row r="457" ht="10.5" customHeight="1">
      <c r="A457" s="589">
        <v>44734.0</v>
      </c>
      <c r="B457" s="590" t="s">
        <v>5563</v>
      </c>
      <c r="C457" s="590" t="s">
        <v>6199</v>
      </c>
      <c r="D457" s="590" t="s">
        <v>6200</v>
      </c>
      <c r="E457" s="591">
        <v>0.0</v>
      </c>
      <c r="F457" s="591">
        <v>2250.0</v>
      </c>
      <c r="G457" s="591">
        <v>2520.0</v>
      </c>
      <c r="H457" s="591">
        <v>270.0</v>
      </c>
      <c r="I457" s="592">
        <v>12.0</v>
      </c>
      <c r="J457" s="590" t="s">
        <v>5331</v>
      </c>
    </row>
    <row r="458" ht="10.5" customHeight="1">
      <c r="A458" s="589">
        <v>44734.0</v>
      </c>
      <c r="B458" s="590" t="s">
        <v>5563</v>
      </c>
      <c r="C458" s="590" t="s">
        <v>6199</v>
      </c>
      <c r="D458" s="590" t="s">
        <v>6200</v>
      </c>
      <c r="E458" s="591">
        <v>0.0</v>
      </c>
      <c r="F458" s="591">
        <v>2250.0</v>
      </c>
      <c r="G458" s="591">
        <v>2520.0</v>
      </c>
      <c r="H458" s="591">
        <v>270.0</v>
      </c>
      <c r="I458" s="592">
        <v>12.0</v>
      </c>
      <c r="J458" s="590" t="s">
        <v>5331</v>
      </c>
    </row>
    <row r="459" ht="10.5" customHeight="1">
      <c r="A459" s="589">
        <v>44734.0</v>
      </c>
      <c r="B459" s="590" t="s">
        <v>5563</v>
      </c>
      <c r="C459" s="590" t="s">
        <v>6199</v>
      </c>
      <c r="D459" s="590" t="s">
        <v>6200</v>
      </c>
      <c r="E459" s="591">
        <v>0.0</v>
      </c>
      <c r="F459" s="591">
        <v>2250.0</v>
      </c>
      <c r="G459" s="591">
        <v>2520.0</v>
      </c>
      <c r="H459" s="591">
        <v>270.0</v>
      </c>
      <c r="I459" s="592">
        <v>12.0</v>
      </c>
      <c r="J459" s="590" t="s">
        <v>5331</v>
      </c>
    </row>
    <row r="460" ht="10.5" customHeight="1">
      <c r="A460" s="589">
        <v>44734.0</v>
      </c>
      <c r="B460" s="590" t="s">
        <v>5563</v>
      </c>
      <c r="C460" s="590" t="s">
        <v>6199</v>
      </c>
      <c r="D460" s="590" t="s">
        <v>6200</v>
      </c>
      <c r="E460" s="591">
        <v>0.0</v>
      </c>
      <c r="F460" s="591">
        <v>2250.0</v>
      </c>
      <c r="G460" s="591">
        <v>2520.0</v>
      </c>
      <c r="H460" s="591">
        <v>270.0</v>
      </c>
      <c r="I460" s="592">
        <v>12.0</v>
      </c>
      <c r="J460" s="590" t="s">
        <v>5331</v>
      </c>
    </row>
    <row r="461" ht="10.5" customHeight="1">
      <c r="A461" s="589">
        <v>44735.0</v>
      </c>
      <c r="B461" s="590" t="s">
        <v>5563</v>
      </c>
      <c r="C461" s="590" t="s">
        <v>6201</v>
      </c>
      <c r="D461" s="590" t="s">
        <v>6202</v>
      </c>
      <c r="E461" s="591">
        <v>0.0</v>
      </c>
      <c r="F461" s="591">
        <v>32142.86</v>
      </c>
      <c r="G461" s="591">
        <v>36000.0</v>
      </c>
      <c r="H461" s="591">
        <v>3857.14</v>
      </c>
      <c r="I461" s="592">
        <v>12.0</v>
      </c>
      <c r="J461" s="590" t="s">
        <v>5292</v>
      </c>
    </row>
    <row r="462" ht="10.5" customHeight="1">
      <c r="A462" s="589">
        <v>44735.0</v>
      </c>
      <c r="B462" s="590" t="s">
        <v>5563</v>
      </c>
      <c r="C462" s="590" t="s">
        <v>6195</v>
      </c>
      <c r="D462" s="590" t="s">
        <v>6197</v>
      </c>
      <c r="E462" s="591">
        <v>0.0</v>
      </c>
      <c r="F462" s="591">
        <v>2860.0</v>
      </c>
      <c r="G462" s="591">
        <v>3203.2</v>
      </c>
      <c r="H462" s="591">
        <v>343.2</v>
      </c>
      <c r="I462" s="592">
        <v>12.0</v>
      </c>
      <c r="J462" s="590" t="s">
        <v>5331</v>
      </c>
    </row>
    <row r="463" ht="10.5" customHeight="1">
      <c r="A463" s="589">
        <v>44735.0</v>
      </c>
      <c r="B463" s="590" t="s">
        <v>5563</v>
      </c>
      <c r="C463" s="590" t="s">
        <v>6195</v>
      </c>
      <c r="D463" s="590" t="s">
        <v>6197</v>
      </c>
      <c r="E463" s="591">
        <v>0.0</v>
      </c>
      <c r="F463" s="591">
        <v>2860.0</v>
      </c>
      <c r="G463" s="591">
        <v>3203.2</v>
      </c>
      <c r="H463" s="591">
        <v>343.2</v>
      </c>
      <c r="I463" s="592">
        <v>12.0</v>
      </c>
      <c r="J463" s="590" t="s">
        <v>5331</v>
      </c>
    </row>
    <row r="464" ht="10.5" customHeight="1">
      <c r="A464" s="589">
        <v>44735.0</v>
      </c>
      <c r="B464" s="590" t="s">
        <v>5563</v>
      </c>
      <c r="C464" s="590" t="s">
        <v>6195</v>
      </c>
      <c r="D464" s="590" t="s">
        <v>6197</v>
      </c>
      <c r="E464" s="591">
        <v>0.0</v>
      </c>
      <c r="F464" s="591">
        <v>2860.0</v>
      </c>
      <c r="G464" s="591">
        <v>3203.2</v>
      </c>
      <c r="H464" s="591">
        <v>343.2</v>
      </c>
      <c r="I464" s="592">
        <v>12.0</v>
      </c>
      <c r="J464" s="590" t="s">
        <v>5331</v>
      </c>
    </row>
    <row r="465" ht="10.5" customHeight="1">
      <c r="A465" s="589">
        <v>44735.0</v>
      </c>
      <c r="B465" s="590" t="s">
        <v>5563</v>
      </c>
      <c r="C465" s="590" t="s">
        <v>6195</v>
      </c>
      <c r="D465" s="590" t="s">
        <v>6197</v>
      </c>
      <c r="E465" s="591">
        <v>0.0</v>
      </c>
      <c r="F465" s="591">
        <v>2860.0</v>
      </c>
      <c r="G465" s="591">
        <v>3203.2</v>
      </c>
      <c r="H465" s="591">
        <v>343.2</v>
      </c>
      <c r="I465" s="592">
        <v>12.0</v>
      </c>
      <c r="J465" s="590" t="s">
        <v>5331</v>
      </c>
    </row>
    <row r="466" ht="10.5" customHeight="1">
      <c r="A466" s="589">
        <v>44735.0</v>
      </c>
      <c r="B466" s="590" t="s">
        <v>5563</v>
      </c>
      <c r="C466" s="590" t="s">
        <v>6195</v>
      </c>
      <c r="D466" s="590" t="s">
        <v>6197</v>
      </c>
      <c r="E466" s="591">
        <v>0.0</v>
      </c>
      <c r="F466" s="591">
        <v>2860.0</v>
      </c>
      <c r="G466" s="591">
        <v>3203.2</v>
      </c>
      <c r="H466" s="591">
        <v>343.2</v>
      </c>
      <c r="I466" s="592">
        <v>12.0</v>
      </c>
      <c r="J466" s="590" t="s">
        <v>5331</v>
      </c>
    </row>
    <row r="467" ht="10.5" customHeight="1">
      <c r="A467" s="589">
        <v>44737.0</v>
      </c>
      <c r="B467" s="590" t="s">
        <v>5563</v>
      </c>
      <c r="C467" s="590" t="s">
        <v>6203</v>
      </c>
      <c r="D467" s="590" t="s">
        <v>6204</v>
      </c>
      <c r="E467" s="591">
        <v>0.0</v>
      </c>
      <c r="F467" s="591">
        <v>13392.86</v>
      </c>
      <c r="G467" s="591">
        <v>15000.0</v>
      </c>
      <c r="H467" s="591">
        <v>1607.14</v>
      </c>
      <c r="I467" s="592">
        <v>12.0</v>
      </c>
      <c r="J467" s="590" t="s">
        <v>5308</v>
      </c>
    </row>
    <row r="468" ht="10.5" customHeight="1">
      <c r="A468" s="589">
        <v>44740.0</v>
      </c>
      <c r="B468" s="590" t="s">
        <v>5563</v>
      </c>
      <c r="C468" s="590" t="s">
        <v>6205</v>
      </c>
      <c r="D468" s="590" t="s">
        <v>6206</v>
      </c>
      <c r="E468" s="591">
        <v>0.0</v>
      </c>
      <c r="F468" s="591">
        <v>9261.0</v>
      </c>
      <c r="G468" s="591">
        <v>10372.32</v>
      </c>
      <c r="H468" s="591">
        <v>1111.32</v>
      </c>
      <c r="I468" s="592">
        <v>12.0</v>
      </c>
      <c r="J468" s="590" t="s">
        <v>5325</v>
      </c>
    </row>
    <row r="469" ht="10.5" customHeight="1">
      <c r="A469" s="589">
        <v>44740.0</v>
      </c>
      <c r="B469" s="590" t="s">
        <v>5563</v>
      </c>
      <c r="C469" s="590" t="s">
        <v>6205</v>
      </c>
      <c r="D469" s="590" t="s">
        <v>6206</v>
      </c>
      <c r="E469" s="591">
        <v>0.0</v>
      </c>
      <c r="F469" s="591">
        <v>2000.0</v>
      </c>
      <c r="G469" s="591">
        <v>2240.0</v>
      </c>
      <c r="H469" s="591">
        <v>240.0</v>
      </c>
      <c r="I469" s="592">
        <v>12.0</v>
      </c>
      <c r="J469" s="590" t="s">
        <v>5325</v>
      </c>
    </row>
    <row r="470" ht="10.5" customHeight="1">
      <c r="A470" s="589">
        <v>44740.0</v>
      </c>
      <c r="B470" s="590" t="s">
        <v>5563</v>
      </c>
      <c r="C470" s="590" t="s">
        <v>6207</v>
      </c>
      <c r="D470" s="590" t="s">
        <v>6208</v>
      </c>
      <c r="E470" s="591">
        <v>0.0</v>
      </c>
      <c r="F470" s="591">
        <v>491.07</v>
      </c>
      <c r="G470" s="591">
        <v>550.0</v>
      </c>
      <c r="H470" s="591">
        <v>58.93</v>
      </c>
      <c r="I470" s="592">
        <v>12.0</v>
      </c>
      <c r="J470" s="590" t="s">
        <v>5363</v>
      </c>
    </row>
    <row r="471" ht="10.5" customHeight="1">
      <c r="A471" s="589">
        <v>44740.0</v>
      </c>
      <c r="B471" s="590" t="s">
        <v>5563</v>
      </c>
      <c r="C471" s="590" t="s">
        <v>6087</v>
      </c>
      <c r="D471" s="590" t="s">
        <v>6206</v>
      </c>
      <c r="E471" s="591">
        <v>0.0</v>
      </c>
      <c r="F471" s="591">
        <v>4630.5</v>
      </c>
      <c r="G471" s="591">
        <v>5186.16</v>
      </c>
      <c r="H471" s="591">
        <v>555.66</v>
      </c>
      <c r="I471" s="592">
        <v>12.0</v>
      </c>
      <c r="J471" s="590" t="s">
        <v>5325</v>
      </c>
    </row>
    <row r="472" ht="10.5" customHeight="1">
      <c r="A472" s="589">
        <v>44740.0</v>
      </c>
      <c r="B472" s="590" t="s">
        <v>5563</v>
      </c>
      <c r="C472" s="590" t="s">
        <v>6087</v>
      </c>
      <c r="D472" s="590" t="s">
        <v>6206</v>
      </c>
      <c r="E472" s="591">
        <v>0.0</v>
      </c>
      <c r="F472" s="591">
        <v>4630.5</v>
      </c>
      <c r="G472" s="591">
        <v>5186.16</v>
      </c>
      <c r="H472" s="591">
        <v>555.66</v>
      </c>
      <c r="I472" s="592">
        <v>12.0</v>
      </c>
      <c r="J472" s="590" t="s">
        <v>5325</v>
      </c>
    </row>
    <row r="473" ht="10.5" customHeight="1">
      <c r="A473" s="589">
        <v>44740.0</v>
      </c>
      <c r="B473" s="590" t="s">
        <v>5563</v>
      </c>
      <c r="C473" s="590" t="s">
        <v>6087</v>
      </c>
      <c r="D473" s="590" t="s">
        <v>6206</v>
      </c>
      <c r="E473" s="591">
        <v>0.0</v>
      </c>
      <c r="F473" s="591">
        <v>2000.0</v>
      </c>
      <c r="G473" s="591">
        <v>2240.0</v>
      </c>
      <c r="H473" s="591">
        <v>240.0</v>
      </c>
      <c r="I473" s="592">
        <v>12.0</v>
      </c>
      <c r="J473" s="590" t="s">
        <v>5325</v>
      </c>
    </row>
    <row r="474" ht="10.5" customHeight="1">
      <c r="A474" s="589">
        <v>44740.0</v>
      </c>
      <c r="B474" s="590" t="s">
        <v>5563</v>
      </c>
      <c r="C474" s="590" t="s">
        <v>6027</v>
      </c>
      <c r="D474" s="590" t="s">
        <v>6209</v>
      </c>
      <c r="E474" s="591">
        <v>0.0</v>
      </c>
      <c r="F474" s="591">
        <v>2678.57</v>
      </c>
      <c r="G474" s="591">
        <v>3000.0</v>
      </c>
      <c r="H474" s="591">
        <v>321.43</v>
      </c>
      <c r="I474" s="592">
        <v>12.0</v>
      </c>
      <c r="J474" s="590" t="s">
        <v>5292</v>
      </c>
    </row>
    <row r="475" ht="10.5" customHeight="1">
      <c r="A475" s="589">
        <v>44741.0</v>
      </c>
      <c r="B475" s="590" t="s">
        <v>5563</v>
      </c>
      <c r="C475" s="590" t="s">
        <v>6210</v>
      </c>
      <c r="D475" s="590" t="s">
        <v>6211</v>
      </c>
      <c r="E475" s="591">
        <v>0.0</v>
      </c>
      <c r="F475" s="591">
        <v>13392.86</v>
      </c>
      <c r="G475" s="591">
        <v>15000.0</v>
      </c>
      <c r="H475" s="591">
        <v>1607.14</v>
      </c>
      <c r="I475" s="592">
        <v>12.0</v>
      </c>
      <c r="J475" s="590" t="s">
        <v>5308</v>
      </c>
    </row>
    <row r="476" ht="10.5" customHeight="1">
      <c r="A476" s="589">
        <v>44741.0</v>
      </c>
      <c r="B476" s="590" t="s">
        <v>5563</v>
      </c>
      <c r="C476" s="590" t="s">
        <v>6184</v>
      </c>
      <c r="D476" s="590" t="s">
        <v>6212</v>
      </c>
      <c r="E476" s="591">
        <v>0.0</v>
      </c>
      <c r="F476" s="591">
        <v>2008.93</v>
      </c>
      <c r="G476" s="591">
        <v>2250.0</v>
      </c>
      <c r="H476" s="591">
        <v>241.07</v>
      </c>
      <c r="I476" s="592">
        <v>12.0</v>
      </c>
      <c r="J476" s="590" t="s">
        <v>5331</v>
      </c>
    </row>
    <row r="477" ht="10.5" customHeight="1">
      <c r="A477" s="589">
        <v>44741.0</v>
      </c>
      <c r="B477" s="590" t="s">
        <v>5563</v>
      </c>
      <c r="C477" s="590" t="s">
        <v>6213</v>
      </c>
      <c r="D477" s="590" t="s">
        <v>6214</v>
      </c>
      <c r="E477" s="591">
        <v>0.0</v>
      </c>
      <c r="F477" s="591">
        <v>3014.88</v>
      </c>
      <c r="G477" s="591">
        <v>3376.67</v>
      </c>
      <c r="H477" s="591">
        <v>361.79</v>
      </c>
      <c r="I477" s="592">
        <v>12.0</v>
      </c>
      <c r="J477" s="590" t="s">
        <v>6021</v>
      </c>
    </row>
    <row r="478" ht="10.5" customHeight="1">
      <c r="A478" s="589">
        <v>44741.0</v>
      </c>
      <c r="B478" s="590" t="s">
        <v>5563</v>
      </c>
      <c r="C478" s="590" t="s">
        <v>6215</v>
      </c>
      <c r="D478" s="590" t="s">
        <v>6216</v>
      </c>
      <c r="E478" s="591">
        <v>0.0</v>
      </c>
      <c r="F478" s="591">
        <v>13392.86</v>
      </c>
      <c r="G478" s="591">
        <v>15000.0</v>
      </c>
      <c r="H478" s="591">
        <v>1607.14</v>
      </c>
      <c r="I478" s="592">
        <v>12.0</v>
      </c>
      <c r="J478" s="590" t="s">
        <v>5308</v>
      </c>
    </row>
    <row r="479" ht="10.5" customHeight="1">
      <c r="A479" s="589">
        <v>44741.0</v>
      </c>
      <c r="B479" s="590" t="s">
        <v>5563</v>
      </c>
      <c r="C479" s="590" t="s">
        <v>5916</v>
      </c>
      <c r="D479" s="590" t="s">
        <v>6217</v>
      </c>
      <c r="E479" s="591">
        <v>0.0</v>
      </c>
      <c r="F479" s="591">
        <v>736.61</v>
      </c>
      <c r="G479" s="591">
        <v>825.0</v>
      </c>
      <c r="H479" s="591">
        <v>88.39</v>
      </c>
      <c r="I479" s="592">
        <v>12.0</v>
      </c>
      <c r="J479" s="590" t="s">
        <v>5363</v>
      </c>
    </row>
    <row r="480" ht="10.5" customHeight="1">
      <c r="A480" s="589">
        <v>44741.0</v>
      </c>
      <c r="B480" s="590" t="s">
        <v>5563</v>
      </c>
      <c r="C480" s="590" t="s">
        <v>5916</v>
      </c>
      <c r="D480" s="590" t="s">
        <v>6217</v>
      </c>
      <c r="E480" s="591">
        <v>0.0</v>
      </c>
      <c r="F480" s="591">
        <v>321.43</v>
      </c>
      <c r="G480" s="591">
        <v>360.0</v>
      </c>
      <c r="H480" s="591">
        <v>38.57</v>
      </c>
      <c r="I480" s="592">
        <v>12.0</v>
      </c>
      <c r="J480" s="590" t="s">
        <v>5331</v>
      </c>
    </row>
    <row r="481" ht="10.5" customHeight="1">
      <c r="A481" s="589">
        <v>44741.0</v>
      </c>
      <c r="B481" s="590" t="s">
        <v>5563</v>
      </c>
      <c r="C481" s="590" t="s">
        <v>6213</v>
      </c>
      <c r="D481" s="590" t="s">
        <v>6214</v>
      </c>
      <c r="E481" s="591">
        <v>0.0</v>
      </c>
      <c r="F481" s="591">
        <v>735.12</v>
      </c>
      <c r="G481" s="591">
        <v>823.33</v>
      </c>
      <c r="H481" s="591">
        <v>88.21</v>
      </c>
      <c r="I481" s="592">
        <v>12.0</v>
      </c>
      <c r="J481" s="590" t="s">
        <v>6021</v>
      </c>
    </row>
    <row r="482" ht="10.5" customHeight="1">
      <c r="A482" s="589">
        <v>44742.0</v>
      </c>
      <c r="B482" s="590" t="s">
        <v>5563</v>
      </c>
      <c r="C482" s="590" t="s">
        <v>6218</v>
      </c>
      <c r="D482" s="590" t="s">
        <v>6219</v>
      </c>
      <c r="E482" s="591">
        <v>0.0</v>
      </c>
      <c r="F482" s="591">
        <v>5803.57</v>
      </c>
      <c r="G482" s="591">
        <v>6500.0</v>
      </c>
      <c r="H482" s="591">
        <v>696.43</v>
      </c>
      <c r="I482" s="592">
        <v>12.0</v>
      </c>
      <c r="J482" s="590" t="s">
        <v>5331</v>
      </c>
    </row>
    <row r="483" ht="10.5" customHeight="1">
      <c r="A483" s="570" t="s">
        <v>5560</v>
      </c>
      <c r="B483" s="570"/>
      <c r="C483" s="570"/>
      <c r="D483" s="570"/>
      <c r="E483" s="571">
        <f t="shared" ref="E483:H483" si="18">SUM(E341:E482)</f>
        <v>0</v>
      </c>
      <c r="F483" s="571">
        <f t="shared" si="18"/>
        <v>2673660.52</v>
      </c>
      <c r="G483" s="571">
        <f t="shared" si="18"/>
        <v>2994499.78</v>
      </c>
      <c r="H483" s="571">
        <f t="shared" si="18"/>
        <v>320839.26</v>
      </c>
      <c r="I483" s="570"/>
      <c r="J483" s="570"/>
    </row>
    <row r="484" ht="12.75" customHeight="1"/>
    <row r="485" ht="10.5" customHeight="1">
      <c r="A485" s="573" t="s">
        <v>5284</v>
      </c>
      <c r="B485" s="573"/>
      <c r="C485" s="573"/>
      <c r="D485" s="573"/>
      <c r="E485" s="574">
        <f t="shared" ref="E485:H485" si="19">SUM(E338,E483)</f>
        <v>0</v>
      </c>
      <c r="F485" s="574">
        <f t="shared" si="19"/>
        <v>2673720.22</v>
      </c>
      <c r="G485" s="574">
        <f t="shared" si="19"/>
        <v>2994559.48</v>
      </c>
      <c r="H485" s="574">
        <f t="shared" si="19"/>
        <v>320839.26</v>
      </c>
      <c r="I485" s="573"/>
      <c r="J485" s="573"/>
    </row>
    <row r="486" ht="14.25" customHeight="1">
      <c r="F486" s="4"/>
      <c r="G486" s="4"/>
      <c r="H486" s="4"/>
    </row>
    <row r="487" ht="10.5" customHeight="1">
      <c r="A487" s="565" t="s">
        <v>6153</v>
      </c>
      <c r="B487" s="566"/>
      <c r="C487" s="566"/>
      <c r="D487" s="566"/>
      <c r="E487" s="567"/>
      <c r="F487" s="567"/>
      <c r="G487" s="567"/>
      <c r="H487" s="567"/>
      <c r="I487" s="569"/>
      <c r="J487" s="566"/>
    </row>
    <row r="488" ht="10.5" customHeight="1">
      <c r="A488" s="565">
        <v>44711.0</v>
      </c>
      <c r="B488" s="566"/>
      <c r="C488" s="566" t="s">
        <v>6154</v>
      </c>
      <c r="D488" s="566" t="s">
        <v>6155</v>
      </c>
      <c r="E488" s="567"/>
      <c r="F488" s="567">
        <f t="shared" ref="F488:F489" si="20">G488/1.12</f>
        <v>13392.85714</v>
      </c>
      <c r="G488" s="567">
        <v>15000.0</v>
      </c>
      <c r="H488" s="567">
        <f t="shared" ref="H488:H489" si="21">F488*0.12</f>
        <v>1607.142857</v>
      </c>
      <c r="I488" s="569"/>
      <c r="J488" s="566" t="s">
        <v>6156</v>
      </c>
    </row>
    <row r="489" ht="10.5" customHeight="1">
      <c r="A489" s="589">
        <v>44741.0</v>
      </c>
      <c r="B489" s="590"/>
      <c r="C489" s="590" t="s">
        <v>6220</v>
      </c>
      <c r="D489" s="590" t="s">
        <v>6221</v>
      </c>
      <c r="E489" s="591"/>
      <c r="F489" s="591">
        <f t="shared" si="20"/>
        <v>13392.85714</v>
      </c>
      <c r="G489" s="591">
        <v>15000.0</v>
      </c>
      <c r="H489" s="591">
        <f t="shared" si="21"/>
        <v>1607.142857</v>
      </c>
      <c r="I489" s="592"/>
      <c r="J489" s="590" t="s">
        <v>6222</v>
      </c>
    </row>
    <row r="490" ht="10.5" customHeight="1">
      <c r="A490" s="565"/>
      <c r="B490" s="566"/>
      <c r="C490" s="566"/>
      <c r="D490" s="566"/>
      <c r="E490" s="567"/>
      <c r="F490" s="567"/>
      <c r="G490" s="567"/>
      <c r="H490" s="567"/>
      <c r="I490" s="569"/>
      <c r="J490" s="566"/>
    </row>
    <row r="491" ht="10.5" customHeight="1">
      <c r="A491" s="565"/>
      <c r="B491" s="566"/>
      <c r="C491" s="566"/>
      <c r="D491" s="566"/>
      <c r="E491" s="567"/>
      <c r="F491" s="567"/>
      <c r="G491" s="567"/>
      <c r="H491" s="567"/>
      <c r="I491" s="569"/>
      <c r="J491" s="566"/>
    </row>
    <row r="492" ht="19.5" customHeight="1">
      <c r="A492" s="595"/>
      <c r="B492" s="570"/>
      <c r="C492" s="596" t="s">
        <v>15</v>
      </c>
      <c r="D492" s="596"/>
      <c r="E492" s="593"/>
      <c r="F492" s="593">
        <f t="shared" ref="F492:H492" si="22">SUM(F483,F488)</f>
        <v>2687053.377</v>
      </c>
      <c r="G492" s="593">
        <f t="shared" si="22"/>
        <v>3009499.78</v>
      </c>
      <c r="H492" s="593">
        <f t="shared" si="22"/>
        <v>322446.4029</v>
      </c>
      <c r="I492" s="597"/>
      <c r="J492" s="570"/>
      <c r="K492" s="1"/>
      <c r="L492" s="1"/>
      <c r="M492" s="1"/>
      <c r="N492" s="1"/>
      <c r="O492" s="1"/>
      <c r="P492" s="1"/>
      <c r="Q492" s="1"/>
      <c r="R492" s="1"/>
      <c r="S492" s="1"/>
      <c r="T492" s="1"/>
      <c r="U492" s="1"/>
      <c r="V492" s="1"/>
      <c r="W492" s="1"/>
      <c r="X492" s="1"/>
      <c r="Y492" s="1"/>
      <c r="Z492" s="1"/>
    </row>
    <row r="493" ht="14.25" customHeight="1">
      <c r="F493" s="4"/>
      <c r="G493" s="4"/>
      <c r="H493" s="4"/>
    </row>
    <row r="494" ht="10.5" customHeight="1">
      <c r="A494" s="598"/>
      <c r="B494" s="599"/>
      <c r="C494" s="599"/>
      <c r="D494" s="599"/>
      <c r="E494" s="600"/>
      <c r="F494" s="600"/>
      <c r="G494" s="600"/>
      <c r="H494" s="600"/>
      <c r="I494" s="601"/>
      <c r="J494" s="599"/>
      <c r="K494" s="576"/>
      <c r="L494" s="576"/>
      <c r="M494" s="576"/>
      <c r="N494" s="576"/>
      <c r="O494" s="576"/>
      <c r="P494" s="576"/>
      <c r="Q494" s="576"/>
      <c r="R494" s="576"/>
      <c r="S494" s="576"/>
      <c r="T494" s="576"/>
      <c r="U494" s="576"/>
      <c r="V494" s="576"/>
      <c r="W494" s="576"/>
      <c r="X494" s="576"/>
      <c r="Y494" s="576"/>
      <c r="Z494" s="576"/>
    </row>
    <row r="495" ht="14.25" customHeight="1">
      <c r="F495" s="4"/>
      <c r="G495" s="4"/>
      <c r="H495" s="4"/>
    </row>
    <row r="496" ht="24.75" customHeight="1">
      <c r="A496" s="558" t="s">
        <v>6008</v>
      </c>
    </row>
    <row r="497" ht="18.0" customHeight="1">
      <c r="A497" s="559" t="s">
        <v>5129</v>
      </c>
    </row>
    <row r="498" ht="18.0" customHeight="1">
      <c r="A498" s="559" t="s">
        <v>6223</v>
      </c>
    </row>
    <row r="499" ht="18.0" customHeight="1">
      <c r="A499" s="559" t="s">
        <v>6010</v>
      </c>
    </row>
    <row r="500" ht="12.75" customHeight="1"/>
    <row r="501" ht="89.25" customHeight="1">
      <c r="A501" s="560" t="s">
        <v>6011</v>
      </c>
    </row>
    <row r="502" ht="12.75" customHeight="1"/>
    <row r="503" ht="10.5" customHeight="1">
      <c r="A503" s="561" t="s">
        <v>97</v>
      </c>
      <c r="B503" s="561" t="s">
        <v>5132</v>
      </c>
      <c r="C503" s="561" t="s">
        <v>101</v>
      </c>
      <c r="D503" s="561" t="s">
        <v>5134</v>
      </c>
      <c r="E503" s="562" t="s">
        <v>5135</v>
      </c>
      <c r="F503" s="562" t="s">
        <v>5136</v>
      </c>
      <c r="G503" s="562" t="s">
        <v>5137</v>
      </c>
      <c r="H503" s="562" t="s">
        <v>5139</v>
      </c>
      <c r="I503" s="562" t="s">
        <v>5288</v>
      </c>
      <c r="J503" s="561" t="s">
        <v>5140</v>
      </c>
    </row>
    <row r="504" ht="12.75" customHeight="1"/>
    <row r="505" ht="12.75" customHeight="1">
      <c r="A505" s="564" t="s">
        <v>5289</v>
      </c>
      <c r="B505" s="13"/>
      <c r="C505" s="13"/>
      <c r="D505" s="13"/>
      <c r="E505" s="13"/>
      <c r="F505" s="13"/>
      <c r="G505" s="13"/>
      <c r="H505" s="13"/>
      <c r="I505" s="13"/>
      <c r="J505" s="13"/>
    </row>
    <row r="506" ht="10.5" customHeight="1">
      <c r="A506" s="565">
        <v>44769.0</v>
      </c>
      <c r="B506" s="566" t="s">
        <v>6033</v>
      </c>
      <c r="C506" s="566" t="s">
        <v>6224</v>
      </c>
      <c r="D506" s="566" t="s">
        <v>6225</v>
      </c>
      <c r="E506" s="567">
        <v>3000.0</v>
      </c>
      <c r="F506" s="567">
        <v>0.0</v>
      </c>
      <c r="G506" s="567">
        <v>-3000.0</v>
      </c>
      <c r="H506" s="567">
        <v>0.0</v>
      </c>
      <c r="I506" s="569">
        <v>0.0</v>
      </c>
      <c r="J506" s="566" t="s">
        <v>5325</v>
      </c>
    </row>
    <row r="507" ht="10.5" customHeight="1">
      <c r="A507" s="570" t="s">
        <v>5301</v>
      </c>
      <c r="B507" s="570"/>
      <c r="C507" s="570"/>
      <c r="D507" s="570"/>
      <c r="E507" s="571">
        <f t="shared" ref="E507:H507" si="23">E506</f>
        <v>3000</v>
      </c>
      <c r="F507" s="571">
        <f t="shared" si="23"/>
        <v>0</v>
      </c>
      <c r="G507" s="571">
        <f t="shared" si="23"/>
        <v>-3000</v>
      </c>
      <c r="H507" s="571">
        <f t="shared" si="23"/>
        <v>0</v>
      </c>
      <c r="I507" s="570"/>
      <c r="J507" s="570"/>
    </row>
    <row r="508" ht="12.75" customHeight="1"/>
    <row r="509" ht="12.75" customHeight="1">
      <c r="A509" s="564" t="s">
        <v>5302</v>
      </c>
      <c r="B509" s="13"/>
      <c r="C509" s="13"/>
      <c r="D509" s="13"/>
      <c r="E509" s="13"/>
      <c r="F509" s="13"/>
      <c r="G509" s="13"/>
      <c r="H509" s="13"/>
      <c r="I509" s="13"/>
      <c r="J509" s="13"/>
    </row>
    <row r="510" ht="10.5" customHeight="1">
      <c r="A510" s="565">
        <v>44743.0</v>
      </c>
      <c r="B510" s="566" t="s">
        <v>5563</v>
      </c>
      <c r="C510" s="566" t="s">
        <v>6226</v>
      </c>
      <c r="D510" s="566" t="s">
        <v>6227</v>
      </c>
      <c r="E510" s="567">
        <v>0.0</v>
      </c>
      <c r="F510" s="567">
        <v>5357.14</v>
      </c>
      <c r="G510" s="567">
        <v>6000.0</v>
      </c>
      <c r="H510" s="567">
        <v>642.86</v>
      </c>
      <c r="I510" s="569">
        <v>12.0</v>
      </c>
      <c r="J510" s="566" t="s">
        <v>5331</v>
      </c>
    </row>
    <row r="511" ht="10.5" customHeight="1">
      <c r="A511" s="565">
        <v>44743.0</v>
      </c>
      <c r="B511" s="566" t="s">
        <v>5563</v>
      </c>
      <c r="C511" s="566" t="s">
        <v>6226</v>
      </c>
      <c r="D511" s="566" t="s">
        <v>6227</v>
      </c>
      <c r="E511" s="567">
        <v>0.0</v>
      </c>
      <c r="F511" s="567">
        <v>1785.71</v>
      </c>
      <c r="G511" s="567">
        <v>2000.0</v>
      </c>
      <c r="H511" s="567">
        <v>214.29</v>
      </c>
      <c r="I511" s="569">
        <v>12.0</v>
      </c>
      <c r="J511" s="566" t="s">
        <v>5399</v>
      </c>
    </row>
    <row r="512" ht="10.5" customHeight="1">
      <c r="A512" s="565">
        <v>44743.0</v>
      </c>
      <c r="B512" s="566" t="s">
        <v>5563</v>
      </c>
      <c r="C512" s="566" t="s">
        <v>6226</v>
      </c>
      <c r="D512" s="566" t="s">
        <v>6227</v>
      </c>
      <c r="E512" s="567">
        <v>0.0</v>
      </c>
      <c r="F512" s="567">
        <v>892.86</v>
      </c>
      <c r="G512" s="567">
        <v>1000.0</v>
      </c>
      <c r="H512" s="567">
        <v>107.14</v>
      </c>
      <c r="I512" s="569">
        <v>12.0</v>
      </c>
      <c r="J512" s="566" t="s">
        <v>6145</v>
      </c>
    </row>
    <row r="513" ht="10.5" customHeight="1">
      <c r="A513" s="565">
        <v>44743.0</v>
      </c>
      <c r="B513" s="566" t="s">
        <v>5563</v>
      </c>
      <c r="C513" s="566" t="s">
        <v>6228</v>
      </c>
      <c r="D513" s="566" t="s">
        <v>6229</v>
      </c>
      <c r="E513" s="567">
        <v>0.0</v>
      </c>
      <c r="F513" s="567">
        <v>4553.57</v>
      </c>
      <c r="G513" s="567">
        <v>5100.0</v>
      </c>
      <c r="H513" s="567">
        <v>546.43</v>
      </c>
      <c r="I513" s="569">
        <v>12.0</v>
      </c>
      <c r="J513" s="566" t="s">
        <v>5331</v>
      </c>
    </row>
    <row r="514" ht="10.5" customHeight="1">
      <c r="A514" s="565">
        <v>44743.0</v>
      </c>
      <c r="B514" s="566" t="s">
        <v>5563</v>
      </c>
      <c r="C514" s="566" t="s">
        <v>6052</v>
      </c>
      <c r="D514" s="566" t="s">
        <v>6230</v>
      </c>
      <c r="E514" s="567">
        <v>0.0</v>
      </c>
      <c r="F514" s="567">
        <v>1785.71</v>
      </c>
      <c r="G514" s="567">
        <v>2000.0</v>
      </c>
      <c r="H514" s="567">
        <v>214.29</v>
      </c>
      <c r="I514" s="569">
        <v>12.0</v>
      </c>
      <c r="J514" s="566" t="s">
        <v>5331</v>
      </c>
    </row>
    <row r="515" ht="10.5" customHeight="1">
      <c r="A515" s="565">
        <v>44746.0</v>
      </c>
      <c r="B515" s="566" t="s">
        <v>5563</v>
      </c>
      <c r="C515" s="566" t="s">
        <v>6074</v>
      </c>
      <c r="D515" s="566" t="s">
        <v>6231</v>
      </c>
      <c r="E515" s="567">
        <v>0.0</v>
      </c>
      <c r="F515" s="567">
        <v>2678.57</v>
      </c>
      <c r="G515" s="567">
        <v>3000.0</v>
      </c>
      <c r="H515" s="567">
        <v>321.43</v>
      </c>
      <c r="I515" s="569">
        <v>12.0</v>
      </c>
      <c r="J515" s="566" t="s">
        <v>5292</v>
      </c>
    </row>
    <row r="516" ht="10.5" customHeight="1">
      <c r="A516" s="565">
        <v>44747.0</v>
      </c>
      <c r="B516" s="566" t="s">
        <v>5563</v>
      </c>
      <c r="C516" s="566" t="s">
        <v>6232</v>
      </c>
      <c r="D516" s="566" t="s">
        <v>6233</v>
      </c>
      <c r="E516" s="567">
        <v>0.0</v>
      </c>
      <c r="F516" s="567">
        <v>5.36</v>
      </c>
      <c r="G516" s="567">
        <v>6.0</v>
      </c>
      <c r="H516" s="567">
        <v>0.64</v>
      </c>
      <c r="I516" s="569">
        <v>12.0</v>
      </c>
      <c r="J516" s="566" t="s">
        <v>5361</v>
      </c>
    </row>
    <row r="517" ht="10.5" customHeight="1">
      <c r="A517" s="565">
        <v>44747.0</v>
      </c>
      <c r="B517" s="566" t="s">
        <v>5563</v>
      </c>
      <c r="C517" s="566" t="s">
        <v>6232</v>
      </c>
      <c r="D517" s="566" t="s">
        <v>6233</v>
      </c>
      <c r="E517" s="567">
        <v>0.0</v>
      </c>
      <c r="F517" s="567">
        <v>625.0</v>
      </c>
      <c r="G517" s="567">
        <v>700.0</v>
      </c>
      <c r="H517" s="567">
        <v>75.0</v>
      </c>
      <c r="I517" s="569">
        <v>12.0</v>
      </c>
      <c r="J517" s="566" t="s">
        <v>5331</v>
      </c>
    </row>
    <row r="518" ht="10.5" customHeight="1">
      <c r="A518" s="565">
        <v>44748.0</v>
      </c>
      <c r="B518" s="566" t="s">
        <v>5563</v>
      </c>
      <c r="C518" s="566" t="s">
        <v>6234</v>
      </c>
      <c r="D518" s="566" t="s">
        <v>6235</v>
      </c>
      <c r="E518" s="567">
        <v>0.0</v>
      </c>
      <c r="F518" s="567">
        <v>267.86</v>
      </c>
      <c r="G518" s="567">
        <v>300.0</v>
      </c>
      <c r="H518" s="567">
        <v>32.14</v>
      </c>
      <c r="I518" s="569">
        <v>12.0</v>
      </c>
      <c r="J518" s="566" t="s">
        <v>5470</v>
      </c>
    </row>
    <row r="519" ht="10.5" customHeight="1">
      <c r="A519" s="565">
        <v>44749.0</v>
      </c>
      <c r="B519" s="566" t="s">
        <v>5563</v>
      </c>
      <c r="C519" s="566" t="s">
        <v>6173</v>
      </c>
      <c r="D519" s="566" t="s">
        <v>6236</v>
      </c>
      <c r="E519" s="567">
        <v>0.0</v>
      </c>
      <c r="F519" s="567">
        <v>2455.36</v>
      </c>
      <c r="G519" s="567">
        <v>2750.0</v>
      </c>
      <c r="H519" s="567">
        <v>294.64</v>
      </c>
      <c r="I519" s="569">
        <v>12.0</v>
      </c>
      <c r="J519" s="566" t="s">
        <v>6021</v>
      </c>
    </row>
    <row r="520" ht="10.5" customHeight="1">
      <c r="A520" s="565">
        <v>44749.0</v>
      </c>
      <c r="B520" s="566" t="s">
        <v>5563</v>
      </c>
      <c r="C520" s="566" t="s">
        <v>6173</v>
      </c>
      <c r="D520" s="566" t="s">
        <v>6236</v>
      </c>
      <c r="E520" s="567">
        <v>0.0</v>
      </c>
      <c r="F520" s="567">
        <v>2455.36</v>
      </c>
      <c r="G520" s="567">
        <v>2750.0</v>
      </c>
      <c r="H520" s="567">
        <v>294.64</v>
      </c>
      <c r="I520" s="569">
        <v>12.0</v>
      </c>
      <c r="J520" s="566" t="s">
        <v>6021</v>
      </c>
    </row>
    <row r="521" ht="10.5" customHeight="1">
      <c r="A521" s="565">
        <v>44749.0</v>
      </c>
      <c r="B521" s="566" t="s">
        <v>5563</v>
      </c>
      <c r="C521" s="566" t="s">
        <v>6173</v>
      </c>
      <c r="D521" s="566" t="s">
        <v>6236</v>
      </c>
      <c r="E521" s="567">
        <v>0.0</v>
      </c>
      <c r="F521" s="567">
        <v>2455.36</v>
      </c>
      <c r="G521" s="567">
        <v>2750.0</v>
      </c>
      <c r="H521" s="567">
        <v>294.64</v>
      </c>
      <c r="I521" s="569">
        <v>12.0</v>
      </c>
      <c r="J521" s="566" t="s">
        <v>6021</v>
      </c>
    </row>
    <row r="522" ht="10.5" customHeight="1">
      <c r="A522" s="565">
        <v>44749.0</v>
      </c>
      <c r="B522" s="566" t="s">
        <v>5563</v>
      </c>
      <c r="C522" s="566" t="s">
        <v>6173</v>
      </c>
      <c r="D522" s="566" t="s">
        <v>6236</v>
      </c>
      <c r="E522" s="567">
        <v>0.0</v>
      </c>
      <c r="F522" s="567">
        <v>2455.36</v>
      </c>
      <c r="G522" s="567">
        <v>2750.0</v>
      </c>
      <c r="H522" s="567">
        <v>294.64</v>
      </c>
      <c r="I522" s="569">
        <v>12.0</v>
      </c>
      <c r="J522" s="566" t="s">
        <v>6021</v>
      </c>
    </row>
    <row r="523" ht="10.5" customHeight="1">
      <c r="A523" s="565">
        <v>44749.0</v>
      </c>
      <c r="B523" s="566" t="s">
        <v>5563</v>
      </c>
      <c r="C523" s="566" t="s">
        <v>6173</v>
      </c>
      <c r="D523" s="566" t="s">
        <v>6236</v>
      </c>
      <c r="E523" s="567">
        <v>0.0</v>
      </c>
      <c r="F523" s="567">
        <v>2455.36</v>
      </c>
      <c r="G523" s="567">
        <v>2750.0</v>
      </c>
      <c r="H523" s="567">
        <v>294.64</v>
      </c>
      <c r="I523" s="569">
        <v>12.0</v>
      </c>
      <c r="J523" s="566" t="s">
        <v>6021</v>
      </c>
    </row>
    <row r="524" ht="10.5" customHeight="1">
      <c r="A524" s="565">
        <v>44750.0</v>
      </c>
      <c r="B524" s="566" t="s">
        <v>5563</v>
      </c>
      <c r="C524" s="566" t="s">
        <v>5831</v>
      </c>
      <c r="D524" s="566" t="s">
        <v>6237</v>
      </c>
      <c r="E524" s="567">
        <v>0.0</v>
      </c>
      <c r="F524" s="567">
        <v>14175.0</v>
      </c>
      <c r="G524" s="567">
        <v>15876.0</v>
      </c>
      <c r="H524" s="567">
        <v>1701.0</v>
      </c>
      <c r="I524" s="569">
        <v>12.0</v>
      </c>
      <c r="J524" s="566" t="s">
        <v>5325</v>
      </c>
    </row>
    <row r="525" ht="10.5" customHeight="1">
      <c r="A525" s="565">
        <v>44750.0</v>
      </c>
      <c r="B525" s="566" t="s">
        <v>5563</v>
      </c>
      <c r="C525" s="566" t="s">
        <v>5831</v>
      </c>
      <c r="D525" s="566" t="s">
        <v>6237</v>
      </c>
      <c r="E525" s="567">
        <v>0.0</v>
      </c>
      <c r="F525" s="567">
        <v>270000.0</v>
      </c>
      <c r="G525" s="567">
        <v>302400.0</v>
      </c>
      <c r="H525" s="567">
        <v>32400.0</v>
      </c>
      <c r="I525" s="569">
        <v>12.0</v>
      </c>
      <c r="J525" s="566" t="s">
        <v>5324</v>
      </c>
    </row>
    <row r="526" ht="10.5" customHeight="1">
      <c r="A526" s="565">
        <v>44750.0</v>
      </c>
      <c r="B526" s="566" t="s">
        <v>5563</v>
      </c>
      <c r="C526" s="566" t="s">
        <v>5831</v>
      </c>
      <c r="D526" s="566" t="s">
        <v>6237</v>
      </c>
      <c r="E526" s="567">
        <v>0.0</v>
      </c>
      <c r="F526" s="567">
        <v>144000.0</v>
      </c>
      <c r="G526" s="567">
        <v>161280.0</v>
      </c>
      <c r="H526" s="567">
        <v>17280.0</v>
      </c>
      <c r="I526" s="569">
        <v>12.0</v>
      </c>
      <c r="J526" s="566" t="s">
        <v>5324</v>
      </c>
    </row>
    <row r="527" ht="10.5" customHeight="1">
      <c r="A527" s="565">
        <v>44750.0</v>
      </c>
      <c r="B527" s="566" t="s">
        <v>5563</v>
      </c>
      <c r="C527" s="566" t="s">
        <v>5831</v>
      </c>
      <c r="D527" s="566" t="s">
        <v>6237</v>
      </c>
      <c r="E527" s="567">
        <v>0.0</v>
      </c>
      <c r="F527" s="567">
        <v>216000.0</v>
      </c>
      <c r="G527" s="567">
        <v>241920.0</v>
      </c>
      <c r="H527" s="567">
        <v>25920.0</v>
      </c>
      <c r="I527" s="569">
        <v>12.0</v>
      </c>
      <c r="J527" s="566" t="s">
        <v>5324</v>
      </c>
    </row>
    <row r="528" ht="10.5" customHeight="1">
      <c r="A528" s="565">
        <v>44750.0</v>
      </c>
      <c r="B528" s="566" t="s">
        <v>5563</v>
      </c>
      <c r="C528" s="566" t="s">
        <v>5831</v>
      </c>
      <c r="D528" s="566" t="s">
        <v>6237</v>
      </c>
      <c r="E528" s="567">
        <v>0.0</v>
      </c>
      <c r="F528" s="567">
        <v>162000.0</v>
      </c>
      <c r="G528" s="567">
        <v>181440.0</v>
      </c>
      <c r="H528" s="567">
        <v>19440.0</v>
      </c>
      <c r="I528" s="569">
        <v>12.0</v>
      </c>
      <c r="J528" s="566" t="s">
        <v>5324</v>
      </c>
    </row>
    <row r="529" ht="10.5" customHeight="1">
      <c r="A529" s="565">
        <v>44750.0</v>
      </c>
      <c r="B529" s="566" t="s">
        <v>5563</v>
      </c>
      <c r="C529" s="566" t="s">
        <v>5831</v>
      </c>
      <c r="D529" s="566" t="s">
        <v>6237</v>
      </c>
      <c r="E529" s="567">
        <v>0.0</v>
      </c>
      <c r="F529" s="567">
        <v>54000.0</v>
      </c>
      <c r="G529" s="567">
        <v>60480.0</v>
      </c>
      <c r="H529" s="567">
        <v>6480.0</v>
      </c>
      <c r="I529" s="569">
        <v>12.0</v>
      </c>
      <c r="J529" s="566" t="s">
        <v>5324</v>
      </c>
    </row>
    <row r="530" ht="10.5" customHeight="1">
      <c r="A530" s="565">
        <v>44750.0</v>
      </c>
      <c r="B530" s="566" t="s">
        <v>5563</v>
      </c>
      <c r="C530" s="566" t="s">
        <v>5831</v>
      </c>
      <c r="D530" s="566" t="s">
        <v>6237</v>
      </c>
      <c r="E530" s="567">
        <v>0.0</v>
      </c>
      <c r="F530" s="567">
        <v>54000.0</v>
      </c>
      <c r="G530" s="567">
        <v>60480.0</v>
      </c>
      <c r="H530" s="567">
        <v>6480.0</v>
      </c>
      <c r="I530" s="569">
        <v>12.0</v>
      </c>
      <c r="J530" s="566" t="s">
        <v>5324</v>
      </c>
    </row>
    <row r="531" ht="10.5" customHeight="1">
      <c r="A531" s="565">
        <v>44750.0</v>
      </c>
      <c r="B531" s="566" t="s">
        <v>5563</v>
      </c>
      <c r="C531" s="566" t="s">
        <v>5831</v>
      </c>
      <c r="D531" s="566" t="s">
        <v>6237</v>
      </c>
      <c r="E531" s="567">
        <v>0.0</v>
      </c>
      <c r="F531" s="567">
        <v>9000.0</v>
      </c>
      <c r="G531" s="567">
        <v>10080.0</v>
      </c>
      <c r="H531" s="567">
        <v>1080.0</v>
      </c>
      <c r="I531" s="569">
        <v>12.0</v>
      </c>
      <c r="J531" s="566" t="s">
        <v>5324</v>
      </c>
    </row>
    <row r="532" ht="10.5" customHeight="1">
      <c r="A532" s="565">
        <v>44750.0</v>
      </c>
      <c r="B532" s="566" t="s">
        <v>5563</v>
      </c>
      <c r="C532" s="566" t="s">
        <v>5831</v>
      </c>
      <c r="D532" s="566" t="s">
        <v>6237</v>
      </c>
      <c r="E532" s="567">
        <v>0.0</v>
      </c>
      <c r="F532" s="567">
        <v>9000.0</v>
      </c>
      <c r="G532" s="567">
        <v>10080.0</v>
      </c>
      <c r="H532" s="567">
        <v>1080.0</v>
      </c>
      <c r="I532" s="569">
        <v>12.0</v>
      </c>
      <c r="J532" s="566" t="s">
        <v>5324</v>
      </c>
    </row>
    <row r="533" ht="10.5" customHeight="1">
      <c r="A533" s="565">
        <v>44754.0</v>
      </c>
      <c r="B533" s="566" t="s">
        <v>5563</v>
      </c>
      <c r="C533" s="566" t="s">
        <v>5887</v>
      </c>
      <c r="D533" s="566" t="s">
        <v>6238</v>
      </c>
      <c r="E533" s="567">
        <v>0.0</v>
      </c>
      <c r="F533" s="567">
        <v>1116.07</v>
      </c>
      <c r="G533" s="567">
        <v>1250.0</v>
      </c>
      <c r="H533" s="567">
        <v>133.93</v>
      </c>
      <c r="I533" s="569">
        <v>12.0</v>
      </c>
      <c r="J533" s="566" t="s">
        <v>5308</v>
      </c>
    </row>
    <row r="534" ht="10.5" customHeight="1">
      <c r="A534" s="565">
        <v>44755.0</v>
      </c>
      <c r="B534" s="566" t="s">
        <v>5563</v>
      </c>
      <c r="C534" s="566" t="s">
        <v>6199</v>
      </c>
      <c r="D534" s="566" t="s">
        <v>6239</v>
      </c>
      <c r="E534" s="567">
        <v>0.0</v>
      </c>
      <c r="F534" s="567">
        <v>2250.0</v>
      </c>
      <c r="G534" s="567">
        <v>2520.0</v>
      </c>
      <c r="H534" s="567">
        <v>270.0</v>
      </c>
      <c r="I534" s="569">
        <v>12.0</v>
      </c>
      <c r="J534" s="566" t="s">
        <v>5331</v>
      </c>
    </row>
    <row r="535" ht="10.5" customHeight="1">
      <c r="A535" s="565">
        <v>44755.0</v>
      </c>
      <c r="B535" s="566" t="s">
        <v>5563</v>
      </c>
      <c r="C535" s="566" t="s">
        <v>6199</v>
      </c>
      <c r="D535" s="566" t="s">
        <v>6239</v>
      </c>
      <c r="E535" s="567">
        <v>0.0</v>
      </c>
      <c r="F535" s="567">
        <v>2250.0</v>
      </c>
      <c r="G535" s="567">
        <v>2520.0</v>
      </c>
      <c r="H535" s="567">
        <v>270.0</v>
      </c>
      <c r="I535" s="569">
        <v>12.0</v>
      </c>
      <c r="J535" s="566" t="s">
        <v>5331</v>
      </c>
    </row>
    <row r="536" ht="10.5" customHeight="1">
      <c r="A536" s="565">
        <v>44755.0</v>
      </c>
      <c r="B536" s="566" t="s">
        <v>5563</v>
      </c>
      <c r="C536" s="566" t="s">
        <v>6199</v>
      </c>
      <c r="D536" s="566" t="s">
        <v>6239</v>
      </c>
      <c r="E536" s="567">
        <v>0.0</v>
      </c>
      <c r="F536" s="567">
        <v>2250.0</v>
      </c>
      <c r="G536" s="567">
        <v>2520.0</v>
      </c>
      <c r="H536" s="567">
        <v>270.0</v>
      </c>
      <c r="I536" s="569">
        <v>12.0</v>
      </c>
      <c r="J536" s="566" t="s">
        <v>5331</v>
      </c>
    </row>
    <row r="537" ht="10.5" customHeight="1">
      <c r="A537" s="565">
        <v>44755.0</v>
      </c>
      <c r="B537" s="566" t="s">
        <v>5563</v>
      </c>
      <c r="C537" s="566" t="s">
        <v>6199</v>
      </c>
      <c r="D537" s="566" t="s">
        <v>6239</v>
      </c>
      <c r="E537" s="567">
        <v>0.0</v>
      </c>
      <c r="F537" s="567">
        <v>2250.0</v>
      </c>
      <c r="G537" s="567">
        <v>2520.0</v>
      </c>
      <c r="H537" s="567">
        <v>270.0</v>
      </c>
      <c r="I537" s="569">
        <v>12.0</v>
      </c>
      <c r="J537" s="566" t="s">
        <v>5331</v>
      </c>
    </row>
    <row r="538" ht="10.5" customHeight="1">
      <c r="A538" s="565">
        <v>44755.0</v>
      </c>
      <c r="B538" s="566" t="s">
        <v>5563</v>
      </c>
      <c r="C538" s="566" t="s">
        <v>6199</v>
      </c>
      <c r="D538" s="566" t="s">
        <v>6239</v>
      </c>
      <c r="E538" s="567">
        <v>0.0</v>
      </c>
      <c r="F538" s="567">
        <v>2250.0</v>
      </c>
      <c r="G538" s="567">
        <v>2520.0</v>
      </c>
      <c r="H538" s="567">
        <v>270.0</v>
      </c>
      <c r="I538" s="569">
        <v>12.0</v>
      </c>
      <c r="J538" s="566" t="s">
        <v>5331</v>
      </c>
    </row>
    <row r="539" ht="10.5" customHeight="1">
      <c r="A539" s="565">
        <v>44755.0</v>
      </c>
      <c r="B539" s="566" t="s">
        <v>5563</v>
      </c>
      <c r="C539" s="566" t="s">
        <v>6184</v>
      </c>
      <c r="D539" s="566" t="s">
        <v>6240</v>
      </c>
      <c r="E539" s="567">
        <v>0.0</v>
      </c>
      <c r="F539" s="567">
        <v>2678.57</v>
      </c>
      <c r="G539" s="567">
        <v>3000.0</v>
      </c>
      <c r="H539" s="567">
        <v>321.43</v>
      </c>
      <c r="I539" s="569">
        <v>12.0</v>
      </c>
      <c r="J539" s="566" t="s">
        <v>5331</v>
      </c>
    </row>
    <row r="540" ht="10.5" customHeight="1">
      <c r="A540" s="565">
        <v>44755.0</v>
      </c>
      <c r="B540" s="566" t="s">
        <v>5563</v>
      </c>
      <c r="C540" s="566" t="s">
        <v>6184</v>
      </c>
      <c r="D540" s="566" t="s">
        <v>6240</v>
      </c>
      <c r="E540" s="567">
        <v>0.0</v>
      </c>
      <c r="F540" s="567">
        <v>2008.93</v>
      </c>
      <c r="G540" s="567">
        <v>2250.0</v>
      </c>
      <c r="H540" s="567">
        <v>241.07</v>
      </c>
      <c r="I540" s="569">
        <v>12.0</v>
      </c>
      <c r="J540" s="566" t="s">
        <v>5331</v>
      </c>
    </row>
    <row r="541" ht="10.5" customHeight="1">
      <c r="A541" s="565">
        <v>44757.0</v>
      </c>
      <c r="B541" s="566" t="s">
        <v>5563</v>
      </c>
      <c r="C541" s="566" t="s">
        <v>6241</v>
      </c>
      <c r="D541" s="566" t="s">
        <v>6242</v>
      </c>
      <c r="E541" s="567">
        <v>0.0</v>
      </c>
      <c r="F541" s="567">
        <v>1339.29</v>
      </c>
      <c r="G541" s="567">
        <v>1500.0</v>
      </c>
      <c r="H541" s="567">
        <v>160.71</v>
      </c>
      <c r="I541" s="569">
        <v>12.0</v>
      </c>
      <c r="J541" s="566" t="s">
        <v>5331</v>
      </c>
    </row>
    <row r="542" ht="10.5" customHeight="1">
      <c r="A542" s="565">
        <v>44757.0</v>
      </c>
      <c r="B542" s="566" t="s">
        <v>5563</v>
      </c>
      <c r="C542" s="566" t="s">
        <v>6241</v>
      </c>
      <c r="D542" s="566" t="s">
        <v>6243</v>
      </c>
      <c r="E542" s="567">
        <v>0.0</v>
      </c>
      <c r="F542" s="567">
        <v>44.64</v>
      </c>
      <c r="G542" s="567">
        <v>50.0</v>
      </c>
      <c r="H542" s="567">
        <v>5.36</v>
      </c>
      <c r="I542" s="569">
        <v>12.0</v>
      </c>
      <c r="J542" s="566" t="s">
        <v>5331</v>
      </c>
    </row>
    <row r="543" ht="10.5" customHeight="1">
      <c r="A543" s="565">
        <v>44760.0</v>
      </c>
      <c r="B543" s="566" t="s">
        <v>5563</v>
      </c>
      <c r="C543" s="566" t="s">
        <v>6244</v>
      </c>
      <c r="D543" s="566" t="s">
        <v>6245</v>
      </c>
      <c r="E543" s="567">
        <v>0.0</v>
      </c>
      <c r="F543" s="567">
        <v>1071.43</v>
      </c>
      <c r="G543" s="567">
        <v>1200.0</v>
      </c>
      <c r="H543" s="567">
        <v>128.57</v>
      </c>
      <c r="I543" s="569">
        <v>12.0</v>
      </c>
      <c r="J543" s="566" t="s">
        <v>5331</v>
      </c>
    </row>
    <row r="544" ht="10.5" customHeight="1">
      <c r="A544" s="565">
        <v>44760.0</v>
      </c>
      <c r="B544" s="566" t="s">
        <v>5563</v>
      </c>
      <c r="C544" s="566" t="s">
        <v>6244</v>
      </c>
      <c r="D544" s="566" t="s">
        <v>6246</v>
      </c>
      <c r="E544" s="567">
        <v>0.0</v>
      </c>
      <c r="F544" s="567">
        <v>3125.0</v>
      </c>
      <c r="G544" s="567">
        <v>3500.0</v>
      </c>
      <c r="H544" s="567">
        <v>375.0</v>
      </c>
      <c r="I544" s="569">
        <v>12.0</v>
      </c>
      <c r="J544" s="566" t="s">
        <v>5331</v>
      </c>
    </row>
    <row r="545" ht="10.5" customHeight="1">
      <c r="A545" s="565">
        <v>44762.0</v>
      </c>
      <c r="B545" s="566" t="s">
        <v>5563</v>
      </c>
      <c r="C545" s="566" t="s">
        <v>6247</v>
      </c>
      <c r="D545" s="566" t="s">
        <v>6248</v>
      </c>
      <c r="E545" s="567">
        <v>0.0</v>
      </c>
      <c r="F545" s="567">
        <v>3571.43</v>
      </c>
      <c r="G545" s="567">
        <v>4000.0</v>
      </c>
      <c r="H545" s="567">
        <v>428.57</v>
      </c>
      <c r="I545" s="569">
        <v>12.0</v>
      </c>
      <c r="J545" s="566" t="s">
        <v>5331</v>
      </c>
    </row>
    <row r="546" ht="10.5" customHeight="1">
      <c r="A546" s="565">
        <v>44762.0</v>
      </c>
      <c r="B546" s="566" t="s">
        <v>5563</v>
      </c>
      <c r="C546" s="566" t="s">
        <v>6247</v>
      </c>
      <c r="D546" s="566" t="s">
        <v>6248</v>
      </c>
      <c r="E546" s="567">
        <v>0.0</v>
      </c>
      <c r="F546" s="567">
        <v>1785.71</v>
      </c>
      <c r="G546" s="567">
        <v>2000.0</v>
      </c>
      <c r="H546" s="567">
        <v>214.29</v>
      </c>
      <c r="I546" s="569">
        <v>12.0</v>
      </c>
      <c r="J546" s="566" t="s">
        <v>5399</v>
      </c>
    </row>
    <row r="547" ht="10.5" customHeight="1">
      <c r="A547" s="565">
        <v>44762.0</v>
      </c>
      <c r="B547" s="566" t="s">
        <v>5563</v>
      </c>
      <c r="C547" s="566" t="s">
        <v>6247</v>
      </c>
      <c r="D547" s="566" t="s">
        <v>6248</v>
      </c>
      <c r="E547" s="567">
        <v>0.0</v>
      </c>
      <c r="F547" s="567">
        <v>892.86</v>
      </c>
      <c r="G547" s="567">
        <v>1000.0</v>
      </c>
      <c r="H547" s="567">
        <v>107.14</v>
      </c>
      <c r="I547" s="569">
        <v>12.0</v>
      </c>
      <c r="J547" s="566" t="s">
        <v>6145</v>
      </c>
    </row>
    <row r="548" ht="10.5" customHeight="1">
      <c r="A548" s="565">
        <v>44762.0</v>
      </c>
      <c r="B548" s="566" t="s">
        <v>5563</v>
      </c>
      <c r="C548" s="566" t="s">
        <v>6247</v>
      </c>
      <c r="D548" s="566" t="s">
        <v>6248</v>
      </c>
      <c r="E548" s="567">
        <v>0.0</v>
      </c>
      <c r="F548" s="567">
        <v>892.86</v>
      </c>
      <c r="G548" s="567">
        <v>1000.0</v>
      </c>
      <c r="H548" s="567">
        <v>107.14</v>
      </c>
      <c r="I548" s="569">
        <v>12.0</v>
      </c>
      <c r="J548" s="566" t="s">
        <v>5559</v>
      </c>
    </row>
    <row r="549" ht="10.5" customHeight="1">
      <c r="A549" s="565">
        <v>44762.0</v>
      </c>
      <c r="B549" s="566" t="s">
        <v>5563</v>
      </c>
      <c r="C549" s="566" t="s">
        <v>6247</v>
      </c>
      <c r="D549" s="566" t="s">
        <v>6248</v>
      </c>
      <c r="E549" s="567">
        <v>0.0</v>
      </c>
      <c r="F549" s="567">
        <v>892.86</v>
      </c>
      <c r="G549" s="567">
        <v>1000.0</v>
      </c>
      <c r="H549" s="567">
        <v>107.14</v>
      </c>
      <c r="I549" s="569">
        <v>12.0</v>
      </c>
      <c r="J549" s="566" t="s">
        <v>5559</v>
      </c>
    </row>
    <row r="550" ht="10.5" customHeight="1">
      <c r="A550" s="565">
        <v>44763.0</v>
      </c>
      <c r="B550" s="566" t="s">
        <v>5563</v>
      </c>
      <c r="C550" s="566" t="s">
        <v>6249</v>
      </c>
      <c r="D550" s="566" t="s">
        <v>6250</v>
      </c>
      <c r="E550" s="567">
        <v>0.0</v>
      </c>
      <c r="F550" s="567">
        <v>3125.0</v>
      </c>
      <c r="G550" s="567">
        <v>3500.0</v>
      </c>
      <c r="H550" s="567">
        <v>375.0</v>
      </c>
      <c r="I550" s="569">
        <v>12.0</v>
      </c>
      <c r="J550" s="566" t="s">
        <v>5331</v>
      </c>
    </row>
    <row r="551" ht="10.5" customHeight="1">
      <c r="A551" s="565">
        <v>44763.0</v>
      </c>
      <c r="B551" s="566" t="s">
        <v>5563</v>
      </c>
      <c r="C551" s="566" t="s">
        <v>6249</v>
      </c>
      <c r="D551" s="566" t="s">
        <v>6250</v>
      </c>
      <c r="E551" s="567">
        <v>0.0</v>
      </c>
      <c r="F551" s="567">
        <v>3125.0</v>
      </c>
      <c r="G551" s="567">
        <v>3500.0</v>
      </c>
      <c r="H551" s="567">
        <v>375.0</v>
      </c>
      <c r="I551" s="569">
        <v>12.0</v>
      </c>
      <c r="J551" s="566" t="s">
        <v>5331</v>
      </c>
    </row>
    <row r="552" ht="10.5" customHeight="1">
      <c r="A552" s="565">
        <v>44763.0</v>
      </c>
      <c r="B552" s="566" t="s">
        <v>5563</v>
      </c>
      <c r="C552" s="566" t="s">
        <v>6249</v>
      </c>
      <c r="D552" s="566" t="s">
        <v>6250</v>
      </c>
      <c r="E552" s="567">
        <v>0.0</v>
      </c>
      <c r="F552" s="567">
        <v>3125.0</v>
      </c>
      <c r="G552" s="567">
        <v>3500.0</v>
      </c>
      <c r="H552" s="567">
        <v>375.0</v>
      </c>
      <c r="I552" s="569">
        <v>12.0</v>
      </c>
      <c r="J552" s="566" t="s">
        <v>5331</v>
      </c>
    </row>
    <row r="553" ht="10.5" customHeight="1">
      <c r="A553" s="565">
        <v>44763.0</v>
      </c>
      <c r="B553" s="566" t="s">
        <v>5563</v>
      </c>
      <c r="C553" s="566" t="s">
        <v>6249</v>
      </c>
      <c r="D553" s="566" t="s">
        <v>6250</v>
      </c>
      <c r="E553" s="567">
        <v>0.0</v>
      </c>
      <c r="F553" s="567">
        <v>3125.0</v>
      </c>
      <c r="G553" s="567">
        <v>3500.0</v>
      </c>
      <c r="H553" s="567">
        <v>375.0</v>
      </c>
      <c r="I553" s="569">
        <v>12.0</v>
      </c>
      <c r="J553" s="566" t="s">
        <v>5331</v>
      </c>
    </row>
    <row r="554" ht="10.5" customHeight="1">
      <c r="A554" s="565">
        <v>44763.0</v>
      </c>
      <c r="B554" s="566" t="s">
        <v>5563</v>
      </c>
      <c r="C554" s="566" t="s">
        <v>6249</v>
      </c>
      <c r="D554" s="566" t="s">
        <v>6250</v>
      </c>
      <c r="E554" s="567">
        <v>0.0</v>
      </c>
      <c r="F554" s="567">
        <v>3125.0</v>
      </c>
      <c r="G554" s="567">
        <v>3500.0</v>
      </c>
      <c r="H554" s="567">
        <v>375.0</v>
      </c>
      <c r="I554" s="569">
        <v>12.0</v>
      </c>
      <c r="J554" s="566" t="s">
        <v>5331</v>
      </c>
    </row>
    <row r="555" ht="10.5" customHeight="1">
      <c r="A555" s="565">
        <v>44763.0</v>
      </c>
      <c r="B555" s="566" t="s">
        <v>5563</v>
      </c>
      <c r="C555" s="566" t="s">
        <v>6249</v>
      </c>
      <c r="D555" s="566" t="s">
        <v>6250</v>
      </c>
      <c r="E555" s="567">
        <v>0.0</v>
      </c>
      <c r="F555" s="567">
        <v>3125.0</v>
      </c>
      <c r="G555" s="567">
        <v>3500.0</v>
      </c>
      <c r="H555" s="567">
        <v>375.0</v>
      </c>
      <c r="I555" s="569">
        <v>12.0</v>
      </c>
      <c r="J555" s="566" t="s">
        <v>5331</v>
      </c>
    </row>
    <row r="556" ht="10.5" customHeight="1">
      <c r="A556" s="565">
        <v>44763.0</v>
      </c>
      <c r="B556" s="566" t="s">
        <v>5563</v>
      </c>
      <c r="C556" s="566" t="s">
        <v>6249</v>
      </c>
      <c r="D556" s="566" t="s">
        <v>6250</v>
      </c>
      <c r="E556" s="567">
        <v>0.0</v>
      </c>
      <c r="F556" s="567">
        <v>3125.0</v>
      </c>
      <c r="G556" s="567">
        <v>3500.0</v>
      </c>
      <c r="H556" s="567">
        <v>375.0</v>
      </c>
      <c r="I556" s="569">
        <v>12.0</v>
      </c>
      <c r="J556" s="566" t="s">
        <v>5331</v>
      </c>
    </row>
    <row r="557" ht="10.5" customHeight="1">
      <c r="A557" s="565">
        <v>44763.0</v>
      </c>
      <c r="B557" s="566" t="s">
        <v>5563</v>
      </c>
      <c r="C557" s="566" t="s">
        <v>6249</v>
      </c>
      <c r="D557" s="566" t="s">
        <v>6250</v>
      </c>
      <c r="E557" s="567">
        <v>0.0</v>
      </c>
      <c r="F557" s="567">
        <v>3125.0</v>
      </c>
      <c r="G557" s="567">
        <v>3500.0</v>
      </c>
      <c r="H557" s="567">
        <v>375.0</v>
      </c>
      <c r="I557" s="569">
        <v>12.0</v>
      </c>
      <c r="J557" s="566" t="s">
        <v>5331</v>
      </c>
    </row>
    <row r="558" ht="10.5" customHeight="1">
      <c r="A558" s="565">
        <v>44763.0</v>
      </c>
      <c r="B558" s="566" t="s">
        <v>5563</v>
      </c>
      <c r="C558" s="566" t="s">
        <v>6249</v>
      </c>
      <c r="D558" s="566" t="s">
        <v>6250</v>
      </c>
      <c r="E558" s="567">
        <v>0.0</v>
      </c>
      <c r="F558" s="567">
        <v>3125.0</v>
      </c>
      <c r="G558" s="567">
        <v>3500.0</v>
      </c>
      <c r="H558" s="567">
        <v>375.0</v>
      </c>
      <c r="I558" s="569">
        <v>12.0</v>
      </c>
      <c r="J558" s="566" t="s">
        <v>5331</v>
      </c>
    </row>
    <row r="559" ht="10.5" customHeight="1">
      <c r="A559" s="565">
        <v>44763.0</v>
      </c>
      <c r="B559" s="566" t="s">
        <v>5563</v>
      </c>
      <c r="C559" s="566" t="s">
        <v>6249</v>
      </c>
      <c r="D559" s="566" t="s">
        <v>6250</v>
      </c>
      <c r="E559" s="567">
        <v>0.0</v>
      </c>
      <c r="F559" s="567">
        <v>3125.0</v>
      </c>
      <c r="G559" s="567">
        <v>3500.0</v>
      </c>
      <c r="H559" s="567">
        <v>375.0</v>
      </c>
      <c r="I559" s="569">
        <v>12.0</v>
      </c>
      <c r="J559" s="566" t="s">
        <v>5331</v>
      </c>
    </row>
    <row r="560" ht="10.5" customHeight="1">
      <c r="A560" s="565">
        <v>44767.0</v>
      </c>
      <c r="B560" s="566" t="s">
        <v>5563</v>
      </c>
      <c r="C560" s="566" t="s">
        <v>6241</v>
      </c>
      <c r="D560" s="566" t="s">
        <v>6243</v>
      </c>
      <c r="E560" s="567">
        <v>0.0</v>
      </c>
      <c r="F560" s="567">
        <v>2187.5</v>
      </c>
      <c r="G560" s="567">
        <v>2450.0</v>
      </c>
      <c r="H560" s="567">
        <v>262.5</v>
      </c>
      <c r="I560" s="569">
        <v>12.0</v>
      </c>
      <c r="J560" s="566" t="s">
        <v>5331</v>
      </c>
    </row>
    <row r="561" ht="10.5" customHeight="1">
      <c r="A561" s="565">
        <v>44769.0</v>
      </c>
      <c r="B561" s="566" t="s">
        <v>5563</v>
      </c>
      <c r="C561" s="566" t="s">
        <v>6251</v>
      </c>
      <c r="D561" s="566" t="s">
        <v>6252</v>
      </c>
      <c r="E561" s="567">
        <v>0.0</v>
      </c>
      <c r="F561" s="567">
        <v>589.29</v>
      </c>
      <c r="G561" s="567">
        <v>660.0</v>
      </c>
      <c r="H561" s="567">
        <v>70.71</v>
      </c>
      <c r="I561" s="569">
        <v>12.0</v>
      </c>
      <c r="J561" s="566" t="s">
        <v>5363</v>
      </c>
    </row>
    <row r="562" ht="10.5" customHeight="1">
      <c r="A562" s="565">
        <v>44769.0</v>
      </c>
      <c r="B562" s="566" t="s">
        <v>5563</v>
      </c>
      <c r="C562" s="566" t="s">
        <v>6180</v>
      </c>
      <c r="D562" s="566" t="s">
        <v>6253</v>
      </c>
      <c r="E562" s="567">
        <v>0.0</v>
      </c>
      <c r="F562" s="567">
        <v>589.29</v>
      </c>
      <c r="G562" s="567">
        <v>660.0</v>
      </c>
      <c r="H562" s="567">
        <v>70.71</v>
      </c>
      <c r="I562" s="569">
        <v>12.0</v>
      </c>
      <c r="J562" s="566" t="s">
        <v>5363</v>
      </c>
    </row>
    <row r="563" ht="10.5" customHeight="1">
      <c r="A563" s="565">
        <v>44770.0</v>
      </c>
      <c r="B563" s="566" t="s">
        <v>5563</v>
      </c>
      <c r="C563" s="566" t="s">
        <v>6147</v>
      </c>
      <c r="D563" s="566" t="s">
        <v>6254</v>
      </c>
      <c r="E563" s="567">
        <v>0.0</v>
      </c>
      <c r="F563" s="567">
        <v>4687.5</v>
      </c>
      <c r="G563" s="567">
        <v>5250.0</v>
      </c>
      <c r="H563" s="567">
        <v>562.5</v>
      </c>
      <c r="I563" s="569">
        <v>12.0</v>
      </c>
      <c r="J563" s="566" t="s">
        <v>5331</v>
      </c>
    </row>
    <row r="564" ht="10.5" customHeight="1">
      <c r="A564" s="565">
        <v>44770.0</v>
      </c>
      <c r="B564" s="566" t="s">
        <v>5563</v>
      </c>
      <c r="C564" s="566" t="s">
        <v>6027</v>
      </c>
      <c r="D564" s="566" t="s">
        <v>6255</v>
      </c>
      <c r="E564" s="567">
        <v>0.0</v>
      </c>
      <c r="F564" s="567">
        <v>16822.43</v>
      </c>
      <c r="G564" s="567">
        <v>18841.12</v>
      </c>
      <c r="H564" s="567">
        <v>2018.69</v>
      </c>
      <c r="I564" s="569">
        <v>12.0</v>
      </c>
      <c r="J564" s="566" t="s">
        <v>5292</v>
      </c>
    </row>
    <row r="565" ht="10.5" customHeight="1">
      <c r="A565" s="565">
        <v>44770.0</v>
      </c>
      <c r="B565" s="566" t="s">
        <v>5563</v>
      </c>
      <c r="C565" s="566" t="s">
        <v>6147</v>
      </c>
      <c r="D565" s="566" t="s">
        <v>6256</v>
      </c>
      <c r="E565" s="567">
        <v>0.0</v>
      </c>
      <c r="F565" s="567">
        <v>2901.79</v>
      </c>
      <c r="G565" s="567">
        <v>3250.0</v>
      </c>
      <c r="H565" s="567">
        <v>348.21</v>
      </c>
      <c r="I565" s="569">
        <v>12.0</v>
      </c>
      <c r="J565" s="566" t="s">
        <v>5331</v>
      </c>
    </row>
    <row r="566" ht="10.5" customHeight="1">
      <c r="A566" s="565">
        <v>44770.0</v>
      </c>
      <c r="B566" s="566" t="s">
        <v>5563</v>
      </c>
      <c r="C566" s="566" t="s">
        <v>6147</v>
      </c>
      <c r="D566" s="566" t="s">
        <v>6256</v>
      </c>
      <c r="E566" s="567">
        <v>0.0</v>
      </c>
      <c r="F566" s="567">
        <v>2008.93</v>
      </c>
      <c r="G566" s="567">
        <v>2250.0</v>
      </c>
      <c r="H566" s="567">
        <v>241.07</v>
      </c>
      <c r="I566" s="569">
        <v>12.0</v>
      </c>
      <c r="J566" s="566" t="s">
        <v>5331</v>
      </c>
    </row>
    <row r="567" ht="10.5" customHeight="1">
      <c r="A567" s="565">
        <v>44770.0</v>
      </c>
      <c r="B567" s="566" t="s">
        <v>5563</v>
      </c>
      <c r="C567" s="566" t="s">
        <v>6147</v>
      </c>
      <c r="D567" s="566" t="s">
        <v>6257</v>
      </c>
      <c r="E567" s="567">
        <v>0.0</v>
      </c>
      <c r="F567" s="567">
        <v>669.64</v>
      </c>
      <c r="G567" s="567">
        <v>750.0</v>
      </c>
      <c r="H567" s="567">
        <v>80.36</v>
      </c>
      <c r="I567" s="569">
        <v>12.0</v>
      </c>
      <c r="J567" s="566" t="s">
        <v>5331</v>
      </c>
    </row>
    <row r="568" ht="10.5" customHeight="1">
      <c r="A568" s="565">
        <v>44770.0</v>
      </c>
      <c r="B568" s="566" t="s">
        <v>5563</v>
      </c>
      <c r="C568" s="566" t="s">
        <v>6147</v>
      </c>
      <c r="D568" s="566" t="s">
        <v>6257</v>
      </c>
      <c r="E568" s="567">
        <v>0.0</v>
      </c>
      <c r="F568" s="567">
        <v>669.64</v>
      </c>
      <c r="G568" s="567">
        <v>750.0</v>
      </c>
      <c r="H568" s="567">
        <v>80.36</v>
      </c>
      <c r="I568" s="569">
        <v>12.0</v>
      </c>
      <c r="J568" s="566" t="s">
        <v>5331</v>
      </c>
    </row>
    <row r="569" ht="10.5" customHeight="1">
      <c r="A569" s="565">
        <v>44770.0</v>
      </c>
      <c r="B569" s="566" t="s">
        <v>5563</v>
      </c>
      <c r="C569" s="566" t="s">
        <v>6147</v>
      </c>
      <c r="D569" s="566" t="s">
        <v>6257</v>
      </c>
      <c r="E569" s="567">
        <v>0.0</v>
      </c>
      <c r="F569" s="567">
        <v>669.64</v>
      </c>
      <c r="G569" s="567">
        <v>750.0</v>
      </c>
      <c r="H569" s="567">
        <v>80.36</v>
      </c>
      <c r="I569" s="569">
        <v>12.0</v>
      </c>
      <c r="J569" s="566" t="s">
        <v>5331</v>
      </c>
    </row>
    <row r="570" ht="10.5" customHeight="1">
      <c r="A570" s="565">
        <v>44770.0</v>
      </c>
      <c r="B570" s="566" t="s">
        <v>5563</v>
      </c>
      <c r="C570" s="566" t="s">
        <v>6147</v>
      </c>
      <c r="D570" s="566" t="s">
        <v>6257</v>
      </c>
      <c r="E570" s="567">
        <v>0.0</v>
      </c>
      <c r="F570" s="567">
        <v>669.64</v>
      </c>
      <c r="G570" s="567">
        <v>750.0</v>
      </c>
      <c r="H570" s="567">
        <v>80.36</v>
      </c>
      <c r="I570" s="569">
        <v>12.0</v>
      </c>
      <c r="J570" s="566" t="s">
        <v>5331</v>
      </c>
    </row>
    <row r="571" ht="10.5" customHeight="1">
      <c r="A571" s="565">
        <v>44770.0</v>
      </c>
      <c r="B571" s="566" t="s">
        <v>5563</v>
      </c>
      <c r="C571" s="566" t="s">
        <v>6147</v>
      </c>
      <c r="D571" s="566" t="s">
        <v>6257</v>
      </c>
      <c r="E571" s="567">
        <v>0.0</v>
      </c>
      <c r="F571" s="567">
        <v>669.64</v>
      </c>
      <c r="G571" s="567">
        <v>750.0</v>
      </c>
      <c r="H571" s="567">
        <v>80.36</v>
      </c>
      <c r="I571" s="569">
        <v>12.0</v>
      </c>
      <c r="J571" s="566" t="s">
        <v>5331</v>
      </c>
    </row>
    <row r="572" ht="10.5" customHeight="1">
      <c r="A572" s="565">
        <v>44771.0</v>
      </c>
      <c r="B572" s="566" t="s">
        <v>5563</v>
      </c>
      <c r="C572" s="566" t="s">
        <v>6258</v>
      </c>
      <c r="D572" s="566" t="s">
        <v>6259</v>
      </c>
      <c r="E572" s="567">
        <v>0.0</v>
      </c>
      <c r="F572" s="567">
        <v>2008.93</v>
      </c>
      <c r="G572" s="567">
        <v>2250.0</v>
      </c>
      <c r="H572" s="567">
        <v>241.07</v>
      </c>
      <c r="I572" s="569">
        <v>12.0</v>
      </c>
      <c r="J572" s="566" t="s">
        <v>5331</v>
      </c>
    </row>
    <row r="573" ht="10.5" customHeight="1">
      <c r="A573" s="565">
        <v>44771.0</v>
      </c>
      <c r="B573" s="566" t="s">
        <v>5563</v>
      </c>
      <c r="C573" s="566" t="s">
        <v>6180</v>
      </c>
      <c r="D573" s="566" t="s">
        <v>6260</v>
      </c>
      <c r="E573" s="567">
        <v>0.0</v>
      </c>
      <c r="F573" s="567">
        <v>491.07</v>
      </c>
      <c r="G573" s="567">
        <v>550.0</v>
      </c>
      <c r="H573" s="567">
        <v>58.93</v>
      </c>
      <c r="I573" s="569">
        <v>12.0</v>
      </c>
      <c r="J573" s="566" t="s">
        <v>5363</v>
      </c>
    </row>
    <row r="574" ht="10.5" customHeight="1">
      <c r="A574" s="570" t="s">
        <v>5560</v>
      </c>
      <c r="B574" s="570"/>
      <c r="C574" s="570"/>
      <c r="D574" s="570"/>
      <c r="E574" s="571">
        <f t="shared" ref="E574:H574" si="24">SUM(E510:E573)</f>
        <v>0</v>
      </c>
      <c r="F574" s="571">
        <f t="shared" si="24"/>
        <v>1059958.16</v>
      </c>
      <c r="G574" s="571">
        <f t="shared" si="24"/>
        <v>1187153.12</v>
      </c>
      <c r="H574" s="571">
        <f t="shared" si="24"/>
        <v>127194.96</v>
      </c>
      <c r="I574" s="570"/>
      <c r="J574" s="570"/>
    </row>
    <row r="575" ht="12.75" customHeight="1"/>
    <row r="576" ht="10.5" customHeight="1">
      <c r="A576" s="573" t="s">
        <v>5284</v>
      </c>
      <c r="B576" s="573"/>
      <c r="C576" s="573"/>
      <c r="D576" s="573"/>
      <c r="E576" s="574">
        <f t="shared" ref="E576:H576" si="25">SUM(E507,E574)</f>
        <v>3000</v>
      </c>
      <c r="F576" s="574">
        <f t="shared" si="25"/>
        <v>1059958.16</v>
      </c>
      <c r="G576" s="574">
        <f t="shared" si="25"/>
        <v>1184153.12</v>
      </c>
      <c r="H576" s="574">
        <f t="shared" si="25"/>
        <v>127194.96</v>
      </c>
      <c r="I576" s="573"/>
      <c r="J576" s="573"/>
    </row>
    <row r="577" ht="14.25" customHeight="1">
      <c r="F577" s="4"/>
      <c r="G577" s="4"/>
      <c r="H577" s="4"/>
    </row>
    <row r="578" ht="10.5" customHeight="1">
      <c r="A578" s="565" t="s">
        <v>6153</v>
      </c>
      <c r="B578" s="566"/>
      <c r="C578" s="566"/>
      <c r="D578" s="566"/>
      <c r="E578" s="567"/>
      <c r="F578" s="567"/>
      <c r="G578" s="4"/>
      <c r="H578" s="567"/>
      <c r="I578" s="569"/>
    </row>
    <row r="579" ht="10.5" customHeight="1">
      <c r="A579" s="565">
        <v>44753.0</v>
      </c>
      <c r="B579" s="566"/>
      <c r="C579" s="566" t="s">
        <v>6261</v>
      </c>
      <c r="D579" s="566" t="s">
        <v>6262</v>
      </c>
      <c r="E579" s="567"/>
      <c r="F579" s="567">
        <f t="shared" ref="F579:F584" si="26">G579/1.12</f>
        <v>2678.571429</v>
      </c>
      <c r="G579" s="567">
        <v>3000.0</v>
      </c>
      <c r="H579" s="567">
        <f t="shared" ref="H579:H584" si="27">F579*0.12</f>
        <v>321.4285714</v>
      </c>
      <c r="I579" s="569"/>
      <c r="J579" s="566" t="s">
        <v>6263</v>
      </c>
    </row>
    <row r="580" ht="10.5" customHeight="1">
      <c r="A580" s="565">
        <v>44754.0</v>
      </c>
      <c r="B580" s="566"/>
      <c r="C580" s="566" t="s">
        <v>6264</v>
      </c>
      <c r="D580" s="566" t="s">
        <v>6265</v>
      </c>
      <c r="E580" s="567"/>
      <c r="F580" s="567">
        <f t="shared" si="26"/>
        <v>1000</v>
      </c>
      <c r="G580" s="567">
        <v>1120.0</v>
      </c>
      <c r="H580" s="567">
        <f t="shared" si="27"/>
        <v>120</v>
      </c>
      <c r="I580" s="569"/>
      <c r="J580" s="566" t="s">
        <v>6266</v>
      </c>
    </row>
    <row r="581" ht="10.5" customHeight="1">
      <c r="A581" s="565">
        <v>44761.0</v>
      </c>
      <c r="B581" s="566"/>
      <c r="C581" s="566" t="s">
        <v>6267</v>
      </c>
      <c r="D581" s="566" t="s">
        <v>6268</v>
      </c>
      <c r="E581" s="567"/>
      <c r="F581" s="567">
        <f t="shared" si="26"/>
        <v>8035.714286</v>
      </c>
      <c r="G581" s="567">
        <v>9000.0</v>
      </c>
      <c r="H581" s="567">
        <f t="shared" si="27"/>
        <v>964.2857143</v>
      </c>
      <c r="I581" s="569"/>
      <c r="J581" s="566" t="s">
        <v>6269</v>
      </c>
    </row>
    <row r="582" ht="10.5" customHeight="1">
      <c r="A582" s="565">
        <v>44761.0</v>
      </c>
      <c r="B582" s="566"/>
      <c r="C582" s="566" t="s">
        <v>6270</v>
      </c>
      <c r="D582" s="566" t="s">
        <v>6271</v>
      </c>
      <c r="E582" s="567"/>
      <c r="F582" s="567">
        <f t="shared" si="26"/>
        <v>535.7142857</v>
      </c>
      <c r="G582" s="567">
        <v>600.0</v>
      </c>
      <c r="H582" s="567">
        <f t="shared" si="27"/>
        <v>64.28571429</v>
      </c>
      <c r="I582" s="569"/>
      <c r="J582" s="566" t="s">
        <v>6272</v>
      </c>
    </row>
    <row r="583" ht="10.5" customHeight="1">
      <c r="A583" s="565">
        <v>44767.0</v>
      </c>
      <c r="B583" s="566"/>
      <c r="C583" s="566" t="s">
        <v>6273</v>
      </c>
      <c r="D583" s="566" t="s">
        <v>6274</v>
      </c>
      <c r="E583" s="567"/>
      <c r="F583" s="567">
        <f t="shared" si="26"/>
        <v>2901.785714</v>
      </c>
      <c r="G583" s="567">
        <v>3250.0</v>
      </c>
      <c r="H583" s="567">
        <f t="shared" si="27"/>
        <v>348.2142857</v>
      </c>
      <c r="I583" s="569"/>
      <c r="J583" s="566" t="s">
        <v>6275</v>
      </c>
    </row>
    <row r="584" ht="10.5" customHeight="1">
      <c r="A584" s="565">
        <v>44769.0</v>
      </c>
      <c r="B584" s="566"/>
      <c r="C584" s="566" t="s">
        <v>6276</v>
      </c>
      <c r="D584" s="566" t="s">
        <v>6277</v>
      </c>
      <c r="E584" s="567"/>
      <c r="F584" s="567">
        <f t="shared" si="26"/>
        <v>13392.85714</v>
      </c>
      <c r="G584" s="567">
        <v>15000.0</v>
      </c>
      <c r="H584" s="567">
        <f t="shared" si="27"/>
        <v>1607.142857</v>
      </c>
      <c r="I584" s="569"/>
      <c r="J584" s="566" t="s">
        <v>6278</v>
      </c>
    </row>
    <row r="585" ht="10.5" customHeight="1">
      <c r="A585" s="602" t="s">
        <v>15</v>
      </c>
      <c r="B585" s="603"/>
      <c r="C585" s="603"/>
      <c r="D585" s="603"/>
      <c r="E585" s="604"/>
      <c r="F585" s="605">
        <f t="shared" ref="F585:H585" si="28">SUM(F579:F584)</f>
        <v>28544.64286</v>
      </c>
      <c r="G585" s="605">
        <f t="shared" si="28"/>
        <v>31970</v>
      </c>
      <c r="H585" s="605">
        <f t="shared" si="28"/>
        <v>3425.357143</v>
      </c>
      <c r="I585" s="606"/>
      <c r="J585" s="603"/>
    </row>
    <row r="586" ht="10.5" customHeight="1">
      <c r="A586" s="607"/>
      <c r="B586" s="608"/>
      <c r="C586" s="608"/>
      <c r="D586" s="608"/>
      <c r="E586" s="609"/>
      <c r="F586" s="609"/>
      <c r="G586" s="609"/>
      <c r="H586" s="609"/>
      <c r="I586" s="610"/>
      <c r="J586" s="608"/>
    </row>
    <row r="587" ht="16.5" customHeight="1">
      <c r="A587" s="565"/>
      <c r="B587" s="566"/>
      <c r="C587" s="596" t="s">
        <v>6279</v>
      </c>
      <c r="D587" s="596"/>
      <c r="E587" s="593"/>
      <c r="F587" s="593">
        <f t="shared" ref="F587:H587" si="29">F574+F585</f>
        <v>1088502.803</v>
      </c>
      <c r="G587" s="593">
        <f t="shared" si="29"/>
        <v>1219123.12</v>
      </c>
      <c r="H587" s="593">
        <f t="shared" si="29"/>
        <v>130620.3171</v>
      </c>
      <c r="I587" s="569"/>
      <c r="J587" s="566"/>
    </row>
    <row r="588" ht="10.5" customHeight="1">
      <c r="A588" s="565"/>
      <c r="B588" s="566"/>
      <c r="C588" s="566"/>
      <c r="D588" s="566"/>
      <c r="E588" s="567"/>
      <c r="F588" s="567">
        <f>F587-SI!I1558</f>
        <v>873574.6779</v>
      </c>
      <c r="G588" s="567"/>
      <c r="H588" s="567"/>
      <c r="I588" s="569"/>
      <c r="J588" s="566"/>
    </row>
    <row r="589" ht="10.5" customHeight="1">
      <c r="A589" s="598"/>
      <c r="B589" s="599"/>
      <c r="C589" s="599"/>
      <c r="D589" s="599"/>
      <c r="E589" s="600"/>
      <c r="F589" s="600"/>
      <c r="G589" s="600"/>
      <c r="H589" s="600"/>
      <c r="I589" s="601"/>
      <c r="J589" s="599"/>
      <c r="K589" s="576"/>
      <c r="L589" s="576"/>
      <c r="M589" s="576"/>
      <c r="N589" s="576"/>
      <c r="O589" s="576"/>
      <c r="P589" s="576"/>
      <c r="Q589" s="576"/>
      <c r="R589" s="576"/>
      <c r="S589" s="576"/>
      <c r="T589" s="576"/>
      <c r="U589" s="576"/>
      <c r="V589" s="576"/>
      <c r="W589" s="576"/>
      <c r="X589" s="576"/>
      <c r="Y589" s="576"/>
      <c r="Z589" s="576"/>
    </row>
    <row r="590" ht="14.25" customHeight="1">
      <c r="F590" s="4"/>
      <c r="G590" s="4"/>
      <c r="H590" s="4"/>
    </row>
    <row r="591" ht="24.75" customHeight="1">
      <c r="A591" s="558" t="s">
        <v>6008</v>
      </c>
    </row>
    <row r="592" ht="18.0" customHeight="1">
      <c r="A592" s="559" t="s">
        <v>5129</v>
      </c>
    </row>
    <row r="593" ht="18.0" customHeight="1">
      <c r="A593" s="559" t="s">
        <v>6280</v>
      </c>
    </row>
    <row r="594" ht="18.0" customHeight="1">
      <c r="A594" s="559" t="s">
        <v>6010</v>
      </c>
    </row>
    <row r="595" ht="12.75" customHeight="1"/>
    <row r="596" ht="119.25" customHeight="1">
      <c r="A596" s="560" t="s">
        <v>6011</v>
      </c>
    </row>
    <row r="597" ht="12.75" customHeight="1"/>
    <row r="598" ht="10.5" customHeight="1">
      <c r="A598" s="561" t="s">
        <v>97</v>
      </c>
      <c r="B598" s="561" t="s">
        <v>5132</v>
      </c>
      <c r="C598" s="561" t="s">
        <v>101</v>
      </c>
      <c r="D598" s="561" t="s">
        <v>5134</v>
      </c>
      <c r="E598" s="562" t="s">
        <v>5135</v>
      </c>
      <c r="F598" s="562" t="s">
        <v>5136</v>
      </c>
      <c r="G598" s="562" t="s">
        <v>5137</v>
      </c>
      <c r="H598" s="562" t="s">
        <v>5139</v>
      </c>
      <c r="I598" s="562" t="s">
        <v>5288</v>
      </c>
      <c r="J598" s="561" t="s">
        <v>5140</v>
      </c>
    </row>
    <row r="599" ht="12.75" customHeight="1"/>
    <row r="600" ht="12.75" customHeight="1">
      <c r="A600" s="564" t="s">
        <v>5289</v>
      </c>
      <c r="B600" s="13"/>
      <c r="C600" s="13"/>
      <c r="D600" s="13"/>
      <c r="E600" s="13"/>
      <c r="F600" s="13"/>
      <c r="G600" s="13"/>
      <c r="H600" s="13"/>
      <c r="I600" s="13"/>
      <c r="J600" s="13"/>
    </row>
    <row r="601" ht="10.5" customHeight="1">
      <c r="A601" s="607">
        <v>44776.0</v>
      </c>
      <c r="B601" s="608" t="s">
        <v>5563</v>
      </c>
      <c r="C601" s="608" t="s">
        <v>5831</v>
      </c>
      <c r="D601" s="608" t="s">
        <v>6281</v>
      </c>
      <c r="E601" s="609">
        <v>0.0</v>
      </c>
      <c r="F601" s="609">
        <v>294.0</v>
      </c>
      <c r="G601" s="609">
        <v>294.0</v>
      </c>
      <c r="H601" s="609">
        <v>0.0</v>
      </c>
      <c r="I601" s="610">
        <v>0.0</v>
      </c>
      <c r="J601" s="608" t="s">
        <v>5325</v>
      </c>
    </row>
    <row r="602" ht="10.5" customHeight="1">
      <c r="A602" s="570" t="s">
        <v>5301</v>
      </c>
      <c r="B602" s="570"/>
      <c r="C602" s="570"/>
      <c r="D602" s="570"/>
      <c r="E602" s="571">
        <f t="shared" ref="E602:H602" si="30">E601</f>
        <v>0</v>
      </c>
      <c r="F602" s="571">
        <f t="shared" si="30"/>
        <v>294</v>
      </c>
      <c r="G602" s="571">
        <f t="shared" si="30"/>
        <v>294</v>
      </c>
      <c r="H602" s="571">
        <f t="shared" si="30"/>
        <v>0</v>
      </c>
      <c r="I602" s="570"/>
      <c r="J602" s="570"/>
    </row>
    <row r="603" ht="12.75" customHeight="1"/>
    <row r="604" ht="12.75" customHeight="1">
      <c r="A604" s="564" t="s">
        <v>5302</v>
      </c>
      <c r="B604" s="13"/>
      <c r="C604" s="13"/>
      <c r="D604" s="13"/>
      <c r="E604" s="13"/>
      <c r="F604" s="13"/>
      <c r="G604" s="13"/>
      <c r="H604" s="13"/>
      <c r="I604" s="13"/>
      <c r="J604" s="13"/>
    </row>
    <row r="605" ht="10.5" customHeight="1">
      <c r="A605" s="607">
        <v>44774.0</v>
      </c>
      <c r="B605" s="608" t="s">
        <v>5563</v>
      </c>
      <c r="C605" s="608" t="s">
        <v>6074</v>
      </c>
      <c r="D605" s="608" t="s">
        <v>6282</v>
      </c>
      <c r="E605" s="609">
        <v>0.0</v>
      </c>
      <c r="F605" s="609">
        <v>2678.57</v>
      </c>
      <c r="G605" s="609">
        <v>3000.0</v>
      </c>
      <c r="H605" s="609">
        <v>321.43</v>
      </c>
      <c r="I605" s="610">
        <v>12.0</v>
      </c>
      <c r="J605" s="608" t="s">
        <v>5292</v>
      </c>
    </row>
    <row r="606" ht="10.5" customHeight="1">
      <c r="A606" s="565">
        <v>44774.0</v>
      </c>
      <c r="B606" s="566" t="s">
        <v>5563</v>
      </c>
      <c r="C606" s="566" t="s">
        <v>6180</v>
      </c>
      <c r="D606" s="566" t="s">
        <v>6283</v>
      </c>
      <c r="E606" s="567">
        <v>0.0</v>
      </c>
      <c r="F606" s="567">
        <v>589.29</v>
      </c>
      <c r="G606" s="567">
        <v>660.0</v>
      </c>
      <c r="H606" s="567">
        <v>70.71</v>
      </c>
      <c r="I606" s="569">
        <v>12.0</v>
      </c>
      <c r="J606" s="566" t="s">
        <v>5363</v>
      </c>
    </row>
    <row r="607" ht="10.5" customHeight="1">
      <c r="A607" s="565">
        <v>44774.0</v>
      </c>
      <c r="B607" s="566" t="s">
        <v>5563</v>
      </c>
      <c r="C607" s="566" t="s">
        <v>6284</v>
      </c>
      <c r="D607" s="566" t="s">
        <v>6285</v>
      </c>
      <c r="E607" s="567">
        <v>0.0</v>
      </c>
      <c r="F607" s="567">
        <v>2678.57</v>
      </c>
      <c r="G607" s="567">
        <v>3000.0</v>
      </c>
      <c r="H607" s="567">
        <v>321.43</v>
      </c>
      <c r="I607" s="569">
        <v>12.0</v>
      </c>
      <c r="J607" s="566" t="s">
        <v>5292</v>
      </c>
    </row>
    <row r="608" ht="10.5" customHeight="1">
      <c r="A608" s="565">
        <v>44776.0</v>
      </c>
      <c r="B608" s="566" t="s">
        <v>5563</v>
      </c>
      <c r="C608" s="566" t="s">
        <v>6286</v>
      </c>
      <c r="D608" s="566" t="s">
        <v>6287</v>
      </c>
      <c r="E608" s="567">
        <v>0.0</v>
      </c>
      <c r="F608" s="567">
        <v>13392.86</v>
      </c>
      <c r="G608" s="567">
        <v>15000.0</v>
      </c>
      <c r="H608" s="567">
        <v>1607.14</v>
      </c>
      <c r="I608" s="569">
        <v>12.0</v>
      </c>
      <c r="J608" s="566" t="s">
        <v>5308</v>
      </c>
    </row>
    <row r="609" ht="10.5" customHeight="1">
      <c r="A609" s="565">
        <v>44776.0</v>
      </c>
      <c r="B609" s="566" t="s">
        <v>5563</v>
      </c>
      <c r="C609" s="566" t="s">
        <v>6047</v>
      </c>
      <c r="D609" s="566" t="s">
        <v>6288</v>
      </c>
      <c r="E609" s="567">
        <v>0.0</v>
      </c>
      <c r="F609" s="567">
        <v>6696.43</v>
      </c>
      <c r="G609" s="567">
        <v>7500.0</v>
      </c>
      <c r="H609" s="567">
        <v>803.57</v>
      </c>
      <c r="I609" s="569">
        <v>12.0</v>
      </c>
      <c r="J609" s="566" t="s">
        <v>5308</v>
      </c>
    </row>
    <row r="610" ht="10.5" customHeight="1">
      <c r="A610" s="565">
        <v>44776.0</v>
      </c>
      <c r="B610" s="566" t="s">
        <v>5563</v>
      </c>
      <c r="C610" s="566" t="s">
        <v>5831</v>
      </c>
      <c r="D610" s="566" t="s">
        <v>6281</v>
      </c>
      <c r="E610" s="567">
        <v>0.0</v>
      </c>
      <c r="F610" s="567">
        <v>500.0</v>
      </c>
      <c r="G610" s="567">
        <v>560.0</v>
      </c>
      <c r="H610" s="567">
        <v>60.0</v>
      </c>
      <c r="I610" s="569">
        <v>12.0</v>
      </c>
      <c r="J610" s="566" t="s">
        <v>5325</v>
      </c>
    </row>
    <row r="611" ht="10.5" customHeight="1">
      <c r="A611" s="565">
        <v>44777.0</v>
      </c>
      <c r="B611" s="566" t="s">
        <v>5563</v>
      </c>
      <c r="C611" s="566" t="s">
        <v>6180</v>
      </c>
      <c r="D611" s="566" t="s">
        <v>6289</v>
      </c>
      <c r="E611" s="567">
        <v>0.0</v>
      </c>
      <c r="F611" s="567">
        <v>589.29</v>
      </c>
      <c r="G611" s="567">
        <v>660.0</v>
      </c>
      <c r="H611" s="567">
        <v>70.71</v>
      </c>
      <c r="I611" s="569">
        <v>12.0</v>
      </c>
      <c r="J611" s="566" t="s">
        <v>5363</v>
      </c>
    </row>
    <row r="612" ht="10.5" customHeight="1">
      <c r="A612" s="565">
        <v>44778.0</v>
      </c>
      <c r="B612" s="566" t="s">
        <v>5563</v>
      </c>
      <c r="C612" s="566" t="s">
        <v>6184</v>
      </c>
      <c r="D612" s="566" t="s">
        <v>6290</v>
      </c>
      <c r="E612" s="567">
        <v>0.0</v>
      </c>
      <c r="F612" s="567">
        <v>2678.57</v>
      </c>
      <c r="G612" s="567">
        <v>3000.0</v>
      </c>
      <c r="H612" s="567">
        <v>321.43</v>
      </c>
      <c r="I612" s="569">
        <v>12.0</v>
      </c>
      <c r="J612" s="566" t="s">
        <v>5331</v>
      </c>
    </row>
    <row r="613" ht="10.5" customHeight="1">
      <c r="A613" s="565">
        <v>44781.0</v>
      </c>
      <c r="B613" s="566" t="s">
        <v>5563</v>
      </c>
      <c r="C613" s="566" t="s">
        <v>6291</v>
      </c>
      <c r="D613" s="566" t="s">
        <v>6292</v>
      </c>
      <c r="E613" s="567">
        <v>0.0</v>
      </c>
      <c r="F613" s="567">
        <v>1785.71</v>
      </c>
      <c r="G613" s="567">
        <v>2000.0</v>
      </c>
      <c r="H613" s="567">
        <v>214.29</v>
      </c>
      <c r="I613" s="569">
        <v>12.0</v>
      </c>
      <c r="J613" s="566" t="s">
        <v>5331</v>
      </c>
    </row>
    <row r="614" ht="10.5" customHeight="1">
      <c r="A614" s="565">
        <v>44781.0</v>
      </c>
      <c r="B614" s="566" t="s">
        <v>5563</v>
      </c>
      <c r="C614" s="566" t="s">
        <v>6291</v>
      </c>
      <c r="D614" s="566" t="s">
        <v>6292</v>
      </c>
      <c r="E614" s="567">
        <v>0.0</v>
      </c>
      <c r="F614" s="567">
        <v>1785.71</v>
      </c>
      <c r="G614" s="567">
        <v>2000.0</v>
      </c>
      <c r="H614" s="567">
        <v>214.29</v>
      </c>
      <c r="I614" s="569">
        <v>12.0</v>
      </c>
      <c r="J614" s="566" t="s">
        <v>5331</v>
      </c>
    </row>
    <row r="615" ht="10.5" customHeight="1">
      <c r="A615" s="565">
        <v>44781.0</v>
      </c>
      <c r="B615" s="566" t="s">
        <v>5563</v>
      </c>
      <c r="C615" s="566" t="s">
        <v>6291</v>
      </c>
      <c r="D615" s="566" t="s">
        <v>6292</v>
      </c>
      <c r="E615" s="567">
        <v>0.0</v>
      </c>
      <c r="F615" s="567">
        <v>1785.71</v>
      </c>
      <c r="G615" s="567">
        <v>2000.0</v>
      </c>
      <c r="H615" s="567">
        <v>214.29</v>
      </c>
      <c r="I615" s="569">
        <v>12.0</v>
      </c>
      <c r="J615" s="566" t="s">
        <v>5331</v>
      </c>
    </row>
    <row r="616" ht="10.5" customHeight="1">
      <c r="A616" s="565">
        <v>44781.0</v>
      </c>
      <c r="B616" s="566" t="s">
        <v>5563</v>
      </c>
      <c r="C616" s="566" t="s">
        <v>6291</v>
      </c>
      <c r="D616" s="566" t="s">
        <v>6292</v>
      </c>
      <c r="E616" s="567">
        <v>0.0</v>
      </c>
      <c r="F616" s="567">
        <v>1785.71</v>
      </c>
      <c r="G616" s="567">
        <v>2000.0</v>
      </c>
      <c r="H616" s="567">
        <v>214.29</v>
      </c>
      <c r="I616" s="569">
        <v>12.0</v>
      </c>
      <c r="J616" s="566" t="s">
        <v>5331</v>
      </c>
    </row>
    <row r="617" ht="10.5" customHeight="1">
      <c r="A617" s="565">
        <v>44781.0</v>
      </c>
      <c r="B617" s="566" t="s">
        <v>5563</v>
      </c>
      <c r="C617" s="566" t="s">
        <v>6291</v>
      </c>
      <c r="D617" s="566" t="s">
        <v>6292</v>
      </c>
      <c r="E617" s="567">
        <v>0.0</v>
      </c>
      <c r="F617" s="567">
        <v>1785.71</v>
      </c>
      <c r="G617" s="567">
        <v>2000.0</v>
      </c>
      <c r="H617" s="567">
        <v>214.29</v>
      </c>
      <c r="I617" s="569">
        <v>12.0</v>
      </c>
      <c r="J617" s="566" t="s">
        <v>5331</v>
      </c>
    </row>
    <row r="618" ht="10.5" customHeight="1">
      <c r="A618" s="565">
        <v>44781.0</v>
      </c>
      <c r="B618" s="566" t="s">
        <v>5563</v>
      </c>
      <c r="C618" s="566" t="s">
        <v>6291</v>
      </c>
      <c r="D618" s="566" t="s">
        <v>6292</v>
      </c>
      <c r="E618" s="567">
        <v>0.0</v>
      </c>
      <c r="F618" s="567">
        <v>1785.72</v>
      </c>
      <c r="G618" s="567">
        <v>2000.0</v>
      </c>
      <c r="H618" s="567">
        <v>214.28</v>
      </c>
      <c r="I618" s="569">
        <v>12.0</v>
      </c>
      <c r="J618" s="566" t="s">
        <v>5331</v>
      </c>
    </row>
    <row r="619" ht="10.5" customHeight="1">
      <c r="A619" s="565">
        <v>44781.0</v>
      </c>
      <c r="B619" s="566" t="s">
        <v>5563</v>
      </c>
      <c r="C619" s="566" t="s">
        <v>6291</v>
      </c>
      <c r="D619" s="566" t="s">
        <v>6292</v>
      </c>
      <c r="E619" s="567">
        <v>0.0</v>
      </c>
      <c r="F619" s="567">
        <v>1785.72</v>
      </c>
      <c r="G619" s="567">
        <v>2000.0</v>
      </c>
      <c r="H619" s="567">
        <v>214.28</v>
      </c>
      <c r="I619" s="569">
        <v>12.0</v>
      </c>
      <c r="J619" s="566" t="s">
        <v>5331</v>
      </c>
    </row>
    <row r="620" ht="10.5" customHeight="1">
      <c r="A620" s="565">
        <v>44781.0</v>
      </c>
      <c r="B620" s="566" t="s">
        <v>5563</v>
      </c>
      <c r="C620" s="566" t="s">
        <v>6291</v>
      </c>
      <c r="D620" s="566" t="s">
        <v>6292</v>
      </c>
      <c r="E620" s="567">
        <v>0.0</v>
      </c>
      <c r="F620" s="567">
        <v>1785.72</v>
      </c>
      <c r="G620" s="567">
        <v>2000.0</v>
      </c>
      <c r="H620" s="567">
        <v>214.28</v>
      </c>
      <c r="I620" s="569">
        <v>12.0</v>
      </c>
      <c r="J620" s="566" t="s">
        <v>5331</v>
      </c>
    </row>
    <row r="621" ht="10.5" customHeight="1">
      <c r="A621" s="565">
        <v>44781.0</v>
      </c>
      <c r="B621" s="566" t="s">
        <v>5563</v>
      </c>
      <c r="C621" s="566" t="s">
        <v>6291</v>
      </c>
      <c r="D621" s="566" t="s">
        <v>6292</v>
      </c>
      <c r="E621" s="567">
        <v>0.0</v>
      </c>
      <c r="F621" s="567">
        <v>1785.72</v>
      </c>
      <c r="G621" s="567">
        <v>2000.0</v>
      </c>
      <c r="H621" s="567">
        <v>214.28</v>
      </c>
      <c r="I621" s="569">
        <v>12.0</v>
      </c>
      <c r="J621" s="566" t="s">
        <v>5331</v>
      </c>
    </row>
    <row r="622" ht="10.5" customHeight="1">
      <c r="A622" s="565">
        <v>44781.0</v>
      </c>
      <c r="B622" s="566" t="s">
        <v>5563</v>
      </c>
      <c r="C622" s="566" t="s">
        <v>6291</v>
      </c>
      <c r="D622" s="566" t="s">
        <v>6292</v>
      </c>
      <c r="E622" s="567">
        <v>0.0</v>
      </c>
      <c r="F622" s="567">
        <v>1785.72</v>
      </c>
      <c r="G622" s="567">
        <v>2000.0</v>
      </c>
      <c r="H622" s="567">
        <v>214.28</v>
      </c>
      <c r="I622" s="569">
        <v>12.0</v>
      </c>
      <c r="J622" s="566" t="s">
        <v>5331</v>
      </c>
    </row>
    <row r="623" ht="10.5" customHeight="1">
      <c r="A623" s="565">
        <v>44783.0</v>
      </c>
      <c r="B623" s="566" t="s">
        <v>5563</v>
      </c>
      <c r="C623" s="566" t="s">
        <v>5829</v>
      </c>
      <c r="D623" s="566" t="s">
        <v>6293</v>
      </c>
      <c r="E623" s="567">
        <v>0.0</v>
      </c>
      <c r="F623" s="567">
        <v>24616.46</v>
      </c>
      <c r="G623" s="567">
        <v>27570.43</v>
      </c>
      <c r="H623" s="567">
        <v>2953.97</v>
      </c>
      <c r="I623" s="569">
        <v>12.0</v>
      </c>
      <c r="J623" s="566" t="s">
        <v>6021</v>
      </c>
    </row>
    <row r="624" ht="10.5" customHeight="1">
      <c r="A624" s="565">
        <v>44783.0</v>
      </c>
      <c r="B624" s="566" t="s">
        <v>5563</v>
      </c>
      <c r="C624" s="566" t="s">
        <v>5829</v>
      </c>
      <c r="D624" s="566" t="s">
        <v>6294</v>
      </c>
      <c r="E624" s="567">
        <v>0.0</v>
      </c>
      <c r="F624" s="567">
        <v>2392.47</v>
      </c>
      <c r="G624" s="567">
        <v>2679.57</v>
      </c>
      <c r="H624" s="567">
        <v>287.1</v>
      </c>
      <c r="I624" s="569">
        <v>12.0</v>
      </c>
      <c r="J624" s="566" t="s">
        <v>6021</v>
      </c>
    </row>
    <row r="625" ht="10.5" customHeight="1">
      <c r="A625" s="565">
        <v>44784.0</v>
      </c>
      <c r="B625" s="566" t="s">
        <v>5563</v>
      </c>
      <c r="C625" s="566" t="s">
        <v>5887</v>
      </c>
      <c r="D625" s="566" t="s">
        <v>6295</v>
      </c>
      <c r="E625" s="567">
        <v>0.0</v>
      </c>
      <c r="F625" s="567">
        <v>1116.07</v>
      </c>
      <c r="G625" s="567">
        <v>1250.0</v>
      </c>
      <c r="H625" s="567">
        <v>133.93</v>
      </c>
      <c r="I625" s="569">
        <v>12.0</v>
      </c>
      <c r="J625" s="566" t="s">
        <v>5308</v>
      </c>
    </row>
    <row r="626" ht="10.5" customHeight="1">
      <c r="A626" s="565">
        <v>44784.0</v>
      </c>
      <c r="B626" s="566" t="s">
        <v>5563</v>
      </c>
      <c r="C626" s="566" t="s">
        <v>6180</v>
      </c>
      <c r="D626" s="566" t="s">
        <v>6296</v>
      </c>
      <c r="E626" s="567">
        <v>0.0</v>
      </c>
      <c r="F626" s="567">
        <v>589.29</v>
      </c>
      <c r="G626" s="567">
        <v>660.0</v>
      </c>
      <c r="H626" s="567">
        <v>70.71</v>
      </c>
      <c r="I626" s="569">
        <v>12.0</v>
      </c>
      <c r="J626" s="566" t="s">
        <v>5363</v>
      </c>
    </row>
    <row r="627" ht="10.5" customHeight="1">
      <c r="A627" s="565">
        <v>44786.0</v>
      </c>
      <c r="B627" s="566" t="s">
        <v>5563</v>
      </c>
      <c r="C627" s="566" t="s">
        <v>6247</v>
      </c>
      <c r="D627" s="566" t="s">
        <v>6297</v>
      </c>
      <c r="E627" s="567">
        <v>0.0</v>
      </c>
      <c r="F627" s="567">
        <v>1785.71</v>
      </c>
      <c r="G627" s="567">
        <v>2000.0</v>
      </c>
      <c r="H627" s="567">
        <v>214.29</v>
      </c>
      <c r="I627" s="569">
        <v>12.0</v>
      </c>
      <c r="J627" s="566" t="s">
        <v>5331</v>
      </c>
    </row>
    <row r="628" ht="10.5" customHeight="1">
      <c r="A628" s="565">
        <v>44788.0</v>
      </c>
      <c r="B628" s="566" t="s">
        <v>5563</v>
      </c>
      <c r="C628" s="566" t="s">
        <v>6298</v>
      </c>
      <c r="D628" s="566" t="s">
        <v>6299</v>
      </c>
      <c r="E628" s="567">
        <v>0.0</v>
      </c>
      <c r="F628" s="567">
        <v>1071.43</v>
      </c>
      <c r="G628" s="567">
        <v>1200.0</v>
      </c>
      <c r="H628" s="567">
        <v>128.57</v>
      </c>
      <c r="I628" s="569">
        <v>12.0</v>
      </c>
      <c r="J628" s="566" t="s">
        <v>5331</v>
      </c>
    </row>
    <row r="629" ht="10.5" customHeight="1">
      <c r="A629" s="565">
        <v>44788.0</v>
      </c>
      <c r="B629" s="566" t="s">
        <v>5563</v>
      </c>
      <c r="C629" s="566" t="s">
        <v>6249</v>
      </c>
      <c r="D629" s="566" t="s">
        <v>6300</v>
      </c>
      <c r="E629" s="567">
        <v>0.0</v>
      </c>
      <c r="F629" s="567">
        <v>3125.0</v>
      </c>
      <c r="G629" s="567">
        <v>3500.0</v>
      </c>
      <c r="H629" s="567">
        <v>375.0</v>
      </c>
      <c r="I629" s="569">
        <v>12.0</v>
      </c>
      <c r="J629" s="566" t="s">
        <v>5331</v>
      </c>
    </row>
    <row r="630" ht="10.5" customHeight="1">
      <c r="A630" s="565">
        <v>44788.0</v>
      </c>
      <c r="B630" s="566" t="s">
        <v>5563</v>
      </c>
      <c r="C630" s="566" t="s">
        <v>6249</v>
      </c>
      <c r="D630" s="566" t="s">
        <v>6300</v>
      </c>
      <c r="E630" s="567">
        <v>0.0</v>
      </c>
      <c r="F630" s="567">
        <v>3125.0</v>
      </c>
      <c r="G630" s="567">
        <v>3500.0</v>
      </c>
      <c r="H630" s="567">
        <v>375.0</v>
      </c>
      <c r="I630" s="569">
        <v>12.0</v>
      </c>
      <c r="J630" s="566" t="s">
        <v>5331</v>
      </c>
    </row>
    <row r="631" ht="10.5" customHeight="1">
      <c r="A631" s="565">
        <v>44788.0</v>
      </c>
      <c r="B631" s="566" t="s">
        <v>5563</v>
      </c>
      <c r="C631" s="566" t="s">
        <v>6249</v>
      </c>
      <c r="D631" s="566" t="s">
        <v>6300</v>
      </c>
      <c r="E631" s="567">
        <v>0.0</v>
      </c>
      <c r="F631" s="567">
        <v>3125.0</v>
      </c>
      <c r="G631" s="567">
        <v>3500.0</v>
      </c>
      <c r="H631" s="567">
        <v>375.0</v>
      </c>
      <c r="I631" s="569">
        <v>12.0</v>
      </c>
      <c r="J631" s="566" t="s">
        <v>5331</v>
      </c>
    </row>
    <row r="632" ht="10.5" customHeight="1">
      <c r="A632" s="565">
        <v>44788.0</v>
      </c>
      <c r="B632" s="566" t="s">
        <v>5563</v>
      </c>
      <c r="C632" s="566" t="s">
        <v>6249</v>
      </c>
      <c r="D632" s="566" t="s">
        <v>6300</v>
      </c>
      <c r="E632" s="567">
        <v>0.0</v>
      </c>
      <c r="F632" s="567">
        <v>3125.0</v>
      </c>
      <c r="G632" s="567">
        <v>3500.0</v>
      </c>
      <c r="H632" s="567">
        <v>375.0</v>
      </c>
      <c r="I632" s="569">
        <v>12.0</v>
      </c>
      <c r="J632" s="566" t="s">
        <v>5331</v>
      </c>
    </row>
    <row r="633" ht="10.5" customHeight="1">
      <c r="A633" s="565">
        <v>44788.0</v>
      </c>
      <c r="B633" s="566" t="s">
        <v>5563</v>
      </c>
      <c r="C633" s="566" t="s">
        <v>6249</v>
      </c>
      <c r="D633" s="566" t="s">
        <v>6300</v>
      </c>
      <c r="E633" s="567">
        <v>0.0</v>
      </c>
      <c r="F633" s="567">
        <v>3125.0</v>
      </c>
      <c r="G633" s="567">
        <v>3500.0</v>
      </c>
      <c r="H633" s="567">
        <v>375.0</v>
      </c>
      <c r="I633" s="569">
        <v>12.0</v>
      </c>
      <c r="J633" s="566" t="s">
        <v>5331</v>
      </c>
    </row>
    <row r="634" ht="10.5" customHeight="1">
      <c r="A634" s="565">
        <v>44788.0</v>
      </c>
      <c r="B634" s="566" t="s">
        <v>5563</v>
      </c>
      <c r="C634" s="566" t="s">
        <v>6249</v>
      </c>
      <c r="D634" s="566" t="s">
        <v>6300</v>
      </c>
      <c r="E634" s="567">
        <v>0.0</v>
      </c>
      <c r="F634" s="567">
        <v>3125.0</v>
      </c>
      <c r="G634" s="567">
        <v>3500.0</v>
      </c>
      <c r="H634" s="567">
        <v>375.0</v>
      </c>
      <c r="I634" s="569">
        <v>12.0</v>
      </c>
      <c r="J634" s="566" t="s">
        <v>5331</v>
      </c>
    </row>
    <row r="635" ht="10.5" customHeight="1">
      <c r="A635" s="565">
        <v>44788.0</v>
      </c>
      <c r="B635" s="566" t="s">
        <v>5563</v>
      </c>
      <c r="C635" s="566" t="s">
        <v>6249</v>
      </c>
      <c r="D635" s="566" t="s">
        <v>6300</v>
      </c>
      <c r="E635" s="567">
        <v>0.0</v>
      </c>
      <c r="F635" s="567">
        <v>3125.0</v>
      </c>
      <c r="G635" s="567">
        <v>3500.0</v>
      </c>
      <c r="H635" s="567">
        <v>375.0</v>
      </c>
      <c r="I635" s="569">
        <v>12.0</v>
      </c>
      <c r="J635" s="566" t="s">
        <v>5331</v>
      </c>
    </row>
    <row r="636" ht="10.5" customHeight="1">
      <c r="A636" s="565">
        <v>44788.0</v>
      </c>
      <c r="B636" s="566" t="s">
        <v>5563</v>
      </c>
      <c r="C636" s="566" t="s">
        <v>6249</v>
      </c>
      <c r="D636" s="566" t="s">
        <v>6300</v>
      </c>
      <c r="E636" s="567">
        <v>0.0</v>
      </c>
      <c r="F636" s="567">
        <v>3125.0</v>
      </c>
      <c r="G636" s="567">
        <v>3500.0</v>
      </c>
      <c r="H636" s="567">
        <v>375.0</v>
      </c>
      <c r="I636" s="569">
        <v>12.0</v>
      </c>
      <c r="J636" s="566" t="s">
        <v>5331</v>
      </c>
    </row>
    <row r="637" ht="10.5" customHeight="1">
      <c r="A637" s="565">
        <v>44788.0</v>
      </c>
      <c r="B637" s="566" t="s">
        <v>5563</v>
      </c>
      <c r="C637" s="566" t="s">
        <v>6249</v>
      </c>
      <c r="D637" s="566" t="s">
        <v>6300</v>
      </c>
      <c r="E637" s="567">
        <v>0.0</v>
      </c>
      <c r="F637" s="567">
        <v>3125.0</v>
      </c>
      <c r="G637" s="567">
        <v>3500.0</v>
      </c>
      <c r="H637" s="567">
        <v>375.0</v>
      </c>
      <c r="I637" s="569">
        <v>12.0</v>
      </c>
      <c r="J637" s="566" t="s">
        <v>5331</v>
      </c>
    </row>
    <row r="638" ht="10.5" customHeight="1">
      <c r="A638" s="565">
        <v>44788.0</v>
      </c>
      <c r="B638" s="566" t="s">
        <v>5563</v>
      </c>
      <c r="C638" s="566" t="s">
        <v>6249</v>
      </c>
      <c r="D638" s="566" t="s">
        <v>6300</v>
      </c>
      <c r="E638" s="567">
        <v>0.0</v>
      </c>
      <c r="F638" s="567">
        <v>3125.0</v>
      </c>
      <c r="G638" s="567">
        <v>3500.0</v>
      </c>
      <c r="H638" s="567">
        <v>375.0</v>
      </c>
      <c r="I638" s="569">
        <v>12.0</v>
      </c>
      <c r="J638" s="566" t="s">
        <v>5331</v>
      </c>
    </row>
    <row r="639" ht="10.5" customHeight="1">
      <c r="A639" s="565">
        <v>44788.0</v>
      </c>
      <c r="B639" s="566" t="s">
        <v>5563</v>
      </c>
      <c r="C639" s="566" t="s">
        <v>6298</v>
      </c>
      <c r="D639" s="566" t="s">
        <v>6299</v>
      </c>
      <c r="E639" s="567">
        <v>0.0</v>
      </c>
      <c r="F639" s="567">
        <v>1071.43</v>
      </c>
      <c r="G639" s="567">
        <v>1200.0</v>
      </c>
      <c r="H639" s="567">
        <v>128.57</v>
      </c>
      <c r="I639" s="569">
        <v>12.0</v>
      </c>
      <c r="J639" s="566" t="s">
        <v>5331</v>
      </c>
    </row>
    <row r="640" ht="10.5" customHeight="1">
      <c r="A640" s="565">
        <v>44789.0</v>
      </c>
      <c r="B640" s="566" t="s">
        <v>5563</v>
      </c>
      <c r="C640" s="566" t="s">
        <v>6069</v>
      </c>
      <c r="D640" s="566" t="s">
        <v>6301</v>
      </c>
      <c r="E640" s="567">
        <v>0.0</v>
      </c>
      <c r="F640" s="567">
        <v>6696.43</v>
      </c>
      <c r="G640" s="567">
        <v>7500.0</v>
      </c>
      <c r="H640" s="567">
        <v>803.57</v>
      </c>
      <c r="I640" s="569">
        <v>12.0</v>
      </c>
      <c r="J640" s="566" t="s">
        <v>5308</v>
      </c>
    </row>
    <row r="641" ht="10.5" customHeight="1">
      <c r="A641" s="565">
        <v>44789.0</v>
      </c>
      <c r="B641" s="566" t="s">
        <v>5563</v>
      </c>
      <c r="C641" s="566" t="s">
        <v>6302</v>
      </c>
      <c r="D641" s="566" t="s">
        <v>6303</v>
      </c>
      <c r="E641" s="567">
        <v>0.0</v>
      </c>
      <c r="F641" s="567">
        <v>6361.6</v>
      </c>
      <c r="G641" s="567">
        <v>7125.0</v>
      </c>
      <c r="H641" s="567">
        <v>763.4</v>
      </c>
      <c r="I641" s="569">
        <v>12.0</v>
      </c>
      <c r="J641" s="566" t="s">
        <v>5308</v>
      </c>
    </row>
    <row r="642" ht="10.5" customHeight="1">
      <c r="A642" s="565">
        <v>44789.0</v>
      </c>
      <c r="B642" s="566" t="s">
        <v>5563</v>
      </c>
      <c r="C642" s="566" t="s">
        <v>6304</v>
      </c>
      <c r="D642" s="566" t="s">
        <v>6305</v>
      </c>
      <c r="E642" s="567">
        <v>0.0</v>
      </c>
      <c r="F642" s="567">
        <v>3191.82</v>
      </c>
      <c r="G642" s="567">
        <v>3574.84</v>
      </c>
      <c r="H642" s="567">
        <v>383.02</v>
      </c>
      <c r="I642" s="569">
        <v>12.0</v>
      </c>
      <c r="J642" s="566" t="s">
        <v>5331</v>
      </c>
    </row>
    <row r="643" ht="10.5" customHeight="1">
      <c r="A643" s="565">
        <v>44789.0</v>
      </c>
      <c r="B643" s="566" t="s">
        <v>5563</v>
      </c>
      <c r="C643" s="566" t="s">
        <v>6177</v>
      </c>
      <c r="D643" s="566" t="s">
        <v>6306</v>
      </c>
      <c r="E643" s="567">
        <v>0.0</v>
      </c>
      <c r="F643" s="567">
        <v>6361.6</v>
      </c>
      <c r="G643" s="567">
        <v>7125.0</v>
      </c>
      <c r="H643" s="567">
        <v>763.4</v>
      </c>
      <c r="I643" s="569">
        <v>12.0</v>
      </c>
      <c r="J643" s="566" t="s">
        <v>5308</v>
      </c>
    </row>
    <row r="644" ht="10.5" customHeight="1">
      <c r="A644" s="565">
        <v>44789.0</v>
      </c>
      <c r="B644" s="566" t="s">
        <v>5563</v>
      </c>
      <c r="C644" s="566" t="s">
        <v>6304</v>
      </c>
      <c r="D644" s="566" t="s">
        <v>6307</v>
      </c>
      <c r="E644" s="567">
        <v>0.0</v>
      </c>
      <c r="F644" s="567">
        <v>1160.71</v>
      </c>
      <c r="G644" s="567">
        <v>1300.0</v>
      </c>
      <c r="H644" s="567">
        <v>139.29</v>
      </c>
      <c r="I644" s="569">
        <v>12.0</v>
      </c>
      <c r="J644" s="566" t="s">
        <v>5331</v>
      </c>
    </row>
    <row r="645" ht="10.5" customHeight="1">
      <c r="A645" s="565">
        <v>44789.0</v>
      </c>
      <c r="B645" s="566" t="s">
        <v>5563</v>
      </c>
      <c r="C645" s="566" t="s">
        <v>6180</v>
      </c>
      <c r="D645" s="566" t="s">
        <v>6308</v>
      </c>
      <c r="E645" s="567">
        <v>0.0</v>
      </c>
      <c r="F645" s="567">
        <v>2946.43</v>
      </c>
      <c r="G645" s="567">
        <v>3300.0</v>
      </c>
      <c r="H645" s="567">
        <v>353.57</v>
      </c>
      <c r="I645" s="569">
        <v>12.0</v>
      </c>
      <c r="J645" s="566" t="s">
        <v>6021</v>
      </c>
    </row>
    <row r="646" ht="10.5" customHeight="1">
      <c r="A646" s="565">
        <v>44789.0</v>
      </c>
      <c r="B646" s="566" t="s">
        <v>5563</v>
      </c>
      <c r="C646" s="566" t="s">
        <v>6304</v>
      </c>
      <c r="D646" s="566" t="s">
        <v>6305</v>
      </c>
      <c r="E646" s="567">
        <v>0.0</v>
      </c>
      <c r="F646" s="567">
        <v>2272.47</v>
      </c>
      <c r="G646" s="567">
        <v>2545.16</v>
      </c>
      <c r="H646" s="567">
        <v>272.69</v>
      </c>
      <c r="I646" s="569">
        <v>12.0</v>
      </c>
      <c r="J646" s="566" t="s">
        <v>5331</v>
      </c>
    </row>
    <row r="647" ht="10.5" customHeight="1">
      <c r="A647" s="565">
        <v>44792.0</v>
      </c>
      <c r="B647" s="566" t="s">
        <v>5563</v>
      </c>
      <c r="C647" s="566" t="s">
        <v>6309</v>
      </c>
      <c r="D647" s="566" t="s">
        <v>6310</v>
      </c>
      <c r="E647" s="567">
        <v>0.0</v>
      </c>
      <c r="F647" s="567">
        <v>1517.86</v>
      </c>
      <c r="G647" s="567">
        <v>1700.0</v>
      </c>
      <c r="H647" s="567">
        <v>182.14</v>
      </c>
      <c r="I647" s="569">
        <v>12.0</v>
      </c>
      <c r="J647" s="566" t="s">
        <v>5331</v>
      </c>
    </row>
    <row r="648" ht="10.5" customHeight="1">
      <c r="A648" s="565">
        <v>44792.0</v>
      </c>
      <c r="B648" s="566" t="s">
        <v>5563</v>
      </c>
      <c r="C648" s="566" t="s">
        <v>5831</v>
      </c>
      <c r="D648" s="566" t="s">
        <v>6311</v>
      </c>
      <c r="E648" s="567">
        <v>0.0</v>
      </c>
      <c r="F648" s="567">
        <v>9450.0</v>
      </c>
      <c r="G648" s="567">
        <v>10584.0</v>
      </c>
      <c r="H648" s="567">
        <v>1134.0</v>
      </c>
      <c r="I648" s="569">
        <v>12.0</v>
      </c>
      <c r="J648" s="566" t="s">
        <v>5325</v>
      </c>
    </row>
    <row r="649" ht="10.5" customHeight="1">
      <c r="A649" s="565">
        <v>44792.0</v>
      </c>
      <c r="B649" s="566" t="s">
        <v>5563</v>
      </c>
      <c r="C649" s="566" t="s">
        <v>5831</v>
      </c>
      <c r="D649" s="566" t="s">
        <v>6311</v>
      </c>
      <c r="E649" s="567">
        <v>0.0</v>
      </c>
      <c r="F649" s="567">
        <v>4725.0</v>
      </c>
      <c r="G649" s="567">
        <v>5292.0</v>
      </c>
      <c r="H649" s="567">
        <v>567.0</v>
      </c>
      <c r="I649" s="569">
        <v>12.0</v>
      </c>
      <c r="J649" s="566" t="s">
        <v>5325</v>
      </c>
    </row>
    <row r="650" ht="10.5" customHeight="1">
      <c r="A650" s="565">
        <v>44792.0</v>
      </c>
      <c r="B650" s="566" t="s">
        <v>5563</v>
      </c>
      <c r="C650" s="566" t="s">
        <v>5831</v>
      </c>
      <c r="D650" s="566" t="s">
        <v>6311</v>
      </c>
      <c r="E650" s="567">
        <v>0.0</v>
      </c>
      <c r="F650" s="567">
        <v>270000.0</v>
      </c>
      <c r="G650" s="567">
        <v>302400.0</v>
      </c>
      <c r="H650" s="567">
        <v>32400.0</v>
      </c>
      <c r="I650" s="569">
        <v>12.0</v>
      </c>
      <c r="J650" s="566" t="s">
        <v>5324</v>
      </c>
    </row>
    <row r="651" ht="10.5" customHeight="1">
      <c r="A651" s="565">
        <v>44792.0</v>
      </c>
      <c r="B651" s="566" t="s">
        <v>5563</v>
      </c>
      <c r="C651" s="566" t="s">
        <v>5831</v>
      </c>
      <c r="D651" s="566" t="s">
        <v>6311</v>
      </c>
      <c r="E651" s="567">
        <v>0.0</v>
      </c>
      <c r="F651" s="567">
        <v>144000.0</v>
      </c>
      <c r="G651" s="567">
        <v>161280.0</v>
      </c>
      <c r="H651" s="567">
        <v>17280.0</v>
      </c>
      <c r="I651" s="569">
        <v>12.0</v>
      </c>
      <c r="J651" s="566" t="s">
        <v>5324</v>
      </c>
    </row>
    <row r="652" ht="10.5" customHeight="1">
      <c r="A652" s="565">
        <v>44792.0</v>
      </c>
      <c r="B652" s="566" t="s">
        <v>5563</v>
      </c>
      <c r="C652" s="566" t="s">
        <v>5831</v>
      </c>
      <c r="D652" s="566" t="s">
        <v>6311</v>
      </c>
      <c r="E652" s="567">
        <v>0.0</v>
      </c>
      <c r="F652" s="567">
        <v>216000.0</v>
      </c>
      <c r="G652" s="567">
        <v>241920.0</v>
      </c>
      <c r="H652" s="567">
        <v>25920.0</v>
      </c>
      <c r="I652" s="569">
        <v>12.0</v>
      </c>
      <c r="J652" s="566" t="s">
        <v>5324</v>
      </c>
    </row>
    <row r="653" ht="10.5" customHeight="1">
      <c r="A653" s="565">
        <v>44792.0</v>
      </c>
      <c r="B653" s="566" t="s">
        <v>5563</v>
      </c>
      <c r="C653" s="566" t="s">
        <v>5831</v>
      </c>
      <c r="D653" s="566" t="s">
        <v>6311</v>
      </c>
      <c r="E653" s="567">
        <v>0.0</v>
      </c>
      <c r="F653" s="567">
        <v>162000.0</v>
      </c>
      <c r="G653" s="567">
        <v>181440.0</v>
      </c>
      <c r="H653" s="567">
        <v>19440.0</v>
      </c>
      <c r="I653" s="569">
        <v>12.0</v>
      </c>
      <c r="J653" s="566" t="s">
        <v>5324</v>
      </c>
    </row>
    <row r="654" ht="10.5" customHeight="1">
      <c r="A654" s="565">
        <v>44792.0</v>
      </c>
      <c r="B654" s="566" t="s">
        <v>5563</v>
      </c>
      <c r="C654" s="566" t="s">
        <v>5831</v>
      </c>
      <c r="D654" s="566" t="s">
        <v>6311</v>
      </c>
      <c r="E654" s="567">
        <v>0.0</v>
      </c>
      <c r="F654" s="567">
        <v>54000.0</v>
      </c>
      <c r="G654" s="567">
        <v>60480.0</v>
      </c>
      <c r="H654" s="567">
        <v>6480.0</v>
      </c>
      <c r="I654" s="569">
        <v>12.0</v>
      </c>
      <c r="J654" s="566" t="s">
        <v>5324</v>
      </c>
    </row>
    <row r="655" ht="10.5" customHeight="1">
      <c r="A655" s="565">
        <v>44792.0</v>
      </c>
      <c r="B655" s="566" t="s">
        <v>5563</v>
      </c>
      <c r="C655" s="566" t="s">
        <v>5831</v>
      </c>
      <c r="D655" s="566" t="s">
        <v>6311</v>
      </c>
      <c r="E655" s="567">
        <v>0.0</v>
      </c>
      <c r="F655" s="567">
        <v>54000.0</v>
      </c>
      <c r="G655" s="567">
        <v>60480.0</v>
      </c>
      <c r="H655" s="567">
        <v>6480.0</v>
      </c>
      <c r="I655" s="569">
        <v>12.0</v>
      </c>
      <c r="J655" s="566" t="s">
        <v>5324</v>
      </c>
    </row>
    <row r="656" ht="10.5" customHeight="1">
      <c r="A656" s="565">
        <v>44792.0</v>
      </c>
      <c r="B656" s="566" t="s">
        <v>5563</v>
      </c>
      <c r="C656" s="566" t="s">
        <v>5831</v>
      </c>
      <c r="D656" s="566" t="s">
        <v>6311</v>
      </c>
      <c r="E656" s="567">
        <v>0.0</v>
      </c>
      <c r="F656" s="567">
        <v>9000.0</v>
      </c>
      <c r="G656" s="567">
        <v>10080.0</v>
      </c>
      <c r="H656" s="567">
        <v>1080.0</v>
      </c>
      <c r="I656" s="569">
        <v>12.0</v>
      </c>
      <c r="J656" s="566" t="s">
        <v>5324</v>
      </c>
    </row>
    <row r="657" ht="10.5" customHeight="1">
      <c r="A657" s="565">
        <v>44792.0</v>
      </c>
      <c r="B657" s="566" t="s">
        <v>5563</v>
      </c>
      <c r="C657" s="566" t="s">
        <v>5831</v>
      </c>
      <c r="D657" s="566" t="s">
        <v>6311</v>
      </c>
      <c r="E657" s="567">
        <v>0.0</v>
      </c>
      <c r="F657" s="567">
        <v>9000.0</v>
      </c>
      <c r="G657" s="567">
        <v>10080.0</v>
      </c>
      <c r="H657" s="567">
        <v>1080.0</v>
      </c>
      <c r="I657" s="569">
        <v>12.0</v>
      </c>
      <c r="J657" s="566" t="s">
        <v>5324</v>
      </c>
    </row>
    <row r="658" ht="10.5" customHeight="1">
      <c r="A658" s="565">
        <v>44795.0</v>
      </c>
      <c r="B658" s="566" t="s">
        <v>5563</v>
      </c>
      <c r="C658" s="566" t="s">
        <v>6205</v>
      </c>
      <c r="D658" s="566" t="s">
        <v>6312</v>
      </c>
      <c r="E658" s="567">
        <v>0.0</v>
      </c>
      <c r="F658" s="567">
        <v>4630.5</v>
      </c>
      <c r="G658" s="567">
        <v>5186.16</v>
      </c>
      <c r="H658" s="567">
        <v>555.66</v>
      </c>
      <c r="I658" s="569">
        <v>12.0</v>
      </c>
      <c r="J658" s="566" t="s">
        <v>5325</v>
      </c>
    </row>
    <row r="659" ht="10.5" customHeight="1">
      <c r="A659" s="565">
        <v>44795.0</v>
      </c>
      <c r="B659" s="566" t="s">
        <v>5563</v>
      </c>
      <c r="C659" s="566" t="s">
        <v>6205</v>
      </c>
      <c r="D659" s="566" t="s">
        <v>6312</v>
      </c>
      <c r="E659" s="567">
        <v>0.0</v>
      </c>
      <c r="F659" s="567">
        <v>4630.5</v>
      </c>
      <c r="G659" s="567">
        <v>5186.16</v>
      </c>
      <c r="H659" s="567">
        <v>555.66</v>
      </c>
      <c r="I659" s="569">
        <v>12.0</v>
      </c>
      <c r="J659" s="566" t="s">
        <v>5325</v>
      </c>
    </row>
    <row r="660" ht="10.5" customHeight="1">
      <c r="A660" s="565">
        <v>44795.0</v>
      </c>
      <c r="B660" s="566" t="s">
        <v>5563</v>
      </c>
      <c r="C660" s="566" t="s">
        <v>6205</v>
      </c>
      <c r="D660" s="566" t="s">
        <v>6312</v>
      </c>
      <c r="E660" s="567">
        <v>0.0</v>
      </c>
      <c r="F660" s="567">
        <v>2000.0</v>
      </c>
      <c r="G660" s="567">
        <v>2240.0</v>
      </c>
      <c r="H660" s="567">
        <v>240.0</v>
      </c>
      <c r="I660" s="569">
        <v>12.0</v>
      </c>
      <c r="J660" s="566" t="s">
        <v>5325</v>
      </c>
    </row>
    <row r="661" ht="10.5" customHeight="1">
      <c r="A661" s="565">
        <v>44796.0</v>
      </c>
      <c r="B661" s="566" t="s">
        <v>5563</v>
      </c>
      <c r="C661" s="566" t="s">
        <v>5916</v>
      </c>
      <c r="D661" s="566" t="s">
        <v>6313</v>
      </c>
      <c r="E661" s="567">
        <v>0.0</v>
      </c>
      <c r="F661" s="567">
        <v>736.61</v>
      </c>
      <c r="G661" s="567">
        <v>825.0</v>
      </c>
      <c r="H661" s="567">
        <v>88.39</v>
      </c>
      <c r="I661" s="569">
        <v>12.0</v>
      </c>
      <c r="J661" s="566" t="s">
        <v>5363</v>
      </c>
    </row>
    <row r="662" ht="10.5" customHeight="1">
      <c r="A662" s="565">
        <v>44796.0</v>
      </c>
      <c r="B662" s="566" t="s">
        <v>5563</v>
      </c>
      <c r="C662" s="566" t="s">
        <v>5916</v>
      </c>
      <c r="D662" s="566" t="s">
        <v>6313</v>
      </c>
      <c r="E662" s="567">
        <v>0.0</v>
      </c>
      <c r="F662" s="567">
        <v>535.71</v>
      </c>
      <c r="G662" s="567">
        <v>600.0</v>
      </c>
      <c r="H662" s="567">
        <v>64.29</v>
      </c>
      <c r="I662" s="569">
        <v>12.0</v>
      </c>
      <c r="J662" s="566" t="s">
        <v>5470</v>
      </c>
    </row>
    <row r="663" ht="10.5" customHeight="1">
      <c r="A663" s="565">
        <v>44797.0</v>
      </c>
      <c r="B663" s="566" t="s">
        <v>5563</v>
      </c>
      <c r="C663" s="566" t="s">
        <v>6314</v>
      </c>
      <c r="D663" s="566" t="s">
        <v>6315</v>
      </c>
      <c r="E663" s="567">
        <v>0.0</v>
      </c>
      <c r="F663" s="567">
        <v>589.29</v>
      </c>
      <c r="G663" s="567">
        <v>660.0</v>
      </c>
      <c r="H663" s="567">
        <v>70.71</v>
      </c>
      <c r="I663" s="569">
        <v>12.0</v>
      </c>
      <c r="J663" s="566" t="s">
        <v>5363</v>
      </c>
    </row>
    <row r="664" ht="10.5" customHeight="1">
      <c r="A664" s="565">
        <v>44798.0</v>
      </c>
      <c r="B664" s="566" t="s">
        <v>5563</v>
      </c>
      <c r="C664" s="566" t="s">
        <v>6316</v>
      </c>
      <c r="D664" s="566" t="s">
        <v>6317</v>
      </c>
      <c r="E664" s="567">
        <v>0.0</v>
      </c>
      <c r="F664" s="567">
        <v>6289.73</v>
      </c>
      <c r="G664" s="567">
        <v>7044.5</v>
      </c>
      <c r="H664" s="567">
        <v>754.77</v>
      </c>
      <c r="I664" s="569">
        <v>12.0</v>
      </c>
      <c r="J664" s="566" t="s">
        <v>5331</v>
      </c>
    </row>
    <row r="665" ht="10.5" customHeight="1">
      <c r="A665" s="565">
        <v>44798.0</v>
      </c>
      <c r="B665" s="566" t="s">
        <v>5563</v>
      </c>
      <c r="C665" s="566" t="s">
        <v>6316</v>
      </c>
      <c r="D665" s="566" t="s">
        <v>6317</v>
      </c>
      <c r="E665" s="567">
        <v>0.0</v>
      </c>
      <c r="F665" s="567">
        <v>228.13</v>
      </c>
      <c r="G665" s="567">
        <v>255.5</v>
      </c>
      <c r="H665" s="567">
        <v>27.37</v>
      </c>
      <c r="I665" s="569">
        <v>12.0</v>
      </c>
      <c r="J665" s="566" t="s">
        <v>5331</v>
      </c>
    </row>
    <row r="666" ht="10.5" customHeight="1">
      <c r="A666" s="565">
        <v>44799.0</v>
      </c>
      <c r="B666" s="566" t="s">
        <v>5563</v>
      </c>
      <c r="C666" s="566" t="s">
        <v>6318</v>
      </c>
      <c r="D666" s="566" t="s">
        <v>6319</v>
      </c>
      <c r="E666" s="567">
        <v>0.0</v>
      </c>
      <c r="F666" s="567">
        <v>892.85</v>
      </c>
      <c r="G666" s="567">
        <v>1000.0</v>
      </c>
      <c r="H666" s="567">
        <v>107.15</v>
      </c>
      <c r="I666" s="569">
        <v>12.0</v>
      </c>
      <c r="J666" s="566" t="s">
        <v>5331</v>
      </c>
    </row>
    <row r="667" ht="10.5" customHeight="1">
      <c r="A667" s="565">
        <v>44799.0</v>
      </c>
      <c r="B667" s="566" t="s">
        <v>5563</v>
      </c>
      <c r="C667" s="566" t="s">
        <v>6314</v>
      </c>
      <c r="D667" s="566" t="s">
        <v>6320</v>
      </c>
      <c r="E667" s="567">
        <v>0.0</v>
      </c>
      <c r="F667" s="567">
        <v>491.07</v>
      </c>
      <c r="G667" s="567">
        <v>550.0</v>
      </c>
      <c r="H667" s="567">
        <v>58.93</v>
      </c>
      <c r="I667" s="569">
        <v>12.0</v>
      </c>
      <c r="J667" s="566" t="s">
        <v>5363</v>
      </c>
    </row>
    <row r="668" ht="10.5" customHeight="1">
      <c r="A668" s="565">
        <v>44799.0</v>
      </c>
      <c r="B668" s="566" t="s">
        <v>5563</v>
      </c>
      <c r="C668" s="566" t="s">
        <v>6321</v>
      </c>
      <c r="D668" s="566" t="s">
        <v>6322</v>
      </c>
      <c r="E668" s="567">
        <v>0.0</v>
      </c>
      <c r="F668" s="567">
        <v>4241.07</v>
      </c>
      <c r="G668" s="567">
        <v>4750.0</v>
      </c>
      <c r="H668" s="567">
        <v>508.93</v>
      </c>
      <c r="I668" s="569">
        <v>12.0</v>
      </c>
      <c r="J668" s="566" t="s">
        <v>5331</v>
      </c>
    </row>
    <row r="669" ht="10.5" customHeight="1">
      <c r="A669" s="565">
        <v>44802.0</v>
      </c>
      <c r="B669" s="566" t="s">
        <v>5563</v>
      </c>
      <c r="C669" s="566" t="s">
        <v>5916</v>
      </c>
      <c r="D669" s="566" t="s">
        <v>6323</v>
      </c>
      <c r="E669" s="567">
        <v>0.0</v>
      </c>
      <c r="F669" s="567">
        <v>491.07</v>
      </c>
      <c r="G669" s="567">
        <v>550.0</v>
      </c>
      <c r="H669" s="567">
        <v>58.93</v>
      </c>
      <c r="I669" s="569">
        <v>12.0</v>
      </c>
      <c r="J669" s="566" t="s">
        <v>5363</v>
      </c>
    </row>
    <row r="670" ht="10.5" customHeight="1">
      <c r="A670" s="565">
        <v>44802.0</v>
      </c>
      <c r="B670" s="566" t="s">
        <v>5563</v>
      </c>
      <c r="C670" s="566" t="s">
        <v>5916</v>
      </c>
      <c r="D670" s="566" t="s">
        <v>6324</v>
      </c>
      <c r="E670" s="567">
        <v>0.0</v>
      </c>
      <c r="F670" s="567">
        <v>267.86</v>
      </c>
      <c r="G670" s="567">
        <v>300.0</v>
      </c>
      <c r="H670" s="567">
        <v>32.14</v>
      </c>
      <c r="I670" s="569">
        <v>12.0</v>
      </c>
      <c r="J670" s="566" t="s">
        <v>5470</v>
      </c>
    </row>
    <row r="671" ht="10.5" customHeight="1">
      <c r="A671" s="565">
        <v>44802.0</v>
      </c>
      <c r="B671" s="566" t="s">
        <v>5563</v>
      </c>
      <c r="C671" s="566" t="s">
        <v>5916</v>
      </c>
      <c r="D671" s="566" t="s">
        <v>6325</v>
      </c>
      <c r="E671" s="567">
        <v>0.0</v>
      </c>
      <c r="F671" s="567">
        <v>267.86</v>
      </c>
      <c r="G671" s="567">
        <v>300.0</v>
      </c>
      <c r="H671" s="567">
        <v>32.14</v>
      </c>
      <c r="I671" s="569">
        <v>12.0</v>
      </c>
      <c r="J671" s="566" t="s">
        <v>5470</v>
      </c>
    </row>
    <row r="672" ht="10.5" customHeight="1">
      <c r="A672" s="565">
        <v>44802.0</v>
      </c>
      <c r="B672" s="566" t="s">
        <v>5563</v>
      </c>
      <c r="C672" s="566" t="s">
        <v>5916</v>
      </c>
      <c r="D672" s="566" t="s">
        <v>6325</v>
      </c>
      <c r="E672" s="567">
        <v>0.0</v>
      </c>
      <c r="F672" s="567">
        <v>491.07</v>
      </c>
      <c r="G672" s="567">
        <v>550.0</v>
      </c>
      <c r="H672" s="567">
        <v>58.93</v>
      </c>
      <c r="I672" s="569">
        <v>12.0</v>
      </c>
      <c r="J672" s="566" t="s">
        <v>5363</v>
      </c>
    </row>
    <row r="673" ht="10.5" customHeight="1">
      <c r="A673" s="565">
        <v>44802.0</v>
      </c>
      <c r="B673" s="566" t="s">
        <v>5563</v>
      </c>
      <c r="C673" s="566" t="s">
        <v>5916</v>
      </c>
      <c r="D673" s="566" t="s">
        <v>6326</v>
      </c>
      <c r="E673" s="567">
        <v>0.0</v>
      </c>
      <c r="F673" s="567">
        <v>491.07</v>
      </c>
      <c r="G673" s="567">
        <v>550.0</v>
      </c>
      <c r="H673" s="567">
        <v>58.93</v>
      </c>
      <c r="I673" s="569">
        <v>12.0</v>
      </c>
      <c r="J673" s="566" t="s">
        <v>5363</v>
      </c>
    </row>
    <row r="674" ht="10.5" customHeight="1">
      <c r="A674" s="565">
        <v>44802.0</v>
      </c>
      <c r="B674" s="566" t="s">
        <v>5563</v>
      </c>
      <c r="C674" s="566" t="s">
        <v>5916</v>
      </c>
      <c r="D674" s="566" t="s">
        <v>6327</v>
      </c>
      <c r="E674" s="567">
        <v>0.0</v>
      </c>
      <c r="F674" s="567">
        <v>491.07</v>
      </c>
      <c r="G674" s="567">
        <v>550.0</v>
      </c>
      <c r="H674" s="567">
        <v>58.93</v>
      </c>
      <c r="I674" s="569">
        <v>12.0</v>
      </c>
      <c r="J674" s="566" t="s">
        <v>5363</v>
      </c>
    </row>
    <row r="675" ht="10.5" customHeight="1">
      <c r="A675" s="565">
        <v>44802.0</v>
      </c>
      <c r="B675" s="566" t="s">
        <v>5563</v>
      </c>
      <c r="C675" s="566" t="s">
        <v>5916</v>
      </c>
      <c r="D675" s="566" t="s">
        <v>6328</v>
      </c>
      <c r="E675" s="567">
        <v>0.0</v>
      </c>
      <c r="F675" s="567">
        <v>491.07</v>
      </c>
      <c r="G675" s="567">
        <v>550.0</v>
      </c>
      <c r="H675" s="567">
        <v>58.93</v>
      </c>
      <c r="I675" s="569">
        <v>12.0</v>
      </c>
      <c r="J675" s="566" t="s">
        <v>5363</v>
      </c>
    </row>
    <row r="676" ht="10.5" customHeight="1">
      <c r="A676" s="565">
        <v>44802.0</v>
      </c>
      <c r="B676" s="566" t="s">
        <v>5563</v>
      </c>
      <c r="C676" s="566" t="s">
        <v>5916</v>
      </c>
      <c r="D676" s="566" t="s">
        <v>6329</v>
      </c>
      <c r="E676" s="567">
        <v>0.0</v>
      </c>
      <c r="F676" s="567">
        <v>491.07</v>
      </c>
      <c r="G676" s="567">
        <v>550.0</v>
      </c>
      <c r="H676" s="567">
        <v>58.93</v>
      </c>
      <c r="I676" s="569">
        <v>12.0</v>
      </c>
      <c r="J676" s="566" t="s">
        <v>5363</v>
      </c>
    </row>
    <row r="677" ht="10.5" customHeight="1">
      <c r="A677" s="565">
        <v>44802.0</v>
      </c>
      <c r="B677" s="566" t="s">
        <v>5563</v>
      </c>
      <c r="C677" s="566" t="s">
        <v>5916</v>
      </c>
      <c r="D677" s="566" t="s">
        <v>6330</v>
      </c>
      <c r="E677" s="567">
        <v>0.0</v>
      </c>
      <c r="F677" s="567">
        <v>491.07</v>
      </c>
      <c r="G677" s="567">
        <v>550.0</v>
      </c>
      <c r="H677" s="567">
        <v>58.93</v>
      </c>
      <c r="I677" s="569">
        <v>12.0</v>
      </c>
      <c r="J677" s="566" t="s">
        <v>5363</v>
      </c>
    </row>
    <row r="678" ht="10.5" customHeight="1">
      <c r="A678" s="565">
        <v>44803.0</v>
      </c>
      <c r="B678" s="566" t="s">
        <v>5563</v>
      </c>
      <c r="C678" s="566" t="s">
        <v>6291</v>
      </c>
      <c r="D678" s="566" t="s">
        <v>6331</v>
      </c>
      <c r="E678" s="567">
        <v>0.0</v>
      </c>
      <c r="F678" s="567">
        <v>3571.43</v>
      </c>
      <c r="G678" s="567">
        <v>4000.0</v>
      </c>
      <c r="H678" s="567">
        <v>428.57</v>
      </c>
      <c r="I678" s="569">
        <v>12.0</v>
      </c>
      <c r="J678" s="566" t="s">
        <v>5331</v>
      </c>
    </row>
    <row r="679" ht="10.5" customHeight="1">
      <c r="A679" s="565">
        <v>44803.0</v>
      </c>
      <c r="B679" s="566" t="s">
        <v>5563</v>
      </c>
      <c r="C679" s="566" t="s">
        <v>6291</v>
      </c>
      <c r="D679" s="566" t="s">
        <v>6331</v>
      </c>
      <c r="E679" s="567">
        <v>0.0</v>
      </c>
      <c r="F679" s="567">
        <v>3571.43</v>
      </c>
      <c r="G679" s="567">
        <v>4000.0</v>
      </c>
      <c r="H679" s="567">
        <v>428.57</v>
      </c>
      <c r="I679" s="569">
        <v>12.0</v>
      </c>
      <c r="J679" s="566" t="s">
        <v>5331</v>
      </c>
    </row>
    <row r="680" ht="10.5" customHeight="1">
      <c r="A680" s="565">
        <v>44803.0</v>
      </c>
      <c r="B680" s="566" t="s">
        <v>5563</v>
      </c>
      <c r="C680" s="566" t="s">
        <v>6291</v>
      </c>
      <c r="D680" s="566" t="s">
        <v>6331</v>
      </c>
      <c r="E680" s="567">
        <v>0.0</v>
      </c>
      <c r="F680" s="567">
        <v>3571.43</v>
      </c>
      <c r="G680" s="567">
        <v>4000.0</v>
      </c>
      <c r="H680" s="567">
        <v>428.57</v>
      </c>
      <c r="I680" s="569">
        <v>12.0</v>
      </c>
      <c r="J680" s="566" t="s">
        <v>5331</v>
      </c>
    </row>
    <row r="681" ht="10.5" customHeight="1">
      <c r="A681" s="565">
        <v>44803.0</v>
      </c>
      <c r="B681" s="566" t="s">
        <v>5563</v>
      </c>
      <c r="C681" s="566" t="s">
        <v>6291</v>
      </c>
      <c r="D681" s="566" t="s">
        <v>6331</v>
      </c>
      <c r="E681" s="567">
        <v>0.0</v>
      </c>
      <c r="F681" s="567">
        <v>3571.43</v>
      </c>
      <c r="G681" s="567">
        <v>4000.0</v>
      </c>
      <c r="H681" s="567">
        <v>428.57</v>
      </c>
      <c r="I681" s="569">
        <v>12.0</v>
      </c>
      <c r="J681" s="566" t="s">
        <v>5331</v>
      </c>
    </row>
    <row r="682" ht="10.5" customHeight="1">
      <c r="A682" s="565">
        <v>44803.0</v>
      </c>
      <c r="B682" s="566" t="s">
        <v>5563</v>
      </c>
      <c r="C682" s="566" t="s">
        <v>5831</v>
      </c>
      <c r="D682" s="566" t="s">
        <v>6332</v>
      </c>
      <c r="E682" s="567">
        <v>0.0</v>
      </c>
      <c r="F682" s="567">
        <v>162000.0</v>
      </c>
      <c r="G682" s="567">
        <v>181440.0</v>
      </c>
      <c r="H682" s="567">
        <v>19440.0</v>
      </c>
      <c r="I682" s="569">
        <v>12.0</v>
      </c>
      <c r="J682" s="566" t="s">
        <v>5324</v>
      </c>
    </row>
    <row r="683" ht="10.5" customHeight="1">
      <c r="A683" s="565">
        <v>44803.0</v>
      </c>
      <c r="B683" s="566" t="s">
        <v>5563</v>
      </c>
      <c r="C683" s="566" t="s">
        <v>5831</v>
      </c>
      <c r="D683" s="566" t="s">
        <v>6332</v>
      </c>
      <c r="E683" s="567">
        <v>0.0</v>
      </c>
      <c r="F683" s="567">
        <v>216000.0</v>
      </c>
      <c r="G683" s="567">
        <v>241920.0</v>
      </c>
      <c r="H683" s="567">
        <v>25920.0</v>
      </c>
      <c r="I683" s="569">
        <v>12.0</v>
      </c>
      <c r="J683" s="566" t="s">
        <v>5324</v>
      </c>
    </row>
    <row r="684" ht="10.5" customHeight="1">
      <c r="A684" s="565">
        <v>44803.0</v>
      </c>
      <c r="B684" s="566" t="s">
        <v>5563</v>
      </c>
      <c r="C684" s="566" t="s">
        <v>5831</v>
      </c>
      <c r="D684" s="566" t="s">
        <v>6332</v>
      </c>
      <c r="E684" s="567">
        <v>0.0</v>
      </c>
      <c r="F684" s="567">
        <v>144000.0</v>
      </c>
      <c r="G684" s="567">
        <v>161280.0</v>
      </c>
      <c r="H684" s="567">
        <v>17280.0</v>
      </c>
      <c r="I684" s="569">
        <v>12.0</v>
      </c>
      <c r="J684" s="566" t="s">
        <v>5324</v>
      </c>
    </row>
    <row r="685" ht="10.5" customHeight="1">
      <c r="A685" s="565">
        <v>44803.0</v>
      </c>
      <c r="B685" s="566" t="s">
        <v>5563</v>
      </c>
      <c r="C685" s="566" t="s">
        <v>5831</v>
      </c>
      <c r="D685" s="566" t="s">
        <v>6332</v>
      </c>
      <c r="E685" s="567">
        <v>0.0</v>
      </c>
      <c r="F685" s="567">
        <v>270000.0</v>
      </c>
      <c r="G685" s="567">
        <v>302400.0</v>
      </c>
      <c r="H685" s="567">
        <v>32400.0</v>
      </c>
      <c r="I685" s="569">
        <v>12.0</v>
      </c>
      <c r="J685" s="566" t="s">
        <v>5324</v>
      </c>
    </row>
    <row r="686" ht="10.5" customHeight="1">
      <c r="A686" s="565">
        <v>44803.0</v>
      </c>
      <c r="B686" s="566" t="s">
        <v>5563</v>
      </c>
      <c r="C686" s="566" t="s">
        <v>5831</v>
      </c>
      <c r="D686" s="566" t="s">
        <v>6332</v>
      </c>
      <c r="E686" s="567">
        <v>0.0</v>
      </c>
      <c r="F686" s="567">
        <v>9000.0</v>
      </c>
      <c r="G686" s="567">
        <v>10080.0</v>
      </c>
      <c r="H686" s="567">
        <v>1080.0</v>
      </c>
      <c r="I686" s="569">
        <v>12.0</v>
      </c>
      <c r="J686" s="566" t="s">
        <v>5324</v>
      </c>
    </row>
    <row r="687" ht="10.5" customHeight="1">
      <c r="A687" s="565">
        <v>44803.0</v>
      </c>
      <c r="B687" s="566" t="s">
        <v>5563</v>
      </c>
      <c r="C687" s="566" t="s">
        <v>5831</v>
      </c>
      <c r="D687" s="566" t="s">
        <v>6332</v>
      </c>
      <c r="E687" s="567">
        <v>0.0</v>
      </c>
      <c r="F687" s="567">
        <v>9000.0</v>
      </c>
      <c r="G687" s="567">
        <v>10080.0</v>
      </c>
      <c r="H687" s="567">
        <v>1080.0</v>
      </c>
      <c r="I687" s="569">
        <v>12.0</v>
      </c>
      <c r="J687" s="566" t="s">
        <v>5324</v>
      </c>
    </row>
    <row r="688" ht="10.5" customHeight="1">
      <c r="A688" s="565">
        <v>44803.0</v>
      </c>
      <c r="B688" s="566" t="s">
        <v>5563</v>
      </c>
      <c r="C688" s="566" t="s">
        <v>5831</v>
      </c>
      <c r="D688" s="566" t="s">
        <v>6332</v>
      </c>
      <c r="E688" s="567">
        <v>0.0</v>
      </c>
      <c r="F688" s="567">
        <v>54000.0</v>
      </c>
      <c r="G688" s="567">
        <v>60480.0</v>
      </c>
      <c r="H688" s="567">
        <v>6480.0</v>
      </c>
      <c r="I688" s="569">
        <v>12.0</v>
      </c>
      <c r="J688" s="566" t="s">
        <v>5324</v>
      </c>
    </row>
    <row r="689" ht="10.5" customHeight="1">
      <c r="A689" s="565">
        <v>44803.0</v>
      </c>
      <c r="B689" s="566" t="s">
        <v>5563</v>
      </c>
      <c r="C689" s="566" t="s">
        <v>5831</v>
      </c>
      <c r="D689" s="566" t="s">
        <v>6332</v>
      </c>
      <c r="E689" s="567">
        <v>0.0</v>
      </c>
      <c r="F689" s="567">
        <v>54000.0</v>
      </c>
      <c r="G689" s="567">
        <v>60480.0</v>
      </c>
      <c r="H689" s="567">
        <v>6480.0</v>
      </c>
      <c r="I689" s="569">
        <v>12.0</v>
      </c>
      <c r="J689" s="566" t="s">
        <v>5324</v>
      </c>
    </row>
    <row r="690" ht="10.5" customHeight="1">
      <c r="A690" s="570" t="s">
        <v>5560</v>
      </c>
      <c r="B690" s="570"/>
      <c r="C690" s="570"/>
      <c r="D690" s="570"/>
      <c r="E690" s="571">
        <f t="shared" ref="E690:H690" si="31">SUM(E605:E689)</f>
        <v>0</v>
      </c>
      <c r="F690" s="593">
        <f t="shared" si="31"/>
        <v>2035761.9</v>
      </c>
      <c r="G690" s="571">
        <f t="shared" si="31"/>
        <v>2280053.32</v>
      </c>
      <c r="H690" s="571">
        <f t="shared" si="31"/>
        <v>244291.42</v>
      </c>
      <c r="I690" s="570"/>
      <c r="J690" s="570"/>
    </row>
    <row r="691" ht="12.75" customHeight="1">
      <c r="F691" s="611">
        <f>F690-SI!I1559</f>
        <v>1254960.732</v>
      </c>
    </row>
    <row r="692" ht="10.5" customHeight="1">
      <c r="A692" s="573" t="s">
        <v>5284</v>
      </c>
      <c r="B692" s="573"/>
      <c r="C692" s="573"/>
      <c r="D692" s="573"/>
      <c r="E692" s="574">
        <f t="shared" ref="E692:H692" si="32">SUM(E602,E690)</f>
        <v>0</v>
      </c>
      <c r="F692" s="574">
        <f t="shared" si="32"/>
        <v>2036055.9</v>
      </c>
      <c r="G692" s="574">
        <f t="shared" si="32"/>
        <v>2280347.32</v>
      </c>
      <c r="H692" s="574">
        <f t="shared" si="32"/>
        <v>244291.42</v>
      </c>
      <c r="I692" s="573"/>
      <c r="J692" s="573"/>
    </row>
    <row r="693" ht="14.25" customHeight="1">
      <c r="F693" s="4"/>
      <c r="G693" s="4"/>
      <c r="H693" s="4"/>
    </row>
    <row r="694" ht="14.25" customHeight="1">
      <c r="A694" s="587"/>
      <c r="B694" s="587"/>
      <c r="C694" s="587"/>
      <c r="D694" s="587"/>
      <c r="E694" s="587"/>
      <c r="F694" s="588"/>
      <c r="G694" s="588"/>
      <c r="H694" s="588"/>
      <c r="I694" s="587"/>
      <c r="J694" s="587"/>
      <c r="K694" s="587"/>
      <c r="L694" s="587"/>
      <c r="M694" s="587"/>
      <c r="N694" s="587"/>
      <c r="O694" s="587"/>
      <c r="P694" s="587"/>
      <c r="Q694" s="587"/>
      <c r="R694" s="587"/>
      <c r="S694" s="587"/>
      <c r="T694" s="587"/>
      <c r="U694" s="587"/>
      <c r="V694" s="587"/>
      <c r="W694" s="587"/>
      <c r="X694" s="587"/>
      <c r="Y694" s="587"/>
      <c r="Z694" s="587"/>
    </row>
    <row r="695" ht="14.25" customHeight="1">
      <c r="F695" s="4"/>
      <c r="G695" s="4"/>
      <c r="H695" s="4"/>
    </row>
    <row r="696" ht="25.5" customHeight="1">
      <c r="A696" s="558" t="s">
        <v>6008</v>
      </c>
      <c r="K696" s="2"/>
      <c r="L696" s="2"/>
      <c r="M696" s="2"/>
      <c r="N696" s="2"/>
      <c r="O696" s="2"/>
      <c r="P696" s="2"/>
      <c r="Q696" s="2"/>
      <c r="R696" s="2"/>
      <c r="S696" s="2"/>
      <c r="T696" s="2"/>
      <c r="U696" s="2"/>
      <c r="V696" s="2"/>
      <c r="W696" s="2"/>
      <c r="X696" s="2"/>
      <c r="Y696" s="2"/>
      <c r="Z696" s="2"/>
    </row>
    <row r="697" ht="18.0" customHeight="1">
      <c r="A697" s="559" t="s">
        <v>5129</v>
      </c>
      <c r="K697" s="2"/>
      <c r="L697" s="2"/>
      <c r="M697" s="2"/>
      <c r="N697" s="2"/>
      <c r="O697" s="2"/>
      <c r="P697" s="2"/>
      <c r="Q697" s="2"/>
      <c r="R697" s="2"/>
      <c r="S697" s="2"/>
      <c r="T697" s="2"/>
      <c r="U697" s="2"/>
      <c r="V697" s="2"/>
      <c r="W697" s="2"/>
      <c r="X697" s="2"/>
      <c r="Y697" s="2"/>
      <c r="Z697" s="2"/>
    </row>
    <row r="698" ht="18.0" customHeight="1">
      <c r="A698" s="559" t="s">
        <v>6333</v>
      </c>
      <c r="K698" s="2"/>
      <c r="L698" s="2"/>
      <c r="M698" s="2"/>
      <c r="N698" s="2"/>
      <c r="O698" s="2"/>
      <c r="P698" s="2"/>
      <c r="Q698" s="2"/>
      <c r="R698" s="2"/>
      <c r="S698" s="2"/>
      <c r="T698" s="2"/>
      <c r="U698" s="2"/>
      <c r="V698" s="2"/>
      <c r="W698" s="2"/>
      <c r="X698" s="2"/>
      <c r="Y698" s="2"/>
      <c r="Z698" s="2"/>
    </row>
    <row r="699" ht="18.0" customHeight="1">
      <c r="A699" s="559" t="s">
        <v>6010</v>
      </c>
      <c r="K699" s="2"/>
      <c r="L699" s="2"/>
      <c r="M699" s="2"/>
      <c r="N699" s="2"/>
      <c r="O699" s="2"/>
      <c r="P699" s="2"/>
      <c r="Q699" s="2"/>
      <c r="R699" s="2"/>
      <c r="S699" s="2"/>
      <c r="T699" s="2"/>
      <c r="U699" s="2"/>
      <c r="V699" s="2"/>
      <c r="W699" s="2"/>
      <c r="X699" s="2"/>
      <c r="Y699" s="2"/>
      <c r="Z699" s="2"/>
    </row>
    <row r="700" ht="12.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07.25" customHeight="1">
      <c r="A701" s="560" t="s">
        <v>6011</v>
      </c>
      <c r="K701" s="2"/>
      <c r="L701" s="2"/>
      <c r="M701" s="2"/>
      <c r="N701" s="2"/>
      <c r="O701" s="2"/>
      <c r="P701" s="2"/>
      <c r="Q701" s="2"/>
      <c r="R701" s="2"/>
      <c r="S701" s="2"/>
      <c r="T701" s="2"/>
      <c r="U701" s="2"/>
      <c r="V701" s="2"/>
      <c r="W701" s="2"/>
      <c r="X701" s="2"/>
      <c r="Y701" s="2"/>
      <c r="Z701" s="2"/>
    </row>
    <row r="702" ht="12.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0.5" customHeight="1">
      <c r="A703" s="561" t="s">
        <v>97</v>
      </c>
      <c r="B703" s="561" t="s">
        <v>5132</v>
      </c>
      <c r="C703" s="561" t="s">
        <v>101</v>
      </c>
      <c r="D703" s="561" t="s">
        <v>5134</v>
      </c>
      <c r="E703" s="562" t="s">
        <v>5135</v>
      </c>
      <c r="F703" s="562" t="s">
        <v>5136</v>
      </c>
      <c r="G703" s="562" t="s">
        <v>5137</v>
      </c>
      <c r="H703" s="562" t="s">
        <v>5139</v>
      </c>
      <c r="I703" s="562" t="s">
        <v>5288</v>
      </c>
      <c r="J703" s="561" t="s">
        <v>5140</v>
      </c>
      <c r="K703" s="2"/>
      <c r="L703" s="2"/>
      <c r="M703" s="2"/>
      <c r="N703" s="2"/>
      <c r="O703" s="2"/>
      <c r="P703" s="2"/>
      <c r="Q703" s="2"/>
      <c r="R703" s="2"/>
      <c r="S703" s="2"/>
      <c r="T703" s="2"/>
      <c r="U703" s="2"/>
      <c r="V703" s="2"/>
      <c r="W703" s="2"/>
      <c r="X703" s="2"/>
      <c r="Y703" s="2"/>
      <c r="Z703" s="2"/>
    </row>
    <row r="704" ht="12.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2.75" customHeight="1">
      <c r="A705" s="564" t="s">
        <v>5289</v>
      </c>
      <c r="B705" s="13"/>
      <c r="C705" s="13"/>
      <c r="D705" s="13"/>
      <c r="E705" s="13"/>
      <c r="F705" s="13"/>
      <c r="G705" s="13"/>
      <c r="H705" s="13"/>
      <c r="I705" s="13"/>
      <c r="J705" s="13"/>
      <c r="K705" s="2"/>
      <c r="L705" s="2"/>
      <c r="M705" s="2"/>
      <c r="N705" s="2"/>
      <c r="O705" s="2"/>
      <c r="P705" s="2"/>
      <c r="Q705" s="2"/>
      <c r="R705" s="2"/>
      <c r="S705" s="2"/>
      <c r="T705" s="2"/>
      <c r="U705" s="2"/>
      <c r="V705" s="2"/>
      <c r="W705" s="2"/>
      <c r="X705" s="2"/>
      <c r="Y705" s="2"/>
      <c r="Z705" s="2"/>
    </row>
    <row r="706" ht="10.5" customHeight="1">
      <c r="A706" s="607">
        <v>44769.0</v>
      </c>
      <c r="B706" s="608" t="s">
        <v>6033</v>
      </c>
      <c r="C706" s="608" t="s">
        <v>6224</v>
      </c>
      <c r="D706" s="608" t="s">
        <v>6225</v>
      </c>
      <c r="E706" s="609">
        <v>3000.0</v>
      </c>
      <c r="F706" s="609">
        <v>0.0</v>
      </c>
      <c r="G706" s="609">
        <v>-3000.0</v>
      </c>
      <c r="H706" s="609">
        <v>0.0</v>
      </c>
      <c r="I706" s="610">
        <v>0.0</v>
      </c>
      <c r="J706" s="608" t="s">
        <v>5325</v>
      </c>
      <c r="K706" s="2"/>
      <c r="L706" s="2"/>
      <c r="M706" s="2"/>
      <c r="N706" s="2"/>
      <c r="O706" s="2"/>
      <c r="P706" s="2"/>
      <c r="Q706" s="2"/>
      <c r="R706" s="2"/>
      <c r="S706" s="2"/>
      <c r="T706" s="2"/>
      <c r="U706" s="2"/>
      <c r="V706" s="2"/>
      <c r="W706" s="2"/>
      <c r="X706" s="2"/>
      <c r="Y706" s="2"/>
      <c r="Z706" s="2"/>
    </row>
    <row r="707" ht="10.5" customHeight="1">
      <c r="A707" s="565">
        <v>44776.0</v>
      </c>
      <c r="B707" s="566" t="s">
        <v>5563</v>
      </c>
      <c r="C707" s="566" t="s">
        <v>5831</v>
      </c>
      <c r="D707" s="566" t="s">
        <v>6281</v>
      </c>
      <c r="E707" s="567">
        <v>0.0</v>
      </c>
      <c r="F707" s="567">
        <v>294.0</v>
      </c>
      <c r="G707" s="567">
        <v>294.0</v>
      </c>
      <c r="H707" s="567">
        <v>0.0</v>
      </c>
      <c r="I707" s="569">
        <v>0.0</v>
      </c>
      <c r="J707" s="566" t="s">
        <v>5325</v>
      </c>
      <c r="K707" s="2"/>
      <c r="L707" s="2"/>
      <c r="M707" s="2"/>
      <c r="N707" s="2"/>
      <c r="O707" s="2"/>
      <c r="P707" s="2"/>
      <c r="Q707" s="2"/>
      <c r="R707" s="2"/>
      <c r="S707" s="2"/>
      <c r="T707" s="2"/>
      <c r="U707" s="2"/>
      <c r="V707" s="2"/>
      <c r="W707" s="2"/>
      <c r="X707" s="2"/>
      <c r="Y707" s="2"/>
      <c r="Z707" s="2"/>
    </row>
    <row r="708" ht="10.5" customHeight="1">
      <c r="A708" s="565">
        <v>44810.0</v>
      </c>
      <c r="B708" s="566" t="s">
        <v>5563</v>
      </c>
      <c r="C708" s="566" t="s">
        <v>5831</v>
      </c>
      <c r="D708" s="566" t="s">
        <v>6334</v>
      </c>
      <c r="E708" s="567">
        <v>0.0</v>
      </c>
      <c r="F708" s="567">
        <v>648063.56</v>
      </c>
      <c r="G708" s="567">
        <v>648063.56</v>
      </c>
      <c r="H708" s="567">
        <v>0.0</v>
      </c>
      <c r="I708" s="569">
        <v>0.0</v>
      </c>
      <c r="J708" s="566" t="s">
        <v>5324</v>
      </c>
      <c r="K708" s="2"/>
      <c r="L708" s="2"/>
      <c r="M708" s="2"/>
      <c r="N708" s="2"/>
      <c r="O708" s="2"/>
      <c r="P708" s="2"/>
      <c r="Q708" s="2"/>
      <c r="R708" s="2"/>
      <c r="S708" s="2"/>
      <c r="T708" s="2"/>
      <c r="U708" s="2"/>
      <c r="V708" s="2"/>
      <c r="W708" s="2"/>
      <c r="X708" s="2"/>
      <c r="Y708" s="2"/>
      <c r="Z708" s="2"/>
    </row>
    <row r="709" ht="10.5" customHeight="1">
      <c r="A709" s="565">
        <v>44810.0</v>
      </c>
      <c r="B709" s="566" t="s">
        <v>5563</v>
      </c>
      <c r="C709" s="566" t="s">
        <v>5831</v>
      </c>
      <c r="D709" s="566" t="s">
        <v>6335</v>
      </c>
      <c r="E709" s="567">
        <v>0.0</v>
      </c>
      <c r="F709" s="567">
        <v>1070212.44</v>
      </c>
      <c r="G709" s="567">
        <v>1070212.44</v>
      </c>
      <c r="H709" s="567">
        <v>0.0</v>
      </c>
      <c r="I709" s="569">
        <v>0.0</v>
      </c>
      <c r="J709" s="566" t="s">
        <v>5324</v>
      </c>
      <c r="K709" s="2"/>
      <c r="L709" s="2"/>
      <c r="M709" s="2"/>
      <c r="N709" s="2"/>
      <c r="O709" s="2"/>
      <c r="P709" s="2"/>
      <c r="Q709" s="2"/>
      <c r="R709" s="2"/>
      <c r="S709" s="2"/>
      <c r="T709" s="2"/>
      <c r="U709" s="2"/>
      <c r="V709" s="2"/>
      <c r="W709" s="2"/>
      <c r="X709" s="2"/>
      <c r="Y709" s="2"/>
      <c r="Z709" s="2"/>
    </row>
    <row r="710" ht="10.5" customHeight="1">
      <c r="A710" s="565">
        <v>44834.0</v>
      </c>
      <c r="B710" s="566" t="s">
        <v>5290</v>
      </c>
      <c r="C710" s="566" t="s">
        <v>6336</v>
      </c>
      <c r="D710" s="566"/>
      <c r="E710" s="567">
        <v>0.0</v>
      </c>
      <c r="F710" s="567">
        <v>205.98</v>
      </c>
      <c r="G710" s="567">
        <v>205.98</v>
      </c>
      <c r="H710" s="567">
        <v>0.0</v>
      </c>
      <c r="I710" s="569">
        <v>0.0</v>
      </c>
      <c r="J710" s="566" t="s">
        <v>6063</v>
      </c>
      <c r="K710" s="2"/>
      <c r="L710" s="2"/>
      <c r="M710" s="2"/>
      <c r="N710" s="2"/>
      <c r="O710" s="2"/>
      <c r="P710" s="2"/>
      <c r="Q710" s="2"/>
      <c r="R710" s="2"/>
      <c r="S710" s="2"/>
      <c r="T710" s="2"/>
      <c r="U710" s="2"/>
      <c r="V710" s="2"/>
      <c r="W710" s="2"/>
      <c r="X710" s="2"/>
      <c r="Y710" s="2"/>
      <c r="Z710" s="2"/>
    </row>
    <row r="711" ht="10.5" customHeight="1">
      <c r="A711" s="570" t="s">
        <v>5301</v>
      </c>
      <c r="B711" s="570"/>
      <c r="C711" s="570"/>
      <c r="D711" s="570"/>
      <c r="E711" s="571">
        <f t="shared" ref="E711:H711" si="33">SUM(E706:E710)</f>
        <v>3000</v>
      </c>
      <c r="F711" s="571">
        <f t="shared" si="33"/>
        <v>1718775.98</v>
      </c>
      <c r="G711" s="571">
        <f t="shared" si="33"/>
        <v>1715775.98</v>
      </c>
      <c r="H711" s="571">
        <f t="shared" si="33"/>
        <v>0</v>
      </c>
      <c r="I711" s="570"/>
      <c r="J711" s="570"/>
      <c r="K711" s="2"/>
      <c r="L711" s="2"/>
      <c r="M711" s="2"/>
      <c r="N711" s="2"/>
      <c r="O711" s="2"/>
      <c r="P711" s="2"/>
      <c r="Q711" s="2"/>
      <c r="R711" s="2"/>
      <c r="S711" s="2"/>
      <c r="T711" s="2"/>
      <c r="U711" s="2"/>
      <c r="V711" s="2"/>
      <c r="W711" s="2"/>
      <c r="X711" s="2"/>
      <c r="Y711" s="2"/>
      <c r="Z711" s="2"/>
    </row>
    <row r="712" ht="12.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2.75" customHeight="1">
      <c r="A713" s="564" t="s">
        <v>5302</v>
      </c>
      <c r="B713" s="13"/>
      <c r="C713" s="13"/>
      <c r="D713" s="13"/>
      <c r="E713" s="13"/>
      <c r="F713" s="13"/>
      <c r="G713" s="13"/>
      <c r="H713" s="13"/>
      <c r="I713" s="13"/>
      <c r="J713" s="13"/>
      <c r="K713" s="2"/>
      <c r="L713" s="2"/>
      <c r="M713" s="2"/>
      <c r="N713" s="2"/>
      <c r="O713" s="2"/>
      <c r="P713" s="2"/>
      <c r="Q713" s="2"/>
      <c r="R713" s="2"/>
      <c r="S713" s="2"/>
      <c r="T713" s="2"/>
      <c r="U713" s="2"/>
      <c r="V713" s="2"/>
      <c r="W713" s="2"/>
      <c r="X713" s="2"/>
      <c r="Y713" s="2"/>
      <c r="Z713" s="2"/>
    </row>
    <row r="714" ht="10.5" customHeight="1">
      <c r="A714" s="607">
        <v>44743.0</v>
      </c>
      <c r="B714" s="608" t="s">
        <v>5563</v>
      </c>
      <c r="C714" s="608" t="s">
        <v>6226</v>
      </c>
      <c r="D714" s="608" t="s">
        <v>6227</v>
      </c>
      <c r="E714" s="609">
        <v>0.0</v>
      </c>
      <c r="F714" s="609">
        <v>5357.14</v>
      </c>
      <c r="G714" s="609">
        <v>6000.0</v>
      </c>
      <c r="H714" s="609">
        <v>642.86</v>
      </c>
      <c r="I714" s="610">
        <v>12.0</v>
      </c>
      <c r="J714" s="608" t="s">
        <v>5331</v>
      </c>
      <c r="K714" s="2"/>
      <c r="L714" s="2"/>
      <c r="M714" s="2"/>
      <c r="N714" s="2"/>
      <c r="O714" s="2"/>
      <c r="P714" s="2"/>
      <c r="Q714" s="2"/>
      <c r="R714" s="2"/>
      <c r="S714" s="2"/>
      <c r="T714" s="2"/>
      <c r="U714" s="2"/>
      <c r="V714" s="2"/>
      <c r="W714" s="2"/>
      <c r="X714" s="2"/>
      <c r="Y714" s="2"/>
      <c r="Z714" s="2"/>
    </row>
    <row r="715" ht="10.5" customHeight="1">
      <c r="A715" s="565">
        <v>44743.0</v>
      </c>
      <c r="B715" s="566" t="s">
        <v>5563</v>
      </c>
      <c r="C715" s="566" t="s">
        <v>6226</v>
      </c>
      <c r="D715" s="566" t="s">
        <v>6227</v>
      </c>
      <c r="E715" s="567">
        <v>0.0</v>
      </c>
      <c r="F715" s="567">
        <v>892.86</v>
      </c>
      <c r="G715" s="567">
        <v>1000.0</v>
      </c>
      <c r="H715" s="567">
        <v>107.14</v>
      </c>
      <c r="I715" s="569">
        <v>12.0</v>
      </c>
      <c r="J715" s="566" t="s">
        <v>6145</v>
      </c>
      <c r="K715" s="2"/>
      <c r="L715" s="2"/>
      <c r="M715" s="2"/>
      <c r="N715" s="2"/>
      <c r="O715" s="2"/>
      <c r="P715" s="2"/>
      <c r="Q715" s="2"/>
      <c r="R715" s="2"/>
      <c r="S715" s="2"/>
      <c r="T715" s="2"/>
      <c r="U715" s="2"/>
      <c r="V715" s="2"/>
      <c r="W715" s="2"/>
      <c r="X715" s="2"/>
      <c r="Y715" s="2"/>
      <c r="Z715" s="2"/>
    </row>
    <row r="716" ht="10.5" customHeight="1">
      <c r="A716" s="565">
        <v>44743.0</v>
      </c>
      <c r="B716" s="566" t="s">
        <v>5563</v>
      </c>
      <c r="C716" s="566" t="s">
        <v>6226</v>
      </c>
      <c r="D716" s="566" t="s">
        <v>6227</v>
      </c>
      <c r="E716" s="567">
        <v>0.0</v>
      </c>
      <c r="F716" s="567">
        <v>1785.71</v>
      </c>
      <c r="G716" s="567">
        <v>2000.0</v>
      </c>
      <c r="H716" s="567">
        <v>214.29</v>
      </c>
      <c r="I716" s="569">
        <v>12.0</v>
      </c>
      <c r="J716" s="566" t="s">
        <v>5399</v>
      </c>
      <c r="K716" s="2"/>
      <c r="L716" s="2"/>
      <c r="M716" s="2"/>
      <c r="N716" s="2"/>
      <c r="O716" s="2"/>
      <c r="P716" s="2"/>
      <c r="Q716" s="2"/>
      <c r="R716" s="2"/>
      <c r="S716" s="2"/>
      <c r="T716" s="2"/>
      <c r="U716" s="2"/>
      <c r="V716" s="2"/>
      <c r="W716" s="2"/>
      <c r="X716" s="2"/>
      <c r="Y716" s="2"/>
      <c r="Z716" s="2"/>
    </row>
    <row r="717" ht="10.5" customHeight="1">
      <c r="A717" s="565">
        <v>44743.0</v>
      </c>
      <c r="B717" s="566" t="s">
        <v>5563</v>
      </c>
      <c r="C717" s="566" t="s">
        <v>6228</v>
      </c>
      <c r="D717" s="566" t="s">
        <v>6229</v>
      </c>
      <c r="E717" s="567">
        <v>0.0</v>
      </c>
      <c r="F717" s="567">
        <v>4553.57</v>
      </c>
      <c r="G717" s="567">
        <v>5100.0</v>
      </c>
      <c r="H717" s="567">
        <v>546.43</v>
      </c>
      <c r="I717" s="569">
        <v>12.0</v>
      </c>
      <c r="J717" s="566" t="s">
        <v>5331</v>
      </c>
      <c r="K717" s="2"/>
      <c r="L717" s="2"/>
      <c r="M717" s="2"/>
      <c r="N717" s="2"/>
      <c r="O717" s="2"/>
      <c r="P717" s="2"/>
      <c r="Q717" s="2"/>
      <c r="R717" s="2"/>
      <c r="S717" s="2"/>
      <c r="T717" s="2"/>
      <c r="U717" s="2"/>
      <c r="V717" s="2"/>
      <c r="W717" s="2"/>
      <c r="X717" s="2"/>
      <c r="Y717" s="2"/>
      <c r="Z717" s="2"/>
    </row>
    <row r="718" ht="10.5" customHeight="1">
      <c r="A718" s="565">
        <v>44743.0</v>
      </c>
      <c r="B718" s="566" t="s">
        <v>5563</v>
      </c>
      <c r="C718" s="566" t="s">
        <v>6052</v>
      </c>
      <c r="D718" s="566" t="s">
        <v>6230</v>
      </c>
      <c r="E718" s="567">
        <v>0.0</v>
      </c>
      <c r="F718" s="567">
        <v>1785.71</v>
      </c>
      <c r="G718" s="567">
        <v>2000.0</v>
      </c>
      <c r="H718" s="567">
        <v>214.29</v>
      </c>
      <c r="I718" s="569">
        <v>12.0</v>
      </c>
      <c r="J718" s="566" t="s">
        <v>5331</v>
      </c>
      <c r="K718" s="2"/>
      <c r="L718" s="2"/>
      <c r="M718" s="2"/>
      <c r="N718" s="2"/>
      <c r="O718" s="2"/>
      <c r="P718" s="2"/>
      <c r="Q718" s="2"/>
      <c r="R718" s="2"/>
      <c r="S718" s="2"/>
      <c r="T718" s="2"/>
      <c r="U718" s="2"/>
      <c r="V718" s="2"/>
      <c r="W718" s="2"/>
      <c r="X718" s="2"/>
      <c r="Y718" s="2"/>
      <c r="Z718" s="2"/>
    </row>
    <row r="719" ht="10.5" customHeight="1">
      <c r="A719" s="565">
        <v>44746.0</v>
      </c>
      <c r="B719" s="566" t="s">
        <v>5563</v>
      </c>
      <c r="C719" s="566" t="s">
        <v>6074</v>
      </c>
      <c r="D719" s="566" t="s">
        <v>6231</v>
      </c>
      <c r="E719" s="567">
        <v>0.0</v>
      </c>
      <c r="F719" s="567">
        <v>2678.57</v>
      </c>
      <c r="G719" s="567">
        <v>3000.0</v>
      </c>
      <c r="H719" s="567">
        <v>321.43</v>
      </c>
      <c r="I719" s="569">
        <v>12.0</v>
      </c>
      <c r="J719" s="566" t="s">
        <v>5292</v>
      </c>
      <c r="K719" s="2"/>
      <c r="L719" s="2"/>
      <c r="M719" s="2"/>
      <c r="N719" s="2"/>
      <c r="O719" s="2"/>
      <c r="P719" s="2"/>
      <c r="Q719" s="2"/>
      <c r="R719" s="2"/>
      <c r="S719" s="2"/>
      <c r="T719" s="2"/>
      <c r="U719" s="2"/>
      <c r="V719" s="2"/>
      <c r="W719" s="2"/>
      <c r="X719" s="2"/>
      <c r="Y719" s="2"/>
      <c r="Z719" s="2"/>
    </row>
    <row r="720" ht="10.5" customHeight="1">
      <c r="A720" s="565">
        <v>44747.0</v>
      </c>
      <c r="B720" s="566" t="s">
        <v>5563</v>
      </c>
      <c r="C720" s="566" t="s">
        <v>6232</v>
      </c>
      <c r="D720" s="566" t="s">
        <v>6233</v>
      </c>
      <c r="E720" s="567">
        <v>0.0</v>
      </c>
      <c r="F720" s="567">
        <v>625.0</v>
      </c>
      <c r="G720" s="567">
        <v>700.0</v>
      </c>
      <c r="H720" s="567">
        <v>75.0</v>
      </c>
      <c r="I720" s="569">
        <v>12.0</v>
      </c>
      <c r="J720" s="566" t="s">
        <v>5331</v>
      </c>
      <c r="K720" s="2"/>
      <c r="L720" s="2"/>
      <c r="M720" s="2"/>
      <c r="N720" s="2"/>
      <c r="O720" s="2"/>
      <c r="P720" s="2"/>
      <c r="Q720" s="2"/>
      <c r="R720" s="2"/>
      <c r="S720" s="2"/>
      <c r="T720" s="2"/>
      <c r="U720" s="2"/>
      <c r="V720" s="2"/>
      <c r="W720" s="2"/>
      <c r="X720" s="2"/>
      <c r="Y720" s="2"/>
      <c r="Z720" s="2"/>
    </row>
    <row r="721" ht="10.5" customHeight="1">
      <c r="A721" s="565">
        <v>44747.0</v>
      </c>
      <c r="B721" s="566" t="s">
        <v>5563</v>
      </c>
      <c r="C721" s="566" t="s">
        <v>6232</v>
      </c>
      <c r="D721" s="566" t="s">
        <v>6233</v>
      </c>
      <c r="E721" s="567">
        <v>0.0</v>
      </c>
      <c r="F721" s="567">
        <v>5.36</v>
      </c>
      <c r="G721" s="567">
        <v>6.0</v>
      </c>
      <c r="H721" s="567">
        <v>0.64</v>
      </c>
      <c r="I721" s="569">
        <v>12.0</v>
      </c>
      <c r="J721" s="566" t="s">
        <v>5361</v>
      </c>
      <c r="K721" s="2"/>
      <c r="L721" s="2"/>
      <c r="M721" s="2"/>
      <c r="N721" s="2"/>
      <c r="O721" s="2"/>
      <c r="P721" s="2"/>
      <c r="Q721" s="2"/>
      <c r="R721" s="2"/>
      <c r="S721" s="2"/>
      <c r="T721" s="2"/>
      <c r="U721" s="2"/>
      <c r="V721" s="2"/>
      <c r="W721" s="2"/>
      <c r="X721" s="2"/>
      <c r="Y721" s="2"/>
      <c r="Z721" s="2"/>
    </row>
    <row r="722" ht="10.5" customHeight="1">
      <c r="A722" s="565">
        <v>44748.0</v>
      </c>
      <c r="B722" s="566" t="s">
        <v>5563</v>
      </c>
      <c r="C722" s="566" t="s">
        <v>6234</v>
      </c>
      <c r="D722" s="566" t="s">
        <v>6235</v>
      </c>
      <c r="E722" s="567">
        <v>0.0</v>
      </c>
      <c r="F722" s="567">
        <v>267.86</v>
      </c>
      <c r="G722" s="567">
        <v>300.0</v>
      </c>
      <c r="H722" s="567">
        <v>32.14</v>
      </c>
      <c r="I722" s="569">
        <v>12.0</v>
      </c>
      <c r="J722" s="566" t="s">
        <v>5470</v>
      </c>
      <c r="K722" s="2"/>
      <c r="L722" s="2"/>
      <c r="M722" s="2"/>
      <c r="N722" s="2"/>
      <c r="O722" s="2"/>
      <c r="P722" s="2"/>
      <c r="Q722" s="2"/>
      <c r="R722" s="2"/>
      <c r="S722" s="2"/>
      <c r="T722" s="2"/>
      <c r="U722" s="2"/>
      <c r="V722" s="2"/>
      <c r="W722" s="2"/>
      <c r="X722" s="2"/>
      <c r="Y722" s="2"/>
      <c r="Z722" s="2"/>
    </row>
    <row r="723" ht="10.5" customHeight="1">
      <c r="A723" s="565">
        <v>44749.0</v>
      </c>
      <c r="B723" s="566" t="s">
        <v>5563</v>
      </c>
      <c r="C723" s="566" t="s">
        <v>6173</v>
      </c>
      <c r="D723" s="566" t="s">
        <v>6236</v>
      </c>
      <c r="E723" s="567">
        <v>0.0</v>
      </c>
      <c r="F723" s="567">
        <v>2455.36</v>
      </c>
      <c r="G723" s="567">
        <v>2750.0</v>
      </c>
      <c r="H723" s="567">
        <v>294.64</v>
      </c>
      <c r="I723" s="569">
        <v>12.0</v>
      </c>
      <c r="J723" s="566" t="s">
        <v>6021</v>
      </c>
      <c r="K723" s="2"/>
      <c r="L723" s="2"/>
      <c r="M723" s="2"/>
      <c r="N723" s="2"/>
      <c r="O723" s="2"/>
      <c r="P723" s="2"/>
      <c r="Q723" s="2"/>
      <c r="R723" s="2"/>
      <c r="S723" s="2"/>
      <c r="T723" s="2"/>
      <c r="U723" s="2"/>
      <c r="V723" s="2"/>
      <c r="W723" s="2"/>
      <c r="X723" s="2"/>
      <c r="Y723" s="2"/>
      <c r="Z723" s="2"/>
    </row>
    <row r="724" ht="10.5" customHeight="1">
      <c r="A724" s="565">
        <v>44749.0</v>
      </c>
      <c r="B724" s="566" t="s">
        <v>5563</v>
      </c>
      <c r="C724" s="566" t="s">
        <v>6173</v>
      </c>
      <c r="D724" s="566" t="s">
        <v>6236</v>
      </c>
      <c r="E724" s="567">
        <v>0.0</v>
      </c>
      <c r="F724" s="567">
        <v>2455.36</v>
      </c>
      <c r="G724" s="567">
        <v>2750.0</v>
      </c>
      <c r="H724" s="567">
        <v>294.64</v>
      </c>
      <c r="I724" s="569">
        <v>12.0</v>
      </c>
      <c r="J724" s="566" t="s">
        <v>6021</v>
      </c>
      <c r="K724" s="2"/>
      <c r="L724" s="2"/>
      <c r="M724" s="2"/>
      <c r="N724" s="2"/>
      <c r="O724" s="2"/>
      <c r="P724" s="2"/>
      <c r="Q724" s="2"/>
      <c r="R724" s="2"/>
      <c r="S724" s="2"/>
      <c r="T724" s="2"/>
      <c r="U724" s="2"/>
      <c r="V724" s="2"/>
      <c r="W724" s="2"/>
      <c r="X724" s="2"/>
      <c r="Y724" s="2"/>
      <c r="Z724" s="2"/>
    </row>
    <row r="725" ht="10.5" customHeight="1">
      <c r="A725" s="565">
        <v>44749.0</v>
      </c>
      <c r="B725" s="566" t="s">
        <v>5563</v>
      </c>
      <c r="C725" s="566" t="s">
        <v>6173</v>
      </c>
      <c r="D725" s="566" t="s">
        <v>6236</v>
      </c>
      <c r="E725" s="567">
        <v>0.0</v>
      </c>
      <c r="F725" s="567">
        <v>2455.36</v>
      </c>
      <c r="G725" s="567">
        <v>2750.0</v>
      </c>
      <c r="H725" s="567">
        <v>294.64</v>
      </c>
      <c r="I725" s="569">
        <v>12.0</v>
      </c>
      <c r="J725" s="566" t="s">
        <v>6021</v>
      </c>
      <c r="K725" s="2"/>
      <c r="L725" s="2"/>
      <c r="M725" s="2"/>
      <c r="N725" s="2"/>
      <c r="O725" s="2"/>
      <c r="P725" s="2"/>
      <c r="Q725" s="2"/>
      <c r="R725" s="2"/>
      <c r="S725" s="2"/>
      <c r="T725" s="2"/>
      <c r="U725" s="2"/>
      <c r="V725" s="2"/>
      <c r="W725" s="2"/>
      <c r="X725" s="2"/>
      <c r="Y725" s="2"/>
      <c r="Z725" s="2"/>
    </row>
    <row r="726" ht="10.5" customHeight="1">
      <c r="A726" s="565">
        <v>44749.0</v>
      </c>
      <c r="B726" s="566" t="s">
        <v>5563</v>
      </c>
      <c r="C726" s="566" t="s">
        <v>6173</v>
      </c>
      <c r="D726" s="566" t="s">
        <v>6236</v>
      </c>
      <c r="E726" s="567">
        <v>0.0</v>
      </c>
      <c r="F726" s="567">
        <v>2455.36</v>
      </c>
      <c r="G726" s="567">
        <v>2750.0</v>
      </c>
      <c r="H726" s="567">
        <v>294.64</v>
      </c>
      <c r="I726" s="569">
        <v>12.0</v>
      </c>
      <c r="J726" s="566" t="s">
        <v>6021</v>
      </c>
      <c r="K726" s="2"/>
      <c r="L726" s="2"/>
      <c r="M726" s="2"/>
      <c r="N726" s="2"/>
      <c r="O726" s="2"/>
      <c r="P726" s="2"/>
      <c r="Q726" s="2"/>
      <c r="R726" s="2"/>
      <c r="S726" s="2"/>
      <c r="T726" s="2"/>
      <c r="U726" s="2"/>
      <c r="V726" s="2"/>
      <c r="W726" s="2"/>
      <c r="X726" s="2"/>
      <c r="Y726" s="2"/>
      <c r="Z726" s="2"/>
    </row>
    <row r="727" ht="10.5" customHeight="1">
      <c r="A727" s="565">
        <v>44749.0</v>
      </c>
      <c r="B727" s="566" t="s">
        <v>5563</v>
      </c>
      <c r="C727" s="566" t="s">
        <v>6173</v>
      </c>
      <c r="D727" s="566" t="s">
        <v>6236</v>
      </c>
      <c r="E727" s="567">
        <v>0.0</v>
      </c>
      <c r="F727" s="567">
        <v>2455.36</v>
      </c>
      <c r="G727" s="567">
        <v>2750.0</v>
      </c>
      <c r="H727" s="567">
        <v>294.64</v>
      </c>
      <c r="I727" s="569">
        <v>12.0</v>
      </c>
      <c r="J727" s="566" t="s">
        <v>6021</v>
      </c>
      <c r="K727" s="2"/>
      <c r="L727" s="2"/>
      <c r="M727" s="2"/>
      <c r="N727" s="2"/>
      <c r="O727" s="2"/>
      <c r="P727" s="2"/>
      <c r="Q727" s="2"/>
      <c r="R727" s="2"/>
      <c r="S727" s="2"/>
      <c r="T727" s="2"/>
      <c r="U727" s="2"/>
      <c r="V727" s="2"/>
      <c r="W727" s="2"/>
      <c r="X727" s="2"/>
      <c r="Y727" s="2"/>
      <c r="Z727" s="2"/>
    </row>
    <row r="728" ht="10.5" customHeight="1">
      <c r="A728" s="565">
        <v>44750.0</v>
      </c>
      <c r="B728" s="566" t="s">
        <v>5563</v>
      </c>
      <c r="C728" s="566" t="s">
        <v>5831</v>
      </c>
      <c r="D728" s="566" t="s">
        <v>6237</v>
      </c>
      <c r="E728" s="567">
        <v>0.0</v>
      </c>
      <c r="F728" s="567">
        <v>14175.0</v>
      </c>
      <c r="G728" s="567">
        <v>15876.0</v>
      </c>
      <c r="H728" s="567">
        <v>1701.0</v>
      </c>
      <c r="I728" s="569">
        <v>12.0</v>
      </c>
      <c r="J728" s="566" t="s">
        <v>5325</v>
      </c>
      <c r="K728" s="2"/>
      <c r="L728" s="2"/>
      <c r="M728" s="2"/>
      <c r="N728" s="2"/>
      <c r="O728" s="2"/>
      <c r="P728" s="2"/>
      <c r="Q728" s="2"/>
      <c r="R728" s="2"/>
      <c r="S728" s="2"/>
      <c r="T728" s="2"/>
      <c r="U728" s="2"/>
      <c r="V728" s="2"/>
      <c r="W728" s="2"/>
      <c r="X728" s="2"/>
      <c r="Y728" s="2"/>
      <c r="Z728" s="2"/>
    </row>
    <row r="729" ht="10.5" customHeight="1">
      <c r="A729" s="565">
        <v>44750.0</v>
      </c>
      <c r="B729" s="566" t="s">
        <v>5563</v>
      </c>
      <c r="C729" s="566" t="s">
        <v>5831</v>
      </c>
      <c r="D729" s="566" t="s">
        <v>6237</v>
      </c>
      <c r="E729" s="567">
        <v>0.0</v>
      </c>
      <c r="F729" s="567">
        <v>270000.0</v>
      </c>
      <c r="G729" s="567">
        <v>302400.0</v>
      </c>
      <c r="H729" s="567">
        <v>32400.0</v>
      </c>
      <c r="I729" s="569">
        <v>12.0</v>
      </c>
      <c r="J729" s="566" t="s">
        <v>5324</v>
      </c>
      <c r="K729" s="2"/>
      <c r="L729" s="2"/>
      <c r="M729" s="2"/>
      <c r="N729" s="2"/>
      <c r="O729" s="2"/>
      <c r="P729" s="2"/>
      <c r="Q729" s="2"/>
      <c r="R729" s="2"/>
      <c r="S729" s="2"/>
      <c r="T729" s="2"/>
      <c r="U729" s="2"/>
      <c r="V729" s="2"/>
      <c r="W729" s="2"/>
      <c r="X729" s="2"/>
      <c r="Y729" s="2"/>
      <c r="Z729" s="2"/>
    </row>
    <row r="730" ht="10.5" customHeight="1">
      <c r="A730" s="565">
        <v>44750.0</v>
      </c>
      <c r="B730" s="566" t="s">
        <v>5563</v>
      </c>
      <c r="C730" s="566" t="s">
        <v>5831</v>
      </c>
      <c r="D730" s="566" t="s">
        <v>6237</v>
      </c>
      <c r="E730" s="567">
        <v>0.0</v>
      </c>
      <c r="F730" s="567">
        <v>144000.0</v>
      </c>
      <c r="G730" s="567">
        <v>161280.0</v>
      </c>
      <c r="H730" s="567">
        <v>17280.0</v>
      </c>
      <c r="I730" s="569">
        <v>12.0</v>
      </c>
      <c r="J730" s="566" t="s">
        <v>5324</v>
      </c>
      <c r="K730" s="2"/>
      <c r="L730" s="2"/>
      <c r="M730" s="2"/>
      <c r="N730" s="2"/>
      <c r="O730" s="2"/>
      <c r="P730" s="2"/>
      <c r="Q730" s="2"/>
      <c r="R730" s="2"/>
      <c r="S730" s="2"/>
      <c r="T730" s="2"/>
      <c r="U730" s="2"/>
      <c r="V730" s="2"/>
      <c r="W730" s="2"/>
      <c r="X730" s="2"/>
      <c r="Y730" s="2"/>
      <c r="Z730" s="2"/>
    </row>
    <row r="731" ht="10.5" customHeight="1">
      <c r="A731" s="565">
        <v>44750.0</v>
      </c>
      <c r="B731" s="566" t="s">
        <v>5563</v>
      </c>
      <c r="C731" s="566" t="s">
        <v>5831</v>
      </c>
      <c r="D731" s="566" t="s">
        <v>6237</v>
      </c>
      <c r="E731" s="567">
        <v>0.0</v>
      </c>
      <c r="F731" s="567">
        <v>216000.0</v>
      </c>
      <c r="G731" s="567">
        <v>241920.0</v>
      </c>
      <c r="H731" s="567">
        <v>25920.0</v>
      </c>
      <c r="I731" s="569">
        <v>12.0</v>
      </c>
      <c r="J731" s="566" t="s">
        <v>5324</v>
      </c>
      <c r="K731" s="2"/>
      <c r="L731" s="2"/>
      <c r="M731" s="2"/>
      <c r="N731" s="2"/>
      <c r="O731" s="2"/>
      <c r="P731" s="2"/>
      <c r="Q731" s="2"/>
      <c r="R731" s="2"/>
      <c r="S731" s="2"/>
      <c r="T731" s="2"/>
      <c r="U731" s="2"/>
      <c r="V731" s="2"/>
      <c r="W731" s="2"/>
      <c r="X731" s="2"/>
      <c r="Y731" s="2"/>
      <c r="Z731" s="2"/>
    </row>
    <row r="732" ht="10.5" customHeight="1">
      <c r="A732" s="565">
        <v>44750.0</v>
      </c>
      <c r="B732" s="566" t="s">
        <v>5563</v>
      </c>
      <c r="C732" s="566" t="s">
        <v>5831</v>
      </c>
      <c r="D732" s="566" t="s">
        <v>6237</v>
      </c>
      <c r="E732" s="567">
        <v>0.0</v>
      </c>
      <c r="F732" s="567">
        <v>162000.0</v>
      </c>
      <c r="G732" s="567">
        <v>181440.0</v>
      </c>
      <c r="H732" s="567">
        <v>19440.0</v>
      </c>
      <c r="I732" s="569">
        <v>12.0</v>
      </c>
      <c r="J732" s="566" t="s">
        <v>5324</v>
      </c>
      <c r="K732" s="2"/>
      <c r="L732" s="2"/>
      <c r="M732" s="2"/>
      <c r="N732" s="2"/>
      <c r="O732" s="2"/>
      <c r="P732" s="2"/>
      <c r="Q732" s="2"/>
      <c r="R732" s="2"/>
      <c r="S732" s="2"/>
      <c r="T732" s="2"/>
      <c r="U732" s="2"/>
      <c r="V732" s="2"/>
      <c r="W732" s="2"/>
      <c r="X732" s="2"/>
      <c r="Y732" s="2"/>
      <c r="Z732" s="2"/>
    </row>
    <row r="733" ht="10.5" customHeight="1">
      <c r="A733" s="565">
        <v>44750.0</v>
      </c>
      <c r="B733" s="566" t="s">
        <v>5563</v>
      </c>
      <c r="C733" s="566" t="s">
        <v>5831</v>
      </c>
      <c r="D733" s="566" t="s">
        <v>6237</v>
      </c>
      <c r="E733" s="567">
        <v>0.0</v>
      </c>
      <c r="F733" s="567">
        <v>54000.0</v>
      </c>
      <c r="G733" s="567">
        <v>60480.0</v>
      </c>
      <c r="H733" s="567">
        <v>6480.0</v>
      </c>
      <c r="I733" s="569">
        <v>12.0</v>
      </c>
      <c r="J733" s="566" t="s">
        <v>5324</v>
      </c>
      <c r="K733" s="2"/>
      <c r="L733" s="2"/>
      <c r="M733" s="2"/>
      <c r="N733" s="2"/>
      <c r="O733" s="2"/>
      <c r="P733" s="2"/>
      <c r="Q733" s="2"/>
      <c r="R733" s="2"/>
      <c r="S733" s="2"/>
      <c r="T733" s="2"/>
      <c r="U733" s="2"/>
      <c r="V733" s="2"/>
      <c r="W733" s="2"/>
      <c r="X733" s="2"/>
      <c r="Y733" s="2"/>
      <c r="Z733" s="2"/>
    </row>
    <row r="734" ht="10.5" customHeight="1">
      <c r="A734" s="565">
        <v>44750.0</v>
      </c>
      <c r="B734" s="566" t="s">
        <v>5563</v>
      </c>
      <c r="C734" s="566" t="s">
        <v>5831</v>
      </c>
      <c r="D734" s="566" t="s">
        <v>6237</v>
      </c>
      <c r="E734" s="567">
        <v>0.0</v>
      </c>
      <c r="F734" s="567">
        <v>54000.0</v>
      </c>
      <c r="G734" s="567">
        <v>60480.0</v>
      </c>
      <c r="H734" s="567">
        <v>6480.0</v>
      </c>
      <c r="I734" s="569">
        <v>12.0</v>
      </c>
      <c r="J734" s="566" t="s">
        <v>5324</v>
      </c>
      <c r="K734" s="2"/>
      <c r="L734" s="2"/>
      <c r="M734" s="2"/>
      <c r="N734" s="2"/>
      <c r="O734" s="2"/>
      <c r="P734" s="2"/>
      <c r="Q734" s="2"/>
      <c r="R734" s="2"/>
      <c r="S734" s="2"/>
      <c r="T734" s="2"/>
      <c r="U734" s="2"/>
      <c r="V734" s="2"/>
      <c r="W734" s="2"/>
      <c r="X734" s="2"/>
      <c r="Y734" s="2"/>
      <c r="Z734" s="2"/>
    </row>
    <row r="735" ht="10.5" customHeight="1">
      <c r="A735" s="565">
        <v>44750.0</v>
      </c>
      <c r="B735" s="566" t="s">
        <v>5563</v>
      </c>
      <c r="C735" s="566" t="s">
        <v>5831</v>
      </c>
      <c r="D735" s="566" t="s">
        <v>6237</v>
      </c>
      <c r="E735" s="567">
        <v>0.0</v>
      </c>
      <c r="F735" s="567">
        <v>9000.0</v>
      </c>
      <c r="G735" s="567">
        <v>10080.0</v>
      </c>
      <c r="H735" s="567">
        <v>1080.0</v>
      </c>
      <c r="I735" s="569">
        <v>12.0</v>
      </c>
      <c r="J735" s="566" t="s">
        <v>5324</v>
      </c>
      <c r="K735" s="2"/>
      <c r="L735" s="2"/>
      <c r="M735" s="2"/>
      <c r="N735" s="2"/>
      <c r="O735" s="2"/>
      <c r="P735" s="2"/>
      <c r="Q735" s="2"/>
      <c r="R735" s="2"/>
      <c r="S735" s="2"/>
      <c r="T735" s="2"/>
      <c r="U735" s="2"/>
      <c r="V735" s="2"/>
      <c r="W735" s="2"/>
      <c r="X735" s="2"/>
      <c r="Y735" s="2"/>
      <c r="Z735" s="2"/>
    </row>
    <row r="736" ht="10.5" customHeight="1">
      <c r="A736" s="565">
        <v>44750.0</v>
      </c>
      <c r="B736" s="566" t="s">
        <v>5563</v>
      </c>
      <c r="C736" s="566" t="s">
        <v>5831</v>
      </c>
      <c r="D736" s="566" t="s">
        <v>6237</v>
      </c>
      <c r="E736" s="567">
        <v>0.0</v>
      </c>
      <c r="F736" s="567">
        <v>9000.0</v>
      </c>
      <c r="G736" s="567">
        <v>10080.0</v>
      </c>
      <c r="H736" s="567">
        <v>1080.0</v>
      </c>
      <c r="I736" s="569">
        <v>12.0</v>
      </c>
      <c r="J736" s="566" t="s">
        <v>5324</v>
      </c>
      <c r="K736" s="2"/>
      <c r="L736" s="2"/>
      <c r="M736" s="2"/>
      <c r="N736" s="2"/>
      <c r="O736" s="2"/>
      <c r="P736" s="2"/>
      <c r="Q736" s="2"/>
      <c r="R736" s="2"/>
      <c r="S736" s="2"/>
      <c r="T736" s="2"/>
      <c r="U736" s="2"/>
      <c r="V736" s="2"/>
      <c r="W736" s="2"/>
      <c r="X736" s="2"/>
      <c r="Y736" s="2"/>
      <c r="Z736" s="2"/>
    </row>
    <row r="737" ht="10.5" customHeight="1">
      <c r="A737" s="565">
        <v>44753.0</v>
      </c>
      <c r="B737" s="566" t="s">
        <v>5563</v>
      </c>
      <c r="C737" s="566" t="s">
        <v>6284</v>
      </c>
      <c r="D737" s="566" t="s">
        <v>6262</v>
      </c>
      <c r="E737" s="567">
        <v>0.0</v>
      </c>
      <c r="F737" s="567">
        <v>2678.57</v>
      </c>
      <c r="G737" s="567">
        <v>3000.0</v>
      </c>
      <c r="H737" s="567">
        <v>321.43</v>
      </c>
      <c r="I737" s="569">
        <v>12.0</v>
      </c>
      <c r="J737" s="566" t="s">
        <v>5292</v>
      </c>
      <c r="K737" s="2"/>
      <c r="L737" s="2"/>
      <c r="M737" s="2"/>
      <c r="N737" s="2"/>
      <c r="O737" s="2"/>
      <c r="P737" s="2"/>
      <c r="Q737" s="2"/>
      <c r="R737" s="2"/>
      <c r="S737" s="2"/>
      <c r="T737" s="2"/>
      <c r="U737" s="2"/>
      <c r="V737" s="2"/>
      <c r="W737" s="2"/>
      <c r="X737" s="2"/>
      <c r="Y737" s="2"/>
      <c r="Z737" s="2"/>
    </row>
    <row r="738" ht="10.5" customHeight="1">
      <c r="A738" s="565">
        <v>44754.0</v>
      </c>
      <c r="B738" s="566" t="s">
        <v>5563</v>
      </c>
      <c r="C738" s="566" t="s">
        <v>5831</v>
      </c>
      <c r="D738" s="566" t="s">
        <v>6265</v>
      </c>
      <c r="E738" s="567">
        <v>0.0</v>
      </c>
      <c r="F738" s="567">
        <v>500.0</v>
      </c>
      <c r="G738" s="567">
        <v>560.0</v>
      </c>
      <c r="H738" s="567">
        <v>60.0</v>
      </c>
      <c r="I738" s="569">
        <v>12.0</v>
      </c>
      <c r="J738" s="566" t="s">
        <v>5325</v>
      </c>
      <c r="K738" s="2"/>
      <c r="L738" s="2"/>
      <c r="M738" s="2"/>
      <c r="N738" s="2"/>
      <c r="O738" s="2"/>
      <c r="P738" s="2"/>
      <c r="Q738" s="2"/>
      <c r="R738" s="2"/>
      <c r="S738" s="2"/>
      <c r="T738" s="2"/>
      <c r="U738" s="2"/>
      <c r="V738" s="2"/>
      <c r="W738" s="2"/>
      <c r="X738" s="2"/>
      <c r="Y738" s="2"/>
      <c r="Z738" s="2"/>
    </row>
    <row r="739" ht="10.5" customHeight="1">
      <c r="A739" s="565">
        <v>44754.0</v>
      </c>
      <c r="B739" s="566" t="s">
        <v>5563</v>
      </c>
      <c r="C739" s="566" t="s">
        <v>5887</v>
      </c>
      <c r="D739" s="566" t="s">
        <v>6238</v>
      </c>
      <c r="E739" s="567">
        <v>0.0</v>
      </c>
      <c r="F739" s="567">
        <v>1116.07</v>
      </c>
      <c r="G739" s="567">
        <v>1250.0</v>
      </c>
      <c r="H739" s="567">
        <v>133.93</v>
      </c>
      <c r="I739" s="569">
        <v>12.0</v>
      </c>
      <c r="J739" s="566" t="s">
        <v>5308</v>
      </c>
      <c r="K739" s="2"/>
      <c r="L739" s="2"/>
      <c r="M739" s="2"/>
      <c r="N739" s="2"/>
      <c r="O739" s="2"/>
      <c r="P739" s="2"/>
      <c r="Q739" s="2"/>
      <c r="R739" s="2"/>
      <c r="S739" s="2"/>
      <c r="T739" s="2"/>
      <c r="U739" s="2"/>
      <c r="V739" s="2"/>
      <c r="W739" s="2"/>
      <c r="X739" s="2"/>
      <c r="Y739" s="2"/>
      <c r="Z739" s="2"/>
    </row>
    <row r="740" ht="10.5" customHeight="1">
      <c r="A740" s="565">
        <v>44754.0</v>
      </c>
      <c r="B740" s="566" t="s">
        <v>5563</v>
      </c>
      <c r="C740" s="566" t="s">
        <v>5831</v>
      </c>
      <c r="D740" s="566" t="s">
        <v>6265</v>
      </c>
      <c r="E740" s="567">
        <v>0.0</v>
      </c>
      <c r="F740" s="567">
        <v>500.0</v>
      </c>
      <c r="G740" s="567">
        <v>560.0</v>
      </c>
      <c r="H740" s="567">
        <v>60.0</v>
      </c>
      <c r="I740" s="569">
        <v>12.0</v>
      </c>
      <c r="J740" s="566" t="s">
        <v>5325</v>
      </c>
      <c r="K740" s="2"/>
      <c r="L740" s="2"/>
      <c r="M740" s="2"/>
      <c r="N740" s="2"/>
      <c r="O740" s="2"/>
      <c r="P740" s="2"/>
      <c r="Q740" s="2"/>
      <c r="R740" s="2"/>
      <c r="S740" s="2"/>
      <c r="T740" s="2"/>
      <c r="U740" s="2"/>
      <c r="V740" s="2"/>
      <c r="W740" s="2"/>
      <c r="X740" s="2"/>
      <c r="Y740" s="2"/>
      <c r="Z740" s="2"/>
    </row>
    <row r="741" ht="10.5" customHeight="1">
      <c r="A741" s="565">
        <v>44755.0</v>
      </c>
      <c r="B741" s="566" t="s">
        <v>5563</v>
      </c>
      <c r="C741" s="566" t="s">
        <v>6184</v>
      </c>
      <c r="D741" s="566" t="s">
        <v>6240</v>
      </c>
      <c r="E741" s="567">
        <v>0.0</v>
      </c>
      <c r="F741" s="567">
        <v>625.0</v>
      </c>
      <c r="G741" s="567">
        <v>700.0</v>
      </c>
      <c r="H741" s="567">
        <v>75.0</v>
      </c>
      <c r="I741" s="569">
        <v>12.0</v>
      </c>
      <c r="J741" s="566" t="s">
        <v>5331</v>
      </c>
      <c r="K741" s="2"/>
      <c r="L741" s="2"/>
      <c r="M741" s="2"/>
      <c r="N741" s="2"/>
      <c r="O741" s="2"/>
      <c r="P741" s="2"/>
      <c r="Q741" s="2"/>
      <c r="R741" s="2"/>
      <c r="S741" s="2"/>
      <c r="T741" s="2"/>
      <c r="U741" s="2"/>
      <c r="V741" s="2"/>
      <c r="W741" s="2"/>
      <c r="X741" s="2"/>
      <c r="Y741" s="2"/>
      <c r="Z741" s="2"/>
    </row>
    <row r="742" ht="10.5" customHeight="1">
      <c r="A742" s="565">
        <v>44755.0</v>
      </c>
      <c r="B742" s="566" t="s">
        <v>5563</v>
      </c>
      <c r="C742" s="566" t="s">
        <v>6184</v>
      </c>
      <c r="D742" s="566" t="s">
        <v>6240</v>
      </c>
      <c r="E742" s="567">
        <v>0.0</v>
      </c>
      <c r="F742" s="567">
        <v>468.75</v>
      </c>
      <c r="G742" s="567">
        <v>525.0</v>
      </c>
      <c r="H742" s="567">
        <v>56.25</v>
      </c>
      <c r="I742" s="569">
        <v>12.0</v>
      </c>
      <c r="J742" s="566" t="s">
        <v>5331</v>
      </c>
      <c r="K742" s="2"/>
      <c r="L742" s="2"/>
      <c r="M742" s="2"/>
      <c r="N742" s="2"/>
      <c r="O742" s="2"/>
      <c r="P742" s="2"/>
      <c r="Q742" s="2"/>
      <c r="R742" s="2"/>
      <c r="S742" s="2"/>
      <c r="T742" s="2"/>
      <c r="U742" s="2"/>
      <c r="V742" s="2"/>
      <c r="W742" s="2"/>
      <c r="X742" s="2"/>
      <c r="Y742" s="2"/>
      <c r="Z742" s="2"/>
    </row>
    <row r="743" ht="10.5" customHeight="1">
      <c r="A743" s="565">
        <v>44755.0</v>
      </c>
      <c r="B743" s="566" t="s">
        <v>5563</v>
      </c>
      <c r="C743" s="566" t="s">
        <v>6184</v>
      </c>
      <c r="D743" s="566" t="s">
        <v>6240</v>
      </c>
      <c r="E743" s="567">
        <v>0.0</v>
      </c>
      <c r="F743" s="567">
        <v>12.75</v>
      </c>
      <c r="G743" s="567">
        <v>14.28</v>
      </c>
      <c r="H743" s="567">
        <v>1.53</v>
      </c>
      <c r="I743" s="569">
        <v>12.0</v>
      </c>
      <c r="J743" s="566" t="s">
        <v>5331</v>
      </c>
      <c r="K743" s="2"/>
      <c r="L743" s="2"/>
      <c r="M743" s="2"/>
      <c r="N743" s="2"/>
      <c r="O743" s="2"/>
      <c r="P743" s="2"/>
      <c r="Q743" s="2"/>
      <c r="R743" s="2"/>
      <c r="S743" s="2"/>
      <c r="T743" s="2"/>
      <c r="U743" s="2"/>
      <c r="V743" s="2"/>
      <c r="W743" s="2"/>
      <c r="X743" s="2"/>
      <c r="Y743" s="2"/>
      <c r="Z743" s="2"/>
    </row>
    <row r="744" ht="10.5" customHeight="1">
      <c r="A744" s="565">
        <v>44755.0</v>
      </c>
      <c r="B744" s="566" t="s">
        <v>5563</v>
      </c>
      <c r="C744" s="566" t="s">
        <v>6184</v>
      </c>
      <c r="D744" s="566" t="s">
        <v>6240</v>
      </c>
      <c r="E744" s="567">
        <v>0.0</v>
      </c>
      <c r="F744" s="567">
        <v>9.57</v>
      </c>
      <c r="G744" s="567">
        <v>10.72</v>
      </c>
      <c r="H744" s="567">
        <v>1.15</v>
      </c>
      <c r="I744" s="569">
        <v>12.0</v>
      </c>
      <c r="J744" s="566" t="s">
        <v>5331</v>
      </c>
      <c r="K744" s="2"/>
      <c r="L744" s="2"/>
      <c r="M744" s="2"/>
      <c r="N744" s="2"/>
      <c r="O744" s="2"/>
      <c r="P744" s="2"/>
      <c r="Q744" s="2"/>
      <c r="R744" s="2"/>
      <c r="S744" s="2"/>
      <c r="T744" s="2"/>
      <c r="U744" s="2"/>
      <c r="V744" s="2"/>
      <c r="W744" s="2"/>
      <c r="X744" s="2"/>
      <c r="Y744" s="2"/>
      <c r="Z744" s="2"/>
    </row>
    <row r="745" ht="10.5" customHeight="1">
      <c r="A745" s="565">
        <v>44755.0</v>
      </c>
      <c r="B745" s="566" t="s">
        <v>5563</v>
      </c>
      <c r="C745" s="566" t="s">
        <v>6184</v>
      </c>
      <c r="D745" s="566" t="s">
        <v>6240</v>
      </c>
      <c r="E745" s="567">
        <v>0.0</v>
      </c>
      <c r="F745" s="567">
        <v>2040.82</v>
      </c>
      <c r="G745" s="567">
        <v>2285.72</v>
      </c>
      <c r="H745" s="567">
        <v>244.9</v>
      </c>
      <c r="I745" s="569">
        <v>12.0</v>
      </c>
      <c r="J745" s="566" t="s">
        <v>5331</v>
      </c>
      <c r="K745" s="2"/>
      <c r="L745" s="2"/>
      <c r="M745" s="2"/>
      <c r="N745" s="2"/>
      <c r="O745" s="2"/>
      <c r="P745" s="2"/>
      <c r="Q745" s="2"/>
      <c r="R745" s="2"/>
      <c r="S745" s="2"/>
      <c r="T745" s="2"/>
      <c r="U745" s="2"/>
      <c r="V745" s="2"/>
      <c r="W745" s="2"/>
      <c r="X745" s="2"/>
      <c r="Y745" s="2"/>
      <c r="Z745" s="2"/>
    </row>
    <row r="746" ht="10.5" customHeight="1">
      <c r="A746" s="565">
        <v>44755.0</v>
      </c>
      <c r="B746" s="566" t="s">
        <v>5563</v>
      </c>
      <c r="C746" s="566" t="s">
        <v>6184</v>
      </c>
      <c r="D746" s="566" t="s">
        <v>6240</v>
      </c>
      <c r="E746" s="567">
        <v>0.0</v>
      </c>
      <c r="F746" s="567">
        <v>1530.61</v>
      </c>
      <c r="G746" s="567">
        <v>1714.28</v>
      </c>
      <c r="H746" s="567">
        <v>183.67</v>
      </c>
      <c r="I746" s="569">
        <v>12.0</v>
      </c>
      <c r="J746" s="566" t="s">
        <v>5331</v>
      </c>
      <c r="K746" s="2"/>
      <c r="L746" s="2"/>
      <c r="M746" s="2"/>
      <c r="N746" s="2"/>
      <c r="O746" s="2"/>
      <c r="P746" s="2"/>
      <c r="Q746" s="2"/>
      <c r="R746" s="2"/>
      <c r="S746" s="2"/>
      <c r="T746" s="2"/>
      <c r="U746" s="2"/>
      <c r="V746" s="2"/>
      <c r="W746" s="2"/>
      <c r="X746" s="2"/>
      <c r="Y746" s="2"/>
      <c r="Z746" s="2"/>
    </row>
    <row r="747" ht="10.5" customHeight="1">
      <c r="A747" s="565">
        <v>44755.0</v>
      </c>
      <c r="B747" s="566" t="s">
        <v>5563</v>
      </c>
      <c r="C747" s="566" t="s">
        <v>6199</v>
      </c>
      <c r="D747" s="566" t="s">
        <v>6239</v>
      </c>
      <c r="E747" s="567">
        <v>0.0</v>
      </c>
      <c r="F747" s="567">
        <v>2250.0</v>
      </c>
      <c r="G747" s="567">
        <v>2520.0</v>
      </c>
      <c r="H747" s="567">
        <v>270.0</v>
      </c>
      <c r="I747" s="569">
        <v>12.0</v>
      </c>
      <c r="J747" s="566" t="s">
        <v>5331</v>
      </c>
      <c r="K747" s="2"/>
      <c r="L747" s="2"/>
      <c r="M747" s="2"/>
      <c r="N747" s="2"/>
      <c r="O747" s="2"/>
      <c r="P747" s="2"/>
      <c r="Q747" s="2"/>
      <c r="R747" s="2"/>
      <c r="S747" s="2"/>
      <c r="T747" s="2"/>
      <c r="U747" s="2"/>
      <c r="V747" s="2"/>
      <c r="W747" s="2"/>
      <c r="X747" s="2"/>
      <c r="Y747" s="2"/>
      <c r="Z747" s="2"/>
    </row>
    <row r="748" ht="10.5" customHeight="1">
      <c r="A748" s="565">
        <v>44755.0</v>
      </c>
      <c r="B748" s="566" t="s">
        <v>5563</v>
      </c>
      <c r="C748" s="566" t="s">
        <v>6199</v>
      </c>
      <c r="D748" s="566" t="s">
        <v>6239</v>
      </c>
      <c r="E748" s="567">
        <v>0.0</v>
      </c>
      <c r="F748" s="567">
        <v>2250.0</v>
      </c>
      <c r="G748" s="567">
        <v>2520.0</v>
      </c>
      <c r="H748" s="567">
        <v>270.0</v>
      </c>
      <c r="I748" s="569">
        <v>12.0</v>
      </c>
      <c r="J748" s="566" t="s">
        <v>5331</v>
      </c>
      <c r="K748" s="2"/>
      <c r="L748" s="2"/>
      <c r="M748" s="2"/>
      <c r="N748" s="2"/>
      <c r="O748" s="2"/>
      <c r="P748" s="2"/>
      <c r="Q748" s="2"/>
      <c r="R748" s="2"/>
      <c r="S748" s="2"/>
      <c r="T748" s="2"/>
      <c r="U748" s="2"/>
      <c r="V748" s="2"/>
      <c r="W748" s="2"/>
      <c r="X748" s="2"/>
      <c r="Y748" s="2"/>
      <c r="Z748" s="2"/>
    </row>
    <row r="749" ht="10.5" customHeight="1">
      <c r="A749" s="565">
        <v>44755.0</v>
      </c>
      <c r="B749" s="566" t="s">
        <v>5563</v>
      </c>
      <c r="C749" s="566" t="s">
        <v>6199</v>
      </c>
      <c r="D749" s="566" t="s">
        <v>6239</v>
      </c>
      <c r="E749" s="567">
        <v>0.0</v>
      </c>
      <c r="F749" s="567">
        <v>2250.0</v>
      </c>
      <c r="G749" s="567">
        <v>2520.0</v>
      </c>
      <c r="H749" s="567">
        <v>270.0</v>
      </c>
      <c r="I749" s="569">
        <v>12.0</v>
      </c>
      <c r="J749" s="566" t="s">
        <v>5331</v>
      </c>
      <c r="K749" s="2"/>
      <c r="L749" s="2"/>
      <c r="M749" s="2"/>
      <c r="N749" s="2"/>
      <c r="O749" s="2"/>
      <c r="P749" s="2"/>
      <c r="Q749" s="2"/>
      <c r="R749" s="2"/>
      <c r="S749" s="2"/>
      <c r="T749" s="2"/>
      <c r="U749" s="2"/>
      <c r="V749" s="2"/>
      <c r="W749" s="2"/>
      <c r="X749" s="2"/>
      <c r="Y749" s="2"/>
      <c r="Z749" s="2"/>
    </row>
    <row r="750" ht="10.5" customHeight="1">
      <c r="A750" s="565">
        <v>44755.0</v>
      </c>
      <c r="B750" s="566" t="s">
        <v>5563</v>
      </c>
      <c r="C750" s="566" t="s">
        <v>6199</v>
      </c>
      <c r="D750" s="566" t="s">
        <v>6239</v>
      </c>
      <c r="E750" s="567">
        <v>0.0</v>
      </c>
      <c r="F750" s="567">
        <v>2250.0</v>
      </c>
      <c r="G750" s="567">
        <v>2520.0</v>
      </c>
      <c r="H750" s="567">
        <v>270.0</v>
      </c>
      <c r="I750" s="569">
        <v>12.0</v>
      </c>
      <c r="J750" s="566" t="s">
        <v>5331</v>
      </c>
      <c r="K750" s="2"/>
      <c r="L750" s="2"/>
      <c r="M750" s="2"/>
      <c r="N750" s="2"/>
      <c r="O750" s="2"/>
      <c r="P750" s="2"/>
      <c r="Q750" s="2"/>
      <c r="R750" s="2"/>
      <c r="S750" s="2"/>
      <c r="T750" s="2"/>
      <c r="U750" s="2"/>
      <c r="V750" s="2"/>
      <c r="W750" s="2"/>
      <c r="X750" s="2"/>
      <c r="Y750" s="2"/>
      <c r="Z750" s="2"/>
    </row>
    <row r="751" ht="10.5" customHeight="1">
      <c r="A751" s="565">
        <v>44755.0</v>
      </c>
      <c r="B751" s="566" t="s">
        <v>5563</v>
      </c>
      <c r="C751" s="566" t="s">
        <v>6199</v>
      </c>
      <c r="D751" s="566" t="s">
        <v>6239</v>
      </c>
      <c r="E751" s="567">
        <v>0.0</v>
      </c>
      <c r="F751" s="567">
        <v>2250.0</v>
      </c>
      <c r="G751" s="567">
        <v>2520.0</v>
      </c>
      <c r="H751" s="567">
        <v>270.0</v>
      </c>
      <c r="I751" s="569">
        <v>12.0</v>
      </c>
      <c r="J751" s="566" t="s">
        <v>5331</v>
      </c>
      <c r="K751" s="2"/>
      <c r="L751" s="2"/>
      <c r="M751" s="2"/>
      <c r="N751" s="2"/>
      <c r="O751" s="2"/>
      <c r="P751" s="2"/>
      <c r="Q751" s="2"/>
      <c r="R751" s="2"/>
      <c r="S751" s="2"/>
      <c r="T751" s="2"/>
      <c r="U751" s="2"/>
      <c r="V751" s="2"/>
      <c r="W751" s="2"/>
      <c r="X751" s="2"/>
      <c r="Y751" s="2"/>
      <c r="Z751" s="2"/>
    </row>
    <row r="752" ht="10.5" customHeight="1">
      <c r="A752" s="565">
        <v>44757.0</v>
      </c>
      <c r="B752" s="566" t="s">
        <v>5563</v>
      </c>
      <c r="C752" s="566" t="s">
        <v>6241</v>
      </c>
      <c r="D752" s="566" t="s">
        <v>6243</v>
      </c>
      <c r="E752" s="567">
        <v>0.0</v>
      </c>
      <c r="F752" s="567">
        <v>44.64</v>
      </c>
      <c r="G752" s="567">
        <v>50.0</v>
      </c>
      <c r="H752" s="567">
        <v>5.36</v>
      </c>
      <c r="I752" s="569">
        <v>12.0</v>
      </c>
      <c r="J752" s="566" t="s">
        <v>5331</v>
      </c>
      <c r="K752" s="2"/>
      <c r="L752" s="2"/>
      <c r="M752" s="2"/>
      <c r="N752" s="2"/>
      <c r="O752" s="2"/>
      <c r="P752" s="2"/>
      <c r="Q752" s="2"/>
      <c r="R752" s="2"/>
      <c r="S752" s="2"/>
      <c r="T752" s="2"/>
      <c r="U752" s="2"/>
      <c r="V752" s="2"/>
      <c r="W752" s="2"/>
      <c r="X752" s="2"/>
      <c r="Y752" s="2"/>
      <c r="Z752" s="2"/>
    </row>
    <row r="753" ht="10.5" customHeight="1">
      <c r="A753" s="565">
        <v>44757.0</v>
      </c>
      <c r="B753" s="566" t="s">
        <v>5563</v>
      </c>
      <c r="C753" s="566" t="s">
        <v>6241</v>
      </c>
      <c r="D753" s="566" t="s">
        <v>6242</v>
      </c>
      <c r="E753" s="567">
        <v>0.0</v>
      </c>
      <c r="F753" s="567">
        <v>1339.29</v>
      </c>
      <c r="G753" s="567">
        <v>1500.0</v>
      </c>
      <c r="H753" s="567">
        <v>160.71</v>
      </c>
      <c r="I753" s="569">
        <v>12.0</v>
      </c>
      <c r="J753" s="566" t="s">
        <v>5331</v>
      </c>
      <c r="K753" s="2"/>
      <c r="L753" s="2"/>
      <c r="M753" s="2"/>
      <c r="N753" s="2"/>
      <c r="O753" s="2"/>
      <c r="P753" s="2"/>
      <c r="Q753" s="2"/>
      <c r="R753" s="2"/>
      <c r="S753" s="2"/>
      <c r="T753" s="2"/>
      <c r="U753" s="2"/>
      <c r="V753" s="2"/>
      <c r="W753" s="2"/>
      <c r="X753" s="2"/>
      <c r="Y753" s="2"/>
      <c r="Z753" s="2"/>
    </row>
    <row r="754" ht="10.5" customHeight="1">
      <c r="A754" s="565">
        <v>44760.0</v>
      </c>
      <c r="B754" s="566" t="s">
        <v>5563</v>
      </c>
      <c r="C754" s="566" t="s">
        <v>6244</v>
      </c>
      <c r="D754" s="566" t="s">
        <v>6245</v>
      </c>
      <c r="E754" s="567">
        <v>0.0</v>
      </c>
      <c r="F754" s="567">
        <v>1071.43</v>
      </c>
      <c r="G754" s="567">
        <v>1200.0</v>
      </c>
      <c r="H754" s="567">
        <v>128.57</v>
      </c>
      <c r="I754" s="569">
        <v>12.0</v>
      </c>
      <c r="J754" s="566" t="s">
        <v>5331</v>
      </c>
      <c r="K754" s="2"/>
      <c r="L754" s="2"/>
      <c r="M754" s="2"/>
      <c r="N754" s="2"/>
      <c r="O754" s="2"/>
      <c r="P754" s="2"/>
      <c r="Q754" s="2"/>
      <c r="R754" s="2"/>
      <c r="S754" s="2"/>
      <c r="T754" s="2"/>
      <c r="U754" s="2"/>
      <c r="V754" s="2"/>
      <c r="W754" s="2"/>
      <c r="X754" s="2"/>
      <c r="Y754" s="2"/>
      <c r="Z754" s="2"/>
    </row>
    <row r="755" ht="10.5" customHeight="1">
      <c r="A755" s="565">
        <v>44760.0</v>
      </c>
      <c r="B755" s="566" t="s">
        <v>5563</v>
      </c>
      <c r="C755" s="566" t="s">
        <v>6244</v>
      </c>
      <c r="D755" s="566" t="s">
        <v>6246</v>
      </c>
      <c r="E755" s="567">
        <v>0.0</v>
      </c>
      <c r="F755" s="567">
        <v>3125.0</v>
      </c>
      <c r="G755" s="567">
        <v>3500.0</v>
      </c>
      <c r="H755" s="567">
        <v>375.0</v>
      </c>
      <c r="I755" s="569">
        <v>12.0</v>
      </c>
      <c r="J755" s="566" t="s">
        <v>5331</v>
      </c>
      <c r="K755" s="2"/>
      <c r="L755" s="2"/>
      <c r="M755" s="2"/>
      <c r="N755" s="2"/>
      <c r="O755" s="2"/>
      <c r="P755" s="2"/>
      <c r="Q755" s="2"/>
      <c r="R755" s="2"/>
      <c r="S755" s="2"/>
      <c r="T755" s="2"/>
      <c r="U755" s="2"/>
      <c r="V755" s="2"/>
      <c r="W755" s="2"/>
      <c r="X755" s="2"/>
      <c r="Y755" s="2"/>
      <c r="Z755" s="2"/>
    </row>
    <row r="756" ht="10.5" customHeight="1">
      <c r="A756" s="565">
        <v>44761.0</v>
      </c>
      <c r="B756" s="566" t="s">
        <v>5563</v>
      </c>
      <c r="C756" s="566" t="s">
        <v>6226</v>
      </c>
      <c r="D756" s="566" t="s">
        <v>6268</v>
      </c>
      <c r="E756" s="567">
        <v>0.0</v>
      </c>
      <c r="F756" s="567">
        <v>8035.71</v>
      </c>
      <c r="G756" s="567">
        <v>9000.0</v>
      </c>
      <c r="H756" s="567">
        <v>964.29</v>
      </c>
      <c r="I756" s="569">
        <v>12.0</v>
      </c>
      <c r="J756" s="566" t="s">
        <v>6337</v>
      </c>
      <c r="K756" s="2"/>
      <c r="L756" s="2"/>
      <c r="M756" s="2"/>
      <c r="N756" s="2"/>
      <c r="O756" s="2"/>
      <c r="P756" s="2"/>
      <c r="Q756" s="2"/>
      <c r="R756" s="2"/>
      <c r="S756" s="2"/>
      <c r="T756" s="2"/>
      <c r="U756" s="2"/>
      <c r="V756" s="2"/>
      <c r="W756" s="2"/>
      <c r="X756" s="2"/>
      <c r="Y756" s="2"/>
      <c r="Z756" s="2"/>
    </row>
    <row r="757" ht="10.5" customHeight="1">
      <c r="A757" s="565">
        <v>44761.0</v>
      </c>
      <c r="B757" s="566" t="s">
        <v>5563</v>
      </c>
      <c r="C757" s="566" t="s">
        <v>6338</v>
      </c>
      <c r="D757" s="566" t="s">
        <v>6271</v>
      </c>
      <c r="E757" s="567">
        <v>0.0</v>
      </c>
      <c r="F757" s="567">
        <v>446.43</v>
      </c>
      <c r="G757" s="567">
        <v>500.0</v>
      </c>
      <c r="H757" s="567">
        <v>53.57</v>
      </c>
      <c r="I757" s="569">
        <v>12.0</v>
      </c>
      <c r="J757" s="566" t="s">
        <v>5363</v>
      </c>
      <c r="K757" s="2"/>
      <c r="L757" s="2"/>
      <c r="M757" s="2"/>
      <c r="N757" s="2"/>
      <c r="O757" s="2"/>
      <c r="P757" s="2"/>
      <c r="Q757" s="2"/>
      <c r="R757" s="2"/>
      <c r="S757" s="2"/>
      <c r="T757" s="2"/>
      <c r="U757" s="2"/>
      <c r="V757" s="2"/>
      <c r="W757" s="2"/>
      <c r="X757" s="2"/>
      <c r="Y757" s="2"/>
      <c r="Z757" s="2"/>
    </row>
    <row r="758" ht="10.5" customHeight="1">
      <c r="A758" s="565">
        <v>44761.0</v>
      </c>
      <c r="B758" s="566" t="s">
        <v>5563</v>
      </c>
      <c r="C758" s="566" t="s">
        <v>6338</v>
      </c>
      <c r="D758" s="566" t="s">
        <v>6271</v>
      </c>
      <c r="E758" s="567">
        <v>0.0</v>
      </c>
      <c r="F758" s="567">
        <v>89.29</v>
      </c>
      <c r="G758" s="567">
        <v>100.0</v>
      </c>
      <c r="H758" s="567">
        <v>10.71</v>
      </c>
      <c r="I758" s="569">
        <v>12.0</v>
      </c>
      <c r="J758" s="566" t="s">
        <v>5320</v>
      </c>
      <c r="K758" s="2"/>
      <c r="L758" s="2"/>
      <c r="M758" s="2"/>
      <c r="N758" s="2"/>
      <c r="O758" s="2"/>
      <c r="P758" s="2"/>
      <c r="Q758" s="2"/>
      <c r="R758" s="2"/>
      <c r="S758" s="2"/>
      <c r="T758" s="2"/>
      <c r="U758" s="2"/>
      <c r="V758" s="2"/>
      <c r="W758" s="2"/>
      <c r="X758" s="2"/>
      <c r="Y758" s="2"/>
      <c r="Z758" s="2"/>
    </row>
    <row r="759" ht="10.5" customHeight="1">
      <c r="A759" s="565">
        <v>44762.0</v>
      </c>
      <c r="B759" s="566" t="s">
        <v>5563</v>
      </c>
      <c r="C759" s="566" t="s">
        <v>6247</v>
      </c>
      <c r="D759" s="566" t="s">
        <v>6248</v>
      </c>
      <c r="E759" s="567">
        <v>0.0</v>
      </c>
      <c r="F759" s="567">
        <v>3571.43</v>
      </c>
      <c r="G759" s="567">
        <v>4000.0</v>
      </c>
      <c r="H759" s="567">
        <v>428.57</v>
      </c>
      <c r="I759" s="569">
        <v>12.0</v>
      </c>
      <c r="J759" s="566" t="s">
        <v>5331</v>
      </c>
      <c r="K759" s="2"/>
      <c r="L759" s="2"/>
      <c r="M759" s="2"/>
      <c r="N759" s="2"/>
      <c r="O759" s="2"/>
      <c r="P759" s="2"/>
      <c r="Q759" s="2"/>
      <c r="R759" s="2"/>
      <c r="S759" s="2"/>
      <c r="T759" s="2"/>
      <c r="U759" s="2"/>
      <c r="V759" s="2"/>
      <c r="W759" s="2"/>
      <c r="X759" s="2"/>
      <c r="Y759" s="2"/>
      <c r="Z759" s="2"/>
    </row>
    <row r="760" ht="10.5" customHeight="1">
      <c r="A760" s="565">
        <v>44762.0</v>
      </c>
      <c r="B760" s="566" t="s">
        <v>5563</v>
      </c>
      <c r="C760" s="566" t="s">
        <v>6247</v>
      </c>
      <c r="D760" s="566" t="s">
        <v>6248</v>
      </c>
      <c r="E760" s="567">
        <v>0.0</v>
      </c>
      <c r="F760" s="567">
        <v>1785.71</v>
      </c>
      <c r="G760" s="567">
        <v>2000.0</v>
      </c>
      <c r="H760" s="567">
        <v>214.29</v>
      </c>
      <c r="I760" s="569">
        <v>12.0</v>
      </c>
      <c r="J760" s="566" t="s">
        <v>5399</v>
      </c>
      <c r="K760" s="2"/>
      <c r="L760" s="2"/>
      <c r="M760" s="2"/>
      <c r="N760" s="2"/>
      <c r="O760" s="2"/>
      <c r="P760" s="2"/>
      <c r="Q760" s="2"/>
      <c r="R760" s="2"/>
      <c r="S760" s="2"/>
      <c r="T760" s="2"/>
      <c r="U760" s="2"/>
      <c r="V760" s="2"/>
      <c r="W760" s="2"/>
      <c r="X760" s="2"/>
      <c r="Y760" s="2"/>
      <c r="Z760" s="2"/>
    </row>
    <row r="761" ht="10.5" customHeight="1">
      <c r="A761" s="565">
        <v>44762.0</v>
      </c>
      <c r="B761" s="566" t="s">
        <v>5563</v>
      </c>
      <c r="C761" s="566" t="s">
        <v>6247</v>
      </c>
      <c r="D761" s="566" t="s">
        <v>6248</v>
      </c>
      <c r="E761" s="567">
        <v>0.0</v>
      </c>
      <c r="F761" s="567">
        <v>892.86</v>
      </c>
      <c r="G761" s="567">
        <v>1000.0</v>
      </c>
      <c r="H761" s="567">
        <v>107.14</v>
      </c>
      <c r="I761" s="569">
        <v>12.0</v>
      </c>
      <c r="J761" s="566" t="s">
        <v>6145</v>
      </c>
      <c r="K761" s="2"/>
      <c r="L761" s="2"/>
      <c r="M761" s="2"/>
      <c r="N761" s="2"/>
      <c r="O761" s="2"/>
      <c r="P761" s="2"/>
      <c r="Q761" s="2"/>
      <c r="R761" s="2"/>
      <c r="S761" s="2"/>
      <c r="T761" s="2"/>
      <c r="U761" s="2"/>
      <c r="V761" s="2"/>
      <c r="W761" s="2"/>
      <c r="X761" s="2"/>
      <c r="Y761" s="2"/>
      <c r="Z761" s="2"/>
    </row>
    <row r="762" ht="10.5" customHeight="1">
      <c r="A762" s="565">
        <v>44762.0</v>
      </c>
      <c r="B762" s="566" t="s">
        <v>5563</v>
      </c>
      <c r="C762" s="566" t="s">
        <v>6247</v>
      </c>
      <c r="D762" s="566" t="s">
        <v>6248</v>
      </c>
      <c r="E762" s="567">
        <v>0.0</v>
      </c>
      <c r="F762" s="567">
        <v>892.86</v>
      </c>
      <c r="G762" s="567">
        <v>1000.0</v>
      </c>
      <c r="H762" s="567">
        <v>107.14</v>
      </c>
      <c r="I762" s="569">
        <v>12.0</v>
      </c>
      <c r="J762" s="566" t="s">
        <v>5559</v>
      </c>
      <c r="K762" s="2"/>
      <c r="L762" s="2"/>
      <c r="M762" s="2"/>
      <c r="N762" s="2"/>
      <c r="O762" s="2"/>
      <c r="P762" s="2"/>
      <c r="Q762" s="2"/>
      <c r="R762" s="2"/>
      <c r="S762" s="2"/>
      <c r="T762" s="2"/>
      <c r="U762" s="2"/>
      <c r="V762" s="2"/>
      <c r="W762" s="2"/>
      <c r="X762" s="2"/>
      <c r="Y762" s="2"/>
      <c r="Z762" s="2"/>
    </row>
    <row r="763" ht="10.5" customHeight="1">
      <c r="A763" s="565">
        <v>44762.0</v>
      </c>
      <c r="B763" s="566" t="s">
        <v>5563</v>
      </c>
      <c r="C763" s="566" t="s">
        <v>6247</v>
      </c>
      <c r="D763" s="566" t="s">
        <v>6248</v>
      </c>
      <c r="E763" s="567">
        <v>0.0</v>
      </c>
      <c r="F763" s="567">
        <v>892.86</v>
      </c>
      <c r="G763" s="567">
        <v>1000.0</v>
      </c>
      <c r="H763" s="567">
        <v>107.14</v>
      </c>
      <c r="I763" s="569">
        <v>12.0</v>
      </c>
      <c r="J763" s="566" t="s">
        <v>5559</v>
      </c>
      <c r="K763" s="2"/>
      <c r="L763" s="2"/>
      <c r="M763" s="2"/>
      <c r="N763" s="2"/>
      <c r="O763" s="2"/>
      <c r="P763" s="2"/>
      <c r="Q763" s="2"/>
      <c r="R763" s="2"/>
      <c r="S763" s="2"/>
      <c r="T763" s="2"/>
      <c r="U763" s="2"/>
      <c r="V763" s="2"/>
      <c r="W763" s="2"/>
      <c r="X763" s="2"/>
      <c r="Y763" s="2"/>
      <c r="Z763" s="2"/>
    </row>
    <row r="764" ht="10.5" customHeight="1">
      <c r="A764" s="565">
        <v>44763.0</v>
      </c>
      <c r="B764" s="566" t="s">
        <v>5563</v>
      </c>
      <c r="C764" s="566" t="s">
        <v>6249</v>
      </c>
      <c r="D764" s="566" t="s">
        <v>6250</v>
      </c>
      <c r="E764" s="567">
        <v>0.0</v>
      </c>
      <c r="F764" s="567">
        <v>3125.0</v>
      </c>
      <c r="G764" s="567">
        <v>3500.0</v>
      </c>
      <c r="H764" s="567">
        <v>375.0</v>
      </c>
      <c r="I764" s="569">
        <v>12.0</v>
      </c>
      <c r="J764" s="566" t="s">
        <v>5331</v>
      </c>
      <c r="K764" s="2"/>
      <c r="L764" s="2"/>
      <c r="M764" s="2"/>
      <c r="N764" s="2"/>
      <c r="O764" s="2"/>
      <c r="P764" s="2"/>
      <c r="Q764" s="2"/>
      <c r="R764" s="2"/>
      <c r="S764" s="2"/>
      <c r="T764" s="2"/>
      <c r="U764" s="2"/>
      <c r="V764" s="2"/>
      <c r="W764" s="2"/>
      <c r="X764" s="2"/>
      <c r="Y764" s="2"/>
      <c r="Z764" s="2"/>
    </row>
    <row r="765" ht="10.5" customHeight="1">
      <c r="A765" s="565">
        <v>44763.0</v>
      </c>
      <c r="B765" s="566" t="s">
        <v>5563</v>
      </c>
      <c r="C765" s="566" t="s">
        <v>6249</v>
      </c>
      <c r="D765" s="566" t="s">
        <v>6250</v>
      </c>
      <c r="E765" s="567">
        <v>0.0</v>
      </c>
      <c r="F765" s="567">
        <v>3125.0</v>
      </c>
      <c r="G765" s="567">
        <v>3500.0</v>
      </c>
      <c r="H765" s="567">
        <v>375.0</v>
      </c>
      <c r="I765" s="569">
        <v>12.0</v>
      </c>
      <c r="J765" s="566" t="s">
        <v>5331</v>
      </c>
      <c r="K765" s="2"/>
      <c r="L765" s="2"/>
      <c r="M765" s="2"/>
      <c r="N765" s="2"/>
      <c r="O765" s="2"/>
      <c r="P765" s="2"/>
      <c r="Q765" s="2"/>
      <c r="R765" s="2"/>
      <c r="S765" s="2"/>
      <c r="T765" s="2"/>
      <c r="U765" s="2"/>
      <c r="V765" s="2"/>
      <c r="W765" s="2"/>
      <c r="X765" s="2"/>
      <c r="Y765" s="2"/>
      <c r="Z765" s="2"/>
    </row>
    <row r="766" ht="10.5" customHeight="1">
      <c r="A766" s="565">
        <v>44763.0</v>
      </c>
      <c r="B766" s="566" t="s">
        <v>5563</v>
      </c>
      <c r="C766" s="566" t="s">
        <v>6249</v>
      </c>
      <c r="D766" s="566" t="s">
        <v>6250</v>
      </c>
      <c r="E766" s="567">
        <v>0.0</v>
      </c>
      <c r="F766" s="567">
        <v>3125.0</v>
      </c>
      <c r="G766" s="567">
        <v>3500.0</v>
      </c>
      <c r="H766" s="567">
        <v>375.0</v>
      </c>
      <c r="I766" s="569">
        <v>12.0</v>
      </c>
      <c r="J766" s="566" t="s">
        <v>5331</v>
      </c>
      <c r="K766" s="2"/>
      <c r="L766" s="2"/>
      <c r="M766" s="2"/>
      <c r="N766" s="2"/>
      <c r="O766" s="2"/>
      <c r="P766" s="2"/>
      <c r="Q766" s="2"/>
      <c r="R766" s="2"/>
      <c r="S766" s="2"/>
      <c r="T766" s="2"/>
      <c r="U766" s="2"/>
      <c r="V766" s="2"/>
      <c r="W766" s="2"/>
      <c r="X766" s="2"/>
      <c r="Y766" s="2"/>
      <c r="Z766" s="2"/>
    </row>
    <row r="767" ht="10.5" customHeight="1">
      <c r="A767" s="565">
        <v>44763.0</v>
      </c>
      <c r="B767" s="566" t="s">
        <v>5563</v>
      </c>
      <c r="C767" s="566" t="s">
        <v>6249</v>
      </c>
      <c r="D767" s="566" t="s">
        <v>6250</v>
      </c>
      <c r="E767" s="567">
        <v>0.0</v>
      </c>
      <c r="F767" s="567">
        <v>3125.0</v>
      </c>
      <c r="G767" s="567">
        <v>3500.0</v>
      </c>
      <c r="H767" s="567">
        <v>375.0</v>
      </c>
      <c r="I767" s="569">
        <v>12.0</v>
      </c>
      <c r="J767" s="566" t="s">
        <v>5331</v>
      </c>
      <c r="K767" s="2"/>
      <c r="L767" s="2"/>
      <c r="M767" s="2"/>
      <c r="N767" s="2"/>
      <c r="O767" s="2"/>
      <c r="P767" s="2"/>
      <c r="Q767" s="2"/>
      <c r="R767" s="2"/>
      <c r="S767" s="2"/>
      <c r="T767" s="2"/>
      <c r="U767" s="2"/>
      <c r="V767" s="2"/>
      <c r="W767" s="2"/>
      <c r="X767" s="2"/>
      <c r="Y767" s="2"/>
      <c r="Z767" s="2"/>
    </row>
    <row r="768" ht="10.5" customHeight="1">
      <c r="A768" s="565">
        <v>44763.0</v>
      </c>
      <c r="B768" s="566" t="s">
        <v>5563</v>
      </c>
      <c r="C768" s="566" t="s">
        <v>6249</v>
      </c>
      <c r="D768" s="566" t="s">
        <v>6250</v>
      </c>
      <c r="E768" s="567">
        <v>0.0</v>
      </c>
      <c r="F768" s="567">
        <v>3125.0</v>
      </c>
      <c r="G768" s="567">
        <v>3500.0</v>
      </c>
      <c r="H768" s="567">
        <v>375.0</v>
      </c>
      <c r="I768" s="569">
        <v>12.0</v>
      </c>
      <c r="J768" s="566" t="s">
        <v>5331</v>
      </c>
      <c r="K768" s="2"/>
      <c r="L768" s="2"/>
      <c r="M768" s="2"/>
      <c r="N768" s="2"/>
      <c r="O768" s="2"/>
      <c r="P768" s="2"/>
      <c r="Q768" s="2"/>
      <c r="R768" s="2"/>
      <c r="S768" s="2"/>
      <c r="T768" s="2"/>
      <c r="U768" s="2"/>
      <c r="V768" s="2"/>
      <c r="W768" s="2"/>
      <c r="X768" s="2"/>
      <c r="Y768" s="2"/>
      <c r="Z768" s="2"/>
    </row>
    <row r="769" ht="10.5" customHeight="1">
      <c r="A769" s="565">
        <v>44763.0</v>
      </c>
      <c r="B769" s="566" t="s">
        <v>5563</v>
      </c>
      <c r="C769" s="566" t="s">
        <v>6249</v>
      </c>
      <c r="D769" s="566" t="s">
        <v>6250</v>
      </c>
      <c r="E769" s="567">
        <v>0.0</v>
      </c>
      <c r="F769" s="567">
        <v>3125.0</v>
      </c>
      <c r="G769" s="567">
        <v>3500.0</v>
      </c>
      <c r="H769" s="567">
        <v>375.0</v>
      </c>
      <c r="I769" s="569">
        <v>12.0</v>
      </c>
      <c r="J769" s="566" t="s">
        <v>5331</v>
      </c>
      <c r="K769" s="2"/>
      <c r="L769" s="2"/>
      <c r="M769" s="2"/>
      <c r="N769" s="2"/>
      <c r="O769" s="2"/>
      <c r="P769" s="2"/>
      <c r="Q769" s="2"/>
      <c r="R769" s="2"/>
      <c r="S769" s="2"/>
      <c r="T769" s="2"/>
      <c r="U769" s="2"/>
      <c r="V769" s="2"/>
      <c r="W769" s="2"/>
      <c r="X769" s="2"/>
      <c r="Y769" s="2"/>
      <c r="Z769" s="2"/>
    </row>
    <row r="770" ht="10.5" customHeight="1">
      <c r="A770" s="565">
        <v>44763.0</v>
      </c>
      <c r="B770" s="566" t="s">
        <v>5563</v>
      </c>
      <c r="C770" s="566" t="s">
        <v>6249</v>
      </c>
      <c r="D770" s="566" t="s">
        <v>6250</v>
      </c>
      <c r="E770" s="567">
        <v>0.0</v>
      </c>
      <c r="F770" s="567">
        <v>3125.0</v>
      </c>
      <c r="G770" s="567">
        <v>3500.0</v>
      </c>
      <c r="H770" s="567">
        <v>375.0</v>
      </c>
      <c r="I770" s="569">
        <v>12.0</v>
      </c>
      <c r="J770" s="566" t="s">
        <v>5331</v>
      </c>
      <c r="K770" s="2"/>
      <c r="L770" s="2"/>
      <c r="M770" s="2"/>
      <c r="N770" s="2"/>
      <c r="O770" s="2"/>
      <c r="P770" s="2"/>
      <c r="Q770" s="2"/>
      <c r="R770" s="2"/>
      <c r="S770" s="2"/>
      <c r="T770" s="2"/>
      <c r="U770" s="2"/>
      <c r="V770" s="2"/>
      <c r="W770" s="2"/>
      <c r="X770" s="2"/>
      <c r="Y770" s="2"/>
      <c r="Z770" s="2"/>
    </row>
    <row r="771" ht="10.5" customHeight="1">
      <c r="A771" s="565">
        <v>44763.0</v>
      </c>
      <c r="B771" s="566" t="s">
        <v>5563</v>
      </c>
      <c r="C771" s="566" t="s">
        <v>6249</v>
      </c>
      <c r="D771" s="566" t="s">
        <v>6250</v>
      </c>
      <c r="E771" s="567">
        <v>0.0</v>
      </c>
      <c r="F771" s="567">
        <v>3125.0</v>
      </c>
      <c r="G771" s="567">
        <v>3500.0</v>
      </c>
      <c r="H771" s="567">
        <v>375.0</v>
      </c>
      <c r="I771" s="569">
        <v>12.0</v>
      </c>
      <c r="J771" s="566" t="s">
        <v>5331</v>
      </c>
      <c r="K771" s="2"/>
      <c r="L771" s="2"/>
      <c r="M771" s="2"/>
      <c r="N771" s="2"/>
      <c r="O771" s="2"/>
      <c r="P771" s="2"/>
      <c r="Q771" s="2"/>
      <c r="R771" s="2"/>
      <c r="S771" s="2"/>
      <c r="T771" s="2"/>
      <c r="U771" s="2"/>
      <c r="V771" s="2"/>
      <c r="W771" s="2"/>
      <c r="X771" s="2"/>
      <c r="Y771" s="2"/>
      <c r="Z771" s="2"/>
    </row>
    <row r="772" ht="10.5" customHeight="1">
      <c r="A772" s="565">
        <v>44763.0</v>
      </c>
      <c r="B772" s="566" t="s">
        <v>5563</v>
      </c>
      <c r="C772" s="566" t="s">
        <v>6249</v>
      </c>
      <c r="D772" s="566" t="s">
        <v>6250</v>
      </c>
      <c r="E772" s="567">
        <v>0.0</v>
      </c>
      <c r="F772" s="567">
        <v>3125.0</v>
      </c>
      <c r="G772" s="567">
        <v>3500.0</v>
      </c>
      <c r="H772" s="567">
        <v>375.0</v>
      </c>
      <c r="I772" s="569">
        <v>12.0</v>
      </c>
      <c r="J772" s="566" t="s">
        <v>5331</v>
      </c>
      <c r="K772" s="2"/>
      <c r="L772" s="2"/>
      <c r="M772" s="2"/>
      <c r="N772" s="2"/>
      <c r="O772" s="2"/>
      <c r="P772" s="2"/>
      <c r="Q772" s="2"/>
      <c r="R772" s="2"/>
      <c r="S772" s="2"/>
      <c r="T772" s="2"/>
      <c r="U772" s="2"/>
      <c r="V772" s="2"/>
      <c r="W772" s="2"/>
      <c r="X772" s="2"/>
      <c r="Y772" s="2"/>
      <c r="Z772" s="2"/>
    </row>
    <row r="773" ht="10.5" customHeight="1">
      <c r="A773" s="565">
        <v>44763.0</v>
      </c>
      <c r="B773" s="566" t="s">
        <v>5563</v>
      </c>
      <c r="C773" s="566" t="s">
        <v>6249</v>
      </c>
      <c r="D773" s="566" t="s">
        <v>6250</v>
      </c>
      <c r="E773" s="567">
        <v>0.0</v>
      </c>
      <c r="F773" s="567">
        <v>3125.0</v>
      </c>
      <c r="G773" s="567">
        <v>3500.0</v>
      </c>
      <c r="H773" s="567">
        <v>375.0</v>
      </c>
      <c r="I773" s="569">
        <v>12.0</v>
      </c>
      <c r="J773" s="566" t="s">
        <v>5331</v>
      </c>
      <c r="K773" s="2"/>
      <c r="L773" s="2"/>
      <c r="M773" s="2"/>
      <c r="N773" s="2"/>
      <c r="O773" s="2"/>
      <c r="P773" s="2"/>
      <c r="Q773" s="2"/>
      <c r="R773" s="2"/>
      <c r="S773" s="2"/>
      <c r="T773" s="2"/>
      <c r="U773" s="2"/>
      <c r="V773" s="2"/>
      <c r="W773" s="2"/>
      <c r="X773" s="2"/>
      <c r="Y773" s="2"/>
      <c r="Z773" s="2"/>
    </row>
    <row r="774" ht="10.5" customHeight="1">
      <c r="A774" s="565">
        <v>44767.0</v>
      </c>
      <c r="B774" s="566" t="s">
        <v>5563</v>
      </c>
      <c r="C774" s="566" t="s">
        <v>6241</v>
      </c>
      <c r="D774" s="566" t="s">
        <v>6243</v>
      </c>
      <c r="E774" s="567">
        <v>0.0</v>
      </c>
      <c r="F774" s="567">
        <v>2187.5</v>
      </c>
      <c r="G774" s="567">
        <v>2450.0</v>
      </c>
      <c r="H774" s="567">
        <v>262.5</v>
      </c>
      <c r="I774" s="569">
        <v>12.0</v>
      </c>
      <c r="J774" s="566" t="s">
        <v>5331</v>
      </c>
      <c r="K774" s="2"/>
      <c r="L774" s="2"/>
      <c r="M774" s="2"/>
      <c r="N774" s="2"/>
      <c r="O774" s="2"/>
      <c r="P774" s="2"/>
      <c r="Q774" s="2"/>
      <c r="R774" s="2"/>
      <c r="S774" s="2"/>
      <c r="T774" s="2"/>
      <c r="U774" s="2"/>
      <c r="V774" s="2"/>
      <c r="W774" s="2"/>
      <c r="X774" s="2"/>
      <c r="Y774" s="2"/>
      <c r="Z774" s="2"/>
    </row>
    <row r="775" ht="10.5" customHeight="1">
      <c r="A775" s="565">
        <v>44767.0</v>
      </c>
      <c r="B775" s="566" t="s">
        <v>5563</v>
      </c>
      <c r="C775" s="566" t="s">
        <v>6241</v>
      </c>
      <c r="D775" s="566" t="s">
        <v>6274</v>
      </c>
      <c r="E775" s="567">
        <v>0.0</v>
      </c>
      <c r="F775" s="567">
        <v>2901.79</v>
      </c>
      <c r="G775" s="567">
        <v>3250.0</v>
      </c>
      <c r="H775" s="567">
        <v>348.21</v>
      </c>
      <c r="I775" s="569">
        <v>12.0</v>
      </c>
      <c r="J775" s="566" t="s">
        <v>5331</v>
      </c>
      <c r="K775" s="2"/>
      <c r="L775" s="2"/>
      <c r="M775" s="2"/>
      <c r="N775" s="2"/>
      <c r="O775" s="2"/>
      <c r="P775" s="2"/>
      <c r="Q775" s="2"/>
      <c r="R775" s="2"/>
      <c r="S775" s="2"/>
      <c r="T775" s="2"/>
      <c r="U775" s="2"/>
      <c r="V775" s="2"/>
      <c r="W775" s="2"/>
      <c r="X775" s="2"/>
      <c r="Y775" s="2"/>
      <c r="Z775" s="2"/>
    </row>
    <row r="776" ht="10.5" customHeight="1">
      <c r="A776" s="565">
        <v>44769.0</v>
      </c>
      <c r="B776" s="566" t="s">
        <v>5563</v>
      </c>
      <c r="C776" s="566" t="s">
        <v>6251</v>
      </c>
      <c r="D776" s="566" t="s">
        <v>6252</v>
      </c>
      <c r="E776" s="567">
        <v>0.0</v>
      </c>
      <c r="F776" s="567">
        <v>589.29</v>
      </c>
      <c r="G776" s="567">
        <v>660.0</v>
      </c>
      <c r="H776" s="567">
        <v>70.71</v>
      </c>
      <c r="I776" s="569">
        <v>12.0</v>
      </c>
      <c r="J776" s="566" t="s">
        <v>5363</v>
      </c>
      <c r="K776" s="2"/>
      <c r="L776" s="2"/>
      <c r="M776" s="2"/>
      <c r="N776" s="2"/>
      <c r="O776" s="2"/>
      <c r="P776" s="2"/>
      <c r="Q776" s="2"/>
      <c r="R776" s="2"/>
      <c r="S776" s="2"/>
      <c r="T776" s="2"/>
      <c r="U776" s="2"/>
      <c r="V776" s="2"/>
      <c r="W776" s="2"/>
      <c r="X776" s="2"/>
      <c r="Y776" s="2"/>
      <c r="Z776" s="2"/>
    </row>
    <row r="777" ht="10.5" customHeight="1">
      <c r="A777" s="565">
        <v>44769.0</v>
      </c>
      <c r="B777" s="566" t="s">
        <v>5563</v>
      </c>
      <c r="C777" s="566" t="s">
        <v>6180</v>
      </c>
      <c r="D777" s="566" t="s">
        <v>6253</v>
      </c>
      <c r="E777" s="567">
        <v>0.0</v>
      </c>
      <c r="F777" s="567">
        <v>589.29</v>
      </c>
      <c r="G777" s="567">
        <v>660.0</v>
      </c>
      <c r="H777" s="567">
        <v>70.71</v>
      </c>
      <c r="I777" s="569">
        <v>12.0</v>
      </c>
      <c r="J777" s="566" t="s">
        <v>5363</v>
      </c>
      <c r="K777" s="2"/>
      <c r="L777" s="2"/>
      <c r="M777" s="2"/>
      <c r="N777" s="2"/>
      <c r="O777" s="2"/>
      <c r="P777" s="2"/>
      <c r="Q777" s="2"/>
      <c r="R777" s="2"/>
      <c r="S777" s="2"/>
      <c r="T777" s="2"/>
      <c r="U777" s="2"/>
      <c r="V777" s="2"/>
      <c r="W777" s="2"/>
      <c r="X777" s="2"/>
      <c r="Y777" s="2"/>
      <c r="Z777" s="2"/>
    </row>
    <row r="778" ht="10.5" customHeight="1">
      <c r="A778" s="565">
        <v>44769.0</v>
      </c>
      <c r="B778" s="566" t="s">
        <v>5563</v>
      </c>
      <c r="C778" s="566" t="s">
        <v>6339</v>
      </c>
      <c r="D778" s="566" t="s">
        <v>6277</v>
      </c>
      <c r="E778" s="567">
        <v>0.0</v>
      </c>
      <c r="F778" s="567">
        <v>13392.86</v>
      </c>
      <c r="G778" s="567">
        <v>15000.0</v>
      </c>
      <c r="H778" s="567">
        <v>1607.14</v>
      </c>
      <c r="I778" s="569">
        <v>12.0</v>
      </c>
      <c r="J778" s="566" t="s">
        <v>5308</v>
      </c>
      <c r="K778" s="2"/>
      <c r="L778" s="2"/>
      <c r="M778" s="2"/>
      <c r="N778" s="2"/>
      <c r="O778" s="2"/>
      <c r="P778" s="2"/>
      <c r="Q778" s="2"/>
      <c r="R778" s="2"/>
      <c r="S778" s="2"/>
      <c r="T778" s="2"/>
      <c r="U778" s="2"/>
      <c r="V778" s="2"/>
      <c r="W778" s="2"/>
      <c r="X778" s="2"/>
      <c r="Y778" s="2"/>
      <c r="Z778" s="2"/>
    </row>
    <row r="779" ht="10.5" customHeight="1">
      <c r="A779" s="565">
        <v>44770.0</v>
      </c>
      <c r="B779" s="566" t="s">
        <v>5563</v>
      </c>
      <c r="C779" s="566" t="s">
        <v>6027</v>
      </c>
      <c r="D779" s="566" t="s">
        <v>6255</v>
      </c>
      <c r="E779" s="567">
        <v>0.0</v>
      </c>
      <c r="F779" s="567">
        <v>16822.43</v>
      </c>
      <c r="G779" s="567">
        <v>18841.12</v>
      </c>
      <c r="H779" s="567">
        <v>2018.69</v>
      </c>
      <c r="I779" s="569">
        <v>12.0</v>
      </c>
      <c r="J779" s="566" t="s">
        <v>5292</v>
      </c>
      <c r="K779" s="2"/>
      <c r="L779" s="2"/>
      <c r="M779" s="2"/>
      <c r="N779" s="2"/>
      <c r="O779" s="2"/>
      <c r="P779" s="2"/>
      <c r="Q779" s="2"/>
      <c r="R779" s="2"/>
      <c r="S779" s="2"/>
      <c r="T779" s="2"/>
      <c r="U779" s="2"/>
      <c r="V779" s="2"/>
      <c r="W779" s="2"/>
      <c r="X779" s="2"/>
      <c r="Y779" s="2"/>
      <c r="Z779" s="2"/>
    </row>
    <row r="780" ht="10.5" customHeight="1">
      <c r="A780" s="565">
        <v>44770.0</v>
      </c>
      <c r="B780" s="566" t="s">
        <v>5563</v>
      </c>
      <c r="C780" s="566" t="s">
        <v>6147</v>
      </c>
      <c r="D780" s="566" t="s">
        <v>6254</v>
      </c>
      <c r="E780" s="567">
        <v>0.0</v>
      </c>
      <c r="F780" s="567">
        <v>4687.5</v>
      </c>
      <c r="G780" s="567">
        <v>5250.0</v>
      </c>
      <c r="H780" s="567">
        <v>562.5</v>
      </c>
      <c r="I780" s="569">
        <v>12.0</v>
      </c>
      <c r="J780" s="566" t="s">
        <v>5331</v>
      </c>
      <c r="K780" s="2"/>
      <c r="L780" s="2"/>
      <c r="M780" s="2"/>
      <c r="N780" s="2"/>
      <c r="O780" s="2"/>
      <c r="P780" s="2"/>
      <c r="Q780" s="2"/>
      <c r="R780" s="2"/>
      <c r="S780" s="2"/>
      <c r="T780" s="2"/>
      <c r="U780" s="2"/>
      <c r="V780" s="2"/>
      <c r="W780" s="2"/>
      <c r="X780" s="2"/>
      <c r="Y780" s="2"/>
      <c r="Z780" s="2"/>
    </row>
    <row r="781" ht="10.5" customHeight="1">
      <c r="A781" s="565">
        <v>44770.0</v>
      </c>
      <c r="B781" s="566" t="s">
        <v>5563</v>
      </c>
      <c r="C781" s="566" t="s">
        <v>6147</v>
      </c>
      <c r="D781" s="566" t="s">
        <v>6256</v>
      </c>
      <c r="E781" s="567">
        <v>0.0</v>
      </c>
      <c r="F781" s="567">
        <v>2901.79</v>
      </c>
      <c r="G781" s="567">
        <v>3250.0</v>
      </c>
      <c r="H781" s="567">
        <v>348.21</v>
      </c>
      <c r="I781" s="569">
        <v>12.0</v>
      </c>
      <c r="J781" s="566" t="s">
        <v>5331</v>
      </c>
      <c r="K781" s="2"/>
      <c r="L781" s="2"/>
      <c r="M781" s="2"/>
      <c r="N781" s="2"/>
      <c r="O781" s="2"/>
      <c r="P781" s="2"/>
      <c r="Q781" s="2"/>
      <c r="R781" s="2"/>
      <c r="S781" s="2"/>
      <c r="T781" s="2"/>
      <c r="U781" s="2"/>
      <c r="V781" s="2"/>
      <c r="W781" s="2"/>
      <c r="X781" s="2"/>
      <c r="Y781" s="2"/>
      <c r="Z781" s="2"/>
    </row>
    <row r="782" ht="10.5" customHeight="1">
      <c r="A782" s="565">
        <v>44770.0</v>
      </c>
      <c r="B782" s="566" t="s">
        <v>5563</v>
      </c>
      <c r="C782" s="566" t="s">
        <v>6147</v>
      </c>
      <c r="D782" s="566" t="s">
        <v>6256</v>
      </c>
      <c r="E782" s="567">
        <v>0.0</v>
      </c>
      <c r="F782" s="567">
        <v>2008.93</v>
      </c>
      <c r="G782" s="567">
        <v>2250.0</v>
      </c>
      <c r="H782" s="567">
        <v>241.07</v>
      </c>
      <c r="I782" s="569">
        <v>12.0</v>
      </c>
      <c r="J782" s="566" t="s">
        <v>5331</v>
      </c>
      <c r="K782" s="2"/>
      <c r="L782" s="2"/>
      <c r="M782" s="2"/>
      <c r="N782" s="2"/>
      <c r="O782" s="2"/>
      <c r="P782" s="2"/>
      <c r="Q782" s="2"/>
      <c r="R782" s="2"/>
      <c r="S782" s="2"/>
      <c r="T782" s="2"/>
      <c r="U782" s="2"/>
      <c r="V782" s="2"/>
      <c r="W782" s="2"/>
      <c r="X782" s="2"/>
      <c r="Y782" s="2"/>
      <c r="Z782" s="2"/>
    </row>
    <row r="783" ht="10.5" customHeight="1">
      <c r="A783" s="565">
        <v>44770.0</v>
      </c>
      <c r="B783" s="566" t="s">
        <v>5563</v>
      </c>
      <c r="C783" s="566" t="s">
        <v>6147</v>
      </c>
      <c r="D783" s="566" t="s">
        <v>6257</v>
      </c>
      <c r="E783" s="567">
        <v>0.0</v>
      </c>
      <c r="F783" s="567">
        <v>669.64</v>
      </c>
      <c r="G783" s="567">
        <v>750.0</v>
      </c>
      <c r="H783" s="567">
        <v>80.36</v>
      </c>
      <c r="I783" s="569">
        <v>12.0</v>
      </c>
      <c r="J783" s="566" t="s">
        <v>5331</v>
      </c>
      <c r="K783" s="2"/>
      <c r="L783" s="2"/>
      <c r="M783" s="2"/>
      <c r="N783" s="2"/>
      <c r="O783" s="2"/>
      <c r="P783" s="2"/>
      <c r="Q783" s="2"/>
      <c r="R783" s="2"/>
      <c r="S783" s="2"/>
      <c r="T783" s="2"/>
      <c r="U783" s="2"/>
      <c r="V783" s="2"/>
      <c r="W783" s="2"/>
      <c r="X783" s="2"/>
      <c r="Y783" s="2"/>
      <c r="Z783" s="2"/>
    </row>
    <row r="784" ht="10.5" customHeight="1">
      <c r="A784" s="565">
        <v>44770.0</v>
      </c>
      <c r="B784" s="566" t="s">
        <v>5563</v>
      </c>
      <c r="C784" s="566" t="s">
        <v>6147</v>
      </c>
      <c r="D784" s="566" t="s">
        <v>6257</v>
      </c>
      <c r="E784" s="567">
        <v>0.0</v>
      </c>
      <c r="F784" s="567">
        <v>669.64</v>
      </c>
      <c r="G784" s="567">
        <v>750.0</v>
      </c>
      <c r="H784" s="567">
        <v>80.36</v>
      </c>
      <c r="I784" s="569">
        <v>12.0</v>
      </c>
      <c r="J784" s="566" t="s">
        <v>5331</v>
      </c>
      <c r="K784" s="2"/>
      <c r="L784" s="2"/>
      <c r="M784" s="2"/>
      <c r="N784" s="2"/>
      <c r="O784" s="2"/>
      <c r="P784" s="2"/>
      <c r="Q784" s="2"/>
      <c r="R784" s="2"/>
      <c r="S784" s="2"/>
      <c r="T784" s="2"/>
      <c r="U784" s="2"/>
      <c r="V784" s="2"/>
      <c r="W784" s="2"/>
      <c r="X784" s="2"/>
      <c r="Y784" s="2"/>
      <c r="Z784" s="2"/>
    </row>
    <row r="785" ht="10.5" customHeight="1">
      <c r="A785" s="565">
        <v>44770.0</v>
      </c>
      <c r="B785" s="566" t="s">
        <v>5563</v>
      </c>
      <c r="C785" s="566" t="s">
        <v>6147</v>
      </c>
      <c r="D785" s="566" t="s">
        <v>6257</v>
      </c>
      <c r="E785" s="567">
        <v>0.0</v>
      </c>
      <c r="F785" s="567">
        <v>669.64</v>
      </c>
      <c r="G785" s="567">
        <v>750.0</v>
      </c>
      <c r="H785" s="567">
        <v>80.36</v>
      </c>
      <c r="I785" s="569">
        <v>12.0</v>
      </c>
      <c r="J785" s="566" t="s">
        <v>5331</v>
      </c>
      <c r="K785" s="2"/>
      <c r="L785" s="2"/>
      <c r="M785" s="2"/>
      <c r="N785" s="2"/>
      <c r="O785" s="2"/>
      <c r="P785" s="2"/>
      <c r="Q785" s="2"/>
      <c r="R785" s="2"/>
      <c r="S785" s="2"/>
      <c r="T785" s="2"/>
      <c r="U785" s="2"/>
      <c r="V785" s="2"/>
      <c r="W785" s="2"/>
      <c r="X785" s="2"/>
      <c r="Y785" s="2"/>
      <c r="Z785" s="2"/>
    </row>
    <row r="786" ht="10.5" customHeight="1">
      <c r="A786" s="565">
        <v>44770.0</v>
      </c>
      <c r="B786" s="566" t="s">
        <v>5563</v>
      </c>
      <c r="C786" s="566" t="s">
        <v>6147</v>
      </c>
      <c r="D786" s="566" t="s">
        <v>6257</v>
      </c>
      <c r="E786" s="567">
        <v>0.0</v>
      </c>
      <c r="F786" s="567">
        <v>669.64</v>
      </c>
      <c r="G786" s="567">
        <v>750.0</v>
      </c>
      <c r="H786" s="567">
        <v>80.36</v>
      </c>
      <c r="I786" s="569">
        <v>12.0</v>
      </c>
      <c r="J786" s="566" t="s">
        <v>5331</v>
      </c>
      <c r="K786" s="2"/>
      <c r="L786" s="2"/>
      <c r="M786" s="2"/>
      <c r="N786" s="2"/>
      <c r="O786" s="2"/>
      <c r="P786" s="2"/>
      <c r="Q786" s="2"/>
      <c r="R786" s="2"/>
      <c r="S786" s="2"/>
      <c r="T786" s="2"/>
      <c r="U786" s="2"/>
      <c r="V786" s="2"/>
      <c r="W786" s="2"/>
      <c r="X786" s="2"/>
      <c r="Y786" s="2"/>
      <c r="Z786" s="2"/>
    </row>
    <row r="787" ht="10.5" customHeight="1">
      <c r="A787" s="565">
        <v>44770.0</v>
      </c>
      <c r="B787" s="566" t="s">
        <v>5563</v>
      </c>
      <c r="C787" s="566" t="s">
        <v>6147</v>
      </c>
      <c r="D787" s="566" t="s">
        <v>6257</v>
      </c>
      <c r="E787" s="567">
        <v>0.0</v>
      </c>
      <c r="F787" s="567">
        <v>669.64</v>
      </c>
      <c r="G787" s="567">
        <v>750.0</v>
      </c>
      <c r="H787" s="567">
        <v>80.36</v>
      </c>
      <c r="I787" s="569">
        <v>12.0</v>
      </c>
      <c r="J787" s="566" t="s">
        <v>5331</v>
      </c>
      <c r="K787" s="2"/>
      <c r="L787" s="2"/>
      <c r="M787" s="2"/>
      <c r="N787" s="2"/>
      <c r="O787" s="2"/>
      <c r="P787" s="2"/>
      <c r="Q787" s="2"/>
      <c r="R787" s="2"/>
      <c r="S787" s="2"/>
      <c r="T787" s="2"/>
      <c r="U787" s="2"/>
      <c r="V787" s="2"/>
      <c r="W787" s="2"/>
      <c r="X787" s="2"/>
      <c r="Y787" s="2"/>
      <c r="Z787" s="2"/>
    </row>
    <row r="788" ht="10.5" customHeight="1">
      <c r="A788" s="565">
        <v>44771.0</v>
      </c>
      <c r="B788" s="566" t="s">
        <v>5563</v>
      </c>
      <c r="C788" s="566" t="s">
        <v>6258</v>
      </c>
      <c r="D788" s="566" t="s">
        <v>6259</v>
      </c>
      <c r="E788" s="567">
        <v>0.0</v>
      </c>
      <c r="F788" s="567">
        <v>2008.93</v>
      </c>
      <c r="G788" s="567">
        <v>2250.0</v>
      </c>
      <c r="H788" s="567">
        <v>241.07</v>
      </c>
      <c r="I788" s="569">
        <v>12.0</v>
      </c>
      <c r="J788" s="566" t="s">
        <v>5331</v>
      </c>
      <c r="K788" s="2"/>
      <c r="L788" s="2"/>
      <c r="M788" s="2"/>
      <c r="N788" s="2"/>
      <c r="O788" s="2"/>
      <c r="P788" s="2"/>
      <c r="Q788" s="2"/>
      <c r="R788" s="2"/>
      <c r="S788" s="2"/>
      <c r="T788" s="2"/>
      <c r="U788" s="2"/>
      <c r="V788" s="2"/>
      <c r="W788" s="2"/>
      <c r="X788" s="2"/>
      <c r="Y788" s="2"/>
      <c r="Z788" s="2"/>
    </row>
    <row r="789" ht="10.5" customHeight="1">
      <c r="A789" s="565">
        <v>44771.0</v>
      </c>
      <c r="B789" s="566" t="s">
        <v>5563</v>
      </c>
      <c r="C789" s="566" t="s">
        <v>6180</v>
      </c>
      <c r="D789" s="566" t="s">
        <v>6260</v>
      </c>
      <c r="E789" s="567">
        <v>0.0</v>
      </c>
      <c r="F789" s="567">
        <v>491.07</v>
      </c>
      <c r="G789" s="567">
        <v>550.0</v>
      </c>
      <c r="H789" s="567">
        <v>58.93</v>
      </c>
      <c r="I789" s="569">
        <v>12.0</v>
      </c>
      <c r="J789" s="566" t="s">
        <v>5363</v>
      </c>
      <c r="K789" s="2"/>
      <c r="L789" s="2"/>
      <c r="M789" s="2"/>
      <c r="N789" s="2"/>
      <c r="O789" s="2"/>
      <c r="P789" s="2"/>
      <c r="Q789" s="2"/>
      <c r="R789" s="2"/>
      <c r="S789" s="2"/>
      <c r="T789" s="2"/>
      <c r="U789" s="2"/>
      <c r="V789" s="2"/>
      <c r="W789" s="2"/>
      <c r="X789" s="2"/>
      <c r="Y789" s="2"/>
      <c r="Z789" s="2"/>
    </row>
    <row r="790" ht="10.5" customHeight="1">
      <c r="A790" s="565">
        <v>44774.0</v>
      </c>
      <c r="B790" s="566" t="s">
        <v>5563</v>
      </c>
      <c r="C790" s="566" t="s">
        <v>6180</v>
      </c>
      <c r="D790" s="566" t="s">
        <v>6283</v>
      </c>
      <c r="E790" s="567">
        <v>0.0</v>
      </c>
      <c r="F790" s="567">
        <v>589.29</v>
      </c>
      <c r="G790" s="567">
        <v>660.0</v>
      </c>
      <c r="H790" s="567">
        <v>70.71</v>
      </c>
      <c r="I790" s="569">
        <v>12.0</v>
      </c>
      <c r="J790" s="566" t="s">
        <v>5363</v>
      </c>
      <c r="K790" s="2"/>
      <c r="L790" s="2"/>
      <c r="M790" s="2"/>
      <c r="N790" s="2"/>
      <c r="O790" s="2"/>
      <c r="P790" s="2"/>
      <c r="Q790" s="2"/>
      <c r="R790" s="2"/>
      <c r="S790" s="2"/>
      <c r="T790" s="2"/>
      <c r="U790" s="2"/>
      <c r="V790" s="2"/>
      <c r="W790" s="2"/>
      <c r="X790" s="2"/>
      <c r="Y790" s="2"/>
      <c r="Z790" s="2"/>
    </row>
    <row r="791" ht="10.5" customHeight="1">
      <c r="A791" s="565">
        <v>44774.0</v>
      </c>
      <c r="B791" s="566" t="s">
        <v>5563</v>
      </c>
      <c r="C791" s="566" t="s">
        <v>6074</v>
      </c>
      <c r="D791" s="566" t="s">
        <v>6282</v>
      </c>
      <c r="E791" s="567">
        <v>0.0</v>
      </c>
      <c r="F791" s="567">
        <v>2678.57</v>
      </c>
      <c r="G791" s="567">
        <v>3000.0</v>
      </c>
      <c r="H791" s="567">
        <v>321.43</v>
      </c>
      <c r="I791" s="569">
        <v>12.0</v>
      </c>
      <c r="J791" s="566" t="s">
        <v>5292</v>
      </c>
      <c r="K791" s="2"/>
      <c r="L791" s="2"/>
      <c r="M791" s="2"/>
      <c r="N791" s="2"/>
      <c r="O791" s="2"/>
      <c r="P791" s="2"/>
      <c r="Q791" s="2"/>
      <c r="R791" s="2"/>
      <c r="S791" s="2"/>
      <c r="T791" s="2"/>
      <c r="U791" s="2"/>
      <c r="V791" s="2"/>
      <c r="W791" s="2"/>
      <c r="X791" s="2"/>
      <c r="Y791" s="2"/>
      <c r="Z791" s="2"/>
    </row>
    <row r="792" ht="10.5" customHeight="1">
      <c r="A792" s="565">
        <v>44774.0</v>
      </c>
      <c r="B792" s="566" t="s">
        <v>5563</v>
      </c>
      <c r="C792" s="566" t="s">
        <v>6284</v>
      </c>
      <c r="D792" s="566" t="s">
        <v>6285</v>
      </c>
      <c r="E792" s="567">
        <v>0.0</v>
      </c>
      <c r="F792" s="567">
        <v>2678.57</v>
      </c>
      <c r="G792" s="567">
        <v>3000.0</v>
      </c>
      <c r="H792" s="567">
        <v>321.43</v>
      </c>
      <c r="I792" s="569">
        <v>12.0</v>
      </c>
      <c r="J792" s="566" t="s">
        <v>5292</v>
      </c>
      <c r="K792" s="2"/>
      <c r="L792" s="2"/>
      <c r="M792" s="2"/>
      <c r="N792" s="2"/>
      <c r="O792" s="2"/>
      <c r="P792" s="2"/>
      <c r="Q792" s="2"/>
      <c r="R792" s="2"/>
      <c r="S792" s="2"/>
      <c r="T792" s="2"/>
      <c r="U792" s="2"/>
      <c r="V792" s="2"/>
      <c r="W792" s="2"/>
      <c r="X792" s="2"/>
      <c r="Y792" s="2"/>
      <c r="Z792" s="2"/>
    </row>
    <row r="793" ht="10.5" customHeight="1">
      <c r="A793" s="565">
        <v>44776.0</v>
      </c>
      <c r="B793" s="566" t="s">
        <v>5563</v>
      </c>
      <c r="C793" s="566" t="s">
        <v>6286</v>
      </c>
      <c r="D793" s="566" t="s">
        <v>6287</v>
      </c>
      <c r="E793" s="567">
        <v>0.0</v>
      </c>
      <c r="F793" s="567">
        <v>13392.86</v>
      </c>
      <c r="G793" s="567">
        <v>15000.0</v>
      </c>
      <c r="H793" s="567">
        <v>1607.14</v>
      </c>
      <c r="I793" s="569">
        <v>12.0</v>
      </c>
      <c r="J793" s="566" t="s">
        <v>5308</v>
      </c>
      <c r="K793" s="2"/>
      <c r="L793" s="2"/>
      <c r="M793" s="2"/>
      <c r="N793" s="2"/>
      <c r="O793" s="2"/>
      <c r="P793" s="2"/>
      <c r="Q793" s="2"/>
      <c r="R793" s="2"/>
      <c r="S793" s="2"/>
      <c r="T793" s="2"/>
      <c r="U793" s="2"/>
      <c r="V793" s="2"/>
      <c r="W793" s="2"/>
      <c r="X793" s="2"/>
      <c r="Y793" s="2"/>
      <c r="Z793" s="2"/>
    </row>
    <row r="794" ht="10.5" customHeight="1">
      <c r="A794" s="565">
        <v>44776.0</v>
      </c>
      <c r="B794" s="566" t="s">
        <v>5563</v>
      </c>
      <c r="C794" s="566" t="s">
        <v>6047</v>
      </c>
      <c r="D794" s="566" t="s">
        <v>6288</v>
      </c>
      <c r="E794" s="567">
        <v>0.0</v>
      </c>
      <c r="F794" s="567">
        <v>6696.43</v>
      </c>
      <c r="G794" s="567">
        <v>7500.0</v>
      </c>
      <c r="H794" s="567">
        <v>803.57</v>
      </c>
      <c r="I794" s="569">
        <v>12.0</v>
      </c>
      <c r="J794" s="566" t="s">
        <v>5308</v>
      </c>
      <c r="K794" s="2"/>
      <c r="L794" s="2"/>
      <c r="M794" s="2"/>
      <c r="N794" s="2"/>
      <c r="O794" s="2"/>
      <c r="P794" s="2"/>
      <c r="Q794" s="2"/>
      <c r="R794" s="2"/>
      <c r="S794" s="2"/>
      <c r="T794" s="2"/>
      <c r="U794" s="2"/>
      <c r="V794" s="2"/>
      <c r="W794" s="2"/>
      <c r="X794" s="2"/>
      <c r="Y794" s="2"/>
      <c r="Z794" s="2"/>
    </row>
    <row r="795" ht="10.5" customHeight="1">
      <c r="A795" s="565">
        <v>44776.0</v>
      </c>
      <c r="B795" s="566" t="s">
        <v>5563</v>
      </c>
      <c r="C795" s="566" t="s">
        <v>5831</v>
      </c>
      <c r="D795" s="566" t="s">
        <v>6281</v>
      </c>
      <c r="E795" s="567">
        <v>0.0</v>
      </c>
      <c r="F795" s="567">
        <v>500.0</v>
      </c>
      <c r="G795" s="567">
        <v>560.0</v>
      </c>
      <c r="H795" s="567">
        <v>60.0</v>
      </c>
      <c r="I795" s="569">
        <v>12.0</v>
      </c>
      <c r="J795" s="566" t="s">
        <v>5325</v>
      </c>
      <c r="K795" s="2"/>
      <c r="L795" s="2"/>
      <c r="M795" s="2"/>
      <c r="N795" s="2"/>
      <c r="O795" s="2"/>
      <c r="P795" s="2"/>
      <c r="Q795" s="2"/>
      <c r="R795" s="2"/>
      <c r="S795" s="2"/>
      <c r="T795" s="2"/>
      <c r="U795" s="2"/>
      <c r="V795" s="2"/>
      <c r="W795" s="2"/>
      <c r="X795" s="2"/>
      <c r="Y795" s="2"/>
      <c r="Z795" s="2"/>
    </row>
    <row r="796" ht="10.5" customHeight="1">
      <c r="A796" s="565">
        <v>44777.0</v>
      </c>
      <c r="B796" s="566" t="s">
        <v>5563</v>
      </c>
      <c r="C796" s="566" t="s">
        <v>6180</v>
      </c>
      <c r="D796" s="566" t="s">
        <v>6289</v>
      </c>
      <c r="E796" s="567">
        <v>0.0</v>
      </c>
      <c r="F796" s="567">
        <v>589.29</v>
      </c>
      <c r="G796" s="567">
        <v>660.0</v>
      </c>
      <c r="H796" s="567">
        <v>70.71</v>
      </c>
      <c r="I796" s="569">
        <v>12.0</v>
      </c>
      <c r="J796" s="566" t="s">
        <v>5363</v>
      </c>
      <c r="K796" s="2"/>
      <c r="L796" s="2"/>
      <c r="M796" s="2"/>
      <c r="N796" s="2"/>
      <c r="O796" s="2"/>
      <c r="P796" s="2"/>
      <c r="Q796" s="2"/>
      <c r="R796" s="2"/>
      <c r="S796" s="2"/>
      <c r="T796" s="2"/>
      <c r="U796" s="2"/>
      <c r="V796" s="2"/>
      <c r="W796" s="2"/>
      <c r="X796" s="2"/>
      <c r="Y796" s="2"/>
      <c r="Z796" s="2"/>
    </row>
    <row r="797" ht="10.5" customHeight="1">
      <c r="A797" s="565">
        <v>44778.0</v>
      </c>
      <c r="B797" s="566" t="s">
        <v>5563</v>
      </c>
      <c r="C797" s="566" t="s">
        <v>6184</v>
      </c>
      <c r="D797" s="566" t="s">
        <v>6290</v>
      </c>
      <c r="E797" s="567">
        <v>0.0</v>
      </c>
      <c r="F797" s="567">
        <v>2678.57</v>
      </c>
      <c r="G797" s="567">
        <v>3000.0</v>
      </c>
      <c r="H797" s="567">
        <v>321.43</v>
      </c>
      <c r="I797" s="569">
        <v>12.0</v>
      </c>
      <c r="J797" s="566" t="s">
        <v>5331</v>
      </c>
      <c r="K797" s="2"/>
      <c r="L797" s="2"/>
      <c r="M797" s="2"/>
      <c r="N797" s="2"/>
      <c r="O797" s="2"/>
      <c r="P797" s="2"/>
      <c r="Q797" s="2"/>
      <c r="R797" s="2"/>
      <c r="S797" s="2"/>
      <c r="T797" s="2"/>
      <c r="U797" s="2"/>
      <c r="V797" s="2"/>
      <c r="W797" s="2"/>
      <c r="X797" s="2"/>
      <c r="Y797" s="2"/>
      <c r="Z797" s="2"/>
    </row>
    <row r="798" ht="10.5" customHeight="1">
      <c r="A798" s="565">
        <v>44781.0</v>
      </c>
      <c r="B798" s="566" t="s">
        <v>5563</v>
      </c>
      <c r="C798" s="566" t="s">
        <v>6291</v>
      </c>
      <c r="D798" s="566" t="s">
        <v>6292</v>
      </c>
      <c r="E798" s="567">
        <v>0.0</v>
      </c>
      <c r="F798" s="567">
        <v>1785.71</v>
      </c>
      <c r="G798" s="567">
        <v>2000.0</v>
      </c>
      <c r="H798" s="567">
        <v>214.29</v>
      </c>
      <c r="I798" s="569">
        <v>12.0</v>
      </c>
      <c r="J798" s="566" t="s">
        <v>5331</v>
      </c>
      <c r="K798" s="2"/>
      <c r="L798" s="2"/>
      <c r="M798" s="2"/>
      <c r="N798" s="2"/>
      <c r="O798" s="2"/>
      <c r="P798" s="2"/>
      <c r="Q798" s="2"/>
      <c r="R798" s="2"/>
      <c r="S798" s="2"/>
      <c r="T798" s="2"/>
      <c r="U798" s="2"/>
      <c r="V798" s="2"/>
      <c r="W798" s="2"/>
      <c r="X798" s="2"/>
      <c r="Y798" s="2"/>
      <c r="Z798" s="2"/>
    </row>
    <row r="799" ht="10.5" customHeight="1">
      <c r="A799" s="565">
        <v>44781.0</v>
      </c>
      <c r="B799" s="566" t="s">
        <v>5563</v>
      </c>
      <c r="C799" s="566" t="s">
        <v>6291</v>
      </c>
      <c r="D799" s="566" t="s">
        <v>6292</v>
      </c>
      <c r="E799" s="567">
        <v>0.0</v>
      </c>
      <c r="F799" s="567">
        <v>1785.71</v>
      </c>
      <c r="G799" s="567">
        <v>2000.0</v>
      </c>
      <c r="H799" s="567">
        <v>214.29</v>
      </c>
      <c r="I799" s="569">
        <v>12.0</v>
      </c>
      <c r="J799" s="566" t="s">
        <v>5331</v>
      </c>
      <c r="K799" s="2"/>
      <c r="L799" s="2"/>
      <c r="M799" s="2"/>
      <c r="N799" s="2"/>
      <c r="O799" s="2"/>
      <c r="P799" s="2"/>
      <c r="Q799" s="2"/>
      <c r="R799" s="2"/>
      <c r="S799" s="2"/>
      <c r="T799" s="2"/>
      <c r="U799" s="2"/>
      <c r="V799" s="2"/>
      <c r="W799" s="2"/>
      <c r="X799" s="2"/>
      <c r="Y799" s="2"/>
      <c r="Z799" s="2"/>
    </row>
    <row r="800" ht="10.5" customHeight="1">
      <c r="A800" s="565">
        <v>44781.0</v>
      </c>
      <c r="B800" s="566" t="s">
        <v>5563</v>
      </c>
      <c r="C800" s="566" t="s">
        <v>6291</v>
      </c>
      <c r="D800" s="566" t="s">
        <v>6292</v>
      </c>
      <c r="E800" s="567">
        <v>0.0</v>
      </c>
      <c r="F800" s="567">
        <v>1785.71</v>
      </c>
      <c r="G800" s="567">
        <v>2000.0</v>
      </c>
      <c r="H800" s="567">
        <v>214.29</v>
      </c>
      <c r="I800" s="569">
        <v>12.0</v>
      </c>
      <c r="J800" s="566" t="s">
        <v>5331</v>
      </c>
      <c r="K800" s="2"/>
      <c r="L800" s="2"/>
      <c r="M800" s="2"/>
      <c r="N800" s="2"/>
      <c r="O800" s="2"/>
      <c r="P800" s="2"/>
      <c r="Q800" s="2"/>
      <c r="R800" s="2"/>
      <c r="S800" s="2"/>
      <c r="T800" s="2"/>
      <c r="U800" s="2"/>
      <c r="V800" s="2"/>
      <c r="W800" s="2"/>
      <c r="X800" s="2"/>
      <c r="Y800" s="2"/>
      <c r="Z800" s="2"/>
    </row>
    <row r="801" ht="10.5" customHeight="1">
      <c r="A801" s="565">
        <v>44781.0</v>
      </c>
      <c r="B801" s="566" t="s">
        <v>5563</v>
      </c>
      <c r="C801" s="566" t="s">
        <v>6291</v>
      </c>
      <c r="D801" s="566" t="s">
        <v>6292</v>
      </c>
      <c r="E801" s="567">
        <v>0.0</v>
      </c>
      <c r="F801" s="567">
        <v>1785.71</v>
      </c>
      <c r="G801" s="567">
        <v>2000.0</v>
      </c>
      <c r="H801" s="567">
        <v>214.29</v>
      </c>
      <c r="I801" s="569">
        <v>12.0</v>
      </c>
      <c r="J801" s="566" t="s">
        <v>5331</v>
      </c>
      <c r="K801" s="2"/>
      <c r="L801" s="2"/>
      <c r="M801" s="2"/>
      <c r="N801" s="2"/>
      <c r="O801" s="2"/>
      <c r="P801" s="2"/>
      <c r="Q801" s="2"/>
      <c r="R801" s="2"/>
      <c r="S801" s="2"/>
      <c r="T801" s="2"/>
      <c r="U801" s="2"/>
      <c r="V801" s="2"/>
      <c r="W801" s="2"/>
      <c r="X801" s="2"/>
      <c r="Y801" s="2"/>
      <c r="Z801" s="2"/>
    </row>
    <row r="802" ht="10.5" customHeight="1">
      <c r="A802" s="565">
        <v>44781.0</v>
      </c>
      <c r="B802" s="566" t="s">
        <v>5563</v>
      </c>
      <c r="C802" s="566" t="s">
        <v>6291</v>
      </c>
      <c r="D802" s="566" t="s">
        <v>6292</v>
      </c>
      <c r="E802" s="567">
        <v>0.0</v>
      </c>
      <c r="F802" s="567">
        <v>1785.71</v>
      </c>
      <c r="G802" s="567">
        <v>2000.0</v>
      </c>
      <c r="H802" s="567">
        <v>214.29</v>
      </c>
      <c r="I802" s="569">
        <v>12.0</v>
      </c>
      <c r="J802" s="566" t="s">
        <v>5331</v>
      </c>
      <c r="K802" s="2"/>
      <c r="L802" s="2"/>
      <c r="M802" s="2"/>
      <c r="N802" s="2"/>
      <c r="O802" s="2"/>
      <c r="P802" s="2"/>
      <c r="Q802" s="2"/>
      <c r="R802" s="2"/>
      <c r="S802" s="2"/>
      <c r="T802" s="2"/>
      <c r="U802" s="2"/>
      <c r="V802" s="2"/>
      <c r="W802" s="2"/>
      <c r="X802" s="2"/>
      <c r="Y802" s="2"/>
      <c r="Z802" s="2"/>
    </row>
    <row r="803" ht="10.5" customHeight="1">
      <c r="A803" s="565">
        <v>44781.0</v>
      </c>
      <c r="B803" s="566" t="s">
        <v>5563</v>
      </c>
      <c r="C803" s="566" t="s">
        <v>6291</v>
      </c>
      <c r="D803" s="566" t="s">
        <v>6292</v>
      </c>
      <c r="E803" s="567">
        <v>0.0</v>
      </c>
      <c r="F803" s="567">
        <v>1785.72</v>
      </c>
      <c r="G803" s="567">
        <v>2000.0</v>
      </c>
      <c r="H803" s="567">
        <v>214.28</v>
      </c>
      <c r="I803" s="569">
        <v>12.0</v>
      </c>
      <c r="J803" s="566" t="s">
        <v>5331</v>
      </c>
      <c r="K803" s="2"/>
      <c r="L803" s="2"/>
      <c r="M803" s="2"/>
      <c r="N803" s="2"/>
      <c r="O803" s="2"/>
      <c r="P803" s="2"/>
      <c r="Q803" s="2"/>
      <c r="R803" s="2"/>
      <c r="S803" s="2"/>
      <c r="T803" s="2"/>
      <c r="U803" s="2"/>
      <c r="V803" s="2"/>
      <c r="W803" s="2"/>
      <c r="X803" s="2"/>
      <c r="Y803" s="2"/>
      <c r="Z803" s="2"/>
    </row>
    <row r="804" ht="10.5" customHeight="1">
      <c r="A804" s="565">
        <v>44781.0</v>
      </c>
      <c r="B804" s="566" t="s">
        <v>5563</v>
      </c>
      <c r="C804" s="566" t="s">
        <v>6291</v>
      </c>
      <c r="D804" s="566" t="s">
        <v>6292</v>
      </c>
      <c r="E804" s="567">
        <v>0.0</v>
      </c>
      <c r="F804" s="567">
        <v>1785.72</v>
      </c>
      <c r="G804" s="567">
        <v>2000.0</v>
      </c>
      <c r="H804" s="567">
        <v>214.28</v>
      </c>
      <c r="I804" s="569">
        <v>12.0</v>
      </c>
      <c r="J804" s="566" t="s">
        <v>5331</v>
      </c>
      <c r="K804" s="2"/>
      <c r="L804" s="2"/>
      <c r="M804" s="2"/>
      <c r="N804" s="2"/>
      <c r="O804" s="2"/>
      <c r="P804" s="2"/>
      <c r="Q804" s="2"/>
      <c r="R804" s="2"/>
      <c r="S804" s="2"/>
      <c r="T804" s="2"/>
      <c r="U804" s="2"/>
      <c r="V804" s="2"/>
      <c r="W804" s="2"/>
      <c r="X804" s="2"/>
      <c r="Y804" s="2"/>
      <c r="Z804" s="2"/>
    </row>
    <row r="805" ht="10.5" customHeight="1">
      <c r="A805" s="565">
        <v>44781.0</v>
      </c>
      <c r="B805" s="566" t="s">
        <v>5563</v>
      </c>
      <c r="C805" s="566" t="s">
        <v>6291</v>
      </c>
      <c r="D805" s="566" t="s">
        <v>6292</v>
      </c>
      <c r="E805" s="567">
        <v>0.0</v>
      </c>
      <c r="F805" s="567">
        <v>1785.72</v>
      </c>
      <c r="G805" s="567">
        <v>2000.0</v>
      </c>
      <c r="H805" s="567">
        <v>214.28</v>
      </c>
      <c r="I805" s="569">
        <v>12.0</v>
      </c>
      <c r="J805" s="566" t="s">
        <v>5331</v>
      </c>
      <c r="K805" s="2"/>
      <c r="L805" s="2"/>
      <c r="M805" s="2"/>
      <c r="N805" s="2"/>
      <c r="O805" s="2"/>
      <c r="P805" s="2"/>
      <c r="Q805" s="2"/>
      <c r="R805" s="2"/>
      <c r="S805" s="2"/>
      <c r="T805" s="2"/>
      <c r="U805" s="2"/>
      <c r="V805" s="2"/>
      <c r="W805" s="2"/>
      <c r="X805" s="2"/>
      <c r="Y805" s="2"/>
      <c r="Z805" s="2"/>
    </row>
    <row r="806" ht="10.5" customHeight="1">
      <c r="A806" s="565">
        <v>44781.0</v>
      </c>
      <c r="B806" s="566" t="s">
        <v>5563</v>
      </c>
      <c r="C806" s="566" t="s">
        <v>6291</v>
      </c>
      <c r="D806" s="566" t="s">
        <v>6292</v>
      </c>
      <c r="E806" s="567">
        <v>0.0</v>
      </c>
      <c r="F806" s="567">
        <v>1785.72</v>
      </c>
      <c r="G806" s="567">
        <v>2000.0</v>
      </c>
      <c r="H806" s="567">
        <v>214.28</v>
      </c>
      <c r="I806" s="569">
        <v>12.0</v>
      </c>
      <c r="J806" s="566" t="s">
        <v>5331</v>
      </c>
      <c r="K806" s="2"/>
      <c r="L806" s="2"/>
      <c r="M806" s="2"/>
      <c r="N806" s="2"/>
      <c r="O806" s="2"/>
      <c r="P806" s="2"/>
      <c r="Q806" s="2"/>
      <c r="R806" s="2"/>
      <c r="S806" s="2"/>
      <c r="T806" s="2"/>
      <c r="U806" s="2"/>
      <c r="V806" s="2"/>
      <c r="W806" s="2"/>
      <c r="X806" s="2"/>
      <c r="Y806" s="2"/>
      <c r="Z806" s="2"/>
    </row>
    <row r="807" ht="10.5" customHeight="1">
      <c r="A807" s="565">
        <v>44781.0</v>
      </c>
      <c r="B807" s="566" t="s">
        <v>5563</v>
      </c>
      <c r="C807" s="566" t="s">
        <v>6291</v>
      </c>
      <c r="D807" s="566" t="s">
        <v>6292</v>
      </c>
      <c r="E807" s="567">
        <v>0.0</v>
      </c>
      <c r="F807" s="567">
        <v>1785.72</v>
      </c>
      <c r="G807" s="567">
        <v>2000.0</v>
      </c>
      <c r="H807" s="567">
        <v>214.28</v>
      </c>
      <c r="I807" s="569">
        <v>12.0</v>
      </c>
      <c r="J807" s="566" t="s">
        <v>5331</v>
      </c>
      <c r="K807" s="2"/>
      <c r="L807" s="2"/>
      <c r="M807" s="2"/>
      <c r="N807" s="2"/>
      <c r="O807" s="2"/>
      <c r="P807" s="2"/>
      <c r="Q807" s="2"/>
      <c r="R807" s="2"/>
      <c r="S807" s="2"/>
      <c r="T807" s="2"/>
      <c r="U807" s="2"/>
      <c r="V807" s="2"/>
      <c r="W807" s="2"/>
      <c r="X807" s="2"/>
      <c r="Y807" s="2"/>
      <c r="Z807" s="2"/>
    </row>
    <row r="808" ht="10.5" customHeight="1">
      <c r="A808" s="565">
        <v>44783.0</v>
      </c>
      <c r="B808" s="566" t="s">
        <v>5563</v>
      </c>
      <c r="C808" s="566" t="s">
        <v>5829</v>
      </c>
      <c r="D808" s="566" t="s">
        <v>6293</v>
      </c>
      <c r="E808" s="567">
        <v>0.0</v>
      </c>
      <c r="F808" s="567">
        <v>24616.46</v>
      </c>
      <c r="G808" s="567">
        <v>27570.43</v>
      </c>
      <c r="H808" s="567">
        <v>2953.97</v>
      </c>
      <c r="I808" s="569">
        <v>12.0</v>
      </c>
      <c r="J808" s="566" t="s">
        <v>6021</v>
      </c>
      <c r="K808" s="2"/>
      <c r="L808" s="2"/>
      <c r="M808" s="2"/>
      <c r="N808" s="2"/>
      <c r="O808" s="2"/>
      <c r="P808" s="2"/>
      <c r="Q808" s="2"/>
      <c r="R808" s="2"/>
      <c r="S808" s="2"/>
      <c r="T808" s="2"/>
      <c r="U808" s="2"/>
      <c r="V808" s="2"/>
      <c r="W808" s="2"/>
      <c r="X808" s="2"/>
      <c r="Y808" s="2"/>
      <c r="Z808" s="2"/>
    </row>
    <row r="809" ht="10.5" customHeight="1">
      <c r="A809" s="565">
        <v>44783.0</v>
      </c>
      <c r="B809" s="566" t="s">
        <v>5563</v>
      </c>
      <c r="C809" s="566" t="s">
        <v>5829</v>
      </c>
      <c r="D809" s="566" t="s">
        <v>6294</v>
      </c>
      <c r="E809" s="567">
        <v>0.0</v>
      </c>
      <c r="F809" s="567">
        <v>2392.47</v>
      </c>
      <c r="G809" s="567">
        <v>2679.57</v>
      </c>
      <c r="H809" s="567">
        <v>287.1</v>
      </c>
      <c r="I809" s="569">
        <v>12.0</v>
      </c>
      <c r="J809" s="566" t="s">
        <v>6021</v>
      </c>
      <c r="K809" s="2"/>
      <c r="L809" s="2"/>
      <c r="M809" s="2"/>
      <c r="N809" s="2"/>
      <c r="O809" s="2"/>
      <c r="P809" s="2"/>
      <c r="Q809" s="2"/>
      <c r="R809" s="2"/>
      <c r="S809" s="2"/>
      <c r="T809" s="2"/>
      <c r="U809" s="2"/>
      <c r="V809" s="2"/>
      <c r="W809" s="2"/>
      <c r="X809" s="2"/>
      <c r="Y809" s="2"/>
      <c r="Z809" s="2"/>
    </row>
    <row r="810" ht="10.5" customHeight="1">
      <c r="A810" s="565">
        <v>44784.0</v>
      </c>
      <c r="B810" s="566" t="s">
        <v>5563</v>
      </c>
      <c r="C810" s="566" t="s">
        <v>6180</v>
      </c>
      <c r="D810" s="566" t="s">
        <v>6296</v>
      </c>
      <c r="E810" s="567">
        <v>0.0</v>
      </c>
      <c r="F810" s="567">
        <v>589.29</v>
      </c>
      <c r="G810" s="567">
        <v>660.0</v>
      </c>
      <c r="H810" s="567">
        <v>70.71</v>
      </c>
      <c r="I810" s="569">
        <v>12.0</v>
      </c>
      <c r="J810" s="566" t="s">
        <v>5363</v>
      </c>
      <c r="K810" s="2"/>
      <c r="L810" s="2"/>
      <c r="M810" s="2"/>
      <c r="N810" s="2"/>
      <c r="O810" s="2"/>
      <c r="P810" s="2"/>
      <c r="Q810" s="2"/>
      <c r="R810" s="2"/>
      <c r="S810" s="2"/>
      <c r="T810" s="2"/>
      <c r="U810" s="2"/>
      <c r="V810" s="2"/>
      <c r="W810" s="2"/>
      <c r="X810" s="2"/>
      <c r="Y810" s="2"/>
      <c r="Z810" s="2"/>
    </row>
    <row r="811" ht="10.5" customHeight="1">
      <c r="A811" s="565">
        <v>44784.0</v>
      </c>
      <c r="B811" s="566" t="s">
        <v>5563</v>
      </c>
      <c r="C811" s="566" t="s">
        <v>5887</v>
      </c>
      <c r="D811" s="566" t="s">
        <v>6295</v>
      </c>
      <c r="E811" s="567">
        <v>0.0</v>
      </c>
      <c r="F811" s="567">
        <v>1116.07</v>
      </c>
      <c r="G811" s="567">
        <v>1250.0</v>
      </c>
      <c r="H811" s="567">
        <v>133.93</v>
      </c>
      <c r="I811" s="569">
        <v>12.0</v>
      </c>
      <c r="J811" s="566" t="s">
        <v>5308</v>
      </c>
      <c r="K811" s="2"/>
      <c r="L811" s="2"/>
      <c r="M811" s="2"/>
      <c r="N811" s="2"/>
      <c r="O811" s="2"/>
      <c r="P811" s="2"/>
      <c r="Q811" s="2"/>
      <c r="R811" s="2"/>
      <c r="S811" s="2"/>
      <c r="T811" s="2"/>
      <c r="U811" s="2"/>
      <c r="V811" s="2"/>
      <c r="W811" s="2"/>
      <c r="X811" s="2"/>
      <c r="Y811" s="2"/>
      <c r="Z811" s="2"/>
    </row>
    <row r="812" ht="10.5" customHeight="1">
      <c r="A812" s="565">
        <v>44786.0</v>
      </c>
      <c r="B812" s="566" t="s">
        <v>5563</v>
      </c>
      <c r="C812" s="566" t="s">
        <v>6247</v>
      </c>
      <c r="D812" s="566" t="s">
        <v>6297</v>
      </c>
      <c r="E812" s="567">
        <v>0.0</v>
      </c>
      <c r="F812" s="567">
        <v>1785.71</v>
      </c>
      <c r="G812" s="567">
        <v>2000.0</v>
      </c>
      <c r="H812" s="567">
        <v>214.29</v>
      </c>
      <c r="I812" s="569">
        <v>12.0</v>
      </c>
      <c r="J812" s="566" t="s">
        <v>5331</v>
      </c>
      <c r="K812" s="2"/>
      <c r="L812" s="2"/>
      <c r="M812" s="2"/>
      <c r="N812" s="2"/>
      <c r="O812" s="2"/>
      <c r="P812" s="2"/>
      <c r="Q812" s="2"/>
      <c r="R812" s="2"/>
      <c r="S812" s="2"/>
      <c r="T812" s="2"/>
      <c r="U812" s="2"/>
      <c r="V812" s="2"/>
      <c r="W812" s="2"/>
      <c r="X812" s="2"/>
      <c r="Y812" s="2"/>
      <c r="Z812" s="2"/>
    </row>
    <row r="813" ht="10.5" customHeight="1">
      <c r="A813" s="565">
        <v>44788.0</v>
      </c>
      <c r="B813" s="566" t="s">
        <v>5563</v>
      </c>
      <c r="C813" s="566" t="s">
        <v>6249</v>
      </c>
      <c r="D813" s="566" t="s">
        <v>6300</v>
      </c>
      <c r="E813" s="567">
        <v>0.0</v>
      </c>
      <c r="F813" s="567">
        <v>3125.0</v>
      </c>
      <c r="G813" s="567">
        <v>3500.0</v>
      </c>
      <c r="H813" s="567">
        <v>375.0</v>
      </c>
      <c r="I813" s="569">
        <v>12.0</v>
      </c>
      <c r="J813" s="566" t="s">
        <v>5331</v>
      </c>
      <c r="K813" s="2"/>
      <c r="L813" s="2"/>
      <c r="M813" s="2"/>
      <c r="N813" s="2"/>
      <c r="O813" s="2"/>
      <c r="P813" s="2"/>
      <c r="Q813" s="2"/>
      <c r="R813" s="2"/>
      <c r="S813" s="2"/>
      <c r="T813" s="2"/>
      <c r="U813" s="2"/>
      <c r="V813" s="2"/>
      <c r="W813" s="2"/>
      <c r="X813" s="2"/>
      <c r="Y813" s="2"/>
      <c r="Z813" s="2"/>
    </row>
    <row r="814" ht="10.5" customHeight="1">
      <c r="A814" s="565">
        <v>44788.0</v>
      </c>
      <c r="B814" s="566" t="s">
        <v>5563</v>
      </c>
      <c r="C814" s="566" t="s">
        <v>6249</v>
      </c>
      <c r="D814" s="566" t="s">
        <v>6300</v>
      </c>
      <c r="E814" s="567">
        <v>0.0</v>
      </c>
      <c r="F814" s="567">
        <v>3125.0</v>
      </c>
      <c r="G814" s="567">
        <v>3500.0</v>
      </c>
      <c r="H814" s="567">
        <v>375.0</v>
      </c>
      <c r="I814" s="569">
        <v>12.0</v>
      </c>
      <c r="J814" s="566" t="s">
        <v>5331</v>
      </c>
      <c r="K814" s="2"/>
      <c r="L814" s="2"/>
      <c r="M814" s="2"/>
      <c r="N814" s="2"/>
      <c r="O814" s="2"/>
      <c r="P814" s="2"/>
      <c r="Q814" s="2"/>
      <c r="R814" s="2"/>
      <c r="S814" s="2"/>
      <c r="T814" s="2"/>
      <c r="U814" s="2"/>
      <c r="V814" s="2"/>
      <c r="W814" s="2"/>
      <c r="X814" s="2"/>
      <c r="Y814" s="2"/>
      <c r="Z814" s="2"/>
    </row>
    <row r="815" ht="10.5" customHeight="1">
      <c r="A815" s="565">
        <v>44788.0</v>
      </c>
      <c r="B815" s="566" t="s">
        <v>5563</v>
      </c>
      <c r="C815" s="566" t="s">
        <v>6249</v>
      </c>
      <c r="D815" s="566" t="s">
        <v>6300</v>
      </c>
      <c r="E815" s="567">
        <v>0.0</v>
      </c>
      <c r="F815" s="567">
        <v>3125.0</v>
      </c>
      <c r="G815" s="567">
        <v>3500.0</v>
      </c>
      <c r="H815" s="567">
        <v>375.0</v>
      </c>
      <c r="I815" s="569">
        <v>12.0</v>
      </c>
      <c r="J815" s="566" t="s">
        <v>5331</v>
      </c>
      <c r="K815" s="2"/>
      <c r="L815" s="2"/>
      <c r="M815" s="2"/>
      <c r="N815" s="2"/>
      <c r="O815" s="2"/>
      <c r="P815" s="2"/>
      <c r="Q815" s="2"/>
      <c r="R815" s="2"/>
      <c r="S815" s="2"/>
      <c r="T815" s="2"/>
      <c r="U815" s="2"/>
      <c r="V815" s="2"/>
      <c r="W815" s="2"/>
      <c r="X815" s="2"/>
      <c r="Y815" s="2"/>
      <c r="Z815" s="2"/>
    </row>
    <row r="816" ht="10.5" customHeight="1">
      <c r="A816" s="565">
        <v>44788.0</v>
      </c>
      <c r="B816" s="566" t="s">
        <v>5563</v>
      </c>
      <c r="C816" s="566" t="s">
        <v>6249</v>
      </c>
      <c r="D816" s="566" t="s">
        <v>6300</v>
      </c>
      <c r="E816" s="567">
        <v>0.0</v>
      </c>
      <c r="F816" s="567">
        <v>3125.0</v>
      </c>
      <c r="G816" s="567">
        <v>3500.0</v>
      </c>
      <c r="H816" s="567">
        <v>375.0</v>
      </c>
      <c r="I816" s="569">
        <v>12.0</v>
      </c>
      <c r="J816" s="566" t="s">
        <v>5331</v>
      </c>
      <c r="K816" s="2"/>
      <c r="L816" s="2"/>
      <c r="M816" s="2"/>
      <c r="N816" s="2"/>
      <c r="O816" s="2"/>
      <c r="P816" s="2"/>
      <c r="Q816" s="2"/>
      <c r="R816" s="2"/>
      <c r="S816" s="2"/>
      <c r="T816" s="2"/>
      <c r="U816" s="2"/>
      <c r="V816" s="2"/>
      <c r="W816" s="2"/>
      <c r="X816" s="2"/>
      <c r="Y816" s="2"/>
      <c r="Z816" s="2"/>
    </row>
    <row r="817" ht="10.5" customHeight="1">
      <c r="A817" s="565">
        <v>44788.0</v>
      </c>
      <c r="B817" s="566" t="s">
        <v>5563</v>
      </c>
      <c r="C817" s="566" t="s">
        <v>6249</v>
      </c>
      <c r="D817" s="566" t="s">
        <v>6300</v>
      </c>
      <c r="E817" s="567">
        <v>0.0</v>
      </c>
      <c r="F817" s="567">
        <v>3125.0</v>
      </c>
      <c r="G817" s="567">
        <v>3500.0</v>
      </c>
      <c r="H817" s="567">
        <v>375.0</v>
      </c>
      <c r="I817" s="569">
        <v>12.0</v>
      </c>
      <c r="J817" s="566" t="s">
        <v>5331</v>
      </c>
      <c r="K817" s="2"/>
      <c r="L817" s="2"/>
      <c r="M817" s="2"/>
      <c r="N817" s="2"/>
      <c r="O817" s="2"/>
      <c r="P817" s="2"/>
      <c r="Q817" s="2"/>
      <c r="R817" s="2"/>
      <c r="S817" s="2"/>
      <c r="T817" s="2"/>
      <c r="U817" s="2"/>
      <c r="V817" s="2"/>
      <c r="W817" s="2"/>
      <c r="X817" s="2"/>
      <c r="Y817" s="2"/>
      <c r="Z817" s="2"/>
    </row>
    <row r="818" ht="10.5" customHeight="1">
      <c r="A818" s="565">
        <v>44788.0</v>
      </c>
      <c r="B818" s="566" t="s">
        <v>5563</v>
      </c>
      <c r="C818" s="566" t="s">
        <v>6249</v>
      </c>
      <c r="D818" s="566" t="s">
        <v>6300</v>
      </c>
      <c r="E818" s="567">
        <v>0.0</v>
      </c>
      <c r="F818" s="567">
        <v>3125.0</v>
      </c>
      <c r="G818" s="567">
        <v>3500.0</v>
      </c>
      <c r="H818" s="567">
        <v>375.0</v>
      </c>
      <c r="I818" s="569">
        <v>12.0</v>
      </c>
      <c r="J818" s="566" t="s">
        <v>5331</v>
      </c>
      <c r="K818" s="2"/>
      <c r="L818" s="2"/>
      <c r="M818" s="2"/>
      <c r="N818" s="2"/>
      <c r="O818" s="2"/>
      <c r="P818" s="2"/>
      <c r="Q818" s="2"/>
      <c r="R818" s="2"/>
      <c r="S818" s="2"/>
      <c r="T818" s="2"/>
      <c r="U818" s="2"/>
      <c r="V818" s="2"/>
      <c r="W818" s="2"/>
      <c r="X818" s="2"/>
      <c r="Y818" s="2"/>
      <c r="Z818" s="2"/>
    </row>
    <row r="819" ht="10.5" customHeight="1">
      <c r="A819" s="565">
        <v>44788.0</v>
      </c>
      <c r="B819" s="566" t="s">
        <v>5563</v>
      </c>
      <c r="C819" s="566" t="s">
        <v>6249</v>
      </c>
      <c r="D819" s="566" t="s">
        <v>6300</v>
      </c>
      <c r="E819" s="567">
        <v>0.0</v>
      </c>
      <c r="F819" s="567">
        <v>3125.0</v>
      </c>
      <c r="G819" s="567">
        <v>3500.0</v>
      </c>
      <c r="H819" s="567">
        <v>375.0</v>
      </c>
      <c r="I819" s="569">
        <v>12.0</v>
      </c>
      <c r="J819" s="566" t="s">
        <v>5331</v>
      </c>
      <c r="K819" s="2"/>
      <c r="L819" s="2"/>
      <c r="M819" s="2"/>
      <c r="N819" s="2"/>
      <c r="O819" s="2"/>
      <c r="P819" s="2"/>
      <c r="Q819" s="2"/>
      <c r="R819" s="2"/>
      <c r="S819" s="2"/>
      <c r="T819" s="2"/>
      <c r="U819" s="2"/>
      <c r="V819" s="2"/>
      <c r="W819" s="2"/>
      <c r="X819" s="2"/>
      <c r="Y819" s="2"/>
      <c r="Z819" s="2"/>
    </row>
    <row r="820" ht="10.5" customHeight="1">
      <c r="A820" s="565">
        <v>44788.0</v>
      </c>
      <c r="B820" s="566" t="s">
        <v>5563</v>
      </c>
      <c r="C820" s="566" t="s">
        <v>6249</v>
      </c>
      <c r="D820" s="566" t="s">
        <v>6300</v>
      </c>
      <c r="E820" s="567">
        <v>0.0</v>
      </c>
      <c r="F820" s="567">
        <v>3125.0</v>
      </c>
      <c r="G820" s="567">
        <v>3500.0</v>
      </c>
      <c r="H820" s="567">
        <v>375.0</v>
      </c>
      <c r="I820" s="569">
        <v>12.0</v>
      </c>
      <c r="J820" s="566" t="s">
        <v>5331</v>
      </c>
      <c r="K820" s="2"/>
      <c r="L820" s="2"/>
      <c r="M820" s="2"/>
      <c r="N820" s="2"/>
      <c r="O820" s="2"/>
      <c r="P820" s="2"/>
      <c r="Q820" s="2"/>
      <c r="R820" s="2"/>
      <c r="S820" s="2"/>
      <c r="T820" s="2"/>
      <c r="U820" s="2"/>
      <c r="V820" s="2"/>
      <c r="W820" s="2"/>
      <c r="X820" s="2"/>
      <c r="Y820" s="2"/>
      <c r="Z820" s="2"/>
    </row>
    <row r="821" ht="10.5" customHeight="1">
      <c r="A821" s="565">
        <v>44788.0</v>
      </c>
      <c r="B821" s="566" t="s">
        <v>5563</v>
      </c>
      <c r="C821" s="566" t="s">
        <v>6249</v>
      </c>
      <c r="D821" s="566" t="s">
        <v>6300</v>
      </c>
      <c r="E821" s="567">
        <v>0.0</v>
      </c>
      <c r="F821" s="567">
        <v>3125.0</v>
      </c>
      <c r="G821" s="567">
        <v>3500.0</v>
      </c>
      <c r="H821" s="567">
        <v>375.0</v>
      </c>
      <c r="I821" s="569">
        <v>12.0</v>
      </c>
      <c r="J821" s="566" t="s">
        <v>5331</v>
      </c>
      <c r="K821" s="2"/>
      <c r="L821" s="2"/>
      <c r="M821" s="2"/>
      <c r="N821" s="2"/>
      <c r="O821" s="2"/>
      <c r="P821" s="2"/>
      <c r="Q821" s="2"/>
      <c r="R821" s="2"/>
      <c r="S821" s="2"/>
      <c r="T821" s="2"/>
      <c r="U821" s="2"/>
      <c r="V821" s="2"/>
      <c r="W821" s="2"/>
      <c r="X821" s="2"/>
      <c r="Y821" s="2"/>
      <c r="Z821" s="2"/>
    </row>
    <row r="822" ht="10.5" customHeight="1">
      <c r="A822" s="565">
        <v>44788.0</v>
      </c>
      <c r="B822" s="566" t="s">
        <v>5563</v>
      </c>
      <c r="C822" s="566" t="s">
        <v>6249</v>
      </c>
      <c r="D822" s="566" t="s">
        <v>6300</v>
      </c>
      <c r="E822" s="567">
        <v>0.0</v>
      </c>
      <c r="F822" s="567">
        <v>3125.0</v>
      </c>
      <c r="G822" s="567">
        <v>3500.0</v>
      </c>
      <c r="H822" s="567">
        <v>375.0</v>
      </c>
      <c r="I822" s="569">
        <v>12.0</v>
      </c>
      <c r="J822" s="566" t="s">
        <v>5331</v>
      </c>
      <c r="K822" s="2"/>
      <c r="L822" s="2"/>
      <c r="M822" s="2"/>
      <c r="N822" s="2"/>
      <c r="O822" s="2"/>
      <c r="P822" s="2"/>
      <c r="Q822" s="2"/>
      <c r="R822" s="2"/>
      <c r="S822" s="2"/>
      <c r="T822" s="2"/>
      <c r="U822" s="2"/>
      <c r="V822" s="2"/>
      <c r="W822" s="2"/>
      <c r="X822" s="2"/>
      <c r="Y822" s="2"/>
      <c r="Z822" s="2"/>
    </row>
    <row r="823" ht="10.5" customHeight="1">
      <c r="A823" s="565">
        <v>44788.0</v>
      </c>
      <c r="B823" s="566" t="s">
        <v>5563</v>
      </c>
      <c r="C823" s="566" t="s">
        <v>6298</v>
      </c>
      <c r="D823" s="566" t="s">
        <v>6299</v>
      </c>
      <c r="E823" s="567">
        <v>0.0</v>
      </c>
      <c r="F823" s="567">
        <v>1071.43</v>
      </c>
      <c r="G823" s="567">
        <v>1200.0</v>
      </c>
      <c r="H823" s="567">
        <v>128.57</v>
      </c>
      <c r="I823" s="569">
        <v>12.0</v>
      </c>
      <c r="J823" s="566" t="s">
        <v>5331</v>
      </c>
      <c r="K823" s="2"/>
      <c r="L823" s="2"/>
      <c r="M823" s="2"/>
      <c r="N823" s="2"/>
      <c r="O823" s="2"/>
      <c r="P823" s="2"/>
      <c r="Q823" s="2"/>
      <c r="R823" s="2"/>
      <c r="S823" s="2"/>
      <c r="T823" s="2"/>
      <c r="U823" s="2"/>
      <c r="V823" s="2"/>
      <c r="W823" s="2"/>
      <c r="X823" s="2"/>
      <c r="Y823" s="2"/>
      <c r="Z823" s="2"/>
    </row>
    <row r="824" ht="10.5" customHeight="1">
      <c r="A824" s="565">
        <v>44788.0</v>
      </c>
      <c r="B824" s="566" t="s">
        <v>5563</v>
      </c>
      <c r="C824" s="566" t="s">
        <v>6298</v>
      </c>
      <c r="D824" s="566" t="s">
        <v>6299</v>
      </c>
      <c r="E824" s="567">
        <v>0.0</v>
      </c>
      <c r="F824" s="567">
        <v>1071.43</v>
      </c>
      <c r="G824" s="567">
        <v>1200.0</v>
      </c>
      <c r="H824" s="567">
        <v>128.57</v>
      </c>
      <c r="I824" s="569">
        <v>12.0</v>
      </c>
      <c r="J824" s="566" t="s">
        <v>5331</v>
      </c>
      <c r="K824" s="2"/>
      <c r="L824" s="2"/>
      <c r="M824" s="2"/>
      <c r="N824" s="2"/>
      <c r="O824" s="2"/>
      <c r="P824" s="2"/>
      <c r="Q824" s="2"/>
      <c r="R824" s="2"/>
      <c r="S824" s="2"/>
      <c r="T824" s="2"/>
      <c r="U824" s="2"/>
      <c r="V824" s="2"/>
      <c r="W824" s="2"/>
      <c r="X824" s="2"/>
      <c r="Y824" s="2"/>
      <c r="Z824" s="2"/>
    </row>
    <row r="825" ht="10.5" customHeight="1">
      <c r="A825" s="565">
        <v>44789.0</v>
      </c>
      <c r="B825" s="566" t="s">
        <v>5563</v>
      </c>
      <c r="C825" s="566" t="s">
        <v>6180</v>
      </c>
      <c r="D825" s="566" t="s">
        <v>6308</v>
      </c>
      <c r="E825" s="567">
        <v>0.0</v>
      </c>
      <c r="F825" s="567">
        <v>2946.43</v>
      </c>
      <c r="G825" s="567">
        <v>3300.0</v>
      </c>
      <c r="H825" s="567">
        <v>353.57</v>
      </c>
      <c r="I825" s="569">
        <v>12.0</v>
      </c>
      <c r="J825" s="566" t="s">
        <v>6021</v>
      </c>
      <c r="K825" s="2"/>
      <c r="L825" s="2"/>
      <c r="M825" s="2"/>
      <c r="N825" s="2"/>
      <c r="O825" s="2"/>
      <c r="P825" s="2"/>
      <c r="Q825" s="2"/>
      <c r="R825" s="2"/>
      <c r="S825" s="2"/>
      <c r="T825" s="2"/>
      <c r="U825" s="2"/>
      <c r="V825" s="2"/>
      <c r="W825" s="2"/>
      <c r="X825" s="2"/>
      <c r="Y825" s="2"/>
      <c r="Z825" s="2"/>
    </row>
    <row r="826" ht="10.5" customHeight="1">
      <c r="A826" s="565">
        <v>44789.0</v>
      </c>
      <c r="B826" s="566" t="s">
        <v>5563</v>
      </c>
      <c r="C826" s="566" t="s">
        <v>6304</v>
      </c>
      <c r="D826" s="566" t="s">
        <v>6305</v>
      </c>
      <c r="E826" s="567">
        <v>0.0</v>
      </c>
      <c r="F826" s="567">
        <v>2272.47</v>
      </c>
      <c r="G826" s="567">
        <v>2545.16</v>
      </c>
      <c r="H826" s="567">
        <v>272.69</v>
      </c>
      <c r="I826" s="569">
        <v>12.0</v>
      </c>
      <c r="J826" s="566" t="s">
        <v>5331</v>
      </c>
      <c r="K826" s="2"/>
      <c r="L826" s="2"/>
      <c r="M826" s="2"/>
      <c r="N826" s="2"/>
      <c r="O826" s="2"/>
      <c r="P826" s="2"/>
      <c r="Q826" s="2"/>
      <c r="R826" s="2"/>
      <c r="S826" s="2"/>
      <c r="T826" s="2"/>
      <c r="U826" s="2"/>
      <c r="V826" s="2"/>
      <c r="W826" s="2"/>
      <c r="X826" s="2"/>
      <c r="Y826" s="2"/>
      <c r="Z826" s="2"/>
    </row>
    <row r="827" ht="10.5" customHeight="1">
      <c r="A827" s="565">
        <v>44789.0</v>
      </c>
      <c r="B827" s="566" t="s">
        <v>5563</v>
      </c>
      <c r="C827" s="566" t="s">
        <v>6302</v>
      </c>
      <c r="D827" s="566" t="s">
        <v>6303</v>
      </c>
      <c r="E827" s="567">
        <v>0.0</v>
      </c>
      <c r="F827" s="567">
        <v>6361.6</v>
      </c>
      <c r="G827" s="567">
        <v>7125.0</v>
      </c>
      <c r="H827" s="567">
        <v>763.4</v>
      </c>
      <c r="I827" s="569">
        <v>12.0</v>
      </c>
      <c r="J827" s="566" t="s">
        <v>5308</v>
      </c>
      <c r="K827" s="2"/>
      <c r="L827" s="2"/>
      <c r="M827" s="2"/>
      <c r="N827" s="2"/>
      <c r="O827" s="2"/>
      <c r="P827" s="2"/>
      <c r="Q827" s="2"/>
      <c r="R827" s="2"/>
      <c r="S827" s="2"/>
      <c r="T827" s="2"/>
      <c r="U827" s="2"/>
      <c r="V827" s="2"/>
      <c r="W827" s="2"/>
      <c r="X827" s="2"/>
      <c r="Y827" s="2"/>
      <c r="Z827" s="2"/>
    </row>
    <row r="828" ht="10.5" customHeight="1">
      <c r="A828" s="565">
        <v>44789.0</v>
      </c>
      <c r="B828" s="566" t="s">
        <v>5563</v>
      </c>
      <c r="C828" s="566" t="s">
        <v>6304</v>
      </c>
      <c r="D828" s="566" t="s">
        <v>6305</v>
      </c>
      <c r="E828" s="567">
        <v>0.0</v>
      </c>
      <c r="F828" s="567">
        <v>3191.82</v>
      </c>
      <c r="G828" s="567">
        <v>3574.84</v>
      </c>
      <c r="H828" s="567">
        <v>383.02</v>
      </c>
      <c r="I828" s="569">
        <v>12.0</v>
      </c>
      <c r="J828" s="566" t="s">
        <v>5331</v>
      </c>
      <c r="K828" s="2"/>
      <c r="L828" s="2"/>
      <c r="M828" s="2"/>
      <c r="N828" s="2"/>
      <c r="O828" s="2"/>
      <c r="P828" s="2"/>
      <c r="Q828" s="2"/>
      <c r="R828" s="2"/>
      <c r="S828" s="2"/>
      <c r="T828" s="2"/>
      <c r="U828" s="2"/>
      <c r="V828" s="2"/>
      <c r="W828" s="2"/>
      <c r="X828" s="2"/>
      <c r="Y828" s="2"/>
      <c r="Z828" s="2"/>
    </row>
    <row r="829" ht="10.5" customHeight="1">
      <c r="A829" s="565">
        <v>44789.0</v>
      </c>
      <c r="B829" s="566" t="s">
        <v>5563</v>
      </c>
      <c r="C829" s="566" t="s">
        <v>6177</v>
      </c>
      <c r="D829" s="566" t="s">
        <v>6306</v>
      </c>
      <c r="E829" s="567">
        <v>0.0</v>
      </c>
      <c r="F829" s="567">
        <v>6361.6</v>
      </c>
      <c r="G829" s="567">
        <v>7125.0</v>
      </c>
      <c r="H829" s="567">
        <v>763.4</v>
      </c>
      <c r="I829" s="569">
        <v>12.0</v>
      </c>
      <c r="J829" s="566" t="s">
        <v>5308</v>
      </c>
      <c r="K829" s="2"/>
      <c r="L829" s="2"/>
      <c r="M829" s="2"/>
      <c r="N829" s="2"/>
      <c r="O829" s="2"/>
      <c r="P829" s="2"/>
      <c r="Q829" s="2"/>
      <c r="R829" s="2"/>
      <c r="S829" s="2"/>
      <c r="T829" s="2"/>
      <c r="U829" s="2"/>
      <c r="V829" s="2"/>
      <c r="W829" s="2"/>
      <c r="X829" s="2"/>
      <c r="Y829" s="2"/>
      <c r="Z829" s="2"/>
    </row>
    <row r="830" ht="10.5" customHeight="1">
      <c r="A830" s="565">
        <v>44789.0</v>
      </c>
      <c r="B830" s="566" t="s">
        <v>5563</v>
      </c>
      <c r="C830" s="566" t="s">
        <v>6304</v>
      </c>
      <c r="D830" s="566" t="s">
        <v>6307</v>
      </c>
      <c r="E830" s="567">
        <v>0.0</v>
      </c>
      <c r="F830" s="567">
        <v>1160.71</v>
      </c>
      <c r="G830" s="567">
        <v>1300.0</v>
      </c>
      <c r="H830" s="567">
        <v>139.29</v>
      </c>
      <c r="I830" s="569">
        <v>12.0</v>
      </c>
      <c r="J830" s="566" t="s">
        <v>5331</v>
      </c>
      <c r="K830" s="2"/>
      <c r="L830" s="2"/>
      <c r="M830" s="2"/>
      <c r="N830" s="2"/>
      <c r="O830" s="2"/>
      <c r="P830" s="2"/>
      <c r="Q830" s="2"/>
      <c r="R830" s="2"/>
      <c r="S830" s="2"/>
      <c r="T830" s="2"/>
      <c r="U830" s="2"/>
      <c r="V830" s="2"/>
      <c r="W830" s="2"/>
      <c r="X830" s="2"/>
      <c r="Y830" s="2"/>
      <c r="Z830" s="2"/>
    </row>
    <row r="831" ht="10.5" customHeight="1">
      <c r="A831" s="565">
        <v>44789.0</v>
      </c>
      <c r="B831" s="566" t="s">
        <v>5563</v>
      </c>
      <c r="C831" s="566" t="s">
        <v>6069</v>
      </c>
      <c r="D831" s="566" t="s">
        <v>6301</v>
      </c>
      <c r="E831" s="567">
        <v>0.0</v>
      </c>
      <c r="F831" s="567">
        <v>6696.43</v>
      </c>
      <c r="G831" s="567">
        <v>7500.0</v>
      </c>
      <c r="H831" s="567">
        <v>803.57</v>
      </c>
      <c r="I831" s="569">
        <v>12.0</v>
      </c>
      <c r="J831" s="566" t="s">
        <v>5308</v>
      </c>
      <c r="K831" s="2"/>
      <c r="L831" s="2"/>
      <c r="M831" s="2"/>
      <c r="N831" s="2"/>
      <c r="O831" s="2"/>
      <c r="P831" s="2"/>
      <c r="Q831" s="2"/>
      <c r="R831" s="2"/>
      <c r="S831" s="2"/>
      <c r="T831" s="2"/>
      <c r="U831" s="2"/>
      <c r="V831" s="2"/>
      <c r="W831" s="2"/>
      <c r="X831" s="2"/>
      <c r="Y831" s="2"/>
      <c r="Z831" s="2"/>
    </row>
    <row r="832" ht="10.5" customHeight="1">
      <c r="A832" s="565">
        <v>44792.0</v>
      </c>
      <c r="B832" s="566" t="s">
        <v>5563</v>
      </c>
      <c r="C832" s="566" t="s">
        <v>5831</v>
      </c>
      <c r="D832" s="566" t="s">
        <v>6311</v>
      </c>
      <c r="E832" s="567">
        <v>0.0</v>
      </c>
      <c r="F832" s="567">
        <v>270000.0</v>
      </c>
      <c r="G832" s="567">
        <v>302400.0</v>
      </c>
      <c r="H832" s="567">
        <v>32400.0</v>
      </c>
      <c r="I832" s="569">
        <v>12.0</v>
      </c>
      <c r="J832" s="566" t="s">
        <v>5324</v>
      </c>
      <c r="K832" s="2"/>
      <c r="L832" s="2"/>
      <c r="M832" s="2"/>
      <c r="N832" s="2"/>
      <c r="O832" s="2"/>
      <c r="P832" s="2"/>
      <c r="Q832" s="2"/>
      <c r="R832" s="2"/>
      <c r="S832" s="2"/>
      <c r="T832" s="2"/>
      <c r="U832" s="2"/>
      <c r="V832" s="2"/>
      <c r="W832" s="2"/>
      <c r="X832" s="2"/>
      <c r="Y832" s="2"/>
      <c r="Z832" s="2"/>
    </row>
    <row r="833" ht="10.5" customHeight="1">
      <c r="A833" s="565">
        <v>44792.0</v>
      </c>
      <c r="B833" s="566" t="s">
        <v>5563</v>
      </c>
      <c r="C833" s="566" t="s">
        <v>5831</v>
      </c>
      <c r="D833" s="566" t="s">
        <v>6311</v>
      </c>
      <c r="E833" s="567">
        <v>0.0</v>
      </c>
      <c r="F833" s="567">
        <v>144000.0</v>
      </c>
      <c r="G833" s="567">
        <v>161280.0</v>
      </c>
      <c r="H833" s="567">
        <v>17280.0</v>
      </c>
      <c r="I833" s="569">
        <v>12.0</v>
      </c>
      <c r="J833" s="566" t="s">
        <v>5324</v>
      </c>
      <c r="K833" s="2"/>
      <c r="L833" s="2"/>
      <c r="M833" s="2"/>
      <c r="N833" s="2"/>
      <c r="O833" s="2"/>
      <c r="P833" s="2"/>
      <c r="Q833" s="2"/>
      <c r="R833" s="2"/>
      <c r="S833" s="2"/>
      <c r="T833" s="2"/>
      <c r="U833" s="2"/>
      <c r="V833" s="2"/>
      <c r="W833" s="2"/>
      <c r="X833" s="2"/>
      <c r="Y833" s="2"/>
      <c r="Z833" s="2"/>
    </row>
    <row r="834" ht="10.5" customHeight="1">
      <c r="A834" s="565">
        <v>44792.0</v>
      </c>
      <c r="B834" s="566" t="s">
        <v>5563</v>
      </c>
      <c r="C834" s="566" t="s">
        <v>5831</v>
      </c>
      <c r="D834" s="566" t="s">
        <v>6311</v>
      </c>
      <c r="E834" s="567">
        <v>0.0</v>
      </c>
      <c r="F834" s="567">
        <v>216000.0</v>
      </c>
      <c r="G834" s="567">
        <v>241920.0</v>
      </c>
      <c r="H834" s="567">
        <v>25920.0</v>
      </c>
      <c r="I834" s="569">
        <v>12.0</v>
      </c>
      <c r="J834" s="566" t="s">
        <v>5324</v>
      </c>
      <c r="K834" s="2"/>
      <c r="L834" s="2"/>
      <c r="M834" s="2"/>
      <c r="N834" s="2"/>
      <c r="O834" s="2"/>
      <c r="P834" s="2"/>
      <c r="Q834" s="2"/>
      <c r="R834" s="2"/>
      <c r="S834" s="2"/>
      <c r="T834" s="2"/>
      <c r="U834" s="2"/>
      <c r="V834" s="2"/>
      <c r="W834" s="2"/>
      <c r="X834" s="2"/>
      <c r="Y834" s="2"/>
      <c r="Z834" s="2"/>
    </row>
    <row r="835" ht="10.5" customHeight="1">
      <c r="A835" s="565">
        <v>44792.0</v>
      </c>
      <c r="B835" s="566" t="s">
        <v>5563</v>
      </c>
      <c r="C835" s="566" t="s">
        <v>5831</v>
      </c>
      <c r="D835" s="566" t="s">
        <v>6311</v>
      </c>
      <c r="E835" s="567">
        <v>0.0</v>
      </c>
      <c r="F835" s="567">
        <v>162000.0</v>
      </c>
      <c r="G835" s="567">
        <v>181440.0</v>
      </c>
      <c r="H835" s="567">
        <v>19440.0</v>
      </c>
      <c r="I835" s="569">
        <v>12.0</v>
      </c>
      <c r="J835" s="566" t="s">
        <v>5324</v>
      </c>
      <c r="K835" s="2"/>
      <c r="L835" s="2"/>
      <c r="M835" s="2"/>
      <c r="N835" s="2"/>
      <c r="O835" s="2"/>
      <c r="P835" s="2"/>
      <c r="Q835" s="2"/>
      <c r="R835" s="2"/>
      <c r="S835" s="2"/>
      <c r="T835" s="2"/>
      <c r="U835" s="2"/>
      <c r="V835" s="2"/>
      <c r="W835" s="2"/>
      <c r="X835" s="2"/>
      <c r="Y835" s="2"/>
      <c r="Z835" s="2"/>
    </row>
    <row r="836" ht="10.5" customHeight="1">
      <c r="A836" s="565">
        <v>44792.0</v>
      </c>
      <c r="B836" s="566" t="s">
        <v>5563</v>
      </c>
      <c r="C836" s="566" t="s">
        <v>5831</v>
      </c>
      <c r="D836" s="566" t="s">
        <v>6311</v>
      </c>
      <c r="E836" s="567">
        <v>0.0</v>
      </c>
      <c r="F836" s="567">
        <v>54000.0</v>
      </c>
      <c r="G836" s="567">
        <v>60480.0</v>
      </c>
      <c r="H836" s="567">
        <v>6480.0</v>
      </c>
      <c r="I836" s="569">
        <v>12.0</v>
      </c>
      <c r="J836" s="566" t="s">
        <v>5324</v>
      </c>
      <c r="K836" s="2"/>
      <c r="L836" s="2"/>
      <c r="M836" s="2"/>
      <c r="N836" s="2"/>
      <c r="O836" s="2"/>
      <c r="P836" s="2"/>
      <c r="Q836" s="2"/>
      <c r="R836" s="2"/>
      <c r="S836" s="2"/>
      <c r="T836" s="2"/>
      <c r="U836" s="2"/>
      <c r="V836" s="2"/>
      <c r="W836" s="2"/>
      <c r="X836" s="2"/>
      <c r="Y836" s="2"/>
      <c r="Z836" s="2"/>
    </row>
    <row r="837" ht="10.5" customHeight="1">
      <c r="A837" s="565">
        <v>44792.0</v>
      </c>
      <c r="B837" s="566" t="s">
        <v>5563</v>
      </c>
      <c r="C837" s="566" t="s">
        <v>5831</v>
      </c>
      <c r="D837" s="566" t="s">
        <v>6311</v>
      </c>
      <c r="E837" s="567">
        <v>0.0</v>
      </c>
      <c r="F837" s="567">
        <v>54000.0</v>
      </c>
      <c r="G837" s="567">
        <v>60480.0</v>
      </c>
      <c r="H837" s="567">
        <v>6480.0</v>
      </c>
      <c r="I837" s="569">
        <v>12.0</v>
      </c>
      <c r="J837" s="566" t="s">
        <v>5324</v>
      </c>
      <c r="K837" s="2"/>
      <c r="L837" s="2"/>
      <c r="M837" s="2"/>
      <c r="N837" s="2"/>
      <c r="O837" s="2"/>
      <c r="P837" s="2"/>
      <c r="Q837" s="2"/>
      <c r="R837" s="2"/>
      <c r="S837" s="2"/>
      <c r="T837" s="2"/>
      <c r="U837" s="2"/>
      <c r="V837" s="2"/>
      <c r="W837" s="2"/>
      <c r="X837" s="2"/>
      <c r="Y837" s="2"/>
      <c r="Z837" s="2"/>
    </row>
    <row r="838" ht="10.5" customHeight="1">
      <c r="A838" s="565">
        <v>44792.0</v>
      </c>
      <c r="B838" s="566" t="s">
        <v>5563</v>
      </c>
      <c r="C838" s="566" t="s">
        <v>5831</v>
      </c>
      <c r="D838" s="566" t="s">
        <v>6311</v>
      </c>
      <c r="E838" s="567">
        <v>0.0</v>
      </c>
      <c r="F838" s="567">
        <v>9000.0</v>
      </c>
      <c r="G838" s="567">
        <v>10080.0</v>
      </c>
      <c r="H838" s="567">
        <v>1080.0</v>
      </c>
      <c r="I838" s="569">
        <v>12.0</v>
      </c>
      <c r="J838" s="566" t="s">
        <v>5324</v>
      </c>
      <c r="K838" s="2"/>
      <c r="L838" s="2"/>
      <c r="M838" s="2"/>
      <c r="N838" s="2"/>
      <c r="O838" s="2"/>
      <c r="P838" s="2"/>
      <c r="Q838" s="2"/>
      <c r="R838" s="2"/>
      <c r="S838" s="2"/>
      <c r="T838" s="2"/>
      <c r="U838" s="2"/>
      <c r="V838" s="2"/>
      <c r="W838" s="2"/>
      <c r="X838" s="2"/>
      <c r="Y838" s="2"/>
      <c r="Z838" s="2"/>
    </row>
    <row r="839" ht="10.5" customHeight="1">
      <c r="A839" s="565">
        <v>44792.0</v>
      </c>
      <c r="B839" s="566" t="s">
        <v>5563</v>
      </c>
      <c r="C839" s="566" t="s">
        <v>5831</v>
      </c>
      <c r="D839" s="566" t="s">
        <v>6311</v>
      </c>
      <c r="E839" s="567">
        <v>0.0</v>
      </c>
      <c r="F839" s="567">
        <v>9000.0</v>
      </c>
      <c r="G839" s="567">
        <v>10080.0</v>
      </c>
      <c r="H839" s="567">
        <v>1080.0</v>
      </c>
      <c r="I839" s="569">
        <v>12.0</v>
      </c>
      <c r="J839" s="566" t="s">
        <v>5324</v>
      </c>
      <c r="K839" s="2"/>
      <c r="L839" s="2"/>
      <c r="M839" s="2"/>
      <c r="N839" s="2"/>
      <c r="O839" s="2"/>
      <c r="P839" s="2"/>
      <c r="Q839" s="2"/>
      <c r="R839" s="2"/>
      <c r="S839" s="2"/>
      <c r="T839" s="2"/>
      <c r="U839" s="2"/>
      <c r="V839" s="2"/>
      <c r="W839" s="2"/>
      <c r="X839" s="2"/>
      <c r="Y839" s="2"/>
      <c r="Z839" s="2"/>
    </row>
    <row r="840" ht="10.5" customHeight="1">
      <c r="A840" s="565">
        <v>44792.0</v>
      </c>
      <c r="B840" s="566" t="s">
        <v>5563</v>
      </c>
      <c r="C840" s="566" t="s">
        <v>5831</v>
      </c>
      <c r="D840" s="566" t="s">
        <v>6311</v>
      </c>
      <c r="E840" s="567">
        <v>0.0</v>
      </c>
      <c r="F840" s="567">
        <v>9450.0</v>
      </c>
      <c r="G840" s="567">
        <v>10584.0</v>
      </c>
      <c r="H840" s="567">
        <v>1134.0</v>
      </c>
      <c r="I840" s="569">
        <v>12.0</v>
      </c>
      <c r="J840" s="566" t="s">
        <v>5325</v>
      </c>
      <c r="K840" s="2"/>
      <c r="L840" s="2"/>
      <c r="M840" s="2"/>
      <c r="N840" s="2"/>
      <c r="O840" s="2"/>
      <c r="P840" s="2"/>
      <c r="Q840" s="2"/>
      <c r="R840" s="2"/>
      <c r="S840" s="2"/>
      <c r="T840" s="2"/>
      <c r="U840" s="2"/>
      <c r="V840" s="2"/>
      <c r="W840" s="2"/>
      <c r="X840" s="2"/>
      <c r="Y840" s="2"/>
      <c r="Z840" s="2"/>
    </row>
    <row r="841" ht="10.5" customHeight="1">
      <c r="A841" s="565">
        <v>44792.0</v>
      </c>
      <c r="B841" s="566" t="s">
        <v>5563</v>
      </c>
      <c r="C841" s="566" t="s">
        <v>5831</v>
      </c>
      <c r="D841" s="566" t="s">
        <v>6311</v>
      </c>
      <c r="E841" s="567">
        <v>0.0</v>
      </c>
      <c r="F841" s="567">
        <v>4725.0</v>
      </c>
      <c r="G841" s="567">
        <v>5292.0</v>
      </c>
      <c r="H841" s="567">
        <v>567.0</v>
      </c>
      <c r="I841" s="569">
        <v>12.0</v>
      </c>
      <c r="J841" s="566" t="s">
        <v>5325</v>
      </c>
      <c r="K841" s="2"/>
      <c r="L841" s="2"/>
      <c r="M841" s="2"/>
      <c r="N841" s="2"/>
      <c r="O841" s="2"/>
      <c r="P841" s="2"/>
      <c r="Q841" s="2"/>
      <c r="R841" s="2"/>
      <c r="S841" s="2"/>
      <c r="T841" s="2"/>
      <c r="U841" s="2"/>
      <c r="V841" s="2"/>
      <c r="W841" s="2"/>
      <c r="X841" s="2"/>
      <c r="Y841" s="2"/>
      <c r="Z841" s="2"/>
    </row>
    <row r="842" ht="10.5" customHeight="1">
      <c r="A842" s="565">
        <v>44792.0</v>
      </c>
      <c r="B842" s="566" t="s">
        <v>5563</v>
      </c>
      <c r="C842" s="566" t="s">
        <v>6309</v>
      </c>
      <c r="D842" s="566" t="s">
        <v>6310</v>
      </c>
      <c r="E842" s="567">
        <v>0.0</v>
      </c>
      <c r="F842" s="567">
        <v>1517.86</v>
      </c>
      <c r="G842" s="567">
        <v>1700.0</v>
      </c>
      <c r="H842" s="567">
        <v>182.14</v>
      </c>
      <c r="I842" s="569">
        <v>12.0</v>
      </c>
      <c r="J842" s="566" t="s">
        <v>5331</v>
      </c>
      <c r="K842" s="2"/>
      <c r="L842" s="2"/>
      <c r="M842" s="2"/>
      <c r="N842" s="2"/>
      <c r="O842" s="2"/>
      <c r="P842" s="2"/>
      <c r="Q842" s="2"/>
      <c r="R842" s="2"/>
      <c r="S842" s="2"/>
      <c r="T842" s="2"/>
      <c r="U842" s="2"/>
      <c r="V842" s="2"/>
      <c r="W842" s="2"/>
      <c r="X842" s="2"/>
      <c r="Y842" s="2"/>
      <c r="Z842" s="2"/>
    </row>
    <row r="843" ht="10.5" customHeight="1">
      <c r="A843" s="565">
        <v>44795.0</v>
      </c>
      <c r="B843" s="566" t="s">
        <v>5563</v>
      </c>
      <c r="C843" s="566" t="s">
        <v>6205</v>
      </c>
      <c r="D843" s="566" t="s">
        <v>6312</v>
      </c>
      <c r="E843" s="567">
        <v>0.0</v>
      </c>
      <c r="F843" s="567">
        <v>4630.5</v>
      </c>
      <c r="G843" s="567">
        <v>5186.16</v>
      </c>
      <c r="H843" s="567">
        <v>555.66</v>
      </c>
      <c r="I843" s="569">
        <v>12.0</v>
      </c>
      <c r="J843" s="566" t="s">
        <v>5325</v>
      </c>
      <c r="K843" s="2"/>
      <c r="L843" s="2"/>
      <c r="M843" s="2"/>
      <c r="N843" s="2"/>
      <c r="O843" s="2"/>
      <c r="P843" s="2"/>
      <c r="Q843" s="2"/>
      <c r="R843" s="2"/>
      <c r="S843" s="2"/>
      <c r="T843" s="2"/>
      <c r="U843" s="2"/>
      <c r="V843" s="2"/>
      <c r="W843" s="2"/>
      <c r="X843" s="2"/>
      <c r="Y843" s="2"/>
      <c r="Z843" s="2"/>
    </row>
    <row r="844" ht="10.5" customHeight="1">
      <c r="A844" s="565">
        <v>44795.0</v>
      </c>
      <c r="B844" s="566" t="s">
        <v>5563</v>
      </c>
      <c r="C844" s="566" t="s">
        <v>6205</v>
      </c>
      <c r="D844" s="566" t="s">
        <v>6312</v>
      </c>
      <c r="E844" s="567">
        <v>0.0</v>
      </c>
      <c r="F844" s="567">
        <v>4630.5</v>
      </c>
      <c r="G844" s="567">
        <v>5186.16</v>
      </c>
      <c r="H844" s="567">
        <v>555.66</v>
      </c>
      <c r="I844" s="569">
        <v>12.0</v>
      </c>
      <c r="J844" s="566" t="s">
        <v>5325</v>
      </c>
      <c r="K844" s="2"/>
      <c r="L844" s="2"/>
      <c r="M844" s="2"/>
      <c r="N844" s="2"/>
      <c r="O844" s="2"/>
      <c r="P844" s="2"/>
      <c r="Q844" s="2"/>
      <c r="R844" s="2"/>
      <c r="S844" s="2"/>
      <c r="T844" s="2"/>
      <c r="U844" s="2"/>
      <c r="V844" s="2"/>
      <c r="W844" s="2"/>
      <c r="X844" s="2"/>
      <c r="Y844" s="2"/>
      <c r="Z844" s="2"/>
    </row>
    <row r="845" ht="10.5" customHeight="1">
      <c r="A845" s="565">
        <v>44795.0</v>
      </c>
      <c r="B845" s="566" t="s">
        <v>5563</v>
      </c>
      <c r="C845" s="566" t="s">
        <v>6205</v>
      </c>
      <c r="D845" s="566" t="s">
        <v>6312</v>
      </c>
      <c r="E845" s="567">
        <v>0.0</v>
      </c>
      <c r="F845" s="567">
        <v>2000.0</v>
      </c>
      <c r="G845" s="567">
        <v>2240.0</v>
      </c>
      <c r="H845" s="567">
        <v>240.0</v>
      </c>
      <c r="I845" s="569">
        <v>12.0</v>
      </c>
      <c r="J845" s="566" t="s">
        <v>5325</v>
      </c>
      <c r="K845" s="2"/>
      <c r="L845" s="2"/>
      <c r="M845" s="2"/>
      <c r="N845" s="2"/>
      <c r="O845" s="2"/>
      <c r="P845" s="2"/>
      <c r="Q845" s="2"/>
      <c r="R845" s="2"/>
      <c r="S845" s="2"/>
      <c r="T845" s="2"/>
      <c r="U845" s="2"/>
      <c r="V845" s="2"/>
      <c r="W845" s="2"/>
      <c r="X845" s="2"/>
      <c r="Y845" s="2"/>
      <c r="Z845" s="2"/>
    </row>
    <row r="846" ht="10.5" customHeight="1">
      <c r="A846" s="565">
        <v>44796.0</v>
      </c>
      <c r="B846" s="566" t="s">
        <v>5563</v>
      </c>
      <c r="C846" s="566" t="s">
        <v>5916</v>
      </c>
      <c r="D846" s="566" t="s">
        <v>6313</v>
      </c>
      <c r="E846" s="567">
        <v>0.0</v>
      </c>
      <c r="F846" s="567">
        <v>535.71</v>
      </c>
      <c r="G846" s="567">
        <v>600.0</v>
      </c>
      <c r="H846" s="567">
        <v>64.29</v>
      </c>
      <c r="I846" s="569">
        <v>12.0</v>
      </c>
      <c r="J846" s="566" t="s">
        <v>5470</v>
      </c>
      <c r="K846" s="2"/>
      <c r="L846" s="2"/>
      <c r="M846" s="2"/>
      <c r="N846" s="2"/>
      <c r="O846" s="2"/>
      <c r="P846" s="2"/>
      <c r="Q846" s="2"/>
      <c r="R846" s="2"/>
      <c r="S846" s="2"/>
      <c r="T846" s="2"/>
      <c r="U846" s="2"/>
      <c r="V846" s="2"/>
      <c r="W846" s="2"/>
      <c r="X846" s="2"/>
      <c r="Y846" s="2"/>
      <c r="Z846" s="2"/>
    </row>
    <row r="847" ht="10.5" customHeight="1">
      <c r="A847" s="565">
        <v>44796.0</v>
      </c>
      <c r="B847" s="566" t="s">
        <v>5563</v>
      </c>
      <c r="C847" s="566" t="s">
        <v>5916</v>
      </c>
      <c r="D847" s="566" t="s">
        <v>6313</v>
      </c>
      <c r="E847" s="567">
        <v>0.0</v>
      </c>
      <c r="F847" s="567">
        <v>736.61</v>
      </c>
      <c r="G847" s="567">
        <v>825.0</v>
      </c>
      <c r="H847" s="567">
        <v>88.39</v>
      </c>
      <c r="I847" s="569">
        <v>12.0</v>
      </c>
      <c r="J847" s="566" t="s">
        <v>5363</v>
      </c>
      <c r="K847" s="2"/>
      <c r="L847" s="2"/>
      <c r="M847" s="2"/>
      <c r="N847" s="2"/>
      <c r="O847" s="2"/>
      <c r="P847" s="2"/>
      <c r="Q847" s="2"/>
      <c r="R847" s="2"/>
      <c r="S847" s="2"/>
      <c r="T847" s="2"/>
      <c r="U847" s="2"/>
      <c r="V847" s="2"/>
      <c r="W847" s="2"/>
      <c r="X847" s="2"/>
      <c r="Y847" s="2"/>
      <c r="Z847" s="2"/>
    </row>
    <row r="848" ht="10.5" customHeight="1">
      <c r="A848" s="565">
        <v>44797.0</v>
      </c>
      <c r="B848" s="566" t="s">
        <v>5563</v>
      </c>
      <c r="C848" s="566" t="s">
        <v>6314</v>
      </c>
      <c r="D848" s="566" t="s">
        <v>6315</v>
      </c>
      <c r="E848" s="567">
        <v>0.0</v>
      </c>
      <c r="F848" s="567">
        <v>589.29</v>
      </c>
      <c r="G848" s="567">
        <v>660.0</v>
      </c>
      <c r="H848" s="567">
        <v>70.71</v>
      </c>
      <c r="I848" s="569">
        <v>12.0</v>
      </c>
      <c r="J848" s="566" t="s">
        <v>5363</v>
      </c>
      <c r="K848" s="2"/>
      <c r="L848" s="2"/>
      <c r="M848" s="2"/>
      <c r="N848" s="2"/>
      <c r="O848" s="2"/>
      <c r="P848" s="2"/>
      <c r="Q848" s="2"/>
      <c r="R848" s="2"/>
      <c r="S848" s="2"/>
      <c r="T848" s="2"/>
      <c r="U848" s="2"/>
      <c r="V848" s="2"/>
      <c r="W848" s="2"/>
      <c r="X848" s="2"/>
      <c r="Y848" s="2"/>
      <c r="Z848" s="2"/>
    </row>
    <row r="849" ht="10.5" customHeight="1">
      <c r="A849" s="565">
        <v>44798.0</v>
      </c>
      <c r="B849" s="566" t="s">
        <v>5563</v>
      </c>
      <c r="C849" s="566" t="s">
        <v>6316</v>
      </c>
      <c r="D849" s="566" t="s">
        <v>6317</v>
      </c>
      <c r="E849" s="567">
        <v>0.0</v>
      </c>
      <c r="F849" s="567">
        <v>6289.73</v>
      </c>
      <c r="G849" s="567">
        <v>7044.5</v>
      </c>
      <c r="H849" s="567">
        <v>754.77</v>
      </c>
      <c r="I849" s="569">
        <v>12.0</v>
      </c>
      <c r="J849" s="566" t="s">
        <v>5331</v>
      </c>
      <c r="K849" s="2"/>
      <c r="L849" s="2"/>
      <c r="M849" s="2"/>
      <c r="N849" s="2"/>
      <c r="O849" s="2"/>
      <c r="P849" s="2"/>
      <c r="Q849" s="2"/>
      <c r="R849" s="2"/>
      <c r="S849" s="2"/>
      <c r="T849" s="2"/>
      <c r="U849" s="2"/>
      <c r="V849" s="2"/>
      <c r="W849" s="2"/>
      <c r="X849" s="2"/>
      <c r="Y849" s="2"/>
      <c r="Z849" s="2"/>
    </row>
    <row r="850" ht="10.5" customHeight="1">
      <c r="A850" s="565">
        <v>44798.0</v>
      </c>
      <c r="B850" s="566" t="s">
        <v>5563</v>
      </c>
      <c r="C850" s="566" t="s">
        <v>6316</v>
      </c>
      <c r="D850" s="566" t="s">
        <v>6317</v>
      </c>
      <c r="E850" s="567">
        <v>0.0</v>
      </c>
      <c r="F850" s="567">
        <v>228.13</v>
      </c>
      <c r="G850" s="567">
        <v>255.5</v>
      </c>
      <c r="H850" s="567">
        <v>27.37</v>
      </c>
      <c r="I850" s="569">
        <v>12.0</v>
      </c>
      <c r="J850" s="566" t="s">
        <v>5331</v>
      </c>
      <c r="K850" s="2"/>
      <c r="L850" s="2"/>
      <c r="M850" s="2"/>
      <c r="N850" s="2"/>
      <c r="O850" s="2"/>
      <c r="P850" s="2"/>
      <c r="Q850" s="2"/>
      <c r="R850" s="2"/>
      <c r="S850" s="2"/>
      <c r="T850" s="2"/>
      <c r="U850" s="2"/>
      <c r="V850" s="2"/>
      <c r="W850" s="2"/>
      <c r="X850" s="2"/>
      <c r="Y850" s="2"/>
      <c r="Z850" s="2"/>
    </row>
    <row r="851" ht="10.5" customHeight="1">
      <c r="A851" s="565">
        <v>44799.0</v>
      </c>
      <c r="B851" s="566" t="s">
        <v>5563</v>
      </c>
      <c r="C851" s="566" t="s">
        <v>6321</v>
      </c>
      <c r="D851" s="566" t="s">
        <v>6322</v>
      </c>
      <c r="E851" s="567">
        <v>0.0</v>
      </c>
      <c r="F851" s="567">
        <v>4241.07</v>
      </c>
      <c r="G851" s="567">
        <v>4750.0</v>
      </c>
      <c r="H851" s="567">
        <v>508.93</v>
      </c>
      <c r="I851" s="569">
        <v>12.0</v>
      </c>
      <c r="J851" s="566" t="s">
        <v>5331</v>
      </c>
      <c r="K851" s="2"/>
      <c r="L851" s="2"/>
      <c r="M851" s="2"/>
      <c r="N851" s="2"/>
      <c r="O851" s="2"/>
      <c r="P851" s="2"/>
      <c r="Q851" s="2"/>
      <c r="R851" s="2"/>
      <c r="S851" s="2"/>
      <c r="T851" s="2"/>
      <c r="U851" s="2"/>
      <c r="V851" s="2"/>
      <c r="W851" s="2"/>
      <c r="X851" s="2"/>
      <c r="Y851" s="2"/>
      <c r="Z851" s="2"/>
    </row>
    <row r="852" ht="10.5" customHeight="1">
      <c r="A852" s="565">
        <v>44799.0</v>
      </c>
      <c r="B852" s="566" t="s">
        <v>5563</v>
      </c>
      <c r="C852" s="566" t="s">
        <v>6318</v>
      </c>
      <c r="D852" s="566" t="s">
        <v>6319</v>
      </c>
      <c r="E852" s="567">
        <v>0.0</v>
      </c>
      <c r="F852" s="567">
        <v>892.85</v>
      </c>
      <c r="G852" s="567">
        <v>1000.0</v>
      </c>
      <c r="H852" s="567">
        <v>107.15</v>
      </c>
      <c r="I852" s="569">
        <v>12.0</v>
      </c>
      <c r="J852" s="566" t="s">
        <v>5331</v>
      </c>
      <c r="K852" s="2"/>
      <c r="L852" s="2"/>
      <c r="M852" s="2"/>
      <c r="N852" s="2"/>
      <c r="O852" s="2"/>
      <c r="P852" s="2"/>
      <c r="Q852" s="2"/>
      <c r="R852" s="2"/>
      <c r="S852" s="2"/>
      <c r="T852" s="2"/>
      <c r="U852" s="2"/>
      <c r="V852" s="2"/>
      <c r="W852" s="2"/>
      <c r="X852" s="2"/>
      <c r="Y852" s="2"/>
      <c r="Z852" s="2"/>
    </row>
    <row r="853" ht="10.5" customHeight="1">
      <c r="A853" s="565">
        <v>44799.0</v>
      </c>
      <c r="B853" s="566" t="s">
        <v>5563</v>
      </c>
      <c r="C853" s="566" t="s">
        <v>6314</v>
      </c>
      <c r="D853" s="566" t="s">
        <v>6320</v>
      </c>
      <c r="E853" s="567">
        <v>0.0</v>
      </c>
      <c r="F853" s="567">
        <v>491.07</v>
      </c>
      <c r="G853" s="567">
        <v>550.0</v>
      </c>
      <c r="H853" s="567">
        <v>58.93</v>
      </c>
      <c r="I853" s="569">
        <v>12.0</v>
      </c>
      <c r="J853" s="566" t="s">
        <v>5363</v>
      </c>
      <c r="K853" s="2"/>
      <c r="L853" s="2"/>
      <c r="M853" s="2"/>
      <c r="N853" s="2"/>
      <c r="O853" s="2"/>
      <c r="P853" s="2"/>
      <c r="Q853" s="2"/>
      <c r="R853" s="2"/>
      <c r="S853" s="2"/>
      <c r="T853" s="2"/>
      <c r="U853" s="2"/>
      <c r="V853" s="2"/>
      <c r="W853" s="2"/>
      <c r="X853" s="2"/>
      <c r="Y853" s="2"/>
      <c r="Z853" s="2"/>
    </row>
    <row r="854" ht="10.5" customHeight="1">
      <c r="A854" s="565">
        <v>44802.0</v>
      </c>
      <c r="B854" s="566" t="s">
        <v>5563</v>
      </c>
      <c r="C854" s="566" t="s">
        <v>5916</v>
      </c>
      <c r="D854" s="566" t="s">
        <v>6326</v>
      </c>
      <c r="E854" s="567">
        <v>0.0</v>
      </c>
      <c r="F854" s="567">
        <v>491.07</v>
      </c>
      <c r="G854" s="567">
        <v>550.0</v>
      </c>
      <c r="H854" s="567">
        <v>58.93</v>
      </c>
      <c r="I854" s="569">
        <v>12.0</v>
      </c>
      <c r="J854" s="566" t="s">
        <v>5363</v>
      </c>
      <c r="K854" s="2"/>
      <c r="L854" s="2"/>
      <c r="M854" s="2"/>
      <c r="N854" s="2"/>
      <c r="O854" s="2"/>
      <c r="P854" s="2"/>
      <c r="Q854" s="2"/>
      <c r="R854" s="2"/>
      <c r="S854" s="2"/>
      <c r="T854" s="2"/>
      <c r="U854" s="2"/>
      <c r="V854" s="2"/>
      <c r="W854" s="2"/>
      <c r="X854" s="2"/>
      <c r="Y854" s="2"/>
      <c r="Z854" s="2"/>
    </row>
    <row r="855" ht="10.5" customHeight="1">
      <c r="A855" s="565">
        <v>44802.0</v>
      </c>
      <c r="B855" s="566" t="s">
        <v>5563</v>
      </c>
      <c r="C855" s="566" t="s">
        <v>5916</v>
      </c>
      <c r="D855" s="566" t="s">
        <v>6327</v>
      </c>
      <c r="E855" s="567">
        <v>0.0</v>
      </c>
      <c r="F855" s="567">
        <v>491.07</v>
      </c>
      <c r="G855" s="567">
        <v>550.0</v>
      </c>
      <c r="H855" s="567">
        <v>58.93</v>
      </c>
      <c r="I855" s="569">
        <v>12.0</v>
      </c>
      <c r="J855" s="566" t="s">
        <v>5363</v>
      </c>
      <c r="K855" s="2"/>
      <c r="L855" s="2"/>
      <c r="M855" s="2"/>
      <c r="N855" s="2"/>
      <c r="O855" s="2"/>
      <c r="P855" s="2"/>
      <c r="Q855" s="2"/>
      <c r="R855" s="2"/>
      <c r="S855" s="2"/>
      <c r="T855" s="2"/>
      <c r="U855" s="2"/>
      <c r="V855" s="2"/>
      <c r="W855" s="2"/>
      <c r="X855" s="2"/>
      <c r="Y855" s="2"/>
      <c r="Z855" s="2"/>
    </row>
    <row r="856" ht="10.5" customHeight="1">
      <c r="A856" s="565">
        <v>44802.0</v>
      </c>
      <c r="B856" s="566" t="s">
        <v>5563</v>
      </c>
      <c r="C856" s="566" t="s">
        <v>5916</v>
      </c>
      <c r="D856" s="566" t="s">
        <v>6325</v>
      </c>
      <c r="E856" s="567">
        <v>0.0</v>
      </c>
      <c r="F856" s="567">
        <v>267.86</v>
      </c>
      <c r="G856" s="567">
        <v>300.0</v>
      </c>
      <c r="H856" s="567">
        <v>32.14</v>
      </c>
      <c r="I856" s="569">
        <v>12.0</v>
      </c>
      <c r="J856" s="566" t="s">
        <v>5470</v>
      </c>
      <c r="K856" s="2"/>
      <c r="L856" s="2"/>
      <c r="M856" s="2"/>
      <c r="N856" s="2"/>
      <c r="O856" s="2"/>
      <c r="P856" s="2"/>
      <c r="Q856" s="2"/>
      <c r="R856" s="2"/>
      <c r="S856" s="2"/>
      <c r="T856" s="2"/>
      <c r="U856" s="2"/>
      <c r="V856" s="2"/>
      <c r="W856" s="2"/>
      <c r="X856" s="2"/>
      <c r="Y856" s="2"/>
      <c r="Z856" s="2"/>
    </row>
    <row r="857" ht="10.5" customHeight="1">
      <c r="A857" s="565">
        <v>44802.0</v>
      </c>
      <c r="B857" s="566" t="s">
        <v>5563</v>
      </c>
      <c r="C857" s="566" t="s">
        <v>5916</v>
      </c>
      <c r="D857" s="566" t="s">
        <v>6325</v>
      </c>
      <c r="E857" s="567">
        <v>0.0</v>
      </c>
      <c r="F857" s="567">
        <v>491.07</v>
      </c>
      <c r="G857" s="567">
        <v>550.0</v>
      </c>
      <c r="H857" s="567">
        <v>58.93</v>
      </c>
      <c r="I857" s="569">
        <v>12.0</v>
      </c>
      <c r="J857" s="566" t="s">
        <v>5363</v>
      </c>
      <c r="K857" s="2"/>
      <c r="L857" s="2"/>
      <c r="M857" s="2"/>
      <c r="N857" s="2"/>
      <c r="O857" s="2"/>
      <c r="P857" s="2"/>
      <c r="Q857" s="2"/>
      <c r="R857" s="2"/>
      <c r="S857" s="2"/>
      <c r="T857" s="2"/>
      <c r="U857" s="2"/>
      <c r="V857" s="2"/>
      <c r="W857" s="2"/>
      <c r="X857" s="2"/>
      <c r="Y857" s="2"/>
      <c r="Z857" s="2"/>
    </row>
    <row r="858" ht="10.5" customHeight="1">
      <c r="A858" s="565">
        <v>44802.0</v>
      </c>
      <c r="B858" s="566" t="s">
        <v>5563</v>
      </c>
      <c r="C858" s="566" t="s">
        <v>5916</v>
      </c>
      <c r="D858" s="566" t="s">
        <v>6330</v>
      </c>
      <c r="E858" s="567">
        <v>0.0</v>
      </c>
      <c r="F858" s="567">
        <v>491.07</v>
      </c>
      <c r="G858" s="567">
        <v>550.0</v>
      </c>
      <c r="H858" s="567">
        <v>58.93</v>
      </c>
      <c r="I858" s="569">
        <v>12.0</v>
      </c>
      <c r="J858" s="566" t="s">
        <v>5363</v>
      </c>
      <c r="K858" s="2"/>
      <c r="L858" s="2"/>
      <c r="M858" s="2"/>
      <c r="N858" s="2"/>
      <c r="O858" s="2"/>
      <c r="P858" s="2"/>
      <c r="Q858" s="2"/>
      <c r="R858" s="2"/>
      <c r="S858" s="2"/>
      <c r="T858" s="2"/>
      <c r="U858" s="2"/>
      <c r="V858" s="2"/>
      <c r="W858" s="2"/>
      <c r="X858" s="2"/>
      <c r="Y858" s="2"/>
      <c r="Z858" s="2"/>
    </row>
    <row r="859" ht="10.5" customHeight="1">
      <c r="A859" s="565">
        <v>44802.0</v>
      </c>
      <c r="B859" s="566" t="s">
        <v>5563</v>
      </c>
      <c r="C859" s="566" t="s">
        <v>5916</v>
      </c>
      <c r="D859" s="566" t="s">
        <v>6329</v>
      </c>
      <c r="E859" s="567">
        <v>0.0</v>
      </c>
      <c r="F859" s="567">
        <v>491.07</v>
      </c>
      <c r="G859" s="567">
        <v>550.0</v>
      </c>
      <c r="H859" s="567">
        <v>58.93</v>
      </c>
      <c r="I859" s="569">
        <v>12.0</v>
      </c>
      <c r="J859" s="566" t="s">
        <v>5363</v>
      </c>
      <c r="K859" s="2"/>
      <c r="L859" s="2"/>
      <c r="M859" s="2"/>
      <c r="N859" s="2"/>
      <c r="O859" s="2"/>
      <c r="P859" s="2"/>
      <c r="Q859" s="2"/>
      <c r="R859" s="2"/>
      <c r="S859" s="2"/>
      <c r="T859" s="2"/>
      <c r="U859" s="2"/>
      <c r="V859" s="2"/>
      <c r="W859" s="2"/>
      <c r="X859" s="2"/>
      <c r="Y859" s="2"/>
      <c r="Z859" s="2"/>
    </row>
    <row r="860" ht="10.5" customHeight="1">
      <c r="A860" s="565">
        <v>44802.0</v>
      </c>
      <c r="B860" s="566" t="s">
        <v>5563</v>
      </c>
      <c r="C860" s="566" t="s">
        <v>5916</v>
      </c>
      <c r="D860" s="566" t="s">
        <v>6328</v>
      </c>
      <c r="E860" s="567">
        <v>0.0</v>
      </c>
      <c r="F860" s="567">
        <v>491.07</v>
      </c>
      <c r="G860" s="567">
        <v>550.0</v>
      </c>
      <c r="H860" s="567">
        <v>58.93</v>
      </c>
      <c r="I860" s="569">
        <v>12.0</v>
      </c>
      <c r="J860" s="566" t="s">
        <v>5363</v>
      </c>
      <c r="K860" s="2"/>
      <c r="L860" s="2"/>
      <c r="M860" s="2"/>
      <c r="N860" s="2"/>
      <c r="O860" s="2"/>
      <c r="P860" s="2"/>
      <c r="Q860" s="2"/>
      <c r="R860" s="2"/>
      <c r="S860" s="2"/>
      <c r="T860" s="2"/>
      <c r="U860" s="2"/>
      <c r="V860" s="2"/>
      <c r="W860" s="2"/>
      <c r="X860" s="2"/>
      <c r="Y860" s="2"/>
      <c r="Z860" s="2"/>
    </row>
    <row r="861" ht="10.5" customHeight="1">
      <c r="A861" s="565">
        <v>44802.0</v>
      </c>
      <c r="B861" s="566" t="s">
        <v>5563</v>
      </c>
      <c r="C861" s="566" t="s">
        <v>5916</v>
      </c>
      <c r="D861" s="566" t="s">
        <v>6323</v>
      </c>
      <c r="E861" s="567">
        <v>0.0</v>
      </c>
      <c r="F861" s="567">
        <v>491.07</v>
      </c>
      <c r="G861" s="567">
        <v>550.0</v>
      </c>
      <c r="H861" s="567">
        <v>58.93</v>
      </c>
      <c r="I861" s="569">
        <v>12.0</v>
      </c>
      <c r="J861" s="566" t="s">
        <v>5363</v>
      </c>
      <c r="K861" s="2"/>
      <c r="L861" s="2"/>
      <c r="M861" s="2"/>
      <c r="N861" s="2"/>
      <c r="O861" s="2"/>
      <c r="P861" s="2"/>
      <c r="Q861" s="2"/>
      <c r="R861" s="2"/>
      <c r="S861" s="2"/>
      <c r="T861" s="2"/>
      <c r="U861" s="2"/>
      <c r="V861" s="2"/>
      <c r="W861" s="2"/>
      <c r="X861" s="2"/>
      <c r="Y861" s="2"/>
      <c r="Z861" s="2"/>
    </row>
    <row r="862" ht="10.5" customHeight="1">
      <c r="A862" s="565">
        <v>44802.0</v>
      </c>
      <c r="B862" s="566" t="s">
        <v>5563</v>
      </c>
      <c r="C862" s="566" t="s">
        <v>5916</v>
      </c>
      <c r="D862" s="566" t="s">
        <v>6324</v>
      </c>
      <c r="E862" s="567">
        <v>0.0</v>
      </c>
      <c r="F862" s="567">
        <v>267.86</v>
      </c>
      <c r="G862" s="567">
        <v>300.0</v>
      </c>
      <c r="H862" s="567">
        <v>32.14</v>
      </c>
      <c r="I862" s="569">
        <v>12.0</v>
      </c>
      <c r="J862" s="566" t="s">
        <v>5470</v>
      </c>
      <c r="K862" s="2"/>
      <c r="L862" s="2"/>
      <c r="M862" s="2"/>
      <c r="N862" s="2"/>
      <c r="O862" s="2"/>
      <c r="P862" s="2"/>
      <c r="Q862" s="2"/>
      <c r="R862" s="2"/>
      <c r="S862" s="2"/>
      <c r="T862" s="2"/>
      <c r="U862" s="2"/>
      <c r="V862" s="2"/>
      <c r="W862" s="2"/>
      <c r="X862" s="2"/>
      <c r="Y862" s="2"/>
      <c r="Z862" s="2"/>
    </row>
    <row r="863" ht="10.5" customHeight="1">
      <c r="A863" s="565">
        <v>44803.0</v>
      </c>
      <c r="B863" s="566" t="s">
        <v>5563</v>
      </c>
      <c r="C863" s="566" t="s">
        <v>5831</v>
      </c>
      <c r="D863" s="566" t="s">
        <v>6332</v>
      </c>
      <c r="E863" s="567">
        <v>0.0</v>
      </c>
      <c r="F863" s="567">
        <v>54000.0</v>
      </c>
      <c r="G863" s="567">
        <v>60480.0</v>
      </c>
      <c r="H863" s="567">
        <v>6480.0</v>
      </c>
      <c r="I863" s="569">
        <v>12.0</v>
      </c>
      <c r="J863" s="566" t="s">
        <v>5324</v>
      </c>
      <c r="K863" s="2"/>
      <c r="L863" s="2"/>
      <c r="M863" s="2"/>
      <c r="N863" s="2"/>
      <c r="O863" s="2"/>
      <c r="P863" s="2"/>
      <c r="Q863" s="2"/>
      <c r="R863" s="2"/>
      <c r="S863" s="2"/>
      <c r="T863" s="2"/>
      <c r="U863" s="2"/>
      <c r="V863" s="2"/>
      <c r="W863" s="2"/>
      <c r="X863" s="2"/>
      <c r="Y863" s="2"/>
      <c r="Z863" s="2"/>
    </row>
    <row r="864" ht="10.5" customHeight="1">
      <c r="A864" s="565">
        <v>44803.0</v>
      </c>
      <c r="B864" s="566" t="s">
        <v>5563</v>
      </c>
      <c r="C864" s="566" t="s">
        <v>5831</v>
      </c>
      <c r="D864" s="566" t="s">
        <v>6332</v>
      </c>
      <c r="E864" s="567">
        <v>0.0</v>
      </c>
      <c r="F864" s="567">
        <v>54000.0</v>
      </c>
      <c r="G864" s="567">
        <v>60480.0</v>
      </c>
      <c r="H864" s="567">
        <v>6480.0</v>
      </c>
      <c r="I864" s="569">
        <v>12.0</v>
      </c>
      <c r="J864" s="566" t="s">
        <v>5324</v>
      </c>
      <c r="K864" s="2"/>
      <c r="L864" s="2"/>
      <c r="M864" s="2"/>
      <c r="N864" s="2"/>
      <c r="O864" s="2"/>
      <c r="P864" s="2"/>
      <c r="Q864" s="2"/>
      <c r="R864" s="2"/>
      <c r="S864" s="2"/>
      <c r="T864" s="2"/>
      <c r="U864" s="2"/>
      <c r="V864" s="2"/>
      <c r="W864" s="2"/>
      <c r="X864" s="2"/>
      <c r="Y864" s="2"/>
      <c r="Z864" s="2"/>
    </row>
    <row r="865" ht="10.5" customHeight="1">
      <c r="A865" s="565">
        <v>44803.0</v>
      </c>
      <c r="B865" s="566" t="s">
        <v>5563</v>
      </c>
      <c r="C865" s="566" t="s">
        <v>5831</v>
      </c>
      <c r="D865" s="566" t="s">
        <v>6332</v>
      </c>
      <c r="E865" s="567">
        <v>0.0</v>
      </c>
      <c r="F865" s="567">
        <v>162000.0</v>
      </c>
      <c r="G865" s="567">
        <v>181440.0</v>
      </c>
      <c r="H865" s="567">
        <v>19440.0</v>
      </c>
      <c r="I865" s="569">
        <v>12.0</v>
      </c>
      <c r="J865" s="566" t="s">
        <v>5324</v>
      </c>
      <c r="K865" s="2"/>
      <c r="L865" s="2"/>
      <c r="M865" s="2"/>
      <c r="N865" s="2"/>
      <c r="O865" s="2"/>
      <c r="P865" s="2"/>
      <c r="Q865" s="2"/>
      <c r="R865" s="2"/>
      <c r="S865" s="2"/>
      <c r="T865" s="2"/>
      <c r="U865" s="2"/>
      <c r="V865" s="2"/>
      <c r="W865" s="2"/>
      <c r="X865" s="2"/>
      <c r="Y865" s="2"/>
      <c r="Z865" s="2"/>
    </row>
    <row r="866" ht="10.5" customHeight="1">
      <c r="A866" s="565">
        <v>44803.0</v>
      </c>
      <c r="B866" s="566" t="s">
        <v>5563</v>
      </c>
      <c r="C866" s="566" t="s">
        <v>5831</v>
      </c>
      <c r="D866" s="566" t="s">
        <v>6332</v>
      </c>
      <c r="E866" s="567">
        <v>0.0</v>
      </c>
      <c r="F866" s="567">
        <v>216000.0</v>
      </c>
      <c r="G866" s="567">
        <v>241920.0</v>
      </c>
      <c r="H866" s="567">
        <v>25920.0</v>
      </c>
      <c r="I866" s="569">
        <v>12.0</v>
      </c>
      <c r="J866" s="566" t="s">
        <v>5324</v>
      </c>
      <c r="K866" s="2"/>
      <c r="L866" s="2"/>
      <c r="M866" s="2"/>
      <c r="N866" s="2"/>
      <c r="O866" s="2"/>
      <c r="P866" s="2"/>
      <c r="Q866" s="2"/>
      <c r="R866" s="2"/>
      <c r="S866" s="2"/>
      <c r="T866" s="2"/>
      <c r="U866" s="2"/>
      <c r="V866" s="2"/>
      <c r="W866" s="2"/>
      <c r="X866" s="2"/>
      <c r="Y866" s="2"/>
      <c r="Z866" s="2"/>
    </row>
    <row r="867" ht="10.5" customHeight="1">
      <c r="A867" s="565">
        <v>44803.0</v>
      </c>
      <c r="B867" s="566" t="s">
        <v>5563</v>
      </c>
      <c r="C867" s="566" t="s">
        <v>5831</v>
      </c>
      <c r="D867" s="566" t="s">
        <v>6332</v>
      </c>
      <c r="E867" s="567">
        <v>0.0</v>
      </c>
      <c r="F867" s="567">
        <v>9000.0</v>
      </c>
      <c r="G867" s="567">
        <v>10080.0</v>
      </c>
      <c r="H867" s="567">
        <v>1080.0</v>
      </c>
      <c r="I867" s="569">
        <v>12.0</v>
      </c>
      <c r="J867" s="566" t="s">
        <v>5324</v>
      </c>
      <c r="K867" s="2"/>
      <c r="L867" s="2"/>
      <c r="M867" s="2"/>
      <c r="N867" s="2"/>
      <c r="O867" s="2"/>
      <c r="P867" s="2"/>
      <c r="Q867" s="2"/>
      <c r="R867" s="2"/>
      <c r="S867" s="2"/>
      <c r="T867" s="2"/>
      <c r="U867" s="2"/>
      <c r="V867" s="2"/>
      <c r="W867" s="2"/>
      <c r="X867" s="2"/>
      <c r="Y867" s="2"/>
      <c r="Z867" s="2"/>
    </row>
    <row r="868" ht="10.5" customHeight="1">
      <c r="A868" s="565">
        <v>44803.0</v>
      </c>
      <c r="B868" s="566" t="s">
        <v>5563</v>
      </c>
      <c r="C868" s="566" t="s">
        <v>5831</v>
      </c>
      <c r="D868" s="566" t="s">
        <v>6332</v>
      </c>
      <c r="E868" s="567">
        <v>0.0</v>
      </c>
      <c r="F868" s="567">
        <v>9000.0</v>
      </c>
      <c r="G868" s="567">
        <v>10080.0</v>
      </c>
      <c r="H868" s="567">
        <v>1080.0</v>
      </c>
      <c r="I868" s="569">
        <v>12.0</v>
      </c>
      <c r="J868" s="566" t="s">
        <v>5324</v>
      </c>
      <c r="K868" s="2"/>
      <c r="L868" s="2"/>
      <c r="M868" s="2"/>
      <c r="N868" s="2"/>
      <c r="O868" s="2"/>
      <c r="P868" s="2"/>
      <c r="Q868" s="2"/>
      <c r="R868" s="2"/>
      <c r="S868" s="2"/>
      <c r="T868" s="2"/>
      <c r="U868" s="2"/>
      <c r="V868" s="2"/>
      <c r="W868" s="2"/>
      <c r="X868" s="2"/>
      <c r="Y868" s="2"/>
      <c r="Z868" s="2"/>
    </row>
    <row r="869" ht="10.5" customHeight="1">
      <c r="A869" s="565">
        <v>44803.0</v>
      </c>
      <c r="B869" s="566" t="s">
        <v>5563</v>
      </c>
      <c r="C869" s="566" t="s">
        <v>5831</v>
      </c>
      <c r="D869" s="566" t="s">
        <v>6332</v>
      </c>
      <c r="E869" s="567">
        <v>0.0</v>
      </c>
      <c r="F869" s="567">
        <v>144000.0</v>
      </c>
      <c r="G869" s="567">
        <v>161280.0</v>
      </c>
      <c r="H869" s="567">
        <v>17280.0</v>
      </c>
      <c r="I869" s="569">
        <v>12.0</v>
      </c>
      <c r="J869" s="566" t="s">
        <v>5324</v>
      </c>
      <c r="K869" s="2"/>
      <c r="L869" s="2"/>
      <c r="M869" s="2"/>
      <c r="N869" s="2"/>
      <c r="O869" s="2"/>
      <c r="P869" s="2"/>
      <c r="Q869" s="2"/>
      <c r="R869" s="2"/>
      <c r="S869" s="2"/>
      <c r="T869" s="2"/>
      <c r="U869" s="2"/>
      <c r="V869" s="2"/>
      <c r="W869" s="2"/>
      <c r="X869" s="2"/>
      <c r="Y869" s="2"/>
      <c r="Z869" s="2"/>
    </row>
    <row r="870" ht="10.5" customHeight="1">
      <c r="A870" s="565">
        <v>44803.0</v>
      </c>
      <c r="B870" s="566" t="s">
        <v>5563</v>
      </c>
      <c r="C870" s="566" t="s">
        <v>5831</v>
      </c>
      <c r="D870" s="566" t="s">
        <v>6332</v>
      </c>
      <c r="E870" s="567">
        <v>0.0</v>
      </c>
      <c r="F870" s="567">
        <v>270000.0</v>
      </c>
      <c r="G870" s="567">
        <v>302400.0</v>
      </c>
      <c r="H870" s="567">
        <v>32400.0</v>
      </c>
      <c r="I870" s="569">
        <v>12.0</v>
      </c>
      <c r="J870" s="566" t="s">
        <v>5324</v>
      </c>
      <c r="K870" s="2"/>
      <c r="L870" s="2"/>
      <c r="M870" s="2"/>
      <c r="N870" s="2"/>
      <c r="O870" s="2"/>
      <c r="P870" s="2"/>
      <c r="Q870" s="2"/>
      <c r="R870" s="2"/>
      <c r="S870" s="2"/>
      <c r="T870" s="2"/>
      <c r="U870" s="2"/>
      <c r="V870" s="2"/>
      <c r="W870" s="2"/>
      <c r="X870" s="2"/>
      <c r="Y870" s="2"/>
      <c r="Z870" s="2"/>
    </row>
    <row r="871" ht="10.5" customHeight="1">
      <c r="A871" s="565">
        <v>44803.0</v>
      </c>
      <c r="B871" s="566" t="s">
        <v>5563</v>
      </c>
      <c r="C871" s="566" t="s">
        <v>6291</v>
      </c>
      <c r="D871" s="566" t="s">
        <v>6331</v>
      </c>
      <c r="E871" s="567">
        <v>0.0</v>
      </c>
      <c r="F871" s="567">
        <v>3571.43</v>
      </c>
      <c r="G871" s="567">
        <v>4000.0</v>
      </c>
      <c r="H871" s="567">
        <v>428.57</v>
      </c>
      <c r="I871" s="569">
        <v>12.0</v>
      </c>
      <c r="J871" s="566" t="s">
        <v>5331</v>
      </c>
      <c r="K871" s="2"/>
      <c r="L871" s="2"/>
      <c r="M871" s="2"/>
      <c r="N871" s="2"/>
      <c r="O871" s="2"/>
      <c r="P871" s="2"/>
      <c r="Q871" s="2"/>
      <c r="R871" s="2"/>
      <c r="S871" s="2"/>
      <c r="T871" s="2"/>
      <c r="U871" s="2"/>
      <c r="V871" s="2"/>
      <c r="W871" s="2"/>
      <c r="X871" s="2"/>
      <c r="Y871" s="2"/>
      <c r="Z871" s="2"/>
    </row>
    <row r="872" ht="10.5" customHeight="1">
      <c r="A872" s="565">
        <v>44803.0</v>
      </c>
      <c r="B872" s="566" t="s">
        <v>5563</v>
      </c>
      <c r="C872" s="566" t="s">
        <v>6291</v>
      </c>
      <c r="D872" s="566" t="s">
        <v>6331</v>
      </c>
      <c r="E872" s="567">
        <v>0.0</v>
      </c>
      <c r="F872" s="567">
        <v>3571.43</v>
      </c>
      <c r="G872" s="567">
        <v>4000.0</v>
      </c>
      <c r="H872" s="567">
        <v>428.57</v>
      </c>
      <c r="I872" s="569">
        <v>12.0</v>
      </c>
      <c r="J872" s="566" t="s">
        <v>5331</v>
      </c>
      <c r="K872" s="2"/>
      <c r="L872" s="2"/>
      <c r="M872" s="2"/>
      <c r="N872" s="2"/>
      <c r="O872" s="2"/>
      <c r="P872" s="2"/>
      <c r="Q872" s="2"/>
      <c r="R872" s="2"/>
      <c r="S872" s="2"/>
      <c r="T872" s="2"/>
      <c r="U872" s="2"/>
      <c r="V872" s="2"/>
      <c r="W872" s="2"/>
      <c r="X872" s="2"/>
      <c r="Y872" s="2"/>
      <c r="Z872" s="2"/>
    </row>
    <row r="873" ht="10.5" customHeight="1">
      <c r="A873" s="565">
        <v>44803.0</v>
      </c>
      <c r="B873" s="566" t="s">
        <v>5563</v>
      </c>
      <c r="C873" s="566" t="s">
        <v>6291</v>
      </c>
      <c r="D873" s="566" t="s">
        <v>6331</v>
      </c>
      <c r="E873" s="567">
        <v>0.0</v>
      </c>
      <c r="F873" s="567">
        <v>3571.43</v>
      </c>
      <c r="G873" s="567">
        <v>4000.0</v>
      </c>
      <c r="H873" s="567">
        <v>428.57</v>
      </c>
      <c r="I873" s="569">
        <v>12.0</v>
      </c>
      <c r="J873" s="566" t="s">
        <v>5331</v>
      </c>
      <c r="K873" s="2"/>
      <c r="L873" s="2"/>
      <c r="M873" s="2"/>
      <c r="N873" s="2"/>
      <c r="O873" s="2"/>
      <c r="P873" s="2"/>
      <c r="Q873" s="2"/>
      <c r="R873" s="2"/>
      <c r="S873" s="2"/>
      <c r="T873" s="2"/>
      <c r="U873" s="2"/>
      <c r="V873" s="2"/>
      <c r="W873" s="2"/>
      <c r="X873" s="2"/>
      <c r="Y873" s="2"/>
      <c r="Z873" s="2"/>
    </row>
    <row r="874" ht="10.5" customHeight="1">
      <c r="A874" s="565">
        <v>44803.0</v>
      </c>
      <c r="B874" s="566" t="s">
        <v>5563</v>
      </c>
      <c r="C874" s="566" t="s">
        <v>6291</v>
      </c>
      <c r="D874" s="566" t="s">
        <v>6331</v>
      </c>
      <c r="E874" s="567">
        <v>0.0</v>
      </c>
      <c r="F874" s="567">
        <v>3571.43</v>
      </c>
      <c r="G874" s="567">
        <v>4000.0</v>
      </c>
      <c r="H874" s="567">
        <v>428.57</v>
      </c>
      <c r="I874" s="569">
        <v>12.0</v>
      </c>
      <c r="J874" s="566" t="s">
        <v>5331</v>
      </c>
      <c r="K874" s="2"/>
      <c r="L874" s="2"/>
      <c r="M874" s="2"/>
      <c r="N874" s="2"/>
      <c r="O874" s="2"/>
      <c r="P874" s="2"/>
      <c r="Q874" s="2"/>
      <c r="R874" s="2"/>
      <c r="S874" s="2"/>
      <c r="T874" s="2"/>
      <c r="U874" s="2"/>
      <c r="V874" s="2"/>
      <c r="W874" s="2"/>
      <c r="X874" s="2"/>
      <c r="Y874" s="2"/>
      <c r="Z874" s="2"/>
    </row>
    <row r="875" ht="10.5" customHeight="1">
      <c r="A875" s="589">
        <v>44806.0</v>
      </c>
      <c r="B875" s="590" t="s">
        <v>5563</v>
      </c>
      <c r="C875" s="590" t="s">
        <v>6074</v>
      </c>
      <c r="D875" s="590" t="s">
        <v>6340</v>
      </c>
      <c r="E875" s="591">
        <v>0.0</v>
      </c>
      <c r="F875" s="591">
        <v>2678.57</v>
      </c>
      <c r="G875" s="591">
        <v>3000.0</v>
      </c>
      <c r="H875" s="591">
        <v>321.43</v>
      </c>
      <c r="I875" s="592">
        <v>12.0</v>
      </c>
      <c r="J875" s="590" t="s">
        <v>5292</v>
      </c>
      <c r="K875" s="2"/>
      <c r="L875" s="2"/>
      <c r="M875" s="2"/>
      <c r="N875" s="2"/>
      <c r="O875" s="2"/>
      <c r="P875" s="2"/>
      <c r="Q875" s="2"/>
      <c r="R875" s="2"/>
      <c r="S875" s="2"/>
      <c r="T875" s="2"/>
      <c r="U875" s="2"/>
      <c r="V875" s="2"/>
      <c r="W875" s="2"/>
      <c r="X875" s="2"/>
      <c r="Y875" s="2"/>
      <c r="Z875" s="2"/>
    </row>
    <row r="876" ht="10.5" customHeight="1">
      <c r="A876" s="589">
        <v>44806.0</v>
      </c>
      <c r="B876" s="590" t="s">
        <v>5563</v>
      </c>
      <c r="C876" s="590" t="s">
        <v>6284</v>
      </c>
      <c r="D876" s="590" t="s">
        <v>6341</v>
      </c>
      <c r="E876" s="591">
        <v>0.0</v>
      </c>
      <c r="F876" s="591">
        <v>2678.57</v>
      </c>
      <c r="G876" s="591">
        <v>3000.0</v>
      </c>
      <c r="H876" s="591">
        <v>321.43</v>
      </c>
      <c r="I876" s="592">
        <v>12.0</v>
      </c>
      <c r="J876" s="590" t="s">
        <v>5292</v>
      </c>
      <c r="K876" s="2"/>
      <c r="L876" s="2"/>
      <c r="M876" s="2"/>
      <c r="N876" s="2"/>
      <c r="O876" s="2"/>
      <c r="P876" s="2"/>
      <c r="Q876" s="2"/>
      <c r="R876" s="2"/>
      <c r="S876" s="2"/>
      <c r="T876" s="2"/>
      <c r="U876" s="2"/>
      <c r="V876" s="2"/>
      <c r="W876" s="2"/>
      <c r="X876" s="2"/>
      <c r="Y876" s="2"/>
      <c r="Z876" s="2"/>
    </row>
    <row r="877" ht="10.5" customHeight="1">
      <c r="A877" s="589">
        <v>44809.0</v>
      </c>
      <c r="B877" s="590" t="s">
        <v>5563</v>
      </c>
      <c r="C877" s="590" t="s">
        <v>6342</v>
      </c>
      <c r="D877" s="590" t="s">
        <v>6343</v>
      </c>
      <c r="E877" s="591">
        <v>0.0</v>
      </c>
      <c r="F877" s="591">
        <v>240.48</v>
      </c>
      <c r="G877" s="591">
        <v>269.34</v>
      </c>
      <c r="H877" s="591">
        <v>28.86</v>
      </c>
      <c r="I877" s="592">
        <v>12.0</v>
      </c>
      <c r="J877" s="590" t="s">
        <v>5366</v>
      </c>
      <c r="K877" s="2"/>
      <c r="L877" s="2"/>
      <c r="M877" s="2"/>
      <c r="N877" s="2"/>
      <c r="O877" s="2"/>
      <c r="P877" s="2"/>
      <c r="Q877" s="2"/>
      <c r="R877" s="2"/>
      <c r="S877" s="2"/>
      <c r="T877" s="2"/>
      <c r="U877" s="2"/>
      <c r="V877" s="2"/>
      <c r="W877" s="2"/>
      <c r="X877" s="2"/>
      <c r="Y877" s="2"/>
      <c r="Z877" s="2"/>
    </row>
    <row r="878" ht="10.5" customHeight="1">
      <c r="A878" s="589">
        <v>44809.0</v>
      </c>
      <c r="B878" s="590" t="s">
        <v>5563</v>
      </c>
      <c r="C878" s="590" t="s">
        <v>6342</v>
      </c>
      <c r="D878" s="590" t="s">
        <v>6344</v>
      </c>
      <c r="E878" s="591">
        <v>0.0</v>
      </c>
      <c r="F878" s="591">
        <v>133.93</v>
      </c>
      <c r="G878" s="591">
        <v>150.0</v>
      </c>
      <c r="H878" s="591">
        <v>16.07</v>
      </c>
      <c r="I878" s="592">
        <v>12.0</v>
      </c>
      <c r="J878" s="590" t="s">
        <v>5366</v>
      </c>
      <c r="K878" s="2"/>
      <c r="L878" s="2"/>
      <c r="M878" s="2"/>
      <c r="N878" s="2"/>
      <c r="O878" s="2"/>
      <c r="P878" s="2"/>
      <c r="Q878" s="2"/>
      <c r="R878" s="2"/>
      <c r="S878" s="2"/>
      <c r="T878" s="2"/>
      <c r="U878" s="2"/>
      <c r="V878" s="2"/>
      <c r="W878" s="2"/>
      <c r="X878" s="2"/>
      <c r="Y878" s="2"/>
      <c r="Z878" s="2"/>
    </row>
    <row r="879" ht="10.5" customHeight="1">
      <c r="A879" s="589">
        <v>44810.0</v>
      </c>
      <c r="B879" s="590" t="s">
        <v>5563</v>
      </c>
      <c r="C879" s="590" t="s">
        <v>6228</v>
      </c>
      <c r="D879" s="590" t="s">
        <v>6345</v>
      </c>
      <c r="E879" s="591">
        <v>0.0</v>
      </c>
      <c r="F879" s="591">
        <v>1477.97</v>
      </c>
      <c r="G879" s="591">
        <v>1655.33</v>
      </c>
      <c r="H879" s="591">
        <v>177.36</v>
      </c>
      <c r="I879" s="592">
        <v>12.0</v>
      </c>
      <c r="J879" s="590" t="s">
        <v>5331</v>
      </c>
      <c r="K879" s="2"/>
      <c r="L879" s="2"/>
      <c r="M879" s="2"/>
      <c r="N879" s="2"/>
      <c r="O879" s="2"/>
      <c r="P879" s="2"/>
      <c r="Q879" s="2"/>
      <c r="R879" s="2"/>
      <c r="S879" s="2"/>
      <c r="T879" s="2"/>
      <c r="U879" s="2"/>
      <c r="V879" s="2"/>
      <c r="W879" s="2"/>
      <c r="X879" s="2"/>
      <c r="Y879" s="2"/>
      <c r="Z879" s="2"/>
    </row>
    <row r="880" ht="10.5" customHeight="1">
      <c r="A880" s="589">
        <v>44810.0</v>
      </c>
      <c r="B880" s="590" t="s">
        <v>5563</v>
      </c>
      <c r="C880" s="590" t="s">
        <v>6228</v>
      </c>
      <c r="D880" s="590" t="s">
        <v>6345</v>
      </c>
      <c r="E880" s="591">
        <v>0.0</v>
      </c>
      <c r="F880" s="591">
        <v>4721.31</v>
      </c>
      <c r="G880" s="591">
        <v>5287.87</v>
      </c>
      <c r="H880" s="591">
        <v>566.56</v>
      </c>
      <c r="I880" s="592">
        <v>12.0</v>
      </c>
      <c r="J880" s="590" t="s">
        <v>5331</v>
      </c>
      <c r="K880" s="2"/>
      <c r="L880" s="2"/>
      <c r="M880" s="2"/>
      <c r="N880" s="2"/>
      <c r="O880" s="2"/>
      <c r="P880" s="2"/>
      <c r="Q880" s="2"/>
      <c r="R880" s="2"/>
      <c r="S880" s="2"/>
      <c r="T880" s="2"/>
      <c r="U880" s="2"/>
      <c r="V880" s="2"/>
      <c r="W880" s="2"/>
      <c r="X880" s="2"/>
      <c r="Y880" s="2"/>
      <c r="Z880" s="2"/>
    </row>
    <row r="881" ht="10.5" customHeight="1">
      <c r="A881" s="589">
        <v>44810.0</v>
      </c>
      <c r="B881" s="590" t="s">
        <v>5563</v>
      </c>
      <c r="C881" s="590" t="s">
        <v>6346</v>
      </c>
      <c r="D881" s="590" t="s">
        <v>6347</v>
      </c>
      <c r="E881" s="591">
        <v>0.0</v>
      </c>
      <c r="F881" s="591">
        <v>2678.57</v>
      </c>
      <c r="G881" s="591">
        <v>3000.0</v>
      </c>
      <c r="H881" s="591">
        <v>321.43</v>
      </c>
      <c r="I881" s="592">
        <v>12.0</v>
      </c>
      <c r="J881" s="590" t="s">
        <v>5292</v>
      </c>
      <c r="K881" s="2"/>
      <c r="L881" s="2"/>
      <c r="M881" s="2"/>
      <c r="N881" s="2"/>
      <c r="O881" s="2"/>
      <c r="P881" s="2"/>
      <c r="Q881" s="2"/>
      <c r="R881" s="2"/>
      <c r="S881" s="2"/>
      <c r="T881" s="2"/>
      <c r="U881" s="2"/>
      <c r="V881" s="2"/>
      <c r="W881" s="2"/>
      <c r="X881" s="2"/>
      <c r="Y881" s="2"/>
      <c r="Z881" s="2"/>
    </row>
    <row r="882" ht="10.5" customHeight="1">
      <c r="A882" s="589">
        <v>44810.0</v>
      </c>
      <c r="B882" s="590" t="s">
        <v>5563</v>
      </c>
      <c r="C882" s="590" t="s">
        <v>6228</v>
      </c>
      <c r="D882" s="590" t="s">
        <v>6345</v>
      </c>
      <c r="E882" s="591">
        <v>0.0</v>
      </c>
      <c r="F882" s="591">
        <v>450.6</v>
      </c>
      <c r="G882" s="591">
        <v>504.67</v>
      </c>
      <c r="H882" s="591">
        <v>54.07</v>
      </c>
      <c r="I882" s="592">
        <v>12.0</v>
      </c>
      <c r="J882" s="590" t="s">
        <v>5331</v>
      </c>
      <c r="K882" s="2"/>
      <c r="L882" s="2"/>
      <c r="M882" s="2"/>
      <c r="N882" s="2"/>
      <c r="O882" s="2"/>
      <c r="P882" s="2"/>
      <c r="Q882" s="2"/>
      <c r="R882" s="2"/>
      <c r="S882" s="2"/>
      <c r="T882" s="2"/>
      <c r="U882" s="2"/>
      <c r="V882" s="2"/>
      <c r="W882" s="2"/>
      <c r="X882" s="2"/>
      <c r="Y882" s="2"/>
      <c r="Z882" s="2"/>
    </row>
    <row r="883" ht="10.5" customHeight="1">
      <c r="A883" s="589">
        <v>44810.0</v>
      </c>
      <c r="B883" s="590" t="s">
        <v>5563</v>
      </c>
      <c r="C883" s="590" t="s">
        <v>6228</v>
      </c>
      <c r="D883" s="590" t="s">
        <v>6345</v>
      </c>
      <c r="E883" s="591">
        <v>0.0</v>
      </c>
      <c r="F883" s="591">
        <v>1439.4</v>
      </c>
      <c r="G883" s="591">
        <v>1612.13</v>
      </c>
      <c r="H883" s="591">
        <v>172.73</v>
      </c>
      <c r="I883" s="592">
        <v>12.0</v>
      </c>
      <c r="J883" s="590" t="s">
        <v>5331</v>
      </c>
      <c r="K883" s="2"/>
      <c r="L883" s="2"/>
      <c r="M883" s="2"/>
      <c r="N883" s="2"/>
      <c r="O883" s="2"/>
      <c r="P883" s="2"/>
      <c r="Q883" s="2"/>
      <c r="R883" s="2"/>
      <c r="S883" s="2"/>
      <c r="T883" s="2"/>
      <c r="U883" s="2"/>
      <c r="V883" s="2"/>
      <c r="W883" s="2"/>
      <c r="X883" s="2"/>
      <c r="Y883" s="2"/>
      <c r="Z883" s="2"/>
    </row>
    <row r="884" ht="10.5" customHeight="1">
      <c r="A884" s="589">
        <v>44810.0</v>
      </c>
      <c r="B884" s="590" t="s">
        <v>5563</v>
      </c>
      <c r="C884" s="590" t="s">
        <v>5831</v>
      </c>
      <c r="D884" s="590" t="s">
        <v>6334</v>
      </c>
      <c r="E884" s="591">
        <v>0.0</v>
      </c>
      <c r="F884" s="591">
        <v>227049.82</v>
      </c>
      <c r="G884" s="591">
        <v>254295.8</v>
      </c>
      <c r="H884" s="591">
        <v>27245.98</v>
      </c>
      <c r="I884" s="592">
        <v>12.0</v>
      </c>
      <c r="J884" s="590" t="s">
        <v>5324</v>
      </c>
      <c r="K884" s="2"/>
      <c r="L884" s="2"/>
      <c r="M884" s="2"/>
      <c r="N884" s="2"/>
      <c r="O884" s="2"/>
      <c r="P884" s="2"/>
      <c r="Q884" s="2"/>
      <c r="R884" s="2"/>
      <c r="S884" s="2"/>
      <c r="T884" s="2"/>
      <c r="U884" s="2"/>
      <c r="V884" s="2"/>
      <c r="W884" s="2"/>
      <c r="X884" s="2"/>
      <c r="Y884" s="2"/>
      <c r="Z884" s="2"/>
    </row>
    <row r="885" ht="10.5" customHeight="1">
      <c r="A885" s="589">
        <v>44810.0</v>
      </c>
      <c r="B885" s="590" t="s">
        <v>5563</v>
      </c>
      <c r="C885" s="590" t="s">
        <v>5831</v>
      </c>
      <c r="D885" s="590" t="s">
        <v>6334</v>
      </c>
      <c r="E885" s="591">
        <v>0.0</v>
      </c>
      <c r="F885" s="591">
        <v>227049.82</v>
      </c>
      <c r="G885" s="591">
        <v>254295.8</v>
      </c>
      <c r="H885" s="591">
        <v>27245.98</v>
      </c>
      <c r="I885" s="592">
        <v>12.0</v>
      </c>
      <c r="J885" s="590" t="s">
        <v>5324</v>
      </c>
      <c r="K885" s="2"/>
      <c r="L885" s="2"/>
      <c r="M885" s="2"/>
      <c r="N885" s="2"/>
      <c r="O885" s="2"/>
      <c r="P885" s="2"/>
      <c r="Q885" s="2"/>
      <c r="R885" s="2"/>
      <c r="S885" s="2"/>
      <c r="T885" s="2"/>
      <c r="U885" s="2"/>
      <c r="V885" s="2"/>
      <c r="W885" s="2"/>
      <c r="X885" s="2"/>
      <c r="Y885" s="2"/>
      <c r="Z885" s="2"/>
    </row>
    <row r="886" ht="10.5" customHeight="1">
      <c r="A886" s="589">
        <v>44810.0</v>
      </c>
      <c r="B886" s="590" t="s">
        <v>5563</v>
      </c>
      <c r="C886" s="590" t="s">
        <v>5831</v>
      </c>
      <c r="D886" s="590" t="s">
        <v>6334</v>
      </c>
      <c r="E886" s="591">
        <v>0.0</v>
      </c>
      <c r="F886" s="591">
        <v>578628.18</v>
      </c>
      <c r="G886" s="591">
        <v>648063.56</v>
      </c>
      <c r="H886" s="591">
        <v>69435.38</v>
      </c>
      <c r="I886" s="592">
        <v>12.0</v>
      </c>
      <c r="J886" s="590" t="s">
        <v>5324</v>
      </c>
      <c r="K886" s="2"/>
      <c r="L886" s="2"/>
      <c r="M886" s="2"/>
      <c r="N886" s="2"/>
      <c r="O886" s="2"/>
      <c r="P886" s="2"/>
      <c r="Q886" s="2"/>
      <c r="R886" s="2"/>
      <c r="S886" s="2"/>
      <c r="T886" s="2"/>
      <c r="U886" s="2"/>
      <c r="V886" s="2"/>
      <c r="W886" s="2"/>
      <c r="X886" s="2"/>
      <c r="Y886" s="2"/>
      <c r="Z886" s="2"/>
    </row>
    <row r="887" ht="10.5" customHeight="1">
      <c r="A887" s="589">
        <v>44810.0</v>
      </c>
      <c r="B887" s="590" t="s">
        <v>5563</v>
      </c>
      <c r="C887" s="590" t="s">
        <v>5831</v>
      </c>
      <c r="D887" s="590" t="s">
        <v>6334</v>
      </c>
      <c r="E887" s="591">
        <v>0.0</v>
      </c>
      <c r="F887" s="591">
        <v>227049.82</v>
      </c>
      <c r="G887" s="591">
        <v>254295.8</v>
      </c>
      <c r="H887" s="591">
        <v>27245.98</v>
      </c>
      <c r="I887" s="592">
        <v>12.0</v>
      </c>
      <c r="J887" s="590" t="s">
        <v>5324</v>
      </c>
      <c r="K887" s="2"/>
      <c r="L887" s="2"/>
      <c r="M887" s="2"/>
      <c r="N887" s="2"/>
      <c r="O887" s="2"/>
      <c r="P887" s="2"/>
      <c r="Q887" s="2"/>
      <c r="R887" s="2"/>
      <c r="S887" s="2"/>
      <c r="T887" s="2"/>
      <c r="U887" s="2"/>
      <c r="V887" s="2"/>
      <c r="W887" s="2"/>
      <c r="X887" s="2"/>
      <c r="Y887" s="2"/>
      <c r="Z887" s="2"/>
    </row>
    <row r="888" ht="10.5" customHeight="1">
      <c r="A888" s="589">
        <v>44810.0</v>
      </c>
      <c r="B888" s="590" t="s">
        <v>5563</v>
      </c>
      <c r="C888" s="590" t="s">
        <v>6101</v>
      </c>
      <c r="D888" s="590" t="s">
        <v>6348</v>
      </c>
      <c r="E888" s="591">
        <v>0.0</v>
      </c>
      <c r="F888" s="591">
        <v>1294.64</v>
      </c>
      <c r="G888" s="591">
        <v>1450.0</v>
      </c>
      <c r="H888" s="591">
        <v>155.36</v>
      </c>
      <c r="I888" s="592">
        <v>12.0</v>
      </c>
      <c r="J888" s="590" t="s">
        <v>5325</v>
      </c>
      <c r="K888" s="2"/>
      <c r="L888" s="2"/>
      <c r="M888" s="2"/>
      <c r="N888" s="2"/>
      <c r="O888" s="2"/>
      <c r="P888" s="2"/>
      <c r="Q888" s="2"/>
      <c r="R888" s="2"/>
      <c r="S888" s="2"/>
      <c r="T888" s="2"/>
      <c r="U888" s="2"/>
      <c r="V888" s="2"/>
      <c r="W888" s="2"/>
      <c r="X888" s="2"/>
      <c r="Y888" s="2"/>
      <c r="Z888" s="2"/>
    </row>
    <row r="889" ht="10.5" customHeight="1">
      <c r="A889" s="589">
        <v>44810.0</v>
      </c>
      <c r="B889" s="590" t="s">
        <v>5563</v>
      </c>
      <c r="C889" s="590" t="s">
        <v>5831</v>
      </c>
      <c r="D889" s="590" t="s">
        <v>6335</v>
      </c>
      <c r="E889" s="591">
        <v>0.0</v>
      </c>
      <c r="F889" s="591">
        <v>374950.18</v>
      </c>
      <c r="G889" s="591">
        <v>419944.2</v>
      </c>
      <c r="H889" s="591">
        <v>44994.02</v>
      </c>
      <c r="I889" s="592">
        <v>12.0</v>
      </c>
      <c r="J889" s="590" t="s">
        <v>5324</v>
      </c>
      <c r="K889" s="2"/>
      <c r="L889" s="2"/>
      <c r="M889" s="2"/>
      <c r="N889" s="2"/>
      <c r="O889" s="2"/>
      <c r="P889" s="2"/>
      <c r="Q889" s="2"/>
      <c r="R889" s="2"/>
      <c r="S889" s="2"/>
      <c r="T889" s="2"/>
      <c r="U889" s="2"/>
      <c r="V889" s="2"/>
      <c r="W889" s="2"/>
      <c r="X889" s="2"/>
      <c r="Y889" s="2"/>
      <c r="Z889" s="2"/>
    </row>
    <row r="890" ht="10.5" customHeight="1">
      <c r="A890" s="589">
        <v>44810.0</v>
      </c>
      <c r="B890" s="590" t="s">
        <v>5563</v>
      </c>
      <c r="C890" s="590" t="s">
        <v>5831</v>
      </c>
      <c r="D890" s="590" t="s">
        <v>6335</v>
      </c>
      <c r="E890" s="591">
        <v>0.0</v>
      </c>
      <c r="F890" s="591">
        <v>374950.18</v>
      </c>
      <c r="G890" s="591">
        <v>419944.2</v>
      </c>
      <c r="H890" s="591">
        <v>44994.02</v>
      </c>
      <c r="I890" s="592">
        <v>12.0</v>
      </c>
      <c r="J890" s="590" t="s">
        <v>5324</v>
      </c>
      <c r="K890" s="2"/>
      <c r="L890" s="2"/>
      <c r="M890" s="2"/>
      <c r="N890" s="2"/>
      <c r="O890" s="2"/>
      <c r="P890" s="2"/>
      <c r="Q890" s="2"/>
      <c r="R890" s="2"/>
      <c r="S890" s="2"/>
      <c r="T890" s="2"/>
      <c r="U890" s="2"/>
      <c r="V890" s="2"/>
      <c r="W890" s="2"/>
      <c r="X890" s="2"/>
      <c r="Y890" s="2"/>
      <c r="Z890" s="2"/>
    </row>
    <row r="891" ht="10.5" customHeight="1">
      <c r="A891" s="589">
        <v>44810.0</v>
      </c>
      <c r="B891" s="590" t="s">
        <v>5563</v>
      </c>
      <c r="C891" s="590" t="s">
        <v>5831</v>
      </c>
      <c r="D891" s="590" t="s">
        <v>6335</v>
      </c>
      <c r="E891" s="591">
        <v>0.0</v>
      </c>
      <c r="F891" s="591">
        <v>955546.82</v>
      </c>
      <c r="G891" s="591">
        <v>1070212.44</v>
      </c>
      <c r="H891" s="591">
        <v>114665.62</v>
      </c>
      <c r="I891" s="592">
        <v>12.0</v>
      </c>
      <c r="J891" s="590" t="s">
        <v>5324</v>
      </c>
      <c r="K891" s="2"/>
      <c r="L891" s="2"/>
      <c r="M891" s="2"/>
      <c r="N891" s="2"/>
      <c r="O891" s="2"/>
      <c r="P891" s="2"/>
      <c r="Q891" s="2"/>
      <c r="R891" s="2"/>
      <c r="S891" s="2"/>
      <c r="T891" s="2"/>
      <c r="U891" s="2"/>
      <c r="V891" s="2"/>
      <c r="W891" s="2"/>
      <c r="X891" s="2"/>
      <c r="Y891" s="2"/>
      <c r="Z891" s="2"/>
    </row>
    <row r="892" ht="10.5" customHeight="1">
      <c r="A892" s="589">
        <v>44810.0</v>
      </c>
      <c r="B892" s="590" t="s">
        <v>5563</v>
      </c>
      <c r="C892" s="590" t="s">
        <v>5831</v>
      </c>
      <c r="D892" s="590" t="s">
        <v>6335</v>
      </c>
      <c r="E892" s="591">
        <v>0.0</v>
      </c>
      <c r="F892" s="591">
        <v>374950.18</v>
      </c>
      <c r="G892" s="591">
        <v>419944.2</v>
      </c>
      <c r="H892" s="591">
        <v>44994.02</v>
      </c>
      <c r="I892" s="592">
        <v>12.0</v>
      </c>
      <c r="J892" s="590" t="s">
        <v>5324</v>
      </c>
      <c r="K892" s="2"/>
      <c r="L892" s="2"/>
      <c r="M892" s="2"/>
      <c r="N892" s="2"/>
      <c r="O892" s="2"/>
      <c r="P892" s="2"/>
      <c r="Q892" s="2"/>
      <c r="R892" s="2"/>
      <c r="S892" s="2"/>
      <c r="T892" s="2"/>
      <c r="U892" s="2"/>
      <c r="V892" s="2"/>
      <c r="W892" s="2"/>
      <c r="X892" s="2"/>
      <c r="Y892" s="2"/>
      <c r="Z892" s="2"/>
    </row>
    <row r="893" ht="10.5" customHeight="1">
      <c r="A893" s="589">
        <v>44811.0</v>
      </c>
      <c r="B893" s="590" t="s">
        <v>5563</v>
      </c>
      <c r="C893" s="590" t="s">
        <v>6342</v>
      </c>
      <c r="D893" s="590" t="s">
        <v>6349</v>
      </c>
      <c r="E893" s="591">
        <v>0.0</v>
      </c>
      <c r="F893" s="591">
        <v>4089.88</v>
      </c>
      <c r="G893" s="591">
        <v>4580.66</v>
      </c>
      <c r="H893" s="591">
        <v>490.78</v>
      </c>
      <c r="I893" s="592">
        <v>12.0</v>
      </c>
      <c r="J893" s="590" t="s">
        <v>5366</v>
      </c>
      <c r="K893" s="2"/>
      <c r="L893" s="2"/>
      <c r="M893" s="2"/>
      <c r="N893" s="2"/>
      <c r="O893" s="2"/>
      <c r="P893" s="2"/>
      <c r="Q893" s="2"/>
      <c r="R893" s="2"/>
      <c r="S893" s="2"/>
      <c r="T893" s="2"/>
      <c r="U893" s="2"/>
      <c r="V893" s="2"/>
      <c r="W893" s="2"/>
      <c r="X893" s="2"/>
      <c r="Y893" s="2"/>
      <c r="Z893" s="2"/>
    </row>
    <row r="894" ht="10.5" customHeight="1">
      <c r="A894" s="589">
        <v>44811.0</v>
      </c>
      <c r="B894" s="590" t="s">
        <v>5563</v>
      </c>
      <c r="C894" s="590" t="s">
        <v>5887</v>
      </c>
      <c r="D894" s="590" t="s">
        <v>6350</v>
      </c>
      <c r="E894" s="591">
        <v>0.0</v>
      </c>
      <c r="F894" s="591">
        <v>1116.07</v>
      </c>
      <c r="G894" s="591">
        <v>1250.0</v>
      </c>
      <c r="H894" s="591">
        <v>133.93</v>
      </c>
      <c r="I894" s="592">
        <v>12.0</v>
      </c>
      <c r="J894" s="590" t="s">
        <v>5308</v>
      </c>
      <c r="K894" s="2"/>
      <c r="L894" s="2"/>
      <c r="M894" s="2"/>
      <c r="N894" s="2"/>
      <c r="O894" s="2"/>
      <c r="P894" s="2"/>
      <c r="Q894" s="2"/>
      <c r="R894" s="2"/>
      <c r="S894" s="2"/>
      <c r="T894" s="2"/>
      <c r="U894" s="2"/>
      <c r="V894" s="2"/>
      <c r="W894" s="2"/>
      <c r="X894" s="2"/>
      <c r="Y894" s="2"/>
      <c r="Z894" s="2"/>
    </row>
    <row r="895" ht="10.5" customHeight="1">
      <c r="A895" s="589">
        <v>44812.0</v>
      </c>
      <c r="B895" s="590" t="s">
        <v>5563</v>
      </c>
      <c r="C895" s="590" t="s">
        <v>6351</v>
      </c>
      <c r="D895" s="590" t="s">
        <v>6352</v>
      </c>
      <c r="E895" s="591">
        <v>0.0</v>
      </c>
      <c r="F895" s="591">
        <v>2584.82</v>
      </c>
      <c r="G895" s="591">
        <v>2895.0</v>
      </c>
      <c r="H895" s="591">
        <v>310.18</v>
      </c>
      <c r="I895" s="592">
        <v>12.0</v>
      </c>
      <c r="J895" s="590" t="s">
        <v>5331</v>
      </c>
      <c r="K895" s="2"/>
      <c r="L895" s="2"/>
      <c r="M895" s="2"/>
      <c r="N895" s="2"/>
      <c r="O895" s="2"/>
      <c r="P895" s="2"/>
      <c r="Q895" s="2"/>
      <c r="R895" s="2"/>
      <c r="S895" s="2"/>
      <c r="T895" s="2"/>
      <c r="U895" s="2"/>
      <c r="V895" s="2"/>
      <c r="W895" s="2"/>
      <c r="X895" s="2"/>
      <c r="Y895" s="2"/>
      <c r="Z895" s="2"/>
    </row>
    <row r="896" ht="10.5" customHeight="1">
      <c r="A896" s="589">
        <v>44812.0</v>
      </c>
      <c r="B896" s="590" t="s">
        <v>5563</v>
      </c>
      <c r="C896" s="590" t="s">
        <v>6351</v>
      </c>
      <c r="D896" s="590" t="s">
        <v>6353</v>
      </c>
      <c r="E896" s="591">
        <v>0.0</v>
      </c>
      <c r="F896" s="591">
        <v>24.12</v>
      </c>
      <c r="G896" s="591">
        <v>27.02</v>
      </c>
      <c r="H896" s="591">
        <v>2.9</v>
      </c>
      <c r="I896" s="592">
        <v>12.0</v>
      </c>
      <c r="J896" s="590" t="s">
        <v>5361</v>
      </c>
      <c r="K896" s="2"/>
      <c r="L896" s="2"/>
      <c r="M896" s="2"/>
      <c r="N896" s="2"/>
      <c r="O896" s="2"/>
      <c r="P896" s="2"/>
      <c r="Q896" s="2"/>
      <c r="R896" s="2"/>
      <c r="S896" s="2"/>
      <c r="T896" s="2"/>
      <c r="U896" s="2"/>
      <c r="V896" s="2"/>
      <c r="W896" s="2"/>
      <c r="X896" s="2"/>
      <c r="Y896" s="2"/>
      <c r="Z896" s="2"/>
    </row>
    <row r="897" ht="10.5" customHeight="1">
      <c r="A897" s="589">
        <v>44812.0</v>
      </c>
      <c r="B897" s="590" t="s">
        <v>5563</v>
      </c>
      <c r="C897" s="590" t="s">
        <v>6351</v>
      </c>
      <c r="D897" s="590" t="s">
        <v>6354</v>
      </c>
      <c r="E897" s="591">
        <v>0.0</v>
      </c>
      <c r="F897" s="591">
        <v>93.75</v>
      </c>
      <c r="G897" s="591">
        <v>105.0</v>
      </c>
      <c r="H897" s="591">
        <v>11.25</v>
      </c>
      <c r="I897" s="592">
        <v>12.0</v>
      </c>
      <c r="J897" s="590" t="s">
        <v>5331</v>
      </c>
      <c r="K897" s="2"/>
      <c r="L897" s="2"/>
      <c r="M897" s="2"/>
      <c r="N897" s="2"/>
      <c r="O897" s="2"/>
      <c r="P897" s="2"/>
      <c r="Q897" s="2"/>
      <c r="R897" s="2"/>
      <c r="S897" s="2"/>
      <c r="T897" s="2"/>
      <c r="U897" s="2"/>
      <c r="V897" s="2"/>
      <c r="W897" s="2"/>
      <c r="X897" s="2"/>
      <c r="Y897" s="2"/>
      <c r="Z897" s="2"/>
    </row>
    <row r="898" ht="10.5" customHeight="1">
      <c r="A898" s="589">
        <v>44812.0</v>
      </c>
      <c r="B898" s="590" t="s">
        <v>5563</v>
      </c>
      <c r="C898" s="590" t="s">
        <v>6351</v>
      </c>
      <c r="D898" s="590" t="s">
        <v>6354</v>
      </c>
      <c r="E898" s="591">
        <v>0.0</v>
      </c>
      <c r="F898" s="591">
        <v>2584.82</v>
      </c>
      <c r="G898" s="591">
        <v>2895.0</v>
      </c>
      <c r="H898" s="591">
        <v>310.18</v>
      </c>
      <c r="I898" s="592">
        <v>12.0</v>
      </c>
      <c r="J898" s="590" t="s">
        <v>5331</v>
      </c>
      <c r="K898" s="2"/>
      <c r="L898" s="2"/>
      <c r="M898" s="2"/>
      <c r="N898" s="2"/>
      <c r="O898" s="2"/>
      <c r="P898" s="2"/>
      <c r="Q898" s="2"/>
      <c r="R898" s="2"/>
      <c r="S898" s="2"/>
      <c r="T898" s="2"/>
      <c r="U898" s="2"/>
      <c r="V898" s="2"/>
      <c r="W898" s="2"/>
      <c r="X898" s="2"/>
      <c r="Y898" s="2"/>
      <c r="Z898" s="2"/>
    </row>
    <row r="899" ht="10.5" customHeight="1">
      <c r="A899" s="589">
        <v>44812.0</v>
      </c>
      <c r="B899" s="590" t="s">
        <v>5563</v>
      </c>
      <c r="C899" s="590" t="s">
        <v>6351</v>
      </c>
      <c r="D899" s="590" t="s">
        <v>6352</v>
      </c>
      <c r="E899" s="591">
        <v>0.0</v>
      </c>
      <c r="F899" s="591">
        <v>93.75</v>
      </c>
      <c r="G899" s="591">
        <v>105.0</v>
      </c>
      <c r="H899" s="591">
        <v>11.25</v>
      </c>
      <c r="I899" s="592">
        <v>12.0</v>
      </c>
      <c r="J899" s="590" t="s">
        <v>5331</v>
      </c>
      <c r="K899" s="2"/>
      <c r="L899" s="2"/>
      <c r="M899" s="2"/>
      <c r="N899" s="2"/>
      <c r="O899" s="2"/>
      <c r="P899" s="2"/>
      <c r="Q899" s="2"/>
      <c r="R899" s="2"/>
      <c r="S899" s="2"/>
      <c r="T899" s="2"/>
      <c r="U899" s="2"/>
      <c r="V899" s="2"/>
      <c r="W899" s="2"/>
      <c r="X899" s="2"/>
      <c r="Y899" s="2"/>
      <c r="Z899" s="2"/>
    </row>
    <row r="900" ht="10.5" customHeight="1">
      <c r="A900" s="589">
        <v>44812.0</v>
      </c>
      <c r="B900" s="590" t="s">
        <v>5563</v>
      </c>
      <c r="C900" s="590" t="s">
        <v>6351</v>
      </c>
      <c r="D900" s="590" t="s">
        <v>6353</v>
      </c>
      <c r="E900" s="591">
        <v>0.0</v>
      </c>
      <c r="F900" s="591">
        <v>0.88</v>
      </c>
      <c r="G900" s="591">
        <v>0.98</v>
      </c>
      <c r="H900" s="591">
        <v>0.1</v>
      </c>
      <c r="I900" s="592">
        <v>12.0</v>
      </c>
      <c r="J900" s="590" t="s">
        <v>5361</v>
      </c>
      <c r="K900" s="2"/>
      <c r="L900" s="2"/>
      <c r="M900" s="2"/>
      <c r="N900" s="2"/>
      <c r="O900" s="2"/>
      <c r="P900" s="2"/>
      <c r="Q900" s="2"/>
      <c r="R900" s="2"/>
      <c r="S900" s="2"/>
      <c r="T900" s="2"/>
      <c r="U900" s="2"/>
      <c r="V900" s="2"/>
      <c r="W900" s="2"/>
      <c r="X900" s="2"/>
      <c r="Y900" s="2"/>
      <c r="Z900" s="2"/>
    </row>
    <row r="901" ht="10.5" customHeight="1">
      <c r="A901" s="589">
        <v>44812.0</v>
      </c>
      <c r="B901" s="590" t="s">
        <v>5563</v>
      </c>
      <c r="C901" s="590" t="s">
        <v>6351</v>
      </c>
      <c r="D901" s="590" t="s">
        <v>6355</v>
      </c>
      <c r="E901" s="591">
        <v>0.0</v>
      </c>
      <c r="F901" s="591">
        <v>2584.82</v>
      </c>
      <c r="G901" s="591">
        <v>2895.0</v>
      </c>
      <c r="H901" s="591">
        <v>310.18</v>
      </c>
      <c r="I901" s="592">
        <v>12.0</v>
      </c>
      <c r="J901" s="590" t="s">
        <v>5331</v>
      </c>
      <c r="K901" s="2"/>
      <c r="L901" s="2"/>
      <c r="M901" s="2"/>
      <c r="N901" s="2"/>
      <c r="O901" s="2"/>
      <c r="P901" s="2"/>
      <c r="Q901" s="2"/>
      <c r="R901" s="2"/>
      <c r="S901" s="2"/>
      <c r="T901" s="2"/>
      <c r="U901" s="2"/>
      <c r="V901" s="2"/>
      <c r="W901" s="2"/>
      <c r="X901" s="2"/>
      <c r="Y901" s="2"/>
      <c r="Z901" s="2"/>
    </row>
    <row r="902" ht="10.5" customHeight="1">
      <c r="A902" s="589">
        <v>44812.0</v>
      </c>
      <c r="B902" s="590" t="s">
        <v>5563</v>
      </c>
      <c r="C902" s="590" t="s">
        <v>6351</v>
      </c>
      <c r="D902" s="590" t="s">
        <v>6355</v>
      </c>
      <c r="E902" s="591">
        <v>0.0</v>
      </c>
      <c r="F902" s="591">
        <v>93.75</v>
      </c>
      <c r="G902" s="591">
        <v>105.0</v>
      </c>
      <c r="H902" s="591">
        <v>11.25</v>
      </c>
      <c r="I902" s="592">
        <v>12.0</v>
      </c>
      <c r="J902" s="590" t="s">
        <v>5331</v>
      </c>
      <c r="K902" s="2"/>
      <c r="L902" s="2"/>
      <c r="M902" s="2"/>
      <c r="N902" s="2"/>
      <c r="O902" s="2"/>
      <c r="P902" s="2"/>
      <c r="Q902" s="2"/>
      <c r="R902" s="2"/>
      <c r="S902" s="2"/>
      <c r="T902" s="2"/>
      <c r="U902" s="2"/>
      <c r="V902" s="2"/>
      <c r="W902" s="2"/>
      <c r="X902" s="2"/>
      <c r="Y902" s="2"/>
      <c r="Z902" s="2"/>
    </row>
    <row r="903" ht="10.5" customHeight="1">
      <c r="A903" s="589">
        <v>44813.0</v>
      </c>
      <c r="B903" s="590" t="s">
        <v>5563</v>
      </c>
      <c r="C903" s="590" t="s">
        <v>6101</v>
      </c>
      <c r="D903" s="590" t="s">
        <v>6356</v>
      </c>
      <c r="E903" s="591">
        <v>0.0</v>
      </c>
      <c r="F903" s="591">
        <v>2080.03</v>
      </c>
      <c r="G903" s="591">
        <v>2329.63</v>
      </c>
      <c r="H903" s="591">
        <v>249.6</v>
      </c>
      <c r="I903" s="592">
        <v>12.0</v>
      </c>
      <c r="J903" s="590" t="s">
        <v>5325</v>
      </c>
      <c r="K903" s="2"/>
      <c r="L903" s="2"/>
      <c r="M903" s="2"/>
      <c r="N903" s="2"/>
      <c r="O903" s="2"/>
      <c r="P903" s="2"/>
      <c r="Q903" s="2"/>
      <c r="R903" s="2"/>
      <c r="S903" s="2"/>
      <c r="T903" s="2"/>
      <c r="U903" s="2"/>
      <c r="V903" s="2"/>
      <c r="W903" s="2"/>
      <c r="X903" s="2"/>
      <c r="Y903" s="2"/>
      <c r="Z903" s="2"/>
    </row>
    <row r="904" ht="10.5" customHeight="1">
      <c r="A904" s="589">
        <v>44818.0</v>
      </c>
      <c r="B904" s="590" t="s">
        <v>5563</v>
      </c>
      <c r="C904" s="590" t="s">
        <v>6318</v>
      </c>
      <c r="D904" s="590" t="s">
        <v>6357</v>
      </c>
      <c r="E904" s="591">
        <v>0.0</v>
      </c>
      <c r="F904" s="591">
        <v>861.61</v>
      </c>
      <c r="G904" s="591">
        <v>965.0</v>
      </c>
      <c r="H904" s="591">
        <v>103.39</v>
      </c>
      <c r="I904" s="592">
        <v>12.0</v>
      </c>
      <c r="J904" s="590" t="s">
        <v>5331</v>
      </c>
      <c r="K904" s="2"/>
      <c r="L904" s="2"/>
      <c r="M904" s="2"/>
      <c r="N904" s="2"/>
      <c r="O904" s="2"/>
      <c r="P904" s="2"/>
      <c r="Q904" s="2"/>
      <c r="R904" s="2"/>
      <c r="S904" s="2"/>
      <c r="T904" s="2"/>
      <c r="U904" s="2"/>
      <c r="V904" s="2"/>
      <c r="W904" s="2"/>
      <c r="X904" s="2"/>
      <c r="Y904" s="2"/>
      <c r="Z904" s="2"/>
    </row>
    <row r="905" ht="10.5" customHeight="1">
      <c r="A905" s="589">
        <v>44818.0</v>
      </c>
      <c r="B905" s="590" t="s">
        <v>5563</v>
      </c>
      <c r="C905" s="590" t="s">
        <v>6358</v>
      </c>
      <c r="D905" s="590" t="s">
        <v>6359</v>
      </c>
      <c r="E905" s="591">
        <v>0.0</v>
      </c>
      <c r="F905" s="591">
        <v>481.25</v>
      </c>
      <c r="G905" s="591">
        <v>539.0</v>
      </c>
      <c r="H905" s="591">
        <v>57.75</v>
      </c>
      <c r="I905" s="592">
        <v>12.0</v>
      </c>
      <c r="J905" s="590" t="s">
        <v>5363</v>
      </c>
      <c r="K905" s="2"/>
      <c r="L905" s="2"/>
      <c r="M905" s="2"/>
      <c r="N905" s="2"/>
      <c r="O905" s="2"/>
      <c r="P905" s="2"/>
      <c r="Q905" s="2"/>
      <c r="R905" s="2"/>
      <c r="S905" s="2"/>
      <c r="T905" s="2"/>
      <c r="U905" s="2"/>
      <c r="V905" s="2"/>
      <c r="W905" s="2"/>
      <c r="X905" s="2"/>
      <c r="Y905" s="2"/>
      <c r="Z905" s="2"/>
    </row>
    <row r="906" ht="10.5" customHeight="1">
      <c r="A906" s="589">
        <v>44818.0</v>
      </c>
      <c r="B906" s="590" t="s">
        <v>5563</v>
      </c>
      <c r="C906" s="590" t="s">
        <v>6358</v>
      </c>
      <c r="D906" s="590" t="s">
        <v>6359</v>
      </c>
      <c r="E906" s="591">
        <v>0.0</v>
      </c>
      <c r="F906" s="591">
        <v>9.82</v>
      </c>
      <c r="G906" s="591">
        <v>11.0</v>
      </c>
      <c r="H906" s="591">
        <v>1.18</v>
      </c>
      <c r="I906" s="592">
        <v>12.0</v>
      </c>
      <c r="J906" s="590" t="s">
        <v>5363</v>
      </c>
      <c r="K906" s="2"/>
      <c r="L906" s="2"/>
      <c r="M906" s="2"/>
      <c r="N906" s="2"/>
      <c r="O906" s="2"/>
      <c r="P906" s="2"/>
      <c r="Q906" s="2"/>
      <c r="R906" s="2"/>
      <c r="S906" s="2"/>
      <c r="T906" s="2"/>
      <c r="U906" s="2"/>
      <c r="V906" s="2"/>
      <c r="W906" s="2"/>
      <c r="X906" s="2"/>
      <c r="Y906" s="2"/>
      <c r="Z906" s="2"/>
    </row>
    <row r="907" ht="10.5" customHeight="1">
      <c r="A907" s="589">
        <v>44818.0</v>
      </c>
      <c r="B907" s="590" t="s">
        <v>5563</v>
      </c>
      <c r="C907" s="590" t="s">
        <v>6318</v>
      </c>
      <c r="D907" s="590" t="s">
        <v>6357</v>
      </c>
      <c r="E907" s="591">
        <v>0.0</v>
      </c>
      <c r="F907" s="591">
        <v>31.25</v>
      </c>
      <c r="G907" s="591">
        <v>35.0</v>
      </c>
      <c r="H907" s="591">
        <v>3.75</v>
      </c>
      <c r="I907" s="592">
        <v>12.0</v>
      </c>
      <c r="J907" s="590" t="s">
        <v>5331</v>
      </c>
      <c r="K907" s="2"/>
      <c r="L907" s="2"/>
      <c r="M907" s="2"/>
      <c r="N907" s="2"/>
      <c r="O907" s="2"/>
      <c r="P907" s="2"/>
      <c r="Q907" s="2"/>
      <c r="R907" s="2"/>
      <c r="S907" s="2"/>
      <c r="T907" s="2"/>
      <c r="U907" s="2"/>
      <c r="V907" s="2"/>
      <c r="W907" s="2"/>
      <c r="X907" s="2"/>
      <c r="Y907" s="2"/>
      <c r="Z907" s="2"/>
    </row>
    <row r="908" ht="10.5" customHeight="1">
      <c r="A908" s="589">
        <v>44819.0</v>
      </c>
      <c r="B908" s="590" t="s">
        <v>5563</v>
      </c>
      <c r="C908" s="590" t="s">
        <v>6147</v>
      </c>
      <c r="D908" s="590" t="s">
        <v>6360</v>
      </c>
      <c r="E908" s="591">
        <v>0.0</v>
      </c>
      <c r="F908" s="591">
        <v>2901.79</v>
      </c>
      <c r="G908" s="591">
        <v>3250.0</v>
      </c>
      <c r="H908" s="591">
        <v>348.21</v>
      </c>
      <c r="I908" s="592">
        <v>12.0</v>
      </c>
      <c r="J908" s="590" t="s">
        <v>5331</v>
      </c>
      <c r="K908" s="2"/>
      <c r="L908" s="2"/>
      <c r="M908" s="2"/>
      <c r="N908" s="2"/>
      <c r="O908" s="2"/>
      <c r="P908" s="2"/>
      <c r="Q908" s="2"/>
      <c r="R908" s="2"/>
      <c r="S908" s="2"/>
      <c r="T908" s="2"/>
      <c r="U908" s="2"/>
      <c r="V908" s="2"/>
      <c r="W908" s="2"/>
      <c r="X908" s="2"/>
      <c r="Y908" s="2"/>
      <c r="Z908" s="2"/>
    </row>
    <row r="909" ht="10.5" customHeight="1">
      <c r="A909" s="589">
        <v>44819.0</v>
      </c>
      <c r="B909" s="590" t="s">
        <v>5563</v>
      </c>
      <c r="C909" s="590" t="s">
        <v>6147</v>
      </c>
      <c r="D909" s="590" t="s">
        <v>6361</v>
      </c>
      <c r="E909" s="591">
        <v>0.0</v>
      </c>
      <c r="F909" s="591">
        <v>1339.29</v>
      </c>
      <c r="G909" s="591">
        <v>1500.0</v>
      </c>
      <c r="H909" s="591">
        <v>160.71</v>
      </c>
      <c r="I909" s="592">
        <v>12.0</v>
      </c>
      <c r="J909" s="590" t="s">
        <v>5331</v>
      </c>
      <c r="K909" s="2"/>
      <c r="L909" s="2"/>
      <c r="M909" s="2"/>
      <c r="N909" s="2"/>
      <c r="O909" s="2"/>
      <c r="P909" s="2"/>
      <c r="Q909" s="2"/>
      <c r="R909" s="2"/>
      <c r="S909" s="2"/>
      <c r="T909" s="2"/>
      <c r="U909" s="2"/>
      <c r="V909" s="2"/>
      <c r="W909" s="2"/>
      <c r="X909" s="2"/>
      <c r="Y909" s="2"/>
      <c r="Z909" s="2"/>
    </row>
    <row r="910" ht="10.5" customHeight="1">
      <c r="A910" s="589">
        <v>44820.0</v>
      </c>
      <c r="B910" s="590" t="s">
        <v>5563</v>
      </c>
      <c r="C910" s="590" t="s">
        <v>6067</v>
      </c>
      <c r="D910" s="590" t="s">
        <v>6362</v>
      </c>
      <c r="E910" s="591">
        <v>0.0</v>
      </c>
      <c r="F910" s="591">
        <v>3214.29</v>
      </c>
      <c r="G910" s="591">
        <v>3600.0</v>
      </c>
      <c r="H910" s="591">
        <v>385.71</v>
      </c>
      <c r="I910" s="592">
        <v>12.0</v>
      </c>
      <c r="J910" s="590" t="s">
        <v>5320</v>
      </c>
      <c r="K910" s="2"/>
      <c r="L910" s="2"/>
      <c r="M910" s="2"/>
      <c r="N910" s="2"/>
      <c r="O910" s="2"/>
      <c r="P910" s="2"/>
      <c r="Q910" s="2"/>
      <c r="R910" s="2"/>
      <c r="S910" s="2"/>
      <c r="T910" s="2"/>
      <c r="U910" s="2"/>
      <c r="V910" s="2"/>
      <c r="W910" s="2"/>
      <c r="X910" s="2"/>
      <c r="Y910" s="2"/>
      <c r="Z910" s="2"/>
    </row>
    <row r="911" ht="10.5" customHeight="1">
      <c r="A911" s="589">
        <v>44820.0</v>
      </c>
      <c r="B911" s="590" t="s">
        <v>5563</v>
      </c>
      <c r="C911" s="590" t="s">
        <v>5831</v>
      </c>
      <c r="D911" s="590" t="s">
        <v>6363</v>
      </c>
      <c r="E911" s="591">
        <v>0.0</v>
      </c>
      <c r="F911" s="591">
        <v>4725.0</v>
      </c>
      <c r="G911" s="591">
        <v>5292.0</v>
      </c>
      <c r="H911" s="591">
        <v>567.0</v>
      </c>
      <c r="I911" s="592">
        <v>12.0</v>
      </c>
      <c r="J911" s="590" t="s">
        <v>5325</v>
      </c>
      <c r="K911" s="2"/>
      <c r="L911" s="2"/>
      <c r="M911" s="2"/>
      <c r="N911" s="2"/>
      <c r="O911" s="2"/>
      <c r="P911" s="2"/>
      <c r="Q911" s="2"/>
      <c r="R911" s="2"/>
      <c r="S911" s="2"/>
      <c r="T911" s="2"/>
      <c r="U911" s="2"/>
      <c r="V911" s="2"/>
      <c r="W911" s="2"/>
      <c r="X911" s="2"/>
      <c r="Y911" s="2"/>
      <c r="Z911" s="2"/>
    </row>
    <row r="912" ht="10.5" customHeight="1">
      <c r="A912" s="589">
        <v>44820.0</v>
      </c>
      <c r="B912" s="590" t="s">
        <v>5563</v>
      </c>
      <c r="C912" s="590" t="s">
        <v>5831</v>
      </c>
      <c r="D912" s="590" t="s">
        <v>6363</v>
      </c>
      <c r="E912" s="591">
        <v>0.0</v>
      </c>
      <c r="F912" s="591">
        <v>9450.0</v>
      </c>
      <c r="G912" s="591">
        <v>10584.0</v>
      </c>
      <c r="H912" s="591">
        <v>1134.0</v>
      </c>
      <c r="I912" s="592">
        <v>12.0</v>
      </c>
      <c r="J912" s="590" t="s">
        <v>5325</v>
      </c>
      <c r="K912" s="2"/>
      <c r="L912" s="2"/>
      <c r="M912" s="2"/>
      <c r="N912" s="2"/>
      <c r="O912" s="2"/>
      <c r="P912" s="2"/>
      <c r="Q912" s="2"/>
      <c r="R912" s="2"/>
      <c r="S912" s="2"/>
      <c r="T912" s="2"/>
      <c r="U912" s="2"/>
      <c r="V912" s="2"/>
      <c r="W912" s="2"/>
      <c r="X912" s="2"/>
      <c r="Y912" s="2"/>
      <c r="Z912" s="2"/>
    </row>
    <row r="913" ht="10.5" customHeight="1">
      <c r="A913" s="589">
        <v>44820.0</v>
      </c>
      <c r="B913" s="590" t="s">
        <v>5563</v>
      </c>
      <c r="C913" s="590" t="s">
        <v>5831</v>
      </c>
      <c r="D913" s="590" t="s">
        <v>6363</v>
      </c>
      <c r="E913" s="591">
        <v>0.0</v>
      </c>
      <c r="F913" s="591">
        <v>300000.0</v>
      </c>
      <c r="G913" s="591">
        <v>336000.0</v>
      </c>
      <c r="H913" s="591">
        <v>36000.0</v>
      </c>
      <c r="I913" s="592">
        <v>12.0</v>
      </c>
      <c r="J913" s="590" t="s">
        <v>5324</v>
      </c>
      <c r="K913" s="2"/>
      <c r="L913" s="2"/>
      <c r="M913" s="2"/>
      <c r="N913" s="2"/>
      <c r="O913" s="2"/>
      <c r="P913" s="2"/>
      <c r="Q913" s="2"/>
      <c r="R913" s="2"/>
      <c r="S913" s="2"/>
      <c r="T913" s="2"/>
      <c r="U913" s="2"/>
      <c r="V913" s="2"/>
      <c r="W913" s="2"/>
      <c r="X913" s="2"/>
      <c r="Y913" s="2"/>
      <c r="Z913" s="2"/>
    </row>
    <row r="914" ht="10.5" customHeight="1">
      <c r="A914" s="589">
        <v>44820.0</v>
      </c>
      <c r="B914" s="590" t="s">
        <v>5563</v>
      </c>
      <c r="C914" s="590" t="s">
        <v>5831</v>
      </c>
      <c r="D914" s="590" t="s">
        <v>6363</v>
      </c>
      <c r="E914" s="591">
        <v>0.0</v>
      </c>
      <c r="F914" s="591">
        <v>160000.0</v>
      </c>
      <c r="G914" s="591">
        <v>179200.0</v>
      </c>
      <c r="H914" s="591">
        <v>19200.0</v>
      </c>
      <c r="I914" s="592">
        <v>12.0</v>
      </c>
      <c r="J914" s="590" t="s">
        <v>5324</v>
      </c>
      <c r="K914" s="2"/>
      <c r="L914" s="2"/>
      <c r="M914" s="2"/>
      <c r="N914" s="2"/>
      <c r="O914" s="2"/>
      <c r="P914" s="2"/>
      <c r="Q914" s="2"/>
      <c r="R914" s="2"/>
      <c r="S914" s="2"/>
      <c r="T914" s="2"/>
      <c r="U914" s="2"/>
      <c r="V914" s="2"/>
      <c r="W914" s="2"/>
      <c r="X914" s="2"/>
      <c r="Y914" s="2"/>
      <c r="Z914" s="2"/>
    </row>
    <row r="915" ht="10.5" customHeight="1">
      <c r="A915" s="589">
        <v>44820.0</v>
      </c>
      <c r="B915" s="590" t="s">
        <v>5563</v>
      </c>
      <c r="C915" s="590" t="s">
        <v>5831</v>
      </c>
      <c r="D915" s="590" t="s">
        <v>6363</v>
      </c>
      <c r="E915" s="591">
        <v>0.0</v>
      </c>
      <c r="F915" s="591">
        <v>250000.0</v>
      </c>
      <c r="G915" s="591">
        <v>280000.0</v>
      </c>
      <c r="H915" s="591">
        <v>30000.0</v>
      </c>
      <c r="I915" s="592">
        <v>12.0</v>
      </c>
      <c r="J915" s="590" t="s">
        <v>5324</v>
      </c>
      <c r="K915" s="2"/>
      <c r="L915" s="2"/>
      <c r="M915" s="2"/>
      <c r="N915" s="2"/>
      <c r="O915" s="2"/>
      <c r="P915" s="2"/>
      <c r="Q915" s="2"/>
      <c r="R915" s="2"/>
      <c r="S915" s="2"/>
      <c r="T915" s="2"/>
      <c r="U915" s="2"/>
      <c r="V915" s="2"/>
      <c r="W915" s="2"/>
      <c r="X915" s="2"/>
      <c r="Y915" s="2"/>
      <c r="Z915" s="2"/>
    </row>
    <row r="916" ht="10.5" customHeight="1">
      <c r="A916" s="589">
        <v>44820.0</v>
      </c>
      <c r="B916" s="590" t="s">
        <v>5563</v>
      </c>
      <c r="C916" s="590" t="s">
        <v>5831</v>
      </c>
      <c r="D916" s="590" t="s">
        <v>6363</v>
      </c>
      <c r="E916" s="591">
        <v>0.0</v>
      </c>
      <c r="F916" s="591">
        <v>180000.0</v>
      </c>
      <c r="G916" s="591">
        <v>201600.0</v>
      </c>
      <c r="H916" s="591">
        <v>21600.0</v>
      </c>
      <c r="I916" s="592">
        <v>12.0</v>
      </c>
      <c r="J916" s="590" t="s">
        <v>5324</v>
      </c>
      <c r="K916" s="2"/>
      <c r="L916" s="2"/>
      <c r="M916" s="2"/>
      <c r="N916" s="2"/>
      <c r="O916" s="2"/>
      <c r="P916" s="2"/>
      <c r="Q916" s="2"/>
      <c r="R916" s="2"/>
      <c r="S916" s="2"/>
      <c r="T916" s="2"/>
      <c r="U916" s="2"/>
      <c r="V916" s="2"/>
      <c r="W916" s="2"/>
      <c r="X916" s="2"/>
      <c r="Y916" s="2"/>
      <c r="Z916" s="2"/>
    </row>
    <row r="917" ht="10.5" customHeight="1">
      <c r="A917" s="589">
        <v>44820.0</v>
      </c>
      <c r="B917" s="590" t="s">
        <v>5563</v>
      </c>
      <c r="C917" s="590" t="s">
        <v>5831</v>
      </c>
      <c r="D917" s="590" t="s">
        <v>6363</v>
      </c>
      <c r="E917" s="591">
        <v>0.0</v>
      </c>
      <c r="F917" s="591">
        <v>250000.0</v>
      </c>
      <c r="G917" s="591">
        <v>280000.0</v>
      </c>
      <c r="H917" s="591">
        <v>30000.0</v>
      </c>
      <c r="I917" s="592">
        <v>12.0</v>
      </c>
      <c r="J917" s="590" t="s">
        <v>5324</v>
      </c>
      <c r="K917" s="2"/>
      <c r="L917" s="2"/>
      <c r="M917" s="2"/>
      <c r="N917" s="2"/>
      <c r="O917" s="2"/>
      <c r="P917" s="2"/>
      <c r="Q917" s="2"/>
      <c r="R917" s="2"/>
      <c r="S917" s="2"/>
      <c r="T917" s="2"/>
      <c r="U917" s="2"/>
      <c r="V917" s="2"/>
      <c r="W917" s="2"/>
      <c r="X917" s="2"/>
      <c r="Y917" s="2"/>
      <c r="Z917" s="2"/>
    </row>
    <row r="918" ht="10.5" customHeight="1">
      <c r="A918" s="589">
        <v>44820.0</v>
      </c>
      <c r="B918" s="590" t="s">
        <v>5563</v>
      </c>
      <c r="C918" s="590" t="s">
        <v>5831</v>
      </c>
      <c r="D918" s="590" t="s">
        <v>6363</v>
      </c>
      <c r="E918" s="591">
        <v>0.0</v>
      </c>
      <c r="F918" s="591">
        <v>150000.0</v>
      </c>
      <c r="G918" s="591">
        <v>168000.0</v>
      </c>
      <c r="H918" s="591">
        <v>18000.0</v>
      </c>
      <c r="I918" s="592">
        <v>12.0</v>
      </c>
      <c r="J918" s="590" t="s">
        <v>5324</v>
      </c>
      <c r="K918" s="2"/>
      <c r="L918" s="2"/>
      <c r="M918" s="2"/>
      <c r="N918" s="2"/>
      <c r="O918" s="2"/>
      <c r="P918" s="2"/>
      <c r="Q918" s="2"/>
      <c r="R918" s="2"/>
      <c r="S918" s="2"/>
      <c r="T918" s="2"/>
      <c r="U918" s="2"/>
      <c r="V918" s="2"/>
      <c r="W918" s="2"/>
      <c r="X918" s="2"/>
      <c r="Y918" s="2"/>
      <c r="Z918" s="2"/>
    </row>
    <row r="919" ht="10.5" customHeight="1">
      <c r="A919" s="589">
        <v>44820.0</v>
      </c>
      <c r="B919" s="590" t="s">
        <v>5563</v>
      </c>
      <c r="C919" s="590" t="s">
        <v>5831</v>
      </c>
      <c r="D919" s="590" t="s">
        <v>6363</v>
      </c>
      <c r="E919" s="591">
        <v>0.0</v>
      </c>
      <c r="F919" s="591">
        <v>60000.0</v>
      </c>
      <c r="G919" s="591">
        <v>67200.0</v>
      </c>
      <c r="H919" s="591">
        <v>7200.0</v>
      </c>
      <c r="I919" s="592">
        <v>12.0</v>
      </c>
      <c r="J919" s="590" t="s">
        <v>5324</v>
      </c>
      <c r="K919" s="2"/>
      <c r="L919" s="2"/>
      <c r="M919" s="2"/>
      <c r="N919" s="2"/>
      <c r="O919" s="2"/>
      <c r="P919" s="2"/>
      <c r="Q919" s="2"/>
      <c r="R919" s="2"/>
      <c r="S919" s="2"/>
      <c r="T919" s="2"/>
      <c r="U919" s="2"/>
      <c r="V919" s="2"/>
      <c r="W919" s="2"/>
      <c r="X919" s="2"/>
      <c r="Y919" s="2"/>
      <c r="Z919" s="2"/>
    </row>
    <row r="920" ht="10.5" customHeight="1">
      <c r="A920" s="589">
        <v>44820.0</v>
      </c>
      <c r="B920" s="590" t="s">
        <v>5563</v>
      </c>
      <c r="C920" s="590" t="s">
        <v>5831</v>
      </c>
      <c r="D920" s="590" t="s">
        <v>6363</v>
      </c>
      <c r="E920" s="591">
        <v>0.0</v>
      </c>
      <c r="F920" s="591">
        <v>60000.0</v>
      </c>
      <c r="G920" s="591">
        <v>67200.0</v>
      </c>
      <c r="H920" s="591">
        <v>7200.0</v>
      </c>
      <c r="I920" s="592">
        <v>12.0</v>
      </c>
      <c r="J920" s="590" t="s">
        <v>5324</v>
      </c>
      <c r="K920" s="2"/>
      <c r="L920" s="2"/>
      <c r="M920" s="2"/>
      <c r="N920" s="2"/>
      <c r="O920" s="2"/>
      <c r="P920" s="2"/>
      <c r="Q920" s="2"/>
      <c r="R920" s="2"/>
      <c r="S920" s="2"/>
      <c r="T920" s="2"/>
      <c r="U920" s="2"/>
      <c r="V920" s="2"/>
      <c r="W920" s="2"/>
      <c r="X920" s="2"/>
      <c r="Y920" s="2"/>
      <c r="Z920" s="2"/>
    </row>
    <row r="921" ht="10.5" customHeight="1">
      <c r="A921" s="589">
        <v>44820.0</v>
      </c>
      <c r="B921" s="590" t="s">
        <v>5563</v>
      </c>
      <c r="C921" s="590" t="s">
        <v>5831</v>
      </c>
      <c r="D921" s="590" t="s">
        <v>6363</v>
      </c>
      <c r="E921" s="591">
        <v>0.0</v>
      </c>
      <c r="F921" s="591">
        <v>70000.0</v>
      </c>
      <c r="G921" s="591">
        <v>78400.0</v>
      </c>
      <c r="H921" s="591">
        <v>8400.0</v>
      </c>
      <c r="I921" s="592">
        <v>12.0</v>
      </c>
      <c r="J921" s="590" t="s">
        <v>5324</v>
      </c>
      <c r="K921" s="2"/>
      <c r="L921" s="2"/>
      <c r="M921" s="2"/>
      <c r="N921" s="2"/>
      <c r="O921" s="2"/>
      <c r="P921" s="2"/>
      <c r="Q921" s="2"/>
      <c r="R921" s="2"/>
      <c r="S921" s="2"/>
      <c r="T921" s="2"/>
      <c r="U921" s="2"/>
      <c r="V921" s="2"/>
      <c r="W921" s="2"/>
      <c r="X921" s="2"/>
      <c r="Y921" s="2"/>
      <c r="Z921" s="2"/>
    </row>
    <row r="922" ht="10.5" customHeight="1">
      <c r="A922" s="589">
        <v>44820.0</v>
      </c>
      <c r="B922" s="590" t="s">
        <v>5563</v>
      </c>
      <c r="C922" s="590" t="s">
        <v>5831</v>
      </c>
      <c r="D922" s="590" t="s">
        <v>6363</v>
      </c>
      <c r="E922" s="591">
        <v>0.0</v>
      </c>
      <c r="F922" s="591">
        <v>10000.0</v>
      </c>
      <c r="G922" s="591">
        <v>11200.0</v>
      </c>
      <c r="H922" s="591">
        <v>1200.0</v>
      </c>
      <c r="I922" s="592">
        <v>12.0</v>
      </c>
      <c r="J922" s="590" t="s">
        <v>5324</v>
      </c>
      <c r="K922" s="2"/>
      <c r="L922" s="2"/>
      <c r="M922" s="2"/>
      <c r="N922" s="2"/>
      <c r="O922" s="2"/>
      <c r="P922" s="2"/>
      <c r="Q922" s="2"/>
      <c r="R922" s="2"/>
      <c r="S922" s="2"/>
      <c r="T922" s="2"/>
      <c r="U922" s="2"/>
      <c r="V922" s="2"/>
      <c r="W922" s="2"/>
      <c r="X922" s="2"/>
      <c r="Y922" s="2"/>
      <c r="Z922" s="2"/>
    </row>
    <row r="923" ht="10.5" customHeight="1">
      <c r="A923" s="589">
        <v>44820.0</v>
      </c>
      <c r="B923" s="590" t="s">
        <v>5563</v>
      </c>
      <c r="C923" s="590" t="s">
        <v>5831</v>
      </c>
      <c r="D923" s="590" t="s">
        <v>6363</v>
      </c>
      <c r="E923" s="591">
        <v>0.0</v>
      </c>
      <c r="F923" s="591">
        <v>10000.0</v>
      </c>
      <c r="G923" s="591">
        <v>11200.0</v>
      </c>
      <c r="H923" s="591">
        <v>1200.0</v>
      </c>
      <c r="I923" s="592">
        <v>12.0</v>
      </c>
      <c r="J923" s="590" t="s">
        <v>5324</v>
      </c>
      <c r="K923" s="2"/>
      <c r="L923" s="2"/>
      <c r="M923" s="2"/>
      <c r="N923" s="2"/>
      <c r="O923" s="2"/>
      <c r="P923" s="2"/>
      <c r="Q923" s="2"/>
      <c r="R923" s="2"/>
      <c r="S923" s="2"/>
      <c r="T923" s="2"/>
      <c r="U923" s="2"/>
      <c r="V923" s="2"/>
      <c r="W923" s="2"/>
      <c r="X923" s="2"/>
      <c r="Y923" s="2"/>
      <c r="Z923" s="2"/>
    </row>
    <row r="924" ht="10.5" customHeight="1">
      <c r="A924" s="589">
        <v>44820.0</v>
      </c>
      <c r="B924" s="590" t="s">
        <v>5563</v>
      </c>
      <c r="C924" s="590" t="s">
        <v>5831</v>
      </c>
      <c r="D924" s="590" t="s">
        <v>6363</v>
      </c>
      <c r="E924" s="591">
        <v>0.0</v>
      </c>
      <c r="F924" s="591">
        <v>10000.0</v>
      </c>
      <c r="G924" s="591">
        <v>11200.0</v>
      </c>
      <c r="H924" s="591">
        <v>1200.0</v>
      </c>
      <c r="I924" s="592">
        <v>12.0</v>
      </c>
      <c r="J924" s="590" t="s">
        <v>5324</v>
      </c>
      <c r="K924" s="2"/>
      <c r="L924" s="2"/>
      <c r="M924" s="2"/>
      <c r="N924" s="2"/>
      <c r="O924" s="2"/>
      <c r="P924" s="2"/>
      <c r="Q924" s="2"/>
      <c r="R924" s="2"/>
      <c r="S924" s="2"/>
      <c r="T924" s="2"/>
      <c r="U924" s="2"/>
      <c r="V924" s="2"/>
      <c r="W924" s="2"/>
      <c r="X924" s="2"/>
      <c r="Y924" s="2"/>
      <c r="Z924" s="2"/>
    </row>
    <row r="925" ht="10.5" customHeight="1">
      <c r="A925" s="589">
        <v>44820.0</v>
      </c>
      <c r="B925" s="590" t="s">
        <v>5563</v>
      </c>
      <c r="C925" s="590" t="s">
        <v>5831</v>
      </c>
      <c r="D925" s="590" t="s">
        <v>6363</v>
      </c>
      <c r="E925" s="591">
        <v>0.0</v>
      </c>
      <c r="F925" s="591">
        <v>10000.0</v>
      </c>
      <c r="G925" s="591">
        <v>11200.0</v>
      </c>
      <c r="H925" s="591">
        <v>1200.0</v>
      </c>
      <c r="I925" s="592">
        <v>12.0</v>
      </c>
      <c r="J925" s="590" t="s">
        <v>5324</v>
      </c>
      <c r="K925" s="2"/>
      <c r="L925" s="2"/>
      <c r="M925" s="2"/>
      <c r="N925" s="2"/>
      <c r="O925" s="2"/>
      <c r="P925" s="2"/>
      <c r="Q925" s="2"/>
      <c r="R925" s="2"/>
      <c r="S925" s="2"/>
      <c r="T925" s="2"/>
      <c r="U925" s="2"/>
      <c r="V925" s="2"/>
      <c r="W925" s="2"/>
      <c r="X925" s="2"/>
      <c r="Y925" s="2"/>
      <c r="Z925" s="2"/>
    </row>
    <row r="926" ht="10.5" customHeight="1">
      <c r="A926" s="589">
        <v>44820.0</v>
      </c>
      <c r="B926" s="590" t="s">
        <v>5563</v>
      </c>
      <c r="C926" s="590" t="s">
        <v>6067</v>
      </c>
      <c r="D926" s="590" t="s">
        <v>6364</v>
      </c>
      <c r="E926" s="591">
        <v>0.0</v>
      </c>
      <c r="F926" s="591">
        <v>13392.86</v>
      </c>
      <c r="G926" s="591">
        <v>15000.0</v>
      </c>
      <c r="H926" s="591">
        <v>1607.14</v>
      </c>
      <c r="I926" s="592">
        <v>12.0</v>
      </c>
      <c r="J926" s="590" t="s">
        <v>5308</v>
      </c>
      <c r="K926" s="2"/>
      <c r="L926" s="2"/>
      <c r="M926" s="2"/>
      <c r="N926" s="2"/>
      <c r="O926" s="2"/>
      <c r="P926" s="2"/>
      <c r="Q926" s="2"/>
      <c r="R926" s="2"/>
      <c r="S926" s="2"/>
      <c r="T926" s="2"/>
      <c r="U926" s="2"/>
      <c r="V926" s="2"/>
      <c r="W926" s="2"/>
      <c r="X926" s="2"/>
      <c r="Y926" s="2"/>
      <c r="Z926" s="2"/>
    </row>
    <row r="927" ht="10.5" customHeight="1">
      <c r="A927" s="589">
        <v>44825.0</v>
      </c>
      <c r="B927" s="590" t="s">
        <v>5563</v>
      </c>
      <c r="C927" s="590" t="s">
        <v>6077</v>
      </c>
      <c r="D927" s="590" t="s">
        <v>6365</v>
      </c>
      <c r="E927" s="591">
        <v>0.0</v>
      </c>
      <c r="F927" s="591">
        <v>1116.07</v>
      </c>
      <c r="G927" s="591">
        <v>1250.0</v>
      </c>
      <c r="H927" s="591">
        <v>133.93</v>
      </c>
      <c r="I927" s="592">
        <v>12.0</v>
      </c>
      <c r="J927" s="590" t="s">
        <v>5308</v>
      </c>
      <c r="K927" s="2"/>
      <c r="L927" s="2"/>
      <c r="M927" s="2"/>
      <c r="N927" s="2"/>
      <c r="O927" s="2"/>
      <c r="P927" s="2"/>
      <c r="Q927" s="2"/>
      <c r="R927" s="2"/>
      <c r="S927" s="2"/>
      <c r="T927" s="2"/>
      <c r="U927" s="2"/>
      <c r="V927" s="2"/>
      <c r="W927" s="2"/>
      <c r="X927" s="2"/>
      <c r="Y927" s="2"/>
      <c r="Z927" s="2"/>
    </row>
    <row r="928" ht="10.5" customHeight="1">
      <c r="A928" s="589">
        <v>44825.0</v>
      </c>
      <c r="B928" s="590" t="s">
        <v>5563</v>
      </c>
      <c r="C928" s="590" t="s">
        <v>6205</v>
      </c>
      <c r="D928" s="590" t="s">
        <v>6366</v>
      </c>
      <c r="E928" s="591">
        <v>0.0</v>
      </c>
      <c r="F928" s="591">
        <v>9261.0</v>
      </c>
      <c r="G928" s="591">
        <v>10372.32</v>
      </c>
      <c r="H928" s="591">
        <v>1111.32</v>
      </c>
      <c r="I928" s="592">
        <v>12.0</v>
      </c>
      <c r="J928" s="590" t="s">
        <v>5325</v>
      </c>
      <c r="K928" s="2"/>
      <c r="L928" s="2"/>
      <c r="M928" s="2"/>
      <c r="N928" s="2"/>
      <c r="O928" s="2"/>
      <c r="P928" s="2"/>
      <c r="Q928" s="2"/>
      <c r="R928" s="2"/>
      <c r="S928" s="2"/>
      <c r="T928" s="2"/>
      <c r="U928" s="2"/>
      <c r="V928" s="2"/>
      <c r="W928" s="2"/>
      <c r="X928" s="2"/>
      <c r="Y928" s="2"/>
      <c r="Z928" s="2"/>
    </row>
    <row r="929" ht="10.5" customHeight="1">
      <c r="A929" s="589">
        <v>44825.0</v>
      </c>
      <c r="B929" s="590" t="s">
        <v>5563</v>
      </c>
      <c r="C929" s="590" t="s">
        <v>6205</v>
      </c>
      <c r="D929" s="590" t="s">
        <v>6366</v>
      </c>
      <c r="E929" s="591">
        <v>0.0</v>
      </c>
      <c r="F929" s="591">
        <v>2000.0</v>
      </c>
      <c r="G929" s="591">
        <v>2240.0</v>
      </c>
      <c r="H929" s="591">
        <v>240.0</v>
      </c>
      <c r="I929" s="592">
        <v>12.0</v>
      </c>
      <c r="J929" s="590" t="s">
        <v>5325</v>
      </c>
      <c r="K929" s="2"/>
      <c r="L929" s="2"/>
      <c r="M929" s="2"/>
      <c r="N929" s="2"/>
      <c r="O929" s="2"/>
      <c r="P929" s="2"/>
      <c r="Q929" s="2"/>
      <c r="R929" s="2"/>
      <c r="S929" s="2"/>
      <c r="T929" s="2"/>
      <c r="U929" s="2"/>
      <c r="V929" s="2"/>
      <c r="W929" s="2"/>
      <c r="X929" s="2"/>
      <c r="Y929" s="2"/>
      <c r="Z929" s="2"/>
    </row>
    <row r="930" ht="10.5" customHeight="1">
      <c r="A930" s="589">
        <v>44826.0</v>
      </c>
      <c r="B930" s="590" t="s">
        <v>5563</v>
      </c>
      <c r="C930" s="590" t="s">
        <v>6170</v>
      </c>
      <c r="D930" s="590" t="s">
        <v>6367</v>
      </c>
      <c r="E930" s="591">
        <v>0.0</v>
      </c>
      <c r="F930" s="591">
        <v>3571.43</v>
      </c>
      <c r="G930" s="591">
        <v>4000.0</v>
      </c>
      <c r="H930" s="591">
        <v>428.57</v>
      </c>
      <c r="I930" s="592">
        <v>12.0</v>
      </c>
      <c r="J930" s="590" t="s">
        <v>5331</v>
      </c>
      <c r="K930" s="2"/>
      <c r="L930" s="2"/>
      <c r="M930" s="2"/>
      <c r="N930" s="2"/>
      <c r="O930" s="2"/>
      <c r="P930" s="2"/>
      <c r="Q930" s="2"/>
      <c r="R930" s="2"/>
      <c r="S930" s="2"/>
      <c r="T930" s="2"/>
      <c r="U930" s="2"/>
      <c r="V930" s="2"/>
      <c r="W930" s="2"/>
      <c r="X930" s="2"/>
      <c r="Y930" s="2"/>
      <c r="Z930" s="2"/>
    </row>
    <row r="931" ht="10.5" customHeight="1">
      <c r="A931" s="589">
        <v>44827.0</v>
      </c>
      <c r="B931" s="590" t="s">
        <v>5563</v>
      </c>
      <c r="C931" s="590" t="s">
        <v>6368</v>
      </c>
      <c r="D931" s="590" t="s">
        <v>6369</v>
      </c>
      <c r="E931" s="591">
        <v>0.0</v>
      </c>
      <c r="F931" s="591">
        <v>535.71</v>
      </c>
      <c r="G931" s="591">
        <v>600.0</v>
      </c>
      <c r="H931" s="591">
        <v>64.29</v>
      </c>
      <c r="I931" s="592">
        <v>12.0</v>
      </c>
      <c r="J931" s="590" t="s">
        <v>5470</v>
      </c>
      <c r="K931" s="2"/>
      <c r="L931" s="2"/>
      <c r="M931" s="2"/>
      <c r="N931" s="2"/>
      <c r="O931" s="2"/>
      <c r="P931" s="2"/>
      <c r="Q931" s="2"/>
      <c r="R931" s="2"/>
      <c r="S931" s="2"/>
      <c r="T931" s="2"/>
      <c r="U931" s="2"/>
      <c r="V931" s="2"/>
      <c r="W931" s="2"/>
      <c r="X931" s="2"/>
      <c r="Y931" s="2"/>
      <c r="Z931" s="2"/>
    </row>
    <row r="932" ht="10.5" customHeight="1">
      <c r="A932" s="589">
        <v>44827.0</v>
      </c>
      <c r="B932" s="590" t="s">
        <v>5563</v>
      </c>
      <c r="C932" s="590" t="s">
        <v>6368</v>
      </c>
      <c r="D932" s="590" t="s">
        <v>6369</v>
      </c>
      <c r="E932" s="591">
        <v>0.0</v>
      </c>
      <c r="F932" s="591">
        <v>214.29</v>
      </c>
      <c r="G932" s="591">
        <v>240.0</v>
      </c>
      <c r="H932" s="591">
        <v>25.71</v>
      </c>
      <c r="I932" s="592">
        <v>12.0</v>
      </c>
      <c r="J932" s="590" t="s">
        <v>5470</v>
      </c>
      <c r="K932" s="2"/>
      <c r="L932" s="2"/>
      <c r="M932" s="2"/>
      <c r="N932" s="2"/>
      <c r="O932" s="2"/>
      <c r="P932" s="2"/>
      <c r="Q932" s="2"/>
      <c r="R932" s="2"/>
      <c r="S932" s="2"/>
      <c r="T932" s="2"/>
      <c r="U932" s="2"/>
      <c r="V932" s="2"/>
      <c r="W932" s="2"/>
      <c r="X932" s="2"/>
      <c r="Y932" s="2"/>
      <c r="Z932" s="2"/>
    </row>
    <row r="933" ht="10.5" customHeight="1">
      <c r="A933" s="589">
        <v>44827.0</v>
      </c>
      <c r="B933" s="590" t="s">
        <v>5563</v>
      </c>
      <c r="C933" s="590" t="s">
        <v>6370</v>
      </c>
      <c r="D933" s="590" t="s">
        <v>6371</v>
      </c>
      <c r="E933" s="591">
        <v>0.0</v>
      </c>
      <c r="F933" s="591">
        <v>267.86</v>
      </c>
      <c r="G933" s="591">
        <v>300.0</v>
      </c>
      <c r="H933" s="591">
        <v>32.14</v>
      </c>
      <c r="I933" s="592">
        <v>12.0</v>
      </c>
      <c r="J933" s="590" t="s">
        <v>5470</v>
      </c>
      <c r="K933" s="2"/>
      <c r="L933" s="2"/>
      <c r="M933" s="2"/>
      <c r="N933" s="2"/>
      <c r="O933" s="2"/>
      <c r="P933" s="2"/>
      <c r="Q933" s="2"/>
      <c r="R933" s="2"/>
      <c r="S933" s="2"/>
      <c r="T933" s="2"/>
      <c r="U933" s="2"/>
      <c r="V933" s="2"/>
      <c r="W933" s="2"/>
      <c r="X933" s="2"/>
      <c r="Y933" s="2"/>
      <c r="Z933" s="2"/>
    </row>
    <row r="934" ht="10.5" customHeight="1">
      <c r="A934" s="589">
        <v>44827.0</v>
      </c>
      <c r="B934" s="590" t="s">
        <v>5563</v>
      </c>
      <c r="C934" s="590" t="s">
        <v>6370</v>
      </c>
      <c r="D934" s="590" t="s">
        <v>6372</v>
      </c>
      <c r="E934" s="591">
        <v>0.0</v>
      </c>
      <c r="F934" s="591">
        <v>267.86</v>
      </c>
      <c r="G934" s="591">
        <v>300.0</v>
      </c>
      <c r="H934" s="591">
        <v>32.14</v>
      </c>
      <c r="I934" s="592">
        <v>12.0</v>
      </c>
      <c r="J934" s="590" t="s">
        <v>5470</v>
      </c>
      <c r="K934" s="2"/>
      <c r="L934" s="2"/>
      <c r="M934" s="2"/>
      <c r="N934" s="2"/>
      <c r="O934" s="2"/>
      <c r="P934" s="2"/>
      <c r="Q934" s="2"/>
      <c r="R934" s="2"/>
      <c r="S934" s="2"/>
      <c r="T934" s="2"/>
      <c r="U934" s="2"/>
      <c r="V934" s="2"/>
      <c r="W934" s="2"/>
      <c r="X934" s="2"/>
      <c r="Y934" s="2"/>
      <c r="Z934" s="2"/>
    </row>
    <row r="935" ht="10.5" customHeight="1">
      <c r="A935" s="589">
        <v>44831.0</v>
      </c>
      <c r="B935" s="590" t="s">
        <v>5563</v>
      </c>
      <c r="C935" s="590" t="s">
        <v>6373</v>
      </c>
      <c r="D935" s="590" t="s">
        <v>6374</v>
      </c>
      <c r="E935" s="591">
        <v>0.0</v>
      </c>
      <c r="F935" s="591">
        <v>2500.0</v>
      </c>
      <c r="G935" s="591">
        <v>2800.0</v>
      </c>
      <c r="H935" s="591">
        <v>300.0</v>
      </c>
      <c r="I935" s="592">
        <v>12.0</v>
      </c>
      <c r="J935" s="590" t="s">
        <v>5331</v>
      </c>
      <c r="K935" s="2"/>
      <c r="L935" s="2"/>
      <c r="M935" s="2"/>
      <c r="N935" s="2"/>
      <c r="O935" s="2"/>
      <c r="P935" s="2"/>
      <c r="Q935" s="2"/>
      <c r="R935" s="2"/>
      <c r="S935" s="2"/>
      <c r="T935" s="2"/>
      <c r="U935" s="2"/>
      <c r="V935" s="2"/>
      <c r="W935" s="2"/>
      <c r="X935" s="2"/>
      <c r="Y935" s="2"/>
      <c r="Z935" s="2"/>
    </row>
    <row r="936" ht="10.5" customHeight="1">
      <c r="A936" s="589">
        <v>44831.0</v>
      </c>
      <c r="B936" s="590" t="s">
        <v>5563</v>
      </c>
      <c r="C936" s="590" t="s">
        <v>6077</v>
      </c>
      <c r="D936" s="590" t="s">
        <v>6375</v>
      </c>
      <c r="E936" s="591">
        <v>0.0</v>
      </c>
      <c r="F936" s="591">
        <v>1116.07</v>
      </c>
      <c r="G936" s="591">
        <v>1250.0</v>
      </c>
      <c r="H936" s="591">
        <v>133.93</v>
      </c>
      <c r="I936" s="592">
        <v>12.0</v>
      </c>
      <c r="J936" s="590" t="s">
        <v>5308</v>
      </c>
      <c r="K936" s="2"/>
      <c r="L936" s="2"/>
      <c r="M936" s="2"/>
      <c r="N936" s="2"/>
      <c r="O936" s="2"/>
      <c r="P936" s="2"/>
      <c r="Q936" s="2"/>
      <c r="R936" s="2"/>
      <c r="S936" s="2"/>
      <c r="T936" s="2"/>
      <c r="U936" s="2"/>
      <c r="V936" s="2"/>
      <c r="W936" s="2"/>
      <c r="X936" s="2"/>
      <c r="Y936" s="2"/>
      <c r="Z936" s="2"/>
    </row>
    <row r="937" ht="10.5" customHeight="1">
      <c r="A937" s="589">
        <v>44834.0</v>
      </c>
      <c r="B937" s="590" t="s">
        <v>5563</v>
      </c>
      <c r="C937" s="590" t="s">
        <v>5902</v>
      </c>
      <c r="D937" s="590" t="s">
        <v>6376</v>
      </c>
      <c r="E937" s="591">
        <v>0.0</v>
      </c>
      <c r="F937" s="591">
        <v>267.86</v>
      </c>
      <c r="G937" s="591">
        <v>300.0</v>
      </c>
      <c r="H937" s="591">
        <v>32.14</v>
      </c>
      <c r="I937" s="592">
        <v>12.0</v>
      </c>
      <c r="J937" s="590" t="s">
        <v>5320</v>
      </c>
      <c r="K937" s="2"/>
      <c r="L937" s="2"/>
      <c r="M937" s="2"/>
      <c r="N937" s="2"/>
      <c r="O937" s="2"/>
      <c r="P937" s="2"/>
      <c r="Q937" s="2"/>
      <c r="R937" s="2"/>
      <c r="S937" s="2"/>
      <c r="T937" s="2"/>
      <c r="U937" s="2"/>
      <c r="V937" s="2"/>
      <c r="W937" s="2"/>
      <c r="X937" s="2"/>
      <c r="Y937" s="2"/>
      <c r="Z937" s="2"/>
    </row>
    <row r="938" ht="10.5" customHeight="1">
      <c r="A938" s="570" t="s">
        <v>5560</v>
      </c>
      <c r="B938" s="570"/>
      <c r="C938" s="570"/>
      <c r="D938" s="570"/>
      <c r="E938" s="571">
        <f t="shared" ref="E938:H938" si="34">SUM(E714:E937)</f>
        <v>0</v>
      </c>
      <c r="F938" s="593">
        <f t="shared" si="34"/>
        <v>8075105.75</v>
      </c>
      <c r="G938" s="571">
        <f t="shared" si="34"/>
        <v>9044118.39</v>
      </c>
      <c r="H938" s="571">
        <f t="shared" si="34"/>
        <v>969012.64</v>
      </c>
      <c r="I938" s="570"/>
      <c r="J938" s="570"/>
      <c r="K938" s="2"/>
      <c r="L938" s="2"/>
      <c r="M938" s="2"/>
      <c r="N938" s="2"/>
      <c r="O938" s="2"/>
      <c r="P938" s="2"/>
      <c r="Q938" s="2"/>
      <c r="R938" s="2"/>
      <c r="S938" s="2"/>
      <c r="T938" s="2"/>
      <c r="U938" s="2"/>
      <c r="V938" s="2"/>
      <c r="W938" s="2"/>
      <c r="X938" s="2"/>
      <c r="Y938" s="2"/>
      <c r="Z938" s="2"/>
    </row>
    <row r="939" ht="12.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0.5" customHeight="1">
      <c r="A940" s="573" t="s">
        <v>5284</v>
      </c>
      <c r="B940" s="573"/>
      <c r="C940" s="573"/>
      <c r="D940" s="573"/>
      <c r="E940" s="574">
        <f t="shared" ref="E940:H940" si="35">SUM(E711,E938)</f>
        <v>3000</v>
      </c>
      <c r="F940" s="574">
        <f t="shared" si="35"/>
        <v>9793881.73</v>
      </c>
      <c r="G940" s="574">
        <f t="shared" si="35"/>
        <v>10759894.37</v>
      </c>
      <c r="H940" s="574">
        <f t="shared" si="35"/>
        <v>969012.64</v>
      </c>
      <c r="I940" s="573"/>
      <c r="J940" s="573"/>
      <c r="K940" s="2"/>
      <c r="L940" s="2"/>
      <c r="M940" s="2"/>
      <c r="N940" s="2"/>
      <c r="O940" s="2"/>
      <c r="P940" s="2"/>
      <c r="Q940" s="2"/>
      <c r="R940" s="2"/>
      <c r="S940" s="2"/>
      <c r="T940" s="2"/>
      <c r="U940" s="2"/>
      <c r="V940" s="2"/>
      <c r="W940" s="2"/>
      <c r="X940" s="2"/>
      <c r="Y940" s="2"/>
      <c r="Z940" s="2"/>
    </row>
    <row r="941" ht="14.25" customHeight="1">
      <c r="F941" s="4"/>
      <c r="G941" s="4"/>
      <c r="H941" s="4"/>
    </row>
    <row r="942" ht="14.25" customHeight="1">
      <c r="A942" s="576"/>
      <c r="B942" s="576"/>
      <c r="C942" s="576"/>
      <c r="D942" s="576"/>
      <c r="E942" s="576"/>
      <c r="F942" s="577"/>
      <c r="G942" s="577"/>
      <c r="H942" s="577"/>
      <c r="I942" s="576"/>
      <c r="J942" s="576"/>
      <c r="K942" s="576"/>
      <c r="L942" s="576"/>
      <c r="M942" s="576"/>
      <c r="N942" s="576"/>
      <c r="O942" s="576"/>
      <c r="P942" s="576"/>
      <c r="Q942" s="576"/>
      <c r="R942" s="576"/>
      <c r="S942" s="576"/>
      <c r="T942" s="576"/>
      <c r="U942" s="576"/>
      <c r="V942" s="576"/>
      <c r="W942" s="576"/>
      <c r="X942" s="576"/>
      <c r="Y942" s="576"/>
      <c r="Z942" s="576"/>
    </row>
    <row r="943" ht="33.75" customHeight="1">
      <c r="A943" s="612" t="s">
        <v>5285</v>
      </c>
    </row>
    <row r="944" ht="14.25" customHeight="1">
      <c r="A944" s="613" t="s">
        <v>5129</v>
      </c>
    </row>
    <row r="945" ht="14.25" customHeight="1">
      <c r="A945" s="613" t="s">
        <v>6377</v>
      </c>
    </row>
    <row r="946" ht="14.25" customHeight="1">
      <c r="A946" s="613" t="s">
        <v>6010</v>
      </c>
    </row>
    <row r="947" ht="14.25" customHeight="1">
      <c r="A947" s="614"/>
      <c r="B947" s="614"/>
      <c r="C947" s="614"/>
      <c r="D947" s="614"/>
      <c r="E947" s="615"/>
      <c r="F947" s="615"/>
      <c r="G947" s="615"/>
      <c r="H947" s="615"/>
      <c r="I947" s="614"/>
      <c r="J947" s="614"/>
    </row>
    <row r="948" ht="14.25" customHeight="1">
      <c r="A948" s="616" t="s">
        <v>6378</v>
      </c>
    </row>
    <row r="949" ht="14.25" customHeight="1">
      <c r="A949" s="614"/>
      <c r="B949" s="614"/>
      <c r="C949" s="614"/>
      <c r="D949" s="614"/>
      <c r="E949" s="615"/>
      <c r="F949" s="615"/>
      <c r="G949" s="615"/>
      <c r="H949" s="615"/>
      <c r="I949" s="614"/>
      <c r="J949" s="614"/>
    </row>
    <row r="950" ht="14.25" customHeight="1">
      <c r="A950" s="617" t="s">
        <v>97</v>
      </c>
      <c r="B950" s="617" t="s">
        <v>5132</v>
      </c>
      <c r="C950" s="617" t="s">
        <v>101</v>
      </c>
      <c r="D950" s="617" t="s">
        <v>5134</v>
      </c>
      <c r="E950" s="618" t="s">
        <v>5135</v>
      </c>
      <c r="F950" s="618" t="s">
        <v>5136</v>
      </c>
      <c r="G950" s="618" t="s">
        <v>5137</v>
      </c>
      <c r="H950" s="618" t="s">
        <v>5139</v>
      </c>
      <c r="I950" s="619" t="s">
        <v>5288</v>
      </c>
      <c r="J950" s="617" t="s">
        <v>5140</v>
      </c>
    </row>
    <row r="951" ht="14.25" customHeight="1">
      <c r="A951" s="614"/>
      <c r="B951" s="614"/>
      <c r="C951" s="614"/>
      <c r="D951" s="614"/>
      <c r="E951" s="615"/>
      <c r="F951" s="615"/>
      <c r="G951" s="615"/>
      <c r="H951" s="615"/>
      <c r="I951" s="614"/>
      <c r="J951" s="614"/>
    </row>
    <row r="952" ht="14.25" customHeight="1">
      <c r="A952" s="620" t="s">
        <v>5289</v>
      </c>
      <c r="B952" s="13"/>
      <c r="C952" s="13"/>
      <c r="D952" s="13"/>
      <c r="E952" s="13"/>
      <c r="F952" s="13"/>
      <c r="G952" s="13"/>
      <c r="H952" s="13"/>
      <c r="I952" s="13"/>
      <c r="J952" s="13"/>
    </row>
    <row r="953" ht="14.25" customHeight="1">
      <c r="A953" s="621">
        <v>44835.0</v>
      </c>
      <c r="B953" s="622" t="s">
        <v>5290</v>
      </c>
      <c r="C953" s="622" t="s">
        <v>6379</v>
      </c>
      <c r="D953" s="622"/>
      <c r="E953" s="623">
        <v>0.0</v>
      </c>
      <c r="F953" s="623">
        <v>10.47</v>
      </c>
      <c r="G953" s="623">
        <v>10.47</v>
      </c>
      <c r="H953" s="623">
        <v>0.0</v>
      </c>
      <c r="I953" s="624">
        <v>0.0</v>
      </c>
      <c r="J953" s="622" t="s">
        <v>6063</v>
      </c>
    </row>
    <row r="954" ht="14.25" customHeight="1">
      <c r="A954" s="625">
        <v>44838.0</v>
      </c>
      <c r="B954" s="626" t="s">
        <v>5290</v>
      </c>
      <c r="C954" s="626" t="s">
        <v>6380</v>
      </c>
      <c r="D954" s="626"/>
      <c r="E954" s="627">
        <v>0.0</v>
      </c>
      <c r="F954" s="627">
        <v>3000.0</v>
      </c>
      <c r="G954" s="627">
        <v>3000.0</v>
      </c>
      <c r="H954" s="627">
        <v>0.0</v>
      </c>
      <c r="I954" s="628">
        <v>0.0</v>
      </c>
      <c r="J954" s="626" t="s">
        <v>5292</v>
      </c>
    </row>
    <row r="955" ht="14.25" customHeight="1">
      <c r="A955" s="625">
        <v>44838.0</v>
      </c>
      <c r="B955" s="626" t="s">
        <v>5141</v>
      </c>
      <c r="C955" s="626" t="s">
        <v>6380</v>
      </c>
      <c r="D955" s="626"/>
      <c r="E955" s="627">
        <v>3000.0</v>
      </c>
      <c r="F955" s="627">
        <v>0.0</v>
      </c>
      <c r="G955" s="627">
        <v>-3000.0</v>
      </c>
      <c r="H955" s="627">
        <v>0.0</v>
      </c>
      <c r="I955" s="628">
        <v>0.0</v>
      </c>
      <c r="J955" s="626" t="s">
        <v>5292</v>
      </c>
    </row>
    <row r="956" ht="14.25" customHeight="1">
      <c r="A956" s="629" t="s">
        <v>5301</v>
      </c>
      <c r="B956" s="629"/>
      <c r="C956" s="629"/>
      <c r="D956" s="629"/>
      <c r="E956" s="630">
        <v>3000.0</v>
      </c>
      <c r="F956" s="630">
        <v>3010.47</v>
      </c>
      <c r="G956" s="630">
        <v>10.47</v>
      </c>
      <c r="H956" s="630">
        <v>0.0</v>
      </c>
      <c r="I956" s="629"/>
      <c r="J956" s="629"/>
    </row>
    <row r="957" ht="14.25" customHeight="1">
      <c r="A957" s="614"/>
      <c r="B957" s="614"/>
      <c r="C957" s="614"/>
      <c r="D957" s="614"/>
      <c r="E957" s="615"/>
      <c r="F957" s="615"/>
      <c r="G957" s="615"/>
      <c r="H957" s="615"/>
      <c r="I957" s="614"/>
      <c r="J957" s="614"/>
    </row>
    <row r="958" ht="14.25" customHeight="1">
      <c r="A958" s="620" t="s">
        <v>5302</v>
      </c>
      <c r="B958" s="13"/>
      <c r="C958" s="13"/>
      <c r="D958" s="13"/>
      <c r="E958" s="13"/>
      <c r="F958" s="13"/>
      <c r="G958" s="13"/>
      <c r="H958" s="13"/>
      <c r="I958" s="13"/>
      <c r="J958" s="13"/>
    </row>
    <row r="959" ht="14.25" customHeight="1">
      <c r="A959" s="621">
        <v>44837.0</v>
      </c>
      <c r="B959" s="622" t="s">
        <v>5563</v>
      </c>
      <c r="C959" s="622" t="s">
        <v>6074</v>
      </c>
      <c r="D959" s="622" t="s">
        <v>6381</v>
      </c>
      <c r="E959" s="623">
        <v>0.0</v>
      </c>
      <c r="F959" s="623">
        <v>2678.57</v>
      </c>
      <c r="G959" s="623">
        <v>3000.0</v>
      </c>
      <c r="H959" s="623">
        <v>321.43</v>
      </c>
      <c r="I959" s="624">
        <v>0.12</v>
      </c>
      <c r="J959" s="622" t="s">
        <v>5292</v>
      </c>
    </row>
    <row r="960" ht="14.25" customHeight="1">
      <c r="A960" s="625">
        <v>44837.0</v>
      </c>
      <c r="B960" s="626" t="s">
        <v>5563</v>
      </c>
      <c r="C960" s="626" t="s">
        <v>6382</v>
      </c>
      <c r="D960" s="626" t="s">
        <v>6383</v>
      </c>
      <c r="E960" s="627">
        <v>0.0</v>
      </c>
      <c r="F960" s="627">
        <v>4464.29</v>
      </c>
      <c r="G960" s="627">
        <v>5000.0</v>
      </c>
      <c r="H960" s="627">
        <v>535.71</v>
      </c>
      <c r="I960" s="628">
        <v>0.12</v>
      </c>
      <c r="J960" s="626" t="s">
        <v>5366</v>
      </c>
    </row>
    <row r="961" ht="14.25" customHeight="1">
      <c r="A961" s="625">
        <v>44837.0</v>
      </c>
      <c r="B961" s="626" t="s">
        <v>5563</v>
      </c>
      <c r="C961" s="626" t="s">
        <v>6284</v>
      </c>
      <c r="D961" s="626" t="s">
        <v>6384</v>
      </c>
      <c r="E961" s="627">
        <v>0.0</v>
      </c>
      <c r="F961" s="627">
        <v>2678.57</v>
      </c>
      <c r="G961" s="627">
        <v>3000.0</v>
      </c>
      <c r="H961" s="627">
        <v>321.43</v>
      </c>
      <c r="I961" s="628">
        <v>0.12</v>
      </c>
      <c r="J961" s="626" t="s">
        <v>5292</v>
      </c>
    </row>
    <row r="962" ht="14.25" customHeight="1">
      <c r="A962" s="625">
        <v>44838.0</v>
      </c>
      <c r="B962" s="626" t="s">
        <v>5563</v>
      </c>
      <c r="C962" s="626" t="s">
        <v>6346</v>
      </c>
      <c r="D962" s="626" t="s">
        <v>6385</v>
      </c>
      <c r="E962" s="627">
        <v>0.0</v>
      </c>
      <c r="F962" s="627">
        <v>2678.57</v>
      </c>
      <c r="G962" s="627">
        <v>3000.0</v>
      </c>
      <c r="H962" s="627">
        <v>321.43</v>
      </c>
      <c r="I962" s="628">
        <v>0.12</v>
      </c>
      <c r="J962" s="626" t="s">
        <v>5292</v>
      </c>
    </row>
    <row r="963" ht="14.25" customHeight="1">
      <c r="A963" s="625">
        <v>44839.0</v>
      </c>
      <c r="B963" s="626" t="s">
        <v>5563</v>
      </c>
      <c r="C963" s="626" t="s">
        <v>6386</v>
      </c>
      <c r="D963" s="626" t="s">
        <v>6387</v>
      </c>
      <c r="E963" s="627">
        <v>0.0</v>
      </c>
      <c r="F963" s="627">
        <v>267.86</v>
      </c>
      <c r="G963" s="627">
        <v>300.0</v>
      </c>
      <c r="H963" s="627">
        <v>32.14</v>
      </c>
      <c r="I963" s="628">
        <v>0.12</v>
      </c>
      <c r="J963" s="626" t="s">
        <v>5320</v>
      </c>
    </row>
    <row r="964" ht="14.25" customHeight="1">
      <c r="A964" s="625">
        <v>44839.0</v>
      </c>
      <c r="B964" s="626" t="s">
        <v>5563</v>
      </c>
      <c r="C964" s="626" t="s">
        <v>6386</v>
      </c>
      <c r="D964" s="626" t="s">
        <v>6387</v>
      </c>
      <c r="E964" s="627">
        <v>0.0</v>
      </c>
      <c r="F964" s="627">
        <v>1339.29</v>
      </c>
      <c r="G964" s="627">
        <v>1500.0</v>
      </c>
      <c r="H964" s="627">
        <v>160.71</v>
      </c>
      <c r="I964" s="628">
        <v>0.12</v>
      </c>
      <c r="J964" s="626" t="s">
        <v>6388</v>
      </c>
    </row>
    <row r="965" ht="14.25" customHeight="1">
      <c r="A965" s="625">
        <v>44839.0</v>
      </c>
      <c r="B965" s="626" t="s">
        <v>5563</v>
      </c>
      <c r="C965" s="626" t="s">
        <v>6386</v>
      </c>
      <c r="D965" s="626" t="s">
        <v>6387</v>
      </c>
      <c r="E965" s="627">
        <v>0.0</v>
      </c>
      <c r="F965" s="627">
        <v>4464.29</v>
      </c>
      <c r="G965" s="627">
        <v>5000.0</v>
      </c>
      <c r="H965" s="627">
        <v>535.71</v>
      </c>
      <c r="I965" s="628">
        <v>0.12</v>
      </c>
      <c r="J965" s="626" t="s">
        <v>5366</v>
      </c>
    </row>
    <row r="966" ht="14.25" customHeight="1">
      <c r="A966" s="625">
        <v>44839.0</v>
      </c>
      <c r="B966" s="626" t="s">
        <v>5563</v>
      </c>
      <c r="C966" s="626" t="s">
        <v>6389</v>
      </c>
      <c r="D966" s="626" t="s">
        <v>6390</v>
      </c>
      <c r="E966" s="627">
        <v>0.0</v>
      </c>
      <c r="F966" s="627">
        <v>2357.14</v>
      </c>
      <c r="G966" s="627">
        <v>2640.0</v>
      </c>
      <c r="H966" s="627">
        <v>282.86</v>
      </c>
      <c r="I966" s="628">
        <v>0.12</v>
      </c>
      <c r="J966" s="626" t="s">
        <v>5331</v>
      </c>
    </row>
    <row r="967" ht="14.25" customHeight="1">
      <c r="A967" s="631">
        <v>44845.0</v>
      </c>
      <c r="B967" s="626" t="s">
        <v>5563</v>
      </c>
      <c r="C967" s="626" t="s">
        <v>5887</v>
      </c>
      <c r="D967" s="626" t="s">
        <v>6391</v>
      </c>
      <c r="E967" s="627">
        <v>0.0</v>
      </c>
      <c r="F967" s="627">
        <v>1116.07</v>
      </c>
      <c r="G967" s="627">
        <v>1250.0</v>
      </c>
      <c r="H967" s="627">
        <v>133.93</v>
      </c>
      <c r="I967" s="628">
        <v>0.12</v>
      </c>
      <c r="J967" s="626" t="s">
        <v>5308</v>
      </c>
    </row>
    <row r="968" ht="14.25" customHeight="1">
      <c r="A968" s="631">
        <v>44846.0</v>
      </c>
      <c r="B968" s="626" t="s">
        <v>5563</v>
      </c>
      <c r="C968" s="626" t="s">
        <v>6258</v>
      </c>
      <c r="D968" s="626" t="s">
        <v>6392</v>
      </c>
      <c r="E968" s="627">
        <v>0.0</v>
      </c>
      <c r="F968" s="627">
        <v>1674.11</v>
      </c>
      <c r="G968" s="627">
        <v>1875.0</v>
      </c>
      <c r="H968" s="627">
        <v>200.89</v>
      </c>
      <c r="I968" s="628">
        <v>0.12</v>
      </c>
      <c r="J968" s="626" t="s">
        <v>5331</v>
      </c>
    </row>
    <row r="969" ht="14.25" customHeight="1">
      <c r="A969" s="631">
        <v>44846.0</v>
      </c>
      <c r="B969" s="626" t="s">
        <v>5563</v>
      </c>
      <c r="C969" s="626" t="s">
        <v>6393</v>
      </c>
      <c r="D969" s="626" t="s">
        <v>6394</v>
      </c>
      <c r="E969" s="627">
        <v>0.0</v>
      </c>
      <c r="F969" s="627">
        <v>2357.14</v>
      </c>
      <c r="G969" s="627">
        <v>2640.0</v>
      </c>
      <c r="H969" s="627">
        <v>282.86</v>
      </c>
      <c r="I969" s="628">
        <v>0.12</v>
      </c>
      <c r="J969" s="626" t="s">
        <v>5331</v>
      </c>
    </row>
    <row r="970" ht="14.25" customHeight="1">
      <c r="A970" s="631">
        <v>44847.0</v>
      </c>
      <c r="B970" s="626" t="s">
        <v>5563</v>
      </c>
      <c r="C970" s="626" t="s">
        <v>6395</v>
      </c>
      <c r="D970" s="626" t="s">
        <v>6396</v>
      </c>
      <c r="E970" s="627">
        <v>0.0</v>
      </c>
      <c r="F970" s="627">
        <v>1785.71</v>
      </c>
      <c r="G970" s="627">
        <v>2000.0</v>
      </c>
      <c r="H970" s="627">
        <v>214.29</v>
      </c>
      <c r="I970" s="628">
        <v>0.12</v>
      </c>
      <c r="J970" s="626" t="s">
        <v>5331</v>
      </c>
    </row>
    <row r="971" ht="14.25" customHeight="1">
      <c r="A971" s="631">
        <v>44847.0</v>
      </c>
      <c r="B971" s="626" t="s">
        <v>5563</v>
      </c>
      <c r="C971" s="626" t="s">
        <v>6395</v>
      </c>
      <c r="D971" s="626" t="s">
        <v>6396</v>
      </c>
      <c r="E971" s="627">
        <v>0.0</v>
      </c>
      <c r="F971" s="627">
        <v>1785.71</v>
      </c>
      <c r="G971" s="627">
        <v>2000.0</v>
      </c>
      <c r="H971" s="627">
        <v>214.29</v>
      </c>
      <c r="I971" s="628">
        <v>0.12</v>
      </c>
      <c r="J971" s="626" t="s">
        <v>5331</v>
      </c>
    </row>
    <row r="972" ht="14.25" customHeight="1">
      <c r="A972" s="631">
        <v>44847.0</v>
      </c>
      <c r="B972" s="626" t="s">
        <v>5563</v>
      </c>
      <c r="C972" s="626" t="s">
        <v>6395</v>
      </c>
      <c r="D972" s="626" t="s">
        <v>6396</v>
      </c>
      <c r="E972" s="627">
        <v>0.0</v>
      </c>
      <c r="F972" s="627">
        <v>1785.72</v>
      </c>
      <c r="G972" s="627">
        <v>2000.0</v>
      </c>
      <c r="H972" s="627">
        <v>214.28</v>
      </c>
      <c r="I972" s="628">
        <v>0.12</v>
      </c>
      <c r="J972" s="626" t="s">
        <v>5331</v>
      </c>
    </row>
    <row r="973" ht="14.25" customHeight="1">
      <c r="A973" s="631">
        <v>44847.0</v>
      </c>
      <c r="B973" s="626" t="s">
        <v>5563</v>
      </c>
      <c r="C973" s="626" t="s">
        <v>6395</v>
      </c>
      <c r="D973" s="626" t="s">
        <v>6396</v>
      </c>
      <c r="E973" s="627">
        <v>0.0</v>
      </c>
      <c r="F973" s="627">
        <v>1785.72</v>
      </c>
      <c r="G973" s="627">
        <v>2000.0</v>
      </c>
      <c r="H973" s="627">
        <v>214.28</v>
      </c>
      <c r="I973" s="628">
        <v>0.12</v>
      </c>
      <c r="J973" s="626" t="s">
        <v>5331</v>
      </c>
    </row>
    <row r="974" ht="14.25" customHeight="1">
      <c r="A974" s="631">
        <v>44848.0</v>
      </c>
      <c r="B974" s="626" t="s">
        <v>5563</v>
      </c>
      <c r="C974" s="626" t="s">
        <v>6205</v>
      </c>
      <c r="D974" s="626" t="s">
        <v>6397</v>
      </c>
      <c r="E974" s="627">
        <v>0.0</v>
      </c>
      <c r="F974" s="627">
        <v>9261.0</v>
      </c>
      <c r="G974" s="627">
        <v>10372.32</v>
      </c>
      <c r="H974" s="627">
        <v>1111.32</v>
      </c>
      <c r="I974" s="628">
        <v>0.12</v>
      </c>
      <c r="J974" s="626" t="s">
        <v>5325</v>
      </c>
    </row>
    <row r="975" ht="14.25" customHeight="1">
      <c r="A975" s="631">
        <v>44848.0</v>
      </c>
      <c r="B975" s="626" t="s">
        <v>5563</v>
      </c>
      <c r="C975" s="626" t="s">
        <v>6205</v>
      </c>
      <c r="D975" s="626" t="s">
        <v>6397</v>
      </c>
      <c r="E975" s="627">
        <v>0.0</v>
      </c>
      <c r="F975" s="627">
        <v>2000.0</v>
      </c>
      <c r="G975" s="627">
        <v>2240.0</v>
      </c>
      <c r="H975" s="627">
        <v>240.0</v>
      </c>
      <c r="I975" s="628">
        <v>0.12</v>
      </c>
      <c r="J975" s="626" t="s">
        <v>5325</v>
      </c>
    </row>
    <row r="976" ht="14.25" customHeight="1">
      <c r="A976" s="631">
        <v>44848.0</v>
      </c>
      <c r="B976" s="626" t="s">
        <v>5563</v>
      </c>
      <c r="C976" s="626" t="s">
        <v>6398</v>
      </c>
      <c r="D976" s="626" t="s">
        <v>6399</v>
      </c>
      <c r="E976" s="627">
        <v>0.0</v>
      </c>
      <c r="F976" s="627">
        <v>491.07</v>
      </c>
      <c r="G976" s="627">
        <v>550.0</v>
      </c>
      <c r="H976" s="627">
        <v>58.93</v>
      </c>
      <c r="I976" s="628">
        <v>0.12</v>
      </c>
      <c r="J976" s="626" t="s">
        <v>5363</v>
      </c>
    </row>
    <row r="977" ht="14.25" customHeight="1">
      <c r="A977" s="631">
        <v>44849.0</v>
      </c>
      <c r="B977" s="626" t="s">
        <v>5563</v>
      </c>
      <c r="C977" s="626" t="s">
        <v>6400</v>
      </c>
      <c r="D977" s="626" t="s">
        <v>6401</v>
      </c>
      <c r="E977" s="627">
        <v>0.0</v>
      </c>
      <c r="F977" s="627">
        <v>892.86</v>
      </c>
      <c r="G977" s="627">
        <v>1000.0</v>
      </c>
      <c r="H977" s="627">
        <v>107.14</v>
      </c>
      <c r="I977" s="628">
        <v>0.12</v>
      </c>
      <c r="J977" s="626" t="s">
        <v>5399</v>
      </c>
    </row>
    <row r="978" ht="14.25" customHeight="1">
      <c r="A978" s="631">
        <v>44849.0</v>
      </c>
      <c r="B978" s="626" t="s">
        <v>5563</v>
      </c>
      <c r="C978" s="626" t="s">
        <v>6400</v>
      </c>
      <c r="D978" s="626" t="s">
        <v>6401</v>
      </c>
      <c r="E978" s="627">
        <v>0.0</v>
      </c>
      <c r="F978" s="627">
        <v>892.86</v>
      </c>
      <c r="G978" s="627">
        <v>1000.0</v>
      </c>
      <c r="H978" s="627">
        <v>107.14</v>
      </c>
      <c r="I978" s="628">
        <v>0.12</v>
      </c>
      <c r="J978" s="626" t="s">
        <v>5399</v>
      </c>
    </row>
    <row r="979" ht="14.25" customHeight="1">
      <c r="A979" s="631">
        <v>44849.0</v>
      </c>
      <c r="B979" s="626" t="s">
        <v>5563</v>
      </c>
      <c r="C979" s="626" t="s">
        <v>6400</v>
      </c>
      <c r="D979" s="626" t="s">
        <v>6401</v>
      </c>
      <c r="E979" s="627">
        <v>0.0</v>
      </c>
      <c r="F979" s="627">
        <v>35.71</v>
      </c>
      <c r="G979" s="627">
        <v>40.0</v>
      </c>
      <c r="H979" s="627">
        <v>4.29</v>
      </c>
      <c r="I979" s="628">
        <v>0.12</v>
      </c>
      <c r="J979" s="626" t="s">
        <v>5361</v>
      </c>
    </row>
    <row r="980" ht="14.25" customHeight="1">
      <c r="A980" s="631">
        <v>44849.0</v>
      </c>
      <c r="B980" s="626" t="s">
        <v>5563</v>
      </c>
      <c r="C980" s="626" t="s">
        <v>6400</v>
      </c>
      <c r="D980" s="626" t="s">
        <v>6401</v>
      </c>
      <c r="E980" s="627">
        <v>0.0</v>
      </c>
      <c r="F980" s="627">
        <v>13392.86</v>
      </c>
      <c r="G980" s="627">
        <v>15000.0</v>
      </c>
      <c r="H980" s="627">
        <v>1607.14</v>
      </c>
      <c r="I980" s="628">
        <v>0.12</v>
      </c>
      <c r="J980" s="626" t="s">
        <v>5331</v>
      </c>
    </row>
    <row r="981" ht="14.25" customHeight="1">
      <c r="A981" s="631">
        <v>44849.0</v>
      </c>
      <c r="B981" s="626" t="s">
        <v>5563</v>
      </c>
      <c r="C981" s="626" t="s">
        <v>6400</v>
      </c>
      <c r="D981" s="626" t="s">
        <v>6401</v>
      </c>
      <c r="E981" s="627">
        <v>0.0</v>
      </c>
      <c r="F981" s="627">
        <v>13392.86</v>
      </c>
      <c r="G981" s="627">
        <v>15000.0</v>
      </c>
      <c r="H981" s="627">
        <v>1607.14</v>
      </c>
      <c r="I981" s="628">
        <v>0.12</v>
      </c>
      <c r="J981" s="626" t="s">
        <v>5331</v>
      </c>
    </row>
    <row r="982" ht="14.25" customHeight="1">
      <c r="A982" s="631">
        <v>44849.0</v>
      </c>
      <c r="B982" s="626" t="s">
        <v>5563</v>
      </c>
      <c r="C982" s="626" t="s">
        <v>6400</v>
      </c>
      <c r="D982" s="626" t="s">
        <v>6401</v>
      </c>
      <c r="E982" s="627">
        <v>0.0</v>
      </c>
      <c r="F982" s="627">
        <v>446.43</v>
      </c>
      <c r="G982" s="627">
        <v>500.0</v>
      </c>
      <c r="H982" s="627">
        <v>53.57</v>
      </c>
      <c r="I982" s="628">
        <v>0.12</v>
      </c>
      <c r="J982" s="626" t="s">
        <v>5559</v>
      </c>
    </row>
    <row r="983" ht="14.25" customHeight="1">
      <c r="A983" s="631">
        <v>44849.0</v>
      </c>
      <c r="B983" s="626" t="s">
        <v>5563</v>
      </c>
      <c r="C983" s="626" t="s">
        <v>6400</v>
      </c>
      <c r="D983" s="626" t="s">
        <v>6401</v>
      </c>
      <c r="E983" s="627">
        <v>0.0</v>
      </c>
      <c r="F983" s="627">
        <v>446.43</v>
      </c>
      <c r="G983" s="627">
        <v>500.0</v>
      </c>
      <c r="H983" s="627">
        <v>53.57</v>
      </c>
      <c r="I983" s="628">
        <v>0.12</v>
      </c>
      <c r="J983" s="626" t="s">
        <v>5559</v>
      </c>
    </row>
    <row r="984" ht="14.25" customHeight="1">
      <c r="A984" s="631">
        <v>44849.0</v>
      </c>
      <c r="B984" s="626" t="s">
        <v>5563</v>
      </c>
      <c r="C984" s="626" t="s">
        <v>6400</v>
      </c>
      <c r="D984" s="626" t="s">
        <v>6401</v>
      </c>
      <c r="E984" s="627">
        <v>0.0</v>
      </c>
      <c r="F984" s="627">
        <v>446.43</v>
      </c>
      <c r="G984" s="627">
        <v>500.0</v>
      </c>
      <c r="H984" s="627">
        <v>53.57</v>
      </c>
      <c r="I984" s="628">
        <v>0.12</v>
      </c>
      <c r="J984" s="626" t="s">
        <v>5559</v>
      </c>
    </row>
    <row r="985" ht="14.25" customHeight="1">
      <c r="A985" s="631">
        <v>44849.0</v>
      </c>
      <c r="B985" s="626" t="s">
        <v>5563</v>
      </c>
      <c r="C985" s="626" t="s">
        <v>6400</v>
      </c>
      <c r="D985" s="626" t="s">
        <v>6401</v>
      </c>
      <c r="E985" s="627">
        <v>0.0</v>
      </c>
      <c r="F985" s="627">
        <v>446.43</v>
      </c>
      <c r="G985" s="627">
        <v>500.0</v>
      </c>
      <c r="H985" s="627">
        <v>53.57</v>
      </c>
      <c r="I985" s="628">
        <v>0.12</v>
      </c>
      <c r="J985" s="626" t="s">
        <v>5559</v>
      </c>
    </row>
    <row r="986" ht="14.25" customHeight="1">
      <c r="A986" s="631">
        <v>44851.0</v>
      </c>
      <c r="B986" s="626" t="s">
        <v>5563</v>
      </c>
      <c r="C986" s="626" t="s">
        <v>6147</v>
      </c>
      <c r="D986" s="626" t="s">
        <v>6402</v>
      </c>
      <c r="E986" s="627">
        <v>0.0</v>
      </c>
      <c r="F986" s="627">
        <v>4017.86</v>
      </c>
      <c r="G986" s="627">
        <v>4500.0</v>
      </c>
      <c r="H986" s="627">
        <v>482.14</v>
      </c>
      <c r="I986" s="628">
        <v>0.12</v>
      </c>
      <c r="J986" s="626" t="s">
        <v>5331</v>
      </c>
    </row>
    <row r="987" ht="14.25" customHeight="1">
      <c r="A987" s="631">
        <v>44851.0</v>
      </c>
      <c r="B987" s="626" t="s">
        <v>5563</v>
      </c>
      <c r="C987" s="626" t="s">
        <v>6199</v>
      </c>
      <c r="D987" s="626" t="s">
        <v>6403</v>
      </c>
      <c r="E987" s="627">
        <v>0.0</v>
      </c>
      <c r="F987" s="627">
        <v>6696.43</v>
      </c>
      <c r="G987" s="627">
        <v>7500.0</v>
      </c>
      <c r="H987" s="627">
        <v>803.57</v>
      </c>
      <c r="I987" s="628">
        <v>0.12</v>
      </c>
      <c r="J987" s="626" t="s">
        <v>5331</v>
      </c>
    </row>
    <row r="988" ht="14.25" customHeight="1">
      <c r="A988" s="631">
        <v>44851.0</v>
      </c>
      <c r="B988" s="626" t="s">
        <v>5563</v>
      </c>
      <c r="C988" s="626" t="s">
        <v>6404</v>
      </c>
      <c r="D988" s="626" t="s">
        <v>6405</v>
      </c>
      <c r="E988" s="627">
        <v>0.0</v>
      </c>
      <c r="F988" s="627">
        <v>3348.21</v>
      </c>
      <c r="G988" s="627">
        <v>3750.0</v>
      </c>
      <c r="H988" s="627">
        <v>401.79</v>
      </c>
      <c r="I988" s="628">
        <v>0.12</v>
      </c>
      <c r="J988" s="626" t="s">
        <v>5331</v>
      </c>
    </row>
    <row r="989" ht="14.25" customHeight="1">
      <c r="A989" s="631">
        <v>44853.0</v>
      </c>
      <c r="B989" s="626" t="s">
        <v>5563</v>
      </c>
      <c r="C989" s="626" t="s">
        <v>6406</v>
      </c>
      <c r="D989" s="626" t="s">
        <v>6407</v>
      </c>
      <c r="E989" s="627">
        <v>0.0</v>
      </c>
      <c r="F989" s="627">
        <v>128.57</v>
      </c>
      <c r="G989" s="627">
        <v>144.0</v>
      </c>
      <c r="H989" s="627">
        <v>15.43</v>
      </c>
      <c r="I989" s="628">
        <v>0.12</v>
      </c>
      <c r="J989" s="626" t="s">
        <v>5361</v>
      </c>
    </row>
    <row r="990" ht="14.25" customHeight="1">
      <c r="A990" s="631">
        <v>44853.0</v>
      </c>
      <c r="B990" s="626" t="s">
        <v>5563</v>
      </c>
      <c r="C990" s="626" t="s">
        <v>6393</v>
      </c>
      <c r="D990" s="626" t="s">
        <v>6408</v>
      </c>
      <c r="E990" s="627">
        <v>0.0</v>
      </c>
      <c r="F990" s="627">
        <v>2357.14</v>
      </c>
      <c r="G990" s="627">
        <v>2640.0</v>
      </c>
      <c r="H990" s="627">
        <v>282.86</v>
      </c>
      <c r="I990" s="628">
        <v>0.12</v>
      </c>
      <c r="J990" s="626" t="s">
        <v>5331</v>
      </c>
    </row>
    <row r="991" ht="14.25" customHeight="1">
      <c r="A991" s="631">
        <v>44853.0</v>
      </c>
      <c r="B991" s="626" t="s">
        <v>5563</v>
      </c>
      <c r="C991" s="626" t="s">
        <v>6228</v>
      </c>
      <c r="D991" s="626" t="s">
        <v>6409</v>
      </c>
      <c r="E991" s="627">
        <v>0.0</v>
      </c>
      <c r="F991" s="627">
        <v>6696.43</v>
      </c>
      <c r="G991" s="627">
        <v>7500.0</v>
      </c>
      <c r="H991" s="627">
        <v>803.57</v>
      </c>
      <c r="I991" s="628">
        <v>0.12</v>
      </c>
      <c r="J991" s="626" t="s">
        <v>5331</v>
      </c>
    </row>
    <row r="992" ht="14.25" customHeight="1">
      <c r="A992" s="631">
        <v>44854.0</v>
      </c>
      <c r="B992" s="626" t="s">
        <v>5563</v>
      </c>
      <c r="C992" s="626" t="s">
        <v>6404</v>
      </c>
      <c r="D992" s="626" t="s">
        <v>6410</v>
      </c>
      <c r="E992" s="627">
        <v>0.0</v>
      </c>
      <c r="F992" s="627">
        <v>3348.22</v>
      </c>
      <c r="G992" s="627">
        <v>3750.0</v>
      </c>
      <c r="H992" s="627">
        <v>401.78</v>
      </c>
      <c r="I992" s="628">
        <v>0.12</v>
      </c>
      <c r="J992" s="626" t="s">
        <v>5331</v>
      </c>
    </row>
    <row r="993" ht="14.25" customHeight="1">
      <c r="A993" s="631">
        <v>44854.0</v>
      </c>
      <c r="B993" s="626" t="s">
        <v>5563</v>
      </c>
      <c r="C993" s="626" t="s">
        <v>6404</v>
      </c>
      <c r="D993" s="626" t="s">
        <v>6410</v>
      </c>
      <c r="E993" s="627">
        <v>0.0</v>
      </c>
      <c r="F993" s="627">
        <v>17.86</v>
      </c>
      <c r="G993" s="627">
        <v>20.0</v>
      </c>
      <c r="H993" s="627">
        <v>2.14</v>
      </c>
      <c r="I993" s="628">
        <v>0.12</v>
      </c>
      <c r="J993" s="626" t="s">
        <v>5361</v>
      </c>
    </row>
    <row r="994" ht="14.25" customHeight="1">
      <c r="A994" s="631">
        <v>44855.0</v>
      </c>
      <c r="B994" s="626" t="s">
        <v>5563</v>
      </c>
      <c r="C994" s="626" t="s">
        <v>6411</v>
      </c>
      <c r="D994" s="626" t="s">
        <v>6412</v>
      </c>
      <c r="E994" s="627">
        <v>0.0</v>
      </c>
      <c r="F994" s="627">
        <v>491.07</v>
      </c>
      <c r="G994" s="627">
        <v>550.0</v>
      </c>
      <c r="H994" s="627">
        <v>58.93</v>
      </c>
      <c r="I994" s="628">
        <v>0.12</v>
      </c>
      <c r="J994" s="626" t="s">
        <v>5363</v>
      </c>
    </row>
    <row r="995" ht="14.25" customHeight="1">
      <c r="A995" s="631">
        <v>44858.0</v>
      </c>
      <c r="B995" s="626" t="s">
        <v>5563</v>
      </c>
      <c r="C995" s="626" t="s">
        <v>5912</v>
      </c>
      <c r="D995" s="626" t="s">
        <v>6413</v>
      </c>
      <c r="E995" s="627">
        <v>0.0</v>
      </c>
      <c r="F995" s="627">
        <v>3571.43</v>
      </c>
      <c r="G995" s="627">
        <v>4000.0</v>
      </c>
      <c r="H995" s="627">
        <v>428.57</v>
      </c>
      <c r="I995" s="628">
        <v>0.12</v>
      </c>
      <c r="J995" s="626" t="s">
        <v>5331</v>
      </c>
    </row>
    <row r="996" ht="14.25" customHeight="1">
      <c r="A996" s="631">
        <v>44858.0</v>
      </c>
      <c r="B996" s="626" t="s">
        <v>5563</v>
      </c>
      <c r="C996" s="626" t="s">
        <v>6414</v>
      </c>
      <c r="D996" s="626" t="s">
        <v>6415</v>
      </c>
      <c r="E996" s="627">
        <v>0.0</v>
      </c>
      <c r="F996" s="627">
        <v>736.61</v>
      </c>
      <c r="G996" s="627">
        <v>825.0</v>
      </c>
      <c r="H996" s="627">
        <v>88.39</v>
      </c>
      <c r="I996" s="628">
        <v>0.12</v>
      </c>
      <c r="J996" s="626" t="s">
        <v>5363</v>
      </c>
    </row>
    <row r="997" ht="14.25" customHeight="1">
      <c r="A997" s="631">
        <v>44859.0</v>
      </c>
      <c r="B997" s="626" t="s">
        <v>5563</v>
      </c>
      <c r="C997" s="626" t="s">
        <v>6258</v>
      </c>
      <c r="D997" s="626" t="s">
        <v>6416</v>
      </c>
      <c r="E997" s="627">
        <v>0.0</v>
      </c>
      <c r="F997" s="627">
        <v>1004.46</v>
      </c>
      <c r="G997" s="627">
        <v>1125.0</v>
      </c>
      <c r="H997" s="627">
        <v>120.54</v>
      </c>
      <c r="I997" s="628">
        <v>0.12</v>
      </c>
      <c r="J997" s="626" t="s">
        <v>5331</v>
      </c>
    </row>
    <row r="998" ht="14.25" customHeight="1">
      <c r="A998" s="631">
        <v>44859.0</v>
      </c>
      <c r="B998" s="626" t="s">
        <v>5563</v>
      </c>
      <c r="C998" s="626" t="s">
        <v>6258</v>
      </c>
      <c r="D998" s="626" t="s">
        <v>6417</v>
      </c>
      <c r="E998" s="627">
        <v>0.0</v>
      </c>
      <c r="F998" s="627">
        <v>1004.46</v>
      </c>
      <c r="G998" s="627">
        <v>1125.0</v>
      </c>
      <c r="H998" s="627">
        <v>120.54</v>
      </c>
      <c r="I998" s="628">
        <v>0.12</v>
      </c>
      <c r="J998" s="626" t="s">
        <v>5331</v>
      </c>
    </row>
    <row r="999" ht="14.25" customHeight="1">
      <c r="A999" s="631">
        <v>44860.0</v>
      </c>
      <c r="B999" s="626" t="s">
        <v>5563</v>
      </c>
      <c r="C999" s="626" t="s">
        <v>6386</v>
      </c>
      <c r="D999" s="626" t="s">
        <v>6418</v>
      </c>
      <c r="E999" s="627">
        <v>0.0</v>
      </c>
      <c r="F999" s="627">
        <v>4910.71</v>
      </c>
      <c r="G999" s="627">
        <v>5500.0</v>
      </c>
      <c r="H999" s="627">
        <v>589.29</v>
      </c>
      <c r="I999" s="628">
        <v>0.12</v>
      </c>
      <c r="J999" s="626" t="s">
        <v>5331</v>
      </c>
    </row>
    <row r="1000" ht="14.25" customHeight="1">
      <c r="A1000" s="631">
        <v>44860.0</v>
      </c>
      <c r="B1000" s="626" t="s">
        <v>5563</v>
      </c>
      <c r="C1000" s="626" t="s">
        <v>6393</v>
      </c>
      <c r="D1000" s="626" t="s">
        <v>6419</v>
      </c>
      <c r="E1000" s="627">
        <v>0.0</v>
      </c>
      <c r="F1000" s="627">
        <v>2357.14</v>
      </c>
      <c r="G1000" s="627">
        <v>2640.0</v>
      </c>
      <c r="H1000" s="627">
        <v>282.86</v>
      </c>
      <c r="I1000" s="628">
        <v>0.12</v>
      </c>
      <c r="J1000" s="626" t="s">
        <v>5331</v>
      </c>
    </row>
    <row r="1001" ht="14.25" customHeight="1">
      <c r="A1001" s="631">
        <v>44861.0</v>
      </c>
      <c r="B1001" s="626" t="s">
        <v>5563</v>
      </c>
      <c r="C1001" s="626" t="s">
        <v>5912</v>
      </c>
      <c r="D1001" s="626" t="s">
        <v>6420</v>
      </c>
      <c r="E1001" s="627">
        <v>0.0</v>
      </c>
      <c r="F1001" s="627">
        <v>1785.71</v>
      </c>
      <c r="G1001" s="627">
        <v>2000.0</v>
      </c>
      <c r="H1001" s="627">
        <v>214.29</v>
      </c>
      <c r="I1001" s="628">
        <v>0.12</v>
      </c>
      <c r="J1001" s="626" t="s">
        <v>5331</v>
      </c>
    </row>
    <row r="1002" ht="14.25" customHeight="1">
      <c r="A1002" s="631">
        <v>44861.0</v>
      </c>
      <c r="B1002" s="626" t="s">
        <v>5563</v>
      </c>
      <c r="C1002" s="626" t="s">
        <v>6291</v>
      </c>
      <c r="D1002" s="626" t="s">
        <v>6421</v>
      </c>
      <c r="E1002" s="627">
        <v>0.0</v>
      </c>
      <c r="F1002" s="627">
        <v>3571.43</v>
      </c>
      <c r="G1002" s="627">
        <v>4000.0</v>
      </c>
      <c r="H1002" s="627">
        <v>428.57</v>
      </c>
      <c r="I1002" s="628">
        <v>0.12</v>
      </c>
      <c r="J1002" s="626" t="s">
        <v>5331</v>
      </c>
    </row>
    <row r="1003" ht="14.25" customHeight="1">
      <c r="A1003" s="631">
        <v>44861.0</v>
      </c>
      <c r="B1003" s="626" t="s">
        <v>5563</v>
      </c>
      <c r="C1003" s="626" t="s">
        <v>6291</v>
      </c>
      <c r="D1003" s="626" t="s">
        <v>6421</v>
      </c>
      <c r="E1003" s="627">
        <v>0.0</v>
      </c>
      <c r="F1003" s="627">
        <v>3571.43</v>
      </c>
      <c r="G1003" s="627">
        <v>4000.0</v>
      </c>
      <c r="H1003" s="627">
        <v>428.57</v>
      </c>
      <c r="I1003" s="628">
        <v>0.12</v>
      </c>
      <c r="J1003" s="626" t="s">
        <v>5331</v>
      </c>
    </row>
    <row r="1004" ht="14.25" customHeight="1">
      <c r="A1004" s="631">
        <v>44861.0</v>
      </c>
      <c r="B1004" s="626" t="s">
        <v>5563</v>
      </c>
      <c r="C1004" s="626" t="s">
        <v>6291</v>
      </c>
      <c r="D1004" s="626" t="s">
        <v>6421</v>
      </c>
      <c r="E1004" s="627">
        <v>0.0</v>
      </c>
      <c r="F1004" s="627">
        <v>3571.43</v>
      </c>
      <c r="G1004" s="627">
        <v>4000.0</v>
      </c>
      <c r="H1004" s="627">
        <v>428.57</v>
      </c>
      <c r="I1004" s="628">
        <v>0.12</v>
      </c>
      <c r="J1004" s="626" t="s">
        <v>5331</v>
      </c>
    </row>
    <row r="1005" ht="14.25" customHeight="1">
      <c r="A1005" s="631">
        <v>44861.0</v>
      </c>
      <c r="B1005" s="626" t="s">
        <v>5563</v>
      </c>
      <c r="C1005" s="626" t="s">
        <v>6291</v>
      </c>
      <c r="D1005" s="626" t="s">
        <v>6421</v>
      </c>
      <c r="E1005" s="627">
        <v>0.0</v>
      </c>
      <c r="F1005" s="627">
        <v>3571.43</v>
      </c>
      <c r="G1005" s="627">
        <v>4000.0</v>
      </c>
      <c r="H1005" s="627">
        <v>428.57</v>
      </c>
      <c r="I1005" s="628">
        <v>0.12</v>
      </c>
      <c r="J1005" s="626" t="s">
        <v>5331</v>
      </c>
    </row>
    <row r="1006" ht="14.25" customHeight="1">
      <c r="A1006" s="631">
        <v>44861.0</v>
      </c>
      <c r="B1006" s="626" t="s">
        <v>5563</v>
      </c>
      <c r="C1006" s="626" t="s">
        <v>6422</v>
      </c>
      <c r="D1006" s="626" t="s">
        <v>6423</v>
      </c>
      <c r="E1006" s="627">
        <v>0.0</v>
      </c>
      <c r="F1006" s="627">
        <v>491.07</v>
      </c>
      <c r="G1006" s="627">
        <v>550.0</v>
      </c>
      <c r="H1006" s="627">
        <v>58.93</v>
      </c>
      <c r="I1006" s="628">
        <v>0.12</v>
      </c>
      <c r="J1006" s="626" t="s">
        <v>5363</v>
      </c>
    </row>
    <row r="1007" ht="14.25" customHeight="1">
      <c r="A1007" s="631">
        <v>44865.0</v>
      </c>
      <c r="B1007" s="626" t="s">
        <v>5563</v>
      </c>
      <c r="C1007" s="626" t="s">
        <v>5902</v>
      </c>
      <c r="D1007" s="626" t="s">
        <v>6424</v>
      </c>
      <c r="E1007" s="627">
        <v>0.0</v>
      </c>
      <c r="F1007" s="627">
        <v>267.86</v>
      </c>
      <c r="G1007" s="627">
        <v>300.0</v>
      </c>
      <c r="H1007" s="627">
        <v>32.14</v>
      </c>
      <c r="I1007" s="628">
        <v>0.12</v>
      </c>
      <c r="J1007" s="626" t="s">
        <v>5320</v>
      </c>
    </row>
    <row r="1008" ht="14.25" customHeight="1">
      <c r="A1008" s="629" t="s">
        <v>5560</v>
      </c>
      <c r="B1008" s="629"/>
      <c r="C1008" s="629"/>
      <c r="D1008" s="629"/>
      <c r="E1008" s="630">
        <v>0.0</v>
      </c>
      <c r="F1008" s="630">
        <v>132880.66</v>
      </c>
      <c r="G1008" s="630">
        <v>148826.32</v>
      </c>
      <c r="H1008" s="630">
        <v>15945.66</v>
      </c>
      <c r="I1008" s="629"/>
      <c r="J1008" s="629"/>
    </row>
    <row r="1009" ht="14.25" customHeight="1">
      <c r="A1009" s="614"/>
      <c r="B1009" s="614"/>
      <c r="C1009" s="614"/>
      <c r="D1009" s="614"/>
      <c r="E1009" s="615"/>
      <c r="F1009" s="632">
        <f>F1008-SI!I1563</f>
        <v>-417656.6079</v>
      </c>
      <c r="G1009" s="615"/>
      <c r="H1009" s="615"/>
      <c r="I1009" s="614"/>
      <c r="J1009" s="614"/>
    </row>
    <row r="1010" ht="14.25" customHeight="1">
      <c r="A1010" s="633" t="s">
        <v>5284</v>
      </c>
      <c r="B1010" s="633"/>
      <c r="C1010" s="633"/>
      <c r="D1010" s="633"/>
      <c r="E1010" s="634">
        <v>3000.0</v>
      </c>
      <c r="F1010" s="634">
        <v>135891.13</v>
      </c>
      <c r="G1010" s="634">
        <v>148836.79</v>
      </c>
      <c r="H1010" s="634">
        <v>15945.66</v>
      </c>
      <c r="I1010" s="633"/>
      <c r="J1010" s="633"/>
    </row>
    <row r="1011" ht="14.25" customHeight="1">
      <c r="A1011" s="635"/>
      <c r="B1011" s="635"/>
      <c r="C1011" s="635"/>
      <c r="D1011" s="635"/>
      <c r="E1011" s="636"/>
      <c r="F1011" s="636"/>
      <c r="G1011" s="636"/>
      <c r="H1011" s="636"/>
      <c r="I1011" s="635"/>
      <c r="J1011" s="635"/>
    </row>
    <row r="1012" ht="14.25" customHeight="1">
      <c r="A1012" s="637"/>
      <c r="B1012" s="637"/>
      <c r="C1012" s="637"/>
      <c r="D1012" s="637"/>
      <c r="E1012" s="638"/>
      <c r="F1012" s="638"/>
      <c r="G1012" s="638"/>
      <c r="H1012" s="638"/>
      <c r="I1012" s="637"/>
      <c r="J1012" s="637"/>
      <c r="K1012" s="576"/>
      <c r="L1012" s="576"/>
      <c r="M1012" s="576"/>
      <c r="N1012" s="576"/>
      <c r="O1012" s="576"/>
      <c r="P1012" s="576"/>
      <c r="Q1012" s="576"/>
      <c r="R1012" s="576"/>
      <c r="S1012" s="576"/>
      <c r="T1012" s="576"/>
      <c r="U1012" s="576"/>
      <c r="V1012" s="576"/>
      <c r="W1012" s="576"/>
      <c r="X1012" s="576"/>
      <c r="Y1012" s="576"/>
      <c r="Z1012" s="576"/>
    </row>
    <row r="1013">
      <c r="A1013" s="612" t="s">
        <v>5285</v>
      </c>
    </row>
    <row r="1014">
      <c r="A1014" s="613" t="s">
        <v>5129</v>
      </c>
    </row>
    <row r="1015">
      <c r="A1015" s="613" t="s">
        <v>6425</v>
      </c>
    </row>
    <row r="1016">
      <c r="A1016" s="613" t="s">
        <v>6010</v>
      </c>
    </row>
    <row r="1017" ht="14.25" customHeight="1">
      <c r="A1017" s="614"/>
      <c r="B1017" s="614"/>
      <c r="C1017" s="614"/>
      <c r="D1017" s="614"/>
      <c r="E1017" s="615"/>
      <c r="F1017" s="615"/>
      <c r="G1017" s="615"/>
      <c r="H1017" s="615"/>
      <c r="I1017" s="614"/>
      <c r="J1017" s="614"/>
    </row>
    <row r="1018" ht="14.25" customHeight="1">
      <c r="A1018" s="616" t="s">
        <v>6378</v>
      </c>
    </row>
    <row r="1019" ht="14.25" customHeight="1">
      <c r="A1019" s="614"/>
      <c r="B1019" s="614"/>
      <c r="C1019" s="614"/>
      <c r="D1019" s="614"/>
      <c r="E1019" s="615"/>
      <c r="F1019" s="615"/>
      <c r="G1019" s="615"/>
      <c r="H1019" s="615"/>
      <c r="I1019" s="614"/>
      <c r="J1019" s="614"/>
    </row>
    <row r="1020" ht="14.25" customHeight="1">
      <c r="A1020" s="617" t="s">
        <v>97</v>
      </c>
      <c r="B1020" s="617" t="s">
        <v>5132</v>
      </c>
      <c r="C1020" s="617" t="s">
        <v>101</v>
      </c>
      <c r="D1020" s="617" t="s">
        <v>5134</v>
      </c>
      <c r="E1020" s="618" t="s">
        <v>5135</v>
      </c>
      <c r="F1020" s="618" t="s">
        <v>5136</v>
      </c>
      <c r="G1020" s="618" t="s">
        <v>5137</v>
      </c>
      <c r="H1020" s="618" t="s">
        <v>5139</v>
      </c>
      <c r="I1020" s="619" t="s">
        <v>5288</v>
      </c>
      <c r="J1020" s="617" t="s">
        <v>5140</v>
      </c>
    </row>
    <row r="1021" ht="14.25" customHeight="1">
      <c r="A1021" s="614"/>
      <c r="B1021" s="614"/>
      <c r="C1021" s="614"/>
      <c r="D1021" s="614"/>
      <c r="E1021" s="615"/>
      <c r="F1021" s="615"/>
      <c r="G1021" s="615"/>
      <c r="H1021" s="615"/>
      <c r="I1021" s="614"/>
      <c r="J1021" s="614"/>
    </row>
    <row r="1022" ht="14.25" customHeight="1">
      <c r="A1022" s="620" t="s">
        <v>5302</v>
      </c>
      <c r="B1022" s="13"/>
      <c r="C1022" s="13"/>
      <c r="D1022" s="13"/>
      <c r="E1022" s="13"/>
      <c r="F1022" s="13"/>
      <c r="G1022" s="13"/>
      <c r="H1022" s="13"/>
      <c r="I1022" s="13"/>
      <c r="J1022" s="13"/>
    </row>
    <row r="1023" ht="14.25" customHeight="1">
      <c r="A1023" s="621">
        <v>44866.0</v>
      </c>
      <c r="B1023" s="622" t="s">
        <v>5563</v>
      </c>
      <c r="C1023" s="622" t="s">
        <v>6426</v>
      </c>
      <c r="D1023" s="622" t="s">
        <v>6427</v>
      </c>
      <c r="E1023" s="623">
        <v>0.0</v>
      </c>
      <c r="F1023" s="623">
        <v>267.86</v>
      </c>
      <c r="G1023" s="623">
        <v>300.0</v>
      </c>
      <c r="H1023" s="623">
        <v>32.14</v>
      </c>
      <c r="I1023" s="624">
        <v>0.12</v>
      </c>
      <c r="J1023" s="622" t="s">
        <v>5470</v>
      </c>
    </row>
    <row r="1024" ht="14.25" customHeight="1">
      <c r="A1024" s="625">
        <v>44867.0</v>
      </c>
      <c r="B1024" s="626" t="s">
        <v>5563</v>
      </c>
      <c r="C1024" s="626" t="s">
        <v>6346</v>
      </c>
      <c r="D1024" s="626" t="s">
        <v>6428</v>
      </c>
      <c r="E1024" s="627">
        <v>0.0</v>
      </c>
      <c r="F1024" s="627">
        <v>2678.57</v>
      </c>
      <c r="G1024" s="627">
        <v>3000.0</v>
      </c>
      <c r="H1024" s="627">
        <v>321.43</v>
      </c>
      <c r="I1024" s="628">
        <v>0.12</v>
      </c>
      <c r="J1024" s="626" t="s">
        <v>5292</v>
      </c>
    </row>
    <row r="1025" ht="14.25" customHeight="1">
      <c r="A1025" s="625">
        <v>44867.0</v>
      </c>
      <c r="B1025" s="626" t="s">
        <v>5563</v>
      </c>
      <c r="C1025" s="626" t="s">
        <v>6284</v>
      </c>
      <c r="D1025" s="626" t="s">
        <v>6429</v>
      </c>
      <c r="E1025" s="627">
        <v>0.0</v>
      </c>
      <c r="F1025" s="627">
        <v>2678.57</v>
      </c>
      <c r="G1025" s="627">
        <v>3000.0</v>
      </c>
      <c r="H1025" s="627">
        <v>321.43</v>
      </c>
      <c r="I1025" s="628">
        <v>0.12</v>
      </c>
      <c r="J1025" s="626" t="s">
        <v>5292</v>
      </c>
    </row>
    <row r="1026" ht="14.25" customHeight="1">
      <c r="A1026" s="625">
        <v>44867.0</v>
      </c>
      <c r="B1026" s="626" t="s">
        <v>5563</v>
      </c>
      <c r="C1026" s="626" t="s">
        <v>6077</v>
      </c>
      <c r="D1026" s="626" t="s">
        <v>6430</v>
      </c>
      <c r="E1026" s="627">
        <v>0.0</v>
      </c>
      <c r="F1026" s="627">
        <v>1116.07</v>
      </c>
      <c r="G1026" s="627">
        <v>1250.0</v>
      </c>
      <c r="H1026" s="627">
        <v>133.93</v>
      </c>
      <c r="I1026" s="628">
        <v>0.12</v>
      </c>
      <c r="J1026" s="626" t="s">
        <v>5308</v>
      </c>
    </row>
    <row r="1027" ht="14.25" customHeight="1">
      <c r="A1027" s="625">
        <v>44868.0</v>
      </c>
      <c r="B1027" s="626" t="s">
        <v>5563</v>
      </c>
      <c r="C1027" s="626" t="s">
        <v>6431</v>
      </c>
      <c r="D1027" s="626" t="s">
        <v>6432</v>
      </c>
      <c r="E1027" s="627">
        <v>0.0</v>
      </c>
      <c r="F1027" s="627">
        <v>562.5</v>
      </c>
      <c r="G1027" s="627">
        <v>630.0</v>
      </c>
      <c r="H1027" s="627">
        <v>67.5</v>
      </c>
      <c r="I1027" s="628">
        <v>0.12</v>
      </c>
      <c r="J1027" s="626" t="s">
        <v>5470</v>
      </c>
    </row>
    <row r="1028" ht="14.25" customHeight="1">
      <c r="A1028" s="625">
        <v>44868.0</v>
      </c>
      <c r="B1028" s="626" t="s">
        <v>5563</v>
      </c>
      <c r="C1028" s="626" t="s">
        <v>6433</v>
      </c>
      <c r="D1028" s="626" t="s">
        <v>6434</v>
      </c>
      <c r="E1028" s="627">
        <v>0.0</v>
      </c>
      <c r="F1028" s="627">
        <v>562.5</v>
      </c>
      <c r="G1028" s="627">
        <v>630.0</v>
      </c>
      <c r="H1028" s="627">
        <v>67.5</v>
      </c>
      <c r="I1028" s="628">
        <v>0.12</v>
      </c>
      <c r="J1028" s="626" t="s">
        <v>5470</v>
      </c>
    </row>
    <row r="1029" ht="14.25" customHeight="1">
      <c r="A1029" s="625">
        <v>44868.0</v>
      </c>
      <c r="B1029" s="626" t="s">
        <v>5563</v>
      </c>
      <c r="C1029" s="626" t="s">
        <v>5837</v>
      </c>
      <c r="D1029" s="626" t="s">
        <v>6435</v>
      </c>
      <c r="E1029" s="627">
        <v>0.0</v>
      </c>
      <c r="F1029" s="627">
        <v>1237.38</v>
      </c>
      <c r="G1029" s="627">
        <v>1385.86</v>
      </c>
      <c r="H1029" s="627">
        <v>148.48</v>
      </c>
      <c r="I1029" s="628">
        <v>0.12</v>
      </c>
      <c r="J1029" s="626" t="s">
        <v>5331</v>
      </c>
    </row>
    <row r="1030" ht="14.25" customHeight="1">
      <c r="A1030" s="625">
        <v>44868.0</v>
      </c>
      <c r="B1030" s="626" t="s">
        <v>5563</v>
      </c>
      <c r="C1030" s="626" t="s">
        <v>6436</v>
      </c>
      <c r="D1030" s="626" t="s">
        <v>6437</v>
      </c>
      <c r="E1030" s="627">
        <v>0.0</v>
      </c>
      <c r="F1030" s="627">
        <v>3348.21</v>
      </c>
      <c r="G1030" s="627">
        <v>3750.0</v>
      </c>
      <c r="H1030" s="627">
        <v>401.79</v>
      </c>
      <c r="I1030" s="628">
        <v>0.12</v>
      </c>
      <c r="J1030" s="626" t="s">
        <v>5331</v>
      </c>
    </row>
    <row r="1031" ht="14.25" customHeight="1">
      <c r="A1031" s="625">
        <v>44869.0</v>
      </c>
      <c r="B1031" s="626" t="s">
        <v>5563</v>
      </c>
      <c r="C1031" s="626" t="s">
        <v>6438</v>
      </c>
      <c r="D1031" s="626" t="s">
        <v>6439</v>
      </c>
      <c r="E1031" s="627">
        <v>0.0</v>
      </c>
      <c r="F1031" s="627">
        <v>2477.68</v>
      </c>
      <c r="G1031" s="627">
        <v>2775.0</v>
      </c>
      <c r="H1031" s="627">
        <v>297.32</v>
      </c>
      <c r="I1031" s="628">
        <v>0.12</v>
      </c>
      <c r="J1031" s="626" t="s">
        <v>5331</v>
      </c>
    </row>
    <row r="1032" ht="14.25" customHeight="1">
      <c r="A1032" s="625">
        <v>44869.0</v>
      </c>
      <c r="B1032" s="626" t="s">
        <v>5563</v>
      </c>
      <c r="C1032" s="626" t="s">
        <v>6438</v>
      </c>
      <c r="D1032" s="626" t="s">
        <v>6439</v>
      </c>
      <c r="E1032" s="627">
        <v>0.0</v>
      </c>
      <c r="F1032" s="627">
        <v>2477.68</v>
      </c>
      <c r="G1032" s="627">
        <v>2775.0</v>
      </c>
      <c r="H1032" s="627">
        <v>297.32</v>
      </c>
      <c r="I1032" s="628">
        <v>0.12</v>
      </c>
      <c r="J1032" s="626" t="s">
        <v>5331</v>
      </c>
    </row>
    <row r="1033" ht="14.25" customHeight="1">
      <c r="A1033" s="625">
        <v>44869.0</v>
      </c>
      <c r="B1033" s="626" t="s">
        <v>5563</v>
      </c>
      <c r="C1033" s="626" t="s">
        <v>6342</v>
      </c>
      <c r="D1033" s="626" t="s">
        <v>6440</v>
      </c>
      <c r="E1033" s="627">
        <v>0.0</v>
      </c>
      <c r="F1033" s="627">
        <v>4464.29</v>
      </c>
      <c r="G1033" s="627">
        <v>5000.0</v>
      </c>
      <c r="H1033" s="627">
        <v>535.71</v>
      </c>
      <c r="I1033" s="628">
        <v>0.12</v>
      </c>
      <c r="J1033" s="626" t="s">
        <v>5366</v>
      </c>
    </row>
    <row r="1034" ht="14.25" customHeight="1">
      <c r="A1034" s="625">
        <v>44869.0</v>
      </c>
      <c r="B1034" s="626" t="s">
        <v>5563</v>
      </c>
      <c r="C1034" s="626" t="s">
        <v>6441</v>
      </c>
      <c r="D1034" s="626" t="s">
        <v>6442</v>
      </c>
      <c r="E1034" s="627">
        <v>0.0</v>
      </c>
      <c r="F1034" s="627">
        <v>1116.07</v>
      </c>
      <c r="G1034" s="627">
        <v>1250.0</v>
      </c>
      <c r="H1034" s="627">
        <v>133.93</v>
      </c>
      <c r="I1034" s="628">
        <v>0.12</v>
      </c>
      <c r="J1034" s="626" t="s">
        <v>5331</v>
      </c>
    </row>
    <row r="1035" ht="14.25" customHeight="1">
      <c r="A1035" s="625">
        <v>44872.0</v>
      </c>
      <c r="B1035" s="626" t="s">
        <v>5563</v>
      </c>
      <c r="C1035" s="626" t="s">
        <v>6443</v>
      </c>
      <c r="D1035" s="626" t="s">
        <v>6444</v>
      </c>
      <c r="E1035" s="627">
        <v>0.0</v>
      </c>
      <c r="F1035" s="627">
        <v>2946.43</v>
      </c>
      <c r="G1035" s="627">
        <v>3300.0</v>
      </c>
      <c r="H1035" s="627">
        <v>353.57</v>
      </c>
      <c r="I1035" s="628">
        <v>0.12</v>
      </c>
      <c r="J1035" s="626" t="s">
        <v>6021</v>
      </c>
    </row>
    <row r="1036" ht="14.25" customHeight="1">
      <c r="A1036" s="625">
        <v>44872.0</v>
      </c>
      <c r="B1036" s="626" t="s">
        <v>5563</v>
      </c>
      <c r="C1036" s="626" t="s">
        <v>6441</v>
      </c>
      <c r="D1036" s="626" t="s">
        <v>6442</v>
      </c>
      <c r="E1036" s="627">
        <v>0.0</v>
      </c>
      <c r="F1036" s="627">
        <v>1116.07</v>
      </c>
      <c r="G1036" s="627">
        <v>1250.0</v>
      </c>
      <c r="H1036" s="627">
        <v>133.93</v>
      </c>
      <c r="I1036" s="628">
        <v>0.12</v>
      </c>
      <c r="J1036" s="626" t="s">
        <v>5331</v>
      </c>
    </row>
    <row r="1037" ht="14.25" customHeight="1">
      <c r="A1037" s="625">
        <v>44872.0</v>
      </c>
      <c r="B1037" s="626" t="s">
        <v>5563</v>
      </c>
      <c r="C1037" s="626" t="s">
        <v>5831</v>
      </c>
      <c r="D1037" s="626" t="s">
        <v>6445</v>
      </c>
      <c r="E1037" s="627">
        <v>0.0</v>
      </c>
      <c r="F1037" s="627">
        <v>4725.0</v>
      </c>
      <c r="G1037" s="627">
        <v>5292.0</v>
      </c>
      <c r="H1037" s="627">
        <v>567.0</v>
      </c>
      <c r="I1037" s="628">
        <v>0.12</v>
      </c>
      <c r="J1037" s="626" t="s">
        <v>5325</v>
      </c>
    </row>
    <row r="1038" ht="14.25" customHeight="1">
      <c r="A1038" s="625">
        <v>44872.0</v>
      </c>
      <c r="B1038" s="626" t="s">
        <v>5563</v>
      </c>
      <c r="C1038" s="626" t="s">
        <v>5831</v>
      </c>
      <c r="D1038" s="626" t="s">
        <v>6445</v>
      </c>
      <c r="E1038" s="627">
        <v>0.0</v>
      </c>
      <c r="F1038" s="627">
        <v>9450.0</v>
      </c>
      <c r="G1038" s="627">
        <v>10584.0</v>
      </c>
      <c r="H1038" s="627">
        <v>1134.0</v>
      </c>
      <c r="I1038" s="628">
        <v>0.12</v>
      </c>
      <c r="J1038" s="626" t="s">
        <v>5325</v>
      </c>
    </row>
    <row r="1039" ht="14.25" customHeight="1">
      <c r="A1039" s="625">
        <v>44872.0</v>
      </c>
      <c r="B1039" s="626" t="s">
        <v>5563</v>
      </c>
      <c r="C1039" s="626" t="s">
        <v>5831</v>
      </c>
      <c r="D1039" s="626" t="s">
        <v>6445</v>
      </c>
      <c r="E1039" s="627">
        <v>0.0</v>
      </c>
      <c r="F1039" s="627">
        <v>300000.0</v>
      </c>
      <c r="G1039" s="627">
        <v>336000.0</v>
      </c>
      <c r="H1039" s="627">
        <v>36000.0</v>
      </c>
      <c r="I1039" s="628">
        <v>0.12</v>
      </c>
      <c r="J1039" s="626" t="s">
        <v>5324</v>
      </c>
    </row>
    <row r="1040" ht="14.25" customHeight="1">
      <c r="A1040" s="625">
        <v>44872.0</v>
      </c>
      <c r="B1040" s="626" t="s">
        <v>5563</v>
      </c>
      <c r="C1040" s="626" t="s">
        <v>5831</v>
      </c>
      <c r="D1040" s="626" t="s">
        <v>6445</v>
      </c>
      <c r="E1040" s="627">
        <v>0.0</v>
      </c>
      <c r="F1040" s="627">
        <v>160000.0</v>
      </c>
      <c r="G1040" s="627">
        <v>179200.0</v>
      </c>
      <c r="H1040" s="627">
        <v>19200.0</v>
      </c>
      <c r="I1040" s="628">
        <v>0.12</v>
      </c>
      <c r="J1040" s="626" t="s">
        <v>5324</v>
      </c>
    </row>
    <row r="1041" ht="14.25" customHeight="1">
      <c r="A1041" s="625">
        <v>44872.0</v>
      </c>
      <c r="B1041" s="626" t="s">
        <v>5563</v>
      </c>
      <c r="C1041" s="626" t="s">
        <v>5831</v>
      </c>
      <c r="D1041" s="626" t="s">
        <v>6445</v>
      </c>
      <c r="E1041" s="627">
        <v>0.0</v>
      </c>
      <c r="F1041" s="627">
        <v>250000.0</v>
      </c>
      <c r="G1041" s="627">
        <v>280000.0</v>
      </c>
      <c r="H1041" s="627">
        <v>30000.0</v>
      </c>
      <c r="I1041" s="628">
        <v>0.12</v>
      </c>
      <c r="J1041" s="626" t="s">
        <v>5324</v>
      </c>
    </row>
    <row r="1042" ht="14.25" customHeight="1">
      <c r="A1042" s="625">
        <v>44872.0</v>
      </c>
      <c r="B1042" s="626" t="s">
        <v>5563</v>
      </c>
      <c r="C1042" s="626" t="s">
        <v>5831</v>
      </c>
      <c r="D1042" s="626" t="s">
        <v>6445</v>
      </c>
      <c r="E1042" s="627">
        <v>0.0</v>
      </c>
      <c r="F1042" s="627">
        <v>180000.0</v>
      </c>
      <c r="G1042" s="627">
        <v>201600.0</v>
      </c>
      <c r="H1042" s="627">
        <v>21600.0</v>
      </c>
      <c r="I1042" s="628">
        <v>0.12</v>
      </c>
      <c r="J1042" s="626" t="s">
        <v>5324</v>
      </c>
    </row>
    <row r="1043" ht="14.25" customHeight="1">
      <c r="A1043" s="625">
        <v>44872.0</v>
      </c>
      <c r="B1043" s="626" t="s">
        <v>5563</v>
      </c>
      <c r="C1043" s="626" t="s">
        <v>5831</v>
      </c>
      <c r="D1043" s="626" t="s">
        <v>6445</v>
      </c>
      <c r="E1043" s="627">
        <v>0.0</v>
      </c>
      <c r="F1043" s="627">
        <v>250000.0</v>
      </c>
      <c r="G1043" s="627">
        <v>280000.0</v>
      </c>
      <c r="H1043" s="627">
        <v>30000.0</v>
      </c>
      <c r="I1043" s="628">
        <v>0.12</v>
      </c>
      <c r="J1043" s="626" t="s">
        <v>5324</v>
      </c>
    </row>
    <row r="1044" ht="14.25" customHeight="1">
      <c r="A1044" s="625">
        <v>44872.0</v>
      </c>
      <c r="B1044" s="626" t="s">
        <v>5563</v>
      </c>
      <c r="C1044" s="626" t="s">
        <v>5831</v>
      </c>
      <c r="D1044" s="626" t="s">
        <v>6445</v>
      </c>
      <c r="E1044" s="627">
        <v>0.0</v>
      </c>
      <c r="F1044" s="627">
        <v>150000.0</v>
      </c>
      <c r="G1044" s="627">
        <v>168000.0</v>
      </c>
      <c r="H1044" s="627">
        <v>18000.0</v>
      </c>
      <c r="I1044" s="628">
        <v>0.12</v>
      </c>
      <c r="J1044" s="626" t="s">
        <v>5324</v>
      </c>
    </row>
    <row r="1045" ht="14.25" customHeight="1">
      <c r="A1045" s="625">
        <v>44872.0</v>
      </c>
      <c r="B1045" s="626" t="s">
        <v>5563</v>
      </c>
      <c r="C1045" s="626" t="s">
        <v>5831</v>
      </c>
      <c r="D1045" s="626" t="s">
        <v>6445</v>
      </c>
      <c r="E1045" s="627">
        <v>0.0</v>
      </c>
      <c r="F1045" s="627">
        <v>60000.0</v>
      </c>
      <c r="G1045" s="627">
        <v>67200.0</v>
      </c>
      <c r="H1045" s="627">
        <v>7200.0</v>
      </c>
      <c r="I1045" s="628">
        <v>0.12</v>
      </c>
      <c r="J1045" s="626" t="s">
        <v>5324</v>
      </c>
    </row>
    <row r="1046" ht="14.25" customHeight="1">
      <c r="A1046" s="625">
        <v>44872.0</v>
      </c>
      <c r="B1046" s="626" t="s">
        <v>5563</v>
      </c>
      <c r="C1046" s="626" t="s">
        <v>5831</v>
      </c>
      <c r="D1046" s="626" t="s">
        <v>6445</v>
      </c>
      <c r="E1046" s="627">
        <v>0.0</v>
      </c>
      <c r="F1046" s="627">
        <v>60000.0</v>
      </c>
      <c r="G1046" s="627">
        <v>67200.0</v>
      </c>
      <c r="H1046" s="627">
        <v>7200.0</v>
      </c>
      <c r="I1046" s="628">
        <v>0.12</v>
      </c>
      <c r="J1046" s="626" t="s">
        <v>5324</v>
      </c>
    </row>
    <row r="1047" ht="14.25" customHeight="1">
      <c r="A1047" s="625">
        <v>44872.0</v>
      </c>
      <c r="B1047" s="626" t="s">
        <v>5563</v>
      </c>
      <c r="C1047" s="626" t="s">
        <v>5831</v>
      </c>
      <c r="D1047" s="626" t="s">
        <v>6445</v>
      </c>
      <c r="E1047" s="627">
        <v>0.0</v>
      </c>
      <c r="F1047" s="627">
        <v>70000.0</v>
      </c>
      <c r="G1047" s="627">
        <v>78400.0</v>
      </c>
      <c r="H1047" s="627">
        <v>8400.0</v>
      </c>
      <c r="I1047" s="628">
        <v>0.12</v>
      </c>
      <c r="J1047" s="626" t="s">
        <v>5324</v>
      </c>
    </row>
    <row r="1048" ht="14.25" customHeight="1">
      <c r="A1048" s="625">
        <v>44872.0</v>
      </c>
      <c r="B1048" s="626" t="s">
        <v>5563</v>
      </c>
      <c r="C1048" s="626" t="s">
        <v>5831</v>
      </c>
      <c r="D1048" s="626" t="s">
        <v>6445</v>
      </c>
      <c r="E1048" s="627">
        <v>0.0</v>
      </c>
      <c r="F1048" s="627">
        <v>10000.0</v>
      </c>
      <c r="G1048" s="627">
        <v>11200.0</v>
      </c>
      <c r="H1048" s="627">
        <v>1200.0</v>
      </c>
      <c r="I1048" s="628">
        <v>0.12</v>
      </c>
      <c r="J1048" s="626" t="s">
        <v>5324</v>
      </c>
    </row>
    <row r="1049" ht="14.25" customHeight="1">
      <c r="A1049" s="625">
        <v>44872.0</v>
      </c>
      <c r="B1049" s="626" t="s">
        <v>5563</v>
      </c>
      <c r="C1049" s="626" t="s">
        <v>5831</v>
      </c>
      <c r="D1049" s="626" t="s">
        <v>6445</v>
      </c>
      <c r="E1049" s="627">
        <v>0.0</v>
      </c>
      <c r="F1049" s="627">
        <v>10000.0</v>
      </c>
      <c r="G1049" s="627">
        <v>11200.0</v>
      </c>
      <c r="H1049" s="627">
        <v>1200.0</v>
      </c>
      <c r="I1049" s="628">
        <v>0.12</v>
      </c>
      <c r="J1049" s="626" t="s">
        <v>5324</v>
      </c>
    </row>
    <row r="1050" ht="14.25" customHeight="1">
      <c r="A1050" s="625">
        <v>44872.0</v>
      </c>
      <c r="B1050" s="626" t="s">
        <v>5563</v>
      </c>
      <c r="C1050" s="626" t="s">
        <v>5831</v>
      </c>
      <c r="D1050" s="626" t="s">
        <v>6445</v>
      </c>
      <c r="E1050" s="627">
        <v>0.0</v>
      </c>
      <c r="F1050" s="627">
        <v>10000.0</v>
      </c>
      <c r="G1050" s="627">
        <v>11200.0</v>
      </c>
      <c r="H1050" s="627">
        <v>1200.0</v>
      </c>
      <c r="I1050" s="628">
        <v>0.12</v>
      </c>
      <c r="J1050" s="626" t="s">
        <v>5324</v>
      </c>
    </row>
    <row r="1051" ht="14.25" customHeight="1">
      <c r="A1051" s="625">
        <v>44872.0</v>
      </c>
      <c r="B1051" s="626" t="s">
        <v>5563</v>
      </c>
      <c r="C1051" s="626" t="s">
        <v>5831</v>
      </c>
      <c r="D1051" s="626" t="s">
        <v>6445</v>
      </c>
      <c r="E1051" s="627">
        <v>0.0</v>
      </c>
      <c r="F1051" s="627">
        <v>10000.0</v>
      </c>
      <c r="G1051" s="627">
        <v>11200.0</v>
      </c>
      <c r="H1051" s="627">
        <v>1200.0</v>
      </c>
      <c r="I1051" s="628">
        <v>0.12</v>
      </c>
      <c r="J1051" s="626" t="s">
        <v>5324</v>
      </c>
    </row>
    <row r="1052" ht="14.25" customHeight="1">
      <c r="A1052" s="625">
        <v>44872.0</v>
      </c>
      <c r="B1052" s="626" t="s">
        <v>5563</v>
      </c>
      <c r="C1052" s="626" t="s">
        <v>6441</v>
      </c>
      <c r="D1052" s="626" t="s">
        <v>6446</v>
      </c>
      <c r="E1052" s="627">
        <v>0.0</v>
      </c>
      <c r="F1052" s="627">
        <v>267.86</v>
      </c>
      <c r="G1052" s="627">
        <v>300.0</v>
      </c>
      <c r="H1052" s="627">
        <v>32.14</v>
      </c>
      <c r="I1052" s="628">
        <v>0.12</v>
      </c>
      <c r="J1052" s="626" t="s">
        <v>5470</v>
      </c>
    </row>
    <row r="1053" ht="14.25" customHeight="1">
      <c r="A1053" s="631">
        <v>44873.0</v>
      </c>
      <c r="B1053" s="626" t="s">
        <v>5563</v>
      </c>
      <c r="C1053" s="626" t="s">
        <v>5912</v>
      </c>
      <c r="D1053" s="626" t="s">
        <v>6447</v>
      </c>
      <c r="E1053" s="627">
        <v>0.0</v>
      </c>
      <c r="F1053" s="627">
        <v>1785.72</v>
      </c>
      <c r="G1053" s="627">
        <v>2000.0</v>
      </c>
      <c r="H1053" s="627">
        <v>214.28</v>
      </c>
      <c r="I1053" s="628">
        <v>0.12</v>
      </c>
      <c r="J1053" s="626" t="s">
        <v>5331</v>
      </c>
    </row>
    <row r="1054" ht="14.25" customHeight="1">
      <c r="A1054" s="631">
        <v>44874.0</v>
      </c>
      <c r="B1054" s="626" t="s">
        <v>5563</v>
      </c>
      <c r="C1054" s="626" t="s">
        <v>6071</v>
      </c>
      <c r="D1054" s="626" t="s">
        <v>6448</v>
      </c>
      <c r="E1054" s="627">
        <v>0.0</v>
      </c>
      <c r="F1054" s="627">
        <v>491.07</v>
      </c>
      <c r="G1054" s="627">
        <v>550.0</v>
      </c>
      <c r="H1054" s="627">
        <v>58.93</v>
      </c>
      <c r="I1054" s="628">
        <v>0.12</v>
      </c>
      <c r="J1054" s="626" t="s">
        <v>5363</v>
      </c>
    </row>
    <row r="1055" ht="14.25" customHeight="1">
      <c r="A1055" s="631">
        <v>44874.0</v>
      </c>
      <c r="B1055" s="626" t="s">
        <v>5563</v>
      </c>
      <c r="C1055" s="626" t="s">
        <v>6393</v>
      </c>
      <c r="D1055" s="626" t="s">
        <v>6449</v>
      </c>
      <c r="E1055" s="627">
        <v>0.0</v>
      </c>
      <c r="F1055" s="627">
        <v>2357.14</v>
      </c>
      <c r="G1055" s="627">
        <v>2640.0</v>
      </c>
      <c r="H1055" s="627">
        <v>282.86</v>
      </c>
      <c r="I1055" s="628">
        <v>0.12</v>
      </c>
      <c r="J1055" s="626" t="s">
        <v>5331</v>
      </c>
    </row>
    <row r="1056" ht="14.25" customHeight="1">
      <c r="A1056" s="631">
        <v>44874.0</v>
      </c>
      <c r="B1056" s="626" t="s">
        <v>5563</v>
      </c>
      <c r="C1056" s="626" t="s">
        <v>6184</v>
      </c>
      <c r="D1056" s="626" t="s">
        <v>6450</v>
      </c>
      <c r="E1056" s="627">
        <v>0.0</v>
      </c>
      <c r="F1056" s="627">
        <v>1473.21</v>
      </c>
      <c r="G1056" s="627">
        <v>1650.0</v>
      </c>
      <c r="H1056" s="627">
        <v>176.79</v>
      </c>
      <c r="I1056" s="628">
        <v>0.12</v>
      </c>
      <c r="J1056" s="626" t="s">
        <v>5331</v>
      </c>
    </row>
    <row r="1057" ht="14.25" customHeight="1">
      <c r="A1057" s="631">
        <v>44876.0</v>
      </c>
      <c r="B1057" s="626" t="s">
        <v>5563</v>
      </c>
      <c r="C1057" s="626" t="s">
        <v>6451</v>
      </c>
      <c r="D1057" s="626" t="s">
        <v>6452</v>
      </c>
      <c r="E1057" s="627">
        <v>0.0</v>
      </c>
      <c r="F1057" s="627">
        <v>7678.57</v>
      </c>
      <c r="G1057" s="627">
        <v>8600.0</v>
      </c>
      <c r="H1057" s="627">
        <v>921.43</v>
      </c>
      <c r="I1057" s="628">
        <v>0.12</v>
      </c>
      <c r="J1057" s="626" t="s">
        <v>5331</v>
      </c>
    </row>
    <row r="1058" ht="14.25" customHeight="1">
      <c r="A1058" s="631">
        <v>44880.0</v>
      </c>
      <c r="B1058" s="626" t="s">
        <v>5563</v>
      </c>
      <c r="C1058" s="626" t="s">
        <v>6184</v>
      </c>
      <c r="D1058" s="626" t="s">
        <v>6453</v>
      </c>
      <c r="E1058" s="627">
        <v>0.0</v>
      </c>
      <c r="F1058" s="627">
        <v>1473.22</v>
      </c>
      <c r="G1058" s="627">
        <v>1650.0</v>
      </c>
      <c r="H1058" s="627">
        <v>176.78</v>
      </c>
      <c r="I1058" s="628">
        <v>0.12</v>
      </c>
      <c r="J1058" s="626" t="s">
        <v>5331</v>
      </c>
    </row>
    <row r="1059" ht="14.25" customHeight="1">
      <c r="A1059" s="631">
        <v>44880.0</v>
      </c>
      <c r="B1059" s="626" t="s">
        <v>5563</v>
      </c>
      <c r="C1059" s="626" t="s">
        <v>6103</v>
      </c>
      <c r="D1059" s="626" t="s">
        <v>6454</v>
      </c>
      <c r="E1059" s="627">
        <v>0.0</v>
      </c>
      <c r="F1059" s="627">
        <v>6696.43</v>
      </c>
      <c r="G1059" s="627">
        <v>7500.0</v>
      </c>
      <c r="H1059" s="627">
        <v>803.57</v>
      </c>
      <c r="I1059" s="628">
        <v>0.12</v>
      </c>
      <c r="J1059" s="626" t="s">
        <v>5331</v>
      </c>
    </row>
    <row r="1060" ht="14.25" customHeight="1">
      <c r="A1060" s="631">
        <v>44880.0</v>
      </c>
      <c r="B1060" s="626" t="s">
        <v>5563</v>
      </c>
      <c r="C1060" s="626" t="s">
        <v>6436</v>
      </c>
      <c r="D1060" s="626" t="s">
        <v>6455</v>
      </c>
      <c r="E1060" s="627">
        <v>0.0</v>
      </c>
      <c r="F1060" s="627">
        <v>3348.22</v>
      </c>
      <c r="G1060" s="627">
        <v>3750.0</v>
      </c>
      <c r="H1060" s="627">
        <v>401.78</v>
      </c>
      <c r="I1060" s="628">
        <v>0.12</v>
      </c>
      <c r="J1060" s="626" t="s">
        <v>5331</v>
      </c>
    </row>
    <row r="1061" ht="14.25" customHeight="1">
      <c r="A1061" s="631">
        <v>44880.0</v>
      </c>
      <c r="B1061" s="626" t="s">
        <v>5563</v>
      </c>
      <c r="C1061" s="626" t="s">
        <v>6074</v>
      </c>
      <c r="D1061" s="626" t="s">
        <v>6456</v>
      </c>
      <c r="E1061" s="627">
        <v>0.0</v>
      </c>
      <c r="F1061" s="627">
        <v>2678.57</v>
      </c>
      <c r="G1061" s="627">
        <v>3000.0</v>
      </c>
      <c r="H1061" s="627">
        <v>321.43</v>
      </c>
      <c r="I1061" s="628">
        <v>0.12</v>
      </c>
      <c r="J1061" s="626" t="s">
        <v>5292</v>
      </c>
    </row>
    <row r="1062" ht="14.25" customHeight="1">
      <c r="A1062" s="631">
        <v>44881.0</v>
      </c>
      <c r="B1062" s="626" t="s">
        <v>5563</v>
      </c>
      <c r="C1062" s="626" t="s">
        <v>6457</v>
      </c>
      <c r="D1062" s="626" t="s">
        <v>6458</v>
      </c>
      <c r="E1062" s="627">
        <v>0.0</v>
      </c>
      <c r="F1062" s="627">
        <v>22.32</v>
      </c>
      <c r="G1062" s="627">
        <v>25.0</v>
      </c>
      <c r="H1062" s="627">
        <v>2.68</v>
      </c>
      <c r="I1062" s="628">
        <v>0.12</v>
      </c>
      <c r="J1062" s="626" t="s">
        <v>5363</v>
      </c>
    </row>
    <row r="1063" ht="14.25" customHeight="1">
      <c r="A1063" s="631">
        <v>44881.0</v>
      </c>
      <c r="B1063" s="626" t="s">
        <v>5563</v>
      </c>
      <c r="C1063" s="626" t="s">
        <v>6393</v>
      </c>
      <c r="D1063" s="626" t="s">
        <v>6459</v>
      </c>
      <c r="E1063" s="627">
        <v>0.0</v>
      </c>
      <c r="F1063" s="627">
        <v>2357.14</v>
      </c>
      <c r="G1063" s="627">
        <v>2640.0</v>
      </c>
      <c r="H1063" s="627">
        <v>282.86</v>
      </c>
      <c r="I1063" s="628">
        <v>0.12</v>
      </c>
      <c r="J1063" s="626" t="s">
        <v>5331</v>
      </c>
    </row>
    <row r="1064" ht="14.25" customHeight="1">
      <c r="A1064" s="631">
        <v>44881.0</v>
      </c>
      <c r="B1064" s="626" t="s">
        <v>5563</v>
      </c>
      <c r="C1064" s="626" t="s">
        <v>6457</v>
      </c>
      <c r="D1064" s="626" t="s">
        <v>6458</v>
      </c>
      <c r="E1064" s="627">
        <v>0.0</v>
      </c>
      <c r="F1064" s="627">
        <v>468.75</v>
      </c>
      <c r="G1064" s="627">
        <v>525.0</v>
      </c>
      <c r="H1064" s="627">
        <v>56.25</v>
      </c>
      <c r="I1064" s="628">
        <v>0.12</v>
      </c>
      <c r="J1064" s="626" t="s">
        <v>5363</v>
      </c>
    </row>
    <row r="1065" ht="14.25" customHeight="1">
      <c r="A1065" s="631">
        <v>44882.0</v>
      </c>
      <c r="B1065" s="626" t="s">
        <v>5563</v>
      </c>
      <c r="C1065" s="626" t="s">
        <v>6205</v>
      </c>
      <c r="D1065" s="626" t="s">
        <v>6460</v>
      </c>
      <c r="E1065" s="627">
        <v>0.0</v>
      </c>
      <c r="F1065" s="627">
        <v>9261.0</v>
      </c>
      <c r="G1065" s="627">
        <v>10372.32</v>
      </c>
      <c r="H1065" s="627">
        <v>1111.32</v>
      </c>
      <c r="I1065" s="628">
        <v>0.12</v>
      </c>
      <c r="J1065" s="626" t="s">
        <v>5325</v>
      </c>
    </row>
    <row r="1066" ht="14.25" customHeight="1">
      <c r="A1066" s="631">
        <v>44883.0</v>
      </c>
      <c r="B1066" s="626" t="s">
        <v>5563</v>
      </c>
      <c r="C1066" s="626" t="s">
        <v>6461</v>
      </c>
      <c r="D1066" s="626" t="s">
        <v>6462</v>
      </c>
      <c r="E1066" s="627">
        <v>0.0</v>
      </c>
      <c r="F1066" s="627">
        <v>267.86</v>
      </c>
      <c r="G1066" s="627">
        <v>300.0</v>
      </c>
      <c r="H1066" s="627">
        <v>32.14</v>
      </c>
      <c r="I1066" s="628">
        <v>0.12</v>
      </c>
      <c r="J1066" s="626" t="s">
        <v>5470</v>
      </c>
    </row>
    <row r="1067" ht="14.25" customHeight="1">
      <c r="A1067" s="631">
        <v>44886.0</v>
      </c>
      <c r="B1067" s="626" t="s">
        <v>5563</v>
      </c>
      <c r="C1067" s="626" t="s">
        <v>6463</v>
      </c>
      <c r="D1067" s="626" t="s">
        <v>6464</v>
      </c>
      <c r="E1067" s="627">
        <v>0.0</v>
      </c>
      <c r="F1067" s="627">
        <v>1964.29</v>
      </c>
      <c r="G1067" s="627">
        <v>2200.0</v>
      </c>
      <c r="H1067" s="627">
        <v>235.71</v>
      </c>
      <c r="I1067" s="628">
        <v>0.12</v>
      </c>
      <c r="J1067" s="626" t="s">
        <v>5331</v>
      </c>
    </row>
    <row r="1068" ht="14.25" customHeight="1">
      <c r="A1068" s="631">
        <v>44886.0</v>
      </c>
      <c r="B1068" s="626" t="s">
        <v>5563</v>
      </c>
      <c r="C1068" s="626" t="s">
        <v>6463</v>
      </c>
      <c r="D1068" s="626" t="s">
        <v>6464</v>
      </c>
      <c r="E1068" s="627">
        <v>0.0</v>
      </c>
      <c r="F1068" s="627">
        <v>803.57</v>
      </c>
      <c r="G1068" s="627">
        <v>900.0</v>
      </c>
      <c r="H1068" s="627">
        <v>96.43</v>
      </c>
      <c r="I1068" s="628">
        <v>0.12</v>
      </c>
      <c r="J1068" s="626" t="s">
        <v>5470</v>
      </c>
    </row>
    <row r="1069" ht="14.25" customHeight="1">
      <c r="A1069" s="631">
        <v>44886.0</v>
      </c>
      <c r="B1069" s="626" t="s">
        <v>5563</v>
      </c>
      <c r="C1069" s="626" t="s">
        <v>6465</v>
      </c>
      <c r="D1069" s="626" t="s">
        <v>6466</v>
      </c>
      <c r="E1069" s="627">
        <v>0.0</v>
      </c>
      <c r="F1069" s="627">
        <v>267.86</v>
      </c>
      <c r="G1069" s="627">
        <v>300.0</v>
      </c>
      <c r="H1069" s="627">
        <v>32.14</v>
      </c>
      <c r="I1069" s="628">
        <v>0.12</v>
      </c>
      <c r="J1069" s="626" t="s">
        <v>5470</v>
      </c>
    </row>
    <row r="1070" ht="14.25" customHeight="1">
      <c r="A1070" s="631">
        <v>44887.0</v>
      </c>
      <c r="B1070" s="626" t="s">
        <v>5563</v>
      </c>
      <c r="C1070" s="626" t="s">
        <v>6291</v>
      </c>
      <c r="D1070" s="626" t="s">
        <v>6467</v>
      </c>
      <c r="E1070" s="627">
        <v>0.0</v>
      </c>
      <c r="F1070" s="627">
        <v>3571.43</v>
      </c>
      <c r="G1070" s="627">
        <v>4000.0</v>
      </c>
      <c r="H1070" s="627">
        <v>428.57</v>
      </c>
      <c r="I1070" s="628">
        <v>0.12</v>
      </c>
      <c r="J1070" s="626" t="s">
        <v>5331</v>
      </c>
    </row>
    <row r="1071" ht="14.25" customHeight="1">
      <c r="A1071" s="631">
        <v>44887.0</v>
      </c>
      <c r="B1071" s="626" t="s">
        <v>5563</v>
      </c>
      <c r="C1071" s="626" t="s">
        <v>6291</v>
      </c>
      <c r="D1071" s="626" t="s">
        <v>6467</v>
      </c>
      <c r="E1071" s="627">
        <v>0.0</v>
      </c>
      <c r="F1071" s="627">
        <v>3571.43</v>
      </c>
      <c r="G1071" s="627">
        <v>4000.0</v>
      </c>
      <c r="H1071" s="627">
        <v>428.57</v>
      </c>
      <c r="I1071" s="628">
        <v>0.12</v>
      </c>
      <c r="J1071" s="626" t="s">
        <v>5331</v>
      </c>
    </row>
    <row r="1072" ht="14.25" customHeight="1">
      <c r="A1072" s="631">
        <v>44887.0</v>
      </c>
      <c r="B1072" s="626" t="s">
        <v>5563</v>
      </c>
      <c r="C1072" s="626" t="s">
        <v>6291</v>
      </c>
      <c r="D1072" s="626" t="s">
        <v>6467</v>
      </c>
      <c r="E1072" s="627">
        <v>0.0</v>
      </c>
      <c r="F1072" s="627">
        <v>3571.43</v>
      </c>
      <c r="G1072" s="627">
        <v>4000.0</v>
      </c>
      <c r="H1072" s="627">
        <v>428.57</v>
      </c>
      <c r="I1072" s="628">
        <v>0.12</v>
      </c>
      <c r="J1072" s="626" t="s">
        <v>5331</v>
      </c>
    </row>
    <row r="1073" ht="14.25" customHeight="1">
      <c r="A1073" s="631">
        <v>44887.0</v>
      </c>
      <c r="B1073" s="626" t="s">
        <v>5563</v>
      </c>
      <c r="C1073" s="626" t="s">
        <v>6468</v>
      </c>
      <c r="D1073" s="626" t="s">
        <v>6469</v>
      </c>
      <c r="E1073" s="627">
        <v>0.0</v>
      </c>
      <c r="F1073" s="627">
        <v>32142.86</v>
      </c>
      <c r="G1073" s="627">
        <v>36000.0</v>
      </c>
      <c r="H1073" s="627">
        <v>3857.14</v>
      </c>
      <c r="I1073" s="628">
        <v>0.12</v>
      </c>
      <c r="J1073" s="626" t="s">
        <v>5292</v>
      </c>
    </row>
    <row r="1074" ht="14.25" customHeight="1">
      <c r="A1074" s="631">
        <v>44887.0</v>
      </c>
      <c r="B1074" s="626" t="s">
        <v>5563</v>
      </c>
      <c r="C1074" s="626" t="s">
        <v>6470</v>
      </c>
      <c r="D1074" s="626" t="s">
        <v>6471</v>
      </c>
      <c r="E1074" s="627">
        <v>0.0</v>
      </c>
      <c r="F1074" s="627">
        <v>2008.93</v>
      </c>
      <c r="G1074" s="627">
        <v>2250.0</v>
      </c>
      <c r="H1074" s="627">
        <v>241.07</v>
      </c>
      <c r="I1074" s="628">
        <v>0.12</v>
      </c>
      <c r="J1074" s="626" t="s">
        <v>5331</v>
      </c>
    </row>
    <row r="1075" ht="14.25" customHeight="1">
      <c r="A1075" s="631">
        <v>44888.0</v>
      </c>
      <c r="B1075" s="626" t="s">
        <v>5563</v>
      </c>
      <c r="C1075" s="626" t="s">
        <v>6393</v>
      </c>
      <c r="D1075" s="626" t="s">
        <v>6472</v>
      </c>
      <c r="E1075" s="627">
        <v>0.0</v>
      </c>
      <c r="F1075" s="627">
        <v>2357.14</v>
      </c>
      <c r="G1075" s="627">
        <v>2640.0</v>
      </c>
      <c r="H1075" s="627">
        <v>282.86</v>
      </c>
      <c r="I1075" s="628">
        <v>0.12</v>
      </c>
      <c r="J1075" s="626" t="s">
        <v>5331</v>
      </c>
    </row>
    <row r="1076" ht="14.25" customHeight="1">
      <c r="A1076" s="631">
        <v>44890.0</v>
      </c>
      <c r="B1076" s="626" t="s">
        <v>5563</v>
      </c>
      <c r="C1076" s="626" t="s">
        <v>6147</v>
      </c>
      <c r="D1076" s="626" t="s">
        <v>6473</v>
      </c>
      <c r="E1076" s="627">
        <v>0.0</v>
      </c>
      <c r="F1076" s="627">
        <v>4017.86</v>
      </c>
      <c r="G1076" s="627">
        <v>4500.0</v>
      </c>
      <c r="H1076" s="627">
        <v>482.14</v>
      </c>
      <c r="I1076" s="628">
        <v>0.12</v>
      </c>
      <c r="J1076" s="626" t="s">
        <v>5331</v>
      </c>
    </row>
    <row r="1077" ht="14.25" customHeight="1">
      <c r="A1077" s="631">
        <v>44890.0</v>
      </c>
      <c r="B1077" s="626" t="s">
        <v>5563</v>
      </c>
      <c r="C1077" s="626" t="s">
        <v>6147</v>
      </c>
      <c r="D1077" s="626" t="s">
        <v>6474</v>
      </c>
      <c r="E1077" s="627">
        <v>0.0</v>
      </c>
      <c r="F1077" s="627">
        <v>6696.43</v>
      </c>
      <c r="G1077" s="627">
        <v>7500.0</v>
      </c>
      <c r="H1077" s="627">
        <v>803.57</v>
      </c>
      <c r="I1077" s="628">
        <v>0.12</v>
      </c>
      <c r="J1077" s="626" t="s">
        <v>5331</v>
      </c>
    </row>
    <row r="1078" ht="14.25" customHeight="1">
      <c r="A1078" s="631">
        <v>44890.0</v>
      </c>
      <c r="B1078" s="626" t="s">
        <v>5563</v>
      </c>
      <c r="C1078" s="626" t="s">
        <v>5946</v>
      </c>
      <c r="D1078" s="626" t="s">
        <v>6475</v>
      </c>
      <c r="E1078" s="627">
        <v>0.0</v>
      </c>
      <c r="F1078" s="627">
        <v>32142.86</v>
      </c>
      <c r="G1078" s="627">
        <v>36000.0</v>
      </c>
      <c r="H1078" s="627">
        <v>3857.14</v>
      </c>
      <c r="I1078" s="628">
        <v>0.12</v>
      </c>
      <c r="J1078" s="626" t="s">
        <v>5292</v>
      </c>
    </row>
    <row r="1079" ht="14.25" customHeight="1">
      <c r="A1079" s="631">
        <v>44890.0</v>
      </c>
      <c r="B1079" s="626" t="s">
        <v>5563</v>
      </c>
      <c r="C1079" s="626" t="s">
        <v>6147</v>
      </c>
      <c r="D1079" s="626" t="s">
        <v>6476</v>
      </c>
      <c r="E1079" s="627">
        <v>0.0</v>
      </c>
      <c r="F1079" s="627">
        <v>2946.43</v>
      </c>
      <c r="G1079" s="627">
        <v>3300.0</v>
      </c>
      <c r="H1079" s="627">
        <v>353.57</v>
      </c>
      <c r="I1079" s="628">
        <v>0.12</v>
      </c>
      <c r="J1079" s="626" t="s">
        <v>5331</v>
      </c>
    </row>
    <row r="1080" ht="14.25" customHeight="1">
      <c r="A1080" s="631">
        <v>44890.0</v>
      </c>
      <c r="B1080" s="626" t="s">
        <v>5563</v>
      </c>
      <c r="C1080" s="626" t="s">
        <v>6477</v>
      </c>
      <c r="D1080" s="626" t="s">
        <v>6478</v>
      </c>
      <c r="E1080" s="627">
        <v>0.0</v>
      </c>
      <c r="F1080" s="627">
        <v>491.07</v>
      </c>
      <c r="G1080" s="627">
        <v>550.0</v>
      </c>
      <c r="H1080" s="627">
        <v>58.93</v>
      </c>
      <c r="I1080" s="628">
        <v>0.12</v>
      </c>
      <c r="J1080" s="626" t="s">
        <v>5363</v>
      </c>
    </row>
    <row r="1081" ht="14.25" customHeight="1">
      <c r="A1081" s="631">
        <v>44893.0</v>
      </c>
      <c r="B1081" s="626" t="s">
        <v>5563</v>
      </c>
      <c r="C1081" s="626" t="s">
        <v>5831</v>
      </c>
      <c r="D1081" s="626" t="s">
        <v>6479</v>
      </c>
      <c r="E1081" s="627">
        <v>0.0</v>
      </c>
      <c r="F1081" s="627">
        <v>4725.0</v>
      </c>
      <c r="G1081" s="627">
        <v>5292.0</v>
      </c>
      <c r="H1081" s="627">
        <v>567.0</v>
      </c>
      <c r="I1081" s="628">
        <v>0.12</v>
      </c>
      <c r="J1081" s="626" t="s">
        <v>5325</v>
      </c>
    </row>
    <row r="1082" ht="14.25" customHeight="1">
      <c r="A1082" s="631">
        <v>44893.0</v>
      </c>
      <c r="B1082" s="626" t="s">
        <v>5563</v>
      </c>
      <c r="C1082" s="626" t="s">
        <v>5831</v>
      </c>
      <c r="D1082" s="626" t="s">
        <v>6479</v>
      </c>
      <c r="E1082" s="627">
        <v>0.0</v>
      </c>
      <c r="F1082" s="627">
        <v>9450.0</v>
      </c>
      <c r="G1082" s="627">
        <v>10584.0</v>
      </c>
      <c r="H1082" s="627">
        <v>1134.0</v>
      </c>
      <c r="I1082" s="628">
        <v>0.12</v>
      </c>
      <c r="J1082" s="626" t="s">
        <v>5325</v>
      </c>
    </row>
    <row r="1083" ht="14.25" customHeight="1">
      <c r="A1083" s="631">
        <v>44893.0</v>
      </c>
      <c r="B1083" s="626" t="s">
        <v>5563</v>
      </c>
      <c r="C1083" s="626" t="s">
        <v>5831</v>
      </c>
      <c r="D1083" s="626" t="s">
        <v>6479</v>
      </c>
      <c r="E1083" s="627">
        <v>0.0</v>
      </c>
      <c r="F1083" s="627">
        <v>300000.0</v>
      </c>
      <c r="G1083" s="627">
        <v>336000.0</v>
      </c>
      <c r="H1083" s="627">
        <v>36000.0</v>
      </c>
      <c r="I1083" s="628">
        <v>0.12</v>
      </c>
      <c r="J1083" s="626" t="s">
        <v>5324</v>
      </c>
    </row>
    <row r="1084" ht="14.25" customHeight="1">
      <c r="A1084" s="631">
        <v>44893.0</v>
      </c>
      <c r="B1084" s="626" t="s">
        <v>5563</v>
      </c>
      <c r="C1084" s="626" t="s">
        <v>5831</v>
      </c>
      <c r="D1084" s="626" t="s">
        <v>6479</v>
      </c>
      <c r="E1084" s="627">
        <v>0.0</v>
      </c>
      <c r="F1084" s="627">
        <v>160000.0</v>
      </c>
      <c r="G1084" s="627">
        <v>179200.0</v>
      </c>
      <c r="H1084" s="627">
        <v>19200.0</v>
      </c>
      <c r="I1084" s="628">
        <v>0.12</v>
      </c>
      <c r="J1084" s="626" t="s">
        <v>5324</v>
      </c>
    </row>
    <row r="1085" ht="14.25" customHeight="1">
      <c r="A1085" s="631">
        <v>44893.0</v>
      </c>
      <c r="B1085" s="626" t="s">
        <v>5563</v>
      </c>
      <c r="C1085" s="626" t="s">
        <v>5831</v>
      </c>
      <c r="D1085" s="626" t="s">
        <v>6479</v>
      </c>
      <c r="E1085" s="627">
        <v>0.0</v>
      </c>
      <c r="F1085" s="627">
        <v>250000.0</v>
      </c>
      <c r="G1085" s="627">
        <v>280000.0</v>
      </c>
      <c r="H1085" s="627">
        <v>30000.0</v>
      </c>
      <c r="I1085" s="628">
        <v>0.12</v>
      </c>
      <c r="J1085" s="626" t="s">
        <v>5324</v>
      </c>
    </row>
    <row r="1086" ht="14.25" customHeight="1">
      <c r="A1086" s="631">
        <v>44893.0</v>
      </c>
      <c r="B1086" s="626" t="s">
        <v>5563</v>
      </c>
      <c r="C1086" s="626" t="s">
        <v>5831</v>
      </c>
      <c r="D1086" s="626" t="s">
        <v>6479</v>
      </c>
      <c r="E1086" s="627">
        <v>0.0</v>
      </c>
      <c r="F1086" s="627">
        <v>180000.0</v>
      </c>
      <c r="G1086" s="627">
        <v>201600.0</v>
      </c>
      <c r="H1086" s="627">
        <v>21600.0</v>
      </c>
      <c r="I1086" s="628">
        <v>0.12</v>
      </c>
      <c r="J1086" s="626" t="s">
        <v>5324</v>
      </c>
    </row>
    <row r="1087" ht="14.25" customHeight="1">
      <c r="A1087" s="631">
        <v>44893.0</v>
      </c>
      <c r="B1087" s="626" t="s">
        <v>5563</v>
      </c>
      <c r="C1087" s="626" t="s">
        <v>5831</v>
      </c>
      <c r="D1087" s="626" t="s">
        <v>6479</v>
      </c>
      <c r="E1087" s="627">
        <v>0.0</v>
      </c>
      <c r="F1087" s="627">
        <v>250000.0</v>
      </c>
      <c r="G1087" s="627">
        <v>280000.0</v>
      </c>
      <c r="H1087" s="627">
        <v>30000.0</v>
      </c>
      <c r="I1087" s="628">
        <v>0.12</v>
      </c>
      <c r="J1087" s="626" t="s">
        <v>5324</v>
      </c>
    </row>
    <row r="1088" ht="14.25" customHeight="1">
      <c r="A1088" s="631">
        <v>44893.0</v>
      </c>
      <c r="B1088" s="626" t="s">
        <v>5563</v>
      </c>
      <c r="C1088" s="626" t="s">
        <v>5831</v>
      </c>
      <c r="D1088" s="626" t="s">
        <v>6479</v>
      </c>
      <c r="E1088" s="627">
        <v>0.0</v>
      </c>
      <c r="F1088" s="627">
        <v>150000.0</v>
      </c>
      <c r="G1088" s="627">
        <v>168000.0</v>
      </c>
      <c r="H1088" s="627">
        <v>18000.0</v>
      </c>
      <c r="I1088" s="628">
        <v>0.12</v>
      </c>
      <c r="J1088" s="626" t="s">
        <v>5324</v>
      </c>
    </row>
    <row r="1089" ht="14.25" customHeight="1">
      <c r="A1089" s="631">
        <v>44893.0</v>
      </c>
      <c r="B1089" s="626" t="s">
        <v>5563</v>
      </c>
      <c r="C1089" s="626" t="s">
        <v>5831</v>
      </c>
      <c r="D1089" s="626" t="s">
        <v>6479</v>
      </c>
      <c r="E1089" s="627">
        <v>0.0</v>
      </c>
      <c r="F1089" s="627">
        <v>60000.0</v>
      </c>
      <c r="G1089" s="627">
        <v>67200.0</v>
      </c>
      <c r="H1089" s="627">
        <v>7200.0</v>
      </c>
      <c r="I1089" s="628">
        <v>0.12</v>
      </c>
      <c r="J1089" s="626" t="s">
        <v>5324</v>
      </c>
    </row>
    <row r="1090" ht="14.25" customHeight="1">
      <c r="A1090" s="631">
        <v>44893.0</v>
      </c>
      <c r="B1090" s="626" t="s">
        <v>5563</v>
      </c>
      <c r="C1090" s="626" t="s">
        <v>5831</v>
      </c>
      <c r="D1090" s="626" t="s">
        <v>6479</v>
      </c>
      <c r="E1090" s="627">
        <v>0.0</v>
      </c>
      <c r="F1090" s="627">
        <v>60000.0</v>
      </c>
      <c r="G1090" s="627">
        <v>67200.0</v>
      </c>
      <c r="H1090" s="627">
        <v>7200.0</v>
      </c>
      <c r="I1090" s="628">
        <v>0.12</v>
      </c>
      <c r="J1090" s="626" t="s">
        <v>5324</v>
      </c>
    </row>
    <row r="1091" ht="14.25" customHeight="1">
      <c r="A1091" s="631">
        <v>44893.0</v>
      </c>
      <c r="B1091" s="626" t="s">
        <v>5563</v>
      </c>
      <c r="C1091" s="626" t="s">
        <v>5831</v>
      </c>
      <c r="D1091" s="626" t="s">
        <v>6479</v>
      </c>
      <c r="E1091" s="627">
        <v>0.0</v>
      </c>
      <c r="F1091" s="627">
        <v>70000.0</v>
      </c>
      <c r="G1091" s="627">
        <v>78400.0</v>
      </c>
      <c r="H1091" s="627">
        <v>8400.0</v>
      </c>
      <c r="I1091" s="628">
        <v>0.12</v>
      </c>
      <c r="J1091" s="626" t="s">
        <v>5324</v>
      </c>
    </row>
    <row r="1092" ht="14.25" customHeight="1">
      <c r="A1092" s="631">
        <v>44893.0</v>
      </c>
      <c r="B1092" s="626" t="s">
        <v>5563</v>
      </c>
      <c r="C1092" s="626" t="s">
        <v>5831</v>
      </c>
      <c r="D1092" s="626" t="s">
        <v>6479</v>
      </c>
      <c r="E1092" s="627">
        <v>0.0</v>
      </c>
      <c r="F1092" s="627">
        <v>10000.0</v>
      </c>
      <c r="G1092" s="627">
        <v>11200.0</v>
      </c>
      <c r="H1092" s="627">
        <v>1200.0</v>
      </c>
      <c r="I1092" s="628">
        <v>0.12</v>
      </c>
      <c r="J1092" s="626" t="s">
        <v>5324</v>
      </c>
    </row>
    <row r="1093" ht="14.25" customHeight="1">
      <c r="A1093" s="631">
        <v>44893.0</v>
      </c>
      <c r="B1093" s="626" t="s">
        <v>5563</v>
      </c>
      <c r="C1093" s="626" t="s">
        <v>5831</v>
      </c>
      <c r="D1093" s="626" t="s">
        <v>6479</v>
      </c>
      <c r="E1093" s="627">
        <v>0.0</v>
      </c>
      <c r="F1093" s="627">
        <v>10000.0</v>
      </c>
      <c r="G1093" s="627">
        <v>11200.0</v>
      </c>
      <c r="H1093" s="627">
        <v>1200.0</v>
      </c>
      <c r="I1093" s="628">
        <v>0.12</v>
      </c>
      <c r="J1093" s="626" t="s">
        <v>5324</v>
      </c>
    </row>
    <row r="1094" ht="14.25" customHeight="1">
      <c r="A1094" s="631">
        <v>44893.0</v>
      </c>
      <c r="B1094" s="626" t="s">
        <v>5563</v>
      </c>
      <c r="C1094" s="626" t="s">
        <v>5831</v>
      </c>
      <c r="D1094" s="626" t="s">
        <v>6479</v>
      </c>
      <c r="E1094" s="627">
        <v>0.0</v>
      </c>
      <c r="F1094" s="627">
        <v>10000.0</v>
      </c>
      <c r="G1094" s="627">
        <v>11200.0</v>
      </c>
      <c r="H1094" s="627">
        <v>1200.0</v>
      </c>
      <c r="I1094" s="628">
        <v>0.12</v>
      </c>
      <c r="J1094" s="626" t="s">
        <v>5324</v>
      </c>
    </row>
    <row r="1095" ht="14.25" customHeight="1">
      <c r="A1095" s="631">
        <v>44893.0</v>
      </c>
      <c r="B1095" s="626" t="s">
        <v>5563</v>
      </c>
      <c r="C1095" s="626" t="s">
        <v>5831</v>
      </c>
      <c r="D1095" s="626" t="s">
        <v>6479</v>
      </c>
      <c r="E1095" s="627">
        <v>0.0</v>
      </c>
      <c r="F1095" s="627">
        <v>10000.0</v>
      </c>
      <c r="G1095" s="627">
        <v>11200.0</v>
      </c>
      <c r="H1095" s="627">
        <v>1200.0</v>
      </c>
      <c r="I1095" s="628">
        <v>0.12</v>
      </c>
      <c r="J1095" s="626" t="s">
        <v>5324</v>
      </c>
    </row>
    <row r="1096" ht="14.25" customHeight="1">
      <c r="A1096" s="631">
        <v>44894.0</v>
      </c>
      <c r="B1096" s="626" t="s">
        <v>5563</v>
      </c>
      <c r="C1096" s="626" t="s">
        <v>6480</v>
      </c>
      <c r="D1096" s="626" t="s">
        <v>6481</v>
      </c>
      <c r="E1096" s="627">
        <v>0.0</v>
      </c>
      <c r="F1096" s="627">
        <v>491.07</v>
      </c>
      <c r="G1096" s="627">
        <v>550.0</v>
      </c>
      <c r="H1096" s="627">
        <v>58.93</v>
      </c>
      <c r="I1096" s="628">
        <v>0.12</v>
      </c>
      <c r="J1096" s="626" t="s">
        <v>5363</v>
      </c>
    </row>
    <row r="1097" ht="14.25" customHeight="1">
      <c r="A1097" s="631">
        <v>44895.0</v>
      </c>
      <c r="B1097" s="626" t="s">
        <v>5563</v>
      </c>
      <c r="C1097" s="626" t="s">
        <v>6470</v>
      </c>
      <c r="D1097" s="626" t="s">
        <v>6471</v>
      </c>
      <c r="E1097" s="627">
        <v>0.0</v>
      </c>
      <c r="F1097" s="627">
        <v>2008.93</v>
      </c>
      <c r="G1097" s="627">
        <v>2250.0</v>
      </c>
      <c r="H1097" s="627">
        <v>241.07</v>
      </c>
      <c r="I1097" s="628">
        <v>0.12</v>
      </c>
      <c r="J1097" s="626" t="s">
        <v>5331</v>
      </c>
    </row>
    <row r="1098" ht="14.25" customHeight="1">
      <c r="A1098" s="629" t="s">
        <v>5560</v>
      </c>
      <c r="B1098" s="629"/>
      <c r="C1098" s="629"/>
      <c r="D1098" s="629"/>
      <c r="E1098" s="630">
        <v>0.0</v>
      </c>
      <c r="F1098" s="630">
        <v>3235080.55</v>
      </c>
      <c r="G1098" s="630">
        <v>3623290.18</v>
      </c>
      <c r="H1098" s="630">
        <v>388209.63</v>
      </c>
      <c r="I1098" s="629"/>
      <c r="J1098" s="629"/>
    </row>
    <row r="1099" ht="14.25" customHeight="1">
      <c r="A1099" s="614"/>
      <c r="B1099" s="614"/>
      <c r="C1099" s="614"/>
      <c r="D1099" s="614"/>
      <c r="E1099" s="615"/>
      <c r="F1099" s="632" t="str">
        <f>#REF!</f>
        <v>#REF!</v>
      </c>
      <c r="G1099" s="632">
        <f>SI!H1563</f>
        <v>616601.74</v>
      </c>
      <c r="H1099" s="632" t="str">
        <f>#REF!</f>
        <v>#REF!</v>
      </c>
      <c r="I1099" s="614"/>
      <c r="J1099" s="614"/>
    </row>
    <row r="1100" ht="14.25" customHeight="1">
      <c r="A1100" s="639"/>
      <c r="B1100" s="639"/>
      <c r="C1100" s="639"/>
      <c r="D1100" s="639"/>
      <c r="E1100" s="640"/>
      <c r="F1100" s="641" t="str">
        <f t="shared" ref="F1100:H1100" si="36">F1098-F1099</f>
        <v>#REF!</v>
      </c>
      <c r="G1100" s="641">
        <f t="shared" si="36"/>
        <v>3006688.44</v>
      </c>
      <c r="H1100" s="641" t="str">
        <f t="shared" si="36"/>
        <v>#REF!</v>
      </c>
      <c r="I1100" s="639"/>
      <c r="J1100" s="639"/>
    </row>
    <row r="1101" ht="14.25" customHeight="1">
      <c r="A1101" s="633" t="s">
        <v>5284</v>
      </c>
      <c r="B1101" s="633"/>
      <c r="C1101" s="633"/>
      <c r="D1101" s="633"/>
      <c r="E1101" s="634">
        <v>0.0</v>
      </c>
      <c r="F1101" s="634">
        <v>3235080.55</v>
      </c>
      <c r="G1101" s="634">
        <v>3623290.18</v>
      </c>
      <c r="H1101" s="634">
        <v>388209.63</v>
      </c>
      <c r="I1101" s="633"/>
      <c r="J1101" s="633"/>
    </row>
    <row r="1102" ht="14.25" customHeight="1">
      <c r="A1102" s="635"/>
      <c r="B1102" s="635"/>
      <c r="C1102" s="635"/>
      <c r="D1102" s="635"/>
      <c r="E1102" s="636"/>
      <c r="F1102" s="636"/>
      <c r="G1102" s="636"/>
      <c r="H1102" s="636"/>
      <c r="I1102" s="635"/>
      <c r="J1102" s="635"/>
    </row>
    <row r="1103" ht="14.25" customHeight="1">
      <c r="A1103" s="637"/>
      <c r="B1103" s="637"/>
      <c r="C1103" s="637"/>
      <c r="D1103" s="637"/>
      <c r="E1103" s="638"/>
      <c r="F1103" s="638"/>
      <c r="G1103" s="638"/>
      <c r="H1103" s="638"/>
      <c r="I1103" s="637"/>
      <c r="J1103" s="637"/>
      <c r="K1103" s="576"/>
      <c r="L1103" s="576"/>
      <c r="M1103" s="576"/>
      <c r="N1103" s="576"/>
      <c r="O1103" s="576"/>
      <c r="P1103" s="576"/>
      <c r="Q1103" s="576"/>
      <c r="R1103" s="576"/>
      <c r="S1103" s="576"/>
      <c r="T1103" s="576"/>
      <c r="U1103" s="576"/>
      <c r="V1103" s="576"/>
      <c r="W1103" s="576"/>
      <c r="X1103" s="576"/>
      <c r="Y1103" s="576"/>
      <c r="Z1103" s="576"/>
    </row>
    <row r="1104">
      <c r="A1104" s="612" t="s">
        <v>5285</v>
      </c>
    </row>
    <row r="1105">
      <c r="A1105" s="613" t="s">
        <v>5129</v>
      </c>
    </row>
    <row r="1106" ht="14.25" customHeight="1">
      <c r="A1106" s="613" t="s">
        <v>6482</v>
      </c>
    </row>
    <row r="1107" ht="14.25" customHeight="1">
      <c r="A1107" s="613" t="s">
        <v>6010</v>
      </c>
    </row>
    <row r="1108" ht="14.25" customHeight="1">
      <c r="A1108" s="614"/>
      <c r="B1108" s="614"/>
      <c r="C1108" s="614"/>
      <c r="D1108" s="614"/>
      <c r="E1108" s="615"/>
      <c r="F1108" s="615"/>
      <c r="G1108" s="615"/>
      <c r="H1108" s="615"/>
      <c r="I1108" s="614"/>
      <c r="J1108" s="614"/>
    </row>
    <row r="1109" ht="14.25" customHeight="1">
      <c r="A1109" s="616" t="s">
        <v>6483</v>
      </c>
    </row>
    <row r="1110" ht="14.25" customHeight="1">
      <c r="A1110" s="614"/>
      <c r="B1110" s="614"/>
      <c r="C1110" s="614"/>
      <c r="D1110" s="614"/>
      <c r="E1110" s="615"/>
      <c r="F1110" s="615"/>
      <c r="G1110" s="615"/>
      <c r="H1110" s="615"/>
      <c r="I1110" s="614"/>
      <c r="J1110" s="614"/>
    </row>
    <row r="1111" ht="14.25" customHeight="1">
      <c r="A1111" s="617" t="s">
        <v>97</v>
      </c>
      <c r="B1111" s="617" t="s">
        <v>5132</v>
      </c>
      <c r="C1111" s="617" t="s">
        <v>101</v>
      </c>
      <c r="D1111" s="617" t="s">
        <v>5134</v>
      </c>
      <c r="E1111" s="618" t="s">
        <v>5135</v>
      </c>
      <c r="F1111" s="618" t="s">
        <v>5136</v>
      </c>
      <c r="G1111" s="618" t="s">
        <v>5137</v>
      </c>
      <c r="H1111" s="618" t="s">
        <v>5139</v>
      </c>
      <c r="I1111" s="619" t="s">
        <v>5288</v>
      </c>
      <c r="J1111" s="617" t="s">
        <v>5140</v>
      </c>
    </row>
    <row r="1112" ht="14.25" customHeight="1">
      <c r="A1112" s="614"/>
      <c r="B1112" s="614"/>
      <c r="C1112" s="614"/>
      <c r="D1112" s="614"/>
      <c r="E1112" s="615"/>
      <c r="F1112" s="615"/>
      <c r="G1112" s="615"/>
      <c r="H1112" s="615"/>
      <c r="I1112" s="614"/>
      <c r="J1112" s="614"/>
    </row>
    <row r="1113" ht="14.25" customHeight="1">
      <c r="A1113" s="620" t="s">
        <v>5289</v>
      </c>
      <c r="B1113" s="13"/>
      <c r="C1113" s="13"/>
      <c r="D1113" s="13"/>
      <c r="E1113" s="13"/>
      <c r="F1113" s="13"/>
      <c r="G1113" s="13"/>
      <c r="H1113" s="13"/>
      <c r="I1113" s="13"/>
      <c r="J1113" s="13"/>
    </row>
    <row r="1114" ht="14.25" customHeight="1">
      <c r="A1114" s="621">
        <v>44835.0</v>
      </c>
      <c r="B1114" s="622" t="s">
        <v>5290</v>
      </c>
      <c r="C1114" s="622" t="s">
        <v>6379</v>
      </c>
      <c r="D1114" s="622"/>
      <c r="E1114" s="623">
        <v>0.0</v>
      </c>
      <c r="F1114" s="623">
        <v>10.47</v>
      </c>
      <c r="G1114" s="623">
        <v>10.47</v>
      </c>
      <c r="H1114" s="623">
        <v>0.0</v>
      </c>
      <c r="I1114" s="624">
        <v>0.0</v>
      </c>
      <c r="J1114" s="622" t="s">
        <v>6063</v>
      </c>
    </row>
    <row r="1115" ht="14.25" customHeight="1">
      <c r="A1115" s="625">
        <v>44838.0</v>
      </c>
      <c r="B1115" s="626" t="s">
        <v>5290</v>
      </c>
      <c r="C1115" s="626" t="s">
        <v>6380</v>
      </c>
      <c r="D1115" s="626"/>
      <c r="E1115" s="627">
        <v>0.0</v>
      </c>
      <c r="F1115" s="627">
        <v>3000.0</v>
      </c>
      <c r="G1115" s="627">
        <v>3000.0</v>
      </c>
      <c r="H1115" s="627">
        <v>0.0</v>
      </c>
      <c r="I1115" s="628">
        <v>0.0</v>
      </c>
      <c r="J1115" s="626" t="s">
        <v>5292</v>
      </c>
    </row>
    <row r="1116" ht="14.25" customHeight="1">
      <c r="A1116" s="625">
        <v>44838.0</v>
      </c>
      <c r="B1116" s="626" t="s">
        <v>5141</v>
      </c>
      <c r="C1116" s="626" t="s">
        <v>6380</v>
      </c>
      <c r="D1116" s="626"/>
      <c r="E1116" s="627">
        <v>3000.0</v>
      </c>
      <c r="F1116" s="627">
        <v>0.0</v>
      </c>
      <c r="G1116" s="627">
        <v>-3000.0</v>
      </c>
      <c r="H1116" s="627">
        <v>0.0</v>
      </c>
      <c r="I1116" s="628">
        <v>0.0</v>
      </c>
      <c r="J1116" s="626" t="s">
        <v>5292</v>
      </c>
    </row>
    <row r="1117" ht="14.25" customHeight="1">
      <c r="A1117" s="631">
        <v>44855.0</v>
      </c>
      <c r="B1117" s="626" t="s">
        <v>5290</v>
      </c>
      <c r="C1117" s="626" t="s">
        <v>6484</v>
      </c>
      <c r="D1117" s="626"/>
      <c r="E1117" s="627">
        <v>0.0</v>
      </c>
      <c r="F1117" s="627">
        <v>0.01</v>
      </c>
      <c r="G1117" s="627">
        <v>0.01</v>
      </c>
      <c r="H1117" s="627">
        <v>0.0</v>
      </c>
      <c r="I1117" s="628">
        <v>0.0</v>
      </c>
      <c r="J1117" s="626" t="s">
        <v>6063</v>
      </c>
    </row>
    <row r="1118" ht="14.25" customHeight="1">
      <c r="A1118" s="629" t="s">
        <v>5301</v>
      </c>
      <c r="B1118" s="629"/>
      <c r="C1118" s="629"/>
      <c r="D1118" s="629"/>
      <c r="E1118" s="630">
        <v>3000.0</v>
      </c>
      <c r="F1118" s="630">
        <v>3010.48</v>
      </c>
      <c r="G1118" s="630">
        <v>10.48</v>
      </c>
      <c r="H1118" s="630">
        <v>0.0</v>
      </c>
      <c r="I1118" s="629"/>
      <c r="J1118" s="629"/>
    </row>
    <row r="1119" ht="14.25" customHeight="1">
      <c r="A1119" s="614"/>
      <c r="B1119" s="614"/>
      <c r="C1119" s="614"/>
      <c r="D1119" s="614"/>
      <c r="E1119" s="615"/>
      <c r="F1119" s="615"/>
      <c r="G1119" s="615"/>
      <c r="H1119" s="615"/>
      <c r="I1119" s="614"/>
      <c r="J1119" s="614"/>
    </row>
    <row r="1120" ht="14.25" customHeight="1">
      <c r="A1120" s="620" t="s">
        <v>5302</v>
      </c>
      <c r="B1120" s="13"/>
      <c r="C1120" s="13"/>
      <c r="D1120" s="13"/>
      <c r="E1120" s="13"/>
      <c r="F1120" s="13"/>
      <c r="G1120" s="13"/>
      <c r="H1120" s="13"/>
      <c r="I1120" s="13"/>
      <c r="J1120" s="13"/>
    </row>
    <row r="1121" ht="14.25" customHeight="1">
      <c r="A1121" s="621">
        <v>44837.0</v>
      </c>
      <c r="B1121" s="622" t="s">
        <v>5563</v>
      </c>
      <c r="C1121" s="622" t="s">
        <v>6074</v>
      </c>
      <c r="D1121" s="622" t="s">
        <v>6381</v>
      </c>
      <c r="E1121" s="623">
        <v>0.0</v>
      </c>
      <c r="F1121" s="623">
        <v>2678.57</v>
      </c>
      <c r="G1121" s="623">
        <v>3000.0</v>
      </c>
      <c r="H1121" s="623">
        <v>321.43</v>
      </c>
      <c r="I1121" s="624">
        <v>0.12</v>
      </c>
      <c r="J1121" s="622" t="s">
        <v>5292</v>
      </c>
    </row>
    <row r="1122" ht="14.25" customHeight="1">
      <c r="A1122" s="625">
        <v>44837.0</v>
      </c>
      <c r="B1122" s="626" t="s">
        <v>5563</v>
      </c>
      <c r="C1122" s="626" t="s">
        <v>6382</v>
      </c>
      <c r="D1122" s="626" t="s">
        <v>6383</v>
      </c>
      <c r="E1122" s="627">
        <v>0.0</v>
      </c>
      <c r="F1122" s="627">
        <v>4464.29</v>
      </c>
      <c r="G1122" s="627">
        <v>5000.0</v>
      </c>
      <c r="H1122" s="627">
        <v>535.71</v>
      </c>
      <c r="I1122" s="628">
        <v>0.12</v>
      </c>
      <c r="J1122" s="626" t="s">
        <v>5366</v>
      </c>
    </row>
    <row r="1123" ht="14.25" customHeight="1">
      <c r="A1123" s="625">
        <v>44837.0</v>
      </c>
      <c r="B1123" s="626" t="s">
        <v>5563</v>
      </c>
      <c r="C1123" s="626" t="s">
        <v>6284</v>
      </c>
      <c r="D1123" s="626" t="s">
        <v>6384</v>
      </c>
      <c r="E1123" s="627">
        <v>0.0</v>
      </c>
      <c r="F1123" s="627">
        <v>2678.57</v>
      </c>
      <c r="G1123" s="627">
        <v>3000.0</v>
      </c>
      <c r="H1123" s="627">
        <v>321.43</v>
      </c>
      <c r="I1123" s="628">
        <v>0.12</v>
      </c>
      <c r="J1123" s="626" t="s">
        <v>5292</v>
      </c>
    </row>
    <row r="1124" ht="14.25" customHeight="1">
      <c r="A1124" s="625">
        <v>44838.0</v>
      </c>
      <c r="B1124" s="626" t="s">
        <v>5563</v>
      </c>
      <c r="C1124" s="626" t="s">
        <v>6346</v>
      </c>
      <c r="D1124" s="626" t="s">
        <v>6385</v>
      </c>
      <c r="E1124" s="627">
        <v>0.0</v>
      </c>
      <c r="F1124" s="627">
        <v>2678.57</v>
      </c>
      <c r="G1124" s="627">
        <v>3000.0</v>
      </c>
      <c r="H1124" s="627">
        <v>321.43</v>
      </c>
      <c r="I1124" s="628">
        <v>0.12</v>
      </c>
      <c r="J1124" s="626" t="s">
        <v>5292</v>
      </c>
    </row>
    <row r="1125" ht="14.25" customHeight="1">
      <c r="A1125" s="625">
        <v>44839.0</v>
      </c>
      <c r="B1125" s="626" t="s">
        <v>5563</v>
      </c>
      <c r="C1125" s="626" t="s">
        <v>6386</v>
      </c>
      <c r="D1125" s="626" t="s">
        <v>6387</v>
      </c>
      <c r="E1125" s="627">
        <v>0.0</v>
      </c>
      <c r="F1125" s="627">
        <v>1339.29</v>
      </c>
      <c r="G1125" s="627">
        <v>1500.0</v>
      </c>
      <c r="H1125" s="627">
        <v>160.71</v>
      </c>
      <c r="I1125" s="628">
        <v>0.12</v>
      </c>
      <c r="J1125" s="626" t="s">
        <v>6388</v>
      </c>
    </row>
    <row r="1126" ht="14.25" customHeight="1">
      <c r="A1126" s="625">
        <v>44839.0</v>
      </c>
      <c r="B1126" s="626" t="s">
        <v>5563</v>
      </c>
      <c r="C1126" s="626" t="s">
        <v>6386</v>
      </c>
      <c r="D1126" s="626" t="s">
        <v>6387</v>
      </c>
      <c r="E1126" s="627">
        <v>0.0</v>
      </c>
      <c r="F1126" s="627">
        <v>4464.29</v>
      </c>
      <c r="G1126" s="627">
        <v>5000.0</v>
      </c>
      <c r="H1126" s="627">
        <v>535.71</v>
      </c>
      <c r="I1126" s="628">
        <v>0.12</v>
      </c>
      <c r="J1126" s="626" t="s">
        <v>5366</v>
      </c>
    </row>
    <row r="1127" ht="14.25" customHeight="1">
      <c r="A1127" s="625">
        <v>44839.0</v>
      </c>
      <c r="B1127" s="626" t="s">
        <v>5563</v>
      </c>
      <c r="C1127" s="626" t="s">
        <v>6386</v>
      </c>
      <c r="D1127" s="626" t="s">
        <v>6387</v>
      </c>
      <c r="E1127" s="627">
        <v>0.0</v>
      </c>
      <c r="F1127" s="627">
        <v>267.86</v>
      </c>
      <c r="G1127" s="627">
        <v>300.0</v>
      </c>
      <c r="H1127" s="627">
        <v>32.14</v>
      </c>
      <c r="I1127" s="628">
        <v>0.12</v>
      </c>
      <c r="J1127" s="626" t="s">
        <v>5320</v>
      </c>
    </row>
    <row r="1128" ht="14.25" customHeight="1">
      <c r="A1128" s="625">
        <v>44839.0</v>
      </c>
      <c r="B1128" s="626" t="s">
        <v>5563</v>
      </c>
      <c r="C1128" s="626" t="s">
        <v>6389</v>
      </c>
      <c r="D1128" s="626" t="s">
        <v>6390</v>
      </c>
      <c r="E1128" s="627">
        <v>0.0</v>
      </c>
      <c r="F1128" s="627">
        <v>2357.14</v>
      </c>
      <c r="G1128" s="627">
        <v>2640.0</v>
      </c>
      <c r="H1128" s="627">
        <v>282.86</v>
      </c>
      <c r="I1128" s="628">
        <v>0.12</v>
      </c>
      <c r="J1128" s="626" t="s">
        <v>5331</v>
      </c>
    </row>
    <row r="1129" ht="14.25" customHeight="1">
      <c r="A1129" s="631">
        <v>44845.0</v>
      </c>
      <c r="B1129" s="626" t="s">
        <v>5563</v>
      </c>
      <c r="C1129" s="626" t="s">
        <v>5887</v>
      </c>
      <c r="D1129" s="626" t="s">
        <v>6391</v>
      </c>
      <c r="E1129" s="627">
        <v>0.0</v>
      </c>
      <c r="F1129" s="627">
        <v>1116.07</v>
      </c>
      <c r="G1129" s="627">
        <v>1250.0</v>
      </c>
      <c r="H1129" s="627">
        <v>133.93</v>
      </c>
      <c r="I1129" s="628">
        <v>0.12</v>
      </c>
      <c r="J1129" s="626" t="s">
        <v>5308</v>
      </c>
    </row>
    <row r="1130" ht="14.25" customHeight="1">
      <c r="A1130" s="631">
        <v>44846.0</v>
      </c>
      <c r="B1130" s="626" t="s">
        <v>5563</v>
      </c>
      <c r="C1130" s="626" t="s">
        <v>6258</v>
      </c>
      <c r="D1130" s="626" t="s">
        <v>6392</v>
      </c>
      <c r="E1130" s="627">
        <v>0.0</v>
      </c>
      <c r="F1130" s="627">
        <v>1674.11</v>
      </c>
      <c r="G1130" s="627">
        <v>1875.0</v>
      </c>
      <c r="H1130" s="627">
        <v>200.89</v>
      </c>
      <c r="I1130" s="628">
        <v>0.12</v>
      </c>
      <c r="J1130" s="626" t="s">
        <v>5331</v>
      </c>
    </row>
    <row r="1131" ht="14.25" customHeight="1">
      <c r="A1131" s="631">
        <v>44846.0</v>
      </c>
      <c r="B1131" s="626" t="s">
        <v>5563</v>
      </c>
      <c r="C1131" s="626" t="s">
        <v>6393</v>
      </c>
      <c r="D1131" s="626" t="s">
        <v>6394</v>
      </c>
      <c r="E1131" s="627">
        <v>0.0</v>
      </c>
      <c r="F1131" s="627">
        <v>2357.14</v>
      </c>
      <c r="G1131" s="627">
        <v>2640.0</v>
      </c>
      <c r="H1131" s="627">
        <v>282.86</v>
      </c>
      <c r="I1131" s="628">
        <v>0.12</v>
      </c>
      <c r="J1131" s="626" t="s">
        <v>5331</v>
      </c>
    </row>
    <row r="1132" ht="14.25" customHeight="1">
      <c r="A1132" s="631">
        <v>44847.0</v>
      </c>
      <c r="B1132" s="626" t="s">
        <v>5563</v>
      </c>
      <c r="C1132" s="626" t="s">
        <v>6395</v>
      </c>
      <c r="D1132" s="626" t="s">
        <v>6396</v>
      </c>
      <c r="E1132" s="627">
        <v>0.0</v>
      </c>
      <c r="F1132" s="627">
        <v>1785.71</v>
      </c>
      <c r="G1132" s="627">
        <v>2000.0</v>
      </c>
      <c r="H1132" s="627">
        <v>214.29</v>
      </c>
      <c r="I1132" s="628">
        <v>0.12</v>
      </c>
      <c r="J1132" s="626" t="s">
        <v>5331</v>
      </c>
    </row>
    <row r="1133" ht="14.25" customHeight="1">
      <c r="A1133" s="631">
        <v>44847.0</v>
      </c>
      <c r="B1133" s="626" t="s">
        <v>5563</v>
      </c>
      <c r="C1133" s="626" t="s">
        <v>6395</v>
      </c>
      <c r="D1133" s="626" t="s">
        <v>6396</v>
      </c>
      <c r="E1133" s="627">
        <v>0.0</v>
      </c>
      <c r="F1133" s="627">
        <v>1785.71</v>
      </c>
      <c r="G1133" s="627">
        <v>2000.0</v>
      </c>
      <c r="H1133" s="627">
        <v>214.29</v>
      </c>
      <c r="I1133" s="628">
        <v>0.12</v>
      </c>
      <c r="J1133" s="626" t="s">
        <v>5331</v>
      </c>
    </row>
    <row r="1134" ht="14.25" customHeight="1">
      <c r="A1134" s="631">
        <v>44847.0</v>
      </c>
      <c r="B1134" s="626" t="s">
        <v>5563</v>
      </c>
      <c r="C1134" s="626" t="s">
        <v>6395</v>
      </c>
      <c r="D1134" s="626" t="s">
        <v>6396</v>
      </c>
      <c r="E1134" s="627">
        <v>0.0</v>
      </c>
      <c r="F1134" s="627">
        <v>1785.72</v>
      </c>
      <c r="G1134" s="627">
        <v>2000.0</v>
      </c>
      <c r="H1134" s="627">
        <v>214.28</v>
      </c>
      <c r="I1134" s="628">
        <v>0.12</v>
      </c>
      <c r="J1134" s="626" t="s">
        <v>5331</v>
      </c>
    </row>
    <row r="1135" ht="14.25" customHeight="1">
      <c r="A1135" s="631">
        <v>44847.0</v>
      </c>
      <c r="B1135" s="626" t="s">
        <v>5563</v>
      </c>
      <c r="C1135" s="626" t="s">
        <v>6395</v>
      </c>
      <c r="D1135" s="626" t="s">
        <v>6396</v>
      </c>
      <c r="E1135" s="627">
        <v>0.0</v>
      </c>
      <c r="F1135" s="627">
        <v>1785.72</v>
      </c>
      <c r="G1135" s="627">
        <v>2000.0</v>
      </c>
      <c r="H1135" s="627">
        <v>214.28</v>
      </c>
      <c r="I1135" s="628">
        <v>0.12</v>
      </c>
      <c r="J1135" s="626" t="s">
        <v>5331</v>
      </c>
    </row>
    <row r="1136" ht="14.25" customHeight="1">
      <c r="A1136" s="631">
        <v>44848.0</v>
      </c>
      <c r="B1136" s="626" t="s">
        <v>5563</v>
      </c>
      <c r="C1136" s="626" t="s">
        <v>6205</v>
      </c>
      <c r="D1136" s="626" t="s">
        <v>6397</v>
      </c>
      <c r="E1136" s="627">
        <v>0.0</v>
      </c>
      <c r="F1136" s="627">
        <v>9261.0</v>
      </c>
      <c r="G1136" s="627">
        <v>10372.32</v>
      </c>
      <c r="H1136" s="627">
        <v>1111.32</v>
      </c>
      <c r="I1136" s="628">
        <v>0.12</v>
      </c>
      <c r="J1136" s="626" t="s">
        <v>5325</v>
      </c>
    </row>
    <row r="1137" ht="14.25" customHeight="1">
      <c r="A1137" s="631">
        <v>44848.0</v>
      </c>
      <c r="B1137" s="626" t="s">
        <v>5563</v>
      </c>
      <c r="C1137" s="626" t="s">
        <v>6205</v>
      </c>
      <c r="D1137" s="626" t="s">
        <v>6397</v>
      </c>
      <c r="E1137" s="627">
        <v>0.0</v>
      </c>
      <c r="F1137" s="627">
        <v>2000.0</v>
      </c>
      <c r="G1137" s="627">
        <v>2240.0</v>
      </c>
      <c r="H1137" s="627">
        <v>240.0</v>
      </c>
      <c r="I1137" s="628">
        <v>0.12</v>
      </c>
      <c r="J1137" s="626" t="s">
        <v>5325</v>
      </c>
    </row>
    <row r="1138" ht="14.25" customHeight="1">
      <c r="A1138" s="631">
        <v>44848.0</v>
      </c>
      <c r="B1138" s="626" t="s">
        <v>5563</v>
      </c>
      <c r="C1138" s="626" t="s">
        <v>6398</v>
      </c>
      <c r="D1138" s="626" t="s">
        <v>6399</v>
      </c>
      <c r="E1138" s="627">
        <v>0.0</v>
      </c>
      <c r="F1138" s="627">
        <v>491.07</v>
      </c>
      <c r="G1138" s="627">
        <v>550.0</v>
      </c>
      <c r="H1138" s="627">
        <v>58.93</v>
      </c>
      <c r="I1138" s="628">
        <v>0.12</v>
      </c>
      <c r="J1138" s="626" t="s">
        <v>5363</v>
      </c>
    </row>
    <row r="1139" ht="14.25" customHeight="1">
      <c r="A1139" s="631">
        <v>44851.0</v>
      </c>
      <c r="B1139" s="626" t="s">
        <v>5563</v>
      </c>
      <c r="C1139" s="626" t="s">
        <v>6147</v>
      </c>
      <c r="D1139" s="626" t="s">
        <v>6402</v>
      </c>
      <c r="E1139" s="627">
        <v>0.0</v>
      </c>
      <c r="F1139" s="627">
        <v>4017.86</v>
      </c>
      <c r="G1139" s="627">
        <v>4500.0</v>
      </c>
      <c r="H1139" s="627">
        <v>482.14</v>
      </c>
      <c r="I1139" s="628">
        <v>0.12</v>
      </c>
      <c r="J1139" s="626" t="s">
        <v>5331</v>
      </c>
    </row>
    <row r="1140" ht="14.25" customHeight="1">
      <c r="A1140" s="631">
        <v>44851.0</v>
      </c>
      <c r="B1140" s="626" t="s">
        <v>5563</v>
      </c>
      <c r="C1140" s="626" t="s">
        <v>6199</v>
      </c>
      <c r="D1140" s="626" t="s">
        <v>6403</v>
      </c>
      <c r="E1140" s="627">
        <v>0.0</v>
      </c>
      <c r="F1140" s="627">
        <v>6696.43</v>
      </c>
      <c r="G1140" s="627">
        <v>7500.0</v>
      </c>
      <c r="H1140" s="627">
        <v>803.57</v>
      </c>
      <c r="I1140" s="628">
        <v>0.12</v>
      </c>
      <c r="J1140" s="626" t="s">
        <v>5331</v>
      </c>
    </row>
    <row r="1141" ht="14.25" customHeight="1">
      <c r="A1141" s="631">
        <v>44851.0</v>
      </c>
      <c r="B1141" s="626" t="s">
        <v>5563</v>
      </c>
      <c r="C1141" s="626" t="s">
        <v>6404</v>
      </c>
      <c r="D1141" s="626" t="s">
        <v>6405</v>
      </c>
      <c r="E1141" s="627">
        <v>0.0</v>
      </c>
      <c r="F1141" s="627">
        <v>3348.21</v>
      </c>
      <c r="G1141" s="627">
        <v>3750.0</v>
      </c>
      <c r="H1141" s="627">
        <v>401.79</v>
      </c>
      <c r="I1141" s="628">
        <v>0.12</v>
      </c>
      <c r="J1141" s="626" t="s">
        <v>5331</v>
      </c>
    </row>
    <row r="1142" ht="14.25" customHeight="1">
      <c r="A1142" s="631">
        <v>44851.0</v>
      </c>
      <c r="B1142" s="626" t="s">
        <v>5563</v>
      </c>
      <c r="C1142" s="626" t="s">
        <v>6400</v>
      </c>
      <c r="D1142" s="626" t="s">
        <v>6485</v>
      </c>
      <c r="E1142" s="627">
        <v>0.0</v>
      </c>
      <c r="F1142" s="627">
        <v>0.04</v>
      </c>
      <c r="G1142" s="627">
        <v>0.05</v>
      </c>
      <c r="H1142" s="627">
        <v>0.01</v>
      </c>
      <c r="I1142" s="628">
        <v>0.12</v>
      </c>
      <c r="J1142" s="626" t="s">
        <v>5361</v>
      </c>
    </row>
    <row r="1143" ht="14.25" customHeight="1">
      <c r="A1143" s="631">
        <v>44851.0</v>
      </c>
      <c r="B1143" s="626" t="s">
        <v>5563</v>
      </c>
      <c r="C1143" s="626" t="s">
        <v>6400</v>
      </c>
      <c r="D1143" s="626" t="s">
        <v>6485</v>
      </c>
      <c r="E1143" s="627">
        <v>0.0</v>
      </c>
      <c r="F1143" s="627">
        <v>1.05</v>
      </c>
      <c r="G1143" s="627">
        <v>1.18</v>
      </c>
      <c r="H1143" s="627">
        <v>0.13</v>
      </c>
      <c r="I1143" s="628">
        <v>0.12</v>
      </c>
      <c r="J1143" s="626" t="s">
        <v>5399</v>
      </c>
    </row>
    <row r="1144" ht="14.25" customHeight="1">
      <c r="A1144" s="631">
        <v>44851.0</v>
      </c>
      <c r="B1144" s="626" t="s">
        <v>5563</v>
      </c>
      <c r="C1144" s="626" t="s">
        <v>6400</v>
      </c>
      <c r="D1144" s="626" t="s">
        <v>6485</v>
      </c>
      <c r="E1144" s="627">
        <v>0.0</v>
      </c>
      <c r="F1144" s="627">
        <v>1.05</v>
      </c>
      <c r="G1144" s="627">
        <v>1.18</v>
      </c>
      <c r="H1144" s="627">
        <v>0.13</v>
      </c>
      <c r="I1144" s="628">
        <v>0.12</v>
      </c>
      <c r="J1144" s="626" t="s">
        <v>5399</v>
      </c>
    </row>
    <row r="1145" ht="14.25" customHeight="1">
      <c r="A1145" s="631">
        <v>44851.0</v>
      </c>
      <c r="B1145" s="626" t="s">
        <v>5563</v>
      </c>
      <c r="C1145" s="626" t="s">
        <v>6400</v>
      </c>
      <c r="D1145" s="626" t="s">
        <v>6485</v>
      </c>
      <c r="E1145" s="627">
        <v>0.0</v>
      </c>
      <c r="F1145" s="627">
        <v>15.74</v>
      </c>
      <c r="G1145" s="627">
        <v>17.63</v>
      </c>
      <c r="H1145" s="627">
        <v>1.89</v>
      </c>
      <c r="I1145" s="628">
        <v>0.12</v>
      </c>
      <c r="J1145" s="626" t="s">
        <v>5331</v>
      </c>
    </row>
    <row r="1146" ht="14.25" customHeight="1">
      <c r="A1146" s="631">
        <v>44851.0</v>
      </c>
      <c r="B1146" s="626" t="s">
        <v>5563</v>
      </c>
      <c r="C1146" s="626" t="s">
        <v>6400</v>
      </c>
      <c r="D1146" s="626" t="s">
        <v>6485</v>
      </c>
      <c r="E1146" s="627">
        <v>0.0</v>
      </c>
      <c r="F1146" s="627">
        <v>15.75</v>
      </c>
      <c r="G1146" s="627">
        <v>17.64</v>
      </c>
      <c r="H1146" s="627">
        <v>1.89</v>
      </c>
      <c r="I1146" s="628">
        <v>0.12</v>
      </c>
      <c r="J1146" s="626" t="s">
        <v>5331</v>
      </c>
    </row>
    <row r="1147" ht="14.25" customHeight="1">
      <c r="A1147" s="631">
        <v>44851.0</v>
      </c>
      <c r="B1147" s="626" t="s">
        <v>5563</v>
      </c>
      <c r="C1147" s="626" t="s">
        <v>6400</v>
      </c>
      <c r="D1147" s="626" t="s">
        <v>6485</v>
      </c>
      <c r="E1147" s="627">
        <v>0.0</v>
      </c>
      <c r="F1147" s="627">
        <v>0.52</v>
      </c>
      <c r="G1147" s="627">
        <v>0.58</v>
      </c>
      <c r="H1147" s="627">
        <v>0.06</v>
      </c>
      <c r="I1147" s="628">
        <v>0.12</v>
      </c>
      <c r="J1147" s="626" t="s">
        <v>5559</v>
      </c>
    </row>
    <row r="1148" ht="14.25" customHeight="1">
      <c r="A1148" s="631">
        <v>44851.0</v>
      </c>
      <c r="B1148" s="626" t="s">
        <v>5563</v>
      </c>
      <c r="C1148" s="626" t="s">
        <v>6400</v>
      </c>
      <c r="D1148" s="626" t="s">
        <v>6485</v>
      </c>
      <c r="E1148" s="627">
        <v>0.0</v>
      </c>
      <c r="F1148" s="627">
        <v>0.52</v>
      </c>
      <c r="G1148" s="627">
        <v>0.58</v>
      </c>
      <c r="H1148" s="627">
        <v>0.06</v>
      </c>
      <c r="I1148" s="628">
        <v>0.12</v>
      </c>
      <c r="J1148" s="626" t="s">
        <v>5559</v>
      </c>
    </row>
    <row r="1149" ht="14.25" customHeight="1">
      <c r="A1149" s="631">
        <v>44851.0</v>
      </c>
      <c r="B1149" s="626" t="s">
        <v>5563</v>
      </c>
      <c r="C1149" s="626" t="s">
        <v>6400</v>
      </c>
      <c r="D1149" s="626" t="s">
        <v>6485</v>
      </c>
      <c r="E1149" s="627">
        <v>0.0</v>
      </c>
      <c r="F1149" s="627">
        <v>0.52</v>
      </c>
      <c r="G1149" s="627">
        <v>0.58</v>
      </c>
      <c r="H1149" s="627">
        <v>0.06</v>
      </c>
      <c r="I1149" s="628">
        <v>0.12</v>
      </c>
      <c r="J1149" s="626" t="s">
        <v>5559</v>
      </c>
    </row>
    <row r="1150" ht="14.25" customHeight="1">
      <c r="A1150" s="631">
        <v>44851.0</v>
      </c>
      <c r="B1150" s="626" t="s">
        <v>5563</v>
      </c>
      <c r="C1150" s="626" t="s">
        <v>6400</v>
      </c>
      <c r="D1150" s="626" t="s">
        <v>6485</v>
      </c>
      <c r="E1150" s="627">
        <v>0.0</v>
      </c>
      <c r="F1150" s="627">
        <v>0.52</v>
      </c>
      <c r="G1150" s="627">
        <v>0.58</v>
      </c>
      <c r="H1150" s="627">
        <v>0.06</v>
      </c>
      <c r="I1150" s="628">
        <v>0.12</v>
      </c>
      <c r="J1150" s="626" t="s">
        <v>5559</v>
      </c>
    </row>
    <row r="1151" ht="14.25" customHeight="1">
      <c r="A1151" s="631">
        <v>44853.0</v>
      </c>
      <c r="B1151" s="626" t="s">
        <v>5563</v>
      </c>
      <c r="C1151" s="626" t="s">
        <v>6406</v>
      </c>
      <c r="D1151" s="626" t="s">
        <v>6407</v>
      </c>
      <c r="E1151" s="627">
        <v>0.0</v>
      </c>
      <c r="F1151" s="627">
        <v>128.57</v>
      </c>
      <c r="G1151" s="627">
        <v>144.0</v>
      </c>
      <c r="H1151" s="627">
        <v>15.43</v>
      </c>
      <c r="I1151" s="628">
        <v>0.12</v>
      </c>
      <c r="J1151" s="626" t="s">
        <v>5361</v>
      </c>
    </row>
    <row r="1152" ht="14.25" customHeight="1">
      <c r="A1152" s="631">
        <v>44853.0</v>
      </c>
      <c r="B1152" s="626" t="s">
        <v>5563</v>
      </c>
      <c r="C1152" s="626" t="s">
        <v>6393</v>
      </c>
      <c r="D1152" s="626" t="s">
        <v>6408</v>
      </c>
      <c r="E1152" s="627">
        <v>0.0</v>
      </c>
      <c r="F1152" s="627">
        <v>2357.14</v>
      </c>
      <c r="G1152" s="627">
        <v>2640.0</v>
      </c>
      <c r="H1152" s="627">
        <v>282.86</v>
      </c>
      <c r="I1152" s="628">
        <v>0.12</v>
      </c>
      <c r="J1152" s="626" t="s">
        <v>5331</v>
      </c>
    </row>
    <row r="1153" ht="14.25" customHeight="1">
      <c r="A1153" s="631">
        <v>44853.0</v>
      </c>
      <c r="B1153" s="626" t="s">
        <v>5563</v>
      </c>
      <c r="C1153" s="626" t="s">
        <v>6228</v>
      </c>
      <c r="D1153" s="626" t="s">
        <v>6409</v>
      </c>
      <c r="E1153" s="627">
        <v>0.0</v>
      </c>
      <c r="F1153" s="627">
        <v>6696.43</v>
      </c>
      <c r="G1153" s="627">
        <v>7500.0</v>
      </c>
      <c r="H1153" s="627">
        <v>803.57</v>
      </c>
      <c r="I1153" s="628">
        <v>0.12</v>
      </c>
      <c r="J1153" s="626" t="s">
        <v>5331</v>
      </c>
    </row>
    <row r="1154" ht="14.25" customHeight="1">
      <c r="A1154" s="631">
        <v>44854.0</v>
      </c>
      <c r="B1154" s="626" t="s">
        <v>5563</v>
      </c>
      <c r="C1154" s="626" t="s">
        <v>6404</v>
      </c>
      <c r="D1154" s="626" t="s">
        <v>6410</v>
      </c>
      <c r="E1154" s="627">
        <v>0.0</v>
      </c>
      <c r="F1154" s="627">
        <v>3348.22</v>
      </c>
      <c r="G1154" s="627">
        <v>3750.0</v>
      </c>
      <c r="H1154" s="627">
        <v>401.78</v>
      </c>
      <c r="I1154" s="628">
        <v>0.12</v>
      </c>
      <c r="J1154" s="626" t="s">
        <v>5331</v>
      </c>
    </row>
    <row r="1155" ht="14.25" customHeight="1">
      <c r="A1155" s="631">
        <v>44854.0</v>
      </c>
      <c r="B1155" s="626" t="s">
        <v>5563</v>
      </c>
      <c r="C1155" s="626" t="s">
        <v>6404</v>
      </c>
      <c r="D1155" s="626" t="s">
        <v>6410</v>
      </c>
      <c r="E1155" s="627">
        <v>0.0</v>
      </c>
      <c r="F1155" s="627">
        <v>17.86</v>
      </c>
      <c r="G1155" s="627">
        <v>20.0</v>
      </c>
      <c r="H1155" s="627">
        <v>2.14</v>
      </c>
      <c r="I1155" s="628">
        <v>0.12</v>
      </c>
      <c r="J1155" s="626" t="s">
        <v>5361</v>
      </c>
    </row>
    <row r="1156" ht="14.25" customHeight="1">
      <c r="A1156" s="631">
        <v>44855.0</v>
      </c>
      <c r="B1156" s="626" t="s">
        <v>5563</v>
      </c>
      <c r="C1156" s="626" t="s">
        <v>6411</v>
      </c>
      <c r="D1156" s="626" t="s">
        <v>6412</v>
      </c>
      <c r="E1156" s="627">
        <v>0.0</v>
      </c>
      <c r="F1156" s="627">
        <v>491.07</v>
      </c>
      <c r="G1156" s="627">
        <v>550.0</v>
      </c>
      <c r="H1156" s="627">
        <v>58.93</v>
      </c>
      <c r="I1156" s="628">
        <v>0.12</v>
      </c>
      <c r="J1156" s="626" t="s">
        <v>5363</v>
      </c>
    </row>
    <row r="1157" ht="14.25" customHeight="1">
      <c r="A1157" s="631">
        <v>44858.0</v>
      </c>
      <c r="B1157" s="626" t="s">
        <v>5563</v>
      </c>
      <c r="C1157" s="626" t="s">
        <v>6414</v>
      </c>
      <c r="D1157" s="626" t="s">
        <v>6415</v>
      </c>
      <c r="E1157" s="627">
        <v>0.0</v>
      </c>
      <c r="F1157" s="627">
        <v>736.61</v>
      </c>
      <c r="G1157" s="627">
        <v>825.0</v>
      </c>
      <c r="H1157" s="627">
        <v>88.39</v>
      </c>
      <c r="I1157" s="628">
        <v>0.12</v>
      </c>
      <c r="J1157" s="626" t="s">
        <v>5363</v>
      </c>
    </row>
    <row r="1158" ht="14.25" customHeight="1">
      <c r="A1158" s="631">
        <v>44858.0</v>
      </c>
      <c r="B1158" s="626" t="s">
        <v>5563</v>
      </c>
      <c r="C1158" s="626" t="s">
        <v>5912</v>
      </c>
      <c r="D1158" s="626" t="s">
        <v>6413</v>
      </c>
      <c r="E1158" s="627">
        <v>0.0</v>
      </c>
      <c r="F1158" s="627">
        <v>3571.43</v>
      </c>
      <c r="G1158" s="627">
        <v>4000.0</v>
      </c>
      <c r="H1158" s="627">
        <v>428.57</v>
      </c>
      <c r="I1158" s="628">
        <v>0.12</v>
      </c>
      <c r="J1158" s="626" t="s">
        <v>5331</v>
      </c>
    </row>
    <row r="1159" ht="14.25" customHeight="1">
      <c r="A1159" s="631">
        <v>44859.0</v>
      </c>
      <c r="B1159" s="626" t="s">
        <v>5563</v>
      </c>
      <c r="C1159" s="626" t="s">
        <v>6258</v>
      </c>
      <c r="D1159" s="626" t="s">
        <v>6416</v>
      </c>
      <c r="E1159" s="627">
        <v>0.0</v>
      </c>
      <c r="F1159" s="627">
        <v>1004.46</v>
      </c>
      <c r="G1159" s="627">
        <v>1125.0</v>
      </c>
      <c r="H1159" s="627">
        <v>120.54</v>
      </c>
      <c r="I1159" s="628">
        <v>0.12</v>
      </c>
      <c r="J1159" s="626" t="s">
        <v>5331</v>
      </c>
    </row>
    <row r="1160" ht="14.25" customHeight="1">
      <c r="A1160" s="631">
        <v>44859.0</v>
      </c>
      <c r="B1160" s="626" t="s">
        <v>5563</v>
      </c>
      <c r="C1160" s="626" t="s">
        <v>6258</v>
      </c>
      <c r="D1160" s="626" t="s">
        <v>6417</v>
      </c>
      <c r="E1160" s="627">
        <v>0.0</v>
      </c>
      <c r="F1160" s="627">
        <v>1004.46</v>
      </c>
      <c r="G1160" s="627">
        <v>1125.0</v>
      </c>
      <c r="H1160" s="627">
        <v>120.54</v>
      </c>
      <c r="I1160" s="628">
        <v>0.12</v>
      </c>
      <c r="J1160" s="626" t="s">
        <v>5331</v>
      </c>
    </row>
    <row r="1161" ht="14.25" customHeight="1">
      <c r="A1161" s="631">
        <v>44860.0</v>
      </c>
      <c r="B1161" s="626" t="s">
        <v>5563</v>
      </c>
      <c r="C1161" s="626" t="s">
        <v>6393</v>
      </c>
      <c r="D1161" s="626" t="s">
        <v>6419</v>
      </c>
      <c r="E1161" s="627">
        <v>0.0</v>
      </c>
      <c r="F1161" s="627">
        <v>2357.14</v>
      </c>
      <c r="G1161" s="627">
        <v>2640.0</v>
      </c>
      <c r="H1161" s="627">
        <v>282.86</v>
      </c>
      <c r="I1161" s="628">
        <v>0.12</v>
      </c>
      <c r="J1161" s="626" t="s">
        <v>5331</v>
      </c>
    </row>
    <row r="1162" ht="14.25" customHeight="1">
      <c r="A1162" s="631">
        <v>44860.0</v>
      </c>
      <c r="B1162" s="626" t="s">
        <v>5563</v>
      </c>
      <c r="C1162" s="626" t="s">
        <v>6386</v>
      </c>
      <c r="D1162" s="626" t="s">
        <v>6418</v>
      </c>
      <c r="E1162" s="627">
        <v>0.0</v>
      </c>
      <c r="F1162" s="627">
        <v>4910.71</v>
      </c>
      <c r="G1162" s="627">
        <v>5500.0</v>
      </c>
      <c r="H1162" s="627">
        <v>589.29</v>
      </c>
      <c r="I1162" s="628">
        <v>0.12</v>
      </c>
      <c r="J1162" s="626" t="s">
        <v>5331</v>
      </c>
    </row>
    <row r="1163" ht="14.25" customHeight="1">
      <c r="A1163" s="631">
        <v>44861.0</v>
      </c>
      <c r="B1163" s="626" t="s">
        <v>5563</v>
      </c>
      <c r="C1163" s="626" t="s">
        <v>6422</v>
      </c>
      <c r="D1163" s="626" t="s">
        <v>6423</v>
      </c>
      <c r="E1163" s="627">
        <v>0.0</v>
      </c>
      <c r="F1163" s="627">
        <v>491.07</v>
      </c>
      <c r="G1163" s="627">
        <v>550.0</v>
      </c>
      <c r="H1163" s="627">
        <v>58.93</v>
      </c>
      <c r="I1163" s="628">
        <v>0.12</v>
      </c>
      <c r="J1163" s="626" t="s">
        <v>5363</v>
      </c>
    </row>
    <row r="1164" ht="14.25" customHeight="1">
      <c r="A1164" s="631">
        <v>44861.0</v>
      </c>
      <c r="B1164" s="626" t="s">
        <v>5563</v>
      </c>
      <c r="C1164" s="626" t="s">
        <v>5912</v>
      </c>
      <c r="D1164" s="626" t="s">
        <v>6420</v>
      </c>
      <c r="E1164" s="627">
        <v>0.0</v>
      </c>
      <c r="F1164" s="627">
        <v>1785.71</v>
      </c>
      <c r="G1164" s="627">
        <v>2000.0</v>
      </c>
      <c r="H1164" s="627">
        <v>214.29</v>
      </c>
      <c r="I1164" s="628">
        <v>0.12</v>
      </c>
      <c r="J1164" s="626" t="s">
        <v>5331</v>
      </c>
    </row>
    <row r="1165" ht="14.25" customHeight="1">
      <c r="A1165" s="631">
        <v>44861.0</v>
      </c>
      <c r="B1165" s="626" t="s">
        <v>5563</v>
      </c>
      <c r="C1165" s="626" t="s">
        <v>6291</v>
      </c>
      <c r="D1165" s="626" t="s">
        <v>6421</v>
      </c>
      <c r="E1165" s="627">
        <v>0.0</v>
      </c>
      <c r="F1165" s="627">
        <v>3571.43</v>
      </c>
      <c r="G1165" s="627">
        <v>4000.0</v>
      </c>
      <c r="H1165" s="627">
        <v>428.57</v>
      </c>
      <c r="I1165" s="628">
        <v>0.12</v>
      </c>
      <c r="J1165" s="626" t="s">
        <v>5331</v>
      </c>
    </row>
    <row r="1166" ht="14.25" customHeight="1">
      <c r="A1166" s="631">
        <v>44861.0</v>
      </c>
      <c r="B1166" s="626" t="s">
        <v>5563</v>
      </c>
      <c r="C1166" s="626" t="s">
        <v>6291</v>
      </c>
      <c r="D1166" s="626" t="s">
        <v>6421</v>
      </c>
      <c r="E1166" s="627">
        <v>0.0</v>
      </c>
      <c r="F1166" s="627">
        <v>3571.43</v>
      </c>
      <c r="G1166" s="627">
        <v>4000.0</v>
      </c>
      <c r="H1166" s="627">
        <v>428.57</v>
      </c>
      <c r="I1166" s="628">
        <v>0.12</v>
      </c>
      <c r="J1166" s="626" t="s">
        <v>5331</v>
      </c>
    </row>
    <row r="1167" ht="14.25" customHeight="1">
      <c r="A1167" s="631">
        <v>44861.0</v>
      </c>
      <c r="B1167" s="626" t="s">
        <v>5563</v>
      </c>
      <c r="C1167" s="626" t="s">
        <v>6291</v>
      </c>
      <c r="D1167" s="626" t="s">
        <v>6421</v>
      </c>
      <c r="E1167" s="627">
        <v>0.0</v>
      </c>
      <c r="F1167" s="627">
        <v>3571.43</v>
      </c>
      <c r="G1167" s="627">
        <v>4000.0</v>
      </c>
      <c r="H1167" s="627">
        <v>428.57</v>
      </c>
      <c r="I1167" s="628">
        <v>0.12</v>
      </c>
      <c r="J1167" s="626" t="s">
        <v>5331</v>
      </c>
    </row>
    <row r="1168" ht="14.25" customHeight="1">
      <c r="A1168" s="631">
        <v>44861.0</v>
      </c>
      <c r="B1168" s="626" t="s">
        <v>5563</v>
      </c>
      <c r="C1168" s="626" t="s">
        <v>6291</v>
      </c>
      <c r="D1168" s="626" t="s">
        <v>6421</v>
      </c>
      <c r="E1168" s="627">
        <v>0.0</v>
      </c>
      <c r="F1168" s="627">
        <v>3571.43</v>
      </c>
      <c r="G1168" s="627">
        <v>4000.0</v>
      </c>
      <c r="H1168" s="627">
        <v>428.57</v>
      </c>
      <c r="I1168" s="628">
        <v>0.12</v>
      </c>
      <c r="J1168" s="626" t="s">
        <v>5331</v>
      </c>
    </row>
    <row r="1169" ht="14.25" customHeight="1">
      <c r="A1169" s="631">
        <v>44865.0</v>
      </c>
      <c r="B1169" s="626" t="s">
        <v>5563</v>
      </c>
      <c r="C1169" s="626" t="s">
        <v>5902</v>
      </c>
      <c r="D1169" s="626" t="s">
        <v>6424</v>
      </c>
      <c r="E1169" s="627">
        <v>0.0</v>
      </c>
      <c r="F1169" s="627">
        <v>267.86</v>
      </c>
      <c r="G1169" s="627">
        <v>300.0</v>
      </c>
      <c r="H1169" s="627">
        <v>32.14</v>
      </c>
      <c r="I1169" s="628">
        <v>0.12</v>
      </c>
      <c r="J1169" s="626" t="s">
        <v>5320</v>
      </c>
    </row>
    <row r="1170" ht="14.25" customHeight="1">
      <c r="A1170" s="625">
        <v>44866.0</v>
      </c>
      <c r="B1170" s="626" t="s">
        <v>5563</v>
      </c>
      <c r="C1170" s="626" t="s">
        <v>6426</v>
      </c>
      <c r="D1170" s="626" t="s">
        <v>6427</v>
      </c>
      <c r="E1170" s="627">
        <v>0.0</v>
      </c>
      <c r="F1170" s="627">
        <v>267.86</v>
      </c>
      <c r="G1170" s="627">
        <v>300.0</v>
      </c>
      <c r="H1170" s="627">
        <v>32.14</v>
      </c>
      <c r="I1170" s="628">
        <v>0.12</v>
      </c>
      <c r="J1170" s="626" t="s">
        <v>5470</v>
      </c>
    </row>
    <row r="1171" ht="14.25" customHeight="1">
      <c r="A1171" s="625">
        <v>44867.0</v>
      </c>
      <c r="B1171" s="626" t="s">
        <v>5563</v>
      </c>
      <c r="C1171" s="626" t="s">
        <v>6346</v>
      </c>
      <c r="D1171" s="626" t="s">
        <v>6428</v>
      </c>
      <c r="E1171" s="627">
        <v>0.0</v>
      </c>
      <c r="F1171" s="627">
        <v>2678.57</v>
      </c>
      <c r="G1171" s="627">
        <v>3000.0</v>
      </c>
      <c r="H1171" s="627">
        <v>321.43</v>
      </c>
      <c r="I1171" s="628">
        <v>0.12</v>
      </c>
      <c r="J1171" s="626" t="s">
        <v>5292</v>
      </c>
    </row>
    <row r="1172" ht="14.25" customHeight="1">
      <c r="A1172" s="625">
        <v>44867.0</v>
      </c>
      <c r="B1172" s="626" t="s">
        <v>5563</v>
      </c>
      <c r="C1172" s="626" t="s">
        <v>6077</v>
      </c>
      <c r="D1172" s="626" t="s">
        <v>6430</v>
      </c>
      <c r="E1172" s="627">
        <v>0.0</v>
      </c>
      <c r="F1172" s="627">
        <v>1116.07</v>
      </c>
      <c r="G1172" s="627">
        <v>1250.0</v>
      </c>
      <c r="H1172" s="627">
        <v>133.93</v>
      </c>
      <c r="I1172" s="628">
        <v>0.12</v>
      </c>
      <c r="J1172" s="626" t="s">
        <v>5308</v>
      </c>
    </row>
    <row r="1173" ht="14.25" customHeight="1">
      <c r="A1173" s="625">
        <v>44867.0</v>
      </c>
      <c r="B1173" s="626" t="s">
        <v>5563</v>
      </c>
      <c r="C1173" s="626" t="s">
        <v>6284</v>
      </c>
      <c r="D1173" s="626" t="s">
        <v>6429</v>
      </c>
      <c r="E1173" s="627">
        <v>0.0</v>
      </c>
      <c r="F1173" s="627">
        <v>2678.57</v>
      </c>
      <c r="G1173" s="627">
        <v>3000.0</v>
      </c>
      <c r="H1173" s="627">
        <v>321.43</v>
      </c>
      <c r="I1173" s="628">
        <v>0.12</v>
      </c>
      <c r="J1173" s="626" t="s">
        <v>5292</v>
      </c>
    </row>
    <row r="1174" ht="14.25" customHeight="1">
      <c r="A1174" s="625">
        <v>44868.0</v>
      </c>
      <c r="B1174" s="626" t="s">
        <v>5563</v>
      </c>
      <c r="C1174" s="626" t="s">
        <v>6431</v>
      </c>
      <c r="D1174" s="626" t="s">
        <v>6432</v>
      </c>
      <c r="E1174" s="627">
        <v>0.0</v>
      </c>
      <c r="F1174" s="627">
        <v>562.5</v>
      </c>
      <c r="G1174" s="627">
        <v>630.0</v>
      </c>
      <c r="H1174" s="627">
        <v>67.5</v>
      </c>
      <c r="I1174" s="628">
        <v>0.12</v>
      </c>
      <c r="J1174" s="626" t="s">
        <v>5470</v>
      </c>
    </row>
    <row r="1175" ht="14.25" customHeight="1">
      <c r="A1175" s="625">
        <v>44868.0</v>
      </c>
      <c r="B1175" s="626" t="s">
        <v>5563</v>
      </c>
      <c r="C1175" s="626" t="s">
        <v>6433</v>
      </c>
      <c r="D1175" s="626" t="s">
        <v>6434</v>
      </c>
      <c r="E1175" s="627">
        <v>0.0</v>
      </c>
      <c r="F1175" s="627">
        <v>562.5</v>
      </c>
      <c r="G1175" s="627">
        <v>630.0</v>
      </c>
      <c r="H1175" s="627">
        <v>67.5</v>
      </c>
      <c r="I1175" s="628">
        <v>0.12</v>
      </c>
      <c r="J1175" s="626" t="s">
        <v>5470</v>
      </c>
    </row>
    <row r="1176" ht="14.25" customHeight="1">
      <c r="A1176" s="625">
        <v>44868.0</v>
      </c>
      <c r="B1176" s="626" t="s">
        <v>5563</v>
      </c>
      <c r="C1176" s="626" t="s">
        <v>6436</v>
      </c>
      <c r="D1176" s="626" t="s">
        <v>6437</v>
      </c>
      <c r="E1176" s="627">
        <v>0.0</v>
      </c>
      <c r="F1176" s="627">
        <v>3348.21</v>
      </c>
      <c r="G1176" s="627">
        <v>3750.0</v>
      </c>
      <c r="H1176" s="627">
        <v>401.79</v>
      </c>
      <c r="I1176" s="628">
        <v>0.12</v>
      </c>
      <c r="J1176" s="626" t="s">
        <v>5331</v>
      </c>
    </row>
    <row r="1177" ht="14.25" customHeight="1">
      <c r="A1177" s="625">
        <v>44868.0</v>
      </c>
      <c r="B1177" s="626" t="s">
        <v>5563</v>
      </c>
      <c r="C1177" s="626" t="s">
        <v>5837</v>
      </c>
      <c r="D1177" s="626" t="s">
        <v>6435</v>
      </c>
      <c r="E1177" s="627">
        <v>0.0</v>
      </c>
      <c r="F1177" s="627">
        <v>1237.38</v>
      </c>
      <c r="G1177" s="627">
        <v>1385.86</v>
      </c>
      <c r="H1177" s="627">
        <v>148.48</v>
      </c>
      <c r="I1177" s="628">
        <v>0.12</v>
      </c>
      <c r="J1177" s="626" t="s">
        <v>5331</v>
      </c>
    </row>
    <row r="1178" ht="14.25" customHeight="1">
      <c r="A1178" s="625">
        <v>44868.0</v>
      </c>
      <c r="B1178" s="626" t="s">
        <v>5563</v>
      </c>
      <c r="C1178" s="626" t="s">
        <v>5837</v>
      </c>
      <c r="D1178" s="626" t="s">
        <v>6435</v>
      </c>
      <c r="E1178" s="627">
        <v>0.0</v>
      </c>
      <c r="F1178" s="627">
        <v>1262.62</v>
      </c>
      <c r="G1178" s="627">
        <v>1414.14</v>
      </c>
      <c r="H1178" s="627">
        <v>151.52</v>
      </c>
      <c r="I1178" s="628">
        <v>0.12</v>
      </c>
      <c r="J1178" s="626" t="s">
        <v>5331</v>
      </c>
    </row>
    <row r="1179" ht="14.25" customHeight="1">
      <c r="A1179" s="625">
        <v>44869.0</v>
      </c>
      <c r="B1179" s="626" t="s">
        <v>5563</v>
      </c>
      <c r="C1179" s="626" t="s">
        <v>6438</v>
      </c>
      <c r="D1179" s="626" t="s">
        <v>6439</v>
      </c>
      <c r="E1179" s="627">
        <v>0.0</v>
      </c>
      <c r="F1179" s="627">
        <v>2477.68</v>
      </c>
      <c r="G1179" s="627">
        <v>2775.0</v>
      </c>
      <c r="H1179" s="627">
        <v>297.32</v>
      </c>
      <c r="I1179" s="628">
        <v>0.12</v>
      </c>
      <c r="J1179" s="626" t="s">
        <v>5331</v>
      </c>
    </row>
    <row r="1180" ht="14.25" customHeight="1">
      <c r="A1180" s="625">
        <v>44869.0</v>
      </c>
      <c r="B1180" s="626" t="s">
        <v>5563</v>
      </c>
      <c r="C1180" s="626" t="s">
        <v>6342</v>
      </c>
      <c r="D1180" s="626" t="s">
        <v>6440</v>
      </c>
      <c r="E1180" s="627">
        <v>0.0</v>
      </c>
      <c r="F1180" s="627">
        <v>4464.29</v>
      </c>
      <c r="G1180" s="627">
        <v>5000.0</v>
      </c>
      <c r="H1180" s="627">
        <v>535.71</v>
      </c>
      <c r="I1180" s="628">
        <v>0.12</v>
      </c>
      <c r="J1180" s="626" t="s">
        <v>5366</v>
      </c>
    </row>
    <row r="1181" ht="14.25" customHeight="1">
      <c r="A1181" s="625">
        <v>44869.0</v>
      </c>
      <c r="B1181" s="626" t="s">
        <v>5563</v>
      </c>
      <c r="C1181" s="626" t="s">
        <v>6441</v>
      </c>
      <c r="D1181" s="626" t="s">
        <v>6442</v>
      </c>
      <c r="E1181" s="627">
        <v>0.0</v>
      </c>
      <c r="F1181" s="627">
        <v>1116.07</v>
      </c>
      <c r="G1181" s="627">
        <v>1250.0</v>
      </c>
      <c r="H1181" s="627">
        <v>133.93</v>
      </c>
      <c r="I1181" s="628">
        <v>0.12</v>
      </c>
      <c r="J1181" s="626" t="s">
        <v>5331</v>
      </c>
    </row>
    <row r="1182" ht="14.25" customHeight="1">
      <c r="A1182" s="625">
        <v>44869.0</v>
      </c>
      <c r="B1182" s="626" t="s">
        <v>5563</v>
      </c>
      <c r="C1182" s="626" t="s">
        <v>6438</v>
      </c>
      <c r="D1182" s="626" t="s">
        <v>6439</v>
      </c>
      <c r="E1182" s="627">
        <v>0.0</v>
      </c>
      <c r="F1182" s="627">
        <v>2477.68</v>
      </c>
      <c r="G1182" s="627">
        <v>2775.0</v>
      </c>
      <c r="H1182" s="627">
        <v>297.32</v>
      </c>
      <c r="I1182" s="628">
        <v>0.12</v>
      </c>
      <c r="J1182" s="626" t="s">
        <v>5331</v>
      </c>
    </row>
    <row r="1183" ht="14.25" customHeight="1">
      <c r="A1183" s="625">
        <v>44872.0</v>
      </c>
      <c r="B1183" s="626" t="s">
        <v>5563</v>
      </c>
      <c r="C1183" s="626" t="s">
        <v>6441</v>
      </c>
      <c r="D1183" s="626" t="s">
        <v>6446</v>
      </c>
      <c r="E1183" s="627">
        <v>0.0</v>
      </c>
      <c r="F1183" s="627">
        <v>267.86</v>
      </c>
      <c r="G1183" s="627">
        <v>300.0</v>
      </c>
      <c r="H1183" s="627">
        <v>32.14</v>
      </c>
      <c r="I1183" s="628">
        <v>0.12</v>
      </c>
      <c r="J1183" s="626" t="s">
        <v>5470</v>
      </c>
    </row>
    <row r="1184" ht="14.25" customHeight="1">
      <c r="A1184" s="625">
        <v>44872.0</v>
      </c>
      <c r="B1184" s="626" t="s">
        <v>5563</v>
      </c>
      <c r="C1184" s="626" t="s">
        <v>6443</v>
      </c>
      <c r="D1184" s="626" t="s">
        <v>6444</v>
      </c>
      <c r="E1184" s="627">
        <v>0.0</v>
      </c>
      <c r="F1184" s="627">
        <v>2946.43</v>
      </c>
      <c r="G1184" s="627">
        <v>3300.0</v>
      </c>
      <c r="H1184" s="627">
        <v>353.57</v>
      </c>
      <c r="I1184" s="628">
        <v>0.12</v>
      </c>
      <c r="J1184" s="626" t="s">
        <v>6021</v>
      </c>
    </row>
    <row r="1185" ht="14.25" customHeight="1">
      <c r="A1185" s="625">
        <v>44872.0</v>
      </c>
      <c r="B1185" s="626" t="s">
        <v>5563</v>
      </c>
      <c r="C1185" s="626" t="s">
        <v>6441</v>
      </c>
      <c r="D1185" s="626" t="s">
        <v>6442</v>
      </c>
      <c r="E1185" s="627">
        <v>0.0</v>
      </c>
      <c r="F1185" s="627">
        <v>1116.07</v>
      </c>
      <c r="G1185" s="627">
        <v>1250.0</v>
      </c>
      <c r="H1185" s="627">
        <v>133.93</v>
      </c>
      <c r="I1185" s="628">
        <v>0.12</v>
      </c>
      <c r="J1185" s="626" t="s">
        <v>5331</v>
      </c>
    </row>
    <row r="1186" ht="14.25" customHeight="1">
      <c r="A1186" s="625">
        <v>44872.0</v>
      </c>
      <c r="B1186" s="626" t="s">
        <v>5563</v>
      </c>
      <c r="C1186" s="626" t="s">
        <v>5831</v>
      </c>
      <c r="D1186" s="626" t="s">
        <v>6445</v>
      </c>
      <c r="E1186" s="627">
        <v>0.0</v>
      </c>
      <c r="F1186" s="627">
        <v>4725.0</v>
      </c>
      <c r="G1186" s="627">
        <v>5292.0</v>
      </c>
      <c r="H1186" s="627">
        <v>567.0</v>
      </c>
      <c r="I1186" s="628">
        <v>0.12</v>
      </c>
      <c r="J1186" s="626" t="s">
        <v>5325</v>
      </c>
    </row>
    <row r="1187" ht="14.25" customHeight="1">
      <c r="A1187" s="625">
        <v>44872.0</v>
      </c>
      <c r="B1187" s="626" t="s">
        <v>5563</v>
      </c>
      <c r="C1187" s="626" t="s">
        <v>5831</v>
      </c>
      <c r="D1187" s="626" t="s">
        <v>6445</v>
      </c>
      <c r="E1187" s="627">
        <v>0.0</v>
      </c>
      <c r="F1187" s="627">
        <v>9450.0</v>
      </c>
      <c r="G1187" s="627">
        <v>10584.0</v>
      </c>
      <c r="H1187" s="627">
        <v>1134.0</v>
      </c>
      <c r="I1187" s="628">
        <v>0.12</v>
      </c>
      <c r="J1187" s="626" t="s">
        <v>5325</v>
      </c>
    </row>
    <row r="1188" ht="14.25" customHeight="1">
      <c r="A1188" s="625">
        <v>44872.0</v>
      </c>
      <c r="B1188" s="626" t="s">
        <v>5563</v>
      </c>
      <c r="C1188" s="626" t="s">
        <v>5831</v>
      </c>
      <c r="D1188" s="626" t="s">
        <v>6445</v>
      </c>
      <c r="E1188" s="627">
        <v>0.0</v>
      </c>
      <c r="F1188" s="627">
        <v>300000.0</v>
      </c>
      <c r="G1188" s="627">
        <v>336000.0</v>
      </c>
      <c r="H1188" s="627">
        <v>36000.0</v>
      </c>
      <c r="I1188" s="628">
        <v>0.12</v>
      </c>
      <c r="J1188" s="626" t="s">
        <v>5324</v>
      </c>
    </row>
    <row r="1189" ht="14.25" customHeight="1">
      <c r="A1189" s="625">
        <v>44872.0</v>
      </c>
      <c r="B1189" s="626" t="s">
        <v>5563</v>
      </c>
      <c r="C1189" s="626" t="s">
        <v>5831</v>
      </c>
      <c r="D1189" s="626" t="s">
        <v>6445</v>
      </c>
      <c r="E1189" s="627">
        <v>0.0</v>
      </c>
      <c r="F1189" s="627">
        <v>160000.0</v>
      </c>
      <c r="G1189" s="627">
        <v>179200.0</v>
      </c>
      <c r="H1189" s="627">
        <v>19200.0</v>
      </c>
      <c r="I1189" s="628">
        <v>0.12</v>
      </c>
      <c r="J1189" s="626" t="s">
        <v>5324</v>
      </c>
    </row>
    <row r="1190" ht="14.25" customHeight="1">
      <c r="A1190" s="625">
        <v>44872.0</v>
      </c>
      <c r="B1190" s="626" t="s">
        <v>5563</v>
      </c>
      <c r="C1190" s="626" t="s">
        <v>5831</v>
      </c>
      <c r="D1190" s="626" t="s">
        <v>6445</v>
      </c>
      <c r="E1190" s="627">
        <v>0.0</v>
      </c>
      <c r="F1190" s="627">
        <v>250000.0</v>
      </c>
      <c r="G1190" s="627">
        <v>280000.0</v>
      </c>
      <c r="H1190" s="627">
        <v>30000.0</v>
      </c>
      <c r="I1190" s="628">
        <v>0.12</v>
      </c>
      <c r="J1190" s="626" t="s">
        <v>5324</v>
      </c>
    </row>
    <row r="1191" ht="14.25" customHeight="1">
      <c r="A1191" s="625">
        <v>44872.0</v>
      </c>
      <c r="B1191" s="626" t="s">
        <v>5563</v>
      </c>
      <c r="C1191" s="626" t="s">
        <v>5831</v>
      </c>
      <c r="D1191" s="626" t="s">
        <v>6445</v>
      </c>
      <c r="E1191" s="627">
        <v>0.0</v>
      </c>
      <c r="F1191" s="627">
        <v>180000.0</v>
      </c>
      <c r="G1191" s="627">
        <v>201600.0</v>
      </c>
      <c r="H1191" s="627">
        <v>21600.0</v>
      </c>
      <c r="I1191" s="628">
        <v>0.12</v>
      </c>
      <c r="J1191" s="626" t="s">
        <v>5324</v>
      </c>
    </row>
    <row r="1192" ht="14.25" customHeight="1">
      <c r="A1192" s="625">
        <v>44872.0</v>
      </c>
      <c r="B1192" s="626" t="s">
        <v>5563</v>
      </c>
      <c r="C1192" s="626" t="s">
        <v>5831</v>
      </c>
      <c r="D1192" s="626" t="s">
        <v>6445</v>
      </c>
      <c r="E1192" s="627">
        <v>0.0</v>
      </c>
      <c r="F1192" s="627">
        <v>250000.0</v>
      </c>
      <c r="G1192" s="627">
        <v>280000.0</v>
      </c>
      <c r="H1192" s="627">
        <v>30000.0</v>
      </c>
      <c r="I1192" s="628">
        <v>0.12</v>
      </c>
      <c r="J1192" s="626" t="s">
        <v>5324</v>
      </c>
    </row>
    <row r="1193" ht="14.25" customHeight="1">
      <c r="A1193" s="625">
        <v>44872.0</v>
      </c>
      <c r="B1193" s="626" t="s">
        <v>5563</v>
      </c>
      <c r="C1193" s="626" t="s">
        <v>5831</v>
      </c>
      <c r="D1193" s="626" t="s">
        <v>6445</v>
      </c>
      <c r="E1193" s="627">
        <v>0.0</v>
      </c>
      <c r="F1193" s="627">
        <v>150000.0</v>
      </c>
      <c r="G1193" s="627">
        <v>168000.0</v>
      </c>
      <c r="H1193" s="627">
        <v>18000.0</v>
      </c>
      <c r="I1193" s="628">
        <v>0.12</v>
      </c>
      <c r="J1193" s="626" t="s">
        <v>5324</v>
      </c>
    </row>
    <row r="1194" ht="14.25" customHeight="1">
      <c r="A1194" s="625">
        <v>44872.0</v>
      </c>
      <c r="B1194" s="626" t="s">
        <v>5563</v>
      </c>
      <c r="C1194" s="626" t="s">
        <v>5831</v>
      </c>
      <c r="D1194" s="626" t="s">
        <v>6445</v>
      </c>
      <c r="E1194" s="627">
        <v>0.0</v>
      </c>
      <c r="F1194" s="627">
        <v>60000.0</v>
      </c>
      <c r="G1194" s="627">
        <v>67200.0</v>
      </c>
      <c r="H1194" s="627">
        <v>7200.0</v>
      </c>
      <c r="I1194" s="628">
        <v>0.12</v>
      </c>
      <c r="J1194" s="626" t="s">
        <v>5324</v>
      </c>
    </row>
    <row r="1195" ht="14.25" customHeight="1">
      <c r="A1195" s="625">
        <v>44872.0</v>
      </c>
      <c r="B1195" s="626" t="s">
        <v>5563</v>
      </c>
      <c r="C1195" s="626" t="s">
        <v>5831</v>
      </c>
      <c r="D1195" s="626" t="s">
        <v>6445</v>
      </c>
      <c r="E1195" s="627">
        <v>0.0</v>
      </c>
      <c r="F1195" s="627">
        <v>60000.0</v>
      </c>
      <c r="G1195" s="627">
        <v>67200.0</v>
      </c>
      <c r="H1195" s="627">
        <v>7200.0</v>
      </c>
      <c r="I1195" s="628">
        <v>0.12</v>
      </c>
      <c r="J1195" s="626" t="s">
        <v>5324</v>
      </c>
    </row>
    <row r="1196" ht="14.25" customHeight="1">
      <c r="A1196" s="625">
        <v>44872.0</v>
      </c>
      <c r="B1196" s="626" t="s">
        <v>5563</v>
      </c>
      <c r="C1196" s="626" t="s">
        <v>5831</v>
      </c>
      <c r="D1196" s="626" t="s">
        <v>6445</v>
      </c>
      <c r="E1196" s="627">
        <v>0.0</v>
      </c>
      <c r="F1196" s="627">
        <v>70000.0</v>
      </c>
      <c r="G1196" s="627">
        <v>78400.0</v>
      </c>
      <c r="H1196" s="627">
        <v>8400.0</v>
      </c>
      <c r="I1196" s="628">
        <v>0.12</v>
      </c>
      <c r="J1196" s="626" t="s">
        <v>5324</v>
      </c>
    </row>
    <row r="1197" ht="14.25" customHeight="1">
      <c r="A1197" s="625">
        <v>44872.0</v>
      </c>
      <c r="B1197" s="626" t="s">
        <v>5563</v>
      </c>
      <c r="C1197" s="626" t="s">
        <v>5831</v>
      </c>
      <c r="D1197" s="626" t="s">
        <v>6445</v>
      </c>
      <c r="E1197" s="627">
        <v>0.0</v>
      </c>
      <c r="F1197" s="627">
        <v>10000.0</v>
      </c>
      <c r="G1197" s="627">
        <v>11200.0</v>
      </c>
      <c r="H1197" s="627">
        <v>1200.0</v>
      </c>
      <c r="I1197" s="628">
        <v>0.12</v>
      </c>
      <c r="J1197" s="626" t="s">
        <v>5324</v>
      </c>
    </row>
    <row r="1198" ht="14.25" customHeight="1">
      <c r="A1198" s="625">
        <v>44872.0</v>
      </c>
      <c r="B1198" s="626" t="s">
        <v>5563</v>
      </c>
      <c r="C1198" s="626" t="s">
        <v>5831</v>
      </c>
      <c r="D1198" s="626" t="s">
        <v>6445</v>
      </c>
      <c r="E1198" s="627">
        <v>0.0</v>
      </c>
      <c r="F1198" s="627">
        <v>10000.0</v>
      </c>
      <c r="G1198" s="627">
        <v>11200.0</v>
      </c>
      <c r="H1198" s="627">
        <v>1200.0</v>
      </c>
      <c r="I1198" s="628">
        <v>0.12</v>
      </c>
      <c r="J1198" s="626" t="s">
        <v>5324</v>
      </c>
    </row>
    <row r="1199" ht="14.25" customHeight="1">
      <c r="A1199" s="625">
        <v>44872.0</v>
      </c>
      <c r="B1199" s="626" t="s">
        <v>5563</v>
      </c>
      <c r="C1199" s="626" t="s">
        <v>5831</v>
      </c>
      <c r="D1199" s="626" t="s">
        <v>6445</v>
      </c>
      <c r="E1199" s="627">
        <v>0.0</v>
      </c>
      <c r="F1199" s="627">
        <v>10000.0</v>
      </c>
      <c r="G1199" s="627">
        <v>11200.0</v>
      </c>
      <c r="H1199" s="627">
        <v>1200.0</v>
      </c>
      <c r="I1199" s="628">
        <v>0.12</v>
      </c>
      <c r="J1199" s="626" t="s">
        <v>5324</v>
      </c>
    </row>
    <row r="1200" ht="14.25" customHeight="1">
      <c r="A1200" s="625">
        <v>44872.0</v>
      </c>
      <c r="B1200" s="626" t="s">
        <v>5563</v>
      </c>
      <c r="C1200" s="626" t="s">
        <v>5831</v>
      </c>
      <c r="D1200" s="626" t="s">
        <v>6445</v>
      </c>
      <c r="E1200" s="627">
        <v>0.0</v>
      </c>
      <c r="F1200" s="627">
        <v>10000.0</v>
      </c>
      <c r="G1200" s="627">
        <v>11200.0</v>
      </c>
      <c r="H1200" s="627">
        <v>1200.0</v>
      </c>
      <c r="I1200" s="628">
        <v>0.12</v>
      </c>
      <c r="J1200" s="626" t="s">
        <v>5324</v>
      </c>
    </row>
    <row r="1201" ht="14.25" customHeight="1">
      <c r="A1201" s="625">
        <v>44873.0</v>
      </c>
      <c r="B1201" s="626" t="s">
        <v>5563</v>
      </c>
      <c r="C1201" s="626" t="s">
        <v>5912</v>
      </c>
      <c r="D1201" s="626" t="s">
        <v>6447</v>
      </c>
      <c r="E1201" s="627">
        <v>0.0</v>
      </c>
      <c r="F1201" s="627">
        <v>1785.72</v>
      </c>
      <c r="G1201" s="627">
        <v>2000.0</v>
      </c>
      <c r="H1201" s="627">
        <v>214.28</v>
      </c>
      <c r="I1201" s="628">
        <v>0.12</v>
      </c>
      <c r="J1201" s="626" t="s">
        <v>5331</v>
      </c>
    </row>
    <row r="1202" ht="14.25" customHeight="1">
      <c r="A1202" s="625">
        <v>44874.0</v>
      </c>
      <c r="B1202" s="626" t="s">
        <v>5563</v>
      </c>
      <c r="C1202" s="626" t="s">
        <v>6071</v>
      </c>
      <c r="D1202" s="626" t="s">
        <v>6448</v>
      </c>
      <c r="E1202" s="627">
        <v>0.0</v>
      </c>
      <c r="F1202" s="627">
        <v>491.07</v>
      </c>
      <c r="G1202" s="627">
        <v>550.0</v>
      </c>
      <c r="H1202" s="627">
        <v>58.93</v>
      </c>
      <c r="I1202" s="628">
        <v>0.12</v>
      </c>
      <c r="J1202" s="626" t="s">
        <v>5363</v>
      </c>
    </row>
    <row r="1203" ht="14.25" customHeight="1">
      <c r="A1203" s="625">
        <v>44874.0</v>
      </c>
      <c r="B1203" s="626" t="s">
        <v>5563</v>
      </c>
      <c r="C1203" s="626" t="s">
        <v>6393</v>
      </c>
      <c r="D1203" s="626" t="s">
        <v>6449</v>
      </c>
      <c r="E1203" s="627">
        <v>0.0</v>
      </c>
      <c r="F1203" s="627">
        <v>2357.14</v>
      </c>
      <c r="G1203" s="627">
        <v>2640.0</v>
      </c>
      <c r="H1203" s="627">
        <v>282.86</v>
      </c>
      <c r="I1203" s="628">
        <v>0.12</v>
      </c>
      <c r="J1203" s="626" t="s">
        <v>5331</v>
      </c>
    </row>
    <row r="1204" ht="14.25" customHeight="1">
      <c r="A1204" s="625">
        <v>44874.0</v>
      </c>
      <c r="B1204" s="626" t="s">
        <v>5563</v>
      </c>
      <c r="C1204" s="626" t="s">
        <v>6184</v>
      </c>
      <c r="D1204" s="626" t="s">
        <v>6450</v>
      </c>
      <c r="E1204" s="627">
        <v>0.0</v>
      </c>
      <c r="F1204" s="627">
        <v>1473.21</v>
      </c>
      <c r="G1204" s="627">
        <v>1650.0</v>
      </c>
      <c r="H1204" s="627">
        <v>176.79</v>
      </c>
      <c r="I1204" s="628">
        <v>0.12</v>
      </c>
      <c r="J1204" s="626" t="s">
        <v>5331</v>
      </c>
    </row>
    <row r="1205" ht="14.25" customHeight="1">
      <c r="A1205" s="631">
        <v>44876.0</v>
      </c>
      <c r="B1205" s="626" t="s">
        <v>5563</v>
      </c>
      <c r="C1205" s="626" t="s">
        <v>6451</v>
      </c>
      <c r="D1205" s="626" t="s">
        <v>6452</v>
      </c>
      <c r="E1205" s="627">
        <v>0.0</v>
      </c>
      <c r="F1205" s="627">
        <v>7678.57</v>
      </c>
      <c r="G1205" s="627">
        <v>8600.0</v>
      </c>
      <c r="H1205" s="627">
        <v>921.43</v>
      </c>
      <c r="I1205" s="628">
        <v>0.12</v>
      </c>
      <c r="J1205" s="626" t="s">
        <v>5331</v>
      </c>
    </row>
    <row r="1206" ht="14.25" customHeight="1">
      <c r="A1206" s="631">
        <v>44880.0</v>
      </c>
      <c r="B1206" s="626" t="s">
        <v>5563</v>
      </c>
      <c r="C1206" s="626" t="s">
        <v>6436</v>
      </c>
      <c r="D1206" s="626" t="s">
        <v>6455</v>
      </c>
      <c r="E1206" s="627">
        <v>0.0</v>
      </c>
      <c r="F1206" s="627">
        <v>3348.22</v>
      </c>
      <c r="G1206" s="627">
        <v>3750.0</v>
      </c>
      <c r="H1206" s="627">
        <v>401.78</v>
      </c>
      <c r="I1206" s="628">
        <v>0.12</v>
      </c>
      <c r="J1206" s="626" t="s">
        <v>5331</v>
      </c>
    </row>
    <row r="1207" ht="14.25" customHeight="1">
      <c r="A1207" s="631">
        <v>44880.0</v>
      </c>
      <c r="B1207" s="626" t="s">
        <v>5563</v>
      </c>
      <c r="C1207" s="626" t="s">
        <v>6074</v>
      </c>
      <c r="D1207" s="626" t="s">
        <v>6456</v>
      </c>
      <c r="E1207" s="627">
        <v>0.0</v>
      </c>
      <c r="F1207" s="627">
        <v>2678.57</v>
      </c>
      <c r="G1207" s="627">
        <v>3000.0</v>
      </c>
      <c r="H1207" s="627">
        <v>321.43</v>
      </c>
      <c r="I1207" s="628">
        <v>0.12</v>
      </c>
      <c r="J1207" s="626" t="s">
        <v>5292</v>
      </c>
    </row>
    <row r="1208" ht="14.25" customHeight="1">
      <c r="A1208" s="631">
        <v>44880.0</v>
      </c>
      <c r="B1208" s="626" t="s">
        <v>5563</v>
      </c>
      <c r="C1208" s="626" t="s">
        <v>6184</v>
      </c>
      <c r="D1208" s="626" t="s">
        <v>6453</v>
      </c>
      <c r="E1208" s="627">
        <v>0.0</v>
      </c>
      <c r="F1208" s="627">
        <v>1473.22</v>
      </c>
      <c r="G1208" s="627">
        <v>1650.0</v>
      </c>
      <c r="H1208" s="627">
        <v>176.78</v>
      </c>
      <c r="I1208" s="628">
        <v>0.12</v>
      </c>
      <c r="J1208" s="626" t="s">
        <v>5331</v>
      </c>
    </row>
    <row r="1209" ht="14.25" customHeight="1">
      <c r="A1209" s="631">
        <v>44880.0</v>
      </c>
      <c r="B1209" s="626" t="s">
        <v>5563</v>
      </c>
      <c r="C1209" s="626" t="s">
        <v>6103</v>
      </c>
      <c r="D1209" s="626" t="s">
        <v>6454</v>
      </c>
      <c r="E1209" s="627">
        <v>0.0</v>
      </c>
      <c r="F1209" s="627">
        <v>6696.43</v>
      </c>
      <c r="G1209" s="627">
        <v>7500.0</v>
      </c>
      <c r="H1209" s="627">
        <v>803.57</v>
      </c>
      <c r="I1209" s="628">
        <v>0.12</v>
      </c>
      <c r="J1209" s="626" t="s">
        <v>5331</v>
      </c>
    </row>
    <row r="1210" ht="14.25" customHeight="1">
      <c r="A1210" s="631">
        <v>44881.0</v>
      </c>
      <c r="B1210" s="626" t="s">
        <v>5563</v>
      </c>
      <c r="C1210" s="626" t="s">
        <v>6457</v>
      </c>
      <c r="D1210" s="626" t="s">
        <v>6458</v>
      </c>
      <c r="E1210" s="627">
        <v>0.0</v>
      </c>
      <c r="F1210" s="627">
        <v>468.75</v>
      </c>
      <c r="G1210" s="627">
        <v>525.0</v>
      </c>
      <c r="H1210" s="627">
        <v>56.25</v>
      </c>
      <c r="I1210" s="628">
        <v>0.12</v>
      </c>
      <c r="J1210" s="626" t="s">
        <v>5363</v>
      </c>
    </row>
    <row r="1211" ht="14.25" customHeight="1">
      <c r="A1211" s="631">
        <v>44881.0</v>
      </c>
      <c r="B1211" s="626" t="s">
        <v>5563</v>
      </c>
      <c r="C1211" s="626" t="s">
        <v>6457</v>
      </c>
      <c r="D1211" s="626" t="s">
        <v>6458</v>
      </c>
      <c r="E1211" s="627">
        <v>0.0</v>
      </c>
      <c r="F1211" s="627">
        <v>22.32</v>
      </c>
      <c r="G1211" s="627">
        <v>25.0</v>
      </c>
      <c r="H1211" s="627">
        <v>2.68</v>
      </c>
      <c r="I1211" s="628">
        <v>0.12</v>
      </c>
      <c r="J1211" s="626" t="s">
        <v>5363</v>
      </c>
    </row>
    <row r="1212" ht="14.25" customHeight="1">
      <c r="A1212" s="631">
        <v>44881.0</v>
      </c>
      <c r="B1212" s="626" t="s">
        <v>5563</v>
      </c>
      <c r="C1212" s="626" t="s">
        <v>6393</v>
      </c>
      <c r="D1212" s="626" t="s">
        <v>6459</v>
      </c>
      <c r="E1212" s="627">
        <v>0.0</v>
      </c>
      <c r="F1212" s="627">
        <v>2357.14</v>
      </c>
      <c r="G1212" s="627">
        <v>2640.0</v>
      </c>
      <c r="H1212" s="627">
        <v>282.86</v>
      </c>
      <c r="I1212" s="628">
        <v>0.12</v>
      </c>
      <c r="J1212" s="626" t="s">
        <v>5331</v>
      </c>
    </row>
    <row r="1213" ht="14.25" customHeight="1">
      <c r="A1213" s="631">
        <v>44882.0</v>
      </c>
      <c r="B1213" s="626" t="s">
        <v>5563</v>
      </c>
      <c r="C1213" s="626" t="s">
        <v>6205</v>
      </c>
      <c r="D1213" s="626" t="s">
        <v>6460</v>
      </c>
      <c r="E1213" s="627">
        <v>0.0</v>
      </c>
      <c r="F1213" s="627">
        <v>9261.0</v>
      </c>
      <c r="G1213" s="627">
        <v>10372.32</v>
      </c>
      <c r="H1213" s="627">
        <v>1111.32</v>
      </c>
      <c r="I1213" s="628">
        <v>0.12</v>
      </c>
      <c r="J1213" s="626" t="s">
        <v>5325</v>
      </c>
    </row>
    <row r="1214" ht="14.25" customHeight="1">
      <c r="A1214" s="631">
        <v>44883.0</v>
      </c>
      <c r="B1214" s="626" t="s">
        <v>5563</v>
      </c>
      <c r="C1214" s="626" t="s">
        <v>6461</v>
      </c>
      <c r="D1214" s="626" t="s">
        <v>6462</v>
      </c>
      <c r="E1214" s="627">
        <v>0.0</v>
      </c>
      <c r="F1214" s="627">
        <v>267.86</v>
      </c>
      <c r="G1214" s="627">
        <v>300.0</v>
      </c>
      <c r="H1214" s="627">
        <v>32.14</v>
      </c>
      <c r="I1214" s="628">
        <v>0.12</v>
      </c>
      <c r="J1214" s="626" t="s">
        <v>5470</v>
      </c>
    </row>
    <row r="1215" ht="14.25" customHeight="1">
      <c r="A1215" s="631">
        <v>44886.0</v>
      </c>
      <c r="B1215" s="626" t="s">
        <v>5563</v>
      </c>
      <c r="C1215" s="626" t="s">
        <v>6463</v>
      </c>
      <c r="D1215" s="626" t="s">
        <v>6464</v>
      </c>
      <c r="E1215" s="627">
        <v>0.0</v>
      </c>
      <c r="F1215" s="627">
        <v>1964.29</v>
      </c>
      <c r="G1215" s="627">
        <v>2200.0</v>
      </c>
      <c r="H1215" s="627">
        <v>235.71</v>
      </c>
      <c r="I1215" s="628">
        <v>0.12</v>
      </c>
      <c r="J1215" s="626" t="s">
        <v>5331</v>
      </c>
    </row>
    <row r="1216" ht="14.25" customHeight="1">
      <c r="A1216" s="631">
        <v>44886.0</v>
      </c>
      <c r="B1216" s="626" t="s">
        <v>5563</v>
      </c>
      <c r="C1216" s="626" t="s">
        <v>6463</v>
      </c>
      <c r="D1216" s="626" t="s">
        <v>6464</v>
      </c>
      <c r="E1216" s="627">
        <v>0.0</v>
      </c>
      <c r="F1216" s="627">
        <v>803.57</v>
      </c>
      <c r="G1216" s="627">
        <v>900.0</v>
      </c>
      <c r="H1216" s="627">
        <v>96.43</v>
      </c>
      <c r="I1216" s="628">
        <v>0.12</v>
      </c>
      <c r="J1216" s="626" t="s">
        <v>5470</v>
      </c>
    </row>
    <row r="1217" ht="14.25" customHeight="1">
      <c r="A1217" s="631">
        <v>44886.0</v>
      </c>
      <c r="B1217" s="626" t="s">
        <v>5563</v>
      </c>
      <c r="C1217" s="626" t="s">
        <v>6465</v>
      </c>
      <c r="D1217" s="626" t="s">
        <v>6466</v>
      </c>
      <c r="E1217" s="627">
        <v>0.0</v>
      </c>
      <c r="F1217" s="627">
        <v>267.86</v>
      </c>
      <c r="G1217" s="627">
        <v>300.0</v>
      </c>
      <c r="H1217" s="627">
        <v>32.14</v>
      </c>
      <c r="I1217" s="628">
        <v>0.12</v>
      </c>
      <c r="J1217" s="626" t="s">
        <v>5470</v>
      </c>
    </row>
    <row r="1218" ht="14.25" customHeight="1">
      <c r="A1218" s="631">
        <v>44887.0</v>
      </c>
      <c r="B1218" s="626" t="s">
        <v>5563</v>
      </c>
      <c r="C1218" s="626" t="s">
        <v>6291</v>
      </c>
      <c r="D1218" s="626" t="s">
        <v>6467</v>
      </c>
      <c r="E1218" s="627">
        <v>0.0</v>
      </c>
      <c r="F1218" s="627">
        <v>3571.43</v>
      </c>
      <c r="G1218" s="627">
        <v>4000.0</v>
      </c>
      <c r="H1218" s="627">
        <v>428.57</v>
      </c>
      <c r="I1218" s="628">
        <v>0.12</v>
      </c>
      <c r="J1218" s="626" t="s">
        <v>5331</v>
      </c>
    </row>
    <row r="1219" ht="14.25" customHeight="1">
      <c r="A1219" s="631">
        <v>44887.0</v>
      </c>
      <c r="B1219" s="626" t="s">
        <v>5563</v>
      </c>
      <c r="C1219" s="626" t="s">
        <v>6291</v>
      </c>
      <c r="D1219" s="626" t="s">
        <v>6467</v>
      </c>
      <c r="E1219" s="627">
        <v>0.0</v>
      </c>
      <c r="F1219" s="627">
        <v>3571.43</v>
      </c>
      <c r="G1219" s="627">
        <v>4000.0</v>
      </c>
      <c r="H1219" s="627">
        <v>428.57</v>
      </c>
      <c r="I1219" s="628">
        <v>0.12</v>
      </c>
      <c r="J1219" s="626" t="s">
        <v>5331</v>
      </c>
    </row>
    <row r="1220" ht="14.25" customHeight="1">
      <c r="A1220" s="631">
        <v>44887.0</v>
      </c>
      <c r="B1220" s="626" t="s">
        <v>5563</v>
      </c>
      <c r="C1220" s="626" t="s">
        <v>6291</v>
      </c>
      <c r="D1220" s="626" t="s">
        <v>6467</v>
      </c>
      <c r="E1220" s="627">
        <v>0.0</v>
      </c>
      <c r="F1220" s="627">
        <v>3571.43</v>
      </c>
      <c r="G1220" s="627">
        <v>4000.0</v>
      </c>
      <c r="H1220" s="627">
        <v>428.57</v>
      </c>
      <c r="I1220" s="628">
        <v>0.12</v>
      </c>
      <c r="J1220" s="626" t="s">
        <v>5331</v>
      </c>
    </row>
    <row r="1221" ht="14.25" customHeight="1">
      <c r="A1221" s="631">
        <v>44887.0</v>
      </c>
      <c r="B1221" s="626" t="s">
        <v>5563</v>
      </c>
      <c r="C1221" s="626" t="s">
        <v>6468</v>
      </c>
      <c r="D1221" s="626" t="s">
        <v>6469</v>
      </c>
      <c r="E1221" s="627">
        <v>0.0</v>
      </c>
      <c r="F1221" s="627">
        <v>32142.86</v>
      </c>
      <c r="G1221" s="627">
        <v>36000.0</v>
      </c>
      <c r="H1221" s="627">
        <v>3857.14</v>
      </c>
      <c r="I1221" s="628">
        <v>0.12</v>
      </c>
      <c r="J1221" s="626" t="s">
        <v>5292</v>
      </c>
    </row>
    <row r="1222" ht="14.25" customHeight="1">
      <c r="A1222" s="631">
        <v>44887.0</v>
      </c>
      <c r="B1222" s="626" t="s">
        <v>5563</v>
      </c>
      <c r="C1222" s="626" t="s">
        <v>6470</v>
      </c>
      <c r="D1222" s="626" t="s">
        <v>6471</v>
      </c>
      <c r="E1222" s="627">
        <v>0.0</v>
      </c>
      <c r="F1222" s="627">
        <v>2008.93</v>
      </c>
      <c r="G1222" s="627">
        <v>2250.0</v>
      </c>
      <c r="H1222" s="627">
        <v>241.07</v>
      </c>
      <c r="I1222" s="628">
        <v>0.12</v>
      </c>
      <c r="J1222" s="626" t="s">
        <v>5331</v>
      </c>
    </row>
    <row r="1223" ht="14.25" customHeight="1">
      <c r="A1223" s="631">
        <v>44888.0</v>
      </c>
      <c r="B1223" s="626" t="s">
        <v>5563</v>
      </c>
      <c r="C1223" s="626" t="s">
        <v>6393</v>
      </c>
      <c r="D1223" s="626" t="s">
        <v>6472</v>
      </c>
      <c r="E1223" s="627">
        <v>0.0</v>
      </c>
      <c r="F1223" s="627">
        <v>2357.14</v>
      </c>
      <c r="G1223" s="627">
        <v>2640.0</v>
      </c>
      <c r="H1223" s="627">
        <v>282.86</v>
      </c>
      <c r="I1223" s="628">
        <v>0.12</v>
      </c>
      <c r="J1223" s="626" t="s">
        <v>5331</v>
      </c>
    </row>
    <row r="1224" ht="14.25" customHeight="1">
      <c r="A1224" s="631">
        <v>44890.0</v>
      </c>
      <c r="B1224" s="626" t="s">
        <v>5563</v>
      </c>
      <c r="C1224" s="626" t="s">
        <v>6147</v>
      </c>
      <c r="D1224" s="626" t="s">
        <v>6473</v>
      </c>
      <c r="E1224" s="627">
        <v>0.0</v>
      </c>
      <c r="F1224" s="627">
        <v>4017.86</v>
      </c>
      <c r="G1224" s="627">
        <v>4500.0</v>
      </c>
      <c r="H1224" s="627">
        <v>482.14</v>
      </c>
      <c r="I1224" s="628">
        <v>0.12</v>
      </c>
      <c r="J1224" s="626" t="s">
        <v>5331</v>
      </c>
    </row>
    <row r="1225" ht="14.25" customHeight="1">
      <c r="A1225" s="631">
        <v>44890.0</v>
      </c>
      <c r="B1225" s="626" t="s">
        <v>5563</v>
      </c>
      <c r="C1225" s="626" t="s">
        <v>5946</v>
      </c>
      <c r="D1225" s="626" t="s">
        <v>6475</v>
      </c>
      <c r="E1225" s="627">
        <v>0.0</v>
      </c>
      <c r="F1225" s="627">
        <v>32142.86</v>
      </c>
      <c r="G1225" s="627">
        <v>36000.0</v>
      </c>
      <c r="H1225" s="627">
        <v>3857.14</v>
      </c>
      <c r="I1225" s="628">
        <v>0.12</v>
      </c>
      <c r="J1225" s="626" t="s">
        <v>5292</v>
      </c>
    </row>
    <row r="1226" ht="14.25" customHeight="1">
      <c r="A1226" s="631">
        <v>44890.0</v>
      </c>
      <c r="B1226" s="626" t="s">
        <v>5563</v>
      </c>
      <c r="C1226" s="626" t="s">
        <v>6147</v>
      </c>
      <c r="D1226" s="626" t="s">
        <v>6474</v>
      </c>
      <c r="E1226" s="627">
        <v>0.0</v>
      </c>
      <c r="F1226" s="627">
        <v>6696.43</v>
      </c>
      <c r="G1226" s="627">
        <v>7500.0</v>
      </c>
      <c r="H1226" s="627">
        <v>803.57</v>
      </c>
      <c r="I1226" s="628">
        <v>0.12</v>
      </c>
      <c r="J1226" s="626" t="s">
        <v>5331</v>
      </c>
    </row>
    <row r="1227" ht="14.25" customHeight="1">
      <c r="A1227" s="631">
        <v>44890.0</v>
      </c>
      <c r="B1227" s="626" t="s">
        <v>5563</v>
      </c>
      <c r="C1227" s="626" t="s">
        <v>6147</v>
      </c>
      <c r="D1227" s="626" t="s">
        <v>6476</v>
      </c>
      <c r="E1227" s="627">
        <v>0.0</v>
      </c>
      <c r="F1227" s="627">
        <v>2946.43</v>
      </c>
      <c r="G1227" s="627">
        <v>3300.0</v>
      </c>
      <c r="H1227" s="627">
        <v>353.57</v>
      </c>
      <c r="I1227" s="628">
        <v>0.12</v>
      </c>
      <c r="J1227" s="626" t="s">
        <v>5331</v>
      </c>
    </row>
    <row r="1228" ht="14.25" customHeight="1">
      <c r="A1228" s="631">
        <v>44890.0</v>
      </c>
      <c r="B1228" s="626" t="s">
        <v>5563</v>
      </c>
      <c r="C1228" s="626" t="s">
        <v>6477</v>
      </c>
      <c r="D1228" s="626" t="s">
        <v>6478</v>
      </c>
      <c r="E1228" s="627">
        <v>0.0</v>
      </c>
      <c r="F1228" s="627">
        <v>491.07</v>
      </c>
      <c r="G1228" s="627">
        <v>550.0</v>
      </c>
      <c r="H1228" s="627">
        <v>58.93</v>
      </c>
      <c r="I1228" s="628">
        <v>0.12</v>
      </c>
      <c r="J1228" s="626" t="s">
        <v>5363</v>
      </c>
    </row>
    <row r="1229" ht="14.25" customHeight="1">
      <c r="A1229" s="631">
        <v>44893.0</v>
      </c>
      <c r="B1229" s="626" t="s">
        <v>5563</v>
      </c>
      <c r="C1229" s="626" t="s">
        <v>5831</v>
      </c>
      <c r="D1229" s="626" t="s">
        <v>6479</v>
      </c>
      <c r="E1229" s="627">
        <v>0.0</v>
      </c>
      <c r="F1229" s="627">
        <v>300000.0</v>
      </c>
      <c r="G1229" s="627">
        <v>336000.0</v>
      </c>
      <c r="H1229" s="627">
        <v>36000.0</v>
      </c>
      <c r="I1229" s="628">
        <v>0.12</v>
      </c>
      <c r="J1229" s="626" t="s">
        <v>5324</v>
      </c>
    </row>
    <row r="1230" ht="14.25" customHeight="1">
      <c r="A1230" s="631">
        <v>44893.0</v>
      </c>
      <c r="B1230" s="626" t="s">
        <v>5563</v>
      </c>
      <c r="C1230" s="626" t="s">
        <v>5831</v>
      </c>
      <c r="D1230" s="626" t="s">
        <v>6479</v>
      </c>
      <c r="E1230" s="627">
        <v>0.0</v>
      </c>
      <c r="F1230" s="627">
        <v>160000.0</v>
      </c>
      <c r="G1230" s="627">
        <v>179200.0</v>
      </c>
      <c r="H1230" s="627">
        <v>19200.0</v>
      </c>
      <c r="I1230" s="628">
        <v>0.12</v>
      </c>
      <c r="J1230" s="626" t="s">
        <v>5324</v>
      </c>
    </row>
    <row r="1231" ht="14.25" customHeight="1">
      <c r="A1231" s="631">
        <v>44893.0</v>
      </c>
      <c r="B1231" s="626" t="s">
        <v>5563</v>
      </c>
      <c r="C1231" s="626" t="s">
        <v>5831</v>
      </c>
      <c r="D1231" s="626" t="s">
        <v>6479</v>
      </c>
      <c r="E1231" s="627">
        <v>0.0</v>
      </c>
      <c r="F1231" s="627">
        <v>250000.0</v>
      </c>
      <c r="G1231" s="627">
        <v>280000.0</v>
      </c>
      <c r="H1231" s="627">
        <v>30000.0</v>
      </c>
      <c r="I1231" s="628">
        <v>0.12</v>
      </c>
      <c r="J1231" s="626" t="s">
        <v>5324</v>
      </c>
    </row>
    <row r="1232" ht="14.25" customHeight="1">
      <c r="A1232" s="631">
        <v>44893.0</v>
      </c>
      <c r="B1232" s="626" t="s">
        <v>5563</v>
      </c>
      <c r="C1232" s="626" t="s">
        <v>5831</v>
      </c>
      <c r="D1232" s="626" t="s">
        <v>6479</v>
      </c>
      <c r="E1232" s="627">
        <v>0.0</v>
      </c>
      <c r="F1232" s="627">
        <v>180000.0</v>
      </c>
      <c r="G1232" s="627">
        <v>201600.0</v>
      </c>
      <c r="H1232" s="627">
        <v>21600.0</v>
      </c>
      <c r="I1232" s="628">
        <v>0.12</v>
      </c>
      <c r="J1232" s="626" t="s">
        <v>5324</v>
      </c>
    </row>
    <row r="1233" ht="14.25" customHeight="1">
      <c r="A1233" s="631">
        <v>44893.0</v>
      </c>
      <c r="B1233" s="626" t="s">
        <v>5563</v>
      </c>
      <c r="C1233" s="626" t="s">
        <v>5831</v>
      </c>
      <c r="D1233" s="626" t="s">
        <v>6479</v>
      </c>
      <c r="E1233" s="627">
        <v>0.0</v>
      </c>
      <c r="F1233" s="627">
        <v>250000.0</v>
      </c>
      <c r="G1233" s="627">
        <v>280000.0</v>
      </c>
      <c r="H1233" s="627">
        <v>30000.0</v>
      </c>
      <c r="I1233" s="628">
        <v>0.12</v>
      </c>
      <c r="J1233" s="626" t="s">
        <v>5324</v>
      </c>
    </row>
    <row r="1234" ht="14.25" customHeight="1">
      <c r="A1234" s="631">
        <v>44893.0</v>
      </c>
      <c r="B1234" s="626" t="s">
        <v>5563</v>
      </c>
      <c r="C1234" s="626" t="s">
        <v>5831</v>
      </c>
      <c r="D1234" s="626" t="s">
        <v>6479</v>
      </c>
      <c r="E1234" s="627">
        <v>0.0</v>
      </c>
      <c r="F1234" s="627">
        <v>150000.0</v>
      </c>
      <c r="G1234" s="627">
        <v>168000.0</v>
      </c>
      <c r="H1234" s="627">
        <v>18000.0</v>
      </c>
      <c r="I1234" s="628">
        <v>0.12</v>
      </c>
      <c r="J1234" s="626" t="s">
        <v>5324</v>
      </c>
    </row>
    <row r="1235" ht="14.25" customHeight="1">
      <c r="A1235" s="631">
        <v>44893.0</v>
      </c>
      <c r="B1235" s="626" t="s">
        <v>5563</v>
      </c>
      <c r="C1235" s="626" t="s">
        <v>5831</v>
      </c>
      <c r="D1235" s="626" t="s">
        <v>6479</v>
      </c>
      <c r="E1235" s="627">
        <v>0.0</v>
      </c>
      <c r="F1235" s="627">
        <v>60000.0</v>
      </c>
      <c r="G1235" s="627">
        <v>67200.0</v>
      </c>
      <c r="H1235" s="627">
        <v>7200.0</v>
      </c>
      <c r="I1235" s="628">
        <v>0.12</v>
      </c>
      <c r="J1235" s="626" t="s">
        <v>5324</v>
      </c>
    </row>
    <row r="1236" ht="14.25" customHeight="1">
      <c r="A1236" s="631">
        <v>44893.0</v>
      </c>
      <c r="B1236" s="626" t="s">
        <v>5563</v>
      </c>
      <c r="C1236" s="626" t="s">
        <v>5831</v>
      </c>
      <c r="D1236" s="626" t="s">
        <v>6479</v>
      </c>
      <c r="E1236" s="627">
        <v>0.0</v>
      </c>
      <c r="F1236" s="627">
        <v>60000.0</v>
      </c>
      <c r="G1236" s="627">
        <v>67200.0</v>
      </c>
      <c r="H1236" s="627">
        <v>7200.0</v>
      </c>
      <c r="I1236" s="628">
        <v>0.12</v>
      </c>
      <c r="J1236" s="626" t="s">
        <v>5324</v>
      </c>
    </row>
    <row r="1237" ht="14.25" customHeight="1">
      <c r="A1237" s="631">
        <v>44893.0</v>
      </c>
      <c r="B1237" s="626" t="s">
        <v>5563</v>
      </c>
      <c r="C1237" s="626" t="s">
        <v>5831</v>
      </c>
      <c r="D1237" s="626" t="s">
        <v>6479</v>
      </c>
      <c r="E1237" s="627">
        <v>0.0</v>
      </c>
      <c r="F1237" s="627">
        <v>70000.0</v>
      </c>
      <c r="G1237" s="627">
        <v>78400.0</v>
      </c>
      <c r="H1237" s="627">
        <v>8400.0</v>
      </c>
      <c r="I1237" s="628">
        <v>0.12</v>
      </c>
      <c r="J1237" s="626" t="s">
        <v>5324</v>
      </c>
    </row>
    <row r="1238" ht="14.25" customHeight="1">
      <c r="A1238" s="631">
        <v>44893.0</v>
      </c>
      <c r="B1238" s="626" t="s">
        <v>5563</v>
      </c>
      <c r="C1238" s="626" t="s">
        <v>5831</v>
      </c>
      <c r="D1238" s="626" t="s">
        <v>6479</v>
      </c>
      <c r="E1238" s="627">
        <v>0.0</v>
      </c>
      <c r="F1238" s="627">
        <v>10000.0</v>
      </c>
      <c r="G1238" s="627">
        <v>11200.0</v>
      </c>
      <c r="H1238" s="627">
        <v>1200.0</v>
      </c>
      <c r="I1238" s="628">
        <v>0.12</v>
      </c>
      <c r="J1238" s="626" t="s">
        <v>5324</v>
      </c>
    </row>
    <row r="1239" ht="14.25" customHeight="1">
      <c r="A1239" s="631">
        <v>44893.0</v>
      </c>
      <c r="B1239" s="626" t="s">
        <v>5563</v>
      </c>
      <c r="C1239" s="626" t="s">
        <v>5831</v>
      </c>
      <c r="D1239" s="626" t="s">
        <v>6479</v>
      </c>
      <c r="E1239" s="627">
        <v>0.0</v>
      </c>
      <c r="F1239" s="627">
        <v>10000.0</v>
      </c>
      <c r="G1239" s="627">
        <v>11200.0</v>
      </c>
      <c r="H1239" s="627">
        <v>1200.0</v>
      </c>
      <c r="I1239" s="628">
        <v>0.12</v>
      </c>
      <c r="J1239" s="626" t="s">
        <v>5324</v>
      </c>
    </row>
    <row r="1240" ht="14.25" customHeight="1">
      <c r="A1240" s="631">
        <v>44893.0</v>
      </c>
      <c r="B1240" s="626" t="s">
        <v>5563</v>
      </c>
      <c r="C1240" s="626" t="s">
        <v>5831</v>
      </c>
      <c r="D1240" s="626" t="s">
        <v>6479</v>
      </c>
      <c r="E1240" s="627">
        <v>0.0</v>
      </c>
      <c r="F1240" s="627">
        <v>10000.0</v>
      </c>
      <c r="G1240" s="627">
        <v>11200.0</v>
      </c>
      <c r="H1240" s="627">
        <v>1200.0</v>
      </c>
      <c r="I1240" s="628">
        <v>0.12</v>
      </c>
      <c r="J1240" s="626" t="s">
        <v>5324</v>
      </c>
    </row>
    <row r="1241" ht="14.25" customHeight="1">
      <c r="A1241" s="631">
        <v>44893.0</v>
      </c>
      <c r="B1241" s="626" t="s">
        <v>5563</v>
      </c>
      <c r="C1241" s="626" t="s">
        <v>5831</v>
      </c>
      <c r="D1241" s="626" t="s">
        <v>6479</v>
      </c>
      <c r="E1241" s="627">
        <v>0.0</v>
      </c>
      <c r="F1241" s="627">
        <v>10000.0</v>
      </c>
      <c r="G1241" s="627">
        <v>11200.0</v>
      </c>
      <c r="H1241" s="627">
        <v>1200.0</v>
      </c>
      <c r="I1241" s="628">
        <v>0.12</v>
      </c>
      <c r="J1241" s="626" t="s">
        <v>5324</v>
      </c>
    </row>
    <row r="1242" ht="14.25" customHeight="1">
      <c r="A1242" s="631">
        <v>44893.0</v>
      </c>
      <c r="B1242" s="626" t="s">
        <v>5563</v>
      </c>
      <c r="C1242" s="626" t="s">
        <v>5831</v>
      </c>
      <c r="D1242" s="626" t="s">
        <v>6479</v>
      </c>
      <c r="E1242" s="627">
        <v>0.0</v>
      </c>
      <c r="F1242" s="627">
        <v>4725.0</v>
      </c>
      <c r="G1242" s="627">
        <v>5292.0</v>
      </c>
      <c r="H1242" s="627">
        <v>567.0</v>
      </c>
      <c r="I1242" s="628">
        <v>0.12</v>
      </c>
      <c r="J1242" s="626" t="s">
        <v>5325</v>
      </c>
    </row>
    <row r="1243" ht="14.25" customHeight="1">
      <c r="A1243" s="631">
        <v>44893.0</v>
      </c>
      <c r="B1243" s="626" t="s">
        <v>5563</v>
      </c>
      <c r="C1243" s="626" t="s">
        <v>5831</v>
      </c>
      <c r="D1243" s="626" t="s">
        <v>6479</v>
      </c>
      <c r="E1243" s="627">
        <v>0.0</v>
      </c>
      <c r="F1243" s="627">
        <v>9450.0</v>
      </c>
      <c r="G1243" s="627">
        <v>10584.0</v>
      </c>
      <c r="H1243" s="627">
        <v>1134.0</v>
      </c>
      <c r="I1243" s="628">
        <v>0.12</v>
      </c>
      <c r="J1243" s="626" t="s">
        <v>5325</v>
      </c>
    </row>
    <row r="1244" ht="14.25" customHeight="1">
      <c r="A1244" s="631">
        <v>44894.0</v>
      </c>
      <c r="B1244" s="626" t="s">
        <v>5563</v>
      </c>
      <c r="C1244" s="626" t="s">
        <v>6480</v>
      </c>
      <c r="D1244" s="626" t="s">
        <v>6481</v>
      </c>
      <c r="E1244" s="627">
        <v>0.0</v>
      </c>
      <c r="F1244" s="627">
        <v>491.07</v>
      </c>
      <c r="G1244" s="627">
        <v>550.0</v>
      </c>
      <c r="H1244" s="627">
        <v>58.93</v>
      </c>
      <c r="I1244" s="628">
        <v>0.12</v>
      </c>
      <c r="J1244" s="626" t="s">
        <v>5363</v>
      </c>
    </row>
    <row r="1245" ht="14.25" customHeight="1">
      <c r="A1245" s="631">
        <v>44895.0</v>
      </c>
      <c r="B1245" s="626" t="s">
        <v>5563</v>
      </c>
      <c r="C1245" s="626" t="s">
        <v>6470</v>
      </c>
      <c r="D1245" s="626" t="s">
        <v>6471</v>
      </c>
      <c r="E1245" s="627">
        <v>0.0</v>
      </c>
      <c r="F1245" s="627">
        <v>2008.93</v>
      </c>
      <c r="G1245" s="627">
        <v>2250.0</v>
      </c>
      <c r="H1245" s="627">
        <v>241.07</v>
      </c>
      <c r="I1245" s="628">
        <v>0.12</v>
      </c>
      <c r="J1245" s="626" t="s">
        <v>5331</v>
      </c>
    </row>
    <row r="1246" ht="14.25" customHeight="1">
      <c r="A1246" s="642">
        <v>44897.0</v>
      </c>
      <c r="B1246" s="643" t="s">
        <v>5563</v>
      </c>
      <c r="C1246" s="643" t="s">
        <v>6077</v>
      </c>
      <c r="D1246" s="643" t="s">
        <v>6486</v>
      </c>
      <c r="E1246" s="644">
        <v>0.0</v>
      </c>
      <c r="F1246" s="644">
        <v>1116.07</v>
      </c>
      <c r="G1246" s="644">
        <v>1250.0</v>
      </c>
      <c r="H1246" s="644">
        <v>133.93</v>
      </c>
      <c r="I1246" s="645">
        <v>0.12</v>
      </c>
      <c r="J1246" s="643" t="s">
        <v>5308</v>
      </c>
    </row>
    <row r="1247" ht="14.25" customHeight="1">
      <c r="A1247" s="642">
        <v>44897.0</v>
      </c>
      <c r="B1247" s="643" t="s">
        <v>5563</v>
      </c>
      <c r="C1247" s="643" t="s">
        <v>6074</v>
      </c>
      <c r="D1247" s="643" t="s">
        <v>6487</v>
      </c>
      <c r="E1247" s="644">
        <v>0.0</v>
      </c>
      <c r="F1247" s="644">
        <v>2678.57</v>
      </c>
      <c r="G1247" s="644">
        <v>3000.0</v>
      </c>
      <c r="H1247" s="644">
        <v>321.43</v>
      </c>
      <c r="I1247" s="645">
        <v>0.12</v>
      </c>
      <c r="J1247" s="643" t="s">
        <v>5292</v>
      </c>
    </row>
    <row r="1248" ht="14.25" customHeight="1">
      <c r="A1248" s="642">
        <v>44897.0</v>
      </c>
      <c r="B1248" s="643" t="s">
        <v>5563</v>
      </c>
      <c r="C1248" s="643" t="s">
        <v>6284</v>
      </c>
      <c r="D1248" s="643" t="s">
        <v>6488</v>
      </c>
      <c r="E1248" s="644">
        <v>0.0</v>
      </c>
      <c r="F1248" s="644">
        <v>2678.57</v>
      </c>
      <c r="G1248" s="644">
        <v>3000.0</v>
      </c>
      <c r="H1248" s="644">
        <v>321.43</v>
      </c>
      <c r="I1248" s="645">
        <v>0.12</v>
      </c>
      <c r="J1248" s="643" t="s">
        <v>5292</v>
      </c>
    </row>
    <row r="1249" ht="14.25" customHeight="1">
      <c r="A1249" s="642">
        <v>44898.0</v>
      </c>
      <c r="B1249" s="643" t="s">
        <v>5563</v>
      </c>
      <c r="C1249" s="643" t="s">
        <v>6489</v>
      </c>
      <c r="D1249" s="643" t="s">
        <v>6490</v>
      </c>
      <c r="E1249" s="644">
        <v>0.0</v>
      </c>
      <c r="F1249" s="644">
        <v>3504.67</v>
      </c>
      <c r="G1249" s="644">
        <v>3925.23</v>
      </c>
      <c r="H1249" s="644">
        <v>420.56</v>
      </c>
      <c r="I1249" s="645">
        <v>0.12</v>
      </c>
      <c r="J1249" s="643" t="s">
        <v>5331</v>
      </c>
    </row>
    <row r="1250" ht="14.25" customHeight="1">
      <c r="A1250" s="642">
        <v>44898.0</v>
      </c>
      <c r="B1250" s="643" t="s">
        <v>5563</v>
      </c>
      <c r="C1250" s="643" t="s">
        <v>6489</v>
      </c>
      <c r="D1250" s="643" t="s">
        <v>6490</v>
      </c>
      <c r="E1250" s="644">
        <v>0.0</v>
      </c>
      <c r="F1250" s="644">
        <v>3191.76</v>
      </c>
      <c r="G1250" s="644">
        <v>3574.77</v>
      </c>
      <c r="H1250" s="644">
        <v>383.01</v>
      </c>
      <c r="I1250" s="645">
        <v>0.12</v>
      </c>
      <c r="J1250" s="643" t="s">
        <v>5331</v>
      </c>
    </row>
    <row r="1251" ht="14.25" customHeight="1">
      <c r="A1251" s="642">
        <v>44900.0</v>
      </c>
      <c r="B1251" s="643" t="s">
        <v>5563</v>
      </c>
      <c r="C1251" s="643" t="s">
        <v>6052</v>
      </c>
      <c r="D1251" s="643" t="s">
        <v>6491</v>
      </c>
      <c r="E1251" s="644">
        <v>0.0</v>
      </c>
      <c r="F1251" s="644">
        <v>1785.71</v>
      </c>
      <c r="G1251" s="644">
        <v>2000.0</v>
      </c>
      <c r="H1251" s="644">
        <v>214.29</v>
      </c>
      <c r="I1251" s="645">
        <v>0.12</v>
      </c>
      <c r="J1251" s="643" t="s">
        <v>5331</v>
      </c>
    </row>
    <row r="1252" ht="14.25" customHeight="1">
      <c r="A1252" s="642">
        <v>44901.0</v>
      </c>
      <c r="B1252" s="643" t="s">
        <v>5563</v>
      </c>
      <c r="C1252" s="643" t="s">
        <v>6492</v>
      </c>
      <c r="D1252" s="643" t="s">
        <v>6493</v>
      </c>
      <c r="E1252" s="644">
        <v>0.0</v>
      </c>
      <c r="F1252" s="644">
        <v>2901.79</v>
      </c>
      <c r="G1252" s="644">
        <v>3250.0</v>
      </c>
      <c r="H1252" s="644">
        <v>348.21</v>
      </c>
      <c r="I1252" s="645">
        <v>0.12</v>
      </c>
      <c r="J1252" s="643" t="s">
        <v>5331</v>
      </c>
    </row>
    <row r="1253" ht="14.25" customHeight="1">
      <c r="A1253" s="642">
        <v>44902.0</v>
      </c>
      <c r="B1253" s="643" t="s">
        <v>5563</v>
      </c>
      <c r="C1253" s="643" t="s">
        <v>5902</v>
      </c>
      <c r="D1253" s="643" t="s">
        <v>6494</v>
      </c>
      <c r="E1253" s="644">
        <v>0.0</v>
      </c>
      <c r="F1253" s="644">
        <v>267.86</v>
      </c>
      <c r="G1253" s="644">
        <v>300.0</v>
      </c>
      <c r="H1253" s="644">
        <v>32.14</v>
      </c>
      <c r="I1253" s="645">
        <v>0.12</v>
      </c>
      <c r="J1253" s="643" t="s">
        <v>5320</v>
      </c>
    </row>
    <row r="1254" ht="14.25" customHeight="1">
      <c r="A1254" s="642">
        <v>44904.0</v>
      </c>
      <c r="B1254" s="643" t="s">
        <v>5563</v>
      </c>
      <c r="C1254" s="643" t="s">
        <v>6346</v>
      </c>
      <c r="D1254" s="643" t="s">
        <v>6495</v>
      </c>
      <c r="E1254" s="644">
        <v>0.0</v>
      </c>
      <c r="F1254" s="644">
        <v>2678.57</v>
      </c>
      <c r="G1254" s="644">
        <v>3000.0</v>
      </c>
      <c r="H1254" s="644">
        <v>321.43</v>
      </c>
      <c r="I1254" s="645">
        <v>0.12</v>
      </c>
      <c r="J1254" s="643" t="s">
        <v>5292</v>
      </c>
    </row>
    <row r="1255" ht="14.25" customHeight="1">
      <c r="A1255" s="646">
        <v>44909.0</v>
      </c>
      <c r="B1255" s="643" t="s">
        <v>5563</v>
      </c>
      <c r="C1255" s="643" t="s">
        <v>6496</v>
      </c>
      <c r="D1255" s="643" t="s">
        <v>6497</v>
      </c>
      <c r="E1255" s="644">
        <v>0.0</v>
      </c>
      <c r="F1255" s="644">
        <v>98.21</v>
      </c>
      <c r="G1255" s="644">
        <v>110.0</v>
      </c>
      <c r="H1255" s="644">
        <v>11.79</v>
      </c>
      <c r="I1255" s="645">
        <v>0.12</v>
      </c>
      <c r="J1255" s="643" t="s">
        <v>5325</v>
      </c>
    </row>
    <row r="1256" ht="14.25" customHeight="1">
      <c r="A1256" s="646">
        <v>44909.0</v>
      </c>
      <c r="B1256" s="643" t="s">
        <v>5563</v>
      </c>
      <c r="C1256" s="643" t="s">
        <v>6496</v>
      </c>
      <c r="D1256" s="643" t="s">
        <v>6497</v>
      </c>
      <c r="E1256" s="644">
        <v>0.0</v>
      </c>
      <c r="F1256" s="644">
        <v>2455.36</v>
      </c>
      <c r="G1256" s="644">
        <v>2750.0</v>
      </c>
      <c r="H1256" s="644">
        <v>294.64</v>
      </c>
      <c r="I1256" s="645">
        <v>0.12</v>
      </c>
      <c r="J1256" s="643" t="s">
        <v>6021</v>
      </c>
    </row>
    <row r="1257" ht="14.25" customHeight="1">
      <c r="A1257" s="646">
        <v>44909.0</v>
      </c>
      <c r="B1257" s="643" t="s">
        <v>5563</v>
      </c>
      <c r="C1257" s="643" t="s">
        <v>6393</v>
      </c>
      <c r="D1257" s="643" t="s">
        <v>6498</v>
      </c>
      <c r="E1257" s="644">
        <v>0.0</v>
      </c>
      <c r="F1257" s="644">
        <v>1607.14</v>
      </c>
      <c r="G1257" s="644">
        <v>1800.0</v>
      </c>
      <c r="H1257" s="644">
        <v>192.86</v>
      </c>
      <c r="I1257" s="645">
        <v>0.12</v>
      </c>
      <c r="J1257" s="643" t="s">
        <v>5331</v>
      </c>
    </row>
    <row r="1258" ht="14.25" customHeight="1">
      <c r="A1258" s="646">
        <v>44910.0</v>
      </c>
      <c r="B1258" s="643" t="s">
        <v>5563</v>
      </c>
      <c r="C1258" s="643" t="s">
        <v>6382</v>
      </c>
      <c r="D1258" s="643" t="s">
        <v>6499</v>
      </c>
      <c r="E1258" s="644">
        <v>0.0</v>
      </c>
      <c r="F1258" s="644">
        <v>491.07</v>
      </c>
      <c r="G1258" s="644">
        <v>550.0</v>
      </c>
      <c r="H1258" s="644">
        <v>58.93</v>
      </c>
      <c r="I1258" s="645">
        <v>0.12</v>
      </c>
      <c r="J1258" s="643" t="s">
        <v>5363</v>
      </c>
    </row>
    <row r="1259" ht="14.25" customHeight="1">
      <c r="A1259" s="646">
        <v>44910.0</v>
      </c>
      <c r="B1259" s="643" t="s">
        <v>5563</v>
      </c>
      <c r="C1259" s="643" t="s">
        <v>6382</v>
      </c>
      <c r="D1259" s="643" t="s">
        <v>6499</v>
      </c>
      <c r="E1259" s="644">
        <v>0.0</v>
      </c>
      <c r="F1259" s="644">
        <v>2455.36</v>
      </c>
      <c r="G1259" s="644">
        <v>2750.0</v>
      </c>
      <c r="H1259" s="644">
        <v>294.64</v>
      </c>
      <c r="I1259" s="645">
        <v>0.12</v>
      </c>
      <c r="J1259" s="643" t="s">
        <v>6021</v>
      </c>
    </row>
    <row r="1260" ht="14.25" customHeight="1">
      <c r="A1260" s="646">
        <v>44910.0</v>
      </c>
      <c r="B1260" s="643" t="s">
        <v>5563</v>
      </c>
      <c r="C1260" s="643" t="s">
        <v>6500</v>
      </c>
      <c r="D1260" s="643" t="s">
        <v>6501</v>
      </c>
      <c r="E1260" s="644">
        <v>0.0</v>
      </c>
      <c r="F1260" s="644">
        <v>491.07</v>
      </c>
      <c r="G1260" s="644">
        <v>550.0</v>
      </c>
      <c r="H1260" s="644">
        <v>58.93</v>
      </c>
      <c r="I1260" s="645">
        <v>0.12</v>
      </c>
      <c r="J1260" s="643" t="s">
        <v>5363</v>
      </c>
    </row>
    <row r="1261" ht="14.25" customHeight="1">
      <c r="A1261" s="646">
        <v>44910.0</v>
      </c>
      <c r="B1261" s="643" t="s">
        <v>5563</v>
      </c>
      <c r="C1261" s="643" t="s">
        <v>6400</v>
      </c>
      <c r="D1261" s="643" t="s">
        <v>6401</v>
      </c>
      <c r="E1261" s="644">
        <v>0.0</v>
      </c>
      <c r="F1261" s="644">
        <v>13377.11</v>
      </c>
      <c r="G1261" s="644">
        <v>14982.36</v>
      </c>
      <c r="H1261" s="644">
        <v>1605.25</v>
      </c>
      <c r="I1261" s="645">
        <v>0.12</v>
      </c>
      <c r="J1261" s="643" t="s">
        <v>5331</v>
      </c>
    </row>
    <row r="1262" ht="14.25" customHeight="1">
      <c r="A1262" s="646">
        <v>44910.0</v>
      </c>
      <c r="B1262" s="643" t="s">
        <v>5563</v>
      </c>
      <c r="C1262" s="643" t="s">
        <v>6400</v>
      </c>
      <c r="D1262" s="643" t="s">
        <v>6401</v>
      </c>
      <c r="E1262" s="644">
        <v>0.0</v>
      </c>
      <c r="F1262" s="644">
        <v>13377.12</v>
      </c>
      <c r="G1262" s="644">
        <v>14982.37</v>
      </c>
      <c r="H1262" s="644">
        <v>1605.25</v>
      </c>
      <c r="I1262" s="645">
        <v>0.12</v>
      </c>
      <c r="J1262" s="643" t="s">
        <v>5331</v>
      </c>
    </row>
    <row r="1263" ht="14.25" customHeight="1">
      <c r="A1263" s="646">
        <v>44910.0</v>
      </c>
      <c r="B1263" s="643" t="s">
        <v>5563</v>
      </c>
      <c r="C1263" s="643" t="s">
        <v>6400</v>
      </c>
      <c r="D1263" s="643" t="s">
        <v>6401</v>
      </c>
      <c r="E1263" s="644">
        <v>0.0</v>
      </c>
      <c r="F1263" s="644">
        <v>445.91</v>
      </c>
      <c r="G1263" s="644">
        <v>499.42</v>
      </c>
      <c r="H1263" s="644">
        <v>53.51</v>
      </c>
      <c r="I1263" s="645">
        <v>0.12</v>
      </c>
      <c r="J1263" s="643" t="s">
        <v>5559</v>
      </c>
    </row>
    <row r="1264" ht="14.25" customHeight="1">
      <c r="A1264" s="646">
        <v>44910.0</v>
      </c>
      <c r="B1264" s="643" t="s">
        <v>5563</v>
      </c>
      <c r="C1264" s="643" t="s">
        <v>6400</v>
      </c>
      <c r="D1264" s="643" t="s">
        <v>6401</v>
      </c>
      <c r="E1264" s="644">
        <v>0.0</v>
      </c>
      <c r="F1264" s="644">
        <v>445.91</v>
      </c>
      <c r="G1264" s="644">
        <v>499.42</v>
      </c>
      <c r="H1264" s="644">
        <v>53.51</v>
      </c>
      <c r="I1264" s="645">
        <v>0.12</v>
      </c>
      <c r="J1264" s="643" t="s">
        <v>5559</v>
      </c>
    </row>
    <row r="1265" ht="14.25" customHeight="1">
      <c r="A1265" s="646">
        <v>44910.0</v>
      </c>
      <c r="B1265" s="643" t="s">
        <v>5563</v>
      </c>
      <c r="C1265" s="643" t="s">
        <v>6400</v>
      </c>
      <c r="D1265" s="643" t="s">
        <v>6401</v>
      </c>
      <c r="E1265" s="644">
        <v>0.0</v>
      </c>
      <c r="F1265" s="644">
        <v>445.91</v>
      </c>
      <c r="G1265" s="644">
        <v>499.42</v>
      </c>
      <c r="H1265" s="644">
        <v>53.51</v>
      </c>
      <c r="I1265" s="645">
        <v>0.12</v>
      </c>
      <c r="J1265" s="643" t="s">
        <v>5559</v>
      </c>
    </row>
    <row r="1266" ht="14.25" customHeight="1">
      <c r="A1266" s="646">
        <v>44910.0</v>
      </c>
      <c r="B1266" s="643" t="s">
        <v>5563</v>
      </c>
      <c r="C1266" s="643" t="s">
        <v>6400</v>
      </c>
      <c r="D1266" s="643" t="s">
        <v>6401</v>
      </c>
      <c r="E1266" s="644">
        <v>0.0</v>
      </c>
      <c r="F1266" s="644">
        <v>445.91</v>
      </c>
      <c r="G1266" s="644">
        <v>499.42</v>
      </c>
      <c r="H1266" s="644">
        <v>53.51</v>
      </c>
      <c r="I1266" s="645">
        <v>0.12</v>
      </c>
      <c r="J1266" s="643" t="s">
        <v>5559</v>
      </c>
    </row>
    <row r="1267" ht="14.25" customHeight="1">
      <c r="A1267" s="646">
        <v>44910.0</v>
      </c>
      <c r="B1267" s="643" t="s">
        <v>5563</v>
      </c>
      <c r="C1267" s="643" t="s">
        <v>6400</v>
      </c>
      <c r="D1267" s="643" t="s">
        <v>6401</v>
      </c>
      <c r="E1267" s="644">
        <v>0.0</v>
      </c>
      <c r="F1267" s="644">
        <v>891.81</v>
      </c>
      <c r="G1267" s="644">
        <v>998.82</v>
      </c>
      <c r="H1267" s="644">
        <v>107.01</v>
      </c>
      <c r="I1267" s="645">
        <v>0.12</v>
      </c>
      <c r="J1267" s="643" t="s">
        <v>5399</v>
      </c>
    </row>
    <row r="1268" ht="14.25" customHeight="1">
      <c r="A1268" s="646">
        <v>44910.0</v>
      </c>
      <c r="B1268" s="643" t="s">
        <v>5563</v>
      </c>
      <c r="C1268" s="643" t="s">
        <v>6400</v>
      </c>
      <c r="D1268" s="643" t="s">
        <v>6401</v>
      </c>
      <c r="E1268" s="644">
        <v>0.0</v>
      </c>
      <c r="F1268" s="644">
        <v>891.81</v>
      </c>
      <c r="G1268" s="644">
        <v>998.82</v>
      </c>
      <c r="H1268" s="644">
        <v>107.01</v>
      </c>
      <c r="I1268" s="645">
        <v>0.12</v>
      </c>
      <c r="J1268" s="643" t="s">
        <v>5399</v>
      </c>
    </row>
    <row r="1269" ht="14.25" customHeight="1">
      <c r="A1269" s="646">
        <v>44910.0</v>
      </c>
      <c r="B1269" s="643" t="s">
        <v>5563</v>
      </c>
      <c r="C1269" s="643" t="s">
        <v>6400</v>
      </c>
      <c r="D1269" s="643" t="s">
        <v>6401</v>
      </c>
      <c r="E1269" s="644">
        <v>0.0</v>
      </c>
      <c r="F1269" s="644">
        <v>35.67</v>
      </c>
      <c r="G1269" s="644">
        <v>39.95</v>
      </c>
      <c r="H1269" s="644">
        <v>4.28</v>
      </c>
      <c r="I1269" s="645">
        <v>0.12</v>
      </c>
      <c r="J1269" s="643" t="s">
        <v>5361</v>
      </c>
    </row>
    <row r="1270" ht="14.25" customHeight="1">
      <c r="A1270" s="646">
        <v>44911.0</v>
      </c>
      <c r="B1270" s="643" t="s">
        <v>5563</v>
      </c>
      <c r="C1270" s="643" t="s">
        <v>6502</v>
      </c>
      <c r="D1270" s="643" t="s">
        <v>6503</v>
      </c>
      <c r="E1270" s="644">
        <v>0.0</v>
      </c>
      <c r="F1270" s="644">
        <v>267.86</v>
      </c>
      <c r="G1270" s="644">
        <v>300.0</v>
      </c>
      <c r="H1270" s="644">
        <v>32.14</v>
      </c>
      <c r="I1270" s="645">
        <v>0.12</v>
      </c>
      <c r="J1270" s="643" t="s">
        <v>5470</v>
      </c>
    </row>
    <row r="1271" ht="14.25" customHeight="1">
      <c r="A1271" s="646">
        <v>44915.0</v>
      </c>
      <c r="B1271" s="643" t="s">
        <v>5563</v>
      </c>
      <c r="C1271" s="643" t="s">
        <v>6205</v>
      </c>
      <c r="D1271" s="643" t="s">
        <v>6504</v>
      </c>
      <c r="E1271" s="644">
        <v>0.0</v>
      </c>
      <c r="F1271" s="644">
        <v>4630.5</v>
      </c>
      <c r="G1271" s="644">
        <v>5186.16</v>
      </c>
      <c r="H1271" s="644">
        <v>555.66</v>
      </c>
      <c r="I1271" s="645">
        <v>0.12</v>
      </c>
      <c r="J1271" s="643" t="s">
        <v>5325</v>
      </c>
    </row>
    <row r="1272" ht="14.25" customHeight="1">
      <c r="A1272" s="646">
        <v>44915.0</v>
      </c>
      <c r="B1272" s="643" t="s">
        <v>5563</v>
      </c>
      <c r="C1272" s="643" t="s">
        <v>6205</v>
      </c>
      <c r="D1272" s="643" t="s">
        <v>6504</v>
      </c>
      <c r="E1272" s="644">
        <v>0.0</v>
      </c>
      <c r="F1272" s="644">
        <v>4630.5</v>
      </c>
      <c r="G1272" s="644">
        <v>5186.16</v>
      </c>
      <c r="H1272" s="644">
        <v>555.66</v>
      </c>
      <c r="I1272" s="645">
        <v>0.12</v>
      </c>
      <c r="J1272" s="643" t="s">
        <v>5325</v>
      </c>
    </row>
    <row r="1273" ht="14.25" customHeight="1">
      <c r="A1273" s="646">
        <v>44915.0</v>
      </c>
      <c r="B1273" s="643" t="s">
        <v>5563</v>
      </c>
      <c r="C1273" s="643" t="s">
        <v>6505</v>
      </c>
      <c r="D1273" s="643" t="s">
        <v>6506</v>
      </c>
      <c r="E1273" s="644">
        <v>0.0</v>
      </c>
      <c r="F1273" s="644">
        <v>1446.97</v>
      </c>
      <c r="G1273" s="644">
        <v>1620.61</v>
      </c>
      <c r="H1273" s="644">
        <v>173.64</v>
      </c>
      <c r="I1273" s="645">
        <v>0.12</v>
      </c>
      <c r="J1273" s="643" t="s">
        <v>5331</v>
      </c>
    </row>
    <row r="1274" ht="14.25" customHeight="1">
      <c r="A1274" s="646">
        <v>44915.0</v>
      </c>
      <c r="B1274" s="643" t="s">
        <v>5563</v>
      </c>
      <c r="C1274" s="643" t="s">
        <v>6505</v>
      </c>
      <c r="D1274" s="643" t="s">
        <v>6506</v>
      </c>
      <c r="E1274" s="644">
        <v>0.0</v>
      </c>
      <c r="F1274" s="644">
        <v>1499.46</v>
      </c>
      <c r="G1274" s="644">
        <v>1679.39</v>
      </c>
      <c r="H1274" s="644">
        <v>179.93</v>
      </c>
      <c r="I1274" s="645">
        <v>0.12</v>
      </c>
      <c r="J1274" s="643" t="s">
        <v>5331</v>
      </c>
    </row>
    <row r="1275" ht="14.25" customHeight="1">
      <c r="A1275" s="646">
        <v>44915.0</v>
      </c>
      <c r="B1275" s="643" t="s">
        <v>5563</v>
      </c>
      <c r="C1275" s="643" t="s">
        <v>6507</v>
      </c>
      <c r="D1275" s="643" t="s">
        <v>6508</v>
      </c>
      <c r="E1275" s="644">
        <v>0.0</v>
      </c>
      <c r="F1275" s="644">
        <v>1178.57</v>
      </c>
      <c r="G1275" s="644">
        <v>1320.0</v>
      </c>
      <c r="H1275" s="644">
        <v>141.43</v>
      </c>
      <c r="I1275" s="645">
        <v>0.12</v>
      </c>
      <c r="J1275" s="643" t="s">
        <v>5363</v>
      </c>
    </row>
    <row r="1276" ht="14.25" customHeight="1">
      <c r="A1276" s="646">
        <v>44916.0</v>
      </c>
      <c r="B1276" s="643" t="s">
        <v>5563</v>
      </c>
      <c r="C1276" s="643" t="s">
        <v>6393</v>
      </c>
      <c r="D1276" s="643" t="s">
        <v>6509</v>
      </c>
      <c r="E1276" s="644">
        <v>0.0</v>
      </c>
      <c r="F1276" s="644">
        <v>2357.14</v>
      </c>
      <c r="G1276" s="644">
        <v>2640.0</v>
      </c>
      <c r="H1276" s="644">
        <v>282.86</v>
      </c>
      <c r="I1276" s="645">
        <v>0.12</v>
      </c>
      <c r="J1276" s="643" t="s">
        <v>5331</v>
      </c>
    </row>
    <row r="1277" ht="14.25" customHeight="1">
      <c r="A1277" s="646">
        <v>44916.0</v>
      </c>
      <c r="B1277" s="643" t="s">
        <v>5563</v>
      </c>
      <c r="C1277" s="643" t="s">
        <v>5564</v>
      </c>
      <c r="D1277" s="643" t="s">
        <v>6510</v>
      </c>
      <c r="E1277" s="644">
        <v>0.0</v>
      </c>
      <c r="F1277" s="644">
        <v>32142.86</v>
      </c>
      <c r="G1277" s="644">
        <v>36000.0</v>
      </c>
      <c r="H1277" s="644">
        <v>3857.14</v>
      </c>
      <c r="I1277" s="645">
        <v>0.12</v>
      </c>
      <c r="J1277" s="643" t="s">
        <v>5292</v>
      </c>
    </row>
    <row r="1278" ht="14.25" customHeight="1">
      <c r="A1278" s="646">
        <v>44916.0</v>
      </c>
      <c r="B1278" s="643" t="s">
        <v>5563</v>
      </c>
      <c r="C1278" s="643" t="s">
        <v>6351</v>
      </c>
      <c r="D1278" s="643" t="s">
        <v>6511</v>
      </c>
      <c r="E1278" s="644">
        <v>0.0</v>
      </c>
      <c r="F1278" s="644">
        <v>13392.86</v>
      </c>
      <c r="G1278" s="644">
        <v>15000.0</v>
      </c>
      <c r="H1278" s="644">
        <v>1607.14</v>
      </c>
      <c r="I1278" s="645">
        <v>0.12</v>
      </c>
      <c r="J1278" s="643" t="s">
        <v>5308</v>
      </c>
    </row>
    <row r="1279" ht="14.25" customHeight="1">
      <c r="A1279" s="646">
        <v>44916.0</v>
      </c>
      <c r="B1279" s="643" t="s">
        <v>5563</v>
      </c>
      <c r="C1279" s="643" t="s">
        <v>6351</v>
      </c>
      <c r="D1279" s="643" t="s">
        <v>6511</v>
      </c>
      <c r="E1279" s="644">
        <v>0.0</v>
      </c>
      <c r="F1279" s="644">
        <v>3214.29</v>
      </c>
      <c r="G1279" s="644">
        <v>3600.0</v>
      </c>
      <c r="H1279" s="644">
        <v>385.71</v>
      </c>
      <c r="I1279" s="645">
        <v>0.12</v>
      </c>
      <c r="J1279" s="643" t="s">
        <v>5320</v>
      </c>
    </row>
    <row r="1280" ht="14.25" customHeight="1">
      <c r="A1280" s="646">
        <v>44918.0</v>
      </c>
      <c r="B1280" s="643" t="s">
        <v>5563</v>
      </c>
      <c r="C1280" s="643" t="s">
        <v>5831</v>
      </c>
      <c r="D1280" s="643" t="s">
        <v>6512</v>
      </c>
      <c r="E1280" s="644">
        <v>0.0</v>
      </c>
      <c r="F1280" s="644">
        <v>13125.0</v>
      </c>
      <c r="G1280" s="644">
        <v>14700.0</v>
      </c>
      <c r="H1280" s="644">
        <v>1575.0</v>
      </c>
      <c r="I1280" s="645">
        <v>0.12</v>
      </c>
      <c r="J1280" s="643" t="s">
        <v>5325</v>
      </c>
    </row>
    <row r="1281" ht="14.25" customHeight="1">
      <c r="A1281" s="646">
        <v>44918.0</v>
      </c>
      <c r="B1281" s="643" t="s">
        <v>5563</v>
      </c>
      <c r="C1281" s="643" t="s">
        <v>6513</v>
      </c>
      <c r="D1281" s="643" t="s">
        <v>6514</v>
      </c>
      <c r="E1281" s="644">
        <v>0.0</v>
      </c>
      <c r="F1281" s="644">
        <v>1285.71</v>
      </c>
      <c r="G1281" s="644">
        <v>1440.0</v>
      </c>
      <c r="H1281" s="644">
        <v>154.29</v>
      </c>
      <c r="I1281" s="645">
        <v>0.12</v>
      </c>
      <c r="J1281" s="643" t="s">
        <v>5331</v>
      </c>
    </row>
    <row r="1282" ht="14.25" customHeight="1">
      <c r="A1282" s="646">
        <v>44918.0</v>
      </c>
      <c r="B1282" s="643" t="s">
        <v>5563</v>
      </c>
      <c r="C1282" s="643" t="s">
        <v>5831</v>
      </c>
      <c r="D1282" s="643" t="s">
        <v>6515</v>
      </c>
      <c r="E1282" s="644">
        <v>0.0</v>
      </c>
      <c r="F1282" s="644">
        <v>300000.0</v>
      </c>
      <c r="G1282" s="644">
        <v>336000.0</v>
      </c>
      <c r="H1282" s="644">
        <v>36000.0</v>
      </c>
      <c r="I1282" s="645">
        <v>0.12</v>
      </c>
      <c r="J1282" s="643" t="s">
        <v>5324</v>
      </c>
    </row>
    <row r="1283" ht="14.25" customHeight="1">
      <c r="A1283" s="646">
        <v>44918.0</v>
      </c>
      <c r="B1283" s="643" t="s">
        <v>5563</v>
      </c>
      <c r="C1283" s="643" t="s">
        <v>5831</v>
      </c>
      <c r="D1283" s="643" t="s">
        <v>6515</v>
      </c>
      <c r="E1283" s="644">
        <v>0.0</v>
      </c>
      <c r="F1283" s="644">
        <v>160000.0</v>
      </c>
      <c r="G1283" s="644">
        <v>179200.0</v>
      </c>
      <c r="H1283" s="644">
        <v>19200.0</v>
      </c>
      <c r="I1283" s="645">
        <v>0.12</v>
      </c>
      <c r="J1283" s="643" t="s">
        <v>5324</v>
      </c>
    </row>
    <row r="1284" ht="14.25" customHeight="1">
      <c r="A1284" s="646">
        <v>44918.0</v>
      </c>
      <c r="B1284" s="643" t="s">
        <v>5563</v>
      </c>
      <c r="C1284" s="643" t="s">
        <v>5831</v>
      </c>
      <c r="D1284" s="643" t="s">
        <v>6515</v>
      </c>
      <c r="E1284" s="644">
        <v>0.0</v>
      </c>
      <c r="F1284" s="644">
        <v>250000.0</v>
      </c>
      <c r="G1284" s="644">
        <v>280000.0</v>
      </c>
      <c r="H1284" s="644">
        <v>30000.0</v>
      </c>
      <c r="I1284" s="645">
        <v>0.12</v>
      </c>
      <c r="J1284" s="643" t="s">
        <v>5324</v>
      </c>
    </row>
    <row r="1285" ht="14.25" customHeight="1">
      <c r="A1285" s="646">
        <v>44918.0</v>
      </c>
      <c r="B1285" s="643" t="s">
        <v>5563</v>
      </c>
      <c r="C1285" s="643" t="s">
        <v>5831</v>
      </c>
      <c r="D1285" s="643" t="s">
        <v>6515</v>
      </c>
      <c r="E1285" s="644">
        <v>0.0</v>
      </c>
      <c r="F1285" s="644">
        <v>180000.0</v>
      </c>
      <c r="G1285" s="644">
        <v>201600.0</v>
      </c>
      <c r="H1285" s="644">
        <v>21600.0</v>
      </c>
      <c r="I1285" s="645">
        <v>0.12</v>
      </c>
      <c r="J1285" s="643" t="s">
        <v>5324</v>
      </c>
    </row>
    <row r="1286" ht="14.25" customHeight="1">
      <c r="A1286" s="646">
        <v>44918.0</v>
      </c>
      <c r="B1286" s="643" t="s">
        <v>5563</v>
      </c>
      <c r="C1286" s="643" t="s">
        <v>5831</v>
      </c>
      <c r="D1286" s="643" t="s">
        <v>6515</v>
      </c>
      <c r="E1286" s="644">
        <v>0.0</v>
      </c>
      <c r="F1286" s="644">
        <v>250000.0</v>
      </c>
      <c r="G1286" s="644">
        <v>280000.0</v>
      </c>
      <c r="H1286" s="644">
        <v>30000.0</v>
      </c>
      <c r="I1286" s="645">
        <v>0.12</v>
      </c>
      <c r="J1286" s="643" t="s">
        <v>5324</v>
      </c>
    </row>
    <row r="1287" ht="14.25" customHeight="1">
      <c r="A1287" s="646">
        <v>44918.0</v>
      </c>
      <c r="B1287" s="643" t="s">
        <v>5563</v>
      </c>
      <c r="C1287" s="643" t="s">
        <v>5831</v>
      </c>
      <c r="D1287" s="643" t="s">
        <v>6515</v>
      </c>
      <c r="E1287" s="644">
        <v>0.0</v>
      </c>
      <c r="F1287" s="644">
        <v>150000.0</v>
      </c>
      <c r="G1287" s="644">
        <v>168000.0</v>
      </c>
      <c r="H1287" s="644">
        <v>18000.0</v>
      </c>
      <c r="I1287" s="645">
        <v>0.12</v>
      </c>
      <c r="J1287" s="643" t="s">
        <v>5324</v>
      </c>
    </row>
    <row r="1288" ht="14.25" customHeight="1">
      <c r="A1288" s="646">
        <v>44918.0</v>
      </c>
      <c r="B1288" s="643" t="s">
        <v>5563</v>
      </c>
      <c r="C1288" s="643" t="s">
        <v>5831</v>
      </c>
      <c r="D1288" s="643" t="s">
        <v>6515</v>
      </c>
      <c r="E1288" s="644">
        <v>0.0</v>
      </c>
      <c r="F1288" s="644">
        <v>60000.0</v>
      </c>
      <c r="G1288" s="644">
        <v>67200.0</v>
      </c>
      <c r="H1288" s="644">
        <v>7200.0</v>
      </c>
      <c r="I1288" s="645">
        <v>0.12</v>
      </c>
      <c r="J1288" s="643" t="s">
        <v>5324</v>
      </c>
    </row>
    <row r="1289" ht="14.25" customHeight="1">
      <c r="A1289" s="646">
        <v>44918.0</v>
      </c>
      <c r="B1289" s="643" t="s">
        <v>5563</v>
      </c>
      <c r="C1289" s="643" t="s">
        <v>5831</v>
      </c>
      <c r="D1289" s="643" t="s">
        <v>6515</v>
      </c>
      <c r="E1289" s="644">
        <v>0.0</v>
      </c>
      <c r="F1289" s="644">
        <v>60000.0</v>
      </c>
      <c r="G1289" s="644">
        <v>67200.0</v>
      </c>
      <c r="H1289" s="644">
        <v>7200.0</v>
      </c>
      <c r="I1289" s="645">
        <v>0.12</v>
      </c>
      <c r="J1289" s="643" t="s">
        <v>5324</v>
      </c>
    </row>
    <row r="1290" ht="14.25" customHeight="1">
      <c r="A1290" s="646">
        <v>44918.0</v>
      </c>
      <c r="B1290" s="643" t="s">
        <v>5563</v>
      </c>
      <c r="C1290" s="643" t="s">
        <v>5831</v>
      </c>
      <c r="D1290" s="643" t="s">
        <v>6515</v>
      </c>
      <c r="E1290" s="644">
        <v>0.0</v>
      </c>
      <c r="F1290" s="644">
        <v>70000.0</v>
      </c>
      <c r="G1290" s="644">
        <v>78400.0</v>
      </c>
      <c r="H1290" s="644">
        <v>8400.0</v>
      </c>
      <c r="I1290" s="645">
        <v>0.12</v>
      </c>
      <c r="J1290" s="643" t="s">
        <v>5324</v>
      </c>
    </row>
    <row r="1291" ht="14.25" customHeight="1">
      <c r="A1291" s="646">
        <v>44918.0</v>
      </c>
      <c r="B1291" s="643" t="s">
        <v>5563</v>
      </c>
      <c r="C1291" s="643" t="s">
        <v>5831</v>
      </c>
      <c r="D1291" s="643" t="s">
        <v>6515</v>
      </c>
      <c r="E1291" s="644">
        <v>0.0</v>
      </c>
      <c r="F1291" s="644">
        <v>10000.0</v>
      </c>
      <c r="G1291" s="644">
        <v>11200.0</v>
      </c>
      <c r="H1291" s="644">
        <v>1200.0</v>
      </c>
      <c r="I1291" s="645">
        <v>0.12</v>
      </c>
      <c r="J1291" s="643" t="s">
        <v>5324</v>
      </c>
    </row>
    <row r="1292" ht="14.25" customHeight="1">
      <c r="A1292" s="646">
        <v>44918.0</v>
      </c>
      <c r="B1292" s="643" t="s">
        <v>5563</v>
      </c>
      <c r="C1292" s="643" t="s">
        <v>5831</v>
      </c>
      <c r="D1292" s="643" t="s">
        <v>6515</v>
      </c>
      <c r="E1292" s="644">
        <v>0.0</v>
      </c>
      <c r="F1292" s="644">
        <v>10000.0</v>
      </c>
      <c r="G1292" s="644">
        <v>11200.0</v>
      </c>
      <c r="H1292" s="644">
        <v>1200.0</v>
      </c>
      <c r="I1292" s="645">
        <v>0.12</v>
      </c>
      <c r="J1292" s="643" t="s">
        <v>5324</v>
      </c>
    </row>
    <row r="1293" ht="14.25" customHeight="1">
      <c r="A1293" s="646">
        <v>44918.0</v>
      </c>
      <c r="B1293" s="643" t="s">
        <v>5563</v>
      </c>
      <c r="C1293" s="643" t="s">
        <v>5831</v>
      </c>
      <c r="D1293" s="643" t="s">
        <v>6515</v>
      </c>
      <c r="E1293" s="644">
        <v>0.0</v>
      </c>
      <c r="F1293" s="644">
        <v>10000.0</v>
      </c>
      <c r="G1293" s="644">
        <v>11200.0</v>
      </c>
      <c r="H1293" s="644">
        <v>1200.0</v>
      </c>
      <c r="I1293" s="645">
        <v>0.12</v>
      </c>
      <c r="J1293" s="643" t="s">
        <v>5324</v>
      </c>
    </row>
    <row r="1294" ht="14.25" customHeight="1">
      <c r="A1294" s="646">
        <v>44918.0</v>
      </c>
      <c r="B1294" s="643" t="s">
        <v>5563</v>
      </c>
      <c r="C1294" s="643" t="s">
        <v>5831</v>
      </c>
      <c r="D1294" s="643" t="s">
        <v>6515</v>
      </c>
      <c r="E1294" s="644">
        <v>0.0</v>
      </c>
      <c r="F1294" s="644">
        <v>10000.0</v>
      </c>
      <c r="G1294" s="644">
        <v>11200.0</v>
      </c>
      <c r="H1294" s="644">
        <v>1200.0</v>
      </c>
      <c r="I1294" s="645">
        <v>0.12</v>
      </c>
      <c r="J1294" s="643" t="s">
        <v>5324</v>
      </c>
    </row>
    <row r="1295" ht="14.25" customHeight="1">
      <c r="A1295" s="646">
        <v>44918.0</v>
      </c>
      <c r="B1295" s="643" t="s">
        <v>5563</v>
      </c>
      <c r="C1295" s="643" t="s">
        <v>5831</v>
      </c>
      <c r="D1295" s="643" t="s">
        <v>6515</v>
      </c>
      <c r="E1295" s="644">
        <v>0.0</v>
      </c>
      <c r="F1295" s="644">
        <v>4725.0</v>
      </c>
      <c r="G1295" s="644">
        <v>5292.0</v>
      </c>
      <c r="H1295" s="644">
        <v>567.0</v>
      </c>
      <c r="I1295" s="645">
        <v>0.12</v>
      </c>
      <c r="J1295" s="643" t="s">
        <v>5325</v>
      </c>
    </row>
    <row r="1296" ht="14.25" customHeight="1">
      <c r="A1296" s="646">
        <v>44918.0</v>
      </c>
      <c r="B1296" s="643" t="s">
        <v>5563</v>
      </c>
      <c r="C1296" s="643" t="s">
        <v>5831</v>
      </c>
      <c r="D1296" s="643" t="s">
        <v>6515</v>
      </c>
      <c r="E1296" s="644">
        <v>0.0</v>
      </c>
      <c r="F1296" s="644">
        <v>9450.0</v>
      </c>
      <c r="G1296" s="644">
        <v>10584.0</v>
      </c>
      <c r="H1296" s="644">
        <v>1134.0</v>
      </c>
      <c r="I1296" s="645">
        <v>0.12</v>
      </c>
      <c r="J1296" s="643" t="s">
        <v>5325</v>
      </c>
    </row>
    <row r="1297" ht="14.25" customHeight="1">
      <c r="A1297" s="646">
        <v>44918.0</v>
      </c>
      <c r="B1297" s="643" t="s">
        <v>5563</v>
      </c>
      <c r="C1297" s="643" t="s">
        <v>5887</v>
      </c>
      <c r="D1297" s="643" t="s">
        <v>6516</v>
      </c>
      <c r="E1297" s="644">
        <v>0.0</v>
      </c>
      <c r="F1297" s="644">
        <v>1116.07</v>
      </c>
      <c r="G1297" s="644">
        <v>1250.0</v>
      </c>
      <c r="H1297" s="644">
        <v>133.93</v>
      </c>
      <c r="I1297" s="645">
        <v>0.12</v>
      </c>
      <c r="J1297" s="643" t="s">
        <v>5308</v>
      </c>
    </row>
    <row r="1298" ht="14.25" customHeight="1">
      <c r="A1298" s="646">
        <v>44924.0</v>
      </c>
      <c r="B1298" s="643" t="s">
        <v>5563</v>
      </c>
      <c r="C1298" s="643" t="s">
        <v>6517</v>
      </c>
      <c r="D1298" s="643" t="s">
        <v>6518</v>
      </c>
      <c r="E1298" s="644">
        <v>0.0</v>
      </c>
      <c r="F1298" s="644">
        <v>6696.43</v>
      </c>
      <c r="G1298" s="644">
        <v>7500.0</v>
      </c>
      <c r="H1298" s="644">
        <v>803.57</v>
      </c>
      <c r="I1298" s="645">
        <v>0.12</v>
      </c>
      <c r="J1298" s="643" t="s">
        <v>5331</v>
      </c>
    </row>
    <row r="1299" ht="14.25" customHeight="1">
      <c r="A1299" s="646">
        <v>44924.0</v>
      </c>
      <c r="B1299" s="643" t="s">
        <v>5563</v>
      </c>
      <c r="C1299" s="643" t="s">
        <v>6077</v>
      </c>
      <c r="D1299" s="643" t="s">
        <v>6519</v>
      </c>
      <c r="E1299" s="644">
        <v>0.0</v>
      </c>
      <c r="F1299" s="644">
        <v>1116.07</v>
      </c>
      <c r="G1299" s="644">
        <v>1250.0</v>
      </c>
      <c r="H1299" s="644">
        <v>133.93</v>
      </c>
      <c r="I1299" s="645">
        <v>0.12</v>
      </c>
      <c r="J1299" s="643" t="s">
        <v>5308</v>
      </c>
    </row>
    <row r="1300" ht="14.25" customHeight="1">
      <c r="A1300" s="629" t="s">
        <v>5560</v>
      </c>
      <c r="B1300" s="629"/>
      <c r="C1300" s="629"/>
      <c r="D1300" s="629"/>
      <c r="E1300" s="630">
        <v>0.0</v>
      </c>
      <c r="F1300" s="630">
        <v>5019900.9</v>
      </c>
      <c r="G1300" s="630">
        <v>5622288.96</v>
      </c>
      <c r="H1300" s="630">
        <v>602388.06</v>
      </c>
      <c r="I1300" s="629"/>
      <c r="J1300" s="629"/>
    </row>
    <row r="1301" ht="14.25" customHeight="1">
      <c r="A1301" s="614"/>
      <c r="B1301" s="614"/>
      <c r="C1301" s="614"/>
      <c r="D1301" s="614"/>
      <c r="E1301" s="615"/>
      <c r="F1301" s="615"/>
      <c r="G1301" s="615"/>
      <c r="H1301" s="615"/>
      <c r="I1301" s="614"/>
      <c r="J1301" s="614"/>
    </row>
    <row r="1302" ht="14.25" customHeight="1">
      <c r="A1302" s="633" t="s">
        <v>5284</v>
      </c>
      <c r="B1302" s="633"/>
      <c r="C1302" s="633"/>
      <c r="D1302" s="633"/>
      <c r="E1302" s="634">
        <f t="shared" ref="E1302:H1302" si="37">SUM(E1300,E1118)</f>
        <v>3000</v>
      </c>
      <c r="F1302" s="634">
        <f t="shared" si="37"/>
        <v>5022911.38</v>
      </c>
      <c r="G1302" s="634">
        <f t="shared" si="37"/>
        <v>5622299.44</v>
      </c>
      <c r="H1302" s="634">
        <f t="shared" si="37"/>
        <v>602388.06</v>
      </c>
      <c r="I1302" s="633"/>
      <c r="J1302" s="633"/>
    </row>
    <row r="1303" ht="14.25" customHeight="1">
      <c r="A1303" s="635"/>
      <c r="B1303" s="635"/>
      <c r="C1303" s="635"/>
      <c r="D1303" s="2" t="s">
        <v>6520</v>
      </c>
      <c r="F1303" s="630">
        <f t="shared" ref="F1303:H1303" si="38">F1300</f>
        <v>5019900.9</v>
      </c>
      <c r="G1303" s="630">
        <f t="shared" si="38"/>
        <v>5622288.96</v>
      </c>
      <c r="H1303" s="630">
        <f t="shared" si="38"/>
        <v>602388.06</v>
      </c>
      <c r="I1303" s="635"/>
      <c r="J1303" s="635"/>
    </row>
    <row r="1304" ht="14.25" customHeight="1">
      <c r="A1304" s="635"/>
      <c r="B1304" s="635"/>
      <c r="C1304" s="635"/>
      <c r="D1304" s="635" t="s">
        <v>6521</v>
      </c>
      <c r="E1304" s="636"/>
      <c r="F1304" s="630" t="str">
        <f>SI!I1565</f>
        <v>#REF!</v>
      </c>
      <c r="G1304" s="630" t="str">
        <f>SI!H1565</f>
        <v>#REF!</v>
      </c>
      <c r="H1304" s="630" t="str">
        <f>SI!J1565</f>
        <v>#REF!</v>
      </c>
      <c r="I1304" s="635"/>
      <c r="J1304" s="635"/>
    </row>
    <row r="1305" ht="14.25" customHeight="1">
      <c r="A1305" s="635"/>
      <c r="B1305" s="635"/>
      <c r="C1305" s="635"/>
      <c r="D1305" s="635"/>
      <c r="E1305" s="636" t="s">
        <v>6522</v>
      </c>
      <c r="F1305" s="647" t="str">
        <f>F1303-F1304</f>
        <v>#REF!</v>
      </c>
      <c r="G1305" s="647" t="str">
        <f t="shared" ref="G1305:H1305" si="39">G1300-G1304</f>
        <v>#REF!</v>
      </c>
      <c r="H1305" s="647" t="str">
        <f t="shared" si="39"/>
        <v>#REF!</v>
      </c>
      <c r="I1305" s="635"/>
      <c r="J1305" s="635"/>
    </row>
    <row r="1306" ht="14.25" customHeight="1">
      <c r="A1306" s="635"/>
      <c r="B1306" s="635"/>
      <c r="C1306" s="635"/>
      <c r="D1306" s="635"/>
      <c r="E1306" s="636"/>
      <c r="F1306" s="636"/>
      <c r="G1306" s="636"/>
      <c r="H1306" s="636"/>
      <c r="I1306" s="635"/>
      <c r="J1306" s="635"/>
    </row>
    <row r="1307" ht="14.25" customHeight="1">
      <c r="A1307" s="635"/>
      <c r="B1307" s="635"/>
      <c r="C1307" s="635"/>
      <c r="D1307" s="635"/>
      <c r="E1307" s="636"/>
      <c r="F1307" s="636"/>
      <c r="G1307" s="636"/>
      <c r="H1307" s="636"/>
      <c r="I1307" s="635"/>
      <c r="J1307" s="635"/>
    </row>
    <row r="1308" ht="14.25" customHeight="1">
      <c r="A1308" s="635"/>
      <c r="B1308" s="635"/>
      <c r="C1308" s="635"/>
      <c r="D1308" s="635"/>
      <c r="E1308" s="636"/>
      <c r="F1308" s="636"/>
      <c r="G1308" s="636"/>
      <c r="H1308" s="636"/>
      <c r="I1308" s="635"/>
      <c r="J1308" s="635"/>
    </row>
    <row r="1309" ht="14.25" customHeight="1">
      <c r="A1309" s="635"/>
      <c r="B1309" s="635"/>
      <c r="C1309" s="635"/>
      <c r="D1309" s="635"/>
      <c r="E1309" s="636"/>
      <c r="F1309" s="636"/>
      <c r="G1309" s="636"/>
      <c r="H1309" s="636"/>
      <c r="I1309" s="635"/>
      <c r="J1309" s="635"/>
    </row>
    <row r="1310" ht="14.25" customHeight="1">
      <c r="A1310" s="635"/>
      <c r="B1310" s="635"/>
      <c r="C1310" s="635"/>
      <c r="D1310" s="635"/>
      <c r="E1310" s="636"/>
      <c r="F1310" s="636"/>
      <c r="G1310" s="636"/>
      <c r="H1310" s="636"/>
      <c r="I1310" s="635"/>
      <c r="J1310" s="635"/>
    </row>
    <row r="1311" ht="14.25" customHeight="1">
      <c r="A1311" s="635"/>
      <c r="B1311" s="635"/>
      <c r="C1311" s="635"/>
      <c r="D1311" s="635"/>
      <c r="E1311" s="636"/>
      <c r="F1311" s="636"/>
      <c r="G1311" s="636"/>
      <c r="H1311" s="636"/>
      <c r="I1311" s="635"/>
      <c r="J1311" s="635"/>
    </row>
    <row r="1312" ht="14.25" customHeight="1">
      <c r="A1312" s="635"/>
      <c r="B1312" s="635"/>
      <c r="C1312" s="635"/>
      <c r="D1312" s="635"/>
      <c r="E1312" s="636"/>
      <c r="F1312" s="636"/>
      <c r="G1312" s="636"/>
      <c r="H1312" s="636"/>
      <c r="I1312" s="635"/>
      <c r="J1312" s="635"/>
    </row>
    <row r="1313" ht="14.25" customHeight="1">
      <c r="A1313" s="635"/>
      <c r="B1313" s="635"/>
      <c r="C1313" s="635"/>
      <c r="D1313" s="635"/>
      <c r="E1313" s="636"/>
      <c r="F1313" s="636"/>
      <c r="G1313" s="636"/>
      <c r="H1313" s="636"/>
      <c r="I1313" s="635"/>
      <c r="J1313" s="635"/>
    </row>
    <row r="1314" ht="14.25" customHeight="1">
      <c r="A1314" s="635"/>
      <c r="B1314" s="635"/>
      <c r="C1314" s="635"/>
      <c r="D1314" s="635"/>
      <c r="E1314" s="636"/>
      <c r="F1314" s="636"/>
      <c r="G1314" s="636"/>
      <c r="H1314" s="636"/>
      <c r="I1314" s="635"/>
      <c r="J1314" s="635"/>
    </row>
    <row r="1315" ht="14.25" customHeight="1">
      <c r="A1315" s="635"/>
      <c r="B1315" s="635"/>
      <c r="C1315" s="635"/>
      <c r="D1315" s="635"/>
      <c r="E1315" s="636"/>
      <c r="F1315" s="636"/>
      <c r="G1315" s="636"/>
      <c r="H1315" s="636"/>
      <c r="I1315" s="635"/>
      <c r="J1315" s="635"/>
    </row>
    <row r="1316" ht="14.25" customHeight="1">
      <c r="A1316" s="635"/>
      <c r="B1316" s="635"/>
      <c r="C1316" s="635"/>
      <c r="D1316" s="635"/>
      <c r="E1316" s="636"/>
      <c r="F1316" s="636"/>
      <c r="G1316" s="636"/>
      <c r="H1316" s="636"/>
      <c r="I1316" s="635"/>
      <c r="J1316" s="635"/>
    </row>
    <row r="1317" ht="14.25" customHeight="1">
      <c r="A1317" s="635"/>
      <c r="B1317" s="635"/>
      <c r="C1317" s="635"/>
      <c r="D1317" s="635"/>
      <c r="E1317" s="636"/>
      <c r="F1317" s="636"/>
      <c r="G1317" s="636"/>
      <c r="H1317" s="636"/>
      <c r="I1317" s="635"/>
      <c r="J1317" s="635"/>
    </row>
    <row r="1318" ht="14.25" customHeight="1">
      <c r="A1318" s="635"/>
      <c r="B1318" s="635"/>
      <c r="C1318" s="635"/>
      <c r="D1318" s="635"/>
      <c r="E1318" s="636"/>
      <c r="F1318" s="636"/>
      <c r="G1318" s="636"/>
      <c r="H1318" s="636"/>
      <c r="I1318" s="635"/>
      <c r="J1318" s="635"/>
    </row>
    <row r="1319" ht="14.25" customHeight="1">
      <c r="A1319" s="635"/>
      <c r="B1319" s="635"/>
      <c r="C1319" s="635"/>
      <c r="D1319" s="635"/>
      <c r="E1319" s="636"/>
      <c r="F1319" s="636"/>
      <c r="G1319" s="636"/>
      <c r="H1319" s="636"/>
      <c r="I1319" s="635"/>
      <c r="J1319" s="635"/>
    </row>
    <row r="1320" ht="14.25" customHeight="1">
      <c r="A1320" s="635"/>
      <c r="B1320" s="635"/>
      <c r="C1320" s="635"/>
      <c r="D1320" s="635"/>
      <c r="E1320" s="636"/>
      <c r="F1320" s="636"/>
      <c r="G1320" s="636"/>
      <c r="H1320" s="636"/>
      <c r="I1320" s="635"/>
      <c r="J1320" s="635"/>
    </row>
    <row r="1321" ht="14.25" customHeight="1">
      <c r="A1321" s="635"/>
      <c r="B1321" s="635"/>
      <c r="C1321" s="635"/>
      <c r="D1321" s="635"/>
      <c r="E1321" s="636"/>
      <c r="F1321" s="636"/>
      <c r="G1321" s="636"/>
      <c r="H1321" s="636"/>
      <c r="I1321" s="635"/>
      <c r="J1321" s="635"/>
    </row>
    <row r="1322" ht="14.25" customHeight="1">
      <c r="A1322" s="635"/>
      <c r="B1322" s="635"/>
      <c r="C1322" s="635"/>
      <c r="D1322" s="635"/>
      <c r="E1322" s="636"/>
      <c r="F1322" s="636"/>
      <c r="G1322" s="636"/>
      <c r="H1322" s="636"/>
      <c r="I1322" s="635"/>
      <c r="J1322" s="635"/>
    </row>
    <row r="1323" ht="14.25" customHeight="1">
      <c r="A1323" s="635"/>
      <c r="B1323" s="635"/>
      <c r="C1323" s="635"/>
      <c r="D1323" s="635"/>
      <c r="E1323" s="636"/>
      <c r="F1323" s="636"/>
      <c r="G1323" s="636"/>
      <c r="H1323" s="636"/>
      <c r="I1323" s="635"/>
      <c r="J1323" s="635"/>
    </row>
    <row r="1324" ht="14.25" customHeight="1">
      <c r="A1324" s="635"/>
      <c r="B1324" s="635"/>
      <c r="C1324" s="635"/>
      <c r="D1324" s="635"/>
      <c r="E1324" s="636"/>
      <c r="F1324" s="636"/>
      <c r="G1324" s="636"/>
      <c r="H1324" s="636"/>
      <c r="I1324" s="635"/>
      <c r="J1324" s="635"/>
    </row>
    <row r="1325" ht="14.25" customHeight="1">
      <c r="A1325" s="635"/>
      <c r="B1325" s="635"/>
      <c r="C1325" s="635"/>
      <c r="D1325" s="635"/>
      <c r="E1325" s="636"/>
      <c r="F1325" s="636"/>
      <c r="G1325" s="636"/>
      <c r="H1325" s="636"/>
      <c r="I1325" s="635"/>
      <c r="J1325" s="635"/>
    </row>
    <row r="1326" ht="14.25" customHeight="1">
      <c r="A1326" s="635"/>
      <c r="B1326" s="635"/>
      <c r="C1326" s="635"/>
      <c r="D1326" s="635"/>
      <c r="E1326" s="636"/>
      <c r="F1326" s="636"/>
      <c r="G1326" s="636"/>
      <c r="H1326" s="636"/>
      <c r="I1326" s="635"/>
      <c r="J1326" s="635"/>
    </row>
    <row r="1327" ht="14.25" customHeight="1">
      <c r="A1327" s="635"/>
      <c r="B1327" s="635"/>
      <c r="C1327" s="635"/>
      <c r="D1327" s="635"/>
      <c r="E1327" s="636"/>
      <c r="F1327" s="636"/>
      <c r="G1327" s="636"/>
      <c r="H1327" s="636"/>
      <c r="I1327" s="635"/>
      <c r="J1327" s="635"/>
    </row>
    <row r="1328" ht="14.25" customHeight="1">
      <c r="A1328" s="635"/>
      <c r="B1328" s="635"/>
      <c r="C1328" s="635"/>
      <c r="D1328" s="635"/>
      <c r="E1328" s="636"/>
      <c r="F1328" s="636"/>
      <c r="G1328" s="636"/>
      <c r="H1328" s="636"/>
      <c r="I1328" s="635"/>
      <c r="J1328" s="635"/>
    </row>
    <row r="1329" ht="14.25" customHeight="1">
      <c r="A1329" s="635"/>
      <c r="B1329" s="635"/>
      <c r="C1329" s="635"/>
      <c r="D1329" s="635"/>
      <c r="E1329" s="636"/>
      <c r="F1329" s="636"/>
      <c r="G1329" s="636"/>
      <c r="H1329" s="636"/>
      <c r="I1329" s="635"/>
      <c r="J1329" s="635"/>
    </row>
    <row r="1330" ht="14.25" customHeight="1">
      <c r="A1330" s="635"/>
      <c r="B1330" s="635"/>
      <c r="C1330" s="635"/>
      <c r="D1330" s="635"/>
      <c r="E1330" s="636"/>
      <c r="F1330" s="636"/>
      <c r="G1330" s="636"/>
      <c r="H1330" s="636"/>
      <c r="I1330" s="635"/>
      <c r="J1330" s="635"/>
    </row>
    <row r="1331" ht="14.25" customHeight="1">
      <c r="A1331" s="635"/>
      <c r="B1331" s="635"/>
      <c r="C1331" s="635"/>
      <c r="D1331" s="635"/>
      <c r="E1331" s="636"/>
      <c r="F1331" s="636"/>
      <c r="G1331" s="636"/>
      <c r="H1331" s="636"/>
      <c r="I1331" s="635"/>
      <c r="J1331" s="635"/>
    </row>
    <row r="1332" ht="14.25" customHeight="1">
      <c r="A1332" s="635"/>
      <c r="B1332" s="635"/>
      <c r="C1332" s="635"/>
      <c r="D1332" s="635"/>
      <c r="E1332" s="636"/>
      <c r="F1332" s="636"/>
      <c r="G1332" s="636"/>
      <c r="H1332" s="636"/>
      <c r="I1332" s="635"/>
      <c r="J1332" s="635"/>
    </row>
    <row r="1333" ht="14.25" customHeight="1">
      <c r="A1333" s="635"/>
      <c r="B1333" s="635"/>
      <c r="C1333" s="635"/>
      <c r="D1333" s="635"/>
      <c r="E1333" s="636"/>
      <c r="F1333" s="636"/>
      <c r="G1333" s="636"/>
      <c r="H1333" s="636"/>
      <c r="I1333" s="635"/>
      <c r="J1333" s="635"/>
    </row>
    <row r="1334" ht="14.25" customHeight="1">
      <c r="A1334" s="635"/>
      <c r="B1334" s="635"/>
      <c r="C1334" s="635"/>
      <c r="D1334" s="635"/>
      <c r="E1334" s="636"/>
      <c r="F1334" s="636"/>
      <c r="G1334" s="636"/>
      <c r="H1334" s="636"/>
      <c r="I1334" s="635"/>
      <c r="J1334" s="635"/>
    </row>
    <row r="1335" ht="14.25" customHeight="1">
      <c r="A1335" s="635"/>
      <c r="B1335" s="635"/>
      <c r="C1335" s="635"/>
      <c r="D1335" s="635"/>
      <c r="E1335" s="636"/>
      <c r="F1335" s="636"/>
      <c r="G1335" s="636"/>
      <c r="H1335" s="636"/>
      <c r="I1335" s="635"/>
      <c r="J1335" s="635"/>
    </row>
    <row r="1336" ht="14.25" customHeight="1">
      <c r="A1336" s="635"/>
      <c r="B1336" s="635"/>
      <c r="C1336" s="635"/>
      <c r="D1336" s="635"/>
      <c r="E1336" s="636"/>
      <c r="F1336" s="636"/>
      <c r="G1336" s="636"/>
      <c r="H1336" s="636"/>
      <c r="I1336" s="635"/>
      <c r="J1336" s="635"/>
    </row>
    <row r="1337" ht="14.25" customHeight="1">
      <c r="A1337" s="635"/>
      <c r="B1337" s="635"/>
      <c r="C1337" s="635"/>
      <c r="D1337" s="635"/>
      <c r="E1337" s="636"/>
      <c r="F1337" s="636"/>
      <c r="G1337" s="636"/>
      <c r="H1337" s="636"/>
      <c r="I1337" s="635"/>
      <c r="J1337" s="635"/>
    </row>
    <row r="1338" ht="14.25" customHeight="1">
      <c r="A1338" s="635"/>
      <c r="B1338" s="635"/>
      <c r="C1338" s="635"/>
      <c r="D1338" s="635"/>
      <c r="E1338" s="636"/>
      <c r="F1338" s="636"/>
      <c r="G1338" s="636"/>
      <c r="H1338" s="636"/>
      <c r="I1338" s="635"/>
      <c r="J1338" s="635"/>
    </row>
    <row r="1339" ht="14.25" customHeight="1">
      <c r="A1339" s="635"/>
      <c r="B1339" s="635"/>
      <c r="C1339" s="635"/>
      <c r="D1339" s="635"/>
      <c r="E1339" s="636"/>
      <c r="F1339" s="636"/>
      <c r="G1339" s="636"/>
      <c r="H1339" s="636"/>
      <c r="I1339" s="635"/>
      <c r="J1339" s="635"/>
    </row>
    <row r="1340" ht="14.25" customHeight="1">
      <c r="A1340" s="635"/>
      <c r="B1340" s="635"/>
      <c r="C1340" s="635"/>
      <c r="D1340" s="635"/>
      <c r="E1340" s="636"/>
      <c r="F1340" s="636"/>
      <c r="G1340" s="636"/>
      <c r="H1340" s="636"/>
      <c r="I1340" s="635"/>
      <c r="J1340" s="635"/>
    </row>
    <row r="1341" ht="14.25" customHeight="1">
      <c r="A1341" s="635"/>
      <c r="B1341" s="635"/>
      <c r="C1341" s="635"/>
      <c r="D1341" s="635"/>
      <c r="E1341" s="636"/>
      <c r="F1341" s="636"/>
      <c r="G1341" s="636"/>
      <c r="H1341" s="636"/>
      <c r="I1341" s="635"/>
      <c r="J1341" s="635"/>
    </row>
    <row r="1342" ht="14.25" customHeight="1">
      <c r="A1342" s="635"/>
      <c r="B1342" s="635"/>
      <c r="C1342" s="635"/>
      <c r="D1342" s="635"/>
      <c r="E1342" s="636"/>
      <c r="F1342" s="636"/>
      <c r="G1342" s="636"/>
      <c r="H1342" s="636"/>
      <c r="I1342" s="635"/>
      <c r="J1342" s="635"/>
    </row>
    <row r="1343" ht="14.25" customHeight="1">
      <c r="A1343" s="635"/>
      <c r="B1343" s="635"/>
      <c r="C1343" s="635"/>
      <c r="D1343" s="635"/>
      <c r="E1343" s="636"/>
      <c r="F1343" s="636"/>
      <c r="G1343" s="636"/>
      <c r="H1343" s="636"/>
      <c r="I1343" s="635"/>
      <c r="J1343" s="635"/>
    </row>
    <row r="1344" ht="14.25" customHeight="1">
      <c r="A1344" s="635"/>
      <c r="B1344" s="635"/>
      <c r="C1344" s="635"/>
      <c r="D1344" s="635"/>
      <c r="E1344" s="636"/>
      <c r="F1344" s="636"/>
      <c r="G1344" s="636"/>
      <c r="H1344" s="636"/>
      <c r="I1344" s="635"/>
      <c r="J1344" s="635"/>
    </row>
    <row r="1345" ht="14.25" customHeight="1">
      <c r="A1345" s="635"/>
      <c r="B1345" s="635"/>
      <c r="C1345" s="635"/>
      <c r="D1345" s="635"/>
      <c r="E1345" s="636"/>
      <c r="F1345" s="636"/>
      <c r="G1345" s="636"/>
      <c r="H1345" s="636"/>
      <c r="I1345" s="635"/>
      <c r="J1345" s="635"/>
    </row>
    <row r="1346" ht="14.25" customHeight="1">
      <c r="A1346" s="635"/>
      <c r="B1346" s="635"/>
      <c r="C1346" s="635"/>
      <c r="D1346" s="635"/>
      <c r="E1346" s="636"/>
      <c r="F1346" s="636"/>
      <c r="G1346" s="636"/>
      <c r="H1346" s="636"/>
      <c r="I1346" s="635"/>
      <c r="J1346" s="635"/>
    </row>
    <row r="1347" ht="14.25" customHeight="1">
      <c r="A1347" s="635"/>
      <c r="B1347" s="635"/>
      <c r="C1347" s="635"/>
      <c r="D1347" s="635"/>
      <c r="E1347" s="636"/>
      <c r="F1347" s="636"/>
      <c r="G1347" s="636"/>
      <c r="H1347" s="636"/>
      <c r="I1347" s="635"/>
      <c r="J1347" s="635"/>
    </row>
    <row r="1348" ht="14.25" customHeight="1">
      <c r="A1348" s="635"/>
      <c r="B1348" s="635"/>
      <c r="C1348" s="635"/>
      <c r="D1348" s="635"/>
      <c r="E1348" s="636"/>
      <c r="F1348" s="636"/>
      <c r="G1348" s="636"/>
      <c r="H1348" s="636"/>
      <c r="I1348" s="635"/>
      <c r="J1348" s="635"/>
    </row>
    <row r="1349" ht="14.25" customHeight="1">
      <c r="A1349" s="635"/>
      <c r="B1349" s="635"/>
      <c r="C1349" s="635"/>
      <c r="D1349" s="635"/>
      <c r="E1349" s="636"/>
      <c r="F1349" s="636"/>
      <c r="G1349" s="636"/>
      <c r="H1349" s="636"/>
      <c r="I1349" s="635"/>
      <c r="J1349" s="635"/>
    </row>
    <row r="1350" ht="14.25" customHeight="1">
      <c r="A1350" s="635"/>
      <c r="B1350" s="635"/>
      <c r="C1350" s="635"/>
      <c r="D1350" s="635"/>
      <c r="E1350" s="636"/>
      <c r="F1350" s="636"/>
      <c r="G1350" s="636"/>
      <c r="H1350" s="636"/>
      <c r="I1350" s="635"/>
      <c r="J1350" s="635"/>
    </row>
    <row r="1351" ht="14.25" customHeight="1">
      <c r="A1351" s="635"/>
      <c r="B1351" s="635"/>
      <c r="C1351" s="635"/>
      <c r="D1351" s="635"/>
      <c r="E1351" s="636"/>
      <c r="F1351" s="636"/>
      <c r="G1351" s="636"/>
      <c r="H1351" s="636"/>
      <c r="I1351" s="635"/>
      <c r="J1351" s="635"/>
    </row>
    <row r="1352" ht="14.25" customHeight="1">
      <c r="A1352" s="635"/>
      <c r="B1352" s="635"/>
      <c r="C1352" s="635"/>
      <c r="D1352" s="635"/>
      <c r="E1352" s="636"/>
      <c r="F1352" s="636"/>
      <c r="G1352" s="636"/>
      <c r="H1352" s="636"/>
      <c r="I1352" s="635"/>
      <c r="J1352" s="635"/>
    </row>
    <row r="1353" ht="14.25" customHeight="1">
      <c r="A1353" s="635"/>
      <c r="B1353" s="635"/>
      <c r="C1353" s="635"/>
      <c r="D1353" s="635"/>
      <c r="E1353" s="636"/>
      <c r="F1353" s="636"/>
      <c r="G1353" s="636"/>
      <c r="H1353" s="636"/>
      <c r="I1353" s="635"/>
      <c r="J1353" s="635"/>
    </row>
    <row r="1354" ht="14.25" customHeight="1">
      <c r="A1354" s="635"/>
      <c r="B1354" s="635"/>
      <c r="C1354" s="635"/>
      <c r="D1354" s="635"/>
      <c r="E1354" s="636"/>
      <c r="F1354" s="636"/>
      <c r="G1354" s="636"/>
      <c r="H1354" s="636"/>
      <c r="I1354" s="635"/>
      <c r="J1354" s="635"/>
    </row>
    <row r="1355" ht="14.25" customHeight="1">
      <c r="A1355" s="635"/>
      <c r="B1355" s="635"/>
      <c r="C1355" s="635"/>
      <c r="D1355" s="635"/>
      <c r="E1355" s="636"/>
      <c r="F1355" s="636"/>
      <c r="G1355" s="636"/>
      <c r="H1355" s="636"/>
      <c r="I1355" s="635"/>
      <c r="J1355" s="635"/>
    </row>
    <row r="1356" ht="14.25" customHeight="1">
      <c r="A1356" s="635"/>
      <c r="B1356" s="635"/>
      <c r="C1356" s="635"/>
      <c r="D1356" s="635"/>
      <c r="E1356" s="636"/>
      <c r="F1356" s="636"/>
      <c r="G1356" s="636"/>
      <c r="H1356" s="636"/>
      <c r="I1356" s="635"/>
      <c r="J1356" s="635"/>
    </row>
    <row r="1357" ht="14.25" customHeight="1">
      <c r="A1357" s="635"/>
      <c r="B1357" s="635"/>
      <c r="C1357" s="635"/>
      <c r="D1357" s="635"/>
      <c r="E1357" s="636"/>
      <c r="F1357" s="636"/>
      <c r="G1357" s="636"/>
      <c r="H1357" s="636"/>
      <c r="I1357" s="635"/>
      <c r="J1357" s="635"/>
    </row>
    <row r="1358" ht="14.25" customHeight="1">
      <c r="A1358" s="635"/>
      <c r="B1358" s="635"/>
      <c r="C1358" s="635"/>
      <c r="D1358" s="635"/>
      <c r="E1358" s="636"/>
      <c r="F1358" s="636"/>
      <c r="G1358" s="636"/>
      <c r="H1358" s="636"/>
      <c r="I1358" s="635"/>
      <c r="J1358" s="635"/>
    </row>
    <row r="1359" ht="14.25" customHeight="1">
      <c r="A1359" s="635"/>
      <c r="B1359" s="635"/>
      <c r="C1359" s="635"/>
      <c r="D1359" s="635"/>
      <c r="E1359" s="636"/>
      <c r="F1359" s="636"/>
      <c r="G1359" s="636"/>
      <c r="H1359" s="636"/>
      <c r="I1359" s="635"/>
      <c r="J1359" s="635"/>
    </row>
    <row r="1360" ht="14.25" customHeight="1">
      <c r="A1360" s="635"/>
      <c r="B1360" s="635"/>
      <c r="C1360" s="635"/>
      <c r="D1360" s="635"/>
      <c r="E1360" s="636"/>
      <c r="F1360" s="636"/>
      <c r="G1360" s="636"/>
      <c r="H1360" s="636"/>
      <c r="I1360" s="635"/>
      <c r="J1360" s="635"/>
    </row>
    <row r="1361" ht="14.25" customHeight="1">
      <c r="A1361" s="635"/>
      <c r="B1361" s="635"/>
      <c r="C1361" s="635"/>
      <c r="D1361" s="635"/>
      <c r="E1361" s="636"/>
      <c r="F1361" s="636"/>
      <c r="G1361" s="636"/>
      <c r="H1361" s="636"/>
      <c r="I1361" s="635"/>
      <c r="J1361" s="635"/>
    </row>
    <row r="1362" ht="14.25" customHeight="1">
      <c r="A1362" s="635"/>
      <c r="B1362" s="635"/>
      <c r="C1362" s="635"/>
      <c r="D1362" s="635"/>
      <c r="E1362" s="636"/>
      <c r="F1362" s="636"/>
      <c r="G1362" s="636"/>
      <c r="H1362" s="636"/>
      <c r="I1362" s="635"/>
      <c r="J1362" s="635"/>
    </row>
    <row r="1363" ht="14.25" customHeight="1">
      <c r="A1363" s="635"/>
      <c r="B1363" s="635"/>
      <c r="C1363" s="635"/>
      <c r="D1363" s="635"/>
      <c r="E1363" s="636"/>
      <c r="F1363" s="636"/>
      <c r="G1363" s="636"/>
      <c r="H1363" s="636"/>
      <c r="I1363" s="635"/>
      <c r="J1363" s="635"/>
    </row>
    <row r="1364" ht="14.25" customHeight="1">
      <c r="A1364" s="635"/>
      <c r="B1364" s="635"/>
      <c r="C1364" s="635"/>
      <c r="D1364" s="635"/>
      <c r="E1364" s="636"/>
      <c r="F1364" s="636"/>
      <c r="G1364" s="636"/>
      <c r="H1364" s="636"/>
      <c r="I1364" s="635"/>
      <c r="J1364" s="635"/>
    </row>
    <row r="1365" ht="14.25" customHeight="1">
      <c r="A1365" s="635"/>
      <c r="B1365" s="635"/>
      <c r="C1365" s="635"/>
      <c r="D1365" s="635"/>
      <c r="E1365" s="636"/>
      <c r="F1365" s="636"/>
      <c r="G1365" s="636"/>
      <c r="H1365" s="636"/>
      <c r="I1365" s="635"/>
      <c r="J1365" s="635"/>
    </row>
    <row r="1366" ht="14.25" customHeight="1">
      <c r="A1366" s="635"/>
      <c r="B1366" s="635"/>
      <c r="C1366" s="635"/>
      <c r="D1366" s="635"/>
      <c r="E1366" s="636"/>
      <c r="F1366" s="636"/>
      <c r="G1366" s="636"/>
      <c r="H1366" s="636"/>
      <c r="I1366" s="635"/>
      <c r="J1366" s="635"/>
    </row>
    <row r="1367" ht="14.25" customHeight="1">
      <c r="A1367" s="635"/>
      <c r="B1367" s="635"/>
      <c r="C1367" s="635"/>
      <c r="D1367" s="635"/>
      <c r="E1367" s="636"/>
      <c r="F1367" s="636"/>
      <c r="G1367" s="636"/>
      <c r="H1367" s="636"/>
      <c r="I1367" s="635"/>
      <c r="J1367" s="635"/>
    </row>
    <row r="1368" ht="14.25" customHeight="1">
      <c r="A1368" s="635"/>
      <c r="B1368" s="635"/>
      <c r="C1368" s="635"/>
      <c r="D1368" s="635"/>
      <c r="E1368" s="636"/>
      <c r="F1368" s="636"/>
      <c r="G1368" s="636"/>
      <c r="H1368" s="636"/>
      <c r="I1368" s="635"/>
      <c r="J1368" s="635"/>
    </row>
    <row r="1369" ht="14.25" customHeight="1">
      <c r="A1369" s="635"/>
      <c r="B1369" s="635"/>
      <c r="C1369" s="635"/>
      <c r="D1369" s="635"/>
      <c r="E1369" s="636"/>
      <c r="F1369" s="636"/>
      <c r="G1369" s="636"/>
      <c r="H1369" s="636"/>
      <c r="I1369" s="635"/>
      <c r="J1369" s="635"/>
    </row>
    <row r="1370" ht="14.25" customHeight="1">
      <c r="A1370" s="635"/>
      <c r="B1370" s="635"/>
      <c r="C1370" s="635"/>
      <c r="D1370" s="635"/>
      <c r="E1370" s="636"/>
      <c r="F1370" s="636"/>
      <c r="G1370" s="636"/>
      <c r="H1370" s="636"/>
      <c r="I1370" s="635"/>
      <c r="J1370" s="635"/>
    </row>
    <row r="1371" ht="14.25" customHeight="1">
      <c r="A1371" s="635"/>
      <c r="B1371" s="635"/>
      <c r="C1371" s="635"/>
      <c r="D1371" s="635"/>
      <c r="E1371" s="636"/>
      <c r="F1371" s="636"/>
      <c r="G1371" s="636"/>
      <c r="H1371" s="636"/>
      <c r="I1371" s="635"/>
      <c r="J1371" s="635"/>
    </row>
    <row r="1372" ht="14.25" customHeight="1">
      <c r="A1372" s="635"/>
      <c r="B1372" s="635"/>
      <c r="C1372" s="635"/>
      <c r="D1372" s="635"/>
      <c r="E1372" s="636"/>
      <c r="F1372" s="636"/>
      <c r="G1372" s="636"/>
      <c r="H1372" s="636"/>
      <c r="I1372" s="635"/>
      <c r="J1372" s="635"/>
    </row>
    <row r="1373" ht="14.25" customHeight="1">
      <c r="A1373" s="635"/>
      <c r="B1373" s="635"/>
      <c r="C1373" s="635"/>
      <c r="D1373" s="635"/>
      <c r="E1373" s="636"/>
      <c r="F1373" s="636"/>
      <c r="G1373" s="636"/>
      <c r="H1373" s="636"/>
      <c r="I1373" s="635"/>
      <c r="J1373" s="635"/>
    </row>
    <row r="1374" ht="14.25" customHeight="1">
      <c r="A1374" s="635"/>
      <c r="B1374" s="635"/>
      <c r="C1374" s="635"/>
      <c r="D1374" s="635"/>
      <c r="E1374" s="636"/>
      <c r="F1374" s="636"/>
      <c r="G1374" s="636"/>
      <c r="H1374" s="636"/>
      <c r="I1374" s="635"/>
      <c r="J1374" s="635"/>
    </row>
    <row r="1375" ht="14.25" customHeight="1">
      <c r="A1375" s="635"/>
      <c r="B1375" s="635"/>
      <c r="C1375" s="635"/>
      <c r="D1375" s="635"/>
      <c r="E1375" s="636"/>
      <c r="F1375" s="636"/>
      <c r="G1375" s="636"/>
      <c r="H1375" s="636"/>
      <c r="I1375" s="635"/>
      <c r="J1375" s="635"/>
    </row>
    <row r="1376" ht="14.25" customHeight="1">
      <c r="A1376" s="635"/>
      <c r="B1376" s="635"/>
      <c r="C1376" s="635"/>
      <c r="D1376" s="635"/>
      <c r="E1376" s="636"/>
      <c r="F1376" s="636"/>
      <c r="G1376" s="636"/>
      <c r="H1376" s="636"/>
      <c r="I1376" s="635"/>
      <c r="J1376" s="635"/>
    </row>
    <row r="1377" ht="14.25" customHeight="1">
      <c r="A1377" s="635"/>
      <c r="B1377" s="635"/>
      <c r="C1377" s="635"/>
      <c r="D1377" s="635"/>
      <c r="E1377" s="636"/>
      <c r="F1377" s="636"/>
      <c r="G1377" s="636"/>
      <c r="H1377" s="636"/>
      <c r="I1377" s="635"/>
      <c r="J1377" s="635"/>
    </row>
    <row r="1378" ht="14.25" customHeight="1">
      <c r="A1378" s="635"/>
      <c r="B1378" s="635"/>
      <c r="C1378" s="635"/>
      <c r="D1378" s="635"/>
      <c r="E1378" s="636"/>
      <c r="F1378" s="636"/>
      <c r="G1378" s="636"/>
      <c r="H1378" s="636"/>
      <c r="I1378" s="635"/>
      <c r="J1378" s="635"/>
    </row>
    <row r="1379" ht="14.25" customHeight="1">
      <c r="A1379" s="635"/>
      <c r="B1379" s="635"/>
      <c r="C1379" s="635"/>
      <c r="D1379" s="635"/>
      <c r="E1379" s="636"/>
      <c r="F1379" s="636"/>
      <c r="G1379" s="636"/>
      <c r="H1379" s="636"/>
      <c r="I1379" s="635"/>
      <c r="J1379" s="635"/>
    </row>
    <row r="1380" ht="14.25" customHeight="1">
      <c r="A1380" s="635"/>
      <c r="B1380" s="635"/>
      <c r="C1380" s="635"/>
      <c r="D1380" s="635"/>
      <c r="E1380" s="636"/>
      <c r="F1380" s="636"/>
      <c r="G1380" s="636"/>
      <c r="H1380" s="636"/>
      <c r="I1380" s="635"/>
      <c r="J1380" s="635"/>
    </row>
    <row r="1381" ht="14.25" customHeight="1">
      <c r="A1381" s="635"/>
      <c r="B1381" s="635"/>
      <c r="C1381" s="635"/>
      <c r="D1381" s="635"/>
      <c r="E1381" s="636"/>
      <c r="F1381" s="636"/>
      <c r="G1381" s="636"/>
      <c r="H1381" s="636"/>
      <c r="I1381" s="635"/>
      <c r="J1381" s="635"/>
    </row>
    <row r="1382" ht="14.25" customHeight="1">
      <c r="A1382" s="635"/>
      <c r="B1382" s="635"/>
      <c r="C1382" s="635"/>
      <c r="D1382" s="635"/>
      <c r="E1382" s="636"/>
      <c r="F1382" s="636"/>
      <c r="G1382" s="636"/>
      <c r="H1382" s="636"/>
      <c r="I1382" s="635"/>
      <c r="J1382" s="635"/>
    </row>
    <row r="1383" ht="14.25" customHeight="1">
      <c r="A1383" s="635"/>
      <c r="B1383" s="635"/>
      <c r="C1383" s="635"/>
      <c r="D1383" s="635"/>
      <c r="E1383" s="636"/>
      <c r="F1383" s="636"/>
      <c r="G1383" s="636"/>
      <c r="H1383" s="636"/>
      <c r="I1383" s="635"/>
      <c r="J1383" s="635"/>
    </row>
    <row r="1384" ht="14.25" customHeight="1">
      <c r="A1384" s="635"/>
      <c r="B1384" s="635"/>
      <c r="C1384" s="635"/>
      <c r="D1384" s="635"/>
      <c r="E1384" s="636"/>
      <c r="F1384" s="636"/>
      <c r="G1384" s="636"/>
      <c r="H1384" s="636"/>
      <c r="I1384" s="635"/>
      <c r="J1384" s="635"/>
    </row>
    <row r="1385" ht="14.25" customHeight="1">
      <c r="A1385" s="635"/>
      <c r="B1385" s="635"/>
      <c r="C1385" s="635"/>
      <c r="D1385" s="635"/>
      <c r="E1385" s="636"/>
      <c r="F1385" s="636"/>
      <c r="G1385" s="636"/>
      <c r="H1385" s="636"/>
      <c r="I1385" s="635"/>
      <c r="J1385" s="635"/>
    </row>
    <row r="1386" ht="14.25" customHeight="1">
      <c r="A1386" s="635"/>
      <c r="B1386" s="635"/>
      <c r="C1386" s="635"/>
      <c r="D1386" s="635"/>
      <c r="E1386" s="636"/>
      <c r="F1386" s="636"/>
      <c r="G1386" s="636"/>
      <c r="H1386" s="636"/>
      <c r="I1386" s="635"/>
      <c r="J1386" s="635"/>
    </row>
    <row r="1387" ht="14.25" customHeight="1">
      <c r="A1387" s="635"/>
      <c r="B1387" s="635"/>
      <c r="C1387" s="635"/>
      <c r="D1387" s="635"/>
      <c r="E1387" s="636"/>
      <c r="F1387" s="636"/>
      <c r="G1387" s="636"/>
      <c r="H1387" s="636"/>
      <c r="I1387" s="635"/>
      <c r="J1387" s="635"/>
    </row>
    <row r="1388" ht="14.25" customHeight="1">
      <c r="A1388" s="635"/>
      <c r="B1388" s="635"/>
      <c r="C1388" s="635"/>
      <c r="D1388" s="635"/>
      <c r="E1388" s="636"/>
      <c r="F1388" s="636"/>
      <c r="G1388" s="636"/>
      <c r="H1388" s="636"/>
      <c r="I1388" s="635"/>
      <c r="J1388" s="635"/>
    </row>
    <row r="1389" ht="14.25" customHeight="1">
      <c r="A1389" s="635"/>
      <c r="B1389" s="635"/>
      <c r="C1389" s="635"/>
      <c r="D1389" s="635"/>
      <c r="E1389" s="636"/>
      <c r="F1389" s="636"/>
      <c r="G1389" s="636"/>
      <c r="H1389" s="636"/>
      <c r="I1389" s="635"/>
      <c r="J1389" s="635"/>
    </row>
    <row r="1390" ht="14.25" customHeight="1">
      <c r="A1390" s="635"/>
      <c r="B1390" s="635"/>
      <c r="C1390" s="635"/>
      <c r="D1390" s="635"/>
      <c r="E1390" s="636"/>
      <c r="F1390" s="636"/>
      <c r="G1390" s="636"/>
      <c r="H1390" s="636"/>
      <c r="I1390" s="635"/>
      <c r="J1390" s="635"/>
    </row>
    <row r="1391" ht="14.25" customHeight="1">
      <c r="A1391" s="635"/>
      <c r="B1391" s="635"/>
      <c r="C1391" s="635"/>
      <c r="D1391" s="635"/>
      <c r="E1391" s="636"/>
      <c r="F1391" s="636"/>
      <c r="G1391" s="636"/>
      <c r="H1391" s="636"/>
      <c r="I1391" s="635"/>
      <c r="J1391" s="635"/>
    </row>
    <row r="1392" ht="14.25" customHeight="1">
      <c r="A1392" s="635"/>
      <c r="B1392" s="635"/>
      <c r="C1392" s="635"/>
      <c r="D1392" s="635"/>
      <c r="E1392" s="636"/>
      <c r="F1392" s="636"/>
      <c r="G1392" s="636"/>
      <c r="H1392" s="636"/>
      <c r="I1392" s="635"/>
      <c r="J1392" s="635"/>
    </row>
    <row r="1393" ht="14.25" customHeight="1">
      <c r="A1393" s="635"/>
      <c r="B1393" s="635"/>
      <c r="C1393" s="635"/>
      <c r="D1393" s="635"/>
      <c r="E1393" s="636"/>
      <c r="F1393" s="636"/>
      <c r="G1393" s="636"/>
      <c r="H1393" s="636"/>
      <c r="I1393" s="635"/>
      <c r="J1393" s="635"/>
    </row>
    <row r="1394" ht="14.25" customHeight="1">
      <c r="A1394" s="635"/>
      <c r="B1394" s="635"/>
      <c r="C1394" s="635"/>
      <c r="D1394" s="635"/>
      <c r="E1394" s="636"/>
      <c r="F1394" s="636"/>
      <c r="G1394" s="636"/>
      <c r="H1394" s="636"/>
      <c r="I1394" s="635"/>
      <c r="J1394" s="635"/>
    </row>
    <row r="1395" ht="14.25" customHeight="1">
      <c r="A1395" s="635"/>
      <c r="B1395" s="635"/>
      <c r="C1395" s="635"/>
      <c r="D1395" s="635"/>
      <c r="E1395" s="636"/>
      <c r="F1395" s="636"/>
      <c r="G1395" s="636"/>
      <c r="H1395" s="636"/>
      <c r="I1395" s="635"/>
      <c r="J1395" s="635"/>
    </row>
    <row r="1396" ht="14.25" customHeight="1">
      <c r="A1396" s="635"/>
      <c r="B1396" s="635"/>
      <c r="C1396" s="635"/>
      <c r="D1396" s="635"/>
      <c r="E1396" s="636"/>
      <c r="F1396" s="636"/>
      <c r="G1396" s="636"/>
      <c r="H1396" s="636"/>
      <c r="I1396" s="635"/>
      <c r="J1396" s="635"/>
    </row>
    <row r="1397" ht="14.25" customHeight="1">
      <c r="A1397" s="635"/>
      <c r="B1397" s="635"/>
      <c r="C1397" s="635"/>
      <c r="D1397" s="635"/>
      <c r="E1397" s="636"/>
      <c r="F1397" s="636"/>
      <c r="G1397" s="636"/>
      <c r="H1397" s="636"/>
      <c r="I1397" s="635"/>
      <c r="J1397" s="635"/>
    </row>
    <row r="1398" ht="14.25" customHeight="1">
      <c r="A1398" s="635"/>
      <c r="B1398" s="635"/>
      <c r="C1398" s="635"/>
      <c r="D1398" s="635"/>
      <c r="E1398" s="636"/>
      <c r="F1398" s="636"/>
      <c r="G1398" s="636"/>
      <c r="H1398" s="636"/>
      <c r="I1398" s="635"/>
      <c r="J1398" s="635"/>
    </row>
    <row r="1399" ht="14.25" customHeight="1">
      <c r="A1399" s="635"/>
      <c r="B1399" s="635"/>
      <c r="C1399" s="635"/>
      <c r="D1399" s="635"/>
      <c r="E1399" s="636"/>
      <c r="F1399" s="636"/>
      <c r="G1399" s="636"/>
      <c r="H1399" s="636"/>
      <c r="I1399" s="635"/>
      <c r="J1399" s="635"/>
    </row>
    <row r="1400" ht="14.25" customHeight="1">
      <c r="A1400" s="635"/>
      <c r="B1400" s="635"/>
      <c r="C1400" s="635"/>
      <c r="D1400" s="635"/>
      <c r="E1400" s="636"/>
      <c r="F1400" s="636"/>
      <c r="G1400" s="636"/>
      <c r="H1400" s="636"/>
      <c r="I1400" s="635"/>
      <c r="J1400" s="635"/>
    </row>
    <row r="1401" ht="14.25" customHeight="1">
      <c r="A1401" s="635"/>
      <c r="B1401" s="635"/>
      <c r="C1401" s="635"/>
      <c r="D1401" s="635"/>
      <c r="E1401" s="636"/>
      <c r="F1401" s="636"/>
      <c r="G1401" s="636"/>
      <c r="H1401" s="636"/>
      <c r="I1401" s="635"/>
      <c r="J1401" s="635"/>
    </row>
    <row r="1402" ht="14.25" customHeight="1">
      <c r="A1402" s="635"/>
      <c r="B1402" s="635"/>
      <c r="C1402" s="635"/>
      <c r="D1402" s="635"/>
      <c r="E1402" s="636"/>
      <c r="F1402" s="636"/>
      <c r="G1402" s="636"/>
      <c r="H1402" s="636"/>
      <c r="I1402" s="635"/>
      <c r="J1402" s="635"/>
    </row>
    <row r="1403" ht="14.25" customHeight="1">
      <c r="A1403" s="635"/>
      <c r="B1403" s="635"/>
      <c r="C1403" s="635"/>
      <c r="D1403" s="635"/>
      <c r="E1403" s="636"/>
      <c r="F1403" s="636"/>
      <c r="G1403" s="636"/>
      <c r="H1403" s="636"/>
      <c r="I1403" s="635"/>
      <c r="J1403" s="635"/>
    </row>
    <row r="1404" ht="14.25" customHeight="1">
      <c r="A1404" s="635"/>
      <c r="B1404" s="635"/>
      <c r="C1404" s="635"/>
      <c r="D1404" s="635"/>
      <c r="E1404" s="636"/>
      <c r="F1404" s="636"/>
      <c r="G1404" s="636"/>
      <c r="H1404" s="636"/>
      <c r="I1404" s="635"/>
      <c r="J1404" s="635"/>
    </row>
    <row r="1405" ht="14.25" customHeight="1">
      <c r="A1405" s="635"/>
      <c r="B1405" s="635"/>
      <c r="C1405" s="635"/>
      <c r="D1405" s="635"/>
      <c r="E1405" s="636"/>
      <c r="F1405" s="636"/>
      <c r="G1405" s="636"/>
      <c r="H1405" s="636"/>
      <c r="I1405" s="635"/>
      <c r="J1405" s="635"/>
    </row>
    <row r="1406" ht="14.25" customHeight="1">
      <c r="A1406" s="635"/>
      <c r="B1406" s="635"/>
      <c r="C1406" s="635"/>
      <c r="D1406" s="635"/>
      <c r="E1406" s="636"/>
      <c r="F1406" s="636"/>
      <c r="G1406" s="636"/>
      <c r="H1406" s="636"/>
      <c r="I1406" s="635"/>
      <c r="J1406" s="635"/>
    </row>
    <row r="1407" ht="14.25" customHeight="1">
      <c r="A1407" s="635"/>
      <c r="B1407" s="635"/>
      <c r="C1407" s="635"/>
      <c r="D1407" s="635"/>
      <c r="E1407" s="636"/>
      <c r="F1407" s="636"/>
      <c r="G1407" s="636"/>
      <c r="H1407" s="636"/>
      <c r="I1407" s="635"/>
      <c r="J1407" s="635"/>
    </row>
    <row r="1408" ht="14.25" customHeight="1">
      <c r="A1408" s="635"/>
      <c r="B1408" s="635"/>
      <c r="C1408" s="635"/>
      <c r="D1408" s="635"/>
      <c r="E1408" s="636"/>
      <c r="F1408" s="636"/>
      <c r="G1408" s="636"/>
      <c r="H1408" s="636"/>
      <c r="I1408" s="635"/>
      <c r="J1408" s="635"/>
    </row>
    <row r="1409" ht="14.25" customHeight="1">
      <c r="A1409" s="635"/>
      <c r="B1409" s="635"/>
      <c r="C1409" s="635"/>
      <c r="D1409" s="635"/>
      <c r="E1409" s="636"/>
      <c r="F1409" s="636"/>
      <c r="G1409" s="636"/>
      <c r="H1409" s="636"/>
      <c r="I1409" s="635"/>
      <c r="J1409" s="635"/>
    </row>
    <row r="1410" ht="14.25" customHeight="1">
      <c r="A1410" s="635"/>
      <c r="B1410" s="635"/>
      <c r="C1410" s="635"/>
      <c r="D1410" s="635"/>
      <c r="E1410" s="636"/>
      <c r="F1410" s="636"/>
      <c r="G1410" s="636"/>
      <c r="H1410" s="636"/>
      <c r="I1410" s="635"/>
      <c r="J1410" s="635"/>
    </row>
    <row r="1411" ht="14.25" customHeight="1">
      <c r="A1411" s="635"/>
      <c r="B1411" s="635"/>
      <c r="C1411" s="635"/>
      <c r="D1411" s="635"/>
      <c r="E1411" s="636"/>
      <c r="F1411" s="636"/>
      <c r="G1411" s="636"/>
      <c r="H1411" s="636"/>
      <c r="I1411" s="635"/>
      <c r="J1411" s="635"/>
    </row>
    <row r="1412" ht="14.25" customHeight="1">
      <c r="A1412" s="635"/>
      <c r="B1412" s="635"/>
      <c r="C1412" s="635"/>
      <c r="D1412" s="635"/>
      <c r="E1412" s="636"/>
      <c r="F1412" s="636"/>
      <c r="G1412" s="636"/>
      <c r="H1412" s="636"/>
      <c r="I1412" s="635"/>
      <c r="J1412" s="635"/>
    </row>
    <row r="1413" ht="14.25" customHeight="1">
      <c r="A1413" s="635"/>
      <c r="B1413" s="635"/>
      <c r="C1413" s="635"/>
      <c r="D1413" s="635"/>
      <c r="E1413" s="636"/>
      <c r="F1413" s="636"/>
      <c r="G1413" s="636"/>
      <c r="H1413" s="636"/>
      <c r="I1413" s="635"/>
      <c r="J1413" s="635"/>
    </row>
    <row r="1414" ht="14.25" customHeight="1">
      <c r="A1414" s="635"/>
      <c r="B1414" s="635"/>
      <c r="C1414" s="635"/>
      <c r="D1414" s="635"/>
      <c r="E1414" s="636"/>
      <c r="F1414" s="636"/>
      <c r="G1414" s="636"/>
      <c r="H1414" s="636"/>
      <c r="I1414" s="635"/>
      <c r="J1414" s="635"/>
    </row>
    <row r="1415" ht="14.25" customHeight="1">
      <c r="A1415" s="635"/>
      <c r="B1415" s="635"/>
      <c r="C1415" s="635"/>
      <c r="D1415" s="635"/>
      <c r="E1415" s="636"/>
      <c r="F1415" s="636"/>
      <c r="G1415" s="636"/>
      <c r="H1415" s="636"/>
      <c r="I1415" s="635"/>
      <c r="J1415" s="635"/>
    </row>
    <row r="1416" ht="14.25" customHeight="1">
      <c r="A1416" s="635"/>
      <c r="B1416" s="635"/>
      <c r="C1416" s="635"/>
      <c r="D1416" s="635"/>
      <c r="E1416" s="636"/>
      <c r="F1416" s="636"/>
      <c r="G1416" s="636"/>
      <c r="H1416" s="636"/>
      <c r="I1416" s="635"/>
      <c r="J1416" s="635"/>
    </row>
    <row r="1417" ht="14.25" customHeight="1">
      <c r="A1417" s="635"/>
      <c r="B1417" s="635"/>
      <c r="C1417" s="635"/>
      <c r="D1417" s="635"/>
      <c r="E1417" s="636"/>
      <c r="F1417" s="636"/>
      <c r="G1417" s="636"/>
      <c r="H1417" s="636"/>
      <c r="I1417" s="635"/>
      <c r="J1417" s="635"/>
    </row>
    <row r="1418" ht="14.25" customHeight="1">
      <c r="A1418" s="635"/>
      <c r="B1418" s="635"/>
      <c r="C1418" s="635"/>
      <c r="D1418" s="635"/>
      <c r="E1418" s="636"/>
      <c r="F1418" s="636"/>
      <c r="G1418" s="636"/>
      <c r="H1418" s="636"/>
      <c r="I1418" s="635"/>
      <c r="J1418" s="635"/>
    </row>
    <row r="1419" ht="14.25" customHeight="1">
      <c r="A1419" s="635"/>
      <c r="B1419" s="635"/>
      <c r="C1419" s="635"/>
      <c r="D1419" s="635"/>
      <c r="E1419" s="636"/>
      <c r="F1419" s="636"/>
      <c r="G1419" s="636"/>
      <c r="H1419" s="636"/>
      <c r="I1419" s="635"/>
      <c r="J1419" s="635"/>
    </row>
    <row r="1420" ht="14.25" customHeight="1">
      <c r="A1420" s="635"/>
      <c r="B1420" s="635"/>
      <c r="C1420" s="635"/>
      <c r="D1420" s="635"/>
      <c r="E1420" s="636"/>
      <c r="F1420" s="636"/>
      <c r="G1420" s="636"/>
      <c r="H1420" s="636"/>
      <c r="I1420" s="635"/>
      <c r="J1420" s="635"/>
    </row>
    <row r="1421" ht="14.25" customHeight="1">
      <c r="A1421" s="635"/>
      <c r="B1421" s="635"/>
      <c r="C1421" s="635"/>
      <c r="D1421" s="635"/>
      <c r="E1421" s="636"/>
      <c r="F1421" s="636"/>
      <c r="G1421" s="636"/>
      <c r="H1421" s="636"/>
      <c r="I1421" s="635"/>
      <c r="J1421" s="635"/>
    </row>
    <row r="1422" ht="14.25" customHeight="1">
      <c r="A1422" s="635"/>
      <c r="B1422" s="635"/>
      <c r="C1422" s="635"/>
      <c r="D1422" s="635"/>
      <c r="E1422" s="636"/>
      <c r="F1422" s="636"/>
      <c r="G1422" s="636"/>
      <c r="H1422" s="636"/>
      <c r="I1422" s="635"/>
      <c r="J1422" s="635"/>
    </row>
    <row r="1423" ht="14.25" customHeight="1">
      <c r="A1423" s="635"/>
      <c r="B1423" s="635"/>
      <c r="C1423" s="635"/>
      <c r="D1423" s="635"/>
      <c r="E1423" s="636"/>
      <c r="F1423" s="636"/>
      <c r="G1423" s="636"/>
      <c r="H1423" s="636"/>
      <c r="I1423" s="635"/>
      <c r="J1423" s="635"/>
    </row>
    <row r="1424" ht="14.25" customHeight="1">
      <c r="A1424" s="635"/>
      <c r="B1424" s="635"/>
      <c r="C1424" s="635"/>
      <c r="D1424" s="635"/>
      <c r="E1424" s="636"/>
      <c r="F1424" s="636"/>
      <c r="G1424" s="636"/>
      <c r="H1424" s="636"/>
      <c r="I1424" s="635"/>
      <c r="J1424" s="635"/>
    </row>
    <row r="1425" ht="14.25" customHeight="1">
      <c r="A1425" s="635"/>
      <c r="B1425" s="635"/>
      <c r="C1425" s="635"/>
      <c r="D1425" s="635"/>
      <c r="E1425" s="636"/>
      <c r="F1425" s="636"/>
      <c r="G1425" s="636"/>
      <c r="H1425" s="636"/>
      <c r="I1425" s="635"/>
      <c r="J1425" s="635"/>
    </row>
    <row r="1426" ht="14.25" customHeight="1">
      <c r="A1426" s="635"/>
      <c r="B1426" s="635"/>
      <c r="C1426" s="635"/>
      <c r="D1426" s="635"/>
      <c r="E1426" s="636"/>
      <c r="F1426" s="636"/>
      <c r="G1426" s="636"/>
      <c r="H1426" s="636"/>
      <c r="I1426" s="635"/>
      <c r="J1426" s="635"/>
    </row>
    <row r="1427" ht="14.25" customHeight="1">
      <c r="A1427" s="635"/>
      <c r="B1427" s="635"/>
      <c r="C1427" s="635"/>
      <c r="D1427" s="635"/>
      <c r="E1427" s="636"/>
      <c r="F1427" s="636"/>
      <c r="G1427" s="636"/>
      <c r="H1427" s="636"/>
      <c r="I1427" s="635"/>
      <c r="J1427" s="635"/>
    </row>
    <row r="1428" ht="14.25" customHeight="1">
      <c r="A1428" s="635"/>
      <c r="B1428" s="635"/>
      <c r="C1428" s="635"/>
      <c r="D1428" s="635"/>
      <c r="E1428" s="636"/>
      <c r="F1428" s="636"/>
      <c r="G1428" s="636"/>
      <c r="H1428" s="636"/>
      <c r="I1428" s="635"/>
      <c r="J1428" s="635"/>
    </row>
    <row r="1429" ht="14.25" customHeight="1">
      <c r="A1429" s="635"/>
      <c r="B1429" s="635"/>
      <c r="C1429" s="635"/>
      <c r="D1429" s="635"/>
      <c r="E1429" s="636"/>
      <c r="F1429" s="636"/>
      <c r="G1429" s="636"/>
      <c r="H1429" s="636"/>
      <c r="I1429" s="635"/>
      <c r="J1429" s="635"/>
    </row>
    <row r="1430" ht="14.25" customHeight="1">
      <c r="A1430" s="635"/>
      <c r="B1430" s="635"/>
      <c r="C1430" s="635"/>
      <c r="D1430" s="635"/>
      <c r="E1430" s="636"/>
      <c r="F1430" s="636"/>
      <c r="G1430" s="636"/>
      <c r="H1430" s="636"/>
      <c r="I1430" s="635"/>
      <c r="J1430" s="635"/>
    </row>
    <row r="1431" ht="14.25" customHeight="1">
      <c r="A1431" s="635"/>
      <c r="B1431" s="635"/>
      <c r="C1431" s="635"/>
      <c r="D1431" s="635"/>
      <c r="E1431" s="636"/>
      <c r="F1431" s="636"/>
      <c r="G1431" s="636"/>
      <c r="H1431" s="636"/>
      <c r="I1431" s="635"/>
      <c r="J1431" s="635"/>
    </row>
    <row r="1432" ht="14.25" customHeight="1">
      <c r="A1432" s="635"/>
      <c r="B1432" s="635"/>
      <c r="C1432" s="635"/>
      <c r="D1432" s="635"/>
      <c r="E1432" s="636"/>
      <c r="F1432" s="636"/>
      <c r="G1432" s="636"/>
      <c r="H1432" s="636"/>
      <c r="I1432" s="635"/>
      <c r="J1432" s="635"/>
    </row>
    <row r="1433" ht="14.25" customHeight="1">
      <c r="A1433" s="635"/>
      <c r="B1433" s="635"/>
      <c r="C1433" s="635"/>
      <c r="D1433" s="635"/>
      <c r="E1433" s="636"/>
      <c r="F1433" s="636"/>
      <c r="G1433" s="636"/>
      <c r="H1433" s="636"/>
      <c r="I1433" s="635"/>
      <c r="J1433" s="635"/>
    </row>
    <row r="1434" ht="14.25" customHeight="1">
      <c r="A1434" s="635"/>
      <c r="B1434" s="635"/>
      <c r="C1434" s="635"/>
      <c r="D1434" s="635"/>
      <c r="E1434" s="636"/>
      <c r="F1434" s="636"/>
      <c r="G1434" s="636"/>
      <c r="H1434" s="636"/>
      <c r="I1434" s="635"/>
      <c r="J1434" s="635"/>
    </row>
    <row r="1435" ht="14.25" customHeight="1">
      <c r="A1435" s="635"/>
      <c r="B1435" s="635"/>
      <c r="C1435" s="635"/>
      <c r="D1435" s="635"/>
      <c r="E1435" s="636"/>
      <c r="F1435" s="636"/>
      <c r="G1435" s="636"/>
      <c r="H1435" s="636"/>
      <c r="I1435" s="635"/>
      <c r="J1435" s="635"/>
    </row>
    <row r="1436" ht="14.25" customHeight="1">
      <c r="A1436" s="635"/>
      <c r="B1436" s="635"/>
      <c r="C1436" s="635"/>
      <c r="D1436" s="635"/>
      <c r="E1436" s="636"/>
      <c r="F1436" s="636"/>
      <c r="G1436" s="636"/>
      <c r="H1436" s="636"/>
      <c r="I1436" s="635"/>
      <c r="J1436" s="635"/>
    </row>
    <row r="1437" ht="14.25" customHeight="1">
      <c r="A1437" s="635"/>
      <c r="B1437" s="635"/>
      <c r="C1437" s="635"/>
      <c r="D1437" s="635"/>
      <c r="E1437" s="636"/>
      <c r="F1437" s="636"/>
      <c r="G1437" s="636"/>
      <c r="H1437" s="636"/>
      <c r="I1437" s="635"/>
      <c r="J1437" s="635"/>
    </row>
    <row r="1438" ht="14.25" customHeight="1">
      <c r="A1438" s="635"/>
      <c r="B1438" s="635"/>
      <c r="C1438" s="635"/>
      <c r="D1438" s="635"/>
      <c r="E1438" s="636"/>
      <c r="F1438" s="636"/>
      <c r="G1438" s="636"/>
      <c r="H1438" s="636"/>
      <c r="I1438" s="635"/>
      <c r="J1438" s="635"/>
    </row>
    <row r="1439" ht="14.25" customHeight="1">
      <c r="A1439" s="635"/>
      <c r="B1439" s="635"/>
      <c r="C1439" s="635"/>
      <c r="D1439" s="635"/>
      <c r="E1439" s="636"/>
      <c r="F1439" s="636"/>
      <c r="G1439" s="636"/>
      <c r="H1439" s="636"/>
      <c r="I1439" s="635"/>
      <c r="J1439" s="635"/>
    </row>
    <row r="1440" ht="14.25" customHeight="1">
      <c r="A1440" s="635"/>
      <c r="B1440" s="635"/>
      <c r="C1440" s="635"/>
      <c r="D1440" s="635"/>
      <c r="E1440" s="636"/>
      <c r="F1440" s="636"/>
      <c r="G1440" s="636"/>
      <c r="H1440" s="636"/>
      <c r="I1440" s="635"/>
      <c r="J1440" s="635"/>
    </row>
    <row r="1441" ht="14.25" customHeight="1">
      <c r="A1441" s="635"/>
      <c r="B1441" s="635"/>
      <c r="C1441" s="635"/>
      <c r="D1441" s="635"/>
      <c r="E1441" s="636"/>
      <c r="F1441" s="636"/>
      <c r="G1441" s="636"/>
      <c r="H1441" s="636"/>
      <c r="I1441" s="635"/>
      <c r="J1441" s="635"/>
    </row>
    <row r="1442" ht="14.25" customHeight="1">
      <c r="A1442" s="635"/>
      <c r="B1442" s="635"/>
      <c r="C1442" s="635"/>
      <c r="D1442" s="635"/>
      <c r="E1442" s="636"/>
      <c r="F1442" s="636"/>
      <c r="G1442" s="636"/>
      <c r="H1442" s="636"/>
      <c r="I1442" s="635"/>
      <c r="J1442" s="635"/>
    </row>
    <row r="1443" ht="14.25" customHeight="1">
      <c r="A1443" s="635"/>
      <c r="B1443" s="635"/>
      <c r="C1443" s="635"/>
      <c r="D1443" s="635"/>
      <c r="E1443" s="636"/>
      <c r="F1443" s="636"/>
      <c r="G1443" s="636"/>
      <c r="H1443" s="636"/>
      <c r="I1443" s="635"/>
      <c r="J1443" s="635"/>
    </row>
    <row r="1444" ht="14.25" customHeight="1">
      <c r="A1444" s="635"/>
      <c r="B1444" s="635"/>
      <c r="C1444" s="635"/>
      <c r="D1444" s="635"/>
      <c r="E1444" s="636"/>
      <c r="F1444" s="636"/>
      <c r="G1444" s="636"/>
      <c r="H1444" s="636"/>
      <c r="I1444" s="635"/>
      <c r="J1444" s="635"/>
    </row>
    <row r="1445" ht="14.25" customHeight="1">
      <c r="A1445" s="635"/>
      <c r="B1445" s="635"/>
      <c r="C1445" s="635"/>
      <c r="D1445" s="635"/>
      <c r="E1445" s="636"/>
      <c r="F1445" s="636"/>
      <c r="G1445" s="636"/>
      <c r="H1445" s="636"/>
      <c r="I1445" s="635"/>
      <c r="J1445" s="635"/>
    </row>
    <row r="1446" ht="14.25" customHeight="1">
      <c r="A1446" s="635"/>
      <c r="B1446" s="635"/>
      <c r="C1446" s="635"/>
      <c r="D1446" s="635"/>
      <c r="E1446" s="636"/>
      <c r="F1446" s="636"/>
      <c r="G1446" s="636"/>
      <c r="H1446" s="636"/>
      <c r="I1446" s="635"/>
      <c r="J1446" s="635"/>
    </row>
    <row r="1447" ht="14.25" customHeight="1">
      <c r="A1447" s="635"/>
      <c r="B1447" s="635"/>
      <c r="C1447" s="635"/>
      <c r="D1447" s="635"/>
      <c r="E1447" s="636"/>
      <c r="F1447" s="636"/>
      <c r="G1447" s="636"/>
      <c r="H1447" s="636"/>
      <c r="I1447" s="635"/>
      <c r="J1447" s="635"/>
    </row>
    <row r="1448" ht="14.25" customHeight="1">
      <c r="A1448" s="635"/>
      <c r="B1448" s="635"/>
      <c r="C1448" s="635"/>
      <c r="D1448" s="635"/>
      <c r="E1448" s="636"/>
      <c r="F1448" s="636"/>
      <c r="G1448" s="636"/>
      <c r="H1448" s="636"/>
      <c r="I1448" s="635"/>
      <c r="J1448" s="635"/>
    </row>
    <row r="1449" ht="14.25" customHeight="1">
      <c r="A1449" s="635"/>
      <c r="B1449" s="635"/>
      <c r="C1449" s="635"/>
      <c r="D1449" s="635"/>
      <c r="E1449" s="636"/>
      <c r="F1449" s="636"/>
      <c r="G1449" s="636"/>
      <c r="H1449" s="636"/>
      <c r="I1449" s="635"/>
      <c r="J1449" s="635"/>
    </row>
    <row r="1450" ht="14.25" customHeight="1">
      <c r="A1450" s="635"/>
      <c r="B1450" s="635"/>
      <c r="C1450" s="635"/>
      <c r="D1450" s="635"/>
      <c r="E1450" s="636"/>
      <c r="F1450" s="636"/>
      <c r="G1450" s="636"/>
      <c r="H1450" s="636"/>
      <c r="I1450" s="635"/>
      <c r="J1450" s="635"/>
    </row>
    <row r="1451" ht="14.25" customHeight="1">
      <c r="A1451" s="635"/>
      <c r="B1451" s="635"/>
      <c r="C1451" s="635"/>
      <c r="D1451" s="635"/>
      <c r="E1451" s="636"/>
      <c r="F1451" s="636"/>
      <c r="G1451" s="636"/>
      <c r="H1451" s="636"/>
      <c r="I1451" s="635"/>
      <c r="J1451" s="635"/>
    </row>
    <row r="1452" ht="14.25" customHeight="1">
      <c r="A1452" s="635"/>
      <c r="B1452" s="635"/>
      <c r="C1452" s="635"/>
      <c r="D1452" s="635"/>
      <c r="E1452" s="636"/>
      <c r="F1452" s="636"/>
      <c r="G1452" s="636"/>
      <c r="H1452" s="636"/>
      <c r="I1452" s="635"/>
      <c r="J1452" s="635"/>
    </row>
    <row r="1453" ht="14.25" customHeight="1">
      <c r="A1453" s="635"/>
      <c r="B1453" s="635"/>
      <c r="C1453" s="635"/>
      <c r="D1453" s="635"/>
      <c r="E1453" s="636"/>
      <c r="F1453" s="636"/>
      <c r="G1453" s="636"/>
      <c r="H1453" s="636"/>
      <c r="I1453" s="635"/>
      <c r="J1453" s="635"/>
    </row>
    <row r="1454" ht="14.25" customHeight="1">
      <c r="A1454" s="635"/>
      <c r="B1454" s="635"/>
      <c r="C1454" s="635"/>
      <c r="D1454" s="635"/>
      <c r="E1454" s="636"/>
      <c r="F1454" s="636"/>
      <c r="G1454" s="636"/>
      <c r="H1454" s="636"/>
      <c r="I1454" s="635"/>
      <c r="J1454" s="635"/>
    </row>
    <row r="1455" ht="14.25" customHeight="1">
      <c r="A1455" s="635"/>
      <c r="B1455" s="635"/>
      <c r="C1455" s="635"/>
      <c r="D1455" s="635"/>
      <c r="E1455" s="636"/>
      <c r="F1455" s="636"/>
      <c r="G1455" s="636"/>
      <c r="H1455" s="636"/>
      <c r="I1455" s="635"/>
      <c r="J1455" s="635"/>
    </row>
    <row r="1456" ht="14.25" customHeight="1">
      <c r="A1456" s="635"/>
      <c r="B1456" s="635"/>
      <c r="C1456" s="635"/>
      <c r="D1456" s="635"/>
      <c r="E1456" s="636"/>
      <c r="F1456" s="636"/>
      <c r="G1456" s="636"/>
      <c r="H1456" s="636"/>
      <c r="I1456" s="635"/>
      <c r="J1456" s="635"/>
    </row>
    <row r="1457" ht="14.25" customHeight="1">
      <c r="A1457" s="635"/>
      <c r="B1457" s="635"/>
      <c r="C1457" s="635"/>
      <c r="D1457" s="635"/>
      <c r="E1457" s="636"/>
      <c r="F1457" s="636"/>
      <c r="G1457" s="636"/>
      <c r="H1457" s="636"/>
      <c r="I1457" s="635"/>
      <c r="J1457" s="635"/>
    </row>
    <row r="1458" ht="14.25" customHeight="1">
      <c r="A1458" s="635"/>
      <c r="B1458" s="635"/>
      <c r="C1458" s="635"/>
      <c r="D1458" s="635"/>
      <c r="E1458" s="636"/>
      <c r="F1458" s="636"/>
      <c r="G1458" s="636"/>
      <c r="H1458" s="636"/>
      <c r="I1458" s="635"/>
      <c r="J1458" s="635"/>
    </row>
    <row r="1459" ht="14.25" customHeight="1">
      <c r="A1459" s="635"/>
      <c r="B1459" s="635"/>
      <c r="C1459" s="635"/>
      <c r="D1459" s="635"/>
      <c r="E1459" s="636"/>
      <c r="F1459" s="636"/>
      <c r="G1459" s="636"/>
      <c r="H1459" s="636"/>
      <c r="I1459" s="635"/>
      <c r="J1459" s="635"/>
    </row>
    <row r="1460" ht="14.25" customHeight="1">
      <c r="A1460" s="635"/>
      <c r="B1460" s="635"/>
      <c r="C1460" s="635"/>
      <c r="D1460" s="635"/>
      <c r="E1460" s="636"/>
      <c r="F1460" s="636"/>
      <c r="G1460" s="636"/>
      <c r="H1460" s="636"/>
      <c r="I1460" s="635"/>
      <c r="J1460" s="635"/>
    </row>
    <row r="1461" ht="14.25" customHeight="1">
      <c r="A1461" s="635"/>
      <c r="B1461" s="635"/>
      <c r="C1461" s="635"/>
      <c r="D1461" s="635"/>
      <c r="E1461" s="636"/>
      <c r="F1461" s="636"/>
      <c r="G1461" s="636"/>
      <c r="H1461" s="636"/>
      <c r="I1461" s="635"/>
      <c r="J1461" s="635"/>
    </row>
    <row r="1462" ht="14.25" customHeight="1">
      <c r="A1462" s="635"/>
      <c r="B1462" s="635"/>
      <c r="C1462" s="635"/>
      <c r="D1462" s="635"/>
      <c r="E1462" s="636"/>
      <c r="F1462" s="636"/>
      <c r="G1462" s="636"/>
      <c r="H1462" s="636"/>
      <c r="I1462" s="635"/>
      <c r="J1462" s="635"/>
    </row>
    <row r="1463" ht="14.25" customHeight="1">
      <c r="A1463" s="635"/>
      <c r="B1463" s="635"/>
      <c r="C1463" s="635"/>
      <c r="D1463" s="635"/>
      <c r="E1463" s="636"/>
      <c r="F1463" s="636"/>
      <c r="G1463" s="636"/>
      <c r="H1463" s="636"/>
      <c r="I1463" s="635"/>
      <c r="J1463" s="635"/>
    </row>
    <row r="1464" ht="14.25" customHeight="1">
      <c r="A1464" s="635"/>
      <c r="B1464" s="635"/>
      <c r="C1464" s="635"/>
      <c r="D1464" s="635"/>
      <c r="E1464" s="636"/>
      <c r="F1464" s="636"/>
      <c r="G1464" s="636"/>
      <c r="H1464" s="636"/>
      <c r="I1464" s="635"/>
      <c r="J1464" s="635"/>
    </row>
    <row r="1465" ht="14.25" customHeight="1">
      <c r="A1465" s="635"/>
      <c r="B1465" s="635"/>
      <c r="C1465" s="635"/>
      <c r="D1465" s="635"/>
      <c r="E1465" s="636"/>
      <c r="F1465" s="636"/>
      <c r="G1465" s="636"/>
      <c r="H1465" s="636"/>
      <c r="I1465" s="635"/>
      <c r="J1465" s="635"/>
    </row>
    <row r="1466" ht="14.25" customHeight="1">
      <c r="A1466" s="635"/>
      <c r="B1466" s="635"/>
      <c r="C1466" s="635"/>
      <c r="D1466" s="635"/>
      <c r="E1466" s="636"/>
      <c r="F1466" s="636"/>
      <c r="G1466" s="636"/>
      <c r="H1466" s="636"/>
      <c r="I1466" s="635"/>
      <c r="J1466" s="635"/>
    </row>
    <row r="1467" ht="14.25" customHeight="1">
      <c r="A1467" s="635"/>
      <c r="B1467" s="635"/>
      <c r="C1467" s="635"/>
      <c r="D1467" s="635"/>
      <c r="E1467" s="636"/>
      <c r="F1467" s="636"/>
      <c r="G1467" s="636"/>
      <c r="H1467" s="636"/>
      <c r="I1467" s="635"/>
      <c r="J1467" s="635"/>
    </row>
    <row r="1468" ht="14.25" customHeight="1">
      <c r="A1468" s="635"/>
      <c r="B1468" s="635"/>
      <c r="C1468" s="635"/>
      <c r="D1468" s="635"/>
      <c r="E1468" s="636"/>
      <c r="F1468" s="636"/>
      <c r="G1468" s="636"/>
      <c r="H1468" s="636"/>
      <c r="I1468" s="635"/>
      <c r="J1468" s="635"/>
    </row>
    <row r="1469" ht="14.25" customHeight="1">
      <c r="A1469" s="635"/>
      <c r="B1469" s="635"/>
      <c r="C1469" s="635"/>
      <c r="D1469" s="635"/>
      <c r="E1469" s="636"/>
      <c r="F1469" s="636"/>
      <c r="G1469" s="636"/>
      <c r="H1469" s="636"/>
      <c r="I1469" s="635"/>
      <c r="J1469" s="635"/>
    </row>
    <row r="1470" ht="14.25" customHeight="1">
      <c r="A1470" s="635"/>
      <c r="B1470" s="635"/>
      <c r="C1470" s="635"/>
      <c r="D1470" s="635"/>
      <c r="E1470" s="636"/>
      <c r="F1470" s="636"/>
      <c r="G1470" s="636"/>
      <c r="H1470" s="636"/>
      <c r="I1470" s="635"/>
      <c r="J1470" s="635"/>
    </row>
    <row r="1471" ht="14.25" customHeight="1">
      <c r="A1471" s="635"/>
      <c r="B1471" s="635"/>
      <c r="C1471" s="635"/>
      <c r="D1471" s="635"/>
      <c r="E1471" s="636"/>
      <c r="F1471" s="636"/>
      <c r="G1471" s="636"/>
      <c r="H1471" s="636"/>
      <c r="I1471" s="635"/>
      <c r="J1471" s="635"/>
    </row>
    <row r="1472" ht="14.25" customHeight="1">
      <c r="A1472" s="635"/>
      <c r="B1472" s="635"/>
      <c r="C1472" s="635"/>
      <c r="D1472" s="635"/>
      <c r="E1472" s="636"/>
      <c r="F1472" s="636"/>
      <c r="G1472" s="636"/>
      <c r="H1472" s="636"/>
      <c r="I1472" s="635"/>
      <c r="J1472" s="635"/>
    </row>
    <row r="1473" ht="14.25" customHeight="1">
      <c r="A1473" s="635"/>
      <c r="B1473" s="635"/>
      <c r="C1473" s="635"/>
      <c r="D1473" s="635"/>
      <c r="E1473" s="636"/>
      <c r="F1473" s="636"/>
      <c r="G1473" s="636"/>
      <c r="H1473" s="636"/>
      <c r="I1473" s="635"/>
      <c r="J1473" s="635"/>
    </row>
    <row r="1474" ht="14.25" customHeight="1">
      <c r="A1474" s="635"/>
      <c r="B1474" s="635"/>
      <c r="C1474" s="635"/>
      <c r="D1474" s="635"/>
      <c r="E1474" s="636"/>
      <c r="F1474" s="636"/>
      <c r="G1474" s="636"/>
      <c r="H1474" s="636"/>
      <c r="I1474" s="635"/>
      <c r="J1474" s="635"/>
    </row>
    <row r="1475" ht="14.25" customHeight="1">
      <c r="A1475" s="635"/>
      <c r="B1475" s="635"/>
      <c r="C1475" s="635"/>
      <c r="D1475" s="635"/>
      <c r="E1475" s="636"/>
      <c r="F1475" s="636"/>
      <c r="G1475" s="636"/>
      <c r="H1475" s="636"/>
      <c r="I1475" s="635"/>
      <c r="J1475" s="635"/>
    </row>
    <row r="1476" ht="14.25" customHeight="1">
      <c r="A1476" s="635"/>
      <c r="B1476" s="635"/>
      <c r="C1476" s="635"/>
      <c r="D1476" s="635"/>
      <c r="E1476" s="636"/>
      <c r="F1476" s="636"/>
      <c r="G1476" s="636"/>
      <c r="H1476" s="636"/>
      <c r="I1476" s="635"/>
      <c r="J1476" s="635"/>
    </row>
    <row r="1477" ht="14.25" customHeight="1">
      <c r="A1477" s="635"/>
      <c r="B1477" s="635"/>
      <c r="C1477" s="635"/>
      <c r="D1477" s="635"/>
      <c r="E1477" s="636"/>
      <c r="F1477" s="636"/>
      <c r="G1477" s="636"/>
      <c r="H1477" s="636"/>
      <c r="I1477" s="635"/>
      <c r="J1477" s="635"/>
    </row>
    <row r="1478" ht="14.25" customHeight="1">
      <c r="A1478" s="635"/>
      <c r="B1478" s="635"/>
      <c r="C1478" s="635"/>
      <c r="D1478" s="635"/>
      <c r="E1478" s="636"/>
      <c r="F1478" s="636"/>
      <c r="G1478" s="636"/>
      <c r="H1478" s="636"/>
      <c r="I1478" s="635"/>
      <c r="J1478" s="635"/>
    </row>
    <row r="1479" ht="14.25" customHeight="1">
      <c r="A1479" s="635"/>
      <c r="B1479" s="635"/>
      <c r="C1479" s="635"/>
      <c r="D1479" s="635"/>
      <c r="E1479" s="636"/>
      <c r="F1479" s="636"/>
      <c r="G1479" s="636"/>
      <c r="H1479" s="636"/>
      <c r="I1479" s="635"/>
      <c r="J1479" s="635"/>
    </row>
    <row r="1480" ht="14.25" customHeight="1">
      <c r="A1480" s="635"/>
      <c r="B1480" s="635"/>
      <c r="C1480" s="635"/>
      <c r="D1480" s="635"/>
      <c r="E1480" s="636"/>
      <c r="F1480" s="636"/>
      <c r="G1480" s="636"/>
      <c r="H1480" s="636"/>
      <c r="I1480" s="635"/>
      <c r="J1480" s="635"/>
    </row>
    <row r="1481" ht="14.25" customHeight="1">
      <c r="A1481" s="635"/>
      <c r="B1481" s="635"/>
      <c r="C1481" s="635"/>
      <c r="D1481" s="635"/>
      <c r="E1481" s="636"/>
      <c r="F1481" s="636"/>
      <c r="G1481" s="636"/>
      <c r="H1481" s="636"/>
      <c r="I1481" s="635"/>
      <c r="J1481" s="635"/>
    </row>
    <row r="1482" ht="14.25" customHeight="1">
      <c r="A1482" s="635"/>
      <c r="B1482" s="635"/>
      <c r="C1482" s="635"/>
      <c r="D1482" s="635"/>
      <c r="E1482" s="636"/>
      <c r="F1482" s="636"/>
      <c r="G1482" s="636"/>
      <c r="H1482" s="636"/>
      <c r="I1482" s="635"/>
      <c r="J1482" s="635"/>
    </row>
    <row r="1483" ht="14.25" customHeight="1">
      <c r="A1483" s="635"/>
      <c r="B1483" s="635"/>
      <c r="C1483" s="635"/>
      <c r="D1483" s="635"/>
      <c r="E1483" s="636"/>
      <c r="F1483" s="636"/>
      <c r="G1483" s="636"/>
      <c r="H1483" s="636"/>
      <c r="I1483" s="635"/>
      <c r="J1483" s="635"/>
    </row>
    <row r="1484" ht="14.25" customHeight="1">
      <c r="A1484" s="635"/>
      <c r="B1484" s="635"/>
      <c r="C1484" s="635"/>
      <c r="D1484" s="635"/>
      <c r="E1484" s="636"/>
      <c r="F1484" s="636"/>
      <c r="G1484" s="636"/>
      <c r="H1484" s="636"/>
      <c r="I1484" s="635"/>
      <c r="J1484" s="635"/>
    </row>
    <row r="1485" ht="14.25" customHeight="1">
      <c r="A1485" s="635"/>
      <c r="B1485" s="635"/>
      <c r="C1485" s="635"/>
      <c r="D1485" s="635"/>
      <c r="E1485" s="636"/>
      <c r="F1485" s="636"/>
      <c r="G1485" s="636"/>
      <c r="H1485" s="636"/>
      <c r="I1485" s="635"/>
      <c r="J1485" s="635"/>
    </row>
    <row r="1486" ht="14.25" customHeight="1">
      <c r="A1486" s="635"/>
      <c r="B1486" s="635"/>
      <c r="C1486" s="635"/>
      <c r="D1486" s="635"/>
      <c r="E1486" s="636"/>
      <c r="F1486" s="636"/>
      <c r="G1486" s="636"/>
      <c r="H1486" s="636"/>
      <c r="I1486" s="635"/>
      <c r="J1486" s="635"/>
    </row>
    <row r="1487" ht="14.25" customHeight="1">
      <c r="A1487" s="635"/>
      <c r="B1487" s="635"/>
      <c r="C1487" s="635"/>
      <c r="D1487" s="635"/>
      <c r="E1487" s="636"/>
      <c r="F1487" s="636"/>
      <c r="G1487" s="636"/>
      <c r="H1487" s="636"/>
      <c r="I1487" s="635"/>
      <c r="J1487" s="635"/>
    </row>
    <row r="1488" ht="14.25" customHeight="1">
      <c r="A1488" s="635"/>
      <c r="B1488" s="635"/>
      <c r="C1488" s="635"/>
      <c r="D1488" s="635"/>
      <c r="E1488" s="636"/>
      <c r="F1488" s="636"/>
      <c r="G1488" s="636"/>
      <c r="H1488" s="636"/>
      <c r="I1488" s="635"/>
      <c r="J1488" s="635"/>
    </row>
    <row r="1489" ht="14.25" customHeight="1">
      <c r="A1489" s="635"/>
      <c r="B1489" s="635"/>
      <c r="C1489" s="635"/>
      <c r="D1489" s="635"/>
      <c r="E1489" s="636"/>
      <c r="F1489" s="636"/>
      <c r="G1489" s="636"/>
      <c r="H1489" s="636"/>
      <c r="I1489" s="635"/>
      <c r="J1489" s="635"/>
    </row>
    <row r="1490" ht="14.25" customHeight="1">
      <c r="A1490" s="635"/>
      <c r="B1490" s="635"/>
      <c r="C1490" s="635"/>
      <c r="D1490" s="635"/>
      <c r="E1490" s="636"/>
      <c r="F1490" s="636"/>
      <c r="G1490" s="636"/>
      <c r="H1490" s="636"/>
      <c r="I1490" s="635"/>
      <c r="J1490" s="635"/>
    </row>
    <row r="1491" ht="14.25" customHeight="1">
      <c r="A1491" s="635"/>
      <c r="B1491" s="635"/>
      <c r="C1491" s="635"/>
      <c r="D1491" s="635"/>
      <c r="E1491" s="636"/>
      <c r="F1491" s="636"/>
      <c r="G1491" s="636"/>
      <c r="H1491" s="636"/>
      <c r="I1491" s="635"/>
      <c r="J1491" s="635"/>
    </row>
    <row r="1492" ht="14.25" customHeight="1">
      <c r="A1492" s="635"/>
      <c r="B1492" s="635"/>
      <c r="C1492" s="635"/>
      <c r="D1492" s="635"/>
      <c r="E1492" s="636"/>
      <c r="F1492" s="636"/>
      <c r="G1492" s="636"/>
      <c r="H1492" s="636"/>
      <c r="I1492" s="635"/>
      <c r="J1492" s="635"/>
    </row>
    <row r="1493" ht="14.25" customHeight="1">
      <c r="A1493" s="635"/>
      <c r="B1493" s="635"/>
      <c r="C1493" s="635"/>
      <c r="D1493" s="635"/>
      <c r="E1493" s="636"/>
      <c r="F1493" s="636"/>
      <c r="G1493" s="636"/>
      <c r="H1493" s="636"/>
      <c r="I1493" s="635"/>
      <c r="J1493" s="635"/>
    </row>
    <row r="1494" ht="14.25" customHeight="1">
      <c r="A1494" s="635"/>
      <c r="B1494" s="635"/>
      <c r="C1494" s="635"/>
      <c r="D1494" s="635"/>
      <c r="E1494" s="636"/>
      <c r="F1494" s="636"/>
      <c r="G1494" s="636"/>
      <c r="H1494" s="636"/>
      <c r="I1494" s="635"/>
      <c r="J1494" s="635"/>
    </row>
    <row r="1495" ht="14.25" customHeight="1">
      <c r="A1495" s="635"/>
      <c r="B1495" s="635"/>
      <c r="C1495" s="635"/>
      <c r="D1495" s="635"/>
      <c r="E1495" s="636"/>
      <c r="F1495" s="636"/>
      <c r="G1495" s="636"/>
      <c r="H1495" s="636"/>
      <c r="I1495" s="635"/>
      <c r="J1495" s="635"/>
    </row>
    <row r="1496" ht="14.25" customHeight="1">
      <c r="A1496" s="635"/>
      <c r="B1496" s="635"/>
      <c r="C1496" s="635"/>
      <c r="D1496" s="635"/>
      <c r="E1496" s="636"/>
      <c r="F1496" s="636"/>
      <c r="G1496" s="636"/>
      <c r="H1496" s="636"/>
      <c r="I1496" s="635"/>
      <c r="J1496" s="635"/>
    </row>
    <row r="1497" ht="14.25" customHeight="1">
      <c r="A1497" s="635"/>
      <c r="B1497" s="635"/>
      <c r="C1497" s="635"/>
      <c r="D1497" s="635"/>
      <c r="E1497" s="636"/>
      <c r="F1497" s="636"/>
      <c r="G1497" s="636"/>
      <c r="H1497" s="636"/>
      <c r="I1497" s="635"/>
      <c r="J1497" s="635"/>
    </row>
    <row r="1498" ht="14.25" customHeight="1">
      <c r="A1498" s="635"/>
      <c r="B1498" s="635"/>
      <c r="C1498" s="635"/>
      <c r="D1498" s="635"/>
      <c r="E1498" s="636"/>
      <c r="F1498" s="636"/>
      <c r="G1498" s="636"/>
      <c r="H1498" s="636"/>
      <c r="I1498" s="635"/>
      <c r="J1498" s="635"/>
    </row>
    <row r="1499" ht="14.25" customHeight="1">
      <c r="A1499" s="635"/>
      <c r="B1499" s="635"/>
      <c r="C1499" s="635"/>
      <c r="D1499" s="635"/>
      <c r="E1499" s="636"/>
      <c r="F1499" s="636"/>
      <c r="G1499" s="636"/>
      <c r="H1499" s="636"/>
      <c r="I1499" s="635"/>
      <c r="J1499" s="635"/>
    </row>
    <row r="1500" ht="14.25" customHeight="1">
      <c r="A1500" s="635"/>
      <c r="B1500" s="635"/>
      <c r="C1500" s="635"/>
      <c r="D1500" s="635"/>
      <c r="E1500" s="636"/>
      <c r="F1500" s="636"/>
      <c r="G1500" s="636"/>
      <c r="H1500" s="636"/>
      <c r="I1500" s="635"/>
      <c r="J1500" s="635"/>
    </row>
    <row r="1501" ht="14.25" customHeight="1">
      <c r="A1501" s="635"/>
      <c r="B1501" s="635"/>
      <c r="C1501" s="635"/>
      <c r="D1501" s="635"/>
      <c r="E1501" s="636"/>
      <c r="F1501" s="636"/>
      <c r="G1501" s="636"/>
      <c r="H1501" s="636"/>
      <c r="I1501" s="635"/>
      <c r="J1501" s="635"/>
    </row>
    <row r="1502" ht="14.25" customHeight="1">
      <c r="A1502" s="635"/>
      <c r="B1502" s="635"/>
      <c r="C1502" s="635"/>
      <c r="D1502" s="635"/>
      <c r="E1502" s="636"/>
      <c r="F1502" s="636"/>
      <c r="G1502" s="636"/>
      <c r="H1502" s="636"/>
      <c r="I1502" s="635"/>
      <c r="J1502" s="635"/>
    </row>
    <row r="1503" ht="14.25" customHeight="1">
      <c r="A1503" s="635"/>
      <c r="B1503" s="635"/>
      <c r="C1503" s="635"/>
      <c r="D1503" s="635"/>
      <c r="E1503" s="636"/>
      <c r="F1503" s="636"/>
      <c r="G1503" s="636"/>
      <c r="H1503" s="636"/>
      <c r="I1503" s="635"/>
      <c r="J1503" s="635"/>
    </row>
    <row r="1504" ht="14.25" customHeight="1">
      <c r="A1504" s="635"/>
      <c r="B1504" s="635"/>
      <c r="C1504" s="635"/>
      <c r="D1504" s="635"/>
      <c r="E1504" s="636"/>
      <c r="F1504" s="636"/>
      <c r="G1504" s="636"/>
      <c r="H1504" s="636"/>
      <c r="I1504" s="635"/>
      <c r="J1504" s="635"/>
    </row>
    <row r="1505" ht="14.25" customHeight="1">
      <c r="A1505" s="635"/>
      <c r="B1505" s="635"/>
      <c r="C1505" s="635"/>
      <c r="D1505" s="635"/>
      <c r="E1505" s="636"/>
      <c r="F1505" s="636"/>
      <c r="G1505" s="636"/>
      <c r="H1505" s="636"/>
      <c r="I1505" s="635"/>
      <c r="J1505" s="635"/>
    </row>
    <row r="1506" ht="14.25" customHeight="1">
      <c r="A1506" s="635"/>
      <c r="B1506" s="635"/>
      <c r="C1506" s="635"/>
      <c r="D1506" s="635"/>
      <c r="E1506" s="636"/>
      <c r="F1506" s="636"/>
      <c r="G1506" s="636"/>
      <c r="H1506" s="636"/>
      <c r="I1506" s="635"/>
      <c r="J1506" s="635"/>
    </row>
    <row r="1507" ht="14.25" customHeight="1">
      <c r="A1507" s="635"/>
      <c r="B1507" s="635"/>
      <c r="C1507" s="635"/>
      <c r="D1507" s="635"/>
      <c r="E1507" s="636"/>
      <c r="F1507" s="636"/>
      <c r="G1507" s="636"/>
      <c r="H1507" s="636"/>
      <c r="I1507" s="635"/>
      <c r="J1507" s="635"/>
    </row>
    <row r="1508" ht="14.25" customHeight="1">
      <c r="A1508" s="635"/>
      <c r="B1508" s="635"/>
      <c r="C1508" s="635"/>
      <c r="D1508" s="635"/>
      <c r="E1508" s="636"/>
      <c r="F1508" s="636"/>
      <c r="G1508" s="636"/>
      <c r="H1508" s="636"/>
      <c r="I1508" s="635"/>
      <c r="J1508" s="635"/>
    </row>
    <row r="1509" ht="14.25" customHeight="1">
      <c r="A1509" s="635"/>
      <c r="B1509" s="635"/>
      <c r="C1509" s="635"/>
      <c r="D1509" s="635"/>
      <c r="E1509" s="636"/>
      <c r="F1509" s="636"/>
      <c r="G1509" s="636"/>
      <c r="H1509" s="636"/>
      <c r="I1509" s="635"/>
      <c r="J1509" s="635"/>
    </row>
    <row r="1510" ht="14.25" customHeight="1">
      <c r="A1510" s="635"/>
      <c r="B1510" s="635"/>
      <c r="C1510" s="635"/>
      <c r="D1510" s="635"/>
      <c r="E1510" s="636"/>
      <c r="F1510" s="636"/>
      <c r="G1510" s="636"/>
      <c r="H1510" s="636"/>
      <c r="I1510" s="635"/>
      <c r="J1510" s="635"/>
    </row>
    <row r="1511" ht="14.25" customHeight="1">
      <c r="A1511" s="635"/>
      <c r="B1511" s="635"/>
      <c r="C1511" s="635"/>
      <c r="D1511" s="635"/>
      <c r="E1511" s="636"/>
      <c r="F1511" s="636"/>
      <c r="G1511" s="636"/>
      <c r="H1511" s="636"/>
      <c r="I1511" s="635"/>
      <c r="J1511" s="635"/>
    </row>
    <row r="1512" ht="14.25" customHeight="1">
      <c r="A1512" s="635"/>
      <c r="B1512" s="635"/>
      <c r="C1512" s="635"/>
      <c r="D1512" s="635"/>
      <c r="E1512" s="636"/>
      <c r="F1512" s="636"/>
      <c r="G1512" s="636"/>
      <c r="H1512" s="636"/>
      <c r="I1512" s="635"/>
      <c r="J1512" s="635"/>
    </row>
    <row r="1513" ht="14.25" customHeight="1">
      <c r="A1513" s="635"/>
      <c r="B1513" s="635"/>
      <c r="C1513" s="635"/>
      <c r="D1513" s="635"/>
      <c r="E1513" s="636"/>
      <c r="F1513" s="636"/>
      <c r="G1513" s="636"/>
      <c r="H1513" s="636"/>
      <c r="I1513" s="635"/>
      <c r="J1513" s="635"/>
    </row>
    <row r="1514" ht="14.25" customHeight="1">
      <c r="A1514" s="635"/>
      <c r="B1514" s="635"/>
      <c r="C1514" s="635"/>
      <c r="D1514" s="635"/>
      <c r="E1514" s="636"/>
      <c r="F1514" s="636"/>
      <c r="G1514" s="636"/>
      <c r="H1514" s="636"/>
      <c r="I1514" s="635"/>
      <c r="J1514" s="635"/>
    </row>
    <row r="1515" ht="14.25" customHeight="1">
      <c r="A1515" s="635"/>
      <c r="B1515" s="635"/>
      <c r="C1515" s="635"/>
      <c r="D1515" s="635"/>
      <c r="E1515" s="636"/>
      <c r="F1515" s="636"/>
      <c r="G1515" s="636"/>
      <c r="H1515" s="636"/>
      <c r="I1515" s="635"/>
      <c r="J1515" s="635"/>
    </row>
    <row r="1516" ht="14.25" customHeight="1">
      <c r="A1516" s="635"/>
      <c r="B1516" s="635"/>
      <c r="C1516" s="635"/>
      <c r="D1516" s="635"/>
      <c r="E1516" s="636"/>
      <c r="F1516" s="636"/>
      <c r="G1516" s="636"/>
      <c r="H1516" s="636"/>
      <c r="I1516" s="635"/>
      <c r="J1516" s="635"/>
    </row>
    <row r="1517" ht="14.25" customHeight="1">
      <c r="A1517" s="635"/>
      <c r="B1517" s="635"/>
      <c r="C1517" s="635"/>
      <c r="D1517" s="635"/>
      <c r="E1517" s="636"/>
      <c r="F1517" s="636"/>
      <c r="G1517" s="636"/>
      <c r="H1517" s="636"/>
      <c r="I1517" s="635"/>
      <c r="J1517" s="635"/>
    </row>
    <row r="1518" ht="14.25" customHeight="1">
      <c r="A1518" s="635"/>
      <c r="B1518" s="635"/>
      <c r="C1518" s="635"/>
      <c r="D1518" s="635"/>
      <c r="E1518" s="636"/>
      <c r="F1518" s="636"/>
      <c r="G1518" s="636"/>
      <c r="H1518" s="636"/>
      <c r="I1518" s="635"/>
      <c r="J1518" s="635"/>
    </row>
    <row r="1519" ht="14.25" customHeight="1">
      <c r="A1519" s="635"/>
      <c r="B1519" s="635"/>
      <c r="C1519" s="635"/>
      <c r="D1519" s="635"/>
      <c r="E1519" s="636"/>
      <c r="F1519" s="636"/>
      <c r="G1519" s="636"/>
      <c r="H1519" s="636"/>
      <c r="I1519" s="635"/>
      <c r="J1519" s="635"/>
    </row>
    <row r="1520" ht="14.25" customHeight="1">
      <c r="A1520" s="635"/>
      <c r="B1520" s="635"/>
      <c r="C1520" s="635"/>
      <c r="D1520" s="635"/>
      <c r="E1520" s="636"/>
      <c r="F1520" s="636"/>
      <c r="G1520" s="636"/>
      <c r="H1520" s="636"/>
      <c r="I1520" s="635"/>
      <c r="J1520" s="635"/>
    </row>
    <row r="1521" ht="14.25" customHeight="1">
      <c r="A1521" s="635"/>
      <c r="B1521" s="635"/>
      <c r="C1521" s="635"/>
      <c r="D1521" s="635"/>
      <c r="E1521" s="636"/>
      <c r="F1521" s="636"/>
      <c r="G1521" s="636"/>
      <c r="H1521" s="636"/>
      <c r="I1521" s="635"/>
      <c r="J1521" s="635"/>
    </row>
    <row r="1522" ht="14.25" customHeight="1">
      <c r="A1522" s="635"/>
      <c r="B1522" s="635"/>
      <c r="C1522" s="635"/>
      <c r="D1522" s="635"/>
      <c r="E1522" s="636"/>
      <c r="F1522" s="636"/>
      <c r="G1522" s="636"/>
      <c r="H1522" s="636"/>
      <c r="I1522" s="635"/>
      <c r="J1522" s="635"/>
    </row>
    <row r="1523" ht="14.25" customHeight="1">
      <c r="A1523" s="635"/>
      <c r="B1523" s="635"/>
      <c r="C1523" s="635"/>
      <c r="D1523" s="635"/>
      <c r="E1523" s="636"/>
      <c r="F1523" s="636"/>
      <c r="G1523" s="636"/>
      <c r="H1523" s="636"/>
      <c r="I1523" s="635"/>
      <c r="J1523" s="635"/>
    </row>
    <row r="1524" ht="14.25" customHeight="1">
      <c r="A1524" s="635"/>
      <c r="B1524" s="635"/>
      <c r="C1524" s="635"/>
      <c r="D1524" s="635"/>
      <c r="E1524" s="636"/>
      <c r="F1524" s="636"/>
      <c r="G1524" s="636"/>
      <c r="H1524" s="636"/>
      <c r="I1524" s="635"/>
      <c r="J1524" s="635"/>
    </row>
    <row r="1525" ht="14.25" customHeight="1">
      <c r="A1525" s="635"/>
      <c r="B1525" s="635"/>
      <c r="C1525" s="635"/>
      <c r="D1525" s="635"/>
      <c r="E1525" s="636"/>
      <c r="F1525" s="636"/>
      <c r="G1525" s="636"/>
      <c r="H1525" s="636"/>
      <c r="I1525" s="635"/>
      <c r="J1525" s="635"/>
    </row>
    <row r="1526" ht="14.25" customHeight="1">
      <c r="A1526" s="635"/>
      <c r="B1526" s="635"/>
      <c r="C1526" s="635"/>
      <c r="D1526" s="635"/>
      <c r="E1526" s="636"/>
      <c r="F1526" s="636"/>
      <c r="G1526" s="636"/>
      <c r="H1526" s="636"/>
      <c r="I1526" s="635"/>
      <c r="J1526" s="635"/>
    </row>
    <row r="1527" ht="14.25" customHeight="1">
      <c r="A1527" s="635"/>
      <c r="B1527" s="635"/>
      <c r="C1527" s="635"/>
      <c r="D1527" s="635"/>
      <c r="E1527" s="636"/>
      <c r="F1527" s="636"/>
      <c r="G1527" s="636"/>
      <c r="H1527" s="636"/>
      <c r="I1527" s="635"/>
      <c r="J1527" s="635"/>
    </row>
    <row r="1528" ht="14.25" customHeight="1">
      <c r="A1528" s="635"/>
      <c r="B1528" s="635"/>
      <c r="C1528" s="635"/>
      <c r="D1528" s="635"/>
      <c r="E1528" s="636"/>
      <c r="F1528" s="636"/>
      <c r="G1528" s="636"/>
      <c r="H1528" s="636"/>
      <c r="I1528" s="635"/>
      <c r="J1528" s="635"/>
    </row>
    <row r="1529" ht="14.25" customHeight="1">
      <c r="A1529" s="635"/>
      <c r="B1529" s="635"/>
      <c r="C1529" s="635"/>
      <c r="D1529" s="635"/>
      <c r="E1529" s="636"/>
      <c r="F1529" s="636"/>
      <c r="G1529" s="636"/>
      <c r="H1529" s="636"/>
      <c r="I1529" s="635"/>
      <c r="J1529" s="635"/>
    </row>
    <row r="1530" ht="14.25" customHeight="1">
      <c r="A1530" s="635"/>
      <c r="B1530" s="635"/>
      <c r="C1530" s="635"/>
      <c r="D1530" s="635"/>
      <c r="E1530" s="636"/>
      <c r="F1530" s="636"/>
      <c r="G1530" s="636"/>
      <c r="H1530" s="636"/>
      <c r="I1530" s="635"/>
      <c r="J1530" s="635"/>
    </row>
    <row r="1531" ht="14.25" customHeight="1">
      <c r="A1531" s="635"/>
      <c r="B1531" s="635"/>
      <c r="C1531" s="635"/>
      <c r="D1531" s="635"/>
      <c r="E1531" s="636"/>
      <c r="F1531" s="636"/>
      <c r="G1531" s="636"/>
      <c r="H1531" s="636"/>
      <c r="I1531" s="635"/>
      <c r="J1531" s="635"/>
    </row>
    <row r="1532" ht="14.25" customHeight="1">
      <c r="A1532" s="635"/>
      <c r="B1532" s="635"/>
      <c r="C1532" s="635"/>
      <c r="D1532" s="635"/>
      <c r="E1532" s="636"/>
      <c r="F1532" s="636"/>
      <c r="G1532" s="636"/>
      <c r="H1532" s="636"/>
      <c r="I1532" s="635"/>
      <c r="J1532" s="635"/>
    </row>
    <row r="1533" ht="14.25" customHeight="1">
      <c r="A1533" s="635"/>
      <c r="B1533" s="635"/>
      <c r="C1533" s="635"/>
      <c r="D1533" s="635"/>
      <c r="E1533" s="636"/>
      <c r="F1533" s="636"/>
      <c r="G1533" s="636"/>
      <c r="H1533" s="636"/>
      <c r="I1533" s="635"/>
      <c r="J1533" s="635"/>
    </row>
    <row r="1534" ht="14.25" customHeight="1">
      <c r="A1534" s="635"/>
      <c r="B1534" s="635"/>
      <c r="C1534" s="635"/>
      <c r="D1534" s="635"/>
      <c r="E1534" s="636"/>
      <c r="F1534" s="636"/>
      <c r="G1534" s="636"/>
      <c r="H1534" s="636"/>
      <c r="I1534" s="635"/>
      <c r="J1534" s="635"/>
    </row>
    <row r="1535" ht="14.25" customHeight="1">
      <c r="A1535" s="635"/>
      <c r="B1535" s="635"/>
      <c r="C1535" s="635"/>
      <c r="D1535" s="635"/>
      <c r="E1535" s="636"/>
      <c r="F1535" s="636"/>
      <c r="G1535" s="636"/>
      <c r="H1535" s="636"/>
      <c r="I1535" s="635"/>
      <c r="J1535" s="635"/>
    </row>
    <row r="1536" ht="14.25" customHeight="1">
      <c r="A1536" s="635"/>
      <c r="B1536" s="635"/>
      <c r="C1536" s="635"/>
      <c r="D1536" s="635"/>
      <c r="E1536" s="636"/>
      <c r="F1536" s="636"/>
      <c r="G1536" s="636"/>
      <c r="H1536" s="636"/>
      <c r="I1536" s="635"/>
      <c r="J1536" s="635"/>
    </row>
    <row r="1537" ht="14.25" customHeight="1">
      <c r="A1537" s="635"/>
      <c r="B1537" s="635"/>
      <c r="C1537" s="635"/>
      <c r="D1537" s="635"/>
      <c r="E1537" s="636"/>
      <c r="F1537" s="636"/>
      <c r="G1537" s="636"/>
      <c r="H1537" s="636"/>
      <c r="I1537" s="635"/>
      <c r="J1537" s="635"/>
    </row>
    <row r="1538" ht="14.25" customHeight="1">
      <c r="A1538" s="635"/>
      <c r="B1538" s="635"/>
      <c r="C1538" s="635"/>
      <c r="D1538" s="635"/>
      <c r="E1538" s="636"/>
      <c r="F1538" s="636"/>
      <c r="G1538" s="636"/>
      <c r="H1538" s="636"/>
      <c r="I1538" s="635"/>
      <c r="J1538" s="635"/>
    </row>
    <row r="1539" ht="14.25" customHeight="1">
      <c r="A1539" s="635"/>
      <c r="B1539" s="635"/>
      <c r="C1539" s="635"/>
      <c r="D1539" s="635"/>
      <c r="E1539" s="636"/>
      <c r="F1539" s="636"/>
      <c r="G1539" s="636"/>
      <c r="H1539" s="636"/>
      <c r="I1539" s="635"/>
      <c r="J1539" s="635"/>
    </row>
    <row r="1540" ht="14.25" customHeight="1">
      <c r="A1540" s="635"/>
      <c r="B1540" s="635"/>
      <c r="C1540" s="635"/>
      <c r="D1540" s="635"/>
      <c r="E1540" s="636"/>
      <c r="F1540" s="636"/>
      <c r="G1540" s="636"/>
      <c r="H1540" s="636"/>
      <c r="I1540" s="635"/>
      <c r="J1540" s="635"/>
    </row>
    <row r="1541" ht="14.25" customHeight="1">
      <c r="A1541" s="635"/>
      <c r="B1541" s="635"/>
      <c r="C1541" s="635"/>
      <c r="D1541" s="635"/>
      <c r="E1541" s="636"/>
      <c r="F1541" s="636"/>
      <c r="G1541" s="636"/>
      <c r="H1541" s="636"/>
      <c r="I1541" s="635"/>
      <c r="J1541" s="635"/>
    </row>
    <row r="1542" ht="14.25" customHeight="1">
      <c r="A1542" s="635"/>
      <c r="B1542" s="635"/>
      <c r="C1542" s="635"/>
      <c r="D1542" s="635"/>
      <c r="E1542" s="636"/>
      <c r="F1542" s="636"/>
      <c r="G1542" s="636"/>
      <c r="H1542" s="636"/>
      <c r="I1542" s="635"/>
      <c r="J1542" s="635"/>
    </row>
    <row r="1543" ht="14.25" customHeight="1">
      <c r="A1543" s="635"/>
      <c r="B1543" s="635"/>
      <c r="C1543" s="635"/>
      <c r="D1543" s="635"/>
      <c r="E1543" s="636"/>
      <c r="F1543" s="636"/>
      <c r="G1543" s="636"/>
      <c r="H1543" s="636"/>
      <c r="I1543" s="635"/>
      <c r="J1543" s="635"/>
    </row>
    <row r="1544" ht="14.25" customHeight="1">
      <c r="A1544" s="635"/>
      <c r="B1544" s="635"/>
      <c r="C1544" s="635"/>
      <c r="D1544" s="635"/>
      <c r="E1544" s="636"/>
      <c r="F1544" s="636"/>
      <c r="G1544" s="636"/>
      <c r="H1544" s="636"/>
      <c r="I1544" s="635"/>
      <c r="J1544" s="635"/>
    </row>
    <row r="1545" ht="14.25" customHeight="1">
      <c r="A1545" s="635"/>
      <c r="B1545" s="635"/>
      <c r="C1545" s="635"/>
      <c r="D1545" s="635"/>
      <c r="E1545" s="636"/>
      <c r="F1545" s="636"/>
      <c r="G1545" s="636"/>
      <c r="H1545" s="636"/>
      <c r="I1545" s="635"/>
      <c r="J1545" s="635"/>
    </row>
    <row r="1546" ht="14.25" customHeight="1">
      <c r="A1546" s="635"/>
      <c r="B1546" s="635"/>
      <c r="C1546" s="635"/>
      <c r="D1546" s="635"/>
      <c r="E1546" s="636"/>
      <c r="F1546" s="636"/>
      <c r="G1546" s="636"/>
      <c r="H1546" s="636"/>
      <c r="I1546" s="635"/>
      <c r="J1546" s="635"/>
    </row>
    <row r="1547" ht="14.25" customHeight="1">
      <c r="A1547" s="635"/>
      <c r="B1547" s="635"/>
      <c r="C1547" s="635"/>
      <c r="D1547" s="635"/>
      <c r="E1547" s="636"/>
      <c r="F1547" s="636"/>
      <c r="G1547" s="636"/>
      <c r="H1547" s="636"/>
      <c r="I1547" s="635"/>
      <c r="J1547" s="635"/>
    </row>
    <row r="1548" ht="14.25" customHeight="1">
      <c r="A1548" s="635"/>
      <c r="B1548" s="635"/>
      <c r="C1548" s="635"/>
      <c r="D1548" s="635"/>
      <c r="E1548" s="636"/>
      <c r="F1548" s="636"/>
      <c r="G1548" s="636"/>
      <c r="H1548" s="636"/>
      <c r="I1548" s="635"/>
      <c r="J1548" s="635"/>
    </row>
    <row r="1549" ht="14.25" customHeight="1">
      <c r="A1549" s="635"/>
      <c r="B1549" s="635"/>
      <c r="C1549" s="635"/>
      <c r="D1549" s="635"/>
      <c r="E1549" s="636"/>
      <c r="F1549" s="636"/>
      <c r="G1549" s="636"/>
      <c r="H1549" s="636"/>
      <c r="I1549" s="635"/>
      <c r="J1549" s="635"/>
    </row>
    <row r="1550" ht="14.25" customHeight="1">
      <c r="A1550" s="635"/>
      <c r="B1550" s="635"/>
      <c r="C1550" s="635"/>
      <c r="D1550" s="635"/>
      <c r="E1550" s="636"/>
      <c r="F1550" s="636"/>
      <c r="G1550" s="636"/>
      <c r="H1550" s="636"/>
      <c r="I1550" s="635"/>
      <c r="J1550" s="635"/>
    </row>
    <row r="1551" ht="14.25" customHeight="1">
      <c r="A1551" s="635"/>
      <c r="B1551" s="635"/>
      <c r="C1551" s="635"/>
      <c r="D1551" s="635"/>
      <c r="E1551" s="636"/>
      <c r="F1551" s="636"/>
      <c r="G1551" s="636"/>
      <c r="H1551" s="636"/>
      <c r="I1551" s="635"/>
      <c r="J1551" s="635"/>
    </row>
    <row r="1552" ht="14.25" customHeight="1">
      <c r="A1552" s="635"/>
      <c r="B1552" s="635"/>
      <c r="C1552" s="635"/>
      <c r="D1552" s="635"/>
      <c r="E1552" s="636"/>
      <c r="F1552" s="636"/>
      <c r="G1552" s="636"/>
      <c r="H1552" s="636"/>
      <c r="I1552" s="635"/>
      <c r="J1552" s="635"/>
    </row>
    <row r="1553" ht="14.25" customHeight="1">
      <c r="A1553" s="635"/>
      <c r="B1553" s="635"/>
      <c r="C1553" s="635"/>
      <c r="D1553" s="635"/>
      <c r="E1553" s="636"/>
      <c r="F1553" s="636"/>
      <c r="G1553" s="636"/>
      <c r="H1553" s="636"/>
      <c r="I1553" s="635"/>
      <c r="J1553" s="635"/>
    </row>
    <row r="1554" ht="14.25" customHeight="1">
      <c r="A1554" s="635"/>
      <c r="B1554" s="635"/>
      <c r="C1554" s="635"/>
      <c r="D1554" s="635"/>
      <c r="E1554" s="636"/>
      <c r="F1554" s="636"/>
      <c r="G1554" s="636"/>
      <c r="H1554" s="636"/>
      <c r="I1554" s="635"/>
      <c r="J1554" s="635"/>
    </row>
    <row r="1555" ht="14.25" customHeight="1">
      <c r="A1555" s="635"/>
      <c r="B1555" s="635"/>
      <c r="C1555" s="635"/>
      <c r="D1555" s="635"/>
      <c r="E1555" s="636"/>
      <c r="F1555" s="636"/>
      <c r="G1555" s="636"/>
      <c r="H1555" s="636"/>
      <c r="I1555" s="635"/>
      <c r="J1555" s="635"/>
    </row>
    <row r="1556" ht="14.25" customHeight="1">
      <c r="A1556" s="635"/>
      <c r="B1556" s="635"/>
      <c r="C1556" s="635"/>
      <c r="D1556" s="635"/>
      <c r="E1556" s="636"/>
      <c r="F1556" s="636"/>
      <c r="G1556" s="636"/>
      <c r="H1556" s="636"/>
      <c r="I1556" s="635"/>
      <c r="J1556" s="635"/>
    </row>
    <row r="1557" ht="14.25" customHeight="1">
      <c r="A1557" s="635"/>
      <c r="B1557" s="635"/>
      <c r="C1557" s="635"/>
      <c r="D1557" s="635"/>
      <c r="E1557" s="636"/>
      <c r="F1557" s="636"/>
      <c r="G1557" s="636"/>
      <c r="H1557" s="636"/>
      <c r="I1557" s="635"/>
      <c r="J1557" s="635"/>
    </row>
    <row r="1558" ht="14.25" customHeight="1">
      <c r="A1558" s="635"/>
      <c r="B1558" s="635"/>
      <c r="C1558" s="635"/>
      <c r="D1558" s="635"/>
      <c r="E1558" s="636"/>
      <c r="F1558" s="636"/>
      <c r="G1558" s="636"/>
      <c r="H1558" s="636"/>
      <c r="I1558" s="635"/>
      <c r="J1558" s="635"/>
    </row>
    <row r="1559" ht="14.25" customHeight="1">
      <c r="A1559" s="635"/>
      <c r="B1559" s="635"/>
      <c r="C1559" s="635"/>
      <c r="D1559" s="635"/>
      <c r="E1559" s="636"/>
      <c r="F1559" s="636"/>
      <c r="G1559" s="636"/>
      <c r="H1559" s="636"/>
      <c r="I1559" s="635"/>
      <c r="J1559" s="635"/>
    </row>
    <row r="1560" ht="14.25" customHeight="1">
      <c r="A1560" s="635"/>
      <c r="B1560" s="635"/>
      <c r="C1560" s="635"/>
      <c r="D1560" s="635"/>
      <c r="E1560" s="636"/>
      <c r="F1560" s="636"/>
      <c r="G1560" s="636"/>
      <c r="H1560" s="636"/>
      <c r="I1560" s="635"/>
      <c r="J1560" s="635"/>
    </row>
    <row r="1561" ht="14.25" customHeight="1">
      <c r="A1561" s="635"/>
      <c r="B1561" s="635"/>
      <c r="C1561" s="635"/>
      <c r="D1561" s="635"/>
      <c r="E1561" s="636"/>
      <c r="F1561" s="636"/>
      <c r="G1561" s="636"/>
      <c r="H1561" s="636"/>
      <c r="I1561" s="635"/>
      <c r="J1561" s="635"/>
    </row>
    <row r="1562" ht="14.25" customHeight="1">
      <c r="A1562" s="635"/>
      <c r="B1562" s="635"/>
      <c r="C1562" s="635"/>
      <c r="D1562" s="635"/>
      <c r="E1562" s="636"/>
      <c r="F1562" s="636"/>
      <c r="G1562" s="636"/>
      <c r="H1562" s="636"/>
      <c r="I1562" s="635"/>
      <c r="J1562" s="635"/>
    </row>
    <row r="1563" ht="14.25" customHeight="1">
      <c r="A1563" s="635"/>
      <c r="B1563" s="635"/>
      <c r="C1563" s="635"/>
      <c r="D1563" s="635"/>
      <c r="E1563" s="636"/>
      <c r="F1563" s="636"/>
      <c r="G1563" s="636"/>
      <c r="H1563" s="636"/>
      <c r="I1563" s="635"/>
      <c r="J1563" s="635"/>
    </row>
    <row r="1564" ht="14.25" customHeight="1">
      <c r="A1564" s="635"/>
      <c r="B1564" s="635"/>
      <c r="C1564" s="635"/>
      <c r="D1564" s="635"/>
      <c r="E1564" s="636"/>
      <c r="F1564" s="636"/>
      <c r="G1564" s="636"/>
      <c r="H1564" s="636"/>
      <c r="I1564" s="635"/>
      <c r="J1564" s="635"/>
    </row>
    <row r="1565" ht="14.25" customHeight="1">
      <c r="A1565" s="635"/>
      <c r="B1565" s="635"/>
      <c r="C1565" s="635"/>
      <c r="D1565" s="635"/>
      <c r="E1565" s="636"/>
      <c r="F1565" s="636"/>
      <c r="G1565" s="636"/>
      <c r="H1565" s="636"/>
      <c r="I1565" s="635"/>
      <c r="J1565" s="635"/>
    </row>
    <row r="1566" ht="14.25" customHeight="1">
      <c r="A1566" s="635"/>
      <c r="B1566" s="635"/>
      <c r="C1566" s="635"/>
      <c r="D1566" s="635"/>
      <c r="E1566" s="636"/>
      <c r="F1566" s="636"/>
      <c r="G1566" s="636"/>
      <c r="H1566" s="636"/>
      <c r="I1566" s="635"/>
      <c r="J1566" s="635"/>
    </row>
    <row r="1567" ht="14.25" customHeight="1">
      <c r="A1567" s="635"/>
      <c r="B1567" s="635"/>
      <c r="C1567" s="635"/>
      <c r="D1567" s="635"/>
      <c r="E1567" s="636"/>
      <c r="F1567" s="636"/>
      <c r="G1567" s="636"/>
      <c r="H1567" s="636"/>
      <c r="I1567" s="635"/>
      <c r="J1567" s="635"/>
    </row>
    <row r="1568" ht="14.25" customHeight="1">
      <c r="A1568" s="635"/>
      <c r="B1568" s="635"/>
      <c r="C1568" s="635"/>
      <c r="D1568" s="635"/>
      <c r="E1568" s="636"/>
      <c r="F1568" s="636"/>
      <c r="G1568" s="636"/>
      <c r="H1568" s="636"/>
      <c r="I1568" s="635"/>
      <c r="J1568" s="635"/>
    </row>
    <row r="1569" ht="14.25" customHeight="1">
      <c r="A1569" s="635"/>
      <c r="B1569" s="635"/>
      <c r="C1569" s="635"/>
      <c r="D1569" s="635"/>
      <c r="E1569" s="636"/>
      <c r="F1569" s="636"/>
      <c r="G1569" s="636"/>
      <c r="H1569" s="636"/>
      <c r="I1569" s="635"/>
      <c r="J1569" s="635"/>
    </row>
    <row r="1570" ht="14.25" customHeight="1">
      <c r="A1570" s="635"/>
      <c r="B1570" s="635"/>
      <c r="C1570" s="635"/>
      <c r="D1570" s="635"/>
      <c r="E1570" s="636"/>
      <c r="F1570" s="636"/>
      <c r="G1570" s="636"/>
      <c r="H1570" s="636"/>
      <c r="I1570" s="635"/>
      <c r="J1570" s="635"/>
    </row>
    <row r="1571" ht="14.25" customHeight="1">
      <c r="A1571" s="635"/>
      <c r="B1571" s="635"/>
      <c r="C1571" s="635"/>
      <c r="D1571" s="635"/>
      <c r="E1571" s="636"/>
      <c r="F1571" s="636"/>
      <c r="G1571" s="636"/>
      <c r="H1571" s="636"/>
      <c r="I1571" s="635"/>
      <c r="J1571" s="635"/>
    </row>
    <row r="1572" ht="14.25" customHeight="1">
      <c r="A1572" s="635"/>
      <c r="B1572" s="635"/>
      <c r="C1572" s="635"/>
      <c r="D1572" s="635"/>
      <c r="E1572" s="636"/>
      <c r="F1572" s="636"/>
      <c r="G1572" s="636"/>
      <c r="H1572" s="636"/>
      <c r="I1572" s="635"/>
      <c r="J1572" s="635"/>
    </row>
    <row r="1573" ht="14.25" customHeight="1">
      <c r="A1573" s="635"/>
      <c r="B1573" s="635"/>
      <c r="C1573" s="635"/>
      <c r="D1573" s="635"/>
      <c r="E1573" s="636"/>
      <c r="F1573" s="636"/>
      <c r="G1573" s="636"/>
      <c r="H1573" s="636"/>
      <c r="I1573" s="635"/>
      <c r="J1573" s="635"/>
    </row>
    <row r="1574" ht="14.25" customHeight="1">
      <c r="A1574" s="635"/>
      <c r="B1574" s="635"/>
      <c r="C1574" s="635"/>
      <c r="D1574" s="635"/>
      <c r="E1574" s="636"/>
      <c r="F1574" s="636"/>
      <c r="G1574" s="636"/>
      <c r="H1574" s="636"/>
      <c r="I1574" s="635"/>
      <c r="J1574" s="635"/>
    </row>
    <row r="1575" ht="14.25" customHeight="1">
      <c r="A1575" s="635"/>
      <c r="B1575" s="635"/>
      <c r="C1575" s="635"/>
      <c r="D1575" s="635"/>
      <c r="E1575" s="636"/>
      <c r="F1575" s="636"/>
      <c r="G1575" s="636"/>
      <c r="H1575" s="636"/>
      <c r="I1575" s="635"/>
      <c r="J1575" s="635"/>
    </row>
    <row r="1576" ht="14.25" customHeight="1">
      <c r="A1576" s="635"/>
      <c r="B1576" s="635"/>
      <c r="C1576" s="635"/>
      <c r="D1576" s="635"/>
      <c r="E1576" s="636"/>
      <c r="F1576" s="636"/>
      <c r="G1576" s="636"/>
      <c r="H1576" s="636"/>
      <c r="I1576" s="635"/>
      <c r="J1576" s="635"/>
    </row>
    <row r="1577" ht="14.25" customHeight="1">
      <c r="A1577" s="635"/>
      <c r="B1577" s="635"/>
      <c r="C1577" s="635"/>
      <c r="D1577" s="635"/>
      <c r="E1577" s="636"/>
      <c r="F1577" s="636"/>
      <c r="G1577" s="636"/>
      <c r="H1577" s="636"/>
      <c r="I1577" s="635"/>
      <c r="J1577" s="635"/>
    </row>
    <row r="1578" ht="14.25" customHeight="1">
      <c r="A1578" s="635"/>
      <c r="B1578" s="635"/>
      <c r="C1578" s="635"/>
      <c r="D1578" s="635"/>
      <c r="E1578" s="636"/>
      <c r="F1578" s="636"/>
      <c r="G1578" s="636"/>
      <c r="H1578" s="636"/>
      <c r="I1578" s="635"/>
      <c r="J1578" s="635"/>
    </row>
    <row r="1579" ht="14.25" customHeight="1">
      <c r="A1579" s="635"/>
      <c r="B1579" s="635"/>
      <c r="C1579" s="635"/>
      <c r="D1579" s="635"/>
      <c r="E1579" s="636"/>
      <c r="F1579" s="636"/>
      <c r="G1579" s="636"/>
      <c r="H1579" s="636"/>
      <c r="I1579" s="635"/>
      <c r="J1579" s="635"/>
    </row>
    <row r="1580" ht="14.25" customHeight="1">
      <c r="A1580" s="635"/>
      <c r="B1580" s="635"/>
      <c r="C1580" s="635"/>
      <c r="D1580" s="635"/>
      <c r="E1580" s="636"/>
      <c r="F1580" s="636"/>
      <c r="G1580" s="636"/>
      <c r="H1580" s="636"/>
      <c r="I1580" s="635"/>
      <c r="J1580" s="635"/>
    </row>
    <row r="1581" ht="14.25" customHeight="1">
      <c r="A1581" s="635"/>
      <c r="B1581" s="635"/>
      <c r="C1581" s="635"/>
      <c r="D1581" s="635"/>
      <c r="E1581" s="636"/>
      <c r="F1581" s="636"/>
      <c r="G1581" s="636"/>
      <c r="H1581" s="636"/>
      <c r="I1581" s="635"/>
      <c r="J1581" s="635"/>
    </row>
    <row r="1582" ht="14.25" customHeight="1">
      <c r="A1582" s="635"/>
      <c r="B1582" s="635"/>
      <c r="C1582" s="635"/>
      <c r="D1582" s="635"/>
      <c r="E1582" s="636"/>
      <c r="F1582" s="636"/>
      <c r="G1582" s="636"/>
      <c r="H1582" s="636"/>
      <c r="I1582" s="635"/>
      <c r="J1582" s="635"/>
    </row>
    <row r="1583" ht="14.25" customHeight="1">
      <c r="A1583" s="635"/>
      <c r="B1583" s="635"/>
      <c r="C1583" s="635"/>
      <c r="D1583" s="635"/>
      <c r="E1583" s="636"/>
      <c r="F1583" s="636"/>
      <c r="G1583" s="636"/>
      <c r="H1583" s="636"/>
      <c r="I1583" s="635"/>
      <c r="J1583" s="635"/>
    </row>
    <row r="1584" ht="14.25" customHeight="1">
      <c r="A1584" s="635"/>
      <c r="B1584" s="635"/>
      <c r="C1584" s="635"/>
      <c r="D1584" s="635"/>
      <c r="E1584" s="636"/>
      <c r="F1584" s="636"/>
      <c r="G1584" s="636"/>
      <c r="H1584" s="636"/>
      <c r="I1584" s="635"/>
      <c r="J1584" s="635"/>
    </row>
    <row r="1585" ht="14.25" customHeight="1">
      <c r="A1585" s="635"/>
      <c r="B1585" s="635"/>
      <c r="C1585" s="635"/>
      <c r="D1585" s="635"/>
      <c r="E1585" s="636"/>
      <c r="F1585" s="636"/>
      <c r="G1585" s="636"/>
      <c r="H1585" s="636"/>
      <c r="I1585" s="635"/>
      <c r="J1585" s="635"/>
    </row>
    <row r="1586" ht="14.25" customHeight="1">
      <c r="A1586" s="635"/>
      <c r="B1586" s="635"/>
      <c r="C1586" s="635"/>
      <c r="D1586" s="635"/>
      <c r="E1586" s="636"/>
      <c r="F1586" s="636"/>
      <c r="G1586" s="636"/>
      <c r="H1586" s="636"/>
      <c r="I1586" s="635"/>
      <c r="J1586" s="635"/>
    </row>
    <row r="1587" ht="14.25" customHeight="1">
      <c r="A1587" s="635"/>
      <c r="B1587" s="635"/>
      <c r="C1587" s="635"/>
      <c r="D1587" s="635"/>
      <c r="E1587" s="636"/>
      <c r="F1587" s="636"/>
      <c r="G1587" s="636"/>
      <c r="H1587" s="636"/>
      <c r="I1587" s="635"/>
      <c r="J1587" s="635"/>
    </row>
    <row r="1588" ht="14.25" customHeight="1">
      <c r="A1588" s="635"/>
      <c r="B1588" s="635"/>
      <c r="C1588" s="635"/>
      <c r="D1588" s="635"/>
      <c r="E1588" s="636"/>
      <c r="F1588" s="636"/>
      <c r="G1588" s="636"/>
      <c r="H1588" s="636"/>
      <c r="I1588" s="635"/>
      <c r="J1588" s="635"/>
    </row>
    <row r="1589" ht="14.25" customHeight="1">
      <c r="A1589" s="635"/>
      <c r="B1589" s="635"/>
      <c r="C1589" s="635"/>
      <c r="D1589" s="635"/>
      <c r="E1589" s="636"/>
      <c r="F1589" s="636"/>
      <c r="G1589" s="636"/>
      <c r="H1589" s="636"/>
      <c r="I1589" s="635"/>
      <c r="J1589" s="635"/>
    </row>
    <row r="1590" ht="14.25" customHeight="1">
      <c r="A1590" s="635"/>
      <c r="B1590" s="635"/>
      <c r="C1590" s="635"/>
      <c r="D1590" s="635"/>
      <c r="E1590" s="636"/>
      <c r="F1590" s="636"/>
      <c r="G1590" s="636"/>
      <c r="H1590" s="636"/>
      <c r="I1590" s="635"/>
      <c r="J1590" s="635"/>
    </row>
    <row r="1591" ht="14.25" customHeight="1">
      <c r="A1591" s="635"/>
      <c r="B1591" s="635"/>
      <c r="C1591" s="635"/>
      <c r="D1591" s="635"/>
      <c r="E1591" s="636"/>
      <c r="F1591" s="636"/>
      <c r="G1591" s="636"/>
      <c r="H1591" s="636"/>
      <c r="I1591" s="635"/>
      <c r="J1591" s="635"/>
    </row>
    <row r="1592" ht="14.25" customHeight="1">
      <c r="A1592" s="635"/>
      <c r="B1592" s="635"/>
      <c r="C1592" s="635"/>
      <c r="D1592" s="635"/>
      <c r="E1592" s="636"/>
      <c r="F1592" s="636"/>
      <c r="G1592" s="636"/>
      <c r="H1592" s="636"/>
      <c r="I1592" s="635"/>
      <c r="J1592" s="635"/>
    </row>
    <row r="1593" ht="14.25" customHeight="1">
      <c r="A1593" s="635"/>
      <c r="B1593" s="635"/>
      <c r="C1593" s="635"/>
      <c r="D1593" s="635"/>
      <c r="E1593" s="636"/>
      <c r="F1593" s="636"/>
      <c r="G1593" s="636"/>
      <c r="H1593" s="636"/>
      <c r="I1593" s="635"/>
      <c r="J1593" s="635"/>
    </row>
    <row r="1594" ht="14.25" customHeight="1">
      <c r="A1594" s="635"/>
      <c r="B1594" s="635"/>
      <c r="C1594" s="635"/>
      <c r="D1594" s="635"/>
      <c r="E1594" s="636"/>
      <c r="F1594" s="636"/>
      <c r="G1594" s="636"/>
      <c r="H1594" s="636"/>
      <c r="I1594" s="635"/>
      <c r="J1594" s="635"/>
    </row>
    <row r="1595" ht="14.25" customHeight="1">
      <c r="A1595" s="635"/>
      <c r="B1595" s="635"/>
      <c r="C1595" s="635"/>
      <c r="D1595" s="635"/>
      <c r="E1595" s="636"/>
      <c r="F1595" s="636"/>
      <c r="G1595" s="636"/>
      <c r="H1595" s="636"/>
      <c r="I1595" s="635"/>
      <c r="J1595" s="635"/>
    </row>
    <row r="1596" ht="14.25" customHeight="1">
      <c r="A1596" s="635"/>
      <c r="B1596" s="635"/>
      <c r="C1596" s="635"/>
      <c r="D1596" s="635"/>
      <c r="E1596" s="636"/>
      <c r="F1596" s="636"/>
      <c r="G1596" s="636"/>
      <c r="H1596" s="636"/>
      <c r="I1596" s="635"/>
      <c r="J1596" s="635"/>
    </row>
    <row r="1597" ht="14.25" customHeight="1">
      <c r="A1597" s="635"/>
      <c r="B1597" s="635"/>
      <c r="C1597" s="635"/>
      <c r="D1597" s="635"/>
      <c r="E1597" s="636"/>
      <c r="F1597" s="636"/>
      <c r="G1597" s="636"/>
      <c r="H1597" s="636"/>
      <c r="I1597" s="635"/>
      <c r="J1597" s="635"/>
    </row>
    <row r="1598" ht="14.25" customHeight="1">
      <c r="A1598" s="635"/>
      <c r="B1598" s="635"/>
      <c r="C1598" s="635"/>
      <c r="D1598" s="635"/>
      <c r="E1598" s="636"/>
      <c r="F1598" s="636"/>
      <c r="G1598" s="636"/>
      <c r="H1598" s="636"/>
      <c r="I1598" s="635"/>
      <c r="J1598" s="635"/>
    </row>
    <row r="1599" ht="14.25" customHeight="1">
      <c r="A1599" s="635"/>
      <c r="B1599" s="635"/>
      <c r="C1599" s="635"/>
      <c r="D1599" s="635"/>
      <c r="E1599" s="636"/>
      <c r="F1599" s="636"/>
      <c r="G1599" s="636"/>
      <c r="H1599" s="636"/>
      <c r="I1599" s="635"/>
      <c r="J1599" s="635"/>
    </row>
    <row r="1600" ht="14.25" customHeight="1">
      <c r="A1600" s="635"/>
      <c r="B1600" s="635"/>
      <c r="C1600" s="635"/>
      <c r="D1600" s="635"/>
      <c r="E1600" s="636"/>
      <c r="F1600" s="636"/>
      <c r="G1600" s="636"/>
      <c r="H1600" s="636"/>
      <c r="I1600" s="635"/>
      <c r="J1600" s="635"/>
    </row>
    <row r="1601" ht="14.25" customHeight="1">
      <c r="A1601" s="635"/>
      <c r="B1601" s="635"/>
      <c r="C1601" s="635"/>
      <c r="D1601" s="635"/>
      <c r="E1601" s="636"/>
      <c r="F1601" s="636"/>
      <c r="G1601" s="636"/>
      <c r="H1601" s="636"/>
      <c r="I1601" s="635"/>
      <c r="J1601" s="635"/>
    </row>
    <row r="1602" ht="14.25" customHeight="1">
      <c r="A1602" s="635"/>
      <c r="B1602" s="635"/>
      <c r="C1602" s="635"/>
      <c r="D1602" s="635"/>
      <c r="E1602" s="636"/>
      <c r="F1602" s="636"/>
      <c r="G1602" s="636"/>
      <c r="H1602" s="636"/>
      <c r="I1602" s="635"/>
      <c r="J1602" s="635"/>
    </row>
    <row r="1603" ht="14.25" customHeight="1">
      <c r="A1603" s="635"/>
      <c r="B1603" s="635"/>
      <c r="C1603" s="635"/>
      <c r="D1603" s="635"/>
      <c r="E1603" s="636"/>
      <c r="F1603" s="636"/>
      <c r="G1603" s="636"/>
      <c r="H1603" s="636"/>
      <c r="I1603" s="635"/>
      <c r="J1603" s="635"/>
    </row>
    <row r="1604" ht="14.25" customHeight="1">
      <c r="A1604" s="635"/>
      <c r="B1604" s="635"/>
      <c r="C1604" s="635"/>
      <c r="D1604" s="635"/>
      <c r="E1604" s="636"/>
      <c r="F1604" s="636"/>
      <c r="G1604" s="636"/>
      <c r="H1604" s="636"/>
      <c r="I1604" s="635"/>
      <c r="J1604" s="635"/>
    </row>
    <row r="1605" ht="14.25" customHeight="1">
      <c r="A1605" s="635"/>
      <c r="B1605" s="635"/>
      <c r="C1605" s="635"/>
      <c r="D1605" s="635"/>
      <c r="E1605" s="636"/>
      <c r="F1605" s="636"/>
      <c r="G1605" s="636"/>
      <c r="H1605" s="636"/>
      <c r="I1605" s="635"/>
      <c r="J1605" s="635"/>
    </row>
    <row r="1606" ht="14.25" customHeight="1">
      <c r="A1606" s="635"/>
      <c r="B1606" s="635"/>
      <c r="C1606" s="635"/>
      <c r="D1606" s="635"/>
      <c r="E1606" s="636"/>
      <c r="F1606" s="636"/>
      <c r="G1606" s="636"/>
      <c r="H1606" s="636"/>
      <c r="I1606" s="635"/>
      <c r="J1606" s="635"/>
    </row>
    <row r="1607" ht="14.25" customHeight="1">
      <c r="A1607" s="635"/>
      <c r="B1607" s="635"/>
      <c r="C1607" s="635"/>
      <c r="D1607" s="635"/>
      <c r="E1607" s="636"/>
      <c r="F1607" s="636"/>
      <c r="G1607" s="636"/>
      <c r="H1607" s="636"/>
      <c r="I1607" s="635"/>
      <c r="J1607" s="635"/>
    </row>
    <row r="1608" ht="14.25" customHeight="1">
      <c r="A1608" s="635"/>
      <c r="B1608" s="635"/>
      <c r="C1608" s="635"/>
      <c r="D1608" s="635"/>
      <c r="E1608" s="636"/>
      <c r="F1608" s="636"/>
      <c r="G1608" s="636"/>
      <c r="H1608" s="636"/>
      <c r="I1608" s="635"/>
      <c r="J1608" s="635"/>
    </row>
    <row r="1609" ht="14.25" customHeight="1">
      <c r="A1609" s="635"/>
      <c r="B1609" s="635"/>
      <c r="C1609" s="635"/>
      <c r="D1609" s="635"/>
      <c r="E1609" s="636"/>
      <c r="F1609" s="636"/>
      <c r="G1609" s="636"/>
      <c r="H1609" s="636"/>
      <c r="I1609" s="635"/>
      <c r="J1609" s="635"/>
    </row>
    <row r="1610" ht="14.25" customHeight="1">
      <c r="A1610" s="635"/>
      <c r="B1610" s="635"/>
      <c r="C1610" s="635"/>
      <c r="D1610" s="635"/>
      <c r="E1610" s="636"/>
      <c r="F1610" s="636"/>
      <c r="G1610" s="636"/>
      <c r="H1610" s="636"/>
      <c r="I1610" s="635"/>
      <c r="J1610" s="635"/>
    </row>
    <row r="1611" ht="14.25" customHeight="1">
      <c r="A1611" s="635"/>
      <c r="B1611" s="635"/>
      <c r="C1611" s="635"/>
      <c r="D1611" s="635"/>
      <c r="E1611" s="636"/>
      <c r="F1611" s="636"/>
      <c r="G1611" s="636"/>
      <c r="H1611" s="636"/>
      <c r="I1611" s="635"/>
      <c r="J1611" s="635"/>
    </row>
    <row r="1612" ht="14.25" customHeight="1">
      <c r="A1612" s="635"/>
      <c r="B1612" s="635"/>
      <c r="C1612" s="635"/>
      <c r="D1612" s="635"/>
      <c r="E1612" s="636"/>
      <c r="F1612" s="636"/>
      <c r="G1612" s="636"/>
      <c r="H1612" s="636"/>
      <c r="I1612" s="635"/>
      <c r="J1612" s="635"/>
    </row>
    <row r="1613" ht="14.25" customHeight="1">
      <c r="A1613" s="635"/>
      <c r="B1613" s="635"/>
      <c r="C1613" s="635"/>
      <c r="D1613" s="635"/>
      <c r="E1613" s="636"/>
      <c r="F1613" s="636"/>
      <c r="G1613" s="636"/>
      <c r="H1613" s="636"/>
      <c r="I1613" s="635"/>
      <c r="J1613" s="635"/>
    </row>
    <row r="1614" ht="14.25" customHeight="1">
      <c r="A1614" s="635"/>
      <c r="B1614" s="635"/>
      <c r="C1614" s="635"/>
      <c r="D1614" s="635"/>
      <c r="E1614" s="636"/>
      <c r="F1614" s="636"/>
      <c r="G1614" s="636"/>
      <c r="H1614" s="636"/>
      <c r="I1614" s="635"/>
      <c r="J1614" s="635"/>
    </row>
    <row r="1615" ht="14.25" customHeight="1">
      <c r="A1615" s="635"/>
      <c r="B1615" s="635"/>
      <c r="C1615" s="635"/>
      <c r="D1615" s="635"/>
      <c r="E1615" s="636"/>
      <c r="F1615" s="636"/>
      <c r="G1615" s="636"/>
      <c r="H1615" s="636"/>
      <c r="I1615" s="635"/>
      <c r="J1615" s="635"/>
    </row>
    <row r="1616" ht="14.25" customHeight="1">
      <c r="A1616" s="635"/>
      <c r="B1616" s="635"/>
      <c r="C1616" s="635"/>
      <c r="D1616" s="635"/>
      <c r="E1616" s="636"/>
      <c r="F1616" s="636"/>
      <c r="G1616" s="636"/>
      <c r="H1616" s="636"/>
      <c r="I1616" s="635"/>
      <c r="J1616" s="635"/>
    </row>
    <row r="1617" ht="14.25" customHeight="1">
      <c r="A1617" s="635"/>
      <c r="B1617" s="635"/>
      <c r="C1617" s="635"/>
      <c r="D1617" s="635"/>
      <c r="E1617" s="636"/>
      <c r="F1617" s="636"/>
      <c r="G1617" s="636"/>
      <c r="H1617" s="636"/>
      <c r="I1617" s="635"/>
      <c r="J1617" s="635"/>
    </row>
    <row r="1618" ht="14.25" customHeight="1">
      <c r="A1618" s="635"/>
      <c r="B1618" s="635"/>
      <c r="C1618" s="635"/>
      <c r="D1618" s="635"/>
      <c r="E1618" s="636"/>
      <c r="F1618" s="636"/>
      <c r="G1618" s="636"/>
      <c r="H1618" s="636"/>
      <c r="I1618" s="635"/>
      <c r="J1618" s="635"/>
    </row>
    <row r="1619" ht="14.25" customHeight="1">
      <c r="A1619" s="635"/>
      <c r="B1619" s="635"/>
      <c r="C1619" s="635"/>
      <c r="D1619" s="635"/>
      <c r="E1619" s="636"/>
      <c r="F1619" s="636"/>
      <c r="G1619" s="636"/>
      <c r="H1619" s="636"/>
      <c r="I1619" s="635"/>
      <c r="J1619" s="635"/>
    </row>
    <row r="1620" ht="14.25" customHeight="1">
      <c r="A1620" s="635"/>
      <c r="B1620" s="635"/>
      <c r="C1620" s="635"/>
      <c r="D1620" s="635"/>
      <c r="E1620" s="636"/>
      <c r="F1620" s="636"/>
      <c r="G1620" s="636"/>
      <c r="H1620" s="636"/>
      <c r="I1620" s="635"/>
      <c r="J1620" s="635"/>
    </row>
    <row r="1621" ht="14.25" customHeight="1">
      <c r="A1621" s="635"/>
      <c r="B1621" s="635"/>
      <c r="C1621" s="635"/>
      <c r="D1621" s="635"/>
      <c r="E1621" s="636"/>
      <c r="F1621" s="636"/>
      <c r="G1621" s="636"/>
      <c r="H1621" s="636"/>
      <c r="I1621" s="635"/>
      <c r="J1621" s="635"/>
    </row>
    <row r="1622" ht="14.25" customHeight="1">
      <c r="A1622" s="635"/>
      <c r="B1622" s="635"/>
      <c r="C1622" s="635"/>
      <c r="D1622" s="635"/>
      <c r="E1622" s="636"/>
      <c r="F1622" s="636"/>
      <c r="G1622" s="636"/>
      <c r="H1622" s="636"/>
      <c r="I1622" s="635"/>
      <c r="J1622" s="635"/>
    </row>
    <row r="1623" ht="14.25" customHeight="1">
      <c r="A1623" s="635"/>
      <c r="B1623" s="635"/>
      <c r="C1623" s="635"/>
      <c r="D1623" s="635"/>
      <c r="E1623" s="636"/>
      <c r="F1623" s="636"/>
      <c r="G1623" s="636"/>
      <c r="H1623" s="636"/>
      <c r="I1623" s="635"/>
      <c r="J1623" s="635"/>
    </row>
    <row r="1624" ht="14.25" customHeight="1">
      <c r="A1624" s="635"/>
      <c r="B1624" s="635"/>
      <c r="C1624" s="635"/>
      <c r="D1624" s="635"/>
      <c r="E1624" s="636"/>
      <c r="F1624" s="636"/>
      <c r="G1624" s="636"/>
      <c r="H1624" s="636"/>
      <c r="I1624" s="635"/>
      <c r="J1624" s="635"/>
    </row>
    <row r="1625" ht="14.25" customHeight="1">
      <c r="A1625" s="635"/>
      <c r="B1625" s="635"/>
      <c r="C1625" s="635"/>
      <c r="D1625" s="635"/>
      <c r="E1625" s="636"/>
      <c r="F1625" s="636"/>
      <c r="G1625" s="636"/>
      <c r="H1625" s="636"/>
      <c r="I1625" s="635"/>
      <c r="J1625" s="635"/>
    </row>
    <row r="1626" ht="14.25" customHeight="1">
      <c r="A1626" s="635"/>
      <c r="B1626" s="635"/>
      <c r="C1626" s="635"/>
      <c r="D1626" s="635"/>
      <c r="E1626" s="636"/>
      <c r="F1626" s="636"/>
      <c r="G1626" s="636"/>
      <c r="H1626" s="636"/>
      <c r="I1626" s="635"/>
      <c r="J1626" s="635"/>
    </row>
    <row r="1627" ht="14.25" customHeight="1">
      <c r="A1627" s="635"/>
      <c r="B1627" s="635"/>
      <c r="C1627" s="635"/>
      <c r="D1627" s="635"/>
      <c r="E1627" s="636"/>
      <c r="F1627" s="636"/>
      <c r="G1627" s="636"/>
      <c r="H1627" s="636"/>
      <c r="I1627" s="635"/>
      <c r="J1627" s="635"/>
    </row>
    <row r="1628" ht="14.25" customHeight="1">
      <c r="A1628" s="635"/>
      <c r="B1628" s="635"/>
      <c r="C1628" s="635"/>
      <c r="D1628" s="635"/>
      <c r="E1628" s="636"/>
      <c r="F1628" s="636"/>
      <c r="G1628" s="636"/>
      <c r="H1628" s="636"/>
      <c r="I1628" s="635"/>
      <c r="J1628" s="635"/>
    </row>
    <row r="1629" ht="14.25" customHeight="1">
      <c r="A1629" s="635"/>
      <c r="B1629" s="635"/>
      <c r="C1629" s="635"/>
      <c r="D1629" s="635"/>
      <c r="E1629" s="636"/>
      <c r="F1629" s="636"/>
      <c r="G1629" s="636"/>
      <c r="H1629" s="636"/>
      <c r="I1629" s="635"/>
      <c r="J1629" s="635"/>
    </row>
    <row r="1630" ht="14.25" customHeight="1">
      <c r="A1630" s="635"/>
      <c r="B1630" s="635"/>
      <c r="C1630" s="635"/>
      <c r="D1630" s="635"/>
      <c r="E1630" s="636"/>
      <c r="F1630" s="636"/>
      <c r="G1630" s="636"/>
      <c r="H1630" s="636"/>
      <c r="I1630" s="635"/>
      <c r="J1630" s="635"/>
    </row>
    <row r="1631" ht="14.25" customHeight="1">
      <c r="A1631" s="635"/>
      <c r="B1631" s="635"/>
      <c r="C1631" s="635"/>
      <c r="D1631" s="635"/>
      <c r="E1631" s="636"/>
      <c r="F1631" s="636"/>
      <c r="G1631" s="636"/>
      <c r="H1631" s="636"/>
      <c r="I1631" s="635"/>
      <c r="J1631" s="635"/>
    </row>
    <row r="1632" ht="14.25" customHeight="1">
      <c r="A1632" s="635"/>
      <c r="B1632" s="635"/>
      <c r="C1632" s="635"/>
      <c r="D1632" s="635"/>
      <c r="E1632" s="636"/>
      <c r="F1632" s="636"/>
      <c r="G1632" s="636"/>
      <c r="H1632" s="636"/>
      <c r="I1632" s="635"/>
      <c r="J1632" s="635"/>
    </row>
    <row r="1633" ht="14.25" customHeight="1">
      <c r="A1633" s="635"/>
      <c r="B1633" s="635"/>
      <c r="C1633" s="635"/>
      <c r="D1633" s="635"/>
      <c r="E1633" s="636"/>
      <c r="F1633" s="636"/>
      <c r="G1633" s="636"/>
      <c r="H1633" s="636"/>
      <c r="I1633" s="635"/>
      <c r="J1633" s="635"/>
    </row>
    <row r="1634" ht="14.25" customHeight="1">
      <c r="A1634" s="635"/>
      <c r="B1634" s="635"/>
      <c r="C1634" s="635"/>
      <c r="D1634" s="635"/>
      <c r="E1634" s="636"/>
      <c r="F1634" s="636"/>
      <c r="G1634" s="636"/>
      <c r="H1634" s="636"/>
      <c r="I1634" s="635"/>
      <c r="J1634" s="635"/>
    </row>
    <row r="1635" ht="14.25" customHeight="1">
      <c r="A1635" s="635"/>
      <c r="B1635" s="635"/>
      <c r="C1635" s="635"/>
      <c r="D1635" s="635"/>
      <c r="E1635" s="636"/>
      <c r="F1635" s="636"/>
      <c r="G1635" s="636"/>
      <c r="H1635" s="636"/>
      <c r="I1635" s="635"/>
      <c r="J1635" s="635"/>
    </row>
    <row r="1636" ht="14.25" customHeight="1">
      <c r="A1636" s="635"/>
      <c r="B1636" s="635"/>
      <c r="C1636" s="635"/>
      <c r="D1636" s="635"/>
      <c r="E1636" s="636"/>
      <c r="F1636" s="636"/>
      <c r="G1636" s="636"/>
      <c r="H1636" s="636"/>
      <c r="I1636" s="635"/>
      <c r="J1636" s="635"/>
    </row>
    <row r="1637" ht="14.25" customHeight="1">
      <c r="A1637" s="635"/>
      <c r="B1637" s="635"/>
      <c r="C1637" s="635"/>
      <c r="D1637" s="635"/>
      <c r="E1637" s="636"/>
      <c r="F1637" s="636"/>
      <c r="G1637" s="636"/>
      <c r="H1637" s="636"/>
      <c r="I1637" s="635"/>
      <c r="J1637" s="635"/>
    </row>
    <row r="1638" ht="14.25" customHeight="1">
      <c r="A1638" s="635"/>
      <c r="B1638" s="635"/>
      <c r="C1638" s="635"/>
      <c r="D1638" s="635"/>
      <c r="E1638" s="636"/>
      <c r="F1638" s="636"/>
      <c r="G1638" s="636"/>
      <c r="H1638" s="636"/>
      <c r="I1638" s="635"/>
      <c r="J1638" s="635"/>
    </row>
    <row r="1639" ht="14.25" customHeight="1">
      <c r="A1639" s="635"/>
      <c r="B1639" s="635"/>
      <c r="C1639" s="635"/>
      <c r="D1639" s="635"/>
      <c r="E1639" s="636"/>
      <c r="F1639" s="636"/>
      <c r="G1639" s="636"/>
      <c r="H1639" s="636"/>
      <c r="I1639" s="635"/>
      <c r="J1639" s="635"/>
    </row>
    <row r="1640" ht="14.25" customHeight="1">
      <c r="A1640" s="635"/>
      <c r="B1640" s="635"/>
      <c r="C1640" s="635"/>
      <c r="D1640" s="635"/>
      <c r="E1640" s="636"/>
      <c r="F1640" s="636"/>
      <c r="G1640" s="636"/>
      <c r="H1640" s="636"/>
      <c r="I1640" s="635"/>
      <c r="J1640" s="635"/>
    </row>
    <row r="1641" ht="14.25" customHeight="1">
      <c r="A1641" s="635"/>
      <c r="B1641" s="635"/>
      <c r="C1641" s="635"/>
      <c r="D1641" s="635"/>
      <c r="E1641" s="636"/>
      <c r="F1641" s="636"/>
      <c r="G1641" s="636"/>
      <c r="H1641" s="636"/>
      <c r="I1641" s="635"/>
      <c r="J1641" s="635"/>
    </row>
    <row r="1642" ht="14.25" customHeight="1">
      <c r="A1642" s="635"/>
      <c r="B1642" s="635"/>
      <c r="C1642" s="635"/>
      <c r="D1642" s="635"/>
      <c r="E1642" s="636"/>
      <c r="F1642" s="636"/>
      <c r="G1642" s="636"/>
      <c r="H1642" s="636"/>
      <c r="I1642" s="635"/>
      <c r="J1642" s="635"/>
    </row>
    <row r="1643" ht="14.25" customHeight="1">
      <c r="A1643" s="635"/>
      <c r="B1643" s="635"/>
      <c r="C1643" s="635"/>
      <c r="D1643" s="635"/>
      <c r="E1643" s="636"/>
      <c r="F1643" s="636"/>
      <c r="G1643" s="636"/>
      <c r="H1643" s="636"/>
      <c r="I1643" s="635"/>
      <c r="J1643" s="635"/>
    </row>
    <row r="1644" ht="14.25" customHeight="1">
      <c r="A1644" s="635"/>
      <c r="B1644" s="635"/>
      <c r="C1644" s="635"/>
      <c r="D1644" s="635"/>
      <c r="E1644" s="636"/>
      <c r="F1644" s="636"/>
      <c r="G1644" s="636"/>
      <c r="H1644" s="636"/>
      <c r="I1644" s="635"/>
      <c r="J1644" s="635"/>
    </row>
    <row r="1645" ht="14.25" customHeight="1">
      <c r="A1645" s="635"/>
      <c r="B1645" s="635"/>
      <c r="C1645" s="635"/>
      <c r="D1645" s="635"/>
      <c r="E1645" s="636"/>
      <c r="F1645" s="636"/>
      <c r="G1645" s="636"/>
      <c r="H1645" s="636"/>
      <c r="I1645" s="635"/>
      <c r="J1645" s="635"/>
    </row>
    <row r="1646" ht="14.25" customHeight="1">
      <c r="A1646" s="635"/>
      <c r="B1646" s="635"/>
      <c r="C1646" s="635"/>
      <c r="D1646" s="635"/>
      <c r="E1646" s="636"/>
      <c r="F1646" s="636"/>
      <c r="G1646" s="636"/>
      <c r="H1646" s="636"/>
      <c r="I1646" s="635"/>
      <c r="J1646" s="635"/>
    </row>
    <row r="1647" ht="14.25" customHeight="1">
      <c r="A1647" s="635"/>
      <c r="B1647" s="635"/>
      <c r="C1647" s="635"/>
      <c r="D1647" s="635"/>
      <c r="E1647" s="636"/>
      <c r="F1647" s="636"/>
      <c r="G1647" s="636"/>
      <c r="H1647" s="636"/>
      <c r="I1647" s="635"/>
      <c r="J1647" s="635"/>
    </row>
    <row r="1648" ht="14.25" customHeight="1">
      <c r="A1648" s="635"/>
      <c r="B1648" s="635"/>
      <c r="C1648" s="635"/>
      <c r="D1648" s="635"/>
      <c r="E1648" s="636"/>
      <c r="F1648" s="636"/>
      <c r="G1648" s="636"/>
      <c r="H1648" s="636"/>
      <c r="I1648" s="635"/>
      <c r="J1648" s="635"/>
    </row>
    <row r="1649" ht="14.25" customHeight="1">
      <c r="A1649" s="635"/>
      <c r="B1649" s="635"/>
      <c r="C1649" s="635"/>
      <c r="D1649" s="635"/>
      <c r="E1649" s="636"/>
      <c r="F1649" s="636"/>
      <c r="G1649" s="636"/>
      <c r="H1649" s="636"/>
      <c r="I1649" s="635"/>
      <c r="J1649" s="635"/>
    </row>
    <row r="1650" ht="14.25" customHeight="1">
      <c r="A1650" s="635"/>
      <c r="B1650" s="635"/>
      <c r="C1650" s="635"/>
      <c r="D1650" s="635"/>
      <c r="E1650" s="636"/>
      <c r="F1650" s="636"/>
      <c r="G1650" s="636"/>
      <c r="H1650" s="636"/>
      <c r="I1650" s="635"/>
      <c r="J1650" s="635"/>
    </row>
    <row r="1651" ht="14.25" customHeight="1">
      <c r="A1651" s="635"/>
      <c r="B1651" s="635"/>
      <c r="C1651" s="635"/>
      <c r="D1651" s="635"/>
      <c r="E1651" s="636"/>
      <c r="F1651" s="636"/>
      <c r="G1651" s="636"/>
      <c r="H1651" s="636"/>
      <c r="I1651" s="635"/>
      <c r="J1651" s="635"/>
    </row>
    <row r="1652" ht="14.25" customHeight="1">
      <c r="A1652" s="635"/>
      <c r="B1652" s="635"/>
      <c r="C1652" s="635"/>
      <c r="D1652" s="635"/>
      <c r="E1652" s="636"/>
      <c r="F1652" s="636"/>
      <c r="G1652" s="636"/>
      <c r="H1652" s="636"/>
      <c r="I1652" s="635"/>
      <c r="J1652" s="635"/>
    </row>
    <row r="1653" ht="14.25" customHeight="1">
      <c r="A1653" s="635"/>
      <c r="B1653" s="635"/>
      <c r="C1653" s="635"/>
      <c r="D1653" s="635"/>
      <c r="E1653" s="636"/>
      <c r="F1653" s="636"/>
      <c r="G1653" s="636"/>
      <c r="H1653" s="636"/>
      <c r="I1653" s="635"/>
      <c r="J1653" s="635"/>
    </row>
    <row r="1654" ht="14.25" customHeight="1">
      <c r="A1654" s="635"/>
      <c r="B1654" s="635"/>
      <c r="C1654" s="635"/>
      <c r="D1654" s="635"/>
      <c r="E1654" s="636"/>
      <c r="F1654" s="636"/>
      <c r="G1654" s="636"/>
      <c r="H1654" s="636"/>
      <c r="I1654" s="635"/>
      <c r="J1654" s="635"/>
    </row>
    <row r="1655" ht="14.25" customHeight="1">
      <c r="A1655" s="635"/>
      <c r="B1655" s="635"/>
      <c r="C1655" s="635"/>
      <c r="D1655" s="635"/>
      <c r="E1655" s="636"/>
      <c r="F1655" s="636"/>
      <c r="G1655" s="636"/>
      <c r="H1655" s="636"/>
      <c r="I1655" s="635"/>
      <c r="J1655" s="635"/>
    </row>
    <row r="1656" ht="14.25" customHeight="1">
      <c r="A1656" s="635"/>
      <c r="B1656" s="635"/>
      <c r="C1656" s="635"/>
      <c r="D1656" s="635"/>
      <c r="E1656" s="636"/>
      <c r="F1656" s="636"/>
      <c r="G1656" s="636"/>
      <c r="H1656" s="636"/>
      <c r="I1656" s="635"/>
      <c r="J1656" s="635"/>
    </row>
    <row r="1657" ht="14.25" customHeight="1">
      <c r="A1657" s="635"/>
      <c r="B1657" s="635"/>
      <c r="C1657" s="635"/>
      <c r="D1657" s="635"/>
      <c r="E1657" s="636"/>
      <c r="F1657" s="636"/>
      <c r="G1657" s="636"/>
      <c r="H1657" s="636"/>
      <c r="I1657" s="635"/>
      <c r="J1657" s="635"/>
    </row>
    <row r="1658" ht="14.25" customHeight="1">
      <c r="A1658" s="635"/>
      <c r="B1658" s="635"/>
      <c r="C1658" s="635"/>
      <c r="D1658" s="635"/>
      <c r="E1658" s="636"/>
      <c r="F1658" s="636"/>
      <c r="G1658" s="636"/>
      <c r="H1658" s="636"/>
      <c r="I1658" s="635"/>
      <c r="J1658" s="635"/>
    </row>
    <row r="1659" ht="14.25" customHeight="1">
      <c r="A1659" s="635"/>
      <c r="B1659" s="635"/>
      <c r="C1659" s="635"/>
      <c r="D1659" s="635"/>
      <c r="E1659" s="636"/>
      <c r="F1659" s="636"/>
      <c r="G1659" s="636"/>
      <c r="H1659" s="636"/>
      <c r="I1659" s="635"/>
      <c r="J1659" s="635"/>
    </row>
    <row r="1660" ht="14.25" customHeight="1">
      <c r="A1660" s="635"/>
      <c r="B1660" s="635"/>
      <c r="C1660" s="635"/>
      <c r="D1660" s="635"/>
      <c r="E1660" s="636"/>
      <c r="F1660" s="636"/>
      <c r="G1660" s="636"/>
      <c r="H1660" s="636"/>
      <c r="I1660" s="635"/>
      <c r="J1660" s="635"/>
    </row>
    <row r="1661" ht="14.25" customHeight="1">
      <c r="A1661" s="635"/>
      <c r="B1661" s="635"/>
      <c r="C1661" s="635"/>
      <c r="D1661" s="635"/>
      <c r="E1661" s="636"/>
      <c r="F1661" s="636"/>
      <c r="G1661" s="636"/>
      <c r="H1661" s="636"/>
      <c r="I1661" s="635"/>
      <c r="J1661" s="635"/>
    </row>
    <row r="1662" ht="14.25" customHeight="1">
      <c r="A1662" s="635"/>
      <c r="B1662" s="635"/>
      <c r="C1662" s="635"/>
      <c r="D1662" s="635"/>
      <c r="E1662" s="636"/>
      <c r="F1662" s="636"/>
      <c r="G1662" s="636"/>
      <c r="H1662" s="636"/>
      <c r="I1662" s="635"/>
      <c r="J1662" s="635"/>
    </row>
    <row r="1663" ht="14.25" customHeight="1">
      <c r="A1663" s="635"/>
      <c r="B1663" s="635"/>
      <c r="C1663" s="635"/>
      <c r="D1663" s="635"/>
      <c r="E1663" s="636"/>
      <c r="F1663" s="636"/>
      <c r="G1663" s="636"/>
      <c r="H1663" s="636"/>
      <c r="I1663" s="635"/>
      <c r="J1663" s="635"/>
    </row>
    <row r="1664" ht="14.25" customHeight="1">
      <c r="A1664" s="635"/>
      <c r="B1664" s="635"/>
      <c r="C1664" s="635"/>
      <c r="D1664" s="635"/>
      <c r="E1664" s="636"/>
      <c r="F1664" s="636"/>
      <c r="G1664" s="636"/>
      <c r="H1664" s="636"/>
      <c r="I1664" s="635"/>
      <c r="J1664" s="635"/>
    </row>
    <row r="1665" ht="14.25" customHeight="1">
      <c r="A1665" s="635"/>
      <c r="B1665" s="635"/>
      <c r="C1665" s="635"/>
      <c r="D1665" s="635"/>
      <c r="E1665" s="636"/>
      <c r="F1665" s="636"/>
      <c r="G1665" s="636"/>
      <c r="H1665" s="636"/>
      <c r="I1665" s="635"/>
      <c r="J1665" s="635"/>
    </row>
    <row r="1666" ht="14.25" customHeight="1">
      <c r="A1666" s="635"/>
      <c r="B1666" s="635"/>
      <c r="C1666" s="635"/>
      <c r="D1666" s="635"/>
      <c r="E1666" s="636"/>
      <c r="F1666" s="636"/>
      <c r="G1666" s="636"/>
      <c r="H1666" s="636"/>
      <c r="I1666" s="635"/>
      <c r="J1666" s="635"/>
    </row>
    <row r="1667" ht="14.25" customHeight="1">
      <c r="A1667" s="635"/>
      <c r="B1667" s="635"/>
      <c r="C1667" s="635"/>
      <c r="D1667" s="635"/>
      <c r="E1667" s="636"/>
      <c r="F1667" s="636"/>
      <c r="G1667" s="636"/>
      <c r="H1667" s="636"/>
      <c r="I1667" s="635"/>
      <c r="J1667" s="635"/>
    </row>
    <row r="1668" ht="14.25" customHeight="1">
      <c r="A1668" s="635"/>
      <c r="B1668" s="635"/>
      <c r="C1668" s="635"/>
      <c r="D1668" s="635"/>
      <c r="E1668" s="636"/>
      <c r="F1668" s="636"/>
      <c r="G1668" s="636"/>
      <c r="H1668" s="636"/>
      <c r="I1668" s="635"/>
      <c r="J1668" s="635"/>
    </row>
    <row r="1669" ht="14.25" customHeight="1">
      <c r="A1669" s="635"/>
      <c r="B1669" s="635"/>
      <c r="C1669" s="635"/>
      <c r="D1669" s="635"/>
      <c r="E1669" s="636"/>
      <c r="F1669" s="636"/>
      <c r="G1669" s="636"/>
      <c r="H1669" s="636"/>
      <c r="I1669" s="635"/>
      <c r="J1669" s="635"/>
    </row>
    <row r="1670" ht="14.25" customHeight="1">
      <c r="A1670" s="635"/>
      <c r="B1670" s="635"/>
      <c r="C1670" s="635"/>
      <c r="D1670" s="635"/>
      <c r="E1670" s="636"/>
      <c r="F1670" s="636"/>
      <c r="G1670" s="636"/>
      <c r="H1670" s="636"/>
      <c r="I1670" s="635"/>
      <c r="J1670" s="635"/>
    </row>
    <row r="1671" ht="14.25" customHeight="1">
      <c r="A1671" s="635"/>
      <c r="B1671" s="635"/>
      <c r="C1671" s="635"/>
      <c r="D1671" s="635"/>
      <c r="E1671" s="636"/>
      <c r="F1671" s="636"/>
      <c r="G1671" s="636"/>
      <c r="H1671" s="636"/>
      <c r="I1671" s="635"/>
      <c r="J1671" s="635"/>
    </row>
    <row r="1672" ht="14.25" customHeight="1">
      <c r="A1672" s="635"/>
      <c r="B1672" s="635"/>
      <c r="C1672" s="635"/>
      <c r="D1672" s="635"/>
      <c r="E1672" s="636"/>
      <c r="F1672" s="636"/>
      <c r="G1672" s="636"/>
      <c r="H1672" s="636"/>
      <c r="I1672" s="635"/>
      <c r="J1672" s="635"/>
    </row>
    <row r="1673" ht="14.25" customHeight="1">
      <c r="A1673" s="635"/>
      <c r="B1673" s="635"/>
      <c r="C1673" s="635"/>
      <c r="D1673" s="635"/>
      <c r="E1673" s="636"/>
      <c r="F1673" s="636"/>
      <c r="G1673" s="636"/>
      <c r="H1673" s="636"/>
      <c r="I1673" s="635"/>
      <c r="J1673" s="635"/>
    </row>
    <row r="1674" ht="14.25" customHeight="1">
      <c r="A1674" s="635"/>
      <c r="B1674" s="635"/>
      <c r="C1674" s="635"/>
      <c r="D1674" s="635"/>
      <c r="E1674" s="636"/>
      <c r="F1674" s="636"/>
      <c r="G1674" s="636"/>
      <c r="H1674" s="636"/>
      <c r="I1674" s="635"/>
      <c r="J1674" s="635"/>
    </row>
    <row r="1675" ht="14.25" customHeight="1">
      <c r="A1675" s="635"/>
      <c r="B1675" s="635"/>
      <c r="C1675" s="635"/>
      <c r="D1675" s="635"/>
      <c r="E1675" s="636"/>
      <c r="F1675" s="636"/>
      <c r="G1675" s="636"/>
      <c r="H1675" s="636"/>
      <c r="I1675" s="635"/>
      <c r="J1675" s="635"/>
    </row>
    <row r="1676" ht="14.25" customHeight="1">
      <c r="A1676" s="635"/>
      <c r="B1676" s="635"/>
      <c r="C1676" s="635"/>
      <c r="D1676" s="635"/>
      <c r="E1676" s="636"/>
      <c r="F1676" s="636"/>
      <c r="G1676" s="636"/>
      <c r="H1676" s="636"/>
      <c r="I1676" s="635"/>
      <c r="J1676" s="635"/>
    </row>
    <row r="1677" ht="14.25" customHeight="1">
      <c r="A1677" s="635"/>
      <c r="B1677" s="635"/>
      <c r="C1677" s="635"/>
      <c r="D1677" s="635"/>
      <c r="E1677" s="636"/>
      <c r="F1677" s="636"/>
      <c r="G1677" s="636"/>
      <c r="H1677" s="636"/>
      <c r="I1677" s="635"/>
      <c r="J1677" s="635"/>
    </row>
    <row r="1678" ht="14.25" customHeight="1">
      <c r="A1678" s="635"/>
      <c r="B1678" s="635"/>
      <c r="C1678" s="635"/>
      <c r="D1678" s="635"/>
      <c r="E1678" s="636"/>
      <c r="F1678" s="636"/>
      <c r="G1678" s="636"/>
      <c r="H1678" s="636"/>
      <c r="I1678" s="635"/>
      <c r="J1678" s="635"/>
    </row>
    <row r="1679" ht="14.25" customHeight="1">
      <c r="A1679" s="635"/>
      <c r="B1679" s="635"/>
      <c r="C1679" s="635"/>
      <c r="D1679" s="635"/>
      <c r="E1679" s="636"/>
      <c r="F1679" s="636"/>
      <c r="G1679" s="636"/>
      <c r="H1679" s="636"/>
      <c r="I1679" s="635"/>
      <c r="J1679" s="635"/>
    </row>
    <row r="1680" ht="14.25" customHeight="1">
      <c r="A1680" s="635"/>
      <c r="B1680" s="635"/>
      <c r="C1680" s="635"/>
      <c r="D1680" s="635"/>
      <c r="E1680" s="636"/>
      <c r="F1680" s="636"/>
      <c r="G1680" s="636"/>
      <c r="H1680" s="636"/>
      <c r="I1680" s="635"/>
      <c r="J1680" s="635"/>
    </row>
    <row r="1681" ht="14.25" customHeight="1">
      <c r="A1681" s="635"/>
      <c r="B1681" s="635"/>
      <c r="C1681" s="635"/>
      <c r="D1681" s="635"/>
      <c r="E1681" s="636"/>
      <c r="F1681" s="636"/>
      <c r="G1681" s="636"/>
      <c r="H1681" s="636"/>
      <c r="I1681" s="635"/>
      <c r="J1681" s="635"/>
    </row>
    <row r="1682" ht="14.25" customHeight="1">
      <c r="A1682" s="635"/>
      <c r="B1682" s="635"/>
      <c r="C1682" s="635"/>
      <c r="D1682" s="635"/>
      <c r="E1682" s="636"/>
      <c r="F1682" s="636"/>
      <c r="G1682" s="636"/>
      <c r="H1682" s="636"/>
      <c r="I1682" s="635"/>
      <c r="J1682" s="635"/>
    </row>
    <row r="1683" ht="14.25" customHeight="1">
      <c r="A1683" s="635"/>
      <c r="B1683" s="635"/>
      <c r="C1683" s="635"/>
      <c r="D1683" s="635"/>
      <c r="E1683" s="636"/>
      <c r="F1683" s="636"/>
      <c r="G1683" s="636"/>
      <c r="H1683" s="636"/>
      <c r="I1683" s="635"/>
      <c r="J1683" s="635"/>
    </row>
    <row r="1684" ht="14.25" customHeight="1">
      <c r="A1684" s="635"/>
      <c r="B1684" s="635"/>
      <c r="C1684" s="635"/>
      <c r="D1684" s="635"/>
      <c r="E1684" s="636"/>
      <c r="F1684" s="636"/>
      <c r="G1684" s="636"/>
      <c r="H1684" s="636"/>
      <c r="I1684" s="635"/>
      <c r="J1684" s="635"/>
    </row>
    <row r="1685" ht="14.25" customHeight="1">
      <c r="A1685" s="635"/>
      <c r="B1685" s="635"/>
      <c r="C1685" s="635"/>
      <c r="D1685" s="635"/>
      <c r="E1685" s="636"/>
      <c r="F1685" s="636"/>
      <c r="G1685" s="636"/>
      <c r="H1685" s="636"/>
      <c r="I1685" s="635"/>
      <c r="J1685" s="635"/>
    </row>
    <row r="1686" ht="14.25" customHeight="1">
      <c r="A1686" s="635"/>
      <c r="B1686" s="635"/>
      <c r="C1686" s="635"/>
      <c r="D1686" s="635"/>
      <c r="E1686" s="636"/>
      <c r="F1686" s="636"/>
      <c r="G1686" s="636"/>
      <c r="H1686" s="636"/>
      <c r="I1686" s="635"/>
      <c r="J1686" s="635"/>
    </row>
    <row r="1687" ht="14.25" customHeight="1">
      <c r="A1687" s="635"/>
      <c r="B1687" s="635"/>
      <c r="C1687" s="635"/>
      <c r="D1687" s="635"/>
      <c r="E1687" s="636"/>
      <c r="F1687" s="636"/>
      <c r="G1687" s="636"/>
      <c r="H1687" s="636"/>
      <c r="I1687" s="635"/>
      <c r="J1687" s="635"/>
    </row>
    <row r="1688" ht="14.25" customHeight="1">
      <c r="A1688" s="635"/>
      <c r="B1688" s="635"/>
      <c r="C1688" s="635"/>
      <c r="D1688" s="635"/>
      <c r="E1688" s="636"/>
      <c r="F1688" s="636"/>
      <c r="G1688" s="636"/>
      <c r="H1688" s="636"/>
      <c r="I1688" s="635"/>
      <c r="J1688" s="635"/>
    </row>
    <row r="1689" ht="14.25" customHeight="1">
      <c r="A1689" s="635"/>
      <c r="B1689" s="635"/>
      <c r="C1689" s="635"/>
      <c r="D1689" s="635"/>
      <c r="E1689" s="636"/>
      <c r="F1689" s="636"/>
      <c r="G1689" s="636"/>
      <c r="H1689" s="636"/>
      <c r="I1689" s="635"/>
      <c r="J1689" s="635"/>
    </row>
    <row r="1690" ht="14.25" customHeight="1">
      <c r="A1690" s="635"/>
      <c r="B1690" s="635"/>
      <c r="C1690" s="635"/>
      <c r="D1690" s="635"/>
      <c r="E1690" s="636"/>
      <c r="F1690" s="636"/>
      <c r="G1690" s="636"/>
      <c r="H1690" s="636"/>
      <c r="I1690" s="635"/>
      <c r="J1690" s="635"/>
    </row>
    <row r="1691" ht="14.25" customHeight="1">
      <c r="A1691" s="635"/>
      <c r="B1691" s="635"/>
      <c r="C1691" s="635"/>
      <c r="D1691" s="635"/>
      <c r="E1691" s="636"/>
      <c r="F1691" s="636"/>
      <c r="G1691" s="636"/>
      <c r="H1691" s="636"/>
      <c r="I1691" s="635"/>
      <c r="J1691" s="635"/>
    </row>
    <row r="1692" ht="14.25" customHeight="1">
      <c r="A1692" s="635"/>
      <c r="B1692" s="635"/>
      <c r="C1692" s="635"/>
      <c r="D1692" s="635"/>
      <c r="E1692" s="636"/>
      <c r="F1692" s="636"/>
      <c r="G1692" s="636"/>
      <c r="H1692" s="636"/>
      <c r="I1692" s="635"/>
      <c r="J1692" s="635"/>
    </row>
    <row r="1693" ht="14.25" customHeight="1">
      <c r="A1693" s="635"/>
      <c r="B1693" s="635"/>
      <c r="C1693" s="635"/>
      <c r="D1693" s="635"/>
      <c r="E1693" s="636"/>
      <c r="F1693" s="636"/>
      <c r="G1693" s="636"/>
      <c r="H1693" s="636"/>
      <c r="I1693" s="635"/>
      <c r="J1693" s="635"/>
    </row>
    <row r="1694" ht="14.25" customHeight="1">
      <c r="A1694" s="635"/>
      <c r="B1694" s="635"/>
      <c r="C1694" s="635"/>
      <c r="D1694" s="635"/>
      <c r="E1694" s="636"/>
      <c r="F1694" s="636"/>
      <c r="G1694" s="636"/>
      <c r="H1694" s="636"/>
      <c r="I1694" s="635"/>
      <c r="J1694" s="635"/>
    </row>
    <row r="1695" ht="14.25" customHeight="1">
      <c r="A1695" s="635"/>
      <c r="B1695" s="635"/>
      <c r="C1695" s="635"/>
      <c r="D1695" s="635"/>
      <c r="E1695" s="636"/>
      <c r="F1695" s="636"/>
      <c r="G1695" s="636"/>
      <c r="H1695" s="636"/>
      <c r="I1695" s="635"/>
      <c r="J1695" s="635"/>
    </row>
    <row r="1696" ht="14.25" customHeight="1">
      <c r="A1696" s="635"/>
      <c r="B1696" s="635"/>
      <c r="C1696" s="635"/>
      <c r="D1696" s="635"/>
      <c r="E1696" s="636"/>
      <c r="F1696" s="636"/>
      <c r="G1696" s="636"/>
      <c r="H1696" s="636"/>
      <c r="I1696" s="635"/>
      <c r="J1696" s="635"/>
    </row>
    <row r="1697" ht="14.25" customHeight="1">
      <c r="A1697" s="635"/>
      <c r="B1697" s="635"/>
      <c r="C1697" s="635"/>
      <c r="D1697" s="635"/>
      <c r="E1697" s="636"/>
      <c r="F1697" s="636"/>
      <c r="G1697" s="636"/>
      <c r="H1697" s="636"/>
      <c r="I1697" s="635"/>
      <c r="J1697" s="635"/>
    </row>
    <row r="1698" ht="14.25" customHeight="1">
      <c r="A1698" s="635"/>
      <c r="B1698" s="635"/>
      <c r="C1698" s="635"/>
      <c r="D1698" s="635"/>
      <c r="E1698" s="636"/>
      <c r="F1698" s="636"/>
      <c r="G1698" s="636"/>
      <c r="H1698" s="636"/>
      <c r="I1698" s="635"/>
      <c r="J1698" s="635"/>
    </row>
    <row r="1699" ht="14.25" customHeight="1">
      <c r="A1699" s="635"/>
      <c r="B1699" s="635"/>
      <c r="C1699" s="635"/>
      <c r="D1699" s="635"/>
      <c r="E1699" s="636"/>
      <c r="F1699" s="636"/>
      <c r="G1699" s="636"/>
      <c r="H1699" s="636"/>
      <c r="I1699" s="635"/>
      <c r="J1699" s="635"/>
    </row>
    <row r="1700" ht="14.25" customHeight="1">
      <c r="A1700" s="635"/>
      <c r="B1700" s="635"/>
      <c r="C1700" s="635"/>
      <c r="D1700" s="635"/>
      <c r="E1700" s="636"/>
      <c r="F1700" s="636"/>
      <c r="G1700" s="636"/>
      <c r="H1700" s="636"/>
      <c r="I1700" s="635"/>
      <c r="J1700" s="635"/>
    </row>
    <row r="1701" ht="14.25" customHeight="1">
      <c r="A1701" s="635"/>
      <c r="B1701" s="635"/>
      <c r="C1701" s="635"/>
      <c r="D1701" s="635"/>
      <c r="E1701" s="636"/>
      <c r="F1701" s="636"/>
      <c r="G1701" s="636"/>
      <c r="H1701" s="636"/>
      <c r="I1701" s="635"/>
      <c r="J1701" s="635"/>
    </row>
    <row r="1702" ht="14.25" customHeight="1">
      <c r="A1702" s="635"/>
      <c r="B1702" s="635"/>
      <c r="C1702" s="635"/>
      <c r="D1702" s="635"/>
      <c r="E1702" s="636"/>
      <c r="F1702" s="636"/>
      <c r="G1702" s="636"/>
      <c r="H1702" s="636"/>
      <c r="I1702" s="635"/>
      <c r="J1702" s="635"/>
    </row>
    <row r="1703" ht="14.25" customHeight="1">
      <c r="A1703" s="635"/>
      <c r="B1703" s="635"/>
      <c r="C1703" s="635"/>
      <c r="D1703" s="635"/>
      <c r="E1703" s="636"/>
      <c r="F1703" s="636"/>
      <c r="G1703" s="636"/>
      <c r="H1703" s="636"/>
      <c r="I1703" s="635"/>
      <c r="J1703" s="635"/>
    </row>
    <row r="1704" ht="14.25" customHeight="1">
      <c r="A1704" s="635"/>
      <c r="B1704" s="635"/>
      <c r="C1704" s="635"/>
      <c r="D1704" s="635"/>
      <c r="E1704" s="636"/>
      <c r="F1704" s="636"/>
      <c r="G1704" s="636"/>
      <c r="H1704" s="636"/>
      <c r="I1704" s="635"/>
      <c r="J1704" s="635"/>
    </row>
    <row r="1705" ht="14.25" customHeight="1">
      <c r="A1705" s="635"/>
      <c r="B1705" s="635"/>
      <c r="C1705" s="635"/>
      <c r="D1705" s="635"/>
      <c r="E1705" s="636"/>
      <c r="F1705" s="636"/>
      <c r="G1705" s="636"/>
      <c r="H1705" s="636"/>
      <c r="I1705" s="635"/>
      <c r="J1705" s="635"/>
    </row>
    <row r="1706" ht="14.25" customHeight="1">
      <c r="A1706" s="635"/>
      <c r="B1706" s="635"/>
      <c r="C1706" s="635"/>
      <c r="D1706" s="635"/>
      <c r="E1706" s="636"/>
      <c r="F1706" s="636"/>
      <c r="G1706" s="636"/>
      <c r="H1706" s="636"/>
      <c r="I1706" s="635"/>
      <c r="J1706" s="635"/>
    </row>
    <row r="1707" ht="14.25" customHeight="1">
      <c r="A1707" s="635"/>
      <c r="B1707" s="635"/>
      <c r="C1707" s="635"/>
      <c r="D1707" s="635"/>
      <c r="E1707" s="636"/>
      <c r="F1707" s="636"/>
      <c r="G1707" s="636"/>
      <c r="H1707" s="636"/>
      <c r="I1707" s="635"/>
      <c r="J1707" s="635"/>
    </row>
    <row r="1708" ht="14.25" customHeight="1">
      <c r="A1708" s="635"/>
      <c r="B1708" s="635"/>
      <c r="C1708" s="635"/>
      <c r="D1708" s="635"/>
      <c r="E1708" s="636"/>
      <c r="F1708" s="636"/>
      <c r="G1708" s="636"/>
      <c r="H1708" s="636"/>
      <c r="I1708" s="635"/>
      <c r="J1708" s="635"/>
    </row>
    <row r="1709" ht="14.25" customHeight="1">
      <c r="A1709" s="635"/>
      <c r="B1709" s="635"/>
      <c r="C1709" s="635"/>
      <c r="D1709" s="635"/>
      <c r="E1709" s="636"/>
      <c r="F1709" s="636"/>
      <c r="G1709" s="636"/>
      <c r="H1709" s="636"/>
      <c r="I1709" s="635"/>
      <c r="J1709" s="635"/>
    </row>
    <row r="1710" ht="14.25" customHeight="1">
      <c r="A1710" s="635"/>
      <c r="B1710" s="635"/>
      <c r="C1710" s="635"/>
      <c r="D1710" s="635"/>
      <c r="E1710" s="636"/>
      <c r="F1710" s="636"/>
      <c r="G1710" s="636"/>
      <c r="H1710" s="636"/>
      <c r="I1710" s="635"/>
      <c r="J1710" s="635"/>
    </row>
    <row r="1711" ht="14.25" customHeight="1">
      <c r="A1711" s="635"/>
      <c r="B1711" s="635"/>
      <c r="C1711" s="635"/>
      <c r="D1711" s="635"/>
      <c r="E1711" s="636"/>
      <c r="F1711" s="636"/>
      <c r="G1711" s="636"/>
      <c r="H1711" s="636"/>
      <c r="I1711" s="635"/>
      <c r="J1711" s="635"/>
    </row>
    <row r="1712" ht="14.25" customHeight="1">
      <c r="A1712" s="635"/>
      <c r="B1712" s="635"/>
      <c r="C1712" s="635"/>
      <c r="D1712" s="635"/>
      <c r="E1712" s="636"/>
      <c r="F1712" s="636"/>
      <c r="G1712" s="636"/>
      <c r="H1712" s="636"/>
      <c r="I1712" s="635"/>
      <c r="J1712" s="635"/>
    </row>
    <row r="1713" ht="14.25" customHeight="1">
      <c r="A1713" s="635"/>
      <c r="B1713" s="635"/>
      <c r="C1713" s="635"/>
      <c r="D1713" s="635"/>
      <c r="E1713" s="636"/>
      <c r="F1713" s="636"/>
      <c r="G1713" s="636"/>
      <c r="H1713" s="636"/>
      <c r="I1713" s="635"/>
      <c r="J1713" s="635"/>
    </row>
    <row r="1714" ht="14.25" customHeight="1">
      <c r="A1714" s="635"/>
      <c r="B1714" s="635"/>
      <c r="C1714" s="635"/>
      <c r="D1714" s="635"/>
      <c r="E1714" s="636"/>
      <c r="F1714" s="636"/>
      <c r="G1714" s="636"/>
      <c r="H1714" s="636"/>
      <c r="I1714" s="635"/>
      <c r="J1714" s="635"/>
    </row>
    <row r="1715" ht="14.25" customHeight="1">
      <c r="A1715" s="635"/>
      <c r="B1715" s="635"/>
      <c r="C1715" s="635"/>
      <c r="D1715" s="635"/>
      <c r="E1715" s="636"/>
      <c r="F1715" s="636"/>
      <c r="G1715" s="636"/>
      <c r="H1715" s="636"/>
      <c r="I1715" s="635"/>
      <c r="J1715" s="635"/>
    </row>
    <row r="1716" ht="14.25" customHeight="1">
      <c r="A1716" s="635"/>
      <c r="B1716" s="635"/>
      <c r="C1716" s="635"/>
      <c r="D1716" s="635"/>
      <c r="E1716" s="636"/>
      <c r="F1716" s="636"/>
      <c r="G1716" s="636"/>
      <c r="H1716" s="636"/>
      <c r="I1716" s="635"/>
      <c r="J1716" s="635"/>
    </row>
    <row r="1717" ht="14.25" customHeight="1">
      <c r="A1717" s="635"/>
      <c r="B1717" s="635"/>
      <c r="C1717" s="635"/>
      <c r="D1717" s="635"/>
      <c r="E1717" s="636"/>
      <c r="F1717" s="636"/>
      <c r="G1717" s="636"/>
      <c r="H1717" s="636"/>
      <c r="I1717" s="635"/>
      <c r="J1717" s="635"/>
    </row>
    <row r="1718" ht="14.25" customHeight="1">
      <c r="A1718" s="635"/>
      <c r="B1718" s="635"/>
      <c r="C1718" s="635"/>
      <c r="D1718" s="635"/>
      <c r="E1718" s="636"/>
      <c r="F1718" s="636"/>
      <c r="G1718" s="636"/>
      <c r="H1718" s="636"/>
      <c r="I1718" s="635"/>
      <c r="J1718" s="635"/>
    </row>
    <row r="1719" ht="14.25" customHeight="1">
      <c r="A1719" s="635"/>
      <c r="B1719" s="635"/>
      <c r="C1719" s="635"/>
      <c r="D1719" s="635"/>
      <c r="E1719" s="636"/>
      <c r="F1719" s="636"/>
      <c r="G1719" s="636"/>
      <c r="H1719" s="636"/>
      <c r="I1719" s="635"/>
      <c r="J1719" s="635"/>
    </row>
    <row r="1720" ht="14.25" customHeight="1">
      <c r="A1720" s="635"/>
      <c r="B1720" s="635"/>
      <c r="C1720" s="635"/>
      <c r="D1720" s="635"/>
      <c r="E1720" s="636"/>
      <c r="F1720" s="636"/>
      <c r="G1720" s="636"/>
      <c r="H1720" s="636"/>
      <c r="I1720" s="635"/>
      <c r="J1720" s="635"/>
    </row>
    <row r="1721" ht="14.25" customHeight="1">
      <c r="A1721" s="635"/>
      <c r="B1721" s="635"/>
      <c r="C1721" s="635"/>
      <c r="D1721" s="635"/>
      <c r="E1721" s="636"/>
      <c r="F1721" s="636"/>
      <c r="G1721" s="636"/>
      <c r="H1721" s="636"/>
      <c r="I1721" s="635"/>
      <c r="J1721" s="635"/>
    </row>
    <row r="1722" ht="14.25" customHeight="1">
      <c r="A1722" s="635"/>
      <c r="B1722" s="635"/>
      <c r="C1722" s="635"/>
      <c r="D1722" s="635"/>
      <c r="E1722" s="636"/>
      <c r="F1722" s="636"/>
      <c r="G1722" s="636"/>
      <c r="H1722" s="636"/>
      <c r="I1722" s="635"/>
      <c r="J1722" s="635"/>
    </row>
    <row r="1723" ht="14.25" customHeight="1">
      <c r="A1723" s="635"/>
      <c r="B1723" s="635"/>
      <c r="C1723" s="635"/>
      <c r="D1723" s="635"/>
      <c r="E1723" s="636"/>
      <c r="F1723" s="636"/>
      <c r="G1723" s="636"/>
      <c r="H1723" s="636"/>
      <c r="I1723" s="635"/>
      <c r="J1723" s="635"/>
    </row>
    <row r="1724" ht="14.25" customHeight="1">
      <c r="A1724" s="635"/>
      <c r="B1724" s="635"/>
      <c r="C1724" s="635"/>
      <c r="D1724" s="635"/>
      <c r="E1724" s="636"/>
      <c r="F1724" s="636"/>
      <c r="G1724" s="636"/>
      <c r="H1724" s="636"/>
      <c r="I1724" s="635"/>
      <c r="J1724" s="635"/>
    </row>
    <row r="1725" ht="14.25" customHeight="1">
      <c r="A1725" s="635"/>
      <c r="B1725" s="635"/>
      <c r="C1725" s="635"/>
      <c r="D1725" s="635"/>
      <c r="E1725" s="636"/>
      <c r="F1725" s="636"/>
      <c r="G1725" s="636"/>
      <c r="H1725" s="636"/>
      <c r="I1725" s="635"/>
      <c r="J1725" s="635"/>
    </row>
    <row r="1726" ht="14.25" customHeight="1">
      <c r="A1726" s="635"/>
      <c r="B1726" s="635"/>
      <c r="C1726" s="635"/>
      <c r="D1726" s="635"/>
      <c r="E1726" s="636"/>
      <c r="F1726" s="636"/>
      <c r="G1726" s="636"/>
      <c r="H1726" s="636"/>
      <c r="I1726" s="635"/>
      <c r="J1726" s="635"/>
    </row>
    <row r="1727" ht="14.25" customHeight="1">
      <c r="A1727" s="635"/>
      <c r="B1727" s="635"/>
      <c r="C1727" s="635"/>
      <c r="D1727" s="635"/>
      <c r="E1727" s="636"/>
      <c r="F1727" s="636"/>
      <c r="G1727" s="636"/>
      <c r="H1727" s="636"/>
      <c r="I1727" s="635"/>
      <c r="J1727" s="635"/>
    </row>
    <row r="1728" ht="14.25" customHeight="1">
      <c r="A1728" s="635"/>
      <c r="B1728" s="635"/>
      <c r="C1728" s="635"/>
      <c r="D1728" s="635"/>
      <c r="E1728" s="636"/>
      <c r="F1728" s="636"/>
      <c r="G1728" s="636"/>
      <c r="H1728" s="636"/>
      <c r="I1728" s="635"/>
      <c r="J1728" s="635"/>
    </row>
    <row r="1729" ht="14.25" customHeight="1">
      <c r="A1729" s="635"/>
      <c r="B1729" s="635"/>
      <c r="C1729" s="635"/>
      <c r="D1729" s="635"/>
      <c r="E1729" s="636"/>
      <c r="F1729" s="636"/>
      <c r="G1729" s="636"/>
      <c r="H1729" s="636"/>
      <c r="I1729" s="635"/>
      <c r="J1729" s="635"/>
    </row>
    <row r="1730" ht="14.25" customHeight="1">
      <c r="A1730" s="635"/>
      <c r="B1730" s="635"/>
      <c r="C1730" s="635"/>
      <c r="D1730" s="635"/>
      <c r="E1730" s="636"/>
      <c r="F1730" s="636"/>
      <c r="G1730" s="636"/>
      <c r="H1730" s="636"/>
      <c r="I1730" s="635"/>
      <c r="J1730" s="635"/>
    </row>
    <row r="1731" ht="14.25" customHeight="1">
      <c r="A1731" s="635"/>
      <c r="B1731" s="635"/>
      <c r="C1731" s="635"/>
      <c r="D1731" s="635"/>
      <c r="E1731" s="636"/>
      <c r="F1731" s="636"/>
      <c r="G1731" s="636"/>
      <c r="H1731" s="636"/>
      <c r="I1731" s="635"/>
      <c r="J1731" s="635"/>
    </row>
    <row r="1732" ht="14.25" customHeight="1">
      <c r="A1732" s="635"/>
      <c r="B1732" s="635"/>
      <c r="C1732" s="635"/>
      <c r="D1732" s="635"/>
      <c r="E1732" s="636"/>
      <c r="F1732" s="636"/>
      <c r="G1732" s="636"/>
      <c r="H1732" s="636"/>
      <c r="I1732" s="635"/>
      <c r="J1732" s="635"/>
    </row>
    <row r="1733" ht="14.25" customHeight="1">
      <c r="A1733" s="635"/>
      <c r="B1733" s="635"/>
      <c r="C1733" s="635"/>
      <c r="D1733" s="635"/>
      <c r="E1733" s="636"/>
      <c r="F1733" s="636"/>
      <c r="G1733" s="636"/>
      <c r="H1733" s="636"/>
      <c r="I1733" s="635"/>
      <c r="J1733" s="635"/>
    </row>
    <row r="1734" ht="14.25" customHeight="1">
      <c r="A1734" s="635"/>
      <c r="B1734" s="635"/>
      <c r="C1734" s="635"/>
      <c r="D1734" s="635"/>
      <c r="E1734" s="636"/>
      <c r="F1734" s="636"/>
      <c r="G1734" s="636"/>
      <c r="H1734" s="636"/>
      <c r="I1734" s="635"/>
      <c r="J1734" s="635"/>
    </row>
    <row r="1735" ht="14.25" customHeight="1">
      <c r="A1735" s="635"/>
      <c r="B1735" s="635"/>
      <c r="C1735" s="635"/>
      <c r="D1735" s="635"/>
      <c r="E1735" s="636"/>
      <c r="F1735" s="636"/>
      <c r="G1735" s="636"/>
      <c r="H1735" s="636"/>
      <c r="I1735" s="635"/>
      <c r="J1735" s="635"/>
    </row>
    <row r="1736" ht="14.25" customHeight="1">
      <c r="A1736" s="635"/>
      <c r="B1736" s="635"/>
      <c r="C1736" s="635"/>
      <c r="D1736" s="635"/>
      <c r="E1736" s="636"/>
      <c r="F1736" s="636"/>
      <c r="G1736" s="636"/>
      <c r="H1736" s="636"/>
      <c r="I1736" s="635"/>
      <c r="J1736" s="635"/>
    </row>
    <row r="1737" ht="14.25" customHeight="1">
      <c r="A1737" s="635"/>
      <c r="B1737" s="635"/>
      <c r="C1737" s="635"/>
      <c r="D1737" s="635"/>
      <c r="E1737" s="636"/>
      <c r="F1737" s="636"/>
      <c r="G1737" s="636"/>
      <c r="H1737" s="636"/>
      <c r="I1737" s="635"/>
      <c r="J1737" s="635"/>
    </row>
    <row r="1738" ht="14.25" customHeight="1">
      <c r="A1738" s="635"/>
      <c r="B1738" s="635"/>
      <c r="C1738" s="635"/>
      <c r="D1738" s="635"/>
      <c r="E1738" s="636"/>
      <c r="F1738" s="636"/>
      <c r="G1738" s="636"/>
      <c r="H1738" s="636"/>
      <c r="I1738" s="635"/>
      <c r="J1738" s="635"/>
    </row>
    <row r="1739" ht="14.25" customHeight="1">
      <c r="A1739" s="635"/>
      <c r="B1739" s="635"/>
      <c r="C1739" s="635"/>
      <c r="D1739" s="635"/>
      <c r="E1739" s="636"/>
      <c r="F1739" s="636"/>
      <c r="G1739" s="636"/>
      <c r="H1739" s="636"/>
      <c r="I1739" s="635"/>
      <c r="J1739" s="635"/>
    </row>
    <row r="1740" ht="14.25" customHeight="1">
      <c r="A1740" s="635"/>
      <c r="B1740" s="635"/>
      <c r="C1740" s="635"/>
      <c r="D1740" s="635"/>
      <c r="E1740" s="636"/>
      <c r="F1740" s="636"/>
      <c r="G1740" s="636"/>
      <c r="H1740" s="636"/>
      <c r="I1740" s="635"/>
      <c r="J1740" s="635"/>
    </row>
    <row r="1741" ht="14.25" customHeight="1">
      <c r="A1741" s="635"/>
      <c r="B1741" s="635"/>
      <c r="C1741" s="635"/>
      <c r="D1741" s="635"/>
      <c r="E1741" s="636"/>
      <c r="F1741" s="636"/>
      <c r="G1741" s="636"/>
      <c r="H1741" s="636"/>
      <c r="I1741" s="635"/>
      <c r="J1741" s="635"/>
    </row>
    <row r="1742" ht="14.25" customHeight="1">
      <c r="A1742" s="635"/>
      <c r="B1742" s="635"/>
      <c r="C1742" s="635"/>
      <c r="D1742" s="635"/>
      <c r="E1742" s="636"/>
      <c r="F1742" s="636"/>
      <c r="G1742" s="636"/>
      <c r="H1742" s="636"/>
      <c r="I1742" s="635"/>
      <c r="J1742" s="635"/>
    </row>
    <row r="1743" ht="14.25" customHeight="1">
      <c r="A1743" s="635"/>
      <c r="B1743" s="635"/>
      <c r="C1743" s="635"/>
      <c r="D1743" s="635"/>
      <c r="E1743" s="636"/>
      <c r="F1743" s="636"/>
      <c r="G1743" s="636"/>
      <c r="H1743" s="636"/>
      <c r="I1743" s="635"/>
      <c r="J1743" s="635"/>
    </row>
    <row r="1744" ht="14.25" customHeight="1">
      <c r="A1744" s="635"/>
      <c r="B1744" s="635"/>
      <c r="C1744" s="635"/>
      <c r="D1744" s="635"/>
      <c r="E1744" s="636"/>
      <c r="F1744" s="636"/>
      <c r="G1744" s="636"/>
      <c r="H1744" s="636"/>
      <c r="I1744" s="635"/>
      <c r="J1744" s="635"/>
    </row>
    <row r="1745" ht="14.25" customHeight="1">
      <c r="A1745" s="635"/>
      <c r="B1745" s="635"/>
      <c r="C1745" s="635"/>
      <c r="D1745" s="635"/>
      <c r="E1745" s="636"/>
      <c r="F1745" s="636"/>
      <c r="G1745" s="636"/>
      <c r="H1745" s="636"/>
      <c r="I1745" s="635"/>
      <c r="J1745" s="635"/>
    </row>
    <row r="1746" ht="14.25" customHeight="1">
      <c r="A1746" s="635"/>
      <c r="B1746" s="635"/>
      <c r="C1746" s="635"/>
      <c r="D1746" s="635"/>
      <c r="E1746" s="636"/>
      <c r="F1746" s="636"/>
      <c r="G1746" s="636"/>
      <c r="H1746" s="636"/>
      <c r="I1746" s="635"/>
      <c r="J1746" s="635"/>
    </row>
    <row r="1747" ht="14.25" customHeight="1">
      <c r="A1747" s="635"/>
      <c r="B1747" s="635"/>
      <c r="C1747" s="635"/>
      <c r="D1747" s="635"/>
      <c r="E1747" s="636"/>
      <c r="F1747" s="636"/>
      <c r="G1747" s="636"/>
      <c r="H1747" s="636"/>
      <c r="I1747" s="635"/>
      <c r="J1747" s="635"/>
    </row>
    <row r="1748" ht="14.25" customHeight="1">
      <c r="A1748" s="635"/>
      <c r="B1748" s="635"/>
      <c r="C1748" s="635"/>
      <c r="D1748" s="635"/>
      <c r="E1748" s="636"/>
      <c r="F1748" s="636"/>
      <c r="G1748" s="636"/>
      <c r="H1748" s="636"/>
      <c r="I1748" s="635"/>
      <c r="J1748" s="635"/>
    </row>
    <row r="1749" ht="14.25" customHeight="1">
      <c r="A1749" s="635"/>
      <c r="B1749" s="635"/>
      <c r="C1749" s="635"/>
      <c r="D1749" s="635"/>
      <c r="E1749" s="636"/>
      <c r="F1749" s="636"/>
      <c r="G1749" s="636"/>
      <c r="H1749" s="636"/>
      <c r="I1749" s="635"/>
      <c r="J1749" s="635"/>
    </row>
    <row r="1750" ht="14.25" customHeight="1">
      <c r="A1750" s="635"/>
      <c r="B1750" s="635"/>
      <c r="C1750" s="635"/>
      <c r="D1750" s="635"/>
      <c r="E1750" s="636"/>
      <c r="F1750" s="636"/>
      <c r="G1750" s="636"/>
      <c r="H1750" s="636"/>
      <c r="I1750" s="635"/>
      <c r="J1750" s="635"/>
    </row>
    <row r="1751" ht="14.25" customHeight="1">
      <c r="A1751" s="635"/>
      <c r="B1751" s="635"/>
      <c r="C1751" s="635"/>
      <c r="D1751" s="635"/>
      <c r="E1751" s="636"/>
      <c r="F1751" s="636"/>
      <c r="G1751" s="636"/>
      <c r="H1751" s="636"/>
      <c r="I1751" s="635"/>
      <c r="J1751" s="635"/>
    </row>
    <row r="1752" ht="14.25" customHeight="1">
      <c r="A1752" s="635"/>
      <c r="B1752" s="635"/>
      <c r="C1752" s="635"/>
      <c r="D1752" s="635"/>
      <c r="E1752" s="636"/>
      <c r="F1752" s="636"/>
      <c r="G1752" s="636"/>
      <c r="H1752" s="636"/>
      <c r="I1752" s="635"/>
      <c r="J1752" s="635"/>
    </row>
    <row r="1753" ht="14.25" customHeight="1">
      <c r="A1753" s="635"/>
      <c r="B1753" s="635"/>
      <c r="C1753" s="635"/>
      <c r="D1753" s="635"/>
      <c r="E1753" s="636"/>
      <c r="F1753" s="636"/>
      <c r="G1753" s="636"/>
      <c r="H1753" s="636"/>
      <c r="I1753" s="635"/>
      <c r="J1753" s="635"/>
    </row>
    <row r="1754" ht="14.25" customHeight="1">
      <c r="A1754" s="635"/>
      <c r="B1754" s="635"/>
      <c r="C1754" s="635"/>
      <c r="D1754" s="635"/>
      <c r="E1754" s="636"/>
      <c r="F1754" s="636"/>
      <c r="G1754" s="636"/>
      <c r="H1754" s="636"/>
      <c r="I1754" s="635"/>
      <c r="J1754" s="635"/>
    </row>
    <row r="1755" ht="14.25" customHeight="1">
      <c r="A1755" s="635"/>
      <c r="B1755" s="635"/>
      <c r="C1755" s="635"/>
      <c r="D1755" s="635"/>
      <c r="E1755" s="636"/>
      <c r="F1755" s="636"/>
      <c r="G1755" s="636"/>
      <c r="H1755" s="636"/>
      <c r="I1755" s="635"/>
      <c r="J1755" s="635"/>
    </row>
    <row r="1756" ht="14.25" customHeight="1">
      <c r="A1756" s="635"/>
      <c r="B1756" s="635"/>
      <c r="C1756" s="635"/>
      <c r="D1756" s="635"/>
      <c r="E1756" s="636"/>
      <c r="F1756" s="636"/>
      <c r="G1756" s="636"/>
      <c r="H1756" s="636"/>
      <c r="I1756" s="635"/>
      <c r="J1756" s="635"/>
    </row>
    <row r="1757" ht="14.25" customHeight="1">
      <c r="A1757" s="635"/>
      <c r="B1757" s="635"/>
      <c r="C1757" s="635"/>
      <c r="D1757" s="635"/>
      <c r="E1757" s="636"/>
      <c r="F1757" s="636"/>
      <c r="G1757" s="636"/>
      <c r="H1757" s="636"/>
      <c r="I1757" s="635"/>
      <c r="J1757" s="635"/>
    </row>
    <row r="1758" ht="14.25" customHeight="1">
      <c r="A1758" s="635"/>
      <c r="B1758" s="635"/>
      <c r="C1758" s="635"/>
      <c r="D1758" s="635"/>
      <c r="E1758" s="636"/>
      <c r="F1758" s="636"/>
      <c r="G1758" s="636"/>
      <c r="H1758" s="636"/>
      <c r="I1758" s="635"/>
      <c r="J1758" s="635"/>
    </row>
    <row r="1759" ht="14.25" customHeight="1">
      <c r="A1759" s="635"/>
      <c r="B1759" s="635"/>
      <c r="C1759" s="635"/>
      <c r="D1759" s="635"/>
      <c r="E1759" s="636"/>
      <c r="F1759" s="636"/>
      <c r="G1759" s="636"/>
      <c r="H1759" s="636"/>
      <c r="I1759" s="635"/>
      <c r="J1759" s="635"/>
    </row>
    <row r="1760" ht="14.25" customHeight="1">
      <c r="A1760" s="635"/>
      <c r="B1760" s="635"/>
      <c r="C1760" s="635"/>
      <c r="D1760" s="635"/>
      <c r="E1760" s="636"/>
      <c r="F1760" s="636"/>
      <c r="G1760" s="636"/>
      <c r="H1760" s="636"/>
      <c r="I1760" s="635"/>
      <c r="J1760" s="635"/>
    </row>
    <row r="1761" ht="14.25" customHeight="1">
      <c r="A1761" s="635"/>
      <c r="B1761" s="635"/>
      <c r="C1761" s="635"/>
      <c r="D1761" s="635"/>
      <c r="E1761" s="636"/>
      <c r="F1761" s="636"/>
      <c r="G1761" s="636"/>
      <c r="H1761" s="636"/>
      <c r="I1761" s="635"/>
      <c r="J1761" s="635"/>
    </row>
    <row r="1762" ht="14.25" customHeight="1">
      <c r="A1762" s="635"/>
      <c r="B1762" s="635"/>
      <c r="C1762" s="635"/>
      <c r="D1762" s="635"/>
      <c r="E1762" s="636"/>
      <c r="F1762" s="636"/>
      <c r="G1762" s="636"/>
      <c r="H1762" s="636"/>
      <c r="I1762" s="635"/>
      <c r="J1762" s="635"/>
    </row>
    <row r="1763" ht="14.25" customHeight="1">
      <c r="A1763" s="635"/>
      <c r="B1763" s="635"/>
      <c r="C1763" s="635"/>
      <c r="D1763" s="635"/>
      <c r="E1763" s="636"/>
      <c r="F1763" s="636"/>
      <c r="G1763" s="636"/>
      <c r="H1763" s="636"/>
      <c r="I1763" s="635"/>
      <c r="J1763" s="635"/>
    </row>
    <row r="1764" ht="14.25" customHeight="1">
      <c r="A1764" s="635"/>
      <c r="B1764" s="635"/>
      <c r="C1764" s="635"/>
      <c r="D1764" s="635"/>
      <c r="E1764" s="636"/>
      <c r="F1764" s="636"/>
      <c r="G1764" s="636"/>
      <c r="H1764" s="636"/>
      <c r="I1764" s="635"/>
      <c r="J1764" s="635"/>
    </row>
    <row r="1765" ht="14.25" customHeight="1">
      <c r="A1765" s="635"/>
      <c r="B1765" s="635"/>
      <c r="C1765" s="635"/>
      <c r="D1765" s="635"/>
      <c r="E1765" s="636"/>
      <c r="F1765" s="636"/>
      <c r="G1765" s="636"/>
      <c r="H1765" s="636"/>
      <c r="I1765" s="635"/>
      <c r="J1765" s="635"/>
    </row>
    <row r="1766" ht="14.25" customHeight="1">
      <c r="A1766" s="635"/>
      <c r="B1766" s="635"/>
      <c r="C1766" s="635"/>
      <c r="D1766" s="635"/>
      <c r="E1766" s="636"/>
      <c r="F1766" s="636"/>
      <c r="G1766" s="636"/>
      <c r="H1766" s="636"/>
      <c r="I1766" s="635"/>
      <c r="J1766" s="635"/>
    </row>
    <row r="1767" ht="14.25" customHeight="1">
      <c r="A1767" s="635"/>
      <c r="B1767" s="635"/>
      <c r="C1767" s="635"/>
      <c r="D1767" s="635"/>
      <c r="E1767" s="636"/>
      <c r="F1767" s="636"/>
      <c r="G1767" s="636"/>
      <c r="H1767" s="636"/>
      <c r="I1767" s="635"/>
      <c r="J1767" s="635"/>
    </row>
    <row r="1768" ht="14.25" customHeight="1">
      <c r="A1768" s="635"/>
      <c r="B1768" s="635"/>
      <c r="C1768" s="635"/>
      <c r="D1768" s="635"/>
      <c r="E1768" s="636"/>
      <c r="F1768" s="636"/>
      <c r="G1768" s="636"/>
      <c r="H1768" s="636"/>
      <c r="I1768" s="635"/>
      <c r="J1768" s="635"/>
    </row>
    <row r="1769" ht="14.25" customHeight="1">
      <c r="A1769" s="635"/>
      <c r="B1769" s="635"/>
      <c r="C1769" s="635"/>
      <c r="D1769" s="635"/>
      <c r="E1769" s="636"/>
      <c r="F1769" s="636"/>
      <c r="G1769" s="636"/>
      <c r="H1769" s="636"/>
      <c r="I1769" s="635"/>
      <c r="J1769" s="635"/>
    </row>
    <row r="1770" ht="14.25" customHeight="1">
      <c r="A1770" s="635"/>
      <c r="B1770" s="635"/>
      <c r="C1770" s="635"/>
      <c r="D1770" s="635"/>
      <c r="E1770" s="636"/>
      <c r="F1770" s="636"/>
      <c r="G1770" s="636"/>
      <c r="H1770" s="636"/>
      <c r="I1770" s="635"/>
      <c r="J1770" s="635"/>
    </row>
    <row r="1771" ht="14.25" customHeight="1">
      <c r="A1771" s="635"/>
      <c r="B1771" s="635"/>
      <c r="C1771" s="635"/>
      <c r="D1771" s="635"/>
      <c r="E1771" s="636"/>
      <c r="F1771" s="636"/>
      <c r="G1771" s="636"/>
      <c r="H1771" s="636"/>
      <c r="I1771" s="635"/>
      <c r="J1771" s="635"/>
    </row>
    <row r="1772" ht="14.25" customHeight="1">
      <c r="A1772" s="635"/>
      <c r="B1772" s="635"/>
      <c r="C1772" s="635"/>
      <c r="D1772" s="635"/>
      <c r="E1772" s="636"/>
      <c r="F1772" s="636"/>
      <c r="G1772" s="636"/>
      <c r="H1772" s="636"/>
      <c r="I1772" s="635"/>
      <c r="J1772" s="635"/>
    </row>
    <row r="1773" ht="14.25" customHeight="1">
      <c r="A1773" s="635"/>
      <c r="B1773" s="635"/>
      <c r="C1773" s="635"/>
      <c r="D1773" s="635"/>
      <c r="E1773" s="636"/>
      <c r="F1773" s="636"/>
      <c r="G1773" s="636"/>
      <c r="H1773" s="636"/>
      <c r="I1773" s="635"/>
      <c r="J1773" s="635"/>
    </row>
    <row r="1774" ht="14.25" customHeight="1">
      <c r="A1774" s="635"/>
      <c r="B1774" s="635"/>
      <c r="C1774" s="635"/>
      <c r="D1774" s="635"/>
      <c r="E1774" s="636"/>
      <c r="F1774" s="636"/>
      <c r="G1774" s="636"/>
      <c r="H1774" s="636"/>
      <c r="I1774" s="635"/>
      <c r="J1774" s="635"/>
    </row>
    <row r="1775" ht="14.25" customHeight="1">
      <c r="A1775" s="635"/>
      <c r="B1775" s="635"/>
      <c r="C1775" s="635"/>
      <c r="D1775" s="635"/>
      <c r="E1775" s="636"/>
      <c r="F1775" s="636"/>
      <c r="G1775" s="636"/>
      <c r="H1775" s="636"/>
      <c r="I1775" s="635"/>
      <c r="J1775" s="635"/>
    </row>
    <row r="1776" ht="14.25" customHeight="1">
      <c r="A1776" s="635"/>
      <c r="B1776" s="635"/>
      <c r="C1776" s="635"/>
      <c r="D1776" s="635"/>
      <c r="E1776" s="636"/>
      <c r="F1776" s="636"/>
      <c r="G1776" s="636"/>
      <c r="H1776" s="636"/>
      <c r="I1776" s="635"/>
      <c r="J1776" s="635"/>
    </row>
    <row r="1777" ht="14.25" customHeight="1">
      <c r="A1777" s="635"/>
      <c r="B1777" s="635"/>
      <c r="C1777" s="635"/>
      <c r="D1777" s="635"/>
      <c r="E1777" s="636"/>
      <c r="F1777" s="636"/>
      <c r="G1777" s="636"/>
      <c r="H1777" s="636"/>
      <c r="I1777" s="635"/>
      <c r="J1777" s="635"/>
    </row>
    <row r="1778" ht="14.25" customHeight="1">
      <c r="A1778" s="635"/>
      <c r="B1778" s="635"/>
      <c r="C1778" s="635"/>
      <c r="D1778" s="635"/>
      <c r="E1778" s="636"/>
      <c r="F1778" s="636"/>
      <c r="G1778" s="636"/>
      <c r="H1778" s="636"/>
      <c r="I1778" s="635"/>
      <c r="J1778" s="635"/>
    </row>
  </sheetData>
  <mergeCells count="81">
    <mergeCell ref="A593:J593"/>
    <mergeCell ref="A594:J594"/>
    <mergeCell ref="A596:J596"/>
    <mergeCell ref="A600:J600"/>
    <mergeCell ref="A604:J604"/>
    <mergeCell ref="A696:J696"/>
    <mergeCell ref="A697:J697"/>
    <mergeCell ref="A698:J698"/>
    <mergeCell ref="A699:J699"/>
    <mergeCell ref="A701:J701"/>
    <mergeCell ref="A705:J705"/>
    <mergeCell ref="A713:J713"/>
    <mergeCell ref="A943:J943"/>
    <mergeCell ref="A944:J944"/>
    <mergeCell ref="A945:J945"/>
    <mergeCell ref="A946:J946"/>
    <mergeCell ref="A948:J948"/>
    <mergeCell ref="A952:J952"/>
    <mergeCell ref="A958:J958"/>
    <mergeCell ref="A1013:J1013"/>
    <mergeCell ref="A1014:J1014"/>
    <mergeCell ref="A1107:J1107"/>
    <mergeCell ref="A1109:J1109"/>
    <mergeCell ref="A1113:J1113"/>
    <mergeCell ref="A1120:J1120"/>
    <mergeCell ref="A1015:J1015"/>
    <mergeCell ref="A1016:J1016"/>
    <mergeCell ref="A1018:J1018"/>
    <mergeCell ref="A1022:J1022"/>
    <mergeCell ref="A1104:J1104"/>
    <mergeCell ref="A1105:J1105"/>
    <mergeCell ref="A1106:J1106"/>
    <mergeCell ref="A1:J1"/>
    <mergeCell ref="A2:J2"/>
    <mergeCell ref="A3:J3"/>
    <mergeCell ref="A4:J4"/>
    <mergeCell ref="A6:J6"/>
    <mergeCell ref="A10:J10"/>
    <mergeCell ref="A14:J14"/>
    <mergeCell ref="A44:J44"/>
    <mergeCell ref="A45:J45"/>
    <mergeCell ref="A46:J46"/>
    <mergeCell ref="A47:J47"/>
    <mergeCell ref="A49:J49"/>
    <mergeCell ref="A53:J53"/>
    <mergeCell ref="A61:J61"/>
    <mergeCell ref="A110:J110"/>
    <mergeCell ref="A111:J111"/>
    <mergeCell ref="A112:J112"/>
    <mergeCell ref="A113:J113"/>
    <mergeCell ref="A115:J115"/>
    <mergeCell ref="A119:J119"/>
    <mergeCell ref="A132:J132"/>
    <mergeCell ref="A222:J222"/>
    <mergeCell ref="A223:J223"/>
    <mergeCell ref="A224:J224"/>
    <mergeCell ref="A225:J225"/>
    <mergeCell ref="A227:J227"/>
    <mergeCell ref="A231:J231"/>
    <mergeCell ref="A270:J270"/>
    <mergeCell ref="A271:J271"/>
    <mergeCell ref="A272:J272"/>
    <mergeCell ref="A273:J273"/>
    <mergeCell ref="A275:J275"/>
    <mergeCell ref="A279:J279"/>
    <mergeCell ref="A327:J327"/>
    <mergeCell ref="A328:J328"/>
    <mergeCell ref="A329:J329"/>
    <mergeCell ref="A330:J330"/>
    <mergeCell ref="A332:J332"/>
    <mergeCell ref="A336:J336"/>
    <mergeCell ref="A340:J340"/>
    <mergeCell ref="A496:J496"/>
    <mergeCell ref="A497:J497"/>
    <mergeCell ref="A498:J498"/>
    <mergeCell ref="A499:J499"/>
    <mergeCell ref="A501:J501"/>
    <mergeCell ref="A505:J505"/>
    <mergeCell ref="A509:J509"/>
    <mergeCell ref="A591:J591"/>
    <mergeCell ref="A592:J592"/>
  </mergeCells>
  <printOptions/>
  <pageMargins bottom="0.75" footer="0.0" header="0.0" left="0.7" right="0.7" top="0.75"/>
  <pageSetup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14"/>
    <col customWidth="1" hidden="1" min="2" max="2" width="10.43"/>
    <col customWidth="1" min="3" max="3" width="19.71"/>
    <col customWidth="1" min="4" max="4" width="12.14"/>
    <col customWidth="1" hidden="1" min="5" max="6" width="7.86"/>
    <col customWidth="1" min="7" max="7" width="10.86"/>
    <col customWidth="1" min="8" max="9" width="9.86"/>
    <col customWidth="1" hidden="1" min="10" max="10" width="17.57"/>
    <col customWidth="1" min="11" max="26" width="8.71"/>
  </cols>
  <sheetData>
    <row r="1" ht="14.25" customHeight="1">
      <c r="A1" s="558" t="s">
        <v>6523</v>
      </c>
    </row>
    <row r="2" ht="14.25" customHeight="1">
      <c r="A2" s="559" t="s">
        <v>5129</v>
      </c>
    </row>
    <row r="3" ht="14.25" customHeight="1">
      <c r="A3" s="559" t="s">
        <v>6009</v>
      </c>
    </row>
    <row r="4" ht="14.25" customHeight="1"/>
    <row r="5" ht="14.25" customHeight="1">
      <c r="A5" s="560" t="s">
        <v>6524</v>
      </c>
    </row>
    <row r="6" ht="14.25" customHeight="1"/>
    <row r="7" ht="14.25" customHeight="1">
      <c r="A7" s="561" t="s">
        <v>97</v>
      </c>
      <c r="B7" s="561" t="s">
        <v>5132</v>
      </c>
      <c r="C7" s="561" t="s">
        <v>101</v>
      </c>
      <c r="D7" s="561" t="s">
        <v>5134</v>
      </c>
      <c r="E7" s="562" t="s">
        <v>5135</v>
      </c>
      <c r="F7" s="562" t="s">
        <v>5136</v>
      </c>
      <c r="G7" s="562" t="s">
        <v>5137</v>
      </c>
      <c r="H7" s="562" t="s">
        <v>5138</v>
      </c>
      <c r="I7" s="562" t="s">
        <v>5139</v>
      </c>
      <c r="J7" s="561" t="s">
        <v>5140</v>
      </c>
    </row>
    <row r="8" ht="14.25" customHeight="1"/>
    <row r="9" ht="14.25" customHeight="1">
      <c r="A9" s="564" t="s">
        <v>67</v>
      </c>
      <c r="B9" s="13"/>
      <c r="C9" s="13"/>
      <c r="D9" s="13"/>
      <c r="E9" s="13"/>
      <c r="F9" s="13"/>
      <c r="G9" s="13"/>
      <c r="H9" s="13"/>
      <c r="I9" s="13"/>
      <c r="J9" s="13"/>
    </row>
    <row r="10" ht="14.25" customHeight="1">
      <c r="A10" s="565">
        <v>44565.0</v>
      </c>
      <c r="B10" s="566" t="s">
        <v>5141</v>
      </c>
      <c r="C10" s="566" t="s">
        <v>6525</v>
      </c>
      <c r="D10" s="566" t="s">
        <v>6526</v>
      </c>
      <c r="E10" s="567">
        <v>50.0</v>
      </c>
      <c r="F10" s="567">
        <v>0.0</v>
      </c>
      <c r="G10" s="567">
        <v>50.0</v>
      </c>
      <c r="H10" s="567">
        <v>50.0</v>
      </c>
      <c r="I10" s="567">
        <v>0.0</v>
      </c>
      <c r="J10" s="566" t="s">
        <v>5145</v>
      </c>
    </row>
    <row r="11" ht="14.25" customHeight="1">
      <c r="A11" s="565">
        <v>44586.0</v>
      </c>
      <c r="B11" s="566" t="s">
        <v>5141</v>
      </c>
      <c r="C11" s="566" t="s">
        <v>6527</v>
      </c>
      <c r="D11" s="566" t="s">
        <v>6528</v>
      </c>
      <c r="E11" s="567">
        <v>240.0</v>
      </c>
      <c r="F11" s="567">
        <v>0.0</v>
      </c>
      <c r="G11" s="567">
        <v>240.0</v>
      </c>
      <c r="H11" s="567">
        <v>240.0</v>
      </c>
      <c r="I11" s="567">
        <v>0.0</v>
      </c>
      <c r="J11" s="566" t="s">
        <v>5145</v>
      </c>
    </row>
    <row r="12" ht="14.25" customHeight="1">
      <c r="A12" s="570" t="s">
        <v>5175</v>
      </c>
      <c r="B12" s="570"/>
      <c r="C12" s="570"/>
      <c r="D12" s="570"/>
      <c r="E12" s="571">
        <f t="shared" ref="E12:I12" si="1">SUM(E10:E11)</f>
        <v>290</v>
      </c>
      <c r="F12" s="571">
        <f t="shared" si="1"/>
        <v>0</v>
      </c>
      <c r="G12" s="571">
        <f t="shared" si="1"/>
        <v>290</v>
      </c>
      <c r="H12" s="571">
        <f t="shared" si="1"/>
        <v>290</v>
      </c>
      <c r="I12" s="571">
        <f t="shared" si="1"/>
        <v>0</v>
      </c>
      <c r="J12" s="570"/>
    </row>
    <row r="13" ht="14.25" customHeight="1"/>
    <row r="14" ht="14.25" customHeight="1">
      <c r="A14" s="564" t="s">
        <v>5176</v>
      </c>
      <c r="B14" s="13"/>
      <c r="C14" s="13"/>
      <c r="D14" s="13"/>
      <c r="E14" s="13"/>
      <c r="F14" s="13"/>
      <c r="G14" s="13"/>
      <c r="H14" s="13"/>
      <c r="I14" s="13"/>
      <c r="J14" s="13"/>
    </row>
    <row r="15" ht="14.25" customHeight="1">
      <c r="A15" s="565">
        <v>44564.0</v>
      </c>
      <c r="B15" s="566" t="s">
        <v>5141</v>
      </c>
      <c r="C15" s="566" t="s">
        <v>6529</v>
      </c>
      <c r="D15" s="566" t="s">
        <v>6530</v>
      </c>
      <c r="E15" s="567">
        <v>102.68</v>
      </c>
      <c r="F15" s="567">
        <v>0.0</v>
      </c>
      <c r="G15" s="567">
        <v>115.0</v>
      </c>
      <c r="H15" s="567">
        <v>102.68</v>
      </c>
      <c r="I15" s="567">
        <v>12.32</v>
      </c>
      <c r="J15" s="566" t="s">
        <v>5145</v>
      </c>
    </row>
    <row r="16" ht="14.25" customHeight="1">
      <c r="A16" s="565">
        <v>44565.0</v>
      </c>
      <c r="B16" s="566" t="s">
        <v>5141</v>
      </c>
      <c r="C16" s="566" t="s">
        <v>5177</v>
      </c>
      <c r="D16" s="566" t="s">
        <v>6526</v>
      </c>
      <c r="E16" s="567">
        <v>768.79</v>
      </c>
      <c r="F16" s="567">
        <v>0.0</v>
      </c>
      <c r="G16" s="567">
        <v>861.04</v>
      </c>
      <c r="H16" s="567">
        <v>768.79</v>
      </c>
      <c r="I16" s="567">
        <v>92.25</v>
      </c>
      <c r="J16" s="566" t="s">
        <v>5145</v>
      </c>
    </row>
    <row r="17" ht="14.25" customHeight="1">
      <c r="A17" s="565">
        <v>44568.0</v>
      </c>
      <c r="B17" s="566" t="s">
        <v>5141</v>
      </c>
      <c r="C17" s="566" t="s">
        <v>6531</v>
      </c>
      <c r="D17" s="566" t="s">
        <v>6532</v>
      </c>
      <c r="E17" s="567">
        <v>389.29</v>
      </c>
      <c r="F17" s="567">
        <v>0.0</v>
      </c>
      <c r="G17" s="567">
        <v>436.0</v>
      </c>
      <c r="H17" s="567">
        <v>389.29</v>
      </c>
      <c r="I17" s="567">
        <v>46.71</v>
      </c>
      <c r="J17" s="566" t="s">
        <v>5145</v>
      </c>
    </row>
    <row r="18" ht="14.25" customHeight="1">
      <c r="A18" s="565">
        <v>44580.0</v>
      </c>
      <c r="B18" s="566" t="s">
        <v>5141</v>
      </c>
      <c r="C18" s="566" t="s">
        <v>5196</v>
      </c>
      <c r="D18" s="566" t="s">
        <v>6533</v>
      </c>
      <c r="E18" s="567">
        <v>113.39</v>
      </c>
      <c r="F18" s="567">
        <v>0.0</v>
      </c>
      <c r="G18" s="567">
        <v>127.0</v>
      </c>
      <c r="H18" s="567">
        <v>113.39</v>
      </c>
      <c r="I18" s="567">
        <v>13.61</v>
      </c>
      <c r="J18" s="566" t="s">
        <v>5145</v>
      </c>
    </row>
    <row r="19" ht="14.25" customHeight="1">
      <c r="A19" s="565">
        <v>44585.0</v>
      </c>
      <c r="B19" s="566" t="s">
        <v>5141</v>
      </c>
      <c r="C19" s="566" t="s">
        <v>6534</v>
      </c>
      <c r="D19" s="566" t="s">
        <v>6535</v>
      </c>
      <c r="E19" s="567">
        <v>738.08</v>
      </c>
      <c r="F19" s="567">
        <v>0.0</v>
      </c>
      <c r="G19" s="567">
        <v>826.65</v>
      </c>
      <c r="H19" s="567">
        <v>738.08</v>
      </c>
      <c r="I19" s="567">
        <v>88.57</v>
      </c>
      <c r="J19" s="566" t="s">
        <v>5145</v>
      </c>
    </row>
    <row r="20" ht="14.25" customHeight="1">
      <c r="A20" s="565">
        <v>44587.0</v>
      </c>
      <c r="B20" s="566" t="s">
        <v>5141</v>
      </c>
      <c r="C20" s="566" t="s">
        <v>6536</v>
      </c>
      <c r="D20" s="566" t="s">
        <v>6537</v>
      </c>
      <c r="E20" s="567">
        <v>642.32</v>
      </c>
      <c r="F20" s="567">
        <v>0.0</v>
      </c>
      <c r="G20" s="567">
        <v>719.4</v>
      </c>
      <c r="H20" s="567">
        <v>642.32</v>
      </c>
      <c r="I20" s="567">
        <v>77.08</v>
      </c>
      <c r="J20" s="566" t="s">
        <v>5145</v>
      </c>
    </row>
    <row r="21" ht="14.25" customHeight="1">
      <c r="A21" s="565">
        <v>44592.0</v>
      </c>
      <c r="B21" s="566" t="s">
        <v>5141</v>
      </c>
      <c r="C21" s="566" t="s">
        <v>6538</v>
      </c>
      <c r="D21" s="566" t="s">
        <v>6539</v>
      </c>
      <c r="E21" s="567">
        <v>89.29</v>
      </c>
      <c r="F21" s="567">
        <v>0.0</v>
      </c>
      <c r="G21" s="567">
        <v>100.0</v>
      </c>
      <c r="H21" s="567">
        <v>89.29</v>
      </c>
      <c r="I21" s="567">
        <v>10.71</v>
      </c>
      <c r="J21" s="566" t="s">
        <v>5677</v>
      </c>
    </row>
    <row r="22" ht="14.25" customHeight="1">
      <c r="A22" s="570" t="s">
        <v>5283</v>
      </c>
      <c r="B22" s="570"/>
      <c r="C22" s="570"/>
      <c r="D22" s="570"/>
      <c r="E22" s="571">
        <f t="shared" ref="E22:I22" si="2">SUM(E15:E21)</f>
        <v>2843.84</v>
      </c>
      <c r="F22" s="571">
        <f t="shared" si="2"/>
        <v>0</v>
      </c>
      <c r="G22" s="571">
        <f t="shared" si="2"/>
        <v>3185.09</v>
      </c>
      <c r="H22" s="571">
        <f t="shared" si="2"/>
        <v>2843.84</v>
      </c>
      <c r="I22" s="571">
        <f t="shared" si="2"/>
        <v>341.25</v>
      </c>
      <c r="J22" s="570"/>
    </row>
    <row r="23" ht="14.25" customHeight="1"/>
    <row r="24" ht="14.25" customHeight="1">
      <c r="A24" s="573" t="s">
        <v>5284</v>
      </c>
      <c r="B24" s="573"/>
      <c r="C24" s="573"/>
      <c r="D24" s="573"/>
      <c r="E24" s="574">
        <f t="shared" ref="E24:I24" si="3">SUM(E12,E22)</f>
        <v>3133.84</v>
      </c>
      <c r="F24" s="574">
        <f t="shared" si="3"/>
        <v>0</v>
      </c>
      <c r="G24" s="574">
        <f t="shared" si="3"/>
        <v>3475.09</v>
      </c>
      <c r="H24" s="574">
        <f t="shared" si="3"/>
        <v>3133.84</v>
      </c>
      <c r="I24" s="574">
        <f t="shared" si="3"/>
        <v>341.25</v>
      </c>
      <c r="J24" s="573"/>
    </row>
    <row r="25" ht="14.25" customHeight="1"/>
    <row r="26" ht="14.25" customHeight="1">
      <c r="A26" s="576"/>
      <c r="B26" s="576"/>
      <c r="C26" s="576"/>
      <c r="D26" s="576"/>
      <c r="E26" s="576"/>
      <c r="F26" s="576"/>
      <c r="G26" s="576"/>
      <c r="H26" s="576"/>
      <c r="I26" s="576"/>
      <c r="J26" s="576"/>
      <c r="K26" s="576"/>
      <c r="L26" s="576"/>
      <c r="M26" s="576"/>
      <c r="N26" s="576"/>
      <c r="O26" s="576"/>
      <c r="P26" s="576"/>
      <c r="Q26" s="576"/>
      <c r="R26" s="576"/>
      <c r="S26" s="576"/>
      <c r="T26" s="576"/>
      <c r="U26" s="576"/>
      <c r="V26" s="576"/>
      <c r="W26" s="576"/>
      <c r="X26" s="576"/>
      <c r="Y26" s="576"/>
      <c r="Z26" s="576"/>
    </row>
    <row r="27" ht="14.25" customHeight="1"/>
    <row r="28" ht="24.75" customHeight="1">
      <c r="A28" s="558" t="s">
        <v>6540</v>
      </c>
    </row>
    <row r="29" ht="18.0" customHeight="1">
      <c r="A29" s="559" t="s">
        <v>5129</v>
      </c>
    </row>
    <row r="30" ht="18.0" customHeight="1">
      <c r="A30" s="559" t="s">
        <v>6031</v>
      </c>
    </row>
    <row r="31" ht="12.75" customHeight="1"/>
    <row r="32" ht="25.5" customHeight="1">
      <c r="A32" s="560" t="s">
        <v>6524</v>
      </c>
    </row>
    <row r="33" ht="12.75" customHeight="1"/>
    <row r="34" ht="10.5" customHeight="1">
      <c r="A34" s="561" t="s">
        <v>97</v>
      </c>
      <c r="B34" s="561" t="s">
        <v>5132</v>
      </c>
      <c r="C34" s="561" t="s">
        <v>101</v>
      </c>
      <c r="D34" s="561" t="s">
        <v>5134</v>
      </c>
      <c r="E34" s="562" t="s">
        <v>5135</v>
      </c>
      <c r="F34" s="562" t="s">
        <v>5136</v>
      </c>
      <c r="G34" s="562" t="s">
        <v>5137</v>
      </c>
      <c r="H34" s="562" t="s">
        <v>5138</v>
      </c>
      <c r="I34" s="562" t="s">
        <v>5139</v>
      </c>
      <c r="J34" s="561" t="s">
        <v>5140</v>
      </c>
    </row>
    <row r="35" ht="12.75" customHeight="1"/>
    <row r="36" ht="12.75" customHeight="1">
      <c r="A36" s="564" t="s">
        <v>67</v>
      </c>
      <c r="B36" s="13"/>
      <c r="C36" s="13"/>
      <c r="D36" s="13"/>
      <c r="E36" s="13"/>
      <c r="F36" s="13"/>
      <c r="G36" s="13"/>
      <c r="H36" s="13"/>
      <c r="I36" s="13"/>
      <c r="J36" s="13"/>
    </row>
    <row r="37" ht="10.5" customHeight="1">
      <c r="A37" s="565">
        <v>44595.0</v>
      </c>
      <c r="B37" s="566" t="s">
        <v>5141</v>
      </c>
      <c r="C37" s="566" t="s">
        <v>6541</v>
      </c>
      <c r="D37" s="566" t="s">
        <v>6542</v>
      </c>
      <c r="E37" s="567">
        <v>129.9</v>
      </c>
      <c r="F37" s="567">
        <v>0.0</v>
      </c>
      <c r="G37" s="567">
        <v>129.9</v>
      </c>
      <c r="H37" s="567">
        <v>129.9</v>
      </c>
      <c r="I37" s="567">
        <v>0.0</v>
      </c>
      <c r="J37" s="566" t="s">
        <v>5145</v>
      </c>
    </row>
    <row r="38" ht="10.5" customHeight="1">
      <c r="A38" s="565">
        <v>44599.0</v>
      </c>
      <c r="B38" s="566" t="s">
        <v>5141</v>
      </c>
      <c r="C38" s="566" t="s">
        <v>6543</v>
      </c>
      <c r="D38" s="566" t="s">
        <v>6544</v>
      </c>
      <c r="E38" s="567">
        <v>51.5</v>
      </c>
      <c r="F38" s="567">
        <v>0.0</v>
      </c>
      <c r="G38" s="567">
        <v>51.5</v>
      </c>
      <c r="H38" s="567">
        <v>51.5</v>
      </c>
      <c r="I38" s="567">
        <v>0.0</v>
      </c>
      <c r="J38" s="566" t="s">
        <v>5145</v>
      </c>
    </row>
    <row r="39" ht="10.5" customHeight="1">
      <c r="A39" s="565">
        <v>44608.0</v>
      </c>
      <c r="B39" s="566" t="s">
        <v>5141</v>
      </c>
      <c r="C39" s="566" t="s">
        <v>6543</v>
      </c>
      <c r="D39" s="566" t="s">
        <v>6545</v>
      </c>
      <c r="E39" s="567">
        <v>51.0</v>
      </c>
      <c r="F39" s="567">
        <v>0.0</v>
      </c>
      <c r="G39" s="567">
        <v>51.0</v>
      </c>
      <c r="H39" s="567">
        <v>51.0</v>
      </c>
      <c r="I39" s="567">
        <v>0.0</v>
      </c>
      <c r="J39" s="566" t="s">
        <v>5145</v>
      </c>
    </row>
    <row r="40" ht="10.5" customHeight="1">
      <c r="A40" s="570" t="s">
        <v>5175</v>
      </c>
      <c r="B40" s="570"/>
      <c r="C40" s="570"/>
      <c r="D40" s="570"/>
      <c r="E40" s="571">
        <f t="shared" ref="E40:I40" si="4">SUM(E37:E39)</f>
        <v>232.4</v>
      </c>
      <c r="F40" s="571">
        <f t="shared" si="4"/>
        <v>0</v>
      </c>
      <c r="G40" s="571">
        <f t="shared" si="4"/>
        <v>232.4</v>
      </c>
      <c r="H40" s="571">
        <f t="shared" si="4"/>
        <v>232.4</v>
      </c>
      <c r="I40" s="571">
        <f t="shared" si="4"/>
        <v>0</v>
      </c>
      <c r="J40" s="570"/>
    </row>
    <row r="41" ht="12.75" customHeight="1"/>
    <row r="42" ht="12.75" customHeight="1">
      <c r="A42" s="564" t="s">
        <v>5176</v>
      </c>
      <c r="B42" s="13"/>
      <c r="C42" s="13"/>
      <c r="D42" s="13"/>
      <c r="E42" s="13"/>
      <c r="F42" s="13"/>
      <c r="G42" s="13"/>
      <c r="H42" s="13"/>
      <c r="I42" s="13"/>
      <c r="J42" s="13"/>
    </row>
    <row r="43" ht="10.5" customHeight="1">
      <c r="A43" s="565">
        <v>44596.0</v>
      </c>
      <c r="B43" s="566" t="s">
        <v>5141</v>
      </c>
      <c r="C43" s="566" t="s">
        <v>6546</v>
      </c>
      <c r="D43" s="566" t="s">
        <v>6547</v>
      </c>
      <c r="E43" s="567">
        <v>178.57</v>
      </c>
      <c r="F43" s="567">
        <v>0.0</v>
      </c>
      <c r="G43" s="567">
        <v>200.0</v>
      </c>
      <c r="H43" s="567">
        <v>178.57</v>
      </c>
      <c r="I43" s="567">
        <v>21.43</v>
      </c>
      <c r="J43" s="566" t="s">
        <v>6548</v>
      </c>
    </row>
    <row r="44" ht="10.5" customHeight="1">
      <c r="A44" s="565">
        <v>44599.0</v>
      </c>
      <c r="B44" s="566" t="s">
        <v>5141</v>
      </c>
      <c r="C44" s="566" t="s">
        <v>6536</v>
      </c>
      <c r="D44" s="566" t="s">
        <v>6544</v>
      </c>
      <c r="E44" s="567">
        <v>821.88</v>
      </c>
      <c r="F44" s="567">
        <v>0.0</v>
      </c>
      <c r="G44" s="567">
        <v>920.5</v>
      </c>
      <c r="H44" s="567">
        <v>821.88</v>
      </c>
      <c r="I44" s="567">
        <v>98.62</v>
      </c>
      <c r="J44" s="566" t="s">
        <v>5145</v>
      </c>
    </row>
    <row r="45" ht="51.0" customHeight="1">
      <c r="A45" s="565">
        <v>44603.0</v>
      </c>
      <c r="B45" s="566" t="s">
        <v>5179</v>
      </c>
      <c r="C45" s="648" t="s">
        <v>6549</v>
      </c>
      <c r="D45" s="566" t="s">
        <v>6550</v>
      </c>
      <c r="E45" s="567">
        <v>36160.71</v>
      </c>
      <c r="F45" s="567">
        <v>0.0</v>
      </c>
      <c r="G45" s="567">
        <v>40500.0</v>
      </c>
      <c r="H45" s="567">
        <v>36160.71</v>
      </c>
      <c r="I45" s="567">
        <v>4339.29</v>
      </c>
      <c r="J45" s="566" t="s">
        <v>5234</v>
      </c>
    </row>
    <row r="46" ht="10.5" customHeight="1">
      <c r="A46" s="565">
        <v>44606.0</v>
      </c>
      <c r="B46" s="566" t="s">
        <v>5141</v>
      </c>
      <c r="C46" s="566" t="s">
        <v>6551</v>
      </c>
      <c r="D46" s="566" t="s">
        <v>6552</v>
      </c>
      <c r="E46" s="567">
        <v>89.29</v>
      </c>
      <c r="F46" s="567">
        <v>0.0</v>
      </c>
      <c r="G46" s="567">
        <v>100.0</v>
      </c>
      <c r="H46" s="567">
        <v>89.29</v>
      </c>
      <c r="I46" s="567">
        <v>10.71</v>
      </c>
      <c r="J46" s="566" t="s">
        <v>6548</v>
      </c>
    </row>
    <row r="47" ht="10.5" customHeight="1">
      <c r="A47" s="565">
        <v>44608.0</v>
      </c>
      <c r="B47" s="566" t="s">
        <v>5141</v>
      </c>
      <c r="C47" s="566" t="s">
        <v>6536</v>
      </c>
      <c r="D47" s="566" t="s">
        <v>6545</v>
      </c>
      <c r="E47" s="567">
        <v>934.51</v>
      </c>
      <c r="F47" s="567">
        <v>0.0</v>
      </c>
      <c r="G47" s="567">
        <v>1046.65</v>
      </c>
      <c r="H47" s="567">
        <v>934.51</v>
      </c>
      <c r="I47" s="567">
        <v>112.14</v>
      </c>
      <c r="J47" s="566" t="s">
        <v>5145</v>
      </c>
    </row>
    <row r="48" ht="10.5" customHeight="1">
      <c r="A48" s="565">
        <v>44609.0</v>
      </c>
      <c r="B48" s="566" t="s">
        <v>5141</v>
      </c>
      <c r="C48" s="566" t="s">
        <v>6553</v>
      </c>
      <c r="D48" s="566" t="s">
        <v>6554</v>
      </c>
      <c r="E48" s="567">
        <v>571.43</v>
      </c>
      <c r="F48" s="567">
        <v>0.0</v>
      </c>
      <c r="G48" s="567">
        <v>640.0</v>
      </c>
      <c r="H48" s="567">
        <v>571.43</v>
      </c>
      <c r="I48" s="567">
        <v>68.57</v>
      </c>
      <c r="J48" s="566" t="s">
        <v>5234</v>
      </c>
    </row>
    <row r="49" ht="10.5" customHeight="1">
      <c r="A49" s="565">
        <v>44615.0</v>
      </c>
      <c r="B49" s="566" t="s">
        <v>5141</v>
      </c>
      <c r="C49" s="566" t="s">
        <v>6555</v>
      </c>
      <c r="D49" s="566" t="s">
        <v>6556</v>
      </c>
      <c r="E49" s="567">
        <v>44.64</v>
      </c>
      <c r="F49" s="567">
        <v>0.0</v>
      </c>
      <c r="G49" s="567">
        <v>50.0</v>
      </c>
      <c r="H49" s="567">
        <v>44.64</v>
      </c>
      <c r="I49" s="567">
        <v>5.36</v>
      </c>
      <c r="J49" s="566" t="s">
        <v>6548</v>
      </c>
    </row>
    <row r="50" ht="10.5" customHeight="1">
      <c r="A50" s="565">
        <v>44615.0</v>
      </c>
      <c r="B50" s="566" t="s">
        <v>5141</v>
      </c>
      <c r="C50" s="566" t="s">
        <v>6557</v>
      </c>
      <c r="D50" s="566" t="s">
        <v>6558</v>
      </c>
      <c r="E50" s="567">
        <v>483.93</v>
      </c>
      <c r="F50" s="567">
        <v>0.0</v>
      </c>
      <c r="G50" s="567">
        <v>542.0</v>
      </c>
      <c r="H50" s="567">
        <v>483.93</v>
      </c>
      <c r="I50" s="567">
        <v>58.07</v>
      </c>
      <c r="J50" s="566" t="s">
        <v>5145</v>
      </c>
    </row>
    <row r="51" ht="10.5" customHeight="1">
      <c r="A51" s="565">
        <v>44620.0</v>
      </c>
      <c r="B51" s="566" t="s">
        <v>5141</v>
      </c>
      <c r="C51" s="566" t="s">
        <v>6536</v>
      </c>
      <c r="D51" s="566" t="s">
        <v>6559</v>
      </c>
      <c r="E51" s="567">
        <v>885.94</v>
      </c>
      <c r="F51" s="567">
        <v>0.0</v>
      </c>
      <c r="G51" s="567">
        <v>992.25</v>
      </c>
      <c r="H51" s="567">
        <v>885.94</v>
      </c>
      <c r="I51" s="567">
        <v>106.31</v>
      </c>
      <c r="J51" s="566" t="s">
        <v>5145</v>
      </c>
    </row>
    <row r="52" ht="10.5" customHeight="1">
      <c r="A52" s="570" t="s">
        <v>5283</v>
      </c>
      <c r="B52" s="570"/>
      <c r="C52" s="570"/>
      <c r="D52" s="570"/>
      <c r="E52" s="571">
        <f t="shared" ref="E52:I52" si="5">SUM(E43:E51)</f>
        <v>40170.9</v>
      </c>
      <c r="F52" s="571">
        <f t="shared" si="5"/>
        <v>0</v>
      </c>
      <c r="G52" s="571">
        <f t="shared" si="5"/>
        <v>44991.4</v>
      </c>
      <c r="H52" s="571">
        <f t="shared" si="5"/>
        <v>40170.9</v>
      </c>
      <c r="I52" s="571">
        <f t="shared" si="5"/>
        <v>4820.5</v>
      </c>
      <c r="J52" s="570"/>
    </row>
    <row r="53" ht="12.75" customHeight="1"/>
    <row r="54" ht="10.5" customHeight="1">
      <c r="A54" s="573" t="s">
        <v>5284</v>
      </c>
      <c r="B54" s="573"/>
      <c r="C54" s="573"/>
      <c r="D54" s="573"/>
      <c r="E54" s="574">
        <f t="shared" ref="E54:I54" si="6">SUM(E40,E52)</f>
        <v>40403.3</v>
      </c>
      <c r="F54" s="574">
        <f t="shared" si="6"/>
        <v>0</v>
      </c>
      <c r="G54" s="574">
        <f t="shared" si="6"/>
        <v>45223.8</v>
      </c>
      <c r="H54" s="574">
        <f t="shared" si="6"/>
        <v>40403.3</v>
      </c>
      <c r="I54" s="574">
        <f t="shared" si="6"/>
        <v>4820.5</v>
      </c>
      <c r="J54" s="573"/>
    </row>
    <row r="55" ht="14.25" customHeight="1"/>
    <row r="56" ht="14.25" customHeight="1">
      <c r="A56" s="576"/>
      <c r="B56" s="576"/>
      <c r="C56" s="576"/>
      <c r="D56" s="576"/>
      <c r="E56" s="576"/>
      <c r="F56" s="576"/>
      <c r="G56" s="576"/>
      <c r="H56" s="576"/>
      <c r="I56" s="576"/>
      <c r="J56" s="576"/>
      <c r="K56" s="576"/>
      <c r="L56" s="576"/>
      <c r="M56" s="576"/>
      <c r="N56" s="576"/>
      <c r="O56" s="576"/>
      <c r="P56" s="576"/>
      <c r="Q56" s="576"/>
      <c r="R56" s="576"/>
      <c r="S56" s="576"/>
      <c r="T56" s="576"/>
      <c r="U56" s="576"/>
      <c r="V56" s="576"/>
      <c r="W56" s="576"/>
      <c r="X56" s="576"/>
      <c r="Y56" s="576"/>
      <c r="Z56" s="576"/>
    </row>
    <row r="57" ht="14.25" customHeight="1"/>
    <row r="58" ht="24.75" customHeight="1">
      <c r="A58" s="558" t="s">
        <v>6560</v>
      </c>
    </row>
    <row r="59" ht="18.0" customHeight="1">
      <c r="A59" s="559" t="s">
        <v>5129</v>
      </c>
    </row>
    <row r="60" ht="18.0" customHeight="1">
      <c r="A60" s="559" t="s">
        <v>6061</v>
      </c>
    </row>
    <row r="61" ht="12.75" customHeight="1"/>
    <row r="62" ht="25.5" customHeight="1">
      <c r="A62" s="560" t="s">
        <v>6524</v>
      </c>
    </row>
    <row r="63" ht="12.75" customHeight="1"/>
    <row r="64" ht="10.5" customHeight="1">
      <c r="A64" s="561" t="s">
        <v>97</v>
      </c>
      <c r="B64" s="561" t="s">
        <v>5132</v>
      </c>
      <c r="C64" s="561" t="s">
        <v>101</v>
      </c>
      <c r="D64" s="561" t="s">
        <v>5134</v>
      </c>
      <c r="E64" s="562" t="s">
        <v>5135</v>
      </c>
      <c r="F64" s="562" t="s">
        <v>5136</v>
      </c>
      <c r="G64" s="562" t="s">
        <v>5137</v>
      </c>
      <c r="H64" s="562" t="s">
        <v>5138</v>
      </c>
      <c r="I64" s="562" t="s">
        <v>5139</v>
      </c>
      <c r="J64" s="561" t="s">
        <v>5140</v>
      </c>
    </row>
    <row r="65" ht="12.75" customHeight="1"/>
    <row r="66" ht="12.75" customHeight="1">
      <c r="A66" s="564" t="s">
        <v>67</v>
      </c>
      <c r="B66" s="13"/>
      <c r="C66" s="13"/>
      <c r="D66" s="13"/>
      <c r="E66" s="13"/>
      <c r="F66" s="13"/>
      <c r="G66" s="13"/>
      <c r="H66" s="13"/>
      <c r="I66" s="13"/>
      <c r="J66" s="13"/>
    </row>
    <row r="67" ht="10.5" customHeight="1">
      <c r="A67" s="565">
        <v>44565.0</v>
      </c>
      <c r="B67" s="566" t="s">
        <v>5141</v>
      </c>
      <c r="C67" s="566" t="s">
        <v>6525</v>
      </c>
      <c r="D67" s="566" t="s">
        <v>6526</v>
      </c>
      <c r="E67" s="567">
        <v>50.0</v>
      </c>
      <c r="F67" s="567">
        <v>0.0</v>
      </c>
      <c r="G67" s="567">
        <v>50.0</v>
      </c>
      <c r="H67" s="567">
        <v>50.0</v>
      </c>
      <c r="I67" s="567">
        <v>0.0</v>
      </c>
      <c r="J67" s="566" t="s">
        <v>5145</v>
      </c>
    </row>
    <row r="68" ht="10.5" customHeight="1">
      <c r="A68" s="565">
        <v>44586.0</v>
      </c>
      <c r="B68" s="566" t="s">
        <v>5141</v>
      </c>
      <c r="C68" s="566" t="s">
        <v>6527</v>
      </c>
      <c r="D68" s="566" t="s">
        <v>6528</v>
      </c>
      <c r="E68" s="567">
        <v>240.0</v>
      </c>
      <c r="F68" s="567">
        <v>0.0</v>
      </c>
      <c r="G68" s="567">
        <v>240.0</v>
      </c>
      <c r="H68" s="567">
        <v>240.0</v>
      </c>
      <c r="I68" s="567">
        <v>0.0</v>
      </c>
      <c r="J68" s="566" t="s">
        <v>5145</v>
      </c>
    </row>
    <row r="69" ht="10.5" customHeight="1">
      <c r="A69" s="565">
        <v>44595.0</v>
      </c>
      <c r="B69" s="566" t="s">
        <v>5141</v>
      </c>
      <c r="C69" s="566" t="s">
        <v>6541</v>
      </c>
      <c r="D69" s="566" t="s">
        <v>6542</v>
      </c>
      <c r="E69" s="567">
        <v>129.9</v>
      </c>
      <c r="F69" s="567">
        <v>0.0</v>
      </c>
      <c r="G69" s="567">
        <v>129.9</v>
      </c>
      <c r="H69" s="567">
        <v>129.9</v>
      </c>
      <c r="I69" s="567">
        <v>0.0</v>
      </c>
      <c r="J69" s="566" t="s">
        <v>5145</v>
      </c>
    </row>
    <row r="70" ht="10.5" customHeight="1">
      <c r="A70" s="565">
        <v>44599.0</v>
      </c>
      <c r="B70" s="566" t="s">
        <v>5141</v>
      </c>
      <c r="C70" s="566" t="s">
        <v>6543</v>
      </c>
      <c r="D70" s="566" t="s">
        <v>6544</v>
      </c>
      <c r="E70" s="567">
        <v>51.5</v>
      </c>
      <c r="F70" s="567">
        <v>0.0</v>
      </c>
      <c r="G70" s="567">
        <v>51.5</v>
      </c>
      <c r="H70" s="567">
        <v>51.5</v>
      </c>
      <c r="I70" s="567">
        <v>0.0</v>
      </c>
      <c r="J70" s="566" t="s">
        <v>5145</v>
      </c>
    </row>
    <row r="71" ht="10.5" customHeight="1">
      <c r="A71" s="565">
        <v>44608.0</v>
      </c>
      <c r="B71" s="566" t="s">
        <v>5141</v>
      </c>
      <c r="C71" s="566" t="s">
        <v>6543</v>
      </c>
      <c r="D71" s="566" t="s">
        <v>6545</v>
      </c>
      <c r="E71" s="567">
        <v>51.0</v>
      </c>
      <c r="F71" s="567">
        <v>0.0</v>
      </c>
      <c r="G71" s="567">
        <v>51.0</v>
      </c>
      <c r="H71" s="567">
        <v>51.0</v>
      </c>
      <c r="I71" s="567">
        <v>0.0</v>
      </c>
      <c r="J71" s="566" t="s">
        <v>5145</v>
      </c>
    </row>
    <row r="72" ht="10.5" customHeight="1">
      <c r="A72" s="589">
        <v>44622.0</v>
      </c>
      <c r="B72" s="590" t="s">
        <v>5141</v>
      </c>
      <c r="C72" s="590" t="s">
        <v>6525</v>
      </c>
      <c r="D72" s="590" t="s">
        <v>6561</v>
      </c>
      <c r="E72" s="591">
        <v>115.6</v>
      </c>
      <c r="F72" s="591">
        <v>0.0</v>
      </c>
      <c r="G72" s="591">
        <v>115.6</v>
      </c>
      <c r="H72" s="591">
        <v>115.6</v>
      </c>
      <c r="I72" s="591">
        <v>0.0</v>
      </c>
      <c r="J72" s="590" t="s">
        <v>5145</v>
      </c>
    </row>
    <row r="73" ht="10.5" customHeight="1">
      <c r="A73" s="589">
        <v>44623.0</v>
      </c>
      <c r="B73" s="590" t="s">
        <v>5141</v>
      </c>
      <c r="C73" s="590" t="s">
        <v>6527</v>
      </c>
      <c r="D73" s="590" t="s">
        <v>6562</v>
      </c>
      <c r="E73" s="591">
        <v>240.0</v>
      </c>
      <c r="F73" s="591">
        <v>0.0</v>
      </c>
      <c r="G73" s="591">
        <v>240.0</v>
      </c>
      <c r="H73" s="591">
        <v>240.0</v>
      </c>
      <c r="I73" s="591">
        <v>0.0</v>
      </c>
      <c r="J73" s="590" t="s">
        <v>5145</v>
      </c>
    </row>
    <row r="74" ht="10.5" customHeight="1">
      <c r="A74" s="589">
        <v>44628.0</v>
      </c>
      <c r="B74" s="590" t="s">
        <v>5141</v>
      </c>
      <c r="C74" s="590" t="s">
        <v>6525</v>
      </c>
      <c r="D74" s="590" t="s">
        <v>6563</v>
      </c>
      <c r="E74" s="591">
        <v>103.0</v>
      </c>
      <c r="F74" s="591">
        <v>0.0</v>
      </c>
      <c r="G74" s="591">
        <v>103.0</v>
      </c>
      <c r="H74" s="591">
        <v>103.0</v>
      </c>
      <c r="I74" s="591">
        <v>0.0</v>
      </c>
      <c r="J74" s="590" t="s">
        <v>5145</v>
      </c>
    </row>
    <row r="75" ht="10.5" customHeight="1">
      <c r="A75" s="589">
        <v>44629.0</v>
      </c>
      <c r="B75" s="590" t="s">
        <v>5141</v>
      </c>
      <c r="C75" s="590" t="s">
        <v>6527</v>
      </c>
      <c r="D75" s="590" t="s">
        <v>6564</v>
      </c>
      <c r="E75" s="591">
        <v>240.0</v>
      </c>
      <c r="F75" s="591">
        <v>0.0</v>
      </c>
      <c r="G75" s="591">
        <v>240.0</v>
      </c>
      <c r="H75" s="591">
        <v>240.0</v>
      </c>
      <c r="I75" s="591">
        <v>0.0</v>
      </c>
      <c r="J75" s="590" t="s">
        <v>5145</v>
      </c>
    </row>
    <row r="76" ht="10.5" customHeight="1">
      <c r="A76" s="589">
        <v>44631.0</v>
      </c>
      <c r="B76" s="590" t="s">
        <v>5141</v>
      </c>
      <c r="C76" s="590" t="s">
        <v>6527</v>
      </c>
      <c r="D76" s="590" t="s">
        <v>6565</v>
      </c>
      <c r="E76" s="591">
        <v>240.0</v>
      </c>
      <c r="F76" s="591">
        <v>0.0</v>
      </c>
      <c r="G76" s="591">
        <v>240.0</v>
      </c>
      <c r="H76" s="591">
        <v>240.0</v>
      </c>
      <c r="I76" s="591">
        <v>0.0</v>
      </c>
      <c r="J76" s="590" t="s">
        <v>5145</v>
      </c>
    </row>
    <row r="77" ht="10.5" customHeight="1">
      <c r="A77" s="589">
        <v>44637.0</v>
      </c>
      <c r="B77" s="590" t="s">
        <v>5141</v>
      </c>
      <c r="C77" s="590" t="s">
        <v>6527</v>
      </c>
      <c r="D77" s="590" t="s">
        <v>6566</v>
      </c>
      <c r="E77" s="591">
        <v>390.0</v>
      </c>
      <c r="F77" s="591">
        <v>0.0</v>
      </c>
      <c r="G77" s="591">
        <v>390.0</v>
      </c>
      <c r="H77" s="591">
        <v>390.0</v>
      </c>
      <c r="I77" s="591">
        <v>0.0</v>
      </c>
      <c r="J77" s="590" t="s">
        <v>5145</v>
      </c>
    </row>
    <row r="78" ht="10.5" customHeight="1">
      <c r="A78" s="589">
        <v>44642.0</v>
      </c>
      <c r="B78" s="590" t="s">
        <v>5141</v>
      </c>
      <c r="C78" s="590" t="s">
        <v>6527</v>
      </c>
      <c r="D78" s="590" t="s">
        <v>6567</v>
      </c>
      <c r="E78" s="591">
        <v>240.0</v>
      </c>
      <c r="F78" s="591">
        <v>0.0</v>
      </c>
      <c r="G78" s="591">
        <v>240.0</v>
      </c>
      <c r="H78" s="591">
        <v>240.0</v>
      </c>
      <c r="I78" s="591">
        <v>0.0</v>
      </c>
      <c r="J78" s="590" t="s">
        <v>5145</v>
      </c>
    </row>
    <row r="79" ht="10.5" customHeight="1">
      <c r="A79" s="589">
        <v>44645.0</v>
      </c>
      <c r="B79" s="590" t="s">
        <v>5141</v>
      </c>
      <c r="C79" s="590" t="s">
        <v>6527</v>
      </c>
      <c r="D79" s="590" t="s">
        <v>6568</v>
      </c>
      <c r="E79" s="591">
        <v>300.0</v>
      </c>
      <c r="F79" s="591">
        <v>0.0</v>
      </c>
      <c r="G79" s="591">
        <v>300.0</v>
      </c>
      <c r="H79" s="591">
        <v>300.0</v>
      </c>
      <c r="I79" s="591">
        <v>0.0</v>
      </c>
      <c r="J79" s="590" t="s">
        <v>5145</v>
      </c>
    </row>
    <row r="80" ht="10.5" customHeight="1">
      <c r="A80" s="589">
        <v>44651.0</v>
      </c>
      <c r="B80" s="590" t="s">
        <v>5141</v>
      </c>
      <c r="C80" s="590" t="s">
        <v>6527</v>
      </c>
      <c r="D80" s="590" t="s">
        <v>6569</v>
      </c>
      <c r="E80" s="591">
        <v>300.0</v>
      </c>
      <c r="F80" s="591">
        <v>0.0</v>
      </c>
      <c r="G80" s="591">
        <v>300.0</v>
      </c>
      <c r="H80" s="591">
        <v>300.0</v>
      </c>
      <c r="I80" s="591">
        <v>0.0</v>
      </c>
      <c r="J80" s="590" t="s">
        <v>5145</v>
      </c>
    </row>
    <row r="81" ht="10.5" customHeight="1">
      <c r="A81" s="570" t="s">
        <v>5175</v>
      </c>
      <c r="B81" s="570"/>
      <c r="C81" s="570"/>
      <c r="D81" s="570"/>
      <c r="E81" s="571">
        <f t="shared" ref="E81:I81" si="7">SUM(E67:E80)</f>
        <v>2691</v>
      </c>
      <c r="F81" s="571">
        <f t="shared" si="7"/>
        <v>0</v>
      </c>
      <c r="G81" s="571">
        <f t="shared" si="7"/>
        <v>2691</v>
      </c>
      <c r="H81" s="571">
        <f t="shared" si="7"/>
        <v>2691</v>
      </c>
      <c r="I81" s="571">
        <f t="shared" si="7"/>
        <v>0</v>
      </c>
      <c r="J81" s="570"/>
    </row>
    <row r="82" ht="12.75" customHeight="1"/>
    <row r="83" ht="12.75" customHeight="1">
      <c r="A83" s="564" t="s">
        <v>5176</v>
      </c>
      <c r="B83" s="13"/>
      <c r="C83" s="13"/>
      <c r="D83" s="13"/>
      <c r="E83" s="13"/>
      <c r="F83" s="13"/>
      <c r="G83" s="13"/>
      <c r="H83" s="13"/>
      <c r="I83" s="13"/>
      <c r="J83" s="13"/>
    </row>
    <row r="84" ht="10.5" customHeight="1">
      <c r="A84" s="565">
        <v>44564.0</v>
      </c>
      <c r="B84" s="566" t="s">
        <v>5141</v>
      </c>
      <c r="C84" s="566" t="s">
        <v>6529</v>
      </c>
      <c r="D84" s="566" t="s">
        <v>6530</v>
      </c>
      <c r="E84" s="567">
        <v>102.68</v>
      </c>
      <c r="F84" s="567">
        <v>0.0</v>
      </c>
      <c r="G84" s="571">
        <v>115.0</v>
      </c>
      <c r="H84" s="567">
        <v>102.68</v>
      </c>
      <c r="I84" s="567">
        <v>12.32</v>
      </c>
      <c r="J84" s="566" t="s">
        <v>5145</v>
      </c>
    </row>
    <row r="85" ht="10.5" customHeight="1">
      <c r="A85" s="565">
        <v>44565.0</v>
      </c>
      <c r="B85" s="566" t="s">
        <v>5141</v>
      </c>
      <c r="C85" s="566" t="s">
        <v>5177</v>
      </c>
      <c r="D85" s="566" t="s">
        <v>6526</v>
      </c>
      <c r="E85" s="567">
        <v>768.79</v>
      </c>
      <c r="F85" s="567">
        <v>0.0</v>
      </c>
      <c r="G85" s="571">
        <v>861.04</v>
      </c>
      <c r="H85" s="567">
        <v>768.79</v>
      </c>
      <c r="I85" s="567">
        <v>92.25</v>
      </c>
      <c r="J85" s="566" t="s">
        <v>5145</v>
      </c>
    </row>
    <row r="86" ht="10.5" customHeight="1">
      <c r="A86" s="565">
        <v>44568.0</v>
      </c>
      <c r="B86" s="566" t="s">
        <v>5141</v>
      </c>
      <c r="C86" s="566" t="s">
        <v>6531</v>
      </c>
      <c r="D86" s="566" t="s">
        <v>6532</v>
      </c>
      <c r="E86" s="567">
        <v>389.29</v>
      </c>
      <c r="F86" s="567">
        <v>0.0</v>
      </c>
      <c r="G86" s="571">
        <v>436.0</v>
      </c>
      <c r="H86" s="567">
        <v>389.29</v>
      </c>
      <c r="I86" s="567">
        <v>46.71</v>
      </c>
      <c r="J86" s="566" t="s">
        <v>5145</v>
      </c>
    </row>
    <row r="87" ht="10.5" customHeight="1">
      <c r="A87" s="565">
        <v>44580.0</v>
      </c>
      <c r="B87" s="566" t="s">
        <v>5141</v>
      </c>
      <c r="C87" s="566" t="s">
        <v>5196</v>
      </c>
      <c r="D87" s="566" t="s">
        <v>6533</v>
      </c>
      <c r="E87" s="567">
        <v>113.39</v>
      </c>
      <c r="F87" s="567">
        <v>0.0</v>
      </c>
      <c r="G87" s="571">
        <v>127.0</v>
      </c>
      <c r="H87" s="567">
        <v>113.39</v>
      </c>
      <c r="I87" s="567">
        <v>13.61</v>
      </c>
      <c r="J87" s="566" t="s">
        <v>5145</v>
      </c>
    </row>
    <row r="88" ht="10.5" customHeight="1">
      <c r="A88" s="565">
        <v>44585.0</v>
      </c>
      <c r="B88" s="566" t="s">
        <v>5141</v>
      </c>
      <c r="C88" s="566" t="s">
        <v>6534</v>
      </c>
      <c r="D88" s="566" t="s">
        <v>6535</v>
      </c>
      <c r="E88" s="567">
        <v>738.08</v>
      </c>
      <c r="F88" s="567">
        <v>0.0</v>
      </c>
      <c r="G88" s="571">
        <v>826.65</v>
      </c>
      <c r="H88" s="567">
        <v>738.08</v>
      </c>
      <c r="I88" s="567">
        <v>88.57</v>
      </c>
      <c r="J88" s="566" t="s">
        <v>5145</v>
      </c>
    </row>
    <row r="89" ht="10.5" customHeight="1">
      <c r="A89" s="565">
        <v>44587.0</v>
      </c>
      <c r="B89" s="566" t="s">
        <v>5141</v>
      </c>
      <c r="C89" s="566" t="s">
        <v>6536</v>
      </c>
      <c r="D89" s="566" t="s">
        <v>6537</v>
      </c>
      <c r="E89" s="567">
        <v>642.32</v>
      </c>
      <c r="F89" s="567">
        <v>0.0</v>
      </c>
      <c r="G89" s="571">
        <v>719.4</v>
      </c>
      <c r="H89" s="567">
        <v>642.32</v>
      </c>
      <c r="I89" s="567">
        <v>77.08</v>
      </c>
      <c r="J89" s="566" t="s">
        <v>5145</v>
      </c>
    </row>
    <row r="90" ht="10.5" customHeight="1">
      <c r="A90" s="565">
        <v>44592.0</v>
      </c>
      <c r="B90" s="566" t="s">
        <v>5141</v>
      </c>
      <c r="C90" s="566" t="s">
        <v>6538</v>
      </c>
      <c r="D90" s="566" t="s">
        <v>6539</v>
      </c>
      <c r="E90" s="567">
        <v>89.29</v>
      </c>
      <c r="F90" s="567">
        <v>0.0</v>
      </c>
      <c r="G90" s="571">
        <v>100.0</v>
      </c>
      <c r="H90" s="567">
        <v>89.29</v>
      </c>
      <c r="I90" s="567">
        <v>10.71</v>
      </c>
      <c r="J90" s="566" t="s">
        <v>5677</v>
      </c>
    </row>
    <row r="91" ht="10.5" customHeight="1">
      <c r="A91" s="565">
        <v>44596.0</v>
      </c>
      <c r="B91" s="566" t="s">
        <v>5141</v>
      </c>
      <c r="C91" s="566" t="s">
        <v>6546</v>
      </c>
      <c r="D91" s="566" t="s">
        <v>6547</v>
      </c>
      <c r="E91" s="567">
        <v>178.57</v>
      </c>
      <c r="F91" s="567">
        <v>0.0</v>
      </c>
      <c r="G91" s="571">
        <v>200.0</v>
      </c>
      <c r="H91" s="567">
        <v>178.57</v>
      </c>
      <c r="I91" s="567">
        <v>21.43</v>
      </c>
      <c r="J91" s="566" t="s">
        <v>6548</v>
      </c>
    </row>
    <row r="92" ht="10.5" customHeight="1">
      <c r="A92" s="565">
        <v>44599.0</v>
      </c>
      <c r="B92" s="566" t="s">
        <v>5141</v>
      </c>
      <c r="C92" s="566" t="s">
        <v>6536</v>
      </c>
      <c r="D92" s="566" t="s">
        <v>6544</v>
      </c>
      <c r="E92" s="567">
        <v>821.88</v>
      </c>
      <c r="F92" s="567">
        <v>0.0</v>
      </c>
      <c r="G92" s="571">
        <v>920.5</v>
      </c>
      <c r="H92" s="567">
        <v>821.88</v>
      </c>
      <c r="I92" s="567">
        <v>98.62</v>
      </c>
      <c r="J92" s="566" t="s">
        <v>5145</v>
      </c>
    </row>
    <row r="93" ht="51.0" customHeight="1">
      <c r="A93" s="565">
        <v>44603.0</v>
      </c>
      <c r="B93" s="566" t="s">
        <v>5179</v>
      </c>
      <c r="C93" s="648" t="s">
        <v>6549</v>
      </c>
      <c r="D93" s="566" t="s">
        <v>6550</v>
      </c>
      <c r="E93" s="567">
        <v>36160.71</v>
      </c>
      <c r="F93" s="567">
        <v>0.0</v>
      </c>
      <c r="G93" s="571">
        <v>40500.0</v>
      </c>
      <c r="H93" s="567">
        <v>36160.71</v>
      </c>
      <c r="I93" s="567">
        <v>4339.29</v>
      </c>
      <c r="J93" s="566" t="s">
        <v>5234</v>
      </c>
    </row>
    <row r="94" ht="10.5" customHeight="1">
      <c r="A94" s="565">
        <v>44606.0</v>
      </c>
      <c r="B94" s="566" t="s">
        <v>5141</v>
      </c>
      <c r="C94" s="566" t="s">
        <v>6551</v>
      </c>
      <c r="D94" s="566" t="s">
        <v>6552</v>
      </c>
      <c r="E94" s="567">
        <v>89.29</v>
      </c>
      <c r="F94" s="567">
        <v>0.0</v>
      </c>
      <c r="G94" s="571">
        <v>100.0</v>
      </c>
      <c r="H94" s="567">
        <v>89.29</v>
      </c>
      <c r="I94" s="567">
        <v>10.71</v>
      </c>
      <c r="J94" s="566" t="s">
        <v>6548</v>
      </c>
    </row>
    <row r="95" ht="10.5" customHeight="1">
      <c r="A95" s="565">
        <v>44608.0</v>
      </c>
      <c r="B95" s="566" t="s">
        <v>5141</v>
      </c>
      <c r="C95" s="566" t="s">
        <v>6536</v>
      </c>
      <c r="D95" s="566" t="s">
        <v>6545</v>
      </c>
      <c r="E95" s="567">
        <v>934.51</v>
      </c>
      <c r="F95" s="567">
        <v>0.0</v>
      </c>
      <c r="G95" s="571">
        <v>1046.65</v>
      </c>
      <c r="H95" s="567">
        <v>934.51</v>
      </c>
      <c r="I95" s="567">
        <v>112.14</v>
      </c>
      <c r="J95" s="566" t="s">
        <v>5145</v>
      </c>
    </row>
    <row r="96" ht="10.5" customHeight="1">
      <c r="A96" s="565">
        <v>44609.0</v>
      </c>
      <c r="B96" s="566" t="s">
        <v>5141</v>
      </c>
      <c r="C96" s="566" t="s">
        <v>6553</v>
      </c>
      <c r="D96" s="566" t="s">
        <v>6554</v>
      </c>
      <c r="E96" s="567">
        <v>571.43</v>
      </c>
      <c r="F96" s="567">
        <v>0.0</v>
      </c>
      <c r="G96" s="571">
        <v>640.0</v>
      </c>
      <c r="H96" s="567">
        <v>571.43</v>
      </c>
      <c r="I96" s="567">
        <v>68.57</v>
      </c>
      <c r="J96" s="566" t="s">
        <v>5234</v>
      </c>
    </row>
    <row r="97" ht="10.5" customHeight="1">
      <c r="A97" s="565">
        <v>44615.0</v>
      </c>
      <c r="B97" s="566" t="s">
        <v>5141</v>
      </c>
      <c r="C97" s="566" t="s">
        <v>6555</v>
      </c>
      <c r="D97" s="566" t="s">
        <v>6556</v>
      </c>
      <c r="E97" s="567">
        <v>44.64</v>
      </c>
      <c r="F97" s="567">
        <v>0.0</v>
      </c>
      <c r="G97" s="571">
        <v>50.0</v>
      </c>
      <c r="H97" s="567">
        <v>44.64</v>
      </c>
      <c r="I97" s="567">
        <v>5.36</v>
      </c>
      <c r="J97" s="566" t="s">
        <v>6548</v>
      </c>
    </row>
    <row r="98" ht="10.5" customHeight="1">
      <c r="A98" s="565">
        <v>44615.0</v>
      </c>
      <c r="B98" s="566" t="s">
        <v>5141</v>
      </c>
      <c r="C98" s="566" t="s">
        <v>6557</v>
      </c>
      <c r="D98" s="566" t="s">
        <v>6558</v>
      </c>
      <c r="E98" s="567">
        <v>483.93</v>
      </c>
      <c r="F98" s="567">
        <v>0.0</v>
      </c>
      <c r="G98" s="571">
        <v>542.0</v>
      </c>
      <c r="H98" s="567">
        <v>483.93</v>
      </c>
      <c r="I98" s="567">
        <v>58.07</v>
      </c>
      <c r="J98" s="566" t="s">
        <v>5145</v>
      </c>
    </row>
    <row r="99" ht="10.5" customHeight="1">
      <c r="A99" s="565">
        <v>44620.0</v>
      </c>
      <c r="B99" s="566" t="s">
        <v>5141</v>
      </c>
      <c r="C99" s="566" t="s">
        <v>6536</v>
      </c>
      <c r="D99" s="566" t="s">
        <v>6559</v>
      </c>
      <c r="E99" s="567">
        <v>885.94</v>
      </c>
      <c r="F99" s="567">
        <v>0.0</v>
      </c>
      <c r="G99" s="571">
        <v>992.25</v>
      </c>
      <c r="H99" s="567">
        <v>885.94</v>
      </c>
      <c r="I99" s="567">
        <v>106.31</v>
      </c>
      <c r="J99" s="566" t="s">
        <v>5145</v>
      </c>
    </row>
    <row r="100" ht="10.5" customHeight="1">
      <c r="A100" s="589">
        <v>44622.0</v>
      </c>
      <c r="B100" s="590" t="s">
        <v>5141</v>
      </c>
      <c r="C100" s="590" t="s">
        <v>5177</v>
      </c>
      <c r="D100" s="590" t="s">
        <v>6561</v>
      </c>
      <c r="E100" s="591">
        <v>909.6</v>
      </c>
      <c r="F100" s="591">
        <v>0.0</v>
      </c>
      <c r="G100" s="649">
        <v>1018.75</v>
      </c>
      <c r="H100" s="591">
        <v>909.6</v>
      </c>
      <c r="I100" s="591">
        <v>109.15</v>
      </c>
      <c r="J100" s="590" t="s">
        <v>5145</v>
      </c>
    </row>
    <row r="101" ht="10.5" customHeight="1">
      <c r="A101" s="589">
        <v>44628.0</v>
      </c>
      <c r="B101" s="590" t="s">
        <v>5141</v>
      </c>
      <c r="C101" s="590" t="s">
        <v>5177</v>
      </c>
      <c r="D101" s="590" t="s">
        <v>6563</v>
      </c>
      <c r="E101" s="591">
        <v>1652.23</v>
      </c>
      <c r="F101" s="591">
        <v>0.0</v>
      </c>
      <c r="G101" s="649">
        <v>1850.5</v>
      </c>
      <c r="H101" s="591">
        <v>1652.23</v>
      </c>
      <c r="I101" s="591">
        <v>198.27</v>
      </c>
      <c r="J101" s="590" t="s">
        <v>5145</v>
      </c>
    </row>
    <row r="102" ht="10.5" customHeight="1">
      <c r="A102" s="589">
        <v>44631.0</v>
      </c>
      <c r="B102" s="590" t="s">
        <v>5141</v>
      </c>
      <c r="C102" s="590" t="s">
        <v>5177</v>
      </c>
      <c r="D102" s="590" t="s">
        <v>6570</v>
      </c>
      <c r="E102" s="591">
        <v>806.25</v>
      </c>
      <c r="F102" s="591">
        <v>0.0</v>
      </c>
      <c r="G102" s="649">
        <v>903.0</v>
      </c>
      <c r="H102" s="591">
        <v>806.25</v>
      </c>
      <c r="I102" s="591">
        <v>96.75</v>
      </c>
      <c r="J102" s="590" t="s">
        <v>5145</v>
      </c>
    </row>
    <row r="103" ht="10.5" customHeight="1">
      <c r="A103" s="589">
        <v>44634.0</v>
      </c>
      <c r="B103" s="590" t="s">
        <v>5141</v>
      </c>
      <c r="C103" s="590" t="s">
        <v>5196</v>
      </c>
      <c r="D103" s="590" t="s">
        <v>6571</v>
      </c>
      <c r="E103" s="591">
        <v>239.29</v>
      </c>
      <c r="F103" s="591">
        <v>0.0</v>
      </c>
      <c r="G103" s="649">
        <v>268.0</v>
      </c>
      <c r="H103" s="591">
        <v>239.29</v>
      </c>
      <c r="I103" s="591">
        <v>28.71</v>
      </c>
      <c r="J103" s="590" t="s">
        <v>5145</v>
      </c>
    </row>
    <row r="104" ht="10.5" customHeight="1">
      <c r="A104" s="589">
        <v>44635.0</v>
      </c>
      <c r="B104" s="590" t="s">
        <v>5141</v>
      </c>
      <c r="C104" s="590" t="s">
        <v>5177</v>
      </c>
      <c r="D104" s="590" t="s">
        <v>6572</v>
      </c>
      <c r="E104" s="591">
        <v>324.55</v>
      </c>
      <c r="F104" s="591">
        <v>0.0</v>
      </c>
      <c r="G104" s="649">
        <v>363.5</v>
      </c>
      <c r="H104" s="591">
        <v>324.55</v>
      </c>
      <c r="I104" s="591">
        <v>38.95</v>
      </c>
      <c r="J104" s="590" t="s">
        <v>5145</v>
      </c>
    </row>
    <row r="105" ht="10.5" customHeight="1">
      <c r="A105" s="589">
        <v>44636.0</v>
      </c>
      <c r="B105" s="590" t="s">
        <v>5141</v>
      </c>
      <c r="C105" s="590" t="s">
        <v>5177</v>
      </c>
      <c r="D105" s="590" t="s">
        <v>6573</v>
      </c>
      <c r="E105" s="591">
        <v>166.96</v>
      </c>
      <c r="F105" s="591">
        <v>0.0</v>
      </c>
      <c r="G105" s="649">
        <v>187.0</v>
      </c>
      <c r="H105" s="591">
        <v>166.96</v>
      </c>
      <c r="I105" s="591">
        <v>20.04</v>
      </c>
      <c r="J105" s="590" t="s">
        <v>5145</v>
      </c>
    </row>
    <row r="106" ht="10.5" customHeight="1">
      <c r="A106" s="589">
        <v>44636.0</v>
      </c>
      <c r="B106" s="590" t="s">
        <v>5141</v>
      </c>
      <c r="C106" s="590" t="s">
        <v>5177</v>
      </c>
      <c r="D106" s="590" t="s">
        <v>6574</v>
      </c>
      <c r="E106" s="591">
        <v>643.75</v>
      </c>
      <c r="F106" s="591">
        <v>0.0</v>
      </c>
      <c r="G106" s="649">
        <v>721.0</v>
      </c>
      <c r="H106" s="591">
        <v>643.75</v>
      </c>
      <c r="I106" s="591">
        <v>77.25</v>
      </c>
      <c r="J106" s="590" t="s">
        <v>5145</v>
      </c>
    </row>
    <row r="107" ht="82.5" customHeight="1">
      <c r="A107" s="589">
        <v>44637.0</v>
      </c>
      <c r="B107" s="590" t="s">
        <v>5179</v>
      </c>
      <c r="C107" s="650" t="s">
        <v>6575</v>
      </c>
      <c r="D107" s="590" t="s">
        <v>6576</v>
      </c>
      <c r="E107" s="591">
        <v>66424.11</v>
      </c>
      <c r="F107" s="591">
        <v>0.0</v>
      </c>
      <c r="G107" s="591">
        <v>74395.0</v>
      </c>
      <c r="H107" s="591">
        <v>66424.11</v>
      </c>
      <c r="I107" s="591">
        <v>7970.89</v>
      </c>
      <c r="J107" s="590" t="s">
        <v>5677</v>
      </c>
    </row>
    <row r="108" ht="30.75" customHeight="1">
      <c r="A108" s="589">
        <v>44637.0</v>
      </c>
      <c r="B108" s="590" t="s">
        <v>5179</v>
      </c>
      <c r="C108" s="650" t="s">
        <v>6577</v>
      </c>
      <c r="D108" s="590" t="s">
        <v>6578</v>
      </c>
      <c r="E108" s="591">
        <v>6427.68</v>
      </c>
      <c r="F108" s="591">
        <v>0.0</v>
      </c>
      <c r="G108" s="649">
        <v>7199.0</v>
      </c>
      <c r="H108" s="591">
        <v>6427.68</v>
      </c>
      <c r="I108" s="591">
        <v>771.32</v>
      </c>
      <c r="J108" s="590" t="s">
        <v>5145</v>
      </c>
    </row>
    <row r="109" ht="10.5" customHeight="1">
      <c r="A109" s="589">
        <v>44637.0</v>
      </c>
      <c r="B109" s="590" t="s">
        <v>5141</v>
      </c>
      <c r="C109" s="590" t="s">
        <v>5177</v>
      </c>
      <c r="D109" s="590" t="s">
        <v>6579</v>
      </c>
      <c r="E109" s="591">
        <v>603.48</v>
      </c>
      <c r="F109" s="591">
        <v>0.0</v>
      </c>
      <c r="G109" s="649">
        <v>675.9</v>
      </c>
      <c r="H109" s="591">
        <v>603.48</v>
      </c>
      <c r="I109" s="591">
        <v>72.42</v>
      </c>
      <c r="J109" s="590" t="s">
        <v>5145</v>
      </c>
    </row>
    <row r="110" ht="10.5" customHeight="1">
      <c r="A110" s="589">
        <v>44638.0</v>
      </c>
      <c r="B110" s="590" t="s">
        <v>5141</v>
      </c>
      <c r="C110" s="590" t="s">
        <v>5177</v>
      </c>
      <c r="D110" s="590" t="s">
        <v>6580</v>
      </c>
      <c r="E110" s="591">
        <v>254.46</v>
      </c>
      <c r="F110" s="591">
        <v>0.0</v>
      </c>
      <c r="G110" s="649">
        <v>285.0</v>
      </c>
      <c r="H110" s="591">
        <v>254.46</v>
      </c>
      <c r="I110" s="591">
        <v>30.54</v>
      </c>
      <c r="J110" s="590" t="s">
        <v>5145</v>
      </c>
    </row>
    <row r="111" ht="10.5" customHeight="1">
      <c r="A111" s="589">
        <v>44641.0</v>
      </c>
      <c r="B111" s="590" t="s">
        <v>5141</v>
      </c>
      <c r="C111" s="590" t="s">
        <v>5186</v>
      </c>
      <c r="D111" s="590" t="s">
        <v>6581</v>
      </c>
      <c r="E111" s="591">
        <v>186.38</v>
      </c>
      <c r="F111" s="591">
        <v>0.0</v>
      </c>
      <c r="G111" s="649">
        <v>208.75</v>
      </c>
      <c r="H111" s="591">
        <v>186.38</v>
      </c>
      <c r="I111" s="591">
        <v>22.37</v>
      </c>
      <c r="J111" s="590" t="s">
        <v>5145</v>
      </c>
    </row>
    <row r="112" ht="10.5" customHeight="1">
      <c r="A112" s="589">
        <v>44642.0</v>
      </c>
      <c r="B112" s="590" t="s">
        <v>5141</v>
      </c>
      <c r="C112" s="590" t="s">
        <v>5186</v>
      </c>
      <c r="D112" s="590" t="s">
        <v>6582</v>
      </c>
      <c r="E112" s="591">
        <v>1017.28</v>
      </c>
      <c r="F112" s="591">
        <v>0.0</v>
      </c>
      <c r="G112" s="649">
        <v>1139.35</v>
      </c>
      <c r="H112" s="591">
        <v>1017.28</v>
      </c>
      <c r="I112" s="591">
        <v>122.07</v>
      </c>
      <c r="J112" s="590" t="s">
        <v>5145</v>
      </c>
    </row>
    <row r="113" ht="10.5" customHeight="1">
      <c r="A113" s="589">
        <v>44644.0</v>
      </c>
      <c r="B113" s="590" t="s">
        <v>5141</v>
      </c>
      <c r="C113" s="590" t="s">
        <v>5177</v>
      </c>
      <c r="D113" s="590" t="s">
        <v>6583</v>
      </c>
      <c r="E113" s="591">
        <v>626.34</v>
      </c>
      <c r="F113" s="591">
        <v>0.0</v>
      </c>
      <c r="G113" s="649">
        <v>701.5</v>
      </c>
      <c r="H113" s="591">
        <v>626.34</v>
      </c>
      <c r="I113" s="591">
        <v>75.16</v>
      </c>
      <c r="J113" s="590" t="s">
        <v>5145</v>
      </c>
    </row>
    <row r="114" ht="10.5" customHeight="1">
      <c r="A114" s="589">
        <v>44644.0</v>
      </c>
      <c r="B114" s="590" t="s">
        <v>5141</v>
      </c>
      <c r="C114" s="590" t="s">
        <v>6584</v>
      </c>
      <c r="D114" s="590" t="s">
        <v>6585</v>
      </c>
      <c r="E114" s="591">
        <v>139.29</v>
      </c>
      <c r="F114" s="591">
        <v>0.0</v>
      </c>
      <c r="G114" s="649">
        <v>156.0</v>
      </c>
      <c r="H114" s="591">
        <v>139.29</v>
      </c>
      <c r="I114" s="591">
        <v>16.71</v>
      </c>
      <c r="J114" s="590" t="s">
        <v>5145</v>
      </c>
    </row>
    <row r="115" ht="10.5" customHeight="1">
      <c r="A115" s="589">
        <v>44648.0</v>
      </c>
      <c r="B115" s="590" t="s">
        <v>5141</v>
      </c>
      <c r="C115" s="590" t="s">
        <v>5177</v>
      </c>
      <c r="D115" s="590" t="s">
        <v>6586</v>
      </c>
      <c r="E115" s="591">
        <v>792.32</v>
      </c>
      <c r="F115" s="591">
        <v>0.0</v>
      </c>
      <c r="G115" s="649">
        <v>887.4</v>
      </c>
      <c r="H115" s="591">
        <v>792.32</v>
      </c>
      <c r="I115" s="591">
        <v>95.08</v>
      </c>
      <c r="J115" s="590" t="s">
        <v>5145</v>
      </c>
    </row>
    <row r="116" ht="21.0" customHeight="1">
      <c r="A116" s="589">
        <v>44648.0</v>
      </c>
      <c r="B116" s="590" t="s">
        <v>5141</v>
      </c>
      <c r="C116" s="650" t="s">
        <v>6587</v>
      </c>
      <c r="D116" s="590" t="s">
        <v>6588</v>
      </c>
      <c r="E116" s="591">
        <v>321.43</v>
      </c>
      <c r="F116" s="591">
        <v>0.0</v>
      </c>
      <c r="G116" s="591">
        <v>360.0</v>
      </c>
      <c r="H116" s="591">
        <v>321.43</v>
      </c>
      <c r="I116" s="591">
        <v>38.57</v>
      </c>
      <c r="J116" s="590" t="s">
        <v>5234</v>
      </c>
    </row>
    <row r="117" ht="10.5" customHeight="1">
      <c r="A117" s="589">
        <v>44649.0</v>
      </c>
      <c r="B117" s="590" t="s">
        <v>5141</v>
      </c>
      <c r="C117" s="590" t="s">
        <v>5177</v>
      </c>
      <c r="D117" s="590" t="s">
        <v>6589</v>
      </c>
      <c r="E117" s="591">
        <v>174.11</v>
      </c>
      <c r="F117" s="591">
        <v>0.0</v>
      </c>
      <c r="G117" s="649">
        <v>195.0</v>
      </c>
      <c r="H117" s="591">
        <v>174.11</v>
      </c>
      <c r="I117" s="591">
        <v>20.89</v>
      </c>
      <c r="J117" s="590" t="s">
        <v>5145</v>
      </c>
    </row>
    <row r="118" ht="10.5" customHeight="1">
      <c r="A118" s="589">
        <v>44650.0</v>
      </c>
      <c r="B118" s="590" t="s">
        <v>5141</v>
      </c>
      <c r="C118" s="590" t="s">
        <v>5177</v>
      </c>
      <c r="D118" s="590" t="s">
        <v>6590</v>
      </c>
      <c r="E118" s="591">
        <v>329.91</v>
      </c>
      <c r="F118" s="591">
        <v>0.0</v>
      </c>
      <c r="G118" s="649">
        <v>369.5</v>
      </c>
      <c r="H118" s="591">
        <v>329.91</v>
      </c>
      <c r="I118" s="591">
        <v>39.59</v>
      </c>
      <c r="J118" s="590" t="s">
        <v>5145</v>
      </c>
    </row>
    <row r="119" ht="10.5" customHeight="1">
      <c r="A119" s="589">
        <v>44650.0</v>
      </c>
      <c r="B119" s="590" t="s">
        <v>5141</v>
      </c>
      <c r="C119" s="590" t="s">
        <v>6591</v>
      </c>
      <c r="D119" s="590" t="s">
        <v>6592</v>
      </c>
      <c r="E119" s="591">
        <v>271.43</v>
      </c>
      <c r="F119" s="591">
        <v>0.0</v>
      </c>
      <c r="G119" s="649">
        <v>304.0</v>
      </c>
      <c r="H119" s="591">
        <v>271.43</v>
      </c>
      <c r="I119" s="591">
        <v>32.57</v>
      </c>
      <c r="J119" s="590" t="s">
        <v>5145</v>
      </c>
    </row>
    <row r="120" ht="10.5" customHeight="1">
      <c r="A120" s="589">
        <v>44651.0</v>
      </c>
      <c r="B120" s="590" t="s">
        <v>5141</v>
      </c>
      <c r="C120" s="590" t="s">
        <v>6593</v>
      </c>
      <c r="D120" s="590" t="s">
        <v>6594</v>
      </c>
      <c r="E120" s="591">
        <v>18.53</v>
      </c>
      <c r="F120" s="591">
        <v>0.0</v>
      </c>
      <c r="G120" s="649">
        <v>20.75</v>
      </c>
      <c r="H120" s="591">
        <v>18.53</v>
      </c>
      <c r="I120" s="591">
        <v>2.22</v>
      </c>
      <c r="J120" s="590" t="s">
        <v>5145</v>
      </c>
    </row>
    <row r="121" ht="10.5" customHeight="1">
      <c r="A121" s="570" t="s">
        <v>5283</v>
      </c>
      <c r="B121" s="570"/>
      <c r="C121" s="570"/>
      <c r="D121" s="570"/>
      <c r="E121" s="571">
        <f t="shared" ref="E121:I121" si="8">SUM(E84:E120)</f>
        <v>125344.12</v>
      </c>
      <c r="F121" s="571">
        <f t="shared" si="8"/>
        <v>0</v>
      </c>
      <c r="G121" s="571">
        <f t="shared" si="8"/>
        <v>140385.39</v>
      </c>
      <c r="H121" s="571">
        <f t="shared" si="8"/>
        <v>125344.12</v>
      </c>
      <c r="I121" s="571">
        <f t="shared" si="8"/>
        <v>15041.27</v>
      </c>
      <c r="J121" s="570"/>
    </row>
    <row r="122" ht="12.75" customHeight="1"/>
    <row r="123" ht="10.5" customHeight="1">
      <c r="A123" s="573" t="s">
        <v>5284</v>
      </c>
      <c r="B123" s="573"/>
      <c r="C123" s="573"/>
      <c r="D123" s="573"/>
      <c r="E123" s="574">
        <f t="shared" ref="E123:I123" si="9">SUM(E81,E121)</f>
        <v>128035.12</v>
      </c>
      <c r="F123" s="574">
        <f t="shared" si="9"/>
        <v>0</v>
      </c>
      <c r="G123" s="574">
        <f t="shared" si="9"/>
        <v>143076.39</v>
      </c>
      <c r="H123" s="574">
        <f t="shared" si="9"/>
        <v>128035.12</v>
      </c>
      <c r="I123" s="574">
        <f t="shared" si="9"/>
        <v>15041.27</v>
      </c>
      <c r="J123" s="573"/>
    </row>
    <row r="124" ht="14.25" customHeight="1"/>
    <row r="125" ht="14.25" customHeight="1">
      <c r="A125" s="576"/>
      <c r="B125" s="576"/>
      <c r="C125" s="576"/>
      <c r="D125" s="576"/>
      <c r="E125" s="576"/>
      <c r="F125" s="576"/>
      <c r="G125" s="576"/>
      <c r="H125" s="576"/>
      <c r="I125" s="576"/>
      <c r="J125" s="576"/>
      <c r="K125" s="576"/>
      <c r="L125" s="576"/>
      <c r="M125" s="576"/>
      <c r="N125" s="576"/>
      <c r="O125" s="576"/>
      <c r="P125" s="576"/>
      <c r="Q125" s="576"/>
      <c r="R125" s="576"/>
      <c r="S125" s="576"/>
      <c r="T125" s="576"/>
      <c r="U125" s="576"/>
      <c r="V125" s="576"/>
      <c r="W125" s="576"/>
      <c r="X125" s="576"/>
      <c r="Y125" s="576"/>
      <c r="Z125" s="576"/>
    </row>
    <row r="126" ht="14.25" customHeight="1"/>
    <row r="127" ht="24.75" customHeight="1">
      <c r="A127" s="558" t="s">
        <v>6540</v>
      </c>
    </row>
    <row r="128" ht="18.0" customHeight="1">
      <c r="A128" s="559" t="s">
        <v>5129</v>
      </c>
    </row>
    <row r="129" ht="18.0" customHeight="1">
      <c r="A129" s="559" t="s">
        <v>6091</v>
      </c>
    </row>
    <row r="130" ht="12.75" customHeight="1"/>
    <row r="131" ht="25.5" customHeight="1">
      <c r="A131" s="560" t="s">
        <v>6524</v>
      </c>
    </row>
    <row r="132" ht="12.75" customHeight="1"/>
    <row r="133" ht="10.5" customHeight="1">
      <c r="A133" s="561" t="s">
        <v>97</v>
      </c>
      <c r="B133" s="561" t="s">
        <v>5132</v>
      </c>
      <c r="C133" s="561" t="s">
        <v>101</v>
      </c>
      <c r="D133" s="561" t="s">
        <v>5134</v>
      </c>
      <c r="E133" s="562" t="s">
        <v>5135</v>
      </c>
      <c r="F133" s="562" t="s">
        <v>5136</v>
      </c>
      <c r="G133" s="562" t="s">
        <v>5137</v>
      </c>
      <c r="H133" s="562" t="s">
        <v>5138</v>
      </c>
      <c r="I133" s="562" t="s">
        <v>5139</v>
      </c>
      <c r="J133" s="561" t="s">
        <v>5140</v>
      </c>
    </row>
    <row r="134" ht="12.75" customHeight="1"/>
    <row r="135" ht="12.75" customHeight="1">
      <c r="A135" s="564" t="s">
        <v>67</v>
      </c>
      <c r="B135" s="13"/>
      <c r="C135" s="13"/>
      <c r="D135" s="13"/>
      <c r="E135" s="13"/>
      <c r="F135" s="13"/>
      <c r="G135" s="13"/>
      <c r="H135" s="13"/>
      <c r="I135" s="13"/>
      <c r="J135" s="13"/>
    </row>
    <row r="136" ht="10.5" customHeight="1">
      <c r="A136" s="565">
        <v>44655.0</v>
      </c>
      <c r="B136" s="566" t="s">
        <v>5141</v>
      </c>
      <c r="C136" s="566" t="s">
        <v>6527</v>
      </c>
      <c r="D136" s="566" t="s">
        <v>6595</v>
      </c>
      <c r="E136" s="567">
        <v>210.0</v>
      </c>
      <c r="F136" s="567">
        <v>0.0</v>
      </c>
      <c r="G136" s="567">
        <v>210.0</v>
      </c>
      <c r="H136" s="567">
        <v>210.0</v>
      </c>
      <c r="I136" s="567">
        <v>0.0</v>
      </c>
      <c r="J136" s="566" t="s">
        <v>5145</v>
      </c>
    </row>
    <row r="137" ht="10.5" customHeight="1">
      <c r="A137" s="565">
        <v>44657.0</v>
      </c>
      <c r="B137" s="566" t="s">
        <v>5141</v>
      </c>
      <c r="C137" s="566" t="s">
        <v>6527</v>
      </c>
      <c r="D137" s="566" t="s">
        <v>6596</v>
      </c>
      <c r="E137" s="567">
        <v>240.0</v>
      </c>
      <c r="F137" s="567">
        <v>0.0</v>
      </c>
      <c r="G137" s="567">
        <v>240.0</v>
      </c>
      <c r="H137" s="567">
        <v>240.0</v>
      </c>
      <c r="I137" s="567">
        <v>0.0</v>
      </c>
      <c r="J137" s="566" t="s">
        <v>5145</v>
      </c>
    </row>
    <row r="138" ht="10.5" customHeight="1">
      <c r="A138" s="565">
        <v>44658.0</v>
      </c>
      <c r="B138" s="566" t="s">
        <v>5141</v>
      </c>
      <c r="C138" s="566" t="s">
        <v>6597</v>
      </c>
      <c r="D138" s="566" t="s">
        <v>6598</v>
      </c>
      <c r="E138" s="567">
        <v>300.0</v>
      </c>
      <c r="F138" s="567">
        <v>0.0</v>
      </c>
      <c r="G138" s="567">
        <v>300.0</v>
      </c>
      <c r="H138" s="567">
        <v>300.0</v>
      </c>
      <c r="I138" s="567">
        <v>0.0</v>
      </c>
      <c r="J138" s="566" t="s">
        <v>5145</v>
      </c>
    </row>
    <row r="139" ht="10.5" customHeight="1">
      <c r="A139" s="565">
        <v>44659.0</v>
      </c>
      <c r="B139" s="566" t="s">
        <v>5141</v>
      </c>
      <c r="C139" s="566" t="s">
        <v>6527</v>
      </c>
      <c r="D139" s="566" t="s">
        <v>6599</v>
      </c>
      <c r="E139" s="567">
        <v>270.0</v>
      </c>
      <c r="F139" s="567">
        <v>0.0</v>
      </c>
      <c r="G139" s="567">
        <v>270.0</v>
      </c>
      <c r="H139" s="567">
        <v>270.0</v>
      </c>
      <c r="I139" s="567">
        <v>0.0</v>
      </c>
      <c r="J139" s="566" t="s">
        <v>5145</v>
      </c>
    </row>
    <row r="140" ht="10.5" customHeight="1">
      <c r="A140" s="565">
        <v>44663.0</v>
      </c>
      <c r="B140" s="566" t="s">
        <v>5141</v>
      </c>
      <c r="C140" s="566" t="s">
        <v>6527</v>
      </c>
      <c r="D140" s="566" t="s">
        <v>6600</v>
      </c>
      <c r="E140" s="567">
        <v>270.0</v>
      </c>
      <c r="F140" s="567">
        <v>0.0</v>
      </c>
      <c r="G140" s="567">
        <v>270.0</v>
      </c>
      <c r="H140" s="567">
        <v>270.0</v>
      </c>
      <c r="I140" s="567">
        <v>0.0</v>
      </c>
      <c r="J140" s="566" t="s">
        <v>5145</v>
      </c>
    </row>
    <row r="141" ht="10.5" customHeight="1">
      <c r="A141" s="565">
        <v>44665.0</v>
      </c>
      <c r="B141" s="566" t="s">
        <v>5141</v>
      </c>
      <c r="C141" s="566" t="s">
        <v>6527</v>
      </c>
      <c r="D141" s="566" t="s">
        <v>6601</v>
      </c>
      <c r="E141" s="567">
        <v>300.0</v>
      </c>
      <c r="F141" s="567">
        <v>0.0</v>
      </c>
      <c r="G141" s="567">
        <v>300.0</v>
      </c>
      <c r="H141" s="567">
        <v>300.0</v>
      </c>
      <c r="I141" s="567">
        <v>0.0</v>
      </c>
      <c r="J141" s="566" t="s">
        <v>5145</v>
      </c>
    </row>
    <row r="142" ht="10.5" customHeight="1">
      <c r="A142" s="565">
        <v>44670.0</v>
      </c>
      <c r="B142" s="566" t="s">
        <v>5141</v>
      </c>
      <c r="C142" s="566" t="s">
        <v>6527</v>
      </c>
      <c r="D142" s="566" t="s">
        <v>6602</v>
      </c>
      <c r="E142" s="567">
        <v>180.0</v>
      </c>
      <c r="F142" s="567">
        <v>0.0</v>
      </c>
      <c r="G142" s="567">
        <v>180.0</v>
      </c>
      <c r="H142" s="567">
        <v>180.0</v>
      </c>
      <c r="I142" s="567">
        <v>0.0</v>
      </c>
      <c r="J142" s="566" t="s">
        <v>5145</v>
      </c>
    </row>
    <row r="143" ht="10.5" customHeight="1">
      <c r="A143" s="565">
        <v>44672.0</v>
      </c>
      <c r="B143" s="566" t="s">
        <v>5141</v>
      </c>
      <c r="C143" s="566" t="s">
        <v>6527</v>
      </c>
      <c r="D143" s="566" t="s">
        <v>6603</v>
      </c>
      <c r="E143" s="567">
        <v>300.0</v>
      </c>
      <c r="F143" s="567">
        <v>0.0</v>
      </c>
      <c r="G143" s="567">
        <v>300.0</v>
      </c>
      <c r="H143" s="567">
        <v>300.0</v>
      </c>
      <c r="I143" s="567">
        <v>0.0</v>
      </c>
      <c r="J143" s="566" t="s">
        <v>5145</v>
      </c>
    </row>
    <row r="144" ht="10.5" customHeight="1">
      <c r="A144" s="565">
        <v>44676.0</v>
      </c>
      <c r="B144" s="566" t="s">
        <v>5141</v>
      </c>
      <c r="C144" s="566" t="s">
        <v>6527</v>
      </c>
      <c r="D144" s="566" t="s">
        <v>6604</v>
      </c>
      <c r="E144" s="567">
        <v>300.0</v>
      </c>
      <c r="F144" s="567">
        <v>0.0</v>
      </c>
      <c r="G144" s="567">
        <v>300.0</v>
      </c>
      <c r="H144" s="567">
        <v>300.0</v>
      </c>
      <c r="I144" s="567">
        <v>0.0</v>
      </c>
      <c r="J144" s="566" t="s">
        <v>5145</v>
      </c>
    </row>
    <row r="145" ht="10.5" customHeight="1">
      <c r="A145" s="565">
        <v>44678.0</v>
      </c>
      <c r="B145" s="566" t="s">
        <v>5141</v>
      </c>
      <c r="C145" s="566" t="s">
        <v>6527</v>
      </c>
      <c r="D145" s="566" t="s">
        <v>6605</v>
      </c>
      <c r="E145" s="567">
        <v>300.0</v>
      </c>
      <c r="F145" s="567">
        <v>0.0</v>
      </c>
      <c r="G145" s="567">
        <v>300.0</v>
      </c>
      <c r="H145" s="567">
        <v>300.0</v>
      </c>
      <c r="I145" s="567">
        <v>0.0</v>
      </c>
      <c r="J145" s="566" t="s">
        <v>5145</v>
      </c>
    </row>
    <row r="146" ht="10.5" customHeight="1">
      <c r="A146" s="565">
        <v>44680.0</v>
      </c>
      <c r="B146" s="566" t="s">
        <v>5141</v>
      </c>
      <c r="C146" s="566" t="s">
        <v>6527</v>
      </c>
      <c r="D146" s="566" t="s">
        <v>6606</v>
      </c>
      <c r="E146" s="567">
        <v>330.0</v>
      </c>
      <c r="F146" s="567">
        <v>0.0</v>
      </c>
      <c r="G146" s="567">
        <v>330.0</v>
      </c>
      <c r="H146" s="567">
        <v>330.0</v>
      </c>
      <c r="I146" s="567">
        <v>0.0</v>
      </c>
      <c r="J146" s="566" t="s">
        <v>5145</v>
      </c>
    </row>
    <row r="147" ht="10.5" customHeight="1">
      <c r="A147" s="565">
        <v>44680.0</v>
      </c>
      <c r="B147" s="566" t="s">
        <v>5141</v>
      </c>
      <c r="C147" s="566" t="s">
        <v>6607</v>
      </c>
      <c r="D147" s="566" t="s">
        <v>6608</v>
      </c>
      <c r="E147" s="567">
        <v>400.0</v>
      </c>
      <c r="F147" s="567">
        <v>0.0</v>
      </c>
      <c r="G147" s="567">
        <v>400.0</v>
      </c>
      <c r="H147" s="567">
        <v>400.0</v>
      </c>
      <c r="I147" s="567">
        <v>0.0</v>
      </c>
      <c r="J147" s="566" t="s">
        <v>5145</v>
      </c>
    </row>
    <row r="148" ht="10.5" customHeight="1">
      <c r="A148" s="570" t="s">
        <v>5175</v>
      </c>
      <c r="B148" s="570"/>
      <c r="C148" s="570"/>
      <c r="D148" s="570"/>
      <c r="E148" s="571">
        <f t="shared" ref="E148:I148" si="10">SUM(E136:E147)</f>
        <v>3400</v>
      </c>
      <c r="F148" s="571">
        <f t="shared" si="10"/>
        <v>0</v>
      </c>
      <c r="G148" s="571">
        <f t="shared" si="10"/>
        <v>3400</v>
      </c>
      <c r="H148" s="571">
        <f t="shared" si="10"/>
        <v>3400</v>
      </c>
      <c r="I148" s="571">
        <f t="shared" si="10"/>
        <v>0</v>
      </c>
      <c r="J148" s="570"/>
    </row>
    <row r="149" ht="12.75" customHeight="1"/>
    <row r="150" ht="12.75" customHeight="1">
      <c r="A150" s="564" t="s">
        <v>5176</v>
      </c>
      <c r="B150" s="13"/>
      <c r="C150" s="13"/>
      <c r="D150" s="13"/>
      <c r="E150" s="13"/>
      <c r="F150" s="13"/>
      <c r="G150" s="13"/>
      <c r="H150" s="13"/>
      <c r="I150" s="13"/>
      <c r="J150" s="13"/>
    </row>
    <row r="151" ht="10.5" customHeight="1">
      <c r="A151" s="565">
        <v>44652.0</v>
      </c>
      <c r="B151" s="566" t="s">
        <v>5141</v>
      </c>
      <c r="C151" s="566" t="s">
        <v>5177</v>
      </c>
      <c r="D151" s="566" t="s">
        <v>6609</v>
      </c>
      <c r="E151" s="567">
        <v>241.29</v>
      </c>
      <c r="F151" s="567">
        <v>0.0</v>
      </c>
      <c r="G151" s="567">
        <v>270.25</v>
      </c>
      <c r="H151" s="567">
        <v>241.29</v>
      </c>
      <c r="I151" s="567">
        <v>28.96</v>
      </c>
      <c r="J151" s="566" t="s">
        <v>5145</v>
      </c>
    </row>
    <row r="152" ht="10.5" customHeight="1">
      <c r="A152" s="565">
        <v>44655.0</v>
      </c>
      <c r="B152" s="566" t="s">
        <v>5141</v>
      </c>
      <c r="C152" s="566" t="s">
        <v>5177</v>
      </c>
      <c r="D152" s="566" t="s">
        <v>6610</v>
      </c>
      <c r="E152" s="567">
        <v>663.53</v>
      </c>
      <c r="F152" s="567">
        <v>0.0</v>
      </c>
      <c r="G152" s="567">
        <v>743.15</v>
      </c>
      <c r="H152" s="567">
        <v>663.53</v>
      </c>
      <c r="I152" s="567">
        <v>79.62</v>
      </c>
      <c r="J152" s="566" t="s">
        <v>5145</v>
      </c>
    </row>
    <row r="153" ht="10.5" customHeight="1">
      <c r="A153" s="565">
        <v>44656.0</v>
      </c>
      <c r="B153" s="566" t="s">
        <v>5141</v>
      </c>
      <c r="C153" s="566" t="s">
        <v>6611</v>
      </c>
      <c r="D153" s="566" t="s">
        <v>6612</v>
      </c>
      <c r="E153" s="567">
        <v>480.8</v>
      </c>
      <c r="F153" s="567">
        <v>0.0</v>
      </c>
      <c r="G153" s="567">
        <v>538.5</v>
      </c>
      <c r="H153" s="567">
        <v>480.8</v>
      </c>
      <c r="I153" s="567">
        <v>57.7</v>
      </c>
      <c r="J153" s="566" t="s">
        <v>5145</v>
      </c>
    </row>
    <row r="154" ht="10.5" customHeight="1">
      <c r="A154" s="565">
        <v>44657.0</v>
      </c>
      <c r="B154" s="566" t="s">
        <v>5141</v>
      </c>
      <c r="C154" s="566" t="s">
        <v>6613</v>
      </c>
      <c r="D154" s="566" t="s">
        <v>6614</v>
      </c>
      <c r="E154" s="567">
        <v>211.16</v>
      </c>
      <c r="F154" s="567">
        <v>0.0</v>
      </c>
      <c r="G154" s="567">
        <v>236.5</v>
      </c>
      <c r="H154" s="567">
        <v>211.16</v>
      </c>
      <c r="I154" s="567">
        <v>25.34</v>
      </c>
      <c r="J154" s="566" t="s">
        <v>5145</v>
      </c>
    </row>
    <row r="155" ht="10.5" customHeight="1">
      <c r="A155" s="565">
        <v>44658.0</v>
      </c>
      <c r="B155" s="566" t="s">
        <v>5141</v>
      </c>
      <c r="C155" s="566" t="s">
        <v>5177</v>
      </c>
      <c r="D155" s="566" t="s">
        <v>6615</v>
      </c>
      <c r="E155" s="567">
        <v>394.87</v>
      </c>
      <c r="F155" s="567">
        <v>0.0</v>
      </c>
      <c r="G155" s="567">
        <v>442.25</v>
      </c>
      <c r="H155" s="567">
        <v>394.87</v>
      </c>
      <c r="I155" s="567">
        <v>47.38</v>
      </c>
      <c r="J155" s="566" t="s">
        <v>5145</v>
      </c>
    </row>
    <row r="156" ht="10.5" customHeight="1">
      <c r="A156" s="565">
        <v>44659.0</v>
      </c>
      <c r="B156" s="566" t="s">
        <v>5141</v>
      </c>
      <c r="C156" s="566" t="s">
        <v>5177</v>
      </c>
      <c r="D156" s="566" t="s">
        <v>6616</v>
      </c>
      <c r="E156" s="567">
        <v>203.13</v>
      </c>
      <c r="F156" s="567">
        <v>0.0</v>
      </c>
      <c r="G156" s="567">
        <v>227.5</v>
      </c>
      <c r="H156" s="567">
        <v>203.13</v>
      </c>
      <c r="I156" s="567">
        <v>24.37</v>
      </c>
      <c r="J156" s="566" t="s">
        <v>5145</v>
      </c>
    </row>
    <row r="157" ht="10.5" customHeight="1">
      <c r="A157" s="565">
        <v>44663.0</v>
      </c>
      <c r="B157" s="566" t="s">
        <v>5141</v>
      </c>
      <c r="C157" s="566" t="s">
        <v>5177</v>
      </c>
      <c r="D157" s="566" t="s">
        <v>6617</v>
      </c>
      <c r="E157" s="567">
        <v>374.91</v>
      </c>
      <c r="F157" s="567">
        <v>0.0</v>
      </c>
      <c r="G157" s="567">
        <v>419.9</v>
      </c>
      <c r="H157" s="567">
        <v>374.91</v>
      </c>
      <c r="I157" s="567">
        <v>44.99</v>
      </c>
      <c r="J157" s="566" t="s">
        <v>5145</v>
      </c>
    </row>
    <row r="158" ht="10.5" customHeight="1">
      <c r="A158" s="565">
        <v>44664.0</v>
      </c>
      <c r="B158" s="566" t="s">
        <v>5141</v>
      </c>
      <c r="C158" s="566" t="s">
        <v>6618</v>
      </c>
      <c r="D158" s="566" t="s">
        <v>6619</v>
      </c>
      <c r="E158" s="567">
        <v>361.16</v>
      </c>
      <c r="F158" s="567">
        <v>0.0</v>
      </c>
      <c r="G158" s="567">
        <v>404.5</v>
      </c>
      <c r="H158" s="567">
        <v>361.16</v>
      </c>
      <c r="I158" s="567">
        <v>43.34</v>
      </c>
      <c r="J158" s="566" t="s">
        <v>5145</v>
      </c>
    </row>
    <row r="159" ht="10.5" customHeight="1">
      <c r="A159" s="565">
        <v>44664.0</v>
      </c>
      <c r="B159" s="566" t="s">
        <v>5141</v>
      </c>
      <c r="C159" s="566" t="s">
        <v>6620</v>
      </c>
      <c r="D159" s="566" t="s">
        <v>6621</v>
      </c>
      <c r="E159" s="567">
        <v>1741.07</v>
      </c>
      <c r="F159" s="567">
        <v>0.0</v>
      </c>
      <c r="G159" s="567">
        <v>1950.0</v>
      </c>
      <c r="H159" s="567">
        <v>1741.07</v>
      </c>
      <c r="I159" s="567">
        <v>208.93</v>
      </c>
      <c r="J159" s="566" t="s">
        <v>5234</v>
      </c>
    </row>
    <row r="160" ht="10.5" customHeight="1">
      <c r="A160" s="565">
        <v>44665.0</v>
      </c>
      <c r="B160" s="566" t="s">
        <v>5141</v>
      </c>
      <c r="C160" s="566" t="s">
        <v>5177</v>
      </c>
      <c r="D160" s="566" t="s">
        <v>6622</v>
      </c>
      <c r="E160" s="567">
        <v>331.38</v>
      </c>
      <c r="F160" s="567">
        <v>0.0</v>
      </c>
      <c r="G160" s="567">
        <v>371.15</v>
      </c>
      <c r="H160" s="567">
        <v>331.38</v>
      </c>
      <c r="I160" s="567">
        <v>39.77</v>
      </c>
      <c r="J160" s="566" t="s">
        <v>5145</v>
      </c>
    </row>
    <row r="161" ht="10.5" customHeight="1">
      <c r="A161" s="565">
        <v>44669.0</v>
      </c>
      <c r="B161" s="566" t="s">
        <v>5179</v>
      </c>
      <c r="C161" s="566" t="s">
        <v>6623</v>
      </c>
      <c r="D161" s="566" t="s">
        <v>6624</v>
      </c>
      <c r="E161" s="567">
        <v>468.75</v>
      </c>
      <c r="F161" s="567">
        <v>0.0</v>
      </c>
      <c r="G161" s="567">
        <v>525.0</v>
      </c>
      <c r="H161" s="567">
        <v>468.75</v>
      </c>
      <c r="I161" s="567">
        <v>56.25</v>
      </c>
      <c r="J161" s="566" t="s">
        <v>5145</v>
      </c>
    </row>
    <row r="162" ht="10.5" customHeight="1">
      <c r="A162" s="565">
        <v>44671.0</v>
      </c>
      <c r="B162" s="566" t="s">
        <v>5141</v>
      </c>
      <c r="C162" s="566" t="s">
        <v>5177</v>
      </c>
      <c r="D162" s="566" t="s">
        <v>6625</v>
      </c>
      <c r="E162" s="567">
        <v>441.52</v>
      </c>
      <c r="F162" s="567">
        <v>0.0</v>
      </c>
      <c r="G162" s="567">
        <v>494.5</v>
      </c>
      <c r="H162" s="567">
        <v>441.52</v>
      </c>
      <c r="I162" s="567">
        <v>52.98</v>
      </c>
      <c r="J162" s="566" t="s">
        <v>5145</v>
      </c>
    </row>
    <row r="163" ht="10.5" customHeight="1">
      <c r="A163" s="565">
        <v>44672.0</v>
      </c>
      <c r="B163" s="566" t="s">
        <v>5141</v>
      </c>
      <c r="C163" s="566" t="s">
        <v>5177</v>
      </c>
      <c r="D163" s="566" t="s">
        <v>6626</v>
      </c>
      <c r="E163" s="567">
        <v>459.82</v>
      </c>
      <c r="F163" s="567">
        <v>0.0</v>
      </c>
      <c r="G163" s="567">
        <v>515.0</v>
      </c>
      <c r="H163" s="567">
        <v>459.82</v>
      </c>
      <c r="I163" s="567">
        <v>55.18</v>
      </c>
      <c r="J163" s="566" t="s">
        <v>5145</v>
      </c>
    </row>
    <row r="164" ht="10.5" customHeight="1">
      <c r="A164" s="565">
        <v>44676.0</v>
      </c>
      <c r="B164" s="566" t="s">
        <v>5141</v>
      </c>
      <c r="C164" s="566" t="s">
        <v>5177</v>
      </c>
      <c r="D164" s="566" t="s">
        <v>6627</v>
      </c>
      <c r="E164" s="567">
        <v>374.91</v>
      </c>
      <c r="F164" s="567">
        <v>0.0</v>
      </c>
      <c r="G164" s="567">
        <v>419.9</v>
      </c>
      <c r="H164" s="567">
        <v>374.91</v>
      </c>
      <c r="I164" s="567">
        <v>44.99</v>
      </c>
      <c r="J164" s="566" t="s">
        <v>5145</v>
      </c>
    </row>
    <row r="165" ht="10.5" customHeight="1">
      <c r="A165" s="565">
        <v>44677.0</v>
      </c>
      <c r="B165" s="566" t="s">
        <v>5141</v>
      </c>
      <c r="C165" s="566" t="s">
        <v>5177</v>
      </c>
      <c r="D165" s="566" t="s">
        <v>6628</v>
      </c>
      <c r="E165" s="567">
        <v>572.05</v>
      </c>
      <c r="F165" s="567">
        <v>0.0</v>
      </c>
      <c r="G165" s="567">
        <v>640.7</v>
      </c>
      <c r="H165" s="567">
        <v>572.05</v>
      </c>
      <c r="I165" s="567">
        <v>68.65</v>
      </c>
      <c r="J165" s="566" t="s">
        <v>5145</v>
      </c>
    </row>
    <row r="166" ht="10.5" customHeight="1">
      <c r="A166" s="565">
        <v>44679.0</v>
      </c>
      <c r="B166" s="566" t="s">
        <v>5141</v>
      </c>
      <c r="C166" s="566" t="s">
        <v>6629</v>
      </c>
      <c r="D166" s="566" t="s">
        <v>6630</v>
      </c>
      <c r="E166" s="567">
        <v>892.86</v>
      </c>
      <c r="F166" s="567">
        <v>0.0</v>
      </c>
      <c r="G166" s="567">
        <v>1000.0</v>
      </c>
      <c r="H166" s="567">
        <v>892.86</v>
      </c>
      <c r="I166" s="567">
        <v>107.14</v>
      </c>
      <c r="J166" s="566" t="s">
        <v>5145</v>
      </c>
    </row>
    <row r="167" ht="10.5" customHeight="1">
      <c r="A167" s="565">
        <v>44679.0</v>
      </c>
      <c r="B167" s="566" t="s">
        <v>5141</v>
      </c>
      <c r="C167" s="566" t="s">
        <v>5177</v>
      </c>
      <c r="D167" s="566" t="s">
        <v>6631</v>
      </c>
      <c r="E167" s="567">
        <v>306.25</v>
      </c>
      <c r="F167" s="567">
        <v>0.0</v>
      </c>
      <c r="G167" s="567">
        <v>343.0</v>
      </c>
      <c r="H167" s="567">
        <v>306.25</v>
      </c>
      <c r="I167" s="567">
        <v>36.75</v>
      </c>
      <c r="J167" s="566" t="s">
        <v>5145</v>
      </c>
    </row>
    <row r="168" ht="10.5" customHeight="1">
      <c r="A168" s="565">
        <v>44680.0</v>
      </c>
      <c r="B168" s="566" t="s">
        <v>5141</v>
      </c>
      <c r="C168" s="566" t="s">
        <v>5177</v>
      </c>
      <c r="D168" s="566" t="s">
        <v>6632</v>
      </c>
      <c r="E168" s="567">
        <v>305.71</v>
      </c>
      <c r="F168" s="567">
        <v>0.0</v>
      </c>
      <c r="G168" s="567">
        <v>342.4</v>
      </c>
      <c r="H168" s="567">
        <v>305.71</v>
      </c>
      <c r="I168" s="567">
        <v>36.69</v>
      </c>
      <c r="J168" s="566" t="s">
        <v>5145</v>
      </c>
    </row>
    <row r="169" ht="10.5" customHeight="1">
      <c r="A169" s="570" t="s">
        <v>5283</v>
      </c>
      <c r="B169" s="570"/>
      <c r="C169" s="570"/>
      <c r="D169" s="570"/>
      <c r="E169" s="571">
        <f t="shared" ref="E169:I169" si="11">SUM(E151:E168)</f>
        <v>8825.17</v>
      </c>
      <c r="F169" s="571">
        <f t="shared" si="11"/>
        <v>0</v>
      </c>
      <c r="G169" s="571">
        <f t="shared" si="11"/>
        <v>9884.2</v>
      </c>
      <c r="H169" s="571">
        <f t="shared" si="11"/>
        <v>8825.17</v>
      </c>
      <c r="I169" s="571">
        <f t="shared" si="11"/>
        <v>1059.03</v>
      </c>
      <c r="J169" s="570"/>
    </row>
    <row r="170" ht="12.75" customHeight="1"/>
    <row r="171" ht="10.5" customHeight="1">
      <c r="A171" s="573" t="s">
        <v>5284</v>
      </c>
      <c r="B171" s="573"/>
      <c r="C171" s="573"/>
      <c r="D171" s="573"/>
      <c r="E171" s="574">
        <f t="shared" ref="E171:I171" si="12">SUM(E148,E169)</f>
        <v>12225.17</v>
      </c>
      <c r="F171" s="574">
        <f t="shared" si="12"/>
        <v>0</v>
      </c>
      <c r="G171" s="574">
        <f t="shared" si="12"/>
        <v>13284.2</v>
      </c>
      <c r="H171" s="574">
        <f t="shared" si="12"/>
        <v>12225.17</v>
      </c>
      <c r="I171" s="574">
        <f t="shared" si="12"/>
        <v>1059.03</v>
      </c>
      <c r="J171" s="573"/>
    </row>
    <row r="172" ht="14.25" customHeight="1"/>
    <row r="173" ht="14.25" customHeight="1">
      <c r="A173" s="576"/>
      <c r="B173" s="576"/>
      <c r="C173" s="576"/>
      <c r="D173" s="576"/>
      <c r="E173" s="576"/>
      <c r="F173" s="576"/>
      <c r="G173" s="576"/>
      <c r="H173" s="576"/>
      <c r="I173" s="576"/>
      <c r="J173" s="576"/>
      <c r="K173" s="576"/>
      <c r="L173" s="576"/>
      <c r="M173" s="576"/>
      <c r="N173" s="576"/>
      <c r="O173" s="576"/>
      <c r="P173" s="576"/>
      <c r="Q173" s="576"/>
      <c r="R173" s="576"/>
      <c r="S173" s="576"/>
      <c r="T173" s="576"/>
      <c r="U173" s="576"/>
      <c r="V173" s="576"/>
      <c r="W173" s="576"/>
      <c r="X173" s="576"/>
      <c r="Y173" s="576"/>
      <c r="Z173" s="576"/>
    </row>
    <row r="174" ht="14.25" customHeight="1"/>
    <row r="175" ht="24.75" customHeight="1">
      <c r="A175" s="558" t="s">
        <v>6540</v>
      </c>
    </row>
    <row r="176" ht="18.0" customHeight="1">
      <c r="A176" s="559" t="s">
        <v>5129</v>
      </c>
    </row>
    <row r="177" ht="18.0" customHeight="1">
      <c r="A177" s="559" t="s">
        <v>6117</v>
      </c>
    </row>
    <row r="178" ht="12.75" customHeight="1"/>
    <row r="179" ht="15.0" customHeight="1">
      <c r="A179" s="560" t="s">
        <v>6524</v>
      </c>
    </row>
    <row r="180" ht="12.75" customHeight="1"/>
    <row r="181" ht="10.5" customHeight="1">
      <c r="A181" s="561" t="s">
        <v>97</v>
      </c>
      <c r="B181" s="561" t="s">
        <v>5132</v>
      </c>
      <c r="C181" s="561" t="s">
        <v>101</v>
      </c>
      <c r="D181" s="561" t="s">
        <v>5134</v>
      </c>
      <c r="E181" s="562" t="s">
        <v>5135</v>
      </c>
      <c r="F181" s="562" t="s">
        <v>5136</v>
      </c>
      <c r="G181" s="562" t="s">
        <v>5137</v>
      </c>
      <c r="H181" s="562" t="s">
        <v>5138</v>
      </c>
      <c r="I181" s="562" t="s">
        <v>5139</v>
      </c>
      <c r="J181" s="561" t="s">
        <v>5140</v>
      </c>
    </row>
    <row r="182" ht="12.75" customHeight="1"/>
    <row r="183" ht="12.75" customHeight="1">
      <c r="A183" s="564" t="s">
        <v>67</v>
      </c>
      <c r="B183" s="13"/>
      <c r="C183" s="13"/>
      <c r="D183" s="13"/>
      <c r="E183" s="13"/>
      <c r="F183" s="13"/>
      <c r="G183" s="13"/>
      <c r="H183" s="13"/>
      <c r="I183" s="13"/>
      <c r="J183" s="13"/>
    </row>
    <row r="184" ht="10.5" customHeight="1">
      <c r="A184" s="565">
        <v>44684.0</v>
      </c>
      <c r="B184" s="566" t="s">
        <v>5141</v>
      </c>
      <c r="C184" s="566" t="s">
        <v>6527</v>
      </c>
      <c r="D184" s="566" t="s">
        <v>6633</v>
      </c>
      <c r="E184" s="567">
        <v>270.0</v>
      </c>
      <c r="F184" s="567">
        <v>0.0</v>
      </c>
      <c r="G184" s="567">
        <v>270.0</v>
      </c>
      <c r="H184" s="567">
        <v>270.0</v>
      </c>
      <c r="I184" s="567">
        <v>0.0</v>
      </c>
      <c r="J184" s="566" t="s">
        <v>5145</v>
      </c>
    </row>
    <row r="185" ht="10.5" customHeight="1">
      <c r="A185" s="565">
        <v>44685.0</v>
      </c>
      <c r="B185" s="566" t="s">
        <v>5141</v>
      </c>
      <c r="C185" s="566" t="s">
        <v>6527</v>
      </c>
      <c r="D185" s="566" t="s">
        <v>6634</v>
      </c>
      <c r="E185" s="567">
        <v>180.0</v>
      </c>
      <c r="F185" s="567">
        <v>0.0</v>
      </c>
      <c r="G185" s="567">
        <v>180.0</v>
      </c>
      <c r="H185" s="567">
        <v>180.0</v>
      </c>
      <c r="I185" s="567">
        <v>0.0</v>
      </c>
      <c r="J185" s="566" t="s">
        <v>5145</v>
      </c>
    </row>
    <row r="186" ht="10.5" customHeight="1">
      <c r="A186" s="565">
        <v>44686.0</v>
      </c>
      <c r="B186" s="566" t="s">
        <v>5141</v>
      </c>
      <c r="C186" s="566" t="s">
        <v>6527</v>
      </c>
      <c r="D186" s="566" t="s">
        <v>6635</v>
      </c>
      <c r="E186" s="567">
        <v>150.0</v>
      </c>
      <c r="F186" s="567">
        <v>0.0</v>
      </c>
      <c r="G186" s="567">
        <v>150.0</v>
      </c>
      <c r="H186" s="567">
        <v>150.0</v>
      </c>
      <c r="I186" s="567">
        <v>0.0</v>
      </c>
      <c r="J186" s="566" t="s">
        <v>5145</v>
      </c>
    </row>
    <row r="187" ht="10.5" customHeight="1">
      <c r="A187" s="565">
        <v>44687.0</v>
      </c>
      <c r="B187" s="566" t="s">
        <v>5141</v>
      </c>
      <c r="C187" s="566" t="s">
        <v>6636</v>
      </c>
      <c r="D187" s="566" t="s">
        <v>6637</v>
      </c>
      <c r="E187" s="567">
        <v>220.0</v>
      </c>
      <c r="F187" s="567">
        <v>0.0</v>
      </c>
      <c r="G187" s="567">
        <v>220.0</v>
      </c>
      <c r="H187" s="567">
        <v>220.0</v>
      </c>
      <c r="I187" s="567">
        <v>0.0</v>
      </c>
      <c r="J187" s="566" t="s">
        <v>5234</v>
      </c>
    </row>
    <row r="188" ht="10.5" customHeight="1">
      <c r="A188" s="565">
        <v>44687.0</v>
      </c>
      <c r="B188" s="566" t="s">
        <v>5141</v>
      </c>
      <c r="C188" s="566" t="s">
        <v>6527</v>
      </c>
      <c r="D188" s="566" t="s">
        <v>6638</v>
      </c>
      <c r="E188" s="567">
        <v>240.0</v>
      </c>
      <c r="F188" s="567">
        <v>0.0</v>
      </c>
      <c r="G188" s="567">
        <v>240.0</v>
      </c>
      <c r="H188" s="567">
        <v>240.0</v>
      </c>
      <c r="I188" s="567">
        <v>0.0</v>
      </c>
      <c r="J188" s="566" t="s">
        <v>5145</v>
      </c>
    </row>
    <row r="189" ht="10.5" customHeight="1">
      <c r="A189" s="565">
        <v>44690.0</v>
      </c>
      <c r="B189" s="566" t="s">
        <v>5141</v>
      </c>
      <c r="C189" s="566" t="s">
        <v>6527</v>
      </c>
      <c r="D189" s="566" t="s">
        <v>6639</v>
      </c>
      <c r="E189" s="567">
        <v>150.0</v>
      </c>
      <c r="F189" s="567">
        <v>0.0</v>
      </c>
      <c r="G189" s="567">
        <v>150.0</v>
      </c>
      <c r="H189" s="567">
        <v>150.0</v>
      </c>
      <c r="I189" s="567">
        <v>0.0</v>
      </c>
      <c r="J189" s="566" t="s">
        <v>5145</v>
      </c>
    </row>
    <row r="190" ht="10.5" customHeight="1">
      <c r="A190" s="565">
        <v>44691.0</v>
      </c>
      <c r="B190" s="566" t="s">
        <v>5141</v>
      </c>
      <c r="C190" s="566" t="s">
        <v>6640</v>
      </c>
      <c r="D190" s="566" t="s">
        <v>6641</v>
      </c>
      <c r="E190" s="567">
        <v>155.0</v>
      </c>
      <c r="F190" s="567">
        <v>0.0</v>
      </c>
      <c r="G190" s="567">
        <v>155.0</v>
      </c>
      <c r="H190" s="567">
        <v>155.0</v>
      </c>
      <c r="I190" s="567">
        <v>0.0</v>
      </c>
      <c r="J190" s="566" t="s">
        <v>5234</v>
      </c>
    </row>
    <row r="191" ht="10.5" customHeight="1">
      <c r="A191" s="565">
        <v>44692.0</v>
      </c>
      <c r="B191" s="566" t="s">
        <v>5141</v>
      </c>
      <c r="C191" s="566" t="s">
        <v>6527</v>
      </c>
      <c r="D191" s="566" t="s">
        <v>6642</v>
      </c>
      <c r="E191" s="567">
        <v>240.0</v>
      </c>
      <c r="F191" s="567">
        <v>0.0</v>
      </c>
      <c r="G191" s="567">
        <v>240.0</v>
      </c>
      <c r="H191" s="567">
        <v>240.0</v>
      </c>
      <c r="I191" s="567">
        <v>0.0</v>
      </c>
      <c r="J191" s="566" t="s">
        <v>5145</v>
      </c>
    </row>
    <row r="192" ht="10.5" customHeight="1">
      <c r="A192" s="565">
        <v>44693.0</v>
      </c>
      <c r="B192" s="566" t="s">
        <v>5141</v>
      </c>
      <c r="C192" s="566" t="s">
        <v>6527</v>
      </c>
      <c r="D192" s="566" t="s">
        <v>6643</v>
      </c>
      <c r="E192" s="567">
        <v>240.0</v>
      </c>
      <c r="F192" s="567">
        <v>0.0</v>
      </c>
      <c r="G192" s="567">
        <v>240.0</v>
      </c>
      <c r="H192" s="567">
        <v>240.0</v>
      </c>
      <c r="I192" s="567">
        <v>0.0</v>
      </c>
      <c r="J192" s="566" t="s">
        <v>5145</v>
      </c>
    </row>
    <row r="193" ht="10.5" customHeight="1">
      <c r="A193" s="565">
        <v>44694.0</v>
      </c>
      <c r="B193" s="566" t="s">
        <v>5141</v>
      </c>
      <c r="C193" s="566" t="s">
        <v>6527</v>
      </c>
      <c r="D193" s="566" t="s">
        <v>6644</v>
      </c>
      <c r="E193" s="567">
        <v>240.0</v>
      </c>
      <c r="F193" s="567">
        <v>0.0</v>
      </c>
      <c r="G193" s="567">
        <v>240.0</v>
      </c>
      <c r="H193" s="567">
        <v>240.0</v>
      </c>
      <c r="I193" s="567">
        <v>0.0</v>
      </c>
      <c r="J193" s="566" t="s">
        <v>5145</v>
      </c>
    </row>
    <row r="194" ht="10.5" customHeight="1">
      <c r="A194" s="565">
        <v>44697.0</v>
      </c>
      <c r="B194" s="566" t="s">
        <v>5141</v>
      </c>
      <c r="C194" s="566" t="s">
        <v>6645</v>
      </c>
      <c r="D194" s="566" t="s">
        <v>6646</v>
      </c>
      <c r="E194" s="567">
        <v>300.0</v>
      </c>
      <c r="F194" s="567">
        <v>0.0</v>
      </c>
      <c r="G194" s="567">
        <v>300.0</v>
      </c>
      <c r="H194" s="567">
        <v>300.0</v>
      </c>
      <c r="I194" s="567">
        <v>0.0</v>
      </c>
      <c r="J194" s="566" t="s">
        <v>5145</v>
      </c>
    </row>
    <row r="195" ht="10.5" customHeight="1">
      <c r="A195" s="565">
        <v>44697.0</v>
      </c>
      <c r="B195" s="566" t="s">
        <v>5141</v>
      </c>
      <c r="C195" s="566" t="s">
        <v>6647</v>
      </c>
      <c r="D195" s="566" t="s">
        <v>6648</v>
      </c>
      <c r="E195" s="567">
        <v>210.0</v>
      </c>
      <c r="F195" s="567">
        <v>0.0</v>
      </c>
      <c r="G195" s="567">
        <v>210.0</v>
      </c>
      <c r="H195" s="567">
        <v>210.0</v>
      </c>
      <c r="I195" s="567">
        <v>0.0</v>
      </c>
      <c r="J195" s="566" t="s">
        <v>5145</v>
      </c>
    </row>
    <row r="196" ht="10.5" customHeight="1">
      <c r="A196" s="565">
        <v>44698.0</v>
      </c>
      <c r="B196" s="566" t="s">
        <v>5141</v>
      </c>
      <c r="C196" s="566" t="s">
        <v>6647</v>
      </c>
      <c r="D196" s="566" t="s">
        <v>6649</v>
      </c>
      <c r="E196" s="567">
        <v>150.0</v>
      </c>
      <c r="F196" s="567">
        <v>0.0</v>
      </c>
      <c r="G196" s="567">
        <v>150.0</v>
      </c>
      <c r="H196" s="567">
        <v>150.0</v>
      </c>
      <c r="I196" s="567">
        <v>0.0</v>
      </c>
      <c r="J196" s="566" t="s">
        <v>5145</v>
      </c>
    </row>
    <row r="197" ht="10.5" customHeight="1">
      <c r="A197" s="565">
        <v>44699.0</v>
      </c>
      <c r="B197" s="566" t="s">
        <v>5141</v>
      </c>
      <c r="C197" s="566" t="s">
        <v>6527</v>
      </c>
      <c r="D197" s="566" t="s">
        <v>6650</v>
      </c>
      <c r="E197" s="567">
        <v>180.0</v>
      </c>
      <c r="F197" s="567">
        <v>0.0</v>
      </c>
      <c r="G197" s="567">
        <v>180.0</v>
      </c>
      <c r="H197" s="567">
        <v>180.0</v>
      </c>
      <c r="I197" s="567">
        <v>0.0</v>
      </c>
      <c r="J197" s="566" t="s">
        <v>5145</v>
      </c>
    </row>
    <row r="198" ht="10.5" customHeight="1">
      <c r="A198" s="565">
        <v>44700.0</v>
      </c>
      <c r="B198" s="566" t="s">
        <v>5141</v>
      </c>
      <c r="C198" s="566" t="s">
        <v>6527</v>
      </c>
      <c r="D198" s="566" t="s">
        <v>6651</v>
      </c>
      <c r="E198" s="567">
        <v>210.0</v>
      </c>
      <c r="F198" s="567">
        <v>0.0</v>
      </c>
      <c r="G198" s="567">
        <v>210.0</v>
      </c>
      <c r="H198" s="567">
        <v>210.0</v>
      </c>
      <c r="I198" s="567">
        <v>0.0</v>
      </c>
      <c r="J198" s="566" t="s">
        <v>5145</v>
      </c>
    </row>
    <row r="199" ht="10.5" customHeight="1">
      <c r="A199" s="565">
        <v>44701.0</v>
      </c>
      <c r="B199" s="566" t="s">
        <v>5141</v>
      </c>
      <c r="C199" s="566" t="s">
        <v>6527</v>
      </c>
      <c r="D199" s="566" t="s">
        <v>6652</v>
      </c>
      <c r="E199" s="567">
        <v>150.0</v>
      </c>
      <c r="F199" s="567">
        <v>0.0</v>
      </c>
      <c r="G199" s="567">
        <v>150.0</v>
      </c>
      <c r="H199" s="567">
        <v>150.0</v>
      </c>
      <c r="I199" s="567">
        <v>0.0</v>
      </c>
      <c r="J199" s="566" t="s">
        <v>5145</v>
      </c>
    </row>
    <row r="200" ht="10.5" customHeight="1">
      <c r="A200" s="565">
        <v>44704.0</v>
      </c>
      <c r="B200" s="566" t="s">
        <v>5141</v>
      </c>
      <c r="C200" s="566" t="s">
        <v>6527</v>
      </c>
      <c r="D200" s="566" t="s">
        <v>6653</v>
      </c>
      <c r="E200" s="567">
        <v>150.0</v>
      </c>
      <c r="F200" s="567">
        <v>0.0</v>
      </c>
      <c r="G200" s="567">
        <v>150.0</v>
      </c>
      <c r="H200" s="567">
        <v>150.0</v>
      </c>
      <c r="I200" s="567">
        <v>0.0</v>
      </c>
      <c r="J200" s="566" t="s">
        <v>5145</v>
      </c>
    </row>
    <row r="201" ht="10.5" customHeight="1">
      <c r="A201" s="565">
        <v>44705.0</v>
      </c>
      <c r="B201" s="566" t="s">
        <v>5141</v>
      </c>
      <c r="C201" s="566" t="s">
        <v>6527</v>
      </c>
      <c r="D201" s="566" t="s">
        <v>6654</v>
      </c>
      <c r="E201" s="567">
        <v>180.0</v>
      </c>
      <c r="F201" s="567">
        <v>0.0</v>
      </c>
      <c r="G201" s="567">
        <v>180.0</v>
      </c>
      <c r="H201" s="567">
        <v>180.0</v>
      </c>
      <c r="I201" s="567">
        <v>0.0</v>
      </c>
      <c r="J201" s="566" t="s">
        <v>5145</v>
      </c>
    </row>
    <row r="202" ht="10.5" customHeight="1">
      <c r="A202" s="565">
        <v>44707.0</v>
      </c>
      <c r="B202" s="566" t="s">
        <v>5141</v>
      </c>
      <c r="C202" s="566" t="s">
        <v>6527</v>
      </c>
      <c r="D202" s="566" t="s">
        <v>6655</v>
      </c>
      <c r="E202" s="567">
        <v>420.0</v>
      </c>
      <c r="F202" s="567">
        <v>0.0</v>
      </c>
      <c r="G202" s="567">
        <v>420.0</v>
      </c>
      <c r="H202" s="567">
        <v>420.0</v>
      </c>
      <c r="I202" s="567">
        <v>0.0</v>
      </c>
      <c r="J202" s="566" t="s">
        <v>5145</v>
      </c>
    </row>
    <row r="203" ht="10.5" customHeight="1">
      <c r="A203" s="565">
        <v>44711.0</v>
      </c>
      <c r="B203" s="566" t="s">
        <v>5141</v>
      </c>
      <c r="C203" s="566" t="s">
        <v>6527</v>
      </c>
      <c r="D203" s="566" t="s">
        <v>6656</v>
      </c>
      <c r="E203" s="567">
        <v>300.0</v>
      </c>
      <c r="F203" s="567">
        <v>0.0</v>
      </c>
      <c r="G203" s="567">
        <v>300.0</v>
      </c>
      <c r="H203" s="567">
        <v>300.0</v>
      </c>
      <c r="I203" s="567">
        <v>0.0</v>
      </c>
      <c r="J203" s="566" t="s">
        <v>5145</v>
      </c>
    </row>
    <row r="204" ht="10.5" customHeight="1">
      <c r="A204" s="570" t="s">
        <v>5175</v>
      </c>
      <c r="B204" s="570"/>
      <c r="C204" s="570"/>
      <c r="D204" s="570"/>
      <c r="E204" s="571">
        <f t="shared" ref="E204:I204" si="13">SUM(E184:E203)</f>
        <v>4335</v>
      </c>
      <c r="F204" s="571">
        <f t="shared" si="13"/>
        <v>0</v>
      </c>
      <c r="G204" s="571">
        <f t="shared" si="13"/>
        <v>4335</v>
      </c>
      <c r="H204" s="571">
        <f t="shared" si="13"/>
        <v>4335</v>
      </c>
      <c r="I204" s="571">
        <f t="shared" si="13"/>
        <v>0</v>
      </c>
      <c r="J204" s="570"/>
    </row>
    <row r="205" ht="12.75" customHeight="1"/>
    <row r="206" ht="12.75" customHeight="1">
      <c r="A206" s="564" t="s">
        <v>5176</v>
      </c>
      <c r="B206" s="13"/>
      <c r="C206" s="13"/>
      <c r="D206" s="13"/>
      <c r="E206" s="13"/>
      <c r="F206" s="13"/>
      <c r="G206" s="13"/>
      <c r="H206" s="13"/>
      <c r="I206" s="13"/>
      <c r="J206" s="13"/>
    </row>
    <row r="207" ht="10.5" customHeight="1">
      <c r="A207" s="565">
        <v>44683.0</v>
      </c>
      <c r="B207" s="566" t="s">
        <v>5141</v>
      </c>
      <c r="C207" s="566" t="s">
        <v>6657</v>
      </c>
      <c r="D207" s="566" t="s">
        <v>6658</v>
      </c>
      <c r="E207" s="567">
        <v>446.43</v>
      </c>
      <c r="F207" s="567">
        <v>0.0</v>
      </c>
      <c r="G207" s="567">
        <v>500.0</v>
      </c>
      <c r="H207" s="567">
        <v>446.43</v>
      </c>
      <c r="I207" s="567">
        <v>53.57</v>
      </c>
      <c r="J207" s="566" t="s">
        <v>5145</v>
      </c>
    </row>
    <row r="208" ht="10.5" customHeight="1">
      <c r="A208" s="565">
        <v>44683.0</v>
      </c>
      <c r="B208" s="566" t="s">
        <v>5141</v>
      </c>
      <c r="C208" s="566" t="s">
        <v>5177</v>
      </c>
      <c r="D208" s="566" t="s">
        <v>6659</v>
      </c>
      <c r="E208" s="567">
        <v>292.41</v>
      </c>
      <c r="F208" s="567">
        <v>0.0</v>
      </c>
      <c r="G208" s="567">
        <v>327.5</v>
      </c>
      <c r="H208" s="567">
        <v>292.41</v>
      </c>
      <c r="I208" s="567">
        <v>35.09</v>
      </c>
      <c r="J208" s="566" t="s">
        <v>5145</v>
      </c>
    </row>
    <row r="209" ht="10.5" customHeight="1">
      <c r="A209" s="565">
        <v>44685.0</v>
      </c>
      <c r="B209" s="566" t="s">
        <v>5141</v>
      </c>
      <c r="C209" s="566" t="s">
        <v>5177</v>
      </c>
      <c r="D209" s="566" t="s">
        <v>6660</v>
      </c>
      <c r="E209" s="567">
        <v>470.98</v>
      </c>
      <c r="F209" s="567">
        <v>0.0</v>
      </c>
      <c r="G209" s="567">
        <v>527.5</v>
      </c>
      <c r="H209" s="567">
        <v>470.98</v>
      </c>
      <c r="I209" s="567">
        <v>56.52</v>
      </c>
      <c r="J209" s="566" t="s">
        <v>5145</v>
      </c>
    </row>
    <row r="210" ht="10.5" customHeight="1">
      <c r="A210" s="565">
        <v>44686.0</v>
      </c>
      <c r="B210" s="566" t="s">
        <v>5141</v>
      </c>
      <c r="C210" s="566" t="s">
        <v>5177</v>
      </c>
      <c r="D210" s="566" t="s">
        <v>6661</v>
      </c>
      <c r="E210" s="567">
        <v>411.83</v>
      </c>
      <c r="F210" s="567">
        <v>0.0</v>
      </c>
      <c r="G210" s="567">
        <v>461.25</v>
      </c>
      <c r="H210" s="567">
        <v>411.83</v>
      </c>
      <c r="I210" s="567">
        <v>49.42</v>
      </c>
      <c r="J210" s="566" t="s">
        <v>5145</v>
      </c>
    </row>
    <row r="211" ht="10.5" customHeight="1">
      <c r="A211" s="565">
        <v>44687.0</v>
      </c>
      <c r="B211" s="566" t="s">
        <v>5141</v>
      </c>
      <c r="C211" s="566" t="s">
        <v>5177</v>
      </c>
      <c r="D211" s="566" t="s">
        <v>6662</v>
      </c>
      <c r="E211" s="567">
        <v>109.82</v>
      </c>
      <c r="F211" s="567">
        <v>0.0</v>
      </c>
      <c r="G211" s="567">
        <v>123.0</v>
      </c>
      <c r="H211" s="567">
        <v>109.82</v>
      </c>
      <c r="I211" s="567">
        <v>13.18</v>
      </c>
      <c r="J211" s="566" t="s">
        <v>5145</v>
      </c>
    </row>
    <row r="212" ht="10.5" customHeight="1">
      <c r="A212" s="565">
        <v>44687.0</v>
      </c>
      <c r="B212" s="566" t="s">
        <v>5141</v>
      </c>
      <c r="C212" s="566" t="s">
        <v>6629</v>
      </c>
      <c r="D212" s="566" t="s">
        <v>6663</v>
      </c>
      <c r="E212" s="567">
        <v>446.43</v>
      </c>
      <c r="F212" s="567">
        <v>0.0</v>
      </c>
      <c r="G212" s="567">
        <v>500.0</v>
      </c>
      <c r="H212" s="567">
        <v>446.43</v>
      </c>
      <c r="I212" s="567">
        <v>53.57</v>
      </c>
      <c r="J212" s="566" t="s">
        <v>5145</v>
      </c>
    </row>
    <row r="213" ht="10.5" customHeight="1">
      <c r="A213" s="565">
        <v>44691.0</v>
      </c>
      <c r="B213" s="566" t="s">
        <v>5141</v>
      </c>
      <c r="C213" s="566" t="s">
        <v>5177</v>
      </c>
      <c r="D213" s="566" t="s">
        <v>6664</v>
      </c>
      <c r="E213" s="567">
        <v>644.69</v>
      </c>
      <c r="F213" s="567">
        <v>0.0</v>
      </c>
      <c r="G213" s="567">
        <v>722.05</v>
      </c>
      <c r="H213" s="567">
        <v>644.69</v>
      </c>
      <c r="I213" s="567">
        <v>77.36</v>
      </c>
      <c r="J213" s="566" t="s">
        <v>5145</v>
      </c>
    </row>
    <row r="214" ht="10.5" customHeight="1">
      <c r="A214" s="565">
        <v>44691.0</v>
      </c>
      <c r="B214" s="566" t="s">
        <v>5141</v>
      </c>
      <c r="C214" s="566" t="s">
        <v>6629</v>
      </c>
      <c r="D214" s="566" t="s">
        <v>6665</v>
      </c>
      <c r="E214" s="567">
        <v>892.86</v>
      </c>
      <c r="F214" s="567">
        <v>0.0</v>
      </c>
      <c r="G214" s="567">
        <v>1000.0</v>
      </c>
      <c r="H214" s="567">
        <v>892.86</v>
      </c>
      <c r="I214" s="567">
        <v>107.14</v>
      </c>
      <c r="J214" s="566" t="s">
        <v>5145</v>
      </c>
    </row>
    <row r="215" ht="10.5" customHeight="1">
      <c r="A215" s="565">
        <v>44692.0</v>
      </c>
      <c r="B215" s="566" t="s">
        <v>5141</v>
      </c>
      <c r="C215" s="566" t="s">
        <v>6618</v>
      </c>
      <c r="D215" s="566" t="s">
        <v>6666</v>
      </c>
      <c r="E215" s="567">
        <v>353.39</v>
      </c>
      <c r="F215" s="567">
        <v>0.0</v>
      </c>
      <c r="G215" s="567">
        <v>395.8</v>
      </c>
      <c r="H215" s="567">
        <v>353.39</v>
      </c>
      <c r="I215" s="567">
        <v>42.41</v>
      </c>
      <c r="J215" s="566" t="s">
        <v>5145</v>
      </c>
    </row>
    <row r="216" ht="10.5" customHeight="1">
      <c r="A216" s="565">
        <v>44693.0</v>
      </c>
      <c r="B216" s="566" t="s">
        <v>5141</v>
      </c>
      <c r="C216" s="566" t="s">
        <v>5177</v>
      </c>
      <c r="D216" s="566" t="s">
        <v>6667</v>
      </c>
      <c r="E216" s="567">
        <v>389.73</v>
      </c>
      <c r="F216" s="567">
        <v>0.0</v>
      </c>
      <c r="G216" s="567">
        <v>436.5</v>
      </c>
      <c r="H216" s="567">
        <v>389.73</v>
      </c>
      <c r="I216" s="567">
        <v>46.77</v>
      </c>
      <c r="J216" s="566" t="s">
        <v>5145</v>
      </c>
    </row>
    <row r="217" ht="10.5" customHeight="1">
      <c r="A217" s="565">
        <v>44694.0</v>
      </c>
      <c r="B217" s="566" t="s">
        <v>5141</v>
      </c>
      <c r="C217" s="566" t="s">
        <v>5177</v>
      </c>
      <c r="D217" s="566" t="s">
        <v>6668</v>
      </c>
      <c r="E217" s="567">
        <v>499.55</v>
      </c>
      <c r="F217" s="567">
        <v>0.0</v>
      </c>
      <c r="G217" s="567">
        <v>559.5</v>
      </c>
      <c r="H217" s="567">
        <v>499.55</v>
      </c>
      <c r="I217" s="567">
        <v>59.95</v>
      </c>
      <c r="J217" s="566" t="s">
        <v>5145</v>
      </c>
    </row>
    <row r="218" ht="10.5" customHeight="1">
      <c r="A218" s="565">
        <v>44694.0</v>
      </c>
      <c r="B218" s="566" t="s">
        <v>5141</v>
      </c>
      <c r="C218" s="566" t="s">
        <v>6669</v>
      </c>
      <c r="D218" s="566" t="s">
        <v>6670</v>
      </c>
      <c r="E218" s="567">
        <v>892.86</v>
      </c>
      <c r="F218" s="567">
        <v>0.0</v>
      </c>
      <c r="G218" s="567">
        <v>1000.0</v>
      </c>
      <c r="H218" s="567">
        <v>892.86</v>
      </c>
      <c r="I218" s="567">
        <v>107.14</v>
      </c>
      <c r="J218" s="566" t="s">
        <v>5145</v>
      </c>
    </row>
    <row r="219" ht="10.5" customHeight="1">
      <c r="A219" s="565">
        <v>44694.0</v>
      </c>
      <c r="B219" s="566" t="s">
        <v>5141</v>
      </c>
      <c r="C219" s="566" t="s">
        <v>5196</v>
      </c>
      <c r="D219" s="566" t="s">
        <v>6671</v>
      </c>
      <c r="E219" s="567">
        <v>170.54</v>
      </c>
      <c r="F219" s="567">
        <v>0.0</v>
      </c>
      <c r="G219" s="567">
        <v>191.0</v>
      </c>
      <c r="H219" s="567">
        <v>170.54</v>
      </c>
      <c r="I219" s="567">
        <v>20.46</v>
      </c>
      <c r="J219" s="566" t="s">
        <v>5145</v>
      </c>
    </row>
    <row r="220" ht="10.5" customHeight="1">
      <c r="A220" s="565">
        <v>44697.0</v>
      </c>
      <c r="B220" s="566" t="s">
        <v>5141</v>
      </c>
      <c r="C220" s="566" t="s">
        <v>6672</v>
      </c>
      <c r="D220" s="566" t="s">
        <v>6673</v>
      </c>
      <c r="E220" s="567">
        <v>133.93</v>
      </c>
      <c r="F220" s="567">
        <v>0.0</v>
      </c>
      <c r="G220" s="567">
        <v>150.0</v>
      </c>
      <c r="H220" s="567">
        <v>133.93</v>
      </c>
      <c r="I220" s="567">
        <v>16.07</v>
      </c>
      <c r="J220" s="566" t="s">
        <v>5234</v>
      </c>
    </row>
    <row r="221" ht="10.5" customHeight="1">
      <c r="A221" s="565">
        <v>44697.0</v>
      </c>
      <c r="B221" s="566" t="s">
        <v>5141</v>
      </c>
      <c r="C221" s="566" t="s">
        <v>6674</v>
      </c>
      <c r="D221" s="566" t="s">
        <v>6675</v>
      </c>
      <c r="E221" s="567">
        <v>196.43</v>
      </c>
      <c r="F221" s="567">
        <v>0.0</v>
      </c>
      <c r="G221" s="567">
        <v>220.0</v>
      </c>
      <c r="H221" s="567">
        <v>196.43</v>
      </c>
      <c r="I221" s="567">
        <v>23.57</v>
      </c>
      <c r="J221" s="566" t="s">
        <v>5145</v>
      </c>
    </row>
    <row r="222" ht="10.5" customHeight="1">
      <c r="A222" s="565">
        <v>44697.0</v>
      </c>
      <c r="B222" s="566" t="s">
        <v>5141</v>
      </c>
      <c r="C222" s="566" t="s">
        <v>6676</v>
      </c>
      <c r="D222" s="566" t="s">
        <v>6677</v>
      </c>
      <c r="E222" s="567">
        <v>87.5</v>
      </c>
      <c r="F222" s="567">
        <v>0.0</v>
      </c>
      <c r="G222" s="567">
        <v>98.0</v>
      </c>
      <c r="H222" s="567">
        <v>87.5</v>
      </c>
      <c r="I222" s="567">
        <v>10.5</v>
      </c>
      <c r="J222" s="566" t="s">
        <v>5145</v>
      </c>
    </row>
    <row r="223" ht="10.5" customHeight="1">
      <c r="A223" s="565">
        <v>44699.0</v>
      </c>
      <c r="B223" s="566" t="s">
        <v>5141</v>
      </c>
      <c r="C223" s="566" t="s">
        <v>5177</v>
      </c>
      <c r="D223" s="566" t="s">
        <v>6678</v>
      </c>
      <c r="E223" s="567">
        <v>545.94</v>
      </c>
      <c r="F223" s="567">
        <v>0.0</v>
      </c>
      <c r="G223" s="567">
        <v>611.45</v>
      </c>
      <c r="H223" s="567">
        <v>545.94</v>
      </c>
      <c r="I223" s="567">
        <v>65.51</v>
      </c>
      <c r="J223" s="566" t="s">
        <v>5145</v>
      </c>
    </row>
    <row r="224" ht="10.5" customHeight="1">
      <c r="A224" s="565">
        <v>44699.0</v>
      </c>
      <c r="B224" s="566" t="s">
        <v>5141</v>
      </c>
      <c r="C224" s="566" t="s">
        <v>6679</v>
      </c>
      <c r="D224" s="566" t="s">
        <v>6680</v>
      </c>
      <c r="E224" s="567">
        <v>50.89</v>
      </c>
      <c r="F224" s="567">
        <v>0.0</v>
      </c>
      <c r="G224" s="567">
        <v>57.0</v>
      </c>
      <c r="H224" s="567">
        <v>50.89</v>
      </c>
      <c r="I224" s="567">
        <v>6.11</v>
      </c>
      <c r="J224" s="566" t="s">
        <v>5145</v>
      </c>
    </row>
    <row r="225" ht="10.5" customHeight="1">
      <c r="A225" s="565">
        <v>44700.0</v>
      </c>
      <c r="B225" s="566" t="s">
        <v>5141</v>
      </c>
      <c r="C225" s="566" t="s">
        <v>6681</v>
      </c>
      <c r="D225" s="566" t="s">
        <v>6682</v>
      </c>
      <c r="E225" s="567">
        <v>404.46</v>
      </c>
      <c r="F225" s="567">
        <v>0.0</v>
      </c>
      <c r="G225" s="567">
        <v>453.0</v>
      </c>
      <c r="H225" s="567">
        <v>404.46</v>
      </c>
      <c r="I225" s="567">
        <v>48.54</v>
      </c>
      <c r="J225" s="566" t="s">
        <v>5145</v>
      </c>
    </row>
    <row r="226" ht="10.5" customHeight="1">
      <c r="A226" s="565">
        <v>44700.0</v>
      </c>
      <c r="B226" s="566" t="s">
        <v>5141</v>
      </c>
      <c r="C226" s="566" t="s">
        <v>5177</v>
      </c>
      <c r="D226" s="566" t="s">
        <v>6683</v>
      </c>
      <c r="E226" s="567">
        <v>509.02</v>
      </c>
      <c r="F226" s="567">
        <v>0.0</v>
      </c>
      <c r="G226" s="567">
        <v>570.1</v>
      </c>
      <c r="H226" s="567">
        <v>509.02</v>
      </c>
      <c r="I226" s="567">
        <v>61.08</v>
      </c>
      <c r="J226" s="566" t="s">
        <v>5145</v>
      </c>
    </row>
    <row r="227" ht="10.5" customHeight="1">
      <c r="A227" s="565">
        <v>44701.0</v>
      </c>
      <c r="B227" s="566" t="s">
        <v>5141</v>
      </c>
      <c r="C227" s="566" t="s">
        <v>6684</v>
      </c>
      <c r="D227" s="566" t="s">
        <v>6653</v>
      </c>
      <c r="E227" s="567">
        <v>446.43</v>
      </c>
      <c r="F227" s="567">
        <v>0.0</v>
      </c>
      <c r="G227" s="567">
        <v>500.0</v>
      </c>
      <c r="H227" s="567">
        <v>446.43</v>
      </c>
      <c r="I227" s="567">
        <v>53.57</v>
      </c>
      <c r="J227" s="566" t="s">
        <v>5145</v>
      </c>
    </row>
    <row r="228" ht="10.5" customHeight="1">
      <c r="A228" s="565">
        <v>44705.0</v>
      </c>
      <c r="B228" s="566" t="s">
        <v>5141</v>
      </c>
      <c r="C228" s="566" t="s">
        <v>5177</v>
      </c>
      <c r="D228" s="566" t="s">
        <v>6685</v>
      </c>
      <c r="E228" s="567">
        <v>239.2</v>
      </c>
      <c r="F228" s="567">
        <v>0.0</v>
      </c>
      <c r="G228" s="567">
        <v>267.9</v>
      </c>
      <c r="H228" s="567">
        <v>239.2</v>
      </c>
      <c r="I228" s="567">
        <v>28.7</v>
      </c>
      <c r="J228" s="566" t="s">
        <v>5145</v>
      </c>
    </row>
    <row r="229" ht="10.5" customHeight="1">
      <c r="A229" s="565">
        <v>44705.0</v>
      </c>
      <c r="B229" s="566" t="s">
        <v>5141</v>
      </c>
      <c r="C229" s="566" t="s">
        <v>5177</v>
      </c>
      <c r="D229" s="566" t="s">
        <v>6686</v>
      </c>
      <c r="E229" s="567">
        <v>203.13</v>
      </c>
      <c r="F229" s="567">
        <v>0.0</v>
      </c>
      <c r="G229" s="567">
        <v>227.5</v>
      </c>
      <c r="H229" s="567">
        <v>203.13</v>
      </c>
      <c r="I229" s="567">
        <v>24.37</v>
      </c>
      <c r="J229" s="566" t="s">
        <v>5145</v>
      </c>
    </row>
    <row r="230" ht="10.5" customHeight="1">
      <c r="A230" s="565">
        <v>44706.0</v>
      </c>
      <c r="B230" s="566" t="s">
        <v>5141</v>
      </c>
      <c r="C230" s="566" t="s">
        <v>5177</v>
      </c>
      <c r="D230" s="566" t="s">
        <v>6687</v>
      </c>
      <c r="E230" s="567">
        <v>363.13</v>
      </c>
      <c r="F230" s="567">
        <v>0.0</v>
      </c>
      <c r="G230" s="567">
        <v>406.7</v>
      </c>
      <c r="H230" s="567">
        <v>363.13</v>
      </c>
      <c r="I230" s="567">
        <v>43.57</v>
      </c>
      <c r="J230" s="566" t="s">
        <v>5145</v>
      </c>
    </row>
    <row r="231" ht="10.5" customHeight="1">
      <c r="A231" s="565">
        <v>44707.0</v>
      </c>
      <c r="B231" s="566" t="s">
        <v>5141</v>
      </c>
      <c r="C231" s="566" t="s">
        <v>5177</v>
      </c>
      <c r="D231" s="566" t="s">
        <v>6688</v>
      </c>
      <c r="E231" s="567">
        <v>355.76</v>
      </c>
      <c r="F231" s="567">
        <v>0.0</v>
      </c>
      <c r="G231" s="567">
        <v>398.45</v>
      </c>
      <c r="H231" s="567">
        <v>355.76</v>
      </c>
      <c r="I231" s="567">
        <v>42.69</v>
      </c>
      <c r="J231" s="566" t="s">
        <v>5145</v>
      </c>
    </row>
    <row r="232" ht="10.5" customHeight="1">
      <c r="A232" s="651">
        <v>44707.0</v>
      </c>
      <c r="B232" s="652" t="s">
        <v>5179</v>
      </c>
      <c r="C232" s="652" t="s">
        <v>6689</v>
      </c>
      <c r="D232" s="652" t="s">
        <v>6690</v>
      </c>
      <c r="E232" s="653">
        <v>14196.43</v>
      </c>
      <c r="F232" s="653">
        <v>0.0</v>
      </c>
      <c r="G232" s="653">
        <v>15900.0</v>
      </c>
      <c r="H232" s="653">
        <v>14196.43</v>
      </c>
      <c r="I232" s="653">
        <v>1703.57</v>
      </c>
      <c r="J232" s="652" t="s">
        <v>5677</v>
      </c>
      <c r="K232" s="652" t="s">
        <v>6691</v>
      </c>
      <c r="L232" s="146"/>
      <c r="M232" s="146"/>
      <c r="N232" s="146"/>
      <c r="O232" s="146"/>
      <c r="P232" s="146"/>
      <c r="Q232" s="146"/>
      <c r="R232" s="146"/>
      <c r="S232" s="146"/>
      <c r="T232" s="146"/>
      <c r="U232" s="146"/>
      <c r="V232" s="146"/>
      <c r="W232" s="146"/>
      <c r="X232" s="146"/>
      <c r="Y232" s="146"/>
      <c r="Z232" s="146"/>
    </row>
    <row r="233" ht="10.5" customHeight="1">
      <c r="A233" s="565">
        <v>44708.0</v>
      </c>
      <c r="B233" s="566" t="s">
        <v>5141</v>
      </c>
      <c r="C233" s="566" t="s">
        <v>6629</v>
      </c>
      <c r="D233" s="566" t="s">
        <v>6692</v>
      </c>
      <c r="E233" s="567">
        <v>446.43</v>
      </c>
      <c r="F233" s="567">
        <v>0.0</v>
      </c>
      <c r="G233" s="567">
        <v>500.0</v>
      </c>
      <c r="H233" s="567">
        <v>446.43</v>
      </c>
      <c r="I233" s="567">
        <v>53.57</v>
      </c>
      <c r="J233" s="566" t="s">
        <v>5145</v>
      </c>
    </row>
    <row r="234" ht="10.5" customHeight="1">
      <c r="A234" s="565">
        <v>44708.0</v>
      </c>
      <c r="B234" s="566" t="s">
        <v>5141</v>
      </c>
      <c r="C234" s="566" t="s">
        <v>6618</v>
      </c>
      <c r="D234" s="566" t="s">
        <v>6693</v>
      </c>
      <c r="E234" s="567">
        <v>203.13</v>
      </c>
      <c r="F234" s="567">
        <v>0.0</v>
      </c>
      <c r="G234" s="567">
        <v>227.5</v>
      </c>
      <c r="H234" s="567">
        <v>203.13</v>
      </c>
      <c r="I234" s="567">
        <v>24.37</v>
      </c>
      <c r="J234" s="566" t="s">
        <v>5145</v>
      </c>
    </row>
    <row r="235" ht="10.5" customHeight="1">
      <c r="A235" s="565">
        <v>44712.0</v>
      </c>
      <c r="B235" s="566" t="s">
        <v>5141</v>
      </c>
      <c r="C235" s="566" t="s">
        <v>6694</v>
      </c>
      <c r="D235" s="566" t="s">
        <v>6695</v>
      </c>
      <c r="E235" s="567">
        <v>1160.71</v>
      </c>
      <c r="F235" s="567">
        <v>0.0</v>
      </c>
      <c r="G235" s="567">
        <v>1300.0</v>
      </c>
      <c r="H235" s="567">
        <v>1160.71</v>
      </c>
      <c r="I235" s="567">
        <v>139.29</v>
      </c>
      <c r="J235" s="566" t="s">
        <v>5234</v>
      </c>
    </row>
    <row r="236" ht="10.5" customHeight="1">
      <c r="A236" s="565">
        <v>44712.0</v>
      </c>
      <c r="B236" s="566" t="s">
        <v>5141</v>
      </c>
      <c r="C236" s="566" t="s">
        <v>5177</v>
      </c>
      <c r="D236" s="566" t="s">
        <v>6696</v>
      </c>
      <c r="E236" s="567">
        <v>852.41</v>
      </c>
      <c r="F236" s="567">
        <v>0.0</v>
      </c>
      <c r="G236" s="567">
        <v>954.7</v>
      </c>
      <c r="H236" s="567">
        <v>852.41</v>
      </c>
      <c r="I236" s="567">
        <v>102.29</v>
      </c>
      <c r="J236" s="566" t="s">
        <v>5145</v>
      </c>
    </row>
    <row r="237" ht="10.5" customHeight="1">
      <c r="A237" s="565">
        <v>44712.0</v>
      </c>
      <c r="B237" s="566" t="s">
        <v>5141</v>
      </c>
      <c r="C237" s="566" t="s">
        <v>6697</v>
      </c>
      <c r="D237" s="566" t="s">
        <v>6698</v>
      </c>
      <c r="E237" s="567">
        <v>446.43</v>
      </c>
      <c r="F237" s="567">
        <v>0.0</v>
      </c>
      <c r="G237" s="567">
        <v>500.0</v>
      </c>
      <c r="H237" s="567">
        <v>446.43</v>
      </c>
      <c r="I237" s="567">
        <v>53.57</v>
      </c>
      <c r="J237" s="566" t="s">
        <v>5145</v>
      </c>
    </row>
    <row r="238" ht="10.5" customHeight="1">
      <c r="A238" s="570" t="s">
        <v>5283</v>
      </c>
      <c r="B238" s="570"/>
      <c r="C238" s="570"/>
      <c r="D238" s="570"/>
      <c r="E238" s="571">
        <f t="shared" ref="E238:I238" si="14">SUM(E207:E237)</f>
        <v>26862.88</v>
      </c>
      <c r="F238" s="571">
        <f t="shared" si="14"/>
        <v>0</v>
      </c>
      <c r="G238" s="571">
        <f t="shared" si="14"/>
        <v>30086.4</v>
      </c>
      <c r="H238" s="571">
        <f t="shared" si="14"/>
        <v>26862.88</v>
      </c>
      <c r="I238" s="571">
        <f t="shared" si="14"/>
        <v>3223.52</v>
      </c>
      <c r="J238" s="570"/>
    </row>
    <row r="239" ht="12.75" customHeight="1"/>
    <row r="240" ht="10.5" customHeight="1">
      <c r="A240" s="573" t="s">
        <v>5284</v>
      </c>
      <c r="B240" s="573"/>
      <c r="C240" s="573"/>
      <c r="D240" s="573"/>
      <c r="E240" s="574">
        <f t="shared" ref="E240:I240" si="15">SUM(E204,E238)</f>
        <v>31197.88</v>
      </c>
      <c r="F240" s="574">
        <f t="shared" si="15"/>
        <v>0</v>
      </c>
      <c r="G240" s="574">
        <f t="shared" si="15"/>
        <v>34421.4</v>
      </c>
      <c r="H240" s="574">
        <f t="shared" si="15"/>
        <v>31197.88</v>
      </c>
      <c r="I240" s="574">
        <f t="shared" si="15"/>
        <v>3223.52</v>
      </c>
      <c r="J240" s="573"/>
    </row>
    <row r="241" ht="14.25" customHeight="1"/>
    <row r="242" ht="10.5" customHeight="1">
      <c r="A242" s="654" t="s">
        <v>6691</v>
      </c>
      <c r="B242" s="566" t="s">
        <v>6699</v>
      </c>
      <c r="C242" s="566"/>
      <c r="D242" s="566"/>
      <c r="E242" s="567">
        <f>E232</f>
        <v>14196.43</v>
      </c>
      <c r="F242" s="567"/>
      <c r="G242" s="568">
        <f t="shared" ref="G242:I242" si="16">-G232</f>
        <v>-15900</v>
      </c>
      <c r="H242" s="567">
        <f t="shared" si="16"/>
        <v>-14196.43</v>
      </c>
      <c r="I242" s="567">
        <f t="shared" si="16"/>
        <v>-1703.57</v>
      </c>
      <c r="J242" s="566"/>
      <c r="K242" s="655"/>
    </row>
    <row r="243" ht="10.5" customHeight="1">
      <c r="A243" s="565"/>
      <c r="B243" s="566"/>
      <c r="C243" s="566"/>
      <c r="D243" s="566"/>
      <c r="E243" s="567"/>
      <c r="F243" s="567"/>
      <c r="G243" s="567"/>
      <c r="H243" s="567"/>
      <c r="I243" s="567"/>
      <c r="J243" s="566"/>
    </row>
    <row r="244" ht="14.25" customHeight="1">
      <c r="A244" s="565"/>
      <c r="B244" s="596" t="s">
        <v>6700</v>
      </c>
      <c r="C244" s="596"/>
      <c r="D244" s="596"/>
      <c r="E244" s="593"/>
      <c r="F244" s="593"/>
      <c r="G244" s="593">
        <f t="shared" ref="G244:I244" si="17">G238+G242</f>
        <v>14186.4</v>
      </c>
      <c r="H244" s="593">
        <f t="shared" si="17"/>
        <v>12666.45</v>
      </c>
      <c r="I244" s="593">
        <f t="shared" si="17"/>
        <v>1519.95</v>
      </c>
      <c r="J244" s="566"/>
    </row>
    <row r="245" ht="10.5" customHeight="1">
      <c r="A245" s="565"/>
      <c r="B245" s="566"/>
      <c r="C245" s="566"/>
      <c r="D245" s="566"/>
      <c r="E245" s="567"/>
      <c r="F245" s="567"/>
      <c r="G245" s="567"/>
      <c r="H245" s="567"/>
      <c r="I245" s="567"/>
      <c r="J245" s="566"/>
    </row>
    <row r="246" ht="10.5" customHeight="1">
      <c r="A246" s="598"/>
      <c r="B246" s="599"/>
      <c r="C246" s="599"/>
      <c r="D246" s="599"/>
      <c r="E246" s="600"/>
      <c r="F246" s="600"/>
      <c r="G246" s="600"/>
      <c r="H246" s="600"/>
      <c r="I246" s="600"/>
      <c r="J246" s="599"/>
      <c r="K246" s="576"/>
      <c r="L246" s="576"/>
      <c r="M246" s="576"/>
      <c r="N246" s="576"/>
      <c r="O246" s="576"/>
      <c r="P246" s="576"/>
      <c r="Q246" s="576"/>
      <c r="R246" s="576"/>
      <c r="S246" s="576"/>
      <c r="T246" s="576"/>
      <c r="U246" s="576"/>
      <c r="V246" s="576"/>
      <c r="W246" s="576"/>
      <c r="X246" s="576"/>
      <c r="Y246" s="576"/>
      <c r="Z246" s="576"/>
    </row>
    <row r="247" ht="10.5" customHeight="1">
      <c r="A247" s="565"/>
      <c r="B247" s="566"/>
      <c r="C247" s="566"/>
      <c r="D247" s="566"/>
      <c r="E247" s="567"/>
      <c r="F247" s="567"/>
      <c r="G247" s="567"/>
      <c r="H247" s="567"/>
      <c r="I247" s="567"/>
      <c r="J247" s="566"/>
    </row>
    <row r="248" ht="24.75" customHeight="1">
      <c r="A248" s="558" t="s">
        <v>6701</v>
      </c>
    </row>
    <row r="249" ht="18.0" customHeight="1">
      <c r="A249" s="559" t="s">
        <v>5129</v>
      </c>
    </row>
    <row r="250" ht="18.0" customHeight="1">
      <c r="A250" s="559" t="s">
        <v>6157</v>
      </c>
    </row>
    <row r="251" ht="12.75" customHeight="1"/>
    <row r="252" ht="25.5" customHeight="1">
      <c r="A252" s="560" t="s">
        <v>6524</v>
      </c>
    </row>
    <row r="253" ht="12.75" customHeight="1"/>
    <row r="254" ht="10.5" customHeight="1">
      <c r="A254" s="561" t="s">
        <v>97</v>
      </c>
      <c r="B254" s="561" t="s">
        <v>5132</v>
      </c>
      <c r="C254" s="561" t="s">
        <v>101</v>
      </c>
      <c r="D254" s="561" t="s">
        <v>5134</v>
      </c>
      <c r="E254" s="562" t="s">
        <v>5135</v>
      </c>
      <c r="F254" s="562" t="s">
        <v>5136</v>
      </c>
      <c r="G254" s="562" t="s">
        <v>5137</v>
      </c>
      <c r="H254" s="562" t="s">
        <v>5138</v>
      </c>
      <c r="I254" s="562" t="s">
        <v>5139</v>
      </c>
      <c r="J254" s="561" t="s">
        <v>5140</v>
      </c>
    </row>
    <row r="255" ht="12.75" customHeight="1"/>
    <row r="256" ht="12.75" customHeight="1">
      <c r="A256" s="564" t="s">
        <v>67</v>
      </c>
      <c r="B256" s="13"/>
      <c r="C256" s="13"/>
      <c r="D256" s="13"/>
      <c r="E256" s="13"/>
      <c r="F256" s="13"/>
      <c r="G256" s="13"/>
      <c r="H256" s="13"/>
      <c r="I256" s="13"/>
      <c r="J256" s="13"/>
    </row>
    <row r="257" ht="10.5" customHeight="1">
      <c r="A257" s="565">
        <v>44655.0</v>
      </c>
      <c r="B257" s="566" t="s">
        <v>5141</v>
      </c>
      <c r="C257" s="566" t="s">
        <v>6527</v>
      </c>
      <c r="D257" s="566" t="s">
        <v>6595</v>
      </c>
      <c r="E257" s="567">
        <v>210.0</v>
      </c>
      <c r="F257" s="567">
        <v>0.0</v>
      </c>
      <c r="G257" s="567">
        <v>210.0</v>
      </c>
      <c r="H257" s="567">
        <v>210.0</v>
      </c>
      <c r="I257" s="567">
        <v>0.0</v>
      </c>
      <c r="J257" s="566" t="s">
        <v>5145</v>
      </c>
    </row>
    <row r="258" ht="10.5" customHeight="1">
      <c r="A258" s="565">
        <v>44657.0</v>
      </c>
      <c r="B258" s="566" t="s">
        <v>5141</v>
      </c>
      <c r="C258" s="566" t="s">
        <v>6527</v>
      </c>
      <c r="D258" s="566" t="s">
        <v>6596</v>
      </c>
      <c r="E258" s="567">
        <v>240.0</v>
      </c>
      <c r="F258" s="567">
        <v>0.0</v>
      </c>
      <c r="G258" s="567">
        <v>240.0</v>
      </c>
      <c r="H258" s="567">
        <v>240.0</v>
      </c>
      <c r="I258" s="567">
        <v>0.0</v>
      </c>
      <c r="J258" s="566" t="s">
        <v>5145</v>
      </c>
    </row>
    <row r="259" ht="10.5" customHeight="1">
      <c r="A259" s="565">
        <v>44658.0</v>
      </c>
      <c r="B259" s="566" t="s">
        <v>5141</v>
      </c>
      <c r="C259" s="566" t="s">
        <v>6597</v>
      </c>
      <c r="D259" s="566" t="s">
        <v>6598</v>
      </c>
      <c r="E259" s="567">
        <v>300.0</v>
      </c>
      <c r="F259" s="567">
        <v>0.0</v>
      </c>
      <c r="G259" s="567">
        <v>300.0</v>
      </c>
      <c r="H259" s="567">
        <v>300.0</v>
      </c>
      <c r="I259" s="567">
        <v>0.0</v>
      </c>
      <c r="J259" s="566" t="s">
        <v>5145</v>
      </c>
    </row>
    <row r="260" ht="10.5" customHeight="1">
      <c r="A260" s="565">
        <v>44659.0</v>
      </c>
      <c r="B260" s="566" t="s">
        <v>5141</v>
      </c>
      <c r="C260" s="566" t="s">
        <v>6527</v>
      </c>
      <c r="D260" s="566" t="s">
        <v>6599</v>
      </c>
      <c r="E260" s="567">
        <v>270.0</v>
      </c>
      <c r="F260" s="567">
        <v>0.0</v>
      </c>
      <c r="G260" s="567">
        <v>270.0</v>
      </c>
      <c r="H260" s="567">
        <v>270.0</v>
      </c>
      <c r="I260" s="567">
        <v>0.0</v>
      </c>
      <c r="J260" s="566" t="s">
        <v>5145</v>
      </c>
    </row>
    <row r="261" ht="10.5" customHeight="1">
      <c r="A261" s="565">
        <v>44663.0</v>
      </c>
      <c r="B261" s="566" t="s">
        <v>5141</v>
      </c>
      <c r="C261" s="566" t="s">
        <v>6527</v>
      </c>
      <c r="D261" s="566" t="s">
        <v>6600</v>
      </c>
      <c r="E261" s="567">
        <v>270.0</v>
      </c>
      <c r="F261" s="567">
        <v>0.0</v>
      </c>
      <c r="G261" s="567">
        <v>270.0</v>
      </c>
      <c r="H261" s="567">
        <v>270.0</v>
      </c>
      <c r="I261" s="567">
        <v>0.0</v>
      </c>
      <c r="J261" s="566" t="s">
        <v>5145</v>
      </c>
    </row>
    <row r="262" ht="10.5" customHeight="1">
      <c r="A262" s="565">
        <v>44665.0</v>
      </c>
      <c r="B262" s="566" t="s">
        <v>5141</v>
      </c>
      <c r="C262" s="566" t="s">
        <v>6527</v>
      </c>
      <c r="D262" s="566" t="s">
        <v>6601</v>
      </c>
      <c r="E262" s="567">
        <v>300.0</v>
      </c>
      <c r="F262" s="567">
        <v>0.0</v>
      </c>
      <c r="G262" s="567">
        <v>300.0</v>
      </c>
      <c r="H262" s="567">
        <v>300.0</v>
      </c>
      <c r="I262" s="567">
        <v>0.0</v>
      </c>
      <c r="J262" s="566" t="s">
        <v>5145</v>
      </c>
    </row>
    <row r="263" ht="10.5" customHeight="1">
      <c r="A263" s="565">
        <v>44670.0</v>
      </c>
      <c r="B263" s="566" t="s">
        <v>5141</v>
      </c>
      <c r="C263" s="566" t="s">
        <v>6527</v>
      </c>
      <c r="D263" s="566" t="s">
        <v>6602</v>
      </c>
      <c r="E263" s="567">
        <v>180.0</v>
      </c>
      <c r="F263" s="567">
        <v>0.0</v>
      </c>
      <c r="G263" s="567">
        <v>180.0</v>
      </c>
      <c r="H263" s="567">
        <v>180.0</v>
      </c>
      <c r="I263" s="567">
        <v>0.0</v>
      </c>
      <c r="J263" s="566" t="s">
        <v>5145</v>
      </c>
    </row>
    <row r="264" ht="10.5" customHeight="1">
      <c r="A264" s="565">
        <v>44672.0</v>
      </c>
      <c r="B264" s="566" t="s">
        <v>5141</v>
      </c>
      <c r="C264" s="566" t="s">
        <v>6527</v>
      </c>
      <c r="D264" s="566" t="s">
        <v>6603</v>
      </c>
      <c r="E264" s="567">
        <v>300.0</v>
      </c>
      <c r="F264" s="567">
        <v>0.0</v>
      </c>
      <c r="G264" s="567">
        <v>300.0</v>
      </c>
      <c r="H264" s="567">
        <v>300.0</v>
      </c>
      <c r="I264" s="567">
        <v>0.0</v>
      </c>
      <c r="J264" s="566" t="s">
        <v>5145</v>
      </c>
    </row>
    <row r="265" ht="10.5" customHeight="1">
      <c r="A265" s="565">
        <v>44676.0</v>
      </c>
      <c r="B265" s="566" t="s">
        <v>5141</v>
      </c>
      <c r="C265" s="566" t="s">
        <v>6527</v>
      </c>
      <c r="D265" s="566" t="s">
        <v>6604</v>
      </c>
      <c r="E265" s="567">
        <v>300.0</v>
      </c>
      <c r="F265" s="567">
        <v>0.0</v>
      </c>
      <c r="G265" s="567">
        <v>300.0</v>
      </c>
      <c r="H265" s="567">
        <v>300.0</v>
      </c>
      <c r="I265" s="567">
        <v>0.0</v>
      </c>
      <c r="J265" s="566" t="s">
        <v>5145</v>
      </c>
    </row>
    <row r="266" ht="10.5" customHeight="1">
      <c r="A266" s="565">
        <v>44678.0</v>
      </c>
      <c r="B266" s="566" t="s">
        <v>5141</v>
      </c>
      <c r="C266" s="566" t="s">
        <v>6527</v>
      </c>
      <c r="D266" s="566" t="s">
        <v>6605</v>
      </c>
      <c r="E266" s="567">
        <v>300.0</v>
      </c>
      <c r="F266" s="567">
        <v>0.0</v>
      </c>
      <c r="G266" s="567">
        <v>300.0</v>
      </c>
      <c r="H266" s="567">
        <v>300.0</v>
      </c>
      <c r="I266" s="567">
        <v>0.0</v>
      </c>
      <c r="J266" s="566" t="s">
        <v>5145</v>
      </c>
    </row>
    <row r="267" ht="10.5" customHeight="1">
      <c r="A267" s="565">
        <v>44680.0</v>
      </c>
      <c r="B267" s="566" t="s">
        <v>5141</v>
      </c>
      <c r="C267" s="566" t="s">
        <v>6607</v>
      </c>
      <c r="D267" s="566" t="s">
        <v>6608</v>
      </c>
      <c r="E267" s="567">
        <v>400.0</v>
      </c>
      <c r="F267" s="567">
        <v>0.0</v>
      </c>
      <c r="G267" s="567">
        <v>400.0</v>
      </c>
      <c r="H267" s="567">
        <v>400.0</v>
      </c>
      <c r="I267" s="567">
        <v>0.0</v>
      </c>
      <c r="J267" s="566" t="s">
        <v>5145</v>
      </c>
    </row>
    <row r="268" ht="10.5" customHeight="1">
      <c r="A268" s="565">
        <v>44680.0</v>
      </c>
      <c r="B268" s="566" t="s">
        <v>5141</v>
      </c>
      <c r="C268" s="566" t="s">
        <v>6527</v>
      </c>
      <c r="D268" s="566" t="s">
        <v>6606</v>
      </c>
      <c r="E268" s="567">
        <v>330.0</v>
      </c>
      <c r="F268" s="567">
        <v>0.0</v>
      </c>
      <c r="G268" s="567">
        <v>330.0</v>
      </c>
      <c r="H268" s="567">
        <v>330.0</v>
      </c>
      <c r="I268" s="567">
        <v>0.0</v>
      </c>
      <c r="J268" s="566" t="s">
        <v>5145</v>
      </c>
    </row>
    <row r="269" ht="10.5" customHeight="1">
      <c r="A269" s="565">
        <v>44684.0</v>
      </c>
      <c r="B269" s="566" t="s">
        <v>5141</v>
      </c>
      <c r="C269" s="566" t="s">
        <v>6527</v>
      </c>
      <c r="D269" s="566" t="s">
        <v>6633</v>
      </c>
      <c r="E269" s="567">
        <v>270.0</v>
      </c>
      <c r="F269" s="567">
        <v>0.0</v>
      </c>
      <c r="G269" s="567">
        <v>270.0</v>
      </c>
      <c r="H269" s="567">
        <v>270.0</v>
      </c>
      <c r="I269" s="567">
        <v>0.0</v>
      </c>
      <c r="J269" s="566" t="s">
        <v>5145</v>
      </c>
    </row>
    <row r="270" ht="10.5" customHeight="1">
      <c r="A270" s="565">
        <v>44685.0</v>
      </c>
      <c r="B270" s="566" t="s">
        <v>5141</v>
      </c>
      <c r="C270" s="566" t="s">
        <v>6527</v>
      </c>
      <c r="D270" s="566" t="s">
        <v>6634</v>
      </c>
      <c r="E270" s="567">
        <v>180.0</v>
      </c>
      <c r="F270" s="567">
        <v>0.0</v>
      </c>
      <c r="G270" s="567">
        <v>180.0</v>
      </c>
      <c r="H270" s="567">
        <v>180.0</v>
      </c>
      <c r="I270" s="567">
        <v>0.0</v>
      </c>
      <c r="J270" s="566" t="s">
        <v>5145</v>
      </c>
    </row>
    <row r="271" ht="10.5" customHeight="1">
      <c r="A271" s="565">
        <v>44686.0</v>
      </c>
      <c r="B271" s="566" t="s">
        <v>5141</v>
      </c>
      <c r="C271" s="566" t="s">
        <v>6527</v>
      </c>
      <c r="D271" s="566" t="s">
        <v>6635</v>
      </c>
      <c r="E271" s="567">
        <v>150.0</v>
      </c>
      <c r="F271" s="567">
        <v>0.0</v>
      </c>
      <c r="G271" s="567">
        <v>150.0</v>
      </c>
      <c r="H271" s="567">
        <v>150.0</v>
      </c>
      <c r="I271" s="567">
        <v>0.0</v>
      </c>
      <c r="J271" s="566" t="s">
        <v>5145</v>
      </c>
    </row>
    <row r="272" ht="10.5" customHeight="1">
      <c r="A272" s="565">
        <v>44687.0</v>
      </c>
      <c r="B272" s="566" t="s">
        <v>5141</v>
      </c>
      <c r="C272" s="566" t="s">
        <v>6636</v>
      </c>
      <c r="D272" s="566" t="s">
        <v>6637</v>
      </c>
      <c r="E272" s="567">
        <v>220.0</v>
      </c>
      <c r="F272" s="567">
        <v>0.0</v>
      </c>
      <c r="G272" s="567">
        <v>220.0</v>
      </c>
      <c r="H272" s="567">
        <v>220.0</v>
      </c>
      <c r="I272" s="567">
        <v>0.0</v>
      </c>
      <c r="J272" s="566" t="s">
        <v>5234</v>
      </c>
    </row>
    <row r="273" ht="10.5" customHeight="1">
      <c r="A273" s="565">
        <v>44687.0</v>
      </c>
      <c r="B273" s="566" t="s">
        <v>5141</v>
      </c>
      <c r="C273" s="566" t="s">
        <v>6527</v>
      </c>
      <c r="D273" s="566" t="s">
        <v>6638</v>
      </c>
      <c r="E273" s="567">
        <v>240.0</v>
      </c>
      <c r="F273" s="567">
        <v>0.0</v>
      </c>
      <c r="G273" s="567">
        <v>240.0</v>
      </c>
      <c r="H273" s="567">
        <v>240.0</v>
      </c>
      <c r="I273" s="567">
        <v>0.0</v>
      </c>
      <c r="J273" s="566" t="s">
        <v>5145</v>
      </c>
    </row>
    <row r="274" ht="10.5" customHeight="1">
      <c r="A274" s="565">
        <v>44690.0</v>
      </c>
      <c r="B274" s="566" t="s">
        <v>5141</v>
      </c>
      <c r="C274" s="566" t="s">
        <v>6527</v>
      </c>
      <c r="D274" s="566" t="s">
        <v>6639</v>
      </c>
      <c r="E274" s="567">
        <v>150.0</v>
      </c>
      <c r="F274" s="567">
        <v>0.0</v>
      </c>
      <c r="G274" s="567">
        <v>150.0</v>
      </c>
      <c r="H274" s="567">
        <v>150.0</v>
      </c>
      <c r="I274" s="567">
        <v>0.0</v>
      </c>
      <c r="J274" s="566" t="s">
        <v>5145</v>
      </c>
    </row>
    <row r="275" ht="10.5" customHeight="1">
      <c r="A275" s="565">
        <v>44691.0</v>
      </c>
      <c r="B275" s="566" t="s">
        <v>5141</v>
      </c>
      <c r="C275" s="566" t="s">
        <v>6640</v>
      </c>
      <c r="D275" s="566" t="s">
        <v>6641</v>
      </c>
      <c r="E275" s="567">
        <v>155.0</v>
      </c>
      <c r="F275" s="567">
        <v>0.0</v>
      </c>
      <c r="G275" s="567">
        <v>155.0</v>
      </c>
      <c r="H275" s="567">
        <v>155.0</v>
      </c>
      <c r="I275" s="567">
        <v>0.0</v>
      </c>
      <c r="J275" s="566" t="s">
        <v>5234</v>
      </c>
    </row>
    <row r="276" ht="10.5" customHeight="1">
      <c r="A276" s="565">
        <v>44692.0</v>
      </c>
      <c r="B276" s="566" t="s">
        <v>5141</v>
      </c>
      <c r="C276" s="566" t="s">
        <v>6527</v>
      </c>
      <c r="D276" s="566" t="s">
        <v>6642</v>
      </c>
      <c r="E276" s="567">
        <v>240.0</v>
      </c>
      <c r="F276" s="567">
        <v>0.0</v>
      </c>
      <c r="G276" s="567">
        <v>240.0</v>
      </c>
      <c r="H276" s="567">
        <v>240.0</v>
      </c>
      <c r="I276" s="567">
        <v>0.0</v>
      </c>
      <c r="J276" s="566" t="s">
        <v>5145</v>
      </c>
    </row>
    <row r="277" ht="10.5" customHeight="1">
      <c r="A277" s="565">
        <v>44693.0</v>
      </c>
      <c r="B277" s="566" t="s">
        <v>5141</v>
      </c>
      <c r="C277" s="566" t="s">
        <v>6527</v>
      </c>
      <c r="D277" s="566" t="s">
        <v>6643</v>
      </c>
      <c r="E277" s="567">
        <v>240.0</v>
      </c>
      <c r="F277" s="567">
        <v>0.0</v>
      </c>
      <c r="G277" s="567">
        <v>240.0</v>
      </c>
      <c r="H277" s="567">
        <v>240.0</v>
      </c>
      <c r="I277" s="567">
        <v>0.0</v>
      </c>
      <c r="J277" s="566" t="s">
        <v>5145</v>
      </c>
    </row>
    <row r="278" ht="10.5" customHeight="1">
      <c r="A278" s="565">
        <v>44694.0</v>
      </c>
      <c r="B278" s="566" t="s">
        <v>5141</v>
      </c>
      <c r="C278" s="566" t="s">
        <v>6527</v>
      </c>
      <c r="D278" s="566" t="s">
        <v>6644</v>
      </c>
      <c r="E278" s="567">
        <v>240.0</v>
      </c>
      <c r="F278" s="567">
        <v>0.0</v>
      </c>
      <c r="G278" s="567">
        <v>240.0</v>
      </c>
      <c r="H278" s="567">
        <v>240.0</v>
      </c>
      <c r="I278" s="567">
        <v>0.0</v>
      </c>
      <c r="J278" s="566" t="s">
        <v>5145</v>
      </c>
    </row>
    <row r="279" ht="10.5" customHeight="1">
      <c r="A279" s="565">
        <v>44697.0</v>
      </c>
      <c r="B279" s="566" t="s">
        <v>5141</v>
      </c>
      <c r="C279" s="566" t="s">
        <v>6647</v>
      </c>
      <c r="D279" s="566" t="s">
        <v>6648</v>
      </c>
      <c r="E279" s="567">
        <v>210.0</v>
      </c>
      <c r="F279" s="567">
        <v>0.0</v>
      </c>
      <c r="G279" s="567">
        <v>210.0</v>
      </c>
      <c r="H279" s="567">
        <v>210.0</v>
      </c>
      <c r="I279" s="567">
        <v>0.0</v>
      </c>
      <c r="J279" s="566" t="s">
        <v>5145</v>
      </c>
    </row>
    <row r="280" ht="10.5" customHeight="1">
      <c r="A280" s="565">
        <v>44697.0</v>
      </c>
      <c r="B280" s="566" t="s">
        <v>5141</v>
      </c>
      <c r="C280" s="566" t="s">
        <v>6645</v>
      </c>
      <c r="D280" s="566" t="s">
        <v>6646</v>
      </c>
      <c r="E280" s="567">
        <v>300.0</v>
      </c>
      <c r="F280" s="567">
        <v>0.0</v>
      </c>
      <c r="G280" s="567">
        <v>300.0</v>
      </c>
      <c r="H280" s="567">
        <v>300.0</v>
      </c>
      <c r="I280" s="567">
        <v>0.0</v>
      </c>
      <c r="J280" s="566" t="s">
        <v>5145</v>
      </c>
    </row>
    <row r="281" ht="10.5" customHeight="1">
      <c r="A281" s="565">
        <v>44698.0</v>
      </c>
      <c r="B281" s="566" t="s">
        <v>5141</v>
      </c>
      <c r="C281" s="566" t="s">
        <v>6647</v>
      </c>
      <c r="D281" s="566" t="s">
        <v>6649</v>
      </c>
      <c r="E281" s="567">
        <v>150.0</v>
      </c>
      <c r="F281" s="567">
        <v>0.0</v>
      </c>
      <c r="G281" s="567">
        <v>150.0</v>
      </c>
      <c r="H281" s="567">
        <v>150.0</v>
      </c>
      <c r="I281" s="567">
        <v>0.0</v>
      </c>
      <c r="J281" s="566" t="s">
        <v>5145</v>
      </c>
    </row>
    <row r="282" ht="10.5" customHeight="1">
      <c r="A282" s="565">
        <v>44699.0</v>
      </c>
      <c r="B282" s="566" t="s">
        <v>5141</v>
      </c>
      <c r="C282" s="566" t="s">
        <v>6527</v>
      </c>
      <c r="D282" s="566" t="s">
        <v>6650</v>
      </c>
      <c r="E282" s="567">
        <v>180.0</v>
      </c>
      <c r="F282" s="567">
        <v>0.0</v>
      </c>
      <c r="G282" s="567">
        <v>180.0</v>
      </c>
      <c r="H282" s="567">
        <v>180.0</v>
      </c>
      <c r="I282" s="567">
        <v>0.0</v>
      </c>
      <c r="J282" s="566" t="s">
        <v>5145</v>
      </c>
    </row>
    <row r="283" ht="10.5" customHeight="1">
      <c r="A283" s="565">
        <v>44700.0</v>
      </c>
      <c r="B283" s="566" t="s">
        <v>5141</v>
      </c>
      <c r="C283" s="566" t="s">
        <v>6527</v>
      </c>
      <c r="D283" s="566" t="s">
        <v>6651</v>
      </c>
      <c r="E283" s="567">
        <v>210.0</v>
      </c>
      <c r="F283" s="567">
        <v>0.0</v>
      </c>
      <c r="G283" s="567">
        <v>210.0</v>
      </c>
      <c r="H283" s="567">
        <v>210.0</v>
      </c>
      <c r="I283" s="567">
        <v>0.0</v>
      </c>
      <c r="J283" s="566" t="s">
        <v>5145</v>
      </c>
    </row>
    <row r="284" ht="10.5" customHeight="1">
      <c r="A284" s="565">
        <v>44701.0</v>
      </c>
      <c r="B284" s="566" t="s">
        <v>5141</v>
      </c>
      <c r="C284" s="566" t="s">
        <v>6527</v>
      </c>
      <c r="D284" s="566" t="s">
        <v>6652</v>
      </c>
      <c r="E284" s="567">
        <v>150.0</v>
      </c>
      <c r="F284" s="567">
        <v>0.0</v>
      </c>
      <c r="G284" s="567">
        <v>150.0</v>
      </c>
      <c r="H284" s="567">
        <v>150.0</v>
      </c>
      <c r="I284" s="567">
        <v>0.0</v>
      </c>
      <c r="J284" s="566" t="s">
        <v>5145</v>
      </c>
    </row>
    <row r="285" ht="10.5" customHeight="1">
      <c r="A285" s="565">
        <v>44704.0</v>
      </c>
      <c r="B285" s="566" t="s">
        <v>5141</v>
      </c>
      <c r="C285" s="566" t="s">
        <v>6527</v>
      </c>
      <c r="D285" s="566" t="s">
        <v>6653</v>
      </c>
      <c r="E285" s="567">
        <v>150.0</v>
      </c>
      <c r="F285" s="567">
        <v>0.0</v>
      </c>
      <c r="G285" s="567">
        <v>150.0</v>
      </c>
      <c r="H285" s="567">
        <v>150.0</v>
      </c>
      <c r="I285" s="567">
        <v>0.0</v>
      </c>
      <c r="J285" s="566" t="s">
        <v>5145</v>
      </c>
    </row>
    <row r="286" ht="10.5" customHeight="1">
      <c r="A286" s="565">
        <v>44705.0</v>
      </c>
      <c r="B286" s="566" t="s">
        <v>5141</v>
      </c>
      <c r="C286" s="566" t="s">
        <v>6527</v>
      </c>
      <c r="D286" s="566" t="s">
        <v>6654</v>
      </c>
      <c r="E286" s="567">
        <v>180.0</v>
      </c>
      <c r="F286" s="567">
        <v>0.0</v>
      </c>
      <c r="G286" s="567">
        <v>180.0</v>
      </c>
      <c r="H286" s="567">
        <v>180.0</v>
      </c>
      <c r="I286" s="567">
        <v>0.0</v>
      </c>
      <c r="J286" s="566" t="s">
        <v>5145</v>
      </c>
    </row>
    <row r="287" ht="10.5" customHeight="1">
      <c r="A287" s="565">
        <v>44707.0</v>
      </c>
      <c r="B287" s="566" t="s">
        <v>5141</v>
      </c>
      <c r="C287" s="566" t="s">
        <v>6527</v>
      </c>
      <c r="D287" s="566" t="s">
        <v>6655</v>
      </c>
      <c r="E287" s="567">
        <v>420.0</v>
      </c>
      <c r="F287" s="567">
        <v>0.0</v>
      </c>
      <c r="G287" s="567">
        <v>420.0</v>
      </c>
      <c r="H287" s="567">
        <v>420.0</v>
      </c>
      <c r="I287" s="567">
        <v>0.0</v>
      </c>
      <c r="J287" s="566" t="s">
        <v>5145</v>
      </c>
    </row>
    <row r="288" ht="10.5" customHeight="1">
      <c r="A288" s="565">
        <v>44711.0</v>
      </c>
      <c r="B288" s="566" t="s">
        <v>5141</v>
      </c>
      <c r="C288" s="566" t="s">
        <v>6527</v>
      </c>
      <c r="D288" s="566" t="s">
        <v>6656</v>
      </c>
      <c r="E288" s="567">
        <v>300.0</v>
      </c>
      <c r="F288" s="567">
        <v>0.0</v>
      </c>
      <c r="G288" s="567">
        <v>300.0</v>
      </c>
      <c r="H288" s="567">
        <v>300.0</v>
      </c>
      <c r="I288" s="567">
        <v>0.0</v>
      </c>
      <c r="J288" s="566" t="s">
        <v>5145</v>
      </c>
    </row>
    <row r="289" ht="10.5" customHeight="1">
      <c r="A289" s="589">
        <v>44713.0</v>
      </c>
      <c r="B289" s="590" t="s">
        <v>5141</v>
      </c>
      <c r="C289" s="590" t="s">
        <v>6702</v>
      </c>
      <c r="D289" s="590" t="s">
        <v>6703</v>
      </c>
      <c r="E289" s="591">
        <v>270.0</v>
      </c>
      <c r="F289" s="591">
        <v>0.0</v>
      </c>
      <c r="G289" s="591">
        <v>270.0</v>
      </c>
      <c r="H289" s="591">
        <v>270.0</v>
      </c>
      <c r="I289" s="591">
        <v>0.0</v>
      </c>
      <c r="J289" s="590" t="s">
        <v>5145</v>
      </c>
    </row>
    <row r="290" ht="10.5" customHeight="1">
      <c r="A290" s="589">
        <v>44714.0</v>
      </c>
      <c r="B290" s="590" t="s">
        <v>5141</v>
      </c>
      <c r="C290" s="590" t="s">
        <v>6527</v>
      </c>
      <c r="D290" s="590" t="s">
        <v>6704</v>
      </c>
      <c r="E290" s="591">
        <v>210.0</v>
      </c>
      <c r="F290" s="591">
        <v>0.0</v>
      </c>
      <c r="G290" s="591">
        <v>210.0</v>
      </c>
      <c r="H290" s="591">
        <v>210.0</v>
      </c>
      <c r="I290" s="591">
        <v>0.0</v>
      </c>
      <c r="J290" s="590" t="s">
        <v>5145</v>
      </c>
    </row>
    <row r="291" ht="10.5" customHeight="1">
      <c r="A291" s="589">
        <v>44715.0</v>
      </c>
      <c r="B291" s="590" t="s">
        <v>5141</v>
      </c>
      <c r="C291" s="590" t="s">
        <v>6527</v>
      </c>
      <c r="D291" s="590" t="s">
        <v>6705</v>
      </c>
      <c r="E291" s="591">
        <v>180.0</v>
      </c>
      <c r="F291" s="591">
        <v>0.0</v>
      </c>
      <c r="G291" s="591">
        <v>180.0</v>
      </c>
      <c r="H291" s="591">
        <v>180.0</v>
      </c>
      <c r="I291" s="591">
        <v>0.0</v>
      </c>
      <c r="J291" s="590" t="s">
        <v>5145</v>
      </c>
    </row>
    <row r="292" ht="10.5" customHeight="1">
      <c r="A292" s="589">
        <v>44718.0</v>
      </c>
      <c r="B292" s="590" t="s">
        <v>5141</v>
      </c>
      <c r="C292" s="590" t="s">
        <v>6647</v>
      </c>
      <c r="D292" s="590" t="s">
        <v>6706</v>
      </c>
      <c r="E292" s="591">
        <v>150.0</v>
      </c>
      <c r="F292" s="591">
        <v>0.0</v>
      </c>
      <c r="G292" s="591">
        <v>150.0</v>
      </c>
      <c r="H292" s="591">
        <v>150.0</v>
      </c>
      <c r="I292" s="591">
        <v>0.0</v>
      </c>
      <c r="J292" s="590" t="s">
        <v>5145</v>
      </c>
    </row>
    <row r="293" ht="10.5" customHeight="1">
      <c r="A293" s="589">
        <v>44719.0</v>
      </c>
      <c r="B293" s="590" t="s">
        <v>5141</v>
      </c>
      <c r="C293" s="590" t="s">
        <v>6647</v>
      </c>
      <c r="D293" s="590" t="s">
        <v>6707</v>
      </c>
      <c r="E293" s="591">
        <v>150.0</v>
      </c>
      <c r="F293" s="591">
        <v>0.0</v>
      </c>
      <c r="G293" s="591">
        <v>150.0</v>
      </c>
      <c r="H293" s="591">
        <v>150.0</v>
      </c>
      <c r="I293" s="591">
        <v>0.0</v>
      </c>
      <c r="J293" s="590" t="s">
        <v>5145</v>
      </c>
    </row>
    <row r="294" ht="10.5" customHeight="1">
      <c r="A294" s="589">
        <v>44720.0</v>
      </c>
      <c r="B294" s="590" t="s">
        <v>5141</v>
      </c>
      <c r="C294" s="590" t="s">
        <v>6647</v>
      </c>
      <c r="D294" s="590" t="s">
        <v>6708</v>
      </c>
      <c r="E294" s="591">
        <v>240.0</v>
      </c>
      <c r="F294" s="591">
        <v>0.0</v>
      </c>
      <c r="G294" s="591">
        <v>240.0</v>
      </c>
      <c r="H294" s="591">
        <v>240.0</v>
      </c>
      <c r="I294" s="591">
        <v>0.0</v>
      </c>
      <c r="J294" s="590" t="s">
        <v>5145</v>
      </c>
    </row>
    <row r="295" ht="10.5" customHeight="1">
      <c r="A295" s="589">
        <v>44721.0</v>
      </c>
      <c r="B295" s="590" t="s">
        <v>5141</v>
      </c>
      <c r="C295" s="590" t="s">
        <v>6647</v>
      </c>
      <c r="D295" s="590" t="s">
        <v>6709</v>
      </c>
      <c r="E295" s="591">
        <v>210.0</v>
      </c>
      <c r="F295" s="591">
        <v>0.0</v>
      </c>
      <c r="G295" s="591">
        <v>210.0</v>
      </c>
      <c r="H295" s="591">
        <v>210.0</v>
      </c>
      <c r="I295" s="591">
        <v>0.0</v>
      </c>
      <c r="J295" s="590" t="s">
        <v>5145</v>
      </c>
    </row>
    <row r="296" ht="10.5" customHeight="1">
      <c r="A296" s="589">
        <v>44722.0</v>
      </c>
      <c r="B296" s="590" t="s">
        <v>5141</v>
      </c>
      <c r="C296" s="590" t="s">
        <v>6647</v>
      </c>
      <c r="D296" s="590" t="s">
        <v>6710</v>
      </c>
      <c r="E296" s="591">
        <v>210.0</v>
      </c>
      <c r="F296" s="591">
        <v>0.0</v>
      </c>
      <c r="G296" s="591">
        <v>210.0</v>
      </c>
      <c r="H296" s="591">
        <v>210.0</v>
      </c>
      <c r="I296" s="591">
        <v>0.0</v>
      </c>
      <c r="J296" s="590" t="s">
        <v>5145</v>
      </c>
    </row>
    <row r="297" ht="10.5" customHeight="1">
      <c r="A297" s="589">
        <v>44725.0</v>
      </c>
      <c r="B297" s="590" t="s">
        <v>5141</v>
      </c>
      <c r="C297" s="590" t="s">
        <v>6647</v>
      </c>
      <c r="D297" s="590" t="s">
        <v>6711</v>
      </c>
      <c r="E297" s="591">
        <v>180.0</v>
      </c>
      <c r="F297" s="591">
        <v>0.0</v>
      </c>
      <c r="G297" s="591">
        <v>180.0</v>
      </c>
      <c r="H297" s="591">
        <v>180.0</v>
      </c>
      <c r="I297" s="591">
        <v>0.0</v>
      </c>
      <c r="J297" s="590" t="s">
        <v>5145</v>
      </c>
    </row>
    <row r="298" ht="10.5" customHeight="1">
      <c r="A298" s="589">
        <v>44727.0</v>
      </c>
      <c r="B298" s="590" t="s">
        <v>5141</v>
      </c>
      <c r="C298" s="590" t="s">
        <v>6647</v>
      </c>
      <c r="D298" s="590" t="s">
        <v>6712</v>
      </c>
      <c r="E298" s="591">
        <v>270.0</v>
      </c>
      <c r="F298" s="591">
        <v>0.0</v>
      </c>
      <c r="G298" s="591">
        <v>270.0</v>
      </c>
      <c r="H298" s="591">
        <v>270.0</v>
      </c>
      <c r="I298" s="591">
        <v>0.0</v>
      </c>
      <c r="J298" s="590" t="s">
        <v>5145</v>
      </c>
    </row>
    <row r="299" ht="10.5" customHeight="1">
      <c r="A299" s="589">
        <v>44727.0</v>
      </c>
      <c r="B299" s="590" t="s">
        <v>5141</v>
      </c>
      <c r="C299" s="590" t="s">
        <v>6645</v>
      </c>
      <c r="D299" s="590" t="s">
        <v>6713</v>
      </c>
      <c r="E299" s="591">
        <v>300.0</v>
      </c>
      <c r="F299" s="591">
        <v>0.0</v>
      </c>
      <c r="G299" s="591">
        <v>300.0</v>
      </c>
      <c r="H299" s="591">
        <v>300.0</v>
      </c>
      <c r="I299" s="591">
        <v>0.0</v>
      </c>
      <c r="J299" s="590" t="s">
        <v>5145</v>
      </c>
    </row>
    <row r="300" ht="10.5" customHeight="1">
      <c r="A300" s="589">
        <v>44728.0</v>
      </c>
      <c r="B300" s="590" t="s">
        <v>5141</v>
      </c>
      <c r="C300" s="590" t="s">
        <v>6647</v>
      </c>
      <c r="D300" s="590" t="s">
        <v>6714</v>
      </c>
      <c r="E300" s="591">
        <v>210.0</v>
      </c>
      <c r="F300" s="591">
        <v>0.0</v>
      </c>
      <c r="G300" s="591">
        <v>210.0</v>
      </c>
      <c r="H300" s="591">
        <v>210.0</v>
      </c>
      <c r="I300" s="591">
        <v>0.0</v>
      </c>
      <c r="J300" s="590" t="s">
        <v>5145</v>
      </c>
    </row>
    <row r="301" ht="10.5" customHeight="1">
      <c r="A301" s="589">
        <v>44729.0</v>
      </c>
      <c r="B301" s="590" t="s">
        <v>5141</v>
      </c>
      <c r="C301" s="590" t="s">
        <v>6647</v>
      </c>
      <c r="D301" s="590" t="s">
        <v>6715</v>
      </c>
      <c r="E301" s="591">
        <v>210.0</v>
      </c>
      <c r="F301" s="591">
        <v>0.0</v>
      </c>
      <c r="G301" s="591">
        <v>210.0</v>
      </c>
      <c r="H301" s="591">
        <v>210.0</v>
      </c>
      <c r="I301" s="591">
        <v>0.0</v>
      </c>
      <c r="J301" s="590" t="s">
        <v>5145</v>
      </c>
    </row>
    <row r="302" ht="10.5" customHeight="1">
      <c r="A302" s="589">
        <v>44732.0</v>
      </c>
      <c r="B302" s="590" t="s">
        <v>5141</v>
      </c>
      <c r="C302" s="590" t="s">
        <v>6647</v>
      </c>
      <c r="D302" s="590" t="s">
        <v>6716</v>
      </c>
      <c r="E302" s="591">
        <v>150.0</v>
      </c>
      <c r="F302" s="591">
        <v>0.0</v>
      </c>
      <c r="G302" s="591">
        <v>150.0</v>
      </c>
      <c r="H302" s="591">
        <v>150.0</v>
      </c>
      <c r="I302" s="591">
        <v>0.0</v>
      </c>
      <c r="J302" s="590" t="s">
        <v>5145</v>
      </c>
    </row>
    <row r="303" ht="41.25" customHeight="1">
      <c r="A303" s="589">
        <v>44733.0</v>
      </c>
      <c r="B303" s="590" t="s">
        <v>5179</v>
      </c>
      <c r="C303" s="650" t="s">
        <v>6717</v>
      </c>
      <c r="D303" s="590" t="s">
        <v>6718</v>
      </c>
      <c r="E303" s="591">
        <v>15800.0</v>
      </c>
      <c r="F303" s="591">
        <v>0.0</v>
      </c>
      <c r="G303" s="591">
        <v>15800.0</v>
      </c>
      <c r="H303" s="591">
        <v>15800.0</v>
      </c>
      <c r="I303" s="591">
        <v>0.0</v>
      </c>
      <c r="J303" s="590" t="s">
        <v>6719</v>
      </c>
    </row>
    <row r="304" ht="10.5" customHeight="1">
      <c r="A304" s="589">
        <v>44733.0</v>
      </c>
      <c r="B304" s="590" t="s">
        <v>5179</v>
      </c>
      <c r="C304" s="590" t="s">
        <v>6720</v>
      </c>
      <c r="D304" s="590" t="s">
        <v>6718</v>
      </c>
      <c r="E304" s="591">
        <v>500.0</v>
      </c>
      <c r="F304" s="591">
        <v>0.0</v>
      </c>
      <c r="G304" s="591">
        <v>500.0</v>
      </c>
      <c r="H304" s="591">
        <v>500.0</v>
      </c>
      <c r="I304" s="591">
        <v>0.0</v>
      </c>
      <c r="J304" s="590" t="s">
        <v>6721</v>
      </c>
    </row>
    <row r="305" ht="10.5" customHeight="1">
      <c r="A305" s="589">
        <v>44734.0</v>
      </c>
      <c r="B305" s="590" t="s">
        <v>5141</v>
      </c>
      <c r="C305" s="590" t="s">
        <v>6647</v>
      </c>
      <c r="D305" s="590" t="s">
        <v>6722</v>
      </c>
      <c r="E305" s="591">
        <v>240.0</v>
      </c>
      <c r="F305" s="591">
        <v>0.0</v>
      </c>
      <c r="G305" s="591">
        <v>240.0</v>
      </c>
      <c r="H305" s="591">
        <v>240.0</v>
      </c>
      <c r="I305" s="591">
        <v>0.0</v>
      </c>
      <c r="J305" s="590" t="s">
        <v>5145</v>
      </c>
    </row>
    <row r="306" ht="10.5" customHeight="1">
      <c r="A306" s="589">
        <v>44735.0</v>
      </c>
      <c r="B306" s="590" t="s">
        <v>5141</v>
      </c>
      <c r="C306" s="590" t="s">
        <v>6647</v>
      </c>
      <c r="D306" s="590" t="s">
        <v>6723</v>
      </c>
      <c r="E306" s="591">
        <v>150.0</v>
      </c>
      <c r="F306" s="591">
        <v>0.0</v>
      </c>
      <c r="G306" s="591">
        <v>150.0</v>
      </c>
      <c r="H306" s="591">
        <v>150.0</v>
      </c>
      <c r="I306" s="591">
        <v>0.0</v>
      </c>
      <c r="J306" s="590" t="s">
        <v>5145</v>
      </c>
    </row>
    <row r="307" ht="10.5" customHeight="1">
      <c r="A307" s="589">
        <v>44736.0</v>
      </c>
      <c r="B307" s="590" t="s">
        <v>5141</v>
      </c>
      <c r="C307" s="590" t="s">
        <v>6724</v>
      </c>
      <c r="D307" s="590" t="s">
        <v>6725</v>
      </c>
      <c r="E307" s="591">
        <v>400.0</v>
      </c>
      <c r="F307" s="591">
        <v>0.0</v>
      </c>
      <c r="G307" s="591">
        <v>400.0</v>
      </c>
      <c r="H307" s="591">
        <v>400.0</v>
      </c>
      <c r="I307" s="591">
        <v>0.0</v>
      </c>
      <c r="J307" s="590" t="s">
        <v>6726</v>
      </c>
    </row>
    <row r="308" ht="10.5" customHeight="1">
      <c r="A308" s="589">
        <v>44736.0</v>
      </c>
      <c r="B308" s="590" t="s">
        <v>5141</v>
      </c>
      <c r="C308" s="590" t="s">
        <v>6647</v>
      </c>
      <c r="D308" s="590" t="s">
        <v>6727</v>
      </c>
      <c r="E308" s="591">
        <v>150.0</v>
      </c>
      <c r="F308" s="591">
        <v>0.0</v>
      </c>
      <c r="G308" s="591">
        <v>150.0</v>
      </c>
      <c r="H308" s="591">
        <v>150.0</v>
      </c>
      <c r="I308" s="591">
        <v>0.0</v>
      </c>
      <c r="J308" s="590" t="s">
        <v>5145</v>
      </c>
    </row>
    <row r="309" ht="72.0" customHeight="1">
      <c r="A309" s="589">
        <v>44736.0</v>
      </c>
      <c r="B309" s="590" t="s">
        <v>5179</v>
      </c>
      <c r="C309" s="650" t="s">
        <v>6728</v>
      </c>
      <c r="D309" s="590" t="s">
        <v>6729</v>
      </c>
      <c r="E309" s="591">
        <v>11800.0</v>
      </c>
      <c r="F309" s="591">
        <v>0.0</v>
      </c>
      <c r="G309" s="591">
        <v>11800.0</v>
      </c>
      <c r="H309" s="591">
        <v>11800.0</v>
      </c>
      <c r="I309" s="591">
        <v>0.0</v>
      </c>
      <c r="J309" s="590" t="s">
        <v>6719</v>
      </c>
    </row>
    <row r="310" ht="21.0" customHeight="1">
      <c r="A310" s="589">
        <v>44736.0</v>
      </c>
      <c r="B310" s="590" t="s">
        <v>5179</v>
      </c>
      <c r="C310" s="650" t="s">
        <v>6730</v>
      </c>
      <c r="D310" s="590" t="s">
        <v>6729</v>
      </c>
      <c r="E310" s="591">
        <v>500.0</v>
      </c>
      <c r="F310" s="591">
        <v>0.0</v>
      </c>
      <c r="G310" s="591">
        <v>500.0</v>
      </c>
      <c r="H310" s="591">
        <v>500.0</v>
      </c>
      <c r="I310" s="591">
        <v>0.0</v>
      </c>
      <c r="J310" s="590" t="s">
        <v>6721</v>
      </c>
    </row>
    <row r="311" ht="10.5" customHeight="1">
      <c r="A311" s="589">
        <v>44740.0</v>
      </c>
      <c r="B311" s="590" t="s">
        <v>5141</v>
      </c>
      <c r="C311" s="590" t="s">
        <v>6647</v>
      </c>
      <c r="D311" s="590" t="s">
        <v>6731</v>
      </c>
      <c r="E311" s="591">
        <v>210.0</v>
      </c>
      <c r="F311" s="591">
        <v>0.0</v>
      </c>
      <c r="G311" s="591">
        <v>210.0</v>
      </c>
      <c r="H311" s="591">
        <v>210.0</v>
      </c>
      <c r="I311" s="591">
        <v>0.0</v>
      </c>
      <c r="J311" s="590" t="s">
        <v>5145</v>
      </c>
    </row>
    <row r="312" ht="10.5" customHeight="1">
      <c r="A312" s="589">
        <v>44741.0</v>
      </c>
      <c r="B312" s="590" t="s">
        <v>5141</v>
      </c>
      <c r="C312" s="590" t="s">
        <v>6647</v>
      </c>
      <c r="D312" s="590" t="s">
        <v>6732</v>
      </c>
      <c r="E312" s="591">
        <v>150.0</v>
      </c>
      <c r="F312" s="591">
        <v>0.0</v>
      </c>
      <c r="G312" s="591">
        <v>150.0</v>
      </c>
      <c r="H312" s="591">
        <v>150.0</v>
      </c>
      <c r="I312" s="591">
        <v>0.0</v>
      </c>
      <c r="J312" s="590" t="s">
        <v>5145</v>
      </c>
    </row>
    <row r="313" ht="10.5" customHeight="1">
      <c r="A313" s="589">
        <v>44742.0</v>
      </c>
      <c r="B313" s="590" t="s">
        <v>5141</v>
      </c>
      <c r="C313" s="590" t="s">
        <v>6647</v>
      </c>
      <c r="D313" s="590" t="s">
        <v>6733</v>
      </c>
      <c r="E313" s="591">
        <v>150.0</v>
      </c>
      <c r="F313" s="591">
        <v>0.0</v>
      </c>
      <c r="G313" s="591">
        <v>150.0</v>
      </c>
      <c r="H313" s="591">
        <v>150.0</v>
      </c>
      <c r="I313" s="591">
        <v>0.0</v>
      </c>
      <c r="J313" s="590" t="s">
        <v>5145</v>
      </c>
    </row>
    <row r="314" ht="10.5" customHeight="1">
      <c r="A314" s="570" t="s">
        <v>5175</v>
      </c>
      <c r="B314" s="570"/>
      <c r="C314" s="570"/>
      <c r="D314" s="570"/>
      <c r="E314" s="571">
        <f t="shared" ref="E314:I314" si="18">SUM(E257:E313)</f>
        <v>40725</v>
      </c>
      <c r="F314" s="571">
        <f t="shared" si="18"/>
        <v>0</v>
      </c>
      <c r="G314" s="571">
        <f t="shared" si="18"/>
        <v>40725</v>
      </c>
      <c r="H314" s="571">
        <f t="shared" si="18"/>
        <v>40725</v>
      </c>
      <c r="I314" s="571">
        <f t="shared" si="18"/>
        <v>0</v>
      </c>
      <c r="J314" s="570"/>
    </row>
    <row r="315" ht="12.75" customHeight="1"/>
    <row r="316" ht="12.75" customHeight="1">
      <c r="A316" s="564" t="s">
        <v>5176</v>
      </c>
      <c r="B316" s="13"/>
      <c r="C316" s="13"/>
      <c r="D316" s="13"/>
      <c r="E316" s="13"/>
      <c r="F316" s="13"/>
      <c r="G316" s="13"/>
      <c r="H316" s="13"/>
      <c r="I316" s="13"/>
      <c r="J316" s="13"/>
    </row>
    <row r="317" ht="10.5" customHeight="1">
      <c r="A317" s="565">
        <v>44652.0</v>
      </c>
      <c r="B317" s="566" t="s">
        <v>5141</v>
      </c>
      <c r="C317" s="566" t="s">
        <v>5177</v>
      </c>
      <c r="D317" s="566" t="s">
        <v>6609</v>
      </c>
      <c r="E317" s="567">
        <v>241.29</v>
      </c>
      <c r="F317" s="567">
        <v>0.0</v>
      </c>
      <c r="G317" s="567">
        <v>270.25</v>
      </c>
      <c r="H317" s="567">
        <v>241.29</v>
      </c>
      <c r="I317" s="567">
        <v>28.96</v>
      </c>
      <c r="J317" s="566" t="s">
        <v>5145</v>
      </c>
    </row>
    <row r="318" ht="10.5" customHeight="1">
      <c r="A318" s="565">
        <v>44655.0</v>
      </c>
      <c r="B318" s="566" t="s">
        <v>5141</v>
      </c>
      <c r="C318" s="566" t="s">
        <v>5177</v>
      </c>
      <c r="D318" s="566" t="s">
        <v>6610</v>
      </c>
      <c r="E318" s="567">
        <v>663.53</v>
      </c>
      <c r="F318" s="567">
        <v>0.0</v>
      </c>
      <c r="G318" s="567">
        <v>743.15</v>
      </c>
      <c r="H318" s="567">
        <v>663.53</v>
      </c>
      <c r="I318" s="567">
        <v>79.62</v>
      </c>
      <c r="J318" s="566" t="s">
        <v>5145</v>
      </c>
    </row>
    <row r="319" ht="10.5" customHeight="1">
      <c r="A319" s="565">
        <v>44656.0</v>
      </c>
      <c r="B319" s="566" t="s">
        <v>5141</v>
      </c>
      <c r="C319" s="566" t="s">
        <v>6611</v>
      </c>
      <c r="D319" s="566" t="s">
        <v>6612</v>
      </c>
      <c r="E319" s="567">
        <v>480.8</v>
      </c>
      <c r="F319" s="567">
        <v>0.0</v>
      </c>
      <c r="G319" s="567">
        <v>538.5</v>
      </c>
      <c r="H319" s="567">
        <v>480.8</v>
      </c>
      <c r="I319" s="567">
        <v>57.7</v>
      </c>
      <c r="J319" s="566" t="s">
        <v>5145</v>
      </c>
    </row>
    <row r="320" ht="10.5" customHeight="1">
      <c r="A320" s="565">
        <v>44657.0</v>
      </c>
      <c r="B320" s="566" t="s">
        <v>5141</v>
      </c>
      <c r="C320" s="566" t="s">
        <v>6613</v>
      </c>
      <c r="D320" s="566" t="s">
        <v>6614</v>
      </c>
      <c r="E320" s="567">
        <v>211.16</v>
      </c>
      <c r="F320" s="567">
        <v>0.0</v>
      </c>
      <c r="G320" s="567">
        <v>236.5</v>
      </c>
      <c r="H320" s="567">
        <v>211.16</v>
      </c>
      <c r="I320" s="567">
        <v>25.34</v>
      </c>
      <c r="J320" s="566" t="s">
        <v>5145</v>
      </c>
    </row>
    <row r="321" ht="10.5" customHeight="1">
      <c r="A321" s="565">
        <v>44658.0</v>
      </c>
      <c r="B321" s="566" t="s">
        <v>5141</v>
      </c>
      <c r="C321" s="566" t="s">
        <v>5177</v>
      </c>
      <c r="D321" s="566" t="s">
        <v>6615</v>
      </c>
      <c r="E321" s="567">
        <v>394.87</v>
      </c>
      <c r="F321" s="567">
        <v>0.0</v>
      </c>
      <c r="G321" s="567">
        <v>442.25</v>
      </c>
      <c r="H321" s="567">
        <v>394.87</v>
      </c>
      <c r="I321" s="567">
        <v>47.38</v>
      </c>
      <c r="J321" s="566" t="s">
        <v>5145</v>
      </c>
    </row>
    <row r="322" ht="10.5" customHeight="1">
      <c r="A322" s="565">
        <v>44659.0</v>
      </c>
      <c r="B322" s="566" t="s">
        <v>5141</v>
      </c>
      <c r="C322" s="566" t="s">
        <v>5177</v>
      </c>
      <c r="D322" s="566" t="s">
        <v>6616</v>
      </c>
      <c r="E322" s="567">
        <v>203.13</v>
      </c>
      <c r="F322" s="567">
        <v>0.0</v>
      </c>
      <c r="G322" s="567">
        <v>227.5</v>
      </c>
      <c r="H322" s="567">
        <v>203.13</v>
      </c>
      <c r="I322" s="567">
        <v>24.37</v>
      </c>
      <c r="J322" s="566" t="s">
        <v>5145</v>
      </c>
    </row>
    <row r="323" ht="10.5" customHeight="1">
      <c r="A323" s="565">
        <v>44663.0</v>
      </c>
      <c r="B323" s="566" t="s">
        <v>5141</v>
      </c>
      <c r="C323" s="566" t="s">
        <v>5177</v>
      </c>
      <c r="D323" s="566" t="s">
        <v>6617</v>
      </c>
      <c r="E323" s="567">
        <v>374.91</v>
      </c>
      <c r="F323" s="567">
        <v>0.0</v>
      </c>
      <c r="G323" s="567">
        <v>419.9</v>
      </c>
      <c r="H323" s="567">
        <v>374.91</v>
      </c>
      <c r="I323" s="567">
        <v>44.99</v>
      </c>
      <c r="J323" s="566" t="s">
        <v>5145</v>
      </c>
    </row>
    <row r="324" ht="10.5" customHeight="1">
      <c r="A324" s="565">
        <v>44664.0</v>
      </c>
      <c r="B324" s="566" t="s">
        <v>5141</v>
      </c>
      <c r="C324" s="566" t="s">
        <v>6618</v>
      </c>
      <c r="D324" s="566" t="s">
        <v>6619</v>
      </c>
      <c r="E324" s="567">
        <v>361.16</v>
      </c>
      <c r="F324" s="567">
        <v>0.0</v>
      </c>
      <c r="G324" s="567">
        <v>404.5</v>
      </c>
      <c r="H324" s="567">
        <v>361.16</v>
      </c>
      <c r="I324" s="567">
        <v>43.34</v>
      </c>
      <c r="J324" s="566" t="s">
        <v>5145</v>
      </c>
    </row>
    <row r="325" ht="10.5" customHeight="1">
      <c r="A325" s="565">
        <v>44664.0</v>
      </c>
      <c r="B325" s="566" t="s">
        <v>5141</v>
      </c>
      <c r="C325" s="566" t="s">
        <v>6620</v>
      </c>
      <c r="D325" s="566" t="s">
        <v>6621</v>
      </c>
      <c r="E325" s="567">
        <v>1741.07</v>
      </c>
      <c r="F325" s="567">
        <v>0.0</v>
      </c>
      <c r="G325" s="567">
        <v>1950.0</v>
      </c>
      <c r="H325" s="567">
        <v>1741.07</v>
      </c>
      <c r="I325" s="567">
        <v>208.93</v>
      </c>
      <c r="J325" s="566" t="s">
        <v>5234</v>
      </c>
    </row>
    <row r="326" ht="10.5" customHeight="1">
      <c r="A326" s="565">
        <v>44665.0</v>
      </c>
      <c r="B326" s="566" t="s">
        <v>5141</v>
      </c>
      <c r="C326" s="566" t="s">
        <v>5177</v>
      </c>
      <c r="D326" s="566" t="s">
        <v>6622</v>
      </c>
      <c r="E326" s="567">
        <v>331.38</v>
      </c>
      <c r="F326" s="567">
        <v>0.0</v>
      </c>
      <c r="G326" s="567">
        <v>371.15</v>
      </c>
      <c r="H326" s="567">
        <v>331.38</v>
      </c>
      <c r="I326" s="567">
        <v>39.77</v>
      </c>
      <c r="J326" s="566" t="s">
        <v>5145</v>
      </c>
    </row>
    <row r="327" ht="10.5" customHeight="1">
      <c r="A327" s="565">
        <v>44669.0</v>
      </c>
      <c r="B327" s="566" t="s">
        <v>5179</v>
      </c>
      <c r="C327" s="566" t="s">
        <v>6623</v>
      </c>
      <c r="D327" s="566" t="s">
        <v>6624</v>
      </c>
      <c r="E327" s="567">
        <v>468.75</v>
      </c>
      <c r="F327" s="567">
        <v>0.0</v>
      </c>
      <c r="G327" s="567">
        <v>525.0</v>
      </c>
      <c r="H327" s="567">
        <v>468.75</v>
      </c>
      <c r="I327" s="567">
        <v>56.25</v>
      </c>
      <c r="J327" s="566" t="s">
        <v>5145</v>
      </c>
    </row>
    <row r="328" ht="10.5" customHeight="1">
      <c r="A328" s="565">
        <v>44671.0</v>
      </c>
      <c r="B328" s="566" t="s">
        <v>5141</v>
      </c>
      <c r="C328" s="566" t="s">
        <v>5177</v>
      </c>
      <c r="D328" s="566" t="s">
        <v>6625</v>
      </c>
      <c r="E328" s="567">
        <v>441.52</v>
      </c>
      <c r="F328" s="567">
        <v>0.0</v>
      </c>
      <c r="G328" s="567">
        <v>494.5</v>
      </c>
      <c r="H328" s="567">
        <v>441.52</v>
      </c>
      <c r="I328" s="567">
        <v>52.98</v>
      </c>
      <c r="J328" s="566" t="s">
        <v>5145</v>
      </c>
    </row>
    <row r="329" ht="10.5" customHeight="1">
      <c r="A329" s="565">
        <v>44672.0</v>
      </c>
      <c r="B329" s="566" t="s">
        <v>5141</v>
      </c>
      <c r="C329" s="566" t="s">
        <v>5177</v>
      </c>
      <c r="D329" s="566" t="s">
        <v>6626</v>
      </c>
      <c r="E329" s="567">
        <v>459.82</v>
      </c>
      <c r="F329" s="567">
        <v>0.0</v>
      </c>
      <c r="G329" s="567">
        <v>515.0</v>
      </c>
      <c r="H329" s="567">
        <v>459.82</v>
      </c>
      <c r="I329" s="567">
        <v>55.18</v>
      </c>
      <c r="J329" s="566" t="s">
        <v>5145</v>
      </c>
    </row>
    <row r="330" ht="10.5" customHeight="1">
      <c r="A330" s="565">
        <v>44676.0</v>
      </c>
      <c r="B330" s="566" t="s">
        <v>5141</v>
      </c>
      <c r="C330" s="566" t="s">
        <v>5177</v>
      </c>
      <c r="D330" s="566" t="s">
        <v>6627</v>
      </c>
      <c r="E330" s="567">
        <v>374.91</v>
      </c>
      <c r="F330" s="567">
        <v>0.0</v>
      </c>
      <c r="G330" s="567">
        <v>419.9</v>
      </c>
      <c r="H330" s="567">
        <v>374.91</v>
      </c>
      <c r="I330" s="567">
        <v>44.99</v>
      </c>
      <c r="J330" s="566" t="s">
        <v>5145</v>
      </c>
    </row>
    <row r="331" ht="10.5" customHeight="1">
      <c r="A331" s="565">
        <v>44677.0</v>
      </c>
      <c r="B331" s="566" t="s">
        <v>5141</v>
      </c>
      <c r="C331" s="566" t="s">
        <v>5177</v>
      </c>
      <c r="D331" s="566" t="s">
        <v>6628</v>
      </c>
      <c r="E331" s="567">
        <v>572.05</v>
      </c>
      <c r="F331" s="567">
        <v>0.0</v>
      </c>
      <c r="G331" s="567">
        <v>640.7</v>
      </c>
      <c r="H331" s="567">
        <v>572.05</v>
      </c>
      <c r="I331" s="567">
        <v>68.65</v>
      </c>
      <c r="J331" s="566" t="s">
        <v>5145</v>
      </c>
    </row>
    <row r="332" ht="10.5" customHeight="1">
      <c r="A332" s="565">
        <v>44679.0</v>
      </c>
      <c r="B332" s="566" t="s">
        <v>5141</v>
      </c>
      <c r="C332" s="566" t="s">
        <v>6629</v>
      </c>
      <c r="D332" s="566" t="s">
        <v>6630</v>
      </c>
      <c r="E332" s="567">
        <v>892.86</v>
      </c>
      <c r="F332" s="567">
        <v>0.0</v>
      </c>
      <c r="G332" s="567">
        <v>1000.0</v>
      </c>
      <c r="H332" s="567">
        <v>892.86</v>
      </c>
      <c r="I332" s="567">
        <v>107.14</v>
      </c>
      <c r="J332" s="566" t="s">
        <v>5145</v>
      </c>
    </row>
    <row r="333" ht="10.5" customHeight="1">
      <c r="A333" s="565">
        <v>44679.0</v>
      </c>
      <c r="B333" s="566" t="s">
        <v>5141</v>
      </c>
      <c r="C333" s="566" t="s">
        <v>5177</v>
      </c>
      <c r="D333" s="566" t="s">
        <v>6631</v>
      </c>
      <c r="E333" s="567">
        <v>306.25</v>
      </c>
      <c r="F333" s="567">
        <v>0.0</v>
      </c>
      <c r="G333" s="567">
        <v>343.0</v>
      </c>
      <c r="H333" s="567">
        <v>306.25</v>
      </c>
      <c r="I333" s="567">
        <v>36.75</v>
      </c>
      <c r="J333" s="566" t="s">
        <v>5145</v>
      </c>
    </row>
    <row r="334" ht="10.5" customHeight="1">
      <c r="A334" s="565">
        <v>44680.0</v>
      </c>
      <c r="B334" s="566" t="s">
        <v>5141</v>
      </c>
      <c r="C334" s="566" t="s">
        <v>5177</v>
      </c>
      <c r="D334" s="566" t="s">
        <v>6632</v>
      </c>
      <c r="E334" s="567">
        <v>305.71</v>
      </c>
      <c r="F334" s="567">
        <v>0.0</v>
      </c>
      <c r="G334" s="567">
        <v>342.4</v>
      </c>
      <c r="H334" s="567">
        <v>305.71</v>
      </c>
      <c r="I334" s="567">
        <v>36.69</v>
      </c>
      <c r="J334" s="566" t="s">
        <v>5145</v>
      </c>
    </row>
    <row r="335" ht="10.5" customHeight="1">
      <c r="A335" s="565">
        <v>44683.0</v>
      </c>
      <c r="B335" s="566" t="s">
        <v>5141</v>
      </c>
      <c r="C335" s="566" t="s">
        <v>5177</v>
      </c>
      <c r="D335" s="566" t="s">
        <v>6659</v>
      </c>
      <c r="E335" s="567">
        <v>292.41</v>
      </c>
      <c r="F335" s="567">
        <v>0.0</v>
      </c>
      <c r="G335" s="567">
        <v>327.5</v>
      </c>
      <c r="H335" s="567">
        <v>292.41</v>
      </c>
      <c r="I335" s="567">
        <v>35.09</v>
      </c>
      <c r="J335" s="566" t="s">
        <v>5145</v>
      </c>
    </row>
    <row r="336" ht="10.5" customHeight="1">
      <c r="A336" s="565">
        <v>44683.0</v>
      </c>
      <c r="B336" s="566" t="s">
        <v>5141</v>
      </c>
      <c r="C336" s="566" t="s">
        <v>6657</v>
      </c>
      <c r="D336" s="566" t="s">
        <v>6658</v>
      </c>
      <c r="E336" s="567">
        <v>446.43</v>
      </c>
      <c r="F336" s="567">
        <v>0.0</v>
      </c>
      <c r="G336" s="567">
        <v>500.0</v>
      </c>
      <c r="H336" s="567">
        <v>446.43</v>
      </c>
      <c r="I336" s="567">
        <v>53.57</v>
      </c>
      <c r="J336" s="566" t="s">
        <v>5145</v>
      </c>
    </row>
    <row r="337" ht="10.5" customHeight="1">
      <c r="A337" s="565">
        <v>44685.0</v>
      </c>
      <c r="B337" s="566" t="s">
        <v>5141</v>
      </c>
      <c r="C337" s="566" t="s">
        <v>5177</v>
      </c>
      <c r="D337" s="566" t="s">
        <v>6660</v>
      </c>
      <c r="E337" s="567">
        <v>470.98</v>
      </c>
      <c r="F337" s="567">
        <v>0.0</v>
      </c>
      <c r="G337" s="567">
        <v>527.5</v>
      </c>
      <c r="H337" s="567">
        <v>470.98</v>
      </c>
      <c r="I337" s="567">
        <v>56.52</v>
      </c>
      <c r="J337" s="566" t="s">
        <v>5145</v>
      </c>
    </row>
    <row r="338" ht="10.5" customHeight="1">
      <c r="A338" s="565">
        <v>44686.0</v>
      </c>
      <c r="B338" s="566" t="s">
        <v>5141</v>
      </c>
      <c r="C338" s="566" t="s">
        <v>5177</v>
      </c>
      <c r="D338" s="566" t="s">
        <v>6661</v>
      </c>
      <c r="E338" s="567">
        <v>411.83</v>
      </c>
      <c r="F338" s="567">
        <v>0.0</v>
      </c>
      <c r="G338" s="567">
        <v>461.25</v>
      </c>
      <c r="H338" s="567">
        <v>411.83</v>
      </c>
      <c r="I338" s="567">
        <v>49.42</v>
      </c>
      <c r="J338" s="566" t="s">
        <v>5145</v>
      </c>
    </row>
    <row r="339" ht="10.5" customHeight="1">
      <c r="A339" s="565">
        <v>44687.0</v>
      </c>
      <c r="B339" s="566" t="s">
        <v>5141</v>
      </c>
      <c r="C339" s="566" t="s">
        <v>6629</v>
      </c>
      <c r="D339" s="566" t="s">
        <v>6663</v>
      </c>
      <c r="E339" s="567">
        <v>446.43</v>
      </c>
      <c r="F339" s="567">
        <v>0.0</v>
      </c>
      <c r="G339" s="567">
        <v>500.0</v>
      </c>
      <c r="H339" s="567">
        <v>446.43</v>
      </c>
      <c r="I339" s="567">
        <v>53.57</v>
      </c>
      <c r="J339" s="566" t="s">
        <v>5145</v>
      </c>
    </row>
    <row r="340" ht="10.5" customHeight="1">
      <c r="A340" s="565">
        <v>44687.0</v>
      </c>
      <c r="B340" s="566" t="s">
        <v>5141</v>
      </c>
      <c r="C340" s="566" t="s">
        <v>5177</v>
      </c>
      <c r="D340" s="566" t="s">
        <v>6662</v>
      </c>
      <c r="E340" s="567">
        <v>109.82</v>
      </c>
      <c r="F340" s="567">
        <v>0.0</v>
      </c>
      <c r="G340" s="567">
        <v>123.0</v>
      </c>
      <c r="H340" s="567">
        <v>109.82</v>
      </c>
      <c r="I340" s="567">
        <v>13.18</v>
      </c>
      <c r="J340" s="566" t="s">
        <v>5145</v>
      </c>
    </row>
    <row r="341" ht="10.5" customHeight="1">
      <c r="A341" s="565">
        <v>44691.0</v>
      </c>
      <c r="B341" s="566" t="s">
        <v>5141</v>
      </c>
      <c r="C341" s="566" t="s">
        <v>5177</v>
      </c>
      <c r="D341" s="566" t="s">
        <v>6664</v>
      </c>
      <c r="E341" s="567">
        <v>644.69</v>
      </c>
      <c r="F341" s="567">
        <v>0.0</v>
      </c>
      <c r="G341" s="567">
        <v>722.05</v>
      </c>
      <c r="H341" s="567">
        <v>644.69</v>
      </c>
      <c r="I341" s="567">
        <v>77.36</v>
      </c>
      <c r="J341" s="566" t="s">
        <v>5145</v>
      </c>
    </row>
    <row r="342" ht="10.5" customHeight="1">
      <c r="A342" s="565">
        <v>44691.0</v>
      </c>
      <c r="B342" s="566" t="s">
        <v>5141</v>
      </c>
      <c r="C342" s="566" t="s">
        <v>6629</v>
      </c>
      <c r="D342" s="566" t="s">
        <v>6665</v>
      </c>
      <c r="E342" s="567">
        <v>892.86</v>
      </c>
      <c r="F342" s="567">
        <v>0.0</v>
      </c>
      <c r="G342" s="567">
        <v>1000.0</v>
      </c>
      <c r="H342" s="567">
        <v>892.86</v>
      </c>
      <c r="I342" s="567">
        <v>107.14</v>
      </c>
      <c r="J342" s="566" t="s">
        <v>5145</v>
      </c>
    </row>
    <row r="343" ht="10.5" customHeight="1">
      <c r="A343" s="565">
        <v>44692.0</v>
      </c>
      <c r="B343" s="566" t="s">
        <v>5141</v>
      </c>
      <c r="C343" s="566" t="s">
        <v>6618</v>
      </c>
      <c r="D343" s="566" t="s">
        <v>6666</v>
      </c>
      <c r="E343" s="567">
        <v>353.39</v>
      </c>
      <c r="F343" s="567">
        <v>0.0</v>
      </c>
      <c r="G343" s="567">
        <v>395.8</v>
      </c>
      <c r="H343" s="567">
        <v>353.39</v>
      </c>
      <c r="I343" s="567">
        <v>42.41</v>
      </c>
      <c r="J343" s="566" t="s">
        <v>5145</v>
      </c>
    </row>
    <row r="344" ht="10.5" customHeight="1">
      <c r="A344" s="565">
        <v>44693.0</v>
      </c>
      <c r="B344" s="566" t="s">
        <v>5141</v>
      </c>
      <c r="C344" s="566" t="s">
        <v>5177</v>
      </c>
      <c r="D344" s="566" t="s">
        <v>6667</v>
      </c>
      <c r="E344" s="567">
        <v>389.73</v>
      </c>
      <c r="F344" s="567">
        <v>0.0</v>
      </c>
      <c r="G344" s="567">
        <v>436.5</v>
      </c>
      <c r="H344" s="567">
        <v>389.73</v>
      </c>
      <c r="I344" s="567">
        <v>46.77</v>
      </c>
      <c r="J344" s="566" t="s">
        <v>5145</v>
      </c>
    </row>
    <row r="345" ht="10.5" customHeight="1">
      <c r="A345" s="565">
        <v>44694.0</v>
      </c>
      <c r="B345" s="566" t="s">
        <v>5141</v>
      </c>
      <c r="C345" s="566" t="s">
        <v>5177</v>
      </c>
      <c r="D345" s="566" t="s">
        <v>6668</v>
      </c>
      <c r="E345" s="567">
        <v>499.55</v>
      </c>
      <c r="F345" s="567">
        <v>0.0</v>
      </c>
      <c r="G345" s="567">
        <v>559.5</v>
      </c>
      <c r="H345" s="567">
        <v>499.55</v>
      </c>
      <c r="I345" s="567">
        <v>59.95</v>
      </c>
      <c r="J345" s="566" t="s">
        <v>5145</v>
      </c>
    </row>
    <row r="346" ht="10.5" customHeight="1">
      <c r="A346" s="565">
        <v>44694.0</v>
      </c>
      <c r="B346" s="566" t="s">
        <v>5141</v>
      </c>
      <c r="C346" s="566" t="s">
        <v>6669</v>
      </c>
      <c r="D346" s="566" t="s">
        <v>6670</v>
      </c>
      <c r="E346" s="567">
        <v>892.86</v>
      </c>
      <c r="F346" s="567">
        <v>0.0</v>
      </c>
      <c r="G346" s="567">
        <v>1000.0</v>
      </c>
      <c r="H346" s="567">
        <v>892.86</v>
      </c>
      <c r="I346" s="567">
        <v>107.14</v>
      </c>
      <c r="J346" s="566" t="s">
        <v>5145</v>
      </c>
    </row>
    <row r="347" ht="10.5" customHeight="1">
      <c r="A347" s="565">
        <v>44694.0</v>
      </c>
      <c r="B347" s="566" t="s">
        <v>5141</v>
      </c>
      <c r="C347" s="566" t="s">
        <v>5196</v>
      </c>
      <c r="D347" s="566" t="s">
        <v>6671</v>
      </c>
      <c r="E347" s="567">
        <v>170.54</v>
      </c>
      <c r="F347" s="567">
        <v>0.0</v>
      </c>
      <c r="G347" s="567">
        <v>191.0</v>
      </c>
      <c r="H347" s="567">
        <v>170.54</v>
      </c>
      <c r="I347" s="567">
        <v>20.46</v>
      </c>
      <c r="J347" s="566" t="s">
        <v>5145</v>
      </c>
    </row>
    <row r="348" ht="10.5" customHeight="1">
      <c r="A348" s="565">
        <v>44697.0</v>
      </c>
      <c r="B348" s="566" t="s">
        <v>5141</v>
      </c>
      <c r="C348" s="566" t="s">
        <v>6672</v>
      </c>
      <c r="D348" s="566" t="s">
        <v>6673</v>
      </c>
      <c r="E348" s="567">
        <v>133.93</v>
      </c>
      <c r="F348" s="567">
        <v>0.0</v>
      </c>
      <c r="G348" s="567">
        <v>150.0</v>
      </c>
      <c r="H348" s="567">
        <v>133.93</v>
      </c>
      <c r="I348" s="567">
        <v>16.07</v>
      </c>
      <c r="J348" s="566" t="s">
        <v>5234</v>
      </c>
    </row>
    <row r="349" ht="10.5" customHeight="1">
      <c r="A349" s="565">
        <v>44697.0</v>
      </c>
      <c r="B349" s="566" t="s">
        <v>5141</v>
      </c>
      <c r="C349" s="566" t="s">
        <v>6676</v>
      </c>
      <c r="D349" s="566" t="s">
        <v>6677</v>
      </c>
      <c r="E349" s="567">
        <v>87.5</v>
      </c>
      <c r="F349" s="567">
        <v>0.0</v>
      </c>
      <c r="G349" s="567">
        <v>98.0</v>
      </c>
      <c r="H349" s="567">
        <v>87.5</v>
      </c>
      <c r="I349" s="567">
        <v>10.5</v>
      </c>
      <c r="J349" s="566" t="s">
        <v>5145</v>
      </c>
    </row>
    <row r="350" ht="10.5" customHeight="1">
      <c r="A350" s="565">
        <v>44697.0</v>
      </c>
      <c r="B350" s="566" t="s">
        <v>5141</v>
      </c>
      <c r="C350" s="566" t="s">
        <v>6674</v>
      </c>
      <c r="D350" s="566" t="s">
        <v>6675</v>
      </c>
      <c r="E350" s="567">
        <v>196.43</v>
      </c>
      <c r="F350" s="567">
        <v>0.0</v>
      </c>
      <c r="G350" s="567">
        <v>220.0</v>
      </c>
      <c r="H350" s="567">
        <v>196.43</v>
      </c>
      <c r="I350" s="567">
        <v>23.57</v>
      </c>
      <c r="J350" s="566" t="s">
        <v>5145</v>
      </c>
    </row>
    <row r="351" ht="10.5" customHeight="1">
      <c r="A351" s="565">
        <v>44699.0</v>
      </c>
      <c r="B351" s="566" t="s">
        <v>5141</v>
      </c>
      <c r="C351" s="566" t="s">
        <v>6679</v>
      </c>
      <c r="D351" s="566" t="s">
        <v>6680</v>
      </c>
      <c r="E351" s="567">
        <v>50.89</v>
      </c>
      <c r="F351" s="567">
        <v>0.0</v>
      </c>
      <c r="G351" s="567">
        <v>57.0</v>
      </c>
      <c r="H351" s="567">
        <v>50.89</v>
      </c>
      <c r="I351" s="567">
        <v>6.11</v>
      </c>
      <c r="J351" s="566" t="s">
        <v>5145</v>
      </c>
    </row>
    <row r="352" ht="10.5" customHeight="1">
      <c r="A352" s="565">
        <v>44699.0</v>
      </c>
      <c r="B352" s="566" t="s">
        <v>5141</v>
      </c>
      <c r="C352" s="566" t="s">
        <v>5177</v>
      </c>
      <c r="D352" s="566" t="s">
        <v>6678</v>
      </c>
      <c r="E352" s="567">
        <v>545.94</v>
      </c>
      <c r="F352" s="567">
        <v>0.0</v>
      </c>
      <c r="G352" s="567">
        <v>611.45</v>
      </c>
      <c r="H352" s="567">
        <v>545.94</v>
      </c>
      <c r="I352" s="567">
        <v>65.51</v>
      </c>
      <c r="J352" s="566" t="s">
        <v>5145</v>
      </c>
    </row>
    <row r="353" ht="10.5" customHeight="1">
      <c r="A353" s="565">
        <v>44700.0</v>
      </c>
      <c r="B353" s="566" t="s">
        <v>5141</v>
      </c>
      <c r="C353" s="566" t="s">
        <v>5177</v>
      </c>
      <c r="D353" s="566" t="s">
        <v>6683</v>
      </c>
      <c r="E353" s="567">
        <v>509.02</v>
      </c>
      <c r="F353" s="567">
        <v>0.0</v>
      </c>
      <c r="G353" s="567">
        <v>570.1</v>
      </c>
      <c r="H353" s="567">
        <v>509.02</v>
      </c>
      <c r="I353" s="567">
        <v>61.08</v>
      </c>
      <c r="J353" s="566" t="s">
        <v>5145</v>
      </c>
    </row>
    <row r="354" ht="10.5" customHeight="1">
      <c r="A354" s="565">
        <v>44700.0</v>
      </c>
      <c r="B354" s="566" t="s">
        <v>5141</v>
      </c>
      <c r="C354" s="566" t="s">
        <v>6681</v>
      </c>
      <c r="D354" s="566" t="s">
        <v>6682</v>
      </c>
      <c r="E354" s="567">
        <v>404.46</v>
      </c>
      <c r="F354" s="567">
        <v>0.0</v>
      </c>
      <c r="G354" s="567">
        <v>453.0</v>
      </c>
      <c r="H354" s="567">
        <v>404.46</v>
      </c>
      <c r="I354" s="567">
        <v>48.54</v>
      </c>
      <c r="J354" s="566" t="s">
        <v>5145</v>
      </c>
    </row>
    <row r="355" ht="10.5" customHeight="1">
      <c r="A355" s="565">
        <v>44701.0</v>
      </c>
      <c r="B355" s="566" t="s">
        <v>5141</v>
      </c>
      <c r="C355" s="566" t="s">
        <v>6684</v>
      </c>
      <c r="D355" s="566" t="s">
        <v>6653</v>
      </c>
      <c r="E355" s="567">
        <v>446.43</v>
      </c>
      <c r="F355" s="567">
        <v>0.0</v>
      </c>
      <c r="G355" s="567">
        <v>500.0</v>
      </c>
      <c r="H355" s="567">
        <v>446.43</v>
      </c>
      <c r="I355" s="567">
        <v>53.57</v>
      </c>
      <c r="J355" s="566" t="s">
        <v>5145</v>
      </c>
    </row>
    <row r="356" ht="10.5" customHeight="1">
      <c r="A356" s="565">
        <v>44705.0</v>
      </c>
      <c r="B356" s="566" t="s">
        <v>5141</v>
      </c>
      <c r="C356" s="566" t="s">
        <v>5177</v>
      </c>
      <c r="D356" s="566" t="s">
        <v>6686</v>
      </c>
      <c r="E356" s="567">
        <v>203.13</v>
      </c>
      <c r="F356" s="567">
        <v>0.0</v>
      </c>
      <c r="G356" s="567">
        <v>227.5</v>
      </c>
      <c r="H356" s="567">
        <v>203.13</v>
      </c>
      <c r="I356" s="567">
        <v>24.37</v>
      </c>
      <c r="J356" s="566" t="s">
        <v>5145</v>
      </c>
    </row>
    <row r="357" ht="10.5" customHeight="1">
      <c r="A357" s="565">
        <v>44705.0</v>
      </c>
      <c r="B357" s="566" t="s">
        <v>5141</v>
      </c>
      <c r="C357" s="566" t="s">
        <v>5177</v>
      </c>
      <c r="D357" s="566" t="s">
        <v>6685</v>
      </c>
      <c r="E357" s="567">
        <v>239.2</v>
      </c>
      <c r="F357" s="567">
        <v>0.0</v>
      </c>
      <c r="G357" s="567">
        <v>267.9</v>
      </c>
      <c r="H357" s="567">
        <v>239.2</v>
      </c>
      <c r="I357" s="567">
        <v>28.7</v>
      </c>
      <c r="J357" s="566" t="s">
        <v>5145</v>
      </c>
    </row>
    <row r="358" ht="10.5" customHeight="1">
      <c r="A358" s="565">
        <v>44706.0</v>
      </c>
      <c r="B358" s="566" t="s">
        <v>5141</v>
      </c>
      <c r="C358" s="566" t="s">
        <v>5177</v>
      </c>
      <c r="D358" s="566" t="s">
        <v>6687</v>
      </c>
      <c r="E358" s="567">
        <v>363.13</v>
      </c>
      <c r="F358" s="567">
        <v>0.0</v>
      </c>
      <c r="G358" s="567">
        <v>406.7</v>
      </c>
      <c r="H358" s="567">
        <v>363.13</v>
      </c>
      <c r="I358" s="567">
        <v>43.57</v>
      </c>
      <c r="J358" s="566" t="s">
        <v>5145</v>
      </c>
    </row>
    <row r="359" ht="10.5" customHeight="1">
      <c r="A359" s="565">
        <v>44707.0</v>
      </c>
      <c r="B359" s="566" t="s">
        <v>5141</v>
      </c>
      <c r="C359" s="566" t="s">
        <v>5177</v>
      </c>
      <c r="D359" s="566" t="s">
        <v>6688</v>
      </c>
      <c r="E359" s="567">
        <v>355.76</v>
      </c>
      <c r="F359" s="567">
        <v>0.0</v>
      </c>
      <c r="G359" s="567">
        <v>398.45</v>
      </c>
      <c r="H359" s="567">
        <v>355.76</v>
      </c>
      <c r="I359" s="567">
        <v>42.69</v>
      </c>
      <c r="J359" s="566" t="s">
        <v>5145</v>
      </c>
    </row>
    <row r="360" ht="10.5" customHeight="1">
      <c r="A360" s="589">
        <v>44707.0</v>
      </c>
      <c r="B360" s="590" t="s">
        <v>5179</v>
      </c>
      <c r="C360" s="590" t="s">
        <v>6689</v>
      </c>
      <c r="D360" s="590" t="s">
        <v>6690</v>
      </c>
      <c r="E360" s="591">
        <v>14196.43</v>
      </c>
      <c r="F360" s="591">
        <v>0.0</v>
      </c>
      <c r="G360" s="591">
        <v>15900.0</v>
      </c>
      <c r="H360" s="591">
        <v>14196.43</v>
      </c>
      <c r="I360" s="591">
        <v>1703.57</v>
      </c>
      <c r="J360" s="590" t="s">
        <v>5677</v>
      </c>
    </row>
    <row r="361" ht="10.5" customHeight="1">
      <c r="A361" s="565">
        <v>44708.0</v>
      </c>
      <c r="B361" s="566" t="s">
        <v>5141</v>
      </c>
      <c r="C361" s="566" t="s">
        <v>6629</v>
      </c>
      <c r="D361" s="566" t="s">
        <v>6692</v>
      </c>
      <c r="E361" s="567">
        <v>446.43</v>
      </c>
      <c r="F361" s="567">
        <v>0.0</v>
      </c>
      <c r="G361" s="567">
        <v>500.0</v>
      </c>
      <c r="H361" s="567">
        <v>446.43</v>
      </c>
      <c r="I361" s="567">
        <v>53.57</v>
      </c>
      <c r="J361" s="566" t="s">
        <v>5145</v>
      </c>
    </row>
    <row r="362" ht="10.5" customHeight="1">
      <c r="A362" s="565">
        <v>44708.0</v>
      </c>
      <c r="B362" s="566" t="s">
        <v>5141</v>
      </c>
      <c r="C362" s="566" t="s">
        <v>6618</v>
      </c>
      <c r="D362" s="566" t="s">
        <v>6693</v>
      </c>
      <c r="E362" s="567">
        <v>203.13</v>
      </c>
      <c r="F362" s="567">
        <v>0.0</v>
      </c>
      <c r="G362" s="567">
        <v>227.5</v>
      </c>
      <c r="H362" s="567">
        <v>203.13</v>
      </c>
      <c r="I362" s="567">
        <v>24.37</v>
      </c>
      <c r="J362" s="566" t="s">
        <v>5145</v>
      </c>
    </row>
    <row r="363" ht="10.5" customHeight="1">
      <c r="A363" s="565">
        <v>44712.0</v>
      </c>
      <c r="B363" s="566" t="s">
        <v>5141</v>
      </c>
      <c r="C363" s="566" t="s">
        <v>6697</v>
      </c>
      <c r="D363" s="566" t="s">
        <v>6698</v>
      </c>
      <c r="E363" s="567">
        <v>446.43</v>
      </c>
      <c r="F363" s="567">
        <v>0.0</v>
      </c>
      <c r="G363" s="567">
        <v>500.0</v>
      </c>
      <c r="H363" s="567">
        <v>446.43</v>
      </c>
      <c r="I363" s="567">
        <v>53.57</v>
      </c>
      <c r="J363" s="566" t="s">
        <v>5145</v>
      </c>
    </row>
    <row r="364" ht="10.5" customHeight="1">
      <c r="A364" s="565">
        <v>44712.0</v>
      </c>
      <c r="B364" s="566" t="s">
        <v>5141</v>
      </c>
      <c r="C364" s="566" t="s">
        <v>6694</v>
      </c>
      <c r="D364" s="566" t="s">
        <v>6695</v>
      </c>
      <c r="E364" s="567">
        <v>1160.71</v>
      </c>
      <c r="F364" s="567">
        <v>0.0</v>
      </c>
      <c r="G364" s="567">
        <v>1300.0</v>
      </c>
      <c r="H364" s="567">
        <v>1160.71</v>
      </c>
      <c r="I364" s="567">
        <v>139.29</v>
      </c>
      <c r="J364" s="566" t="s">
        <v>5234</v>
      </c>
    </row>
    <row r="365" ht="10.5" customHeight="1">
      <c r="A365" s="565">
        <v>44712.0</v>
      </c>
      <c r="B365" s="566" t="s">
        <v>5141</v>
      </c>
      <c r="C365" s="566" t="s">
        <v>5177</v>
      </c>
      <c r="D365" s="566" t="s">
        <v>6696</v>
      </c>
      <c r="E365" s="567">
        <v>852.41</v>
      </c>
      <c r="F365" s="567">
        <v>0.0</v>
      </c>
      <c r="G365" s="567">
        <v>954.7</v>
      </c>
      <c r="H365" s="567">
        <v>852.41</v>
      </c>
      <c r="I365" s="567">
        <v>102.29</v>
      </c>
      <c r="J365" s="566" t="s">
        <v>5145</v>
      </c>
    </row>
    <row r="366" ht="10.5" customHeight="1">
      <c r="A366" s="589">
        <v>44713.0</v>
      </c>
      <c r="B366" s="590" t="s">
        <v>5141</v>
      </c>
      <c r="C366" s="590" t="s">
        <v>6618</v>
      </c>
      <c r="D366" s="590" t="s">
        <v>6734</v>
      </c>
      <c r="E366" s="591">
        <v>402.9</v>
      </c>
      <c r="F366" s="591">
        <v>0.0</v>
      </c>
      <c r="G366" s="591">
        <v>451.25</v>
      </c>
      <c r="H366" s="591">
        <v>402.9</v>
      </c>
      <c r="I366" s="591">
        <v>48.35</v>
      </c>
      <c r="J366" s="590" t="s">
        <v>5145</v>
      </c>
    </row>
    <row r="367" ht="10.5" customHeight="1">
      <c r="A367" s="589">
        <v>44714.0</v>
      </c>
      <c r="B367" s="590" t="s">
        <v>5141</v>
      </c>
      <c r="C367" s="590" t="s">
        <v>5177</v>
      </c>
      <c r="D367" s="590" t="s">
        <v>6735</v>
      </c>
      <c r="E367" s="591">
        <v>981.83</v>
      </c>
      <c r="F367" s="591">
        <v>0.0</v>
      </c>
      <c r="G367" s="591">
        <v>1099.65</v>
      </c>
      <c r="H367" s="591">
        <v>981.83</v>
      </c>
      <c r="I367" s="591">
        <v>117.82</v>
      </c>
      <c r="J367" s="590" t="s">
        <v>5145</v>
      </c>
    </row>
    <row r="368" ht="10.5" customHeight="1">
      <c r="A368" s="589">
        <v>44715.0</v>
      </c>
      <c r="B368" s="590" t="s">
        <v>5141</v>
      </c>
      <c r="C368" s="590" t="s">
        <v>6736</v>
      </c>
      <c r="D368" s="590" t="s">
        <v>6737</v>
      </c>
      <c r="E368" s="591">
        <v>84.6</v>
      </c>
      <c r="F368" s="591">
        <v>0.0</v>
      </c>
      <c r="G368" s="591">
        <v>94.75</v>
      </c>
      <c r="H368" s="591">
        <v>84.6</v>
      </c>
      <c r="I368" s="591">
        <v>10.15</v>
      </c>
      <c r="J368" s="590" t="s">
        <v>5234</v>
      </c>
    </row>
    <row r="369" ht="10.5" customHeight="1">
      <c r="A369" s="589">
        <v>44715.0</v>
      </c>
      <c r="B369" s="590" t="s">
        <v>5141</v>
      </c>
      <c r="C369" s="590" t="s">
        <v>6738</v>
      </c>
      <c r="D369" s="590" t="s">
        <v>6737</v>
      </c>
      <c r="E369" s="591">
        <v>258.71</v>
      </c>
      <c r="F369" s="591">
        <v>0.0</v>
      </c>
      <c r="G369" s="591">
        <v>289.75</v>
      </c>
      <c r="H369" s="591">
        <v>258.71</v>
      </c>
      <c r="I369" s="591">
        <v>31.04</v>
      </c>
      <c r="J369" s="590" t="s">
        <v>5234</v>
      </c>
    </row>
    <row r="370" ht="10.5" customHeight="1">
      <c r="A370" s="589">
        <v>44718.0</v>
      </c>
      <c r="B370" s="590" t="s">
        <v>5141</v>
      </c>
      <c r="C370" s="590" t="s">
        <v>5177</v>
      </c>
      <c r="D370" s="590" t="s">
        <v>6739</v>
      </c>
      <c r="E370" s="591">
        <v>308.21</v>
      </c>
      <c r="F370" s="591">
        <v>0.0</v>
      </c>
      <c r="G370" s="591">
        <v>345.2</v>
      </c>
      <c r="H370" s="591">
        <v>308.21</v>
      </c>
      <c r="I370" s="591">
        <v>36.99</v>
      </c>
      <c r="J370" s="590" t="s">
        <v>5145</v>
      </c>
    </row>
    <row r="371" ht="10.5" customHeight="1">
      <c r="A371" s="589">
        <v>44718.0</v>
      </c>
      <c r="B371" s="590" t="s">
        <v>5141</v>
      </c>
      <c r="C371" s="590" t="s">
        <v>6740</v>
      </c>
      <c r="D371" s="590" t="s">
        <v>6741</v>
      </c>
      <c r="E371" s="591">
        <v>446.43</v>
      </c>
      <c r="F371" s="591">
        <v>0.0</v>
      </c>
      <c r="G371" s="591">
        <v>500.0</v>
      </c>
      <c r="H371" s="591">
        <v>446.43</v>
      </c>
      <c r="I371" s="591">
        <v>53.57</v>
      </c>
      <c r="J371" s="590" t="s">
        <v>5145</v>
      </c>
    </row>
    <row r="372" ht="10.5" customHeight="1">
      <c r="A372" s="589">
        <v>44720.0</v>
      </c>
      <c r="B372" s="590" t="s">
        <v>5141</v>
      </c>
      <c r="C372" s="590" t="s">
        <v>5177</v>
      </c>
      <c r="D372" s="590" t="s">
        <v>6742</v>
      </c>
      <c r="E372" s="591">
        <v>1207.68</v>
      </c>
      <c r="F372" s="591">
        <v>0.0</v>
      </c>
      <c r="G372" s="591">
        <v>1352.6</v>
      </c>
      <c r="H372" s="591">
        <v>1207.68</v>
      </c>
      <c r="I372" s="591">
        <v>144.92</v>
      </c>
      <c r="J372" s="590" t="s">
        <v>5145</v>
      </c>
    </row>
    <row r="373" ht="10.5" customHeight="1">
      <c r="A373" s="589">
        <v>44720.0</v>
      </c>
      <c r="B373" s="590" t="s">
        <v>5141</v>
      </c>
      <c r="C373" s="590" t="s">
        <v>6740</v>
      </c>
      <c r="D373" s="590" t="s">
        <v>6743</v>
      </c>
      <c r="E373" s="591">
        <v>446.43</v>
      </c>
      <c r="F373" s="591">
        <v>0.0</v>
      </c>
      <c r="G373" s="591">
        <v>500.0</v>
      </c>
      <c r="H373" s="591">
        <v>446.43</v>
      </c>
      <c r="I373" s="591">
        <v>53.57</v>
      </c>
      <c r="J373" s="590" t="s">
        <v>5145</v>
      </c>
    </row>
    <row r="374" ht="10.5" customHeight="1">
      <c r="A374" s="589">
        <v>44722.0</v>
      </c>
      <c r="B374" s="590" t="s">
        <v>5141</v>
      </c>
      <c r="C374" s="590" t="s">
        <v>6740</v>
      </c>
      <c r="D374" s="590" t="s">
        <v>6744</v>
      </c>
      <c r="E374" s="591">
        <v>446.43</v>
      </c>
      <c r="F374" s="591">
        <v>0.0</v>
      </c>
      <c r="G374" s="591">
        <v>500.0</v>
      </c>
      <c r="H374" s="591">
        <v>446.43</v>
      </c>
      <c r="I374" s="591">
        <v>53.57</v>
      </c>
      <c r="J374" s="590" t="s">
        <v>5145</v>
      </c>
    </row>
    <row r="375" ht="10.5" customHeight="1">
      <c r="A375" s="589">
        <v>44722.0</v>
      </c>
      <c r="B375" s="590" t="s">
        <v>5141</v>
      </c>
      <c r="C375" s="590" t="s">
        <v>5177</v>
      </c>
      <c r="D375" s="590" t="s">
        <v>6745</v>
      </c>
      <c r="E375" s="591">
        <v>802.81</v>
      </c>
      <c r="F375" s="591">
        <v>0.0</v>
      </c>
      <c r="G375" s="591">
        <v>899.15</v>
      </c>
      <c r="H375" s="591">
        <v>802.81</v>
      </c>
      <c r="I375" s="591">
        <v>96.34</v>
      </c>
      <c r="J375" s="590" t="s">
        <v>5145</v>
      </c>
    </row>
    <row r="376" ht="10.5" customHeight="1">
      <c r="A376" s="589">
        <v>44726.0</v>
      </c>
      <c r="B376" s="590" t="s">
        <v>5141</v>
      </c>
      <c r="C376" s="590" t="s">
        <v>6746</v>
      </c>
      <c r="D376" s="590" t="s">
        <v>6747</v>
      </c>
      <c r="E376" s="591">
        <v>231.43</v>
      </c>
      <c r="F376" s="591">
        <v>0.0</v>
      </c>
      <c r="G376" s="591">
        <v>259.2</v>
      </c>
      <c r="H376" s="591">
        <v>231.43</v>
      </c>
      <c r="I376" s="591">
        <v>27.77</v>
      </c>
      <c r="J376" s="590" t="s">
        <v>5234</v>
      </c>
    </row>
    <row r="377" ht="10.5" customHeight="1">
      <c r="A377" s="589">
        <v>44726.0</v>
      </c>
      <c r="B377" s="590" t="s">
        <v>5141</v>
      </c>
      <c r="C377" s="590" t="s">
        <v>5177</v>
      </c>
      <c r="D377" s="590" t="s">
        <v>6748</v>
      </c>
      <c r="E377" s="591">
        <v>215.36</v>
      </c>
      <c r="F377" s="591">
        <v>0.0</v>
      </c>
      <c r="G377" s="591">
        <v>241.2</v>
      </c>
      <c r="H377" s="591">
        <v>215.36</v>
      </c>
      <c r="I377" s="591">
        <v>25.84</v>
      </c>
      <c r="J377" s="590" t="s">
        <v>5145</v>
      </c>
    </row>
    <row r="378" ht="10.5" customHeight="1">
      <c r="A378" s="589">
        <v>44727.0</v>
      </c>
      <c r="B378" s="590" t="s">
        <v>5141</v>
      </c>
      <c r="C378" s="590" t="s">
        <v>6749</v>
      </c>
      <c r="D378" s="590" t="s">
        <v>6750</v>
      </c>
      <c r="E378" s="591">
        <v>544.64</v>
      </c>
      <c r="F378" s="591">
        <v>0.0</v>
      </c>
      <c r="G378" s="591">
        <v>610.0</v>
      </c>
      <c r="H378" s="591">
        <v>544.64</v>
      </c>
      <c r="I378" s="591">
        <v>65.36</v>
      </c>
      <c r="J378" s="590" t="s">
        <v>5145</v>
      </c>
    </row>
    <row r="379" ht="10.5" customHeight="1">
      <c r="A379" s="589">
        <v>44727.0</v>
      </c>
      <c r="B379" s="590" t="s">
        <v>5141</v>
      </c>
      <c r="C379" s="590" t="s">
        <v>6751</v>
      </c>
      <c r="D379" s="590" t="s">
        <v>6752</v>
      </c>
      <c r="E379" s="591">
        <v>3213.84</v>
      </c>
      <c r="F379" s="591">
        <v>0.0</v>
      </c>
      <c r="G379" s="591">
        <v>3599.5</v>
      </c>
      <c r="H379" s="591">
        <v>3213.84</v>
      </c>
      <c r="I379" s="591">
        <v>385.66</v>
      </c>
      <c r="J379" s="590" t="s">
        <v>6726</v>
      </c>
    </row>
    <row r="380" ht="10.5" customHeight="1">
      <c r="A380" s="589">
        <v>44727.0</v>
      </c>
      <c r="B380" s="590" t="s">
        <v>5141</v>
      </c>
      <c r="C380" s="590" t="s">
        <v>5177</v>
      </c>
      <c r="D380" s="590" t="s">
        <v>6753</v>
      </c>
      <c r="E380" s="591">
        <v>483.93</v>
      </c>
      <c r="F380" s="591">
        <v>0.0</v>
      </c>
      <c r="G380" s="591">
        <v>542.0</v>
      </c>
      <c r="H380" s="591">
        <v>483.93</v>
      </c>
      <c r="I380" s="591">
        <v>58.07</v>
      </c>
      <c r="J380" s="590" t="s">
        <v>5145</v>
      </c>
    </row>
    <row r="381" ht="10.5" customHeight="1">
      <c r="A381" s="589">
        <v>44727.0</v>
      </c>
      <c r="B381" s="590" t="s">
        <v>5141</v>
      </c>
      <c r="C381" s="590" t="s">
        <v>6629</v>
      </c>
      <c r="D381" s="590" t="s">
        <v>6754</v>
      </c>
      <c r="E381" s="591">
        <v>446.43</v>
      </c>
      <c r="F381" s="591">
        <v>0.0</v>
      </c>
      <c r="G381" s="591">
        <v>500.0</v>
      </c>
      <c r="H381" s="591">
        <v>446.43</v>
      </c>
      <c r="I381" s="591">
        <v>53.57</v>
      </c>
      <c r="J381" s="590" t="s">
        <v>5145</v>
      </c>
    </row>
    <row r="382" ht="10.5" customHeight="1">
      <c r="A382" s="589">
        <v>44728.0</v>
      </c>
      <c r="B382" s="590" t="s">
        <v>5141</v>
      </c>
      <c r="C382" s="590" t="s">
        <v>6755</v>
      </c>
      <c r="D382" s="590" t="s">
        <v>6756</v>
      </c>
      <c r="E382" s="591">
        <v>35.71</v>
      </c>
      <c r="F382" s="591">
        <v>0.0</v>
      </c>
      <c r="G382" s="591">
        <v>40.0</v>
      </c>
      <c r="H382" s="591">
        <v>35.71</v>
      </c>
      <c r="I382" s="591">
        <v>4.29</v>
      </c>
      <c r="J382" s="590" t="s">
        <v>5234</v>
      </c>
    </row>
    <row r="383" ht="10.5" customHeight="1">
      <c r="A383" s="589">
        <v>44728.0</v>
      </c>
      <c r="B383" s="590" t="s">
        <v>5141</v>
      </c>
      <c r="C383" s="590" t="s">
        <v>5177</v>
      </c>
      <c r="D383" s="590" t="s">
        <v>6757</v>
      </c>
      <c r="E383" s="591">
        <v>508.66</v>
      </c>
      <c r="F383" s="591">
        <v>0.0</v>
      </c>
      <c r="G383" s="591">
        <v>569.7</v>
      </c>
      <c r="H383" s="591">
        <v>508.66</v>
      </c>
      <c r="I383" s="591">
        <v>61.04</v>
      </c>
      <c r="J383" s="590" t="s">
        <v>5145</v>
      </c>
    </row>
    <row r="384" ht="10.5" customHeight="1">
      <c r="A384" s="589">
        <v>44729.0</v>
      </c>
      <c r="B384" s="590" t="s">
        <v>5141</v>
      </c>
      <c r="C384" s="590" t="s">
        <v>6758</v>
      </c>
      <c r="D384" s="590" t="s">
        <v>6759</v>
      </c>
      <c r="E384" s="591">
        <v>178.57</v>
      </c>
      <c r="F384" s="591">
        <v>0.0</v>
      </c>
      <c r="G384" s="591">
        <v>200.0</v>
      </c>
      <c r="H384" s="591">
        <v>178.57</v>
      </c>
      <c r="I384" s="591">
        <v>21.43</v>
      </c>
      <c r="J384" s="590" t="s">
        <v>6548</v>
      </c>
    </row>
    <row r="385" ht="10.5" customHeight="1">
      <c r="A385" s="589">
        <v>44729.0</v>
      </c>
      <c r="B385" s="590" t="s">
        <v>5141</v>
      </c>
      <c r="C385" s="590" t="s">
        <v>5177</v>
      </c>
      <c r="D385" s="590" t="s">
        <v>6760</v>
      </c>
      <c r="E385" s="591">
        <v>658.3</v>
      </c>
      <c r="F385" s="591">
        <v>0.0</v>
      </c>
      <c r="G385" s="591">
        <v>737.3</v>
      </c>
      <c r="H385" s="591">
        <v>658.3</v>
      </c>
      <c r="I385" s="591">
        <v>79.0</v>
      </c>
      <c r="J385" s="590" t="s">
        <v>5145</v>
      </c>
    </row>
    <row r="386" ht="10.5" customHeight="1">
      <c r="A386" s="589">
        <v>44729.0</v>
      </c>
      <c r="B386" s="590" t="s">
        <v>5141</v>
      </c>
      <c r="C386" s="590" t="s">
        <v>6740</v>
      </c>
      <c r="D386" s="590" t="s">
        <v>6761</v>
      </c>
      <c r="E386" s="591">
        <v>892.86</v>
      </c>
      <c r="F386" s="591">
        <v>0.0</v>
      </c>
      <c r="G386" s="591">
        <v>1000.0</v>
      </c>
      <c r="H386" s="591">
        <v>892.86</v>
      </c>
      <c r="I386" s="591">
        <v>107.14</v>
      </c>
      <c r="J386" s="590" t="s">
        <v>5145</v>
      </c>
    </row>
    <row r="387" ht="10.5" customHeight="1">
      <c r="A387" s="589">
        <v>44733.0</v>
      </c>
      <c r="B387" s="590" t="s">
        <v>5141</v>
      </c>
      <c r="C387" s="590" t="s">
        <v>5177</v>
      </c>
      <c r="D387" s="590" t="s">
        <v>6762</v>
      </c>
      <c r="E387" s="591">
        <v>335.0</v>
      </c>
      <c r="F387" s="591">
        <v>0.0</v>
      </c>
      <c r="G387" s="591">
        <v>375.2</v>
      </c>
      <c r="H387" s="591">
        <v>335.0</v>
      </c>
      <c r="I387" s="591">
        <v>40.2</v>
      </c>
      <c r="J387" s="590" t="s">
        <v>5145</v>
      </c>
    </row>
    <row r="388" ht="10.5" customHeight="1">
      <c r="A388" s="589">
        <v>44734.0</v>
      </c>
      <c r="B388" s="590" t="s">
        <v>5141</v>
      </c>
      <c r="C388" s="590" t="s">
        <v>6591</v>
      </c>
      <c r="D388" s="590" t="s">
        <v>6763</v>
      </c>
      <c r="E388" s="591">
        <v>107.37</v>
      </c>
      <c r="F388" s="591">
        <v>0.0</v>
      </c>
      <c r="G388" s="591">
        <v>120.25</v>
      </c>
      <c r="H388" s="591">
        <v>107.37</v>
      </c>
      <c r="I388" s="591">
        <v>12.88</v>
      </c>
      <c r="J388" s="590" t="s">
        <v>5145</v>
      </c>
    </row>
    <row r="389" ht="10.5" customHeight="1">
      <c r="A389" s="589">
        <v>44734.0</v>
      </c>
      <c r="B389" s="590" t="s">
        <v>5141</v>
      </c>
      <c r="C389" s="590" t="s">
        <v>5177</v>
      </c>
      <c r="D389" s="590" t="s">
        <v>6763</v>
      </c>
      <c r="E389" s="591">
        <v>708.79</v>
      </c>
      <c r="F389" s="591">
        <v>0.0</v>
      </c>
      <c r="G389" s="591">
        <v>793.85</v>
      </c>
      <c r="H389" s="591">
        <v>708.79</v>
      </c>
      <c r="I389" s="591">
        <v>85.06</v>
      </c>
      <c r="J389" s="590" t="s">
        <v>5145</v>
      </c>
    </row>
    <row r="390" ht="10.5" customHeight="1">
      <c r="A390" s="589">
        <v>44735.0</v>
      </c>
      <c r="B390" s="590" t="s">
        <v>5141</v>
      </c>
      <c r="C390" s="590" t="s">
        <v>6740</v>
      </c>
      <c r="D390" s="590" t="s">
        <v>6764</v>
      </c>
      <c r="E390" s="591">
        <v>446.43</v>
      </c>
      <c r="F390" s="591">
        <v>0.0</v>
      </c>
      <c r="G390" s="591">
        <v>500.0</v>
      </c>
      <c r="H390" s="591">
        <v>446.43</v>
      </c>
      <c r="I390" s="591">
        <v>53.57</v>
      </c>
      <c r="J390" s="590" t="s">
        <v>5145</v>
      </c>
    </row>
    <row r="391" ht="10.5" customHeight="1">
      <c r="A391" s="589">
        <v>44735.0</v>
      </c>
      <c r="B391" s="590" t="s">
        <v>5141</v>
      </c>
      <c r="C391" s="590" t="s">
        <v>5177</v>
      </c>
      <c r="D391" s="590" t="s">
        <v>6765</v>
      </c>
      <c r="E391" s="591">
        <v>841.52</v>
      </c>
      <c r="F391" s="591">
        <v>0.0</v>
      </c>
      <c r="G391" s="591">
        <v>942.5</v>
      </c>
      <c r="H391" s="591">
        <v>841.52</v>
      </c>
      <c r="I391" s="591">
        <v>100.98</v>
      </c>
      <c r="J391" s="590" t="s">
        <v>5145</v>
      </c>
    </row>
    <row r="392" ht="10.5" customHeight="1">
      <c r="A392" s="589">
        <v>44736.0</v>
      </c>
      <c r="B392" s="590" t="s">
        <v>5141</v>
      </c>
      <c r="C392" s="590" t="s">
        <v>6766</v>
      </c>
      <c r="D392" s="590" t="s">
        <v>6767</v>
      </c>
      <c r="E392" s="591">
        <v>303.35</v>
      </c>
      <c r="F392" s="591">
        <v>0.0</v>
      </c>
      <c r="G392" s="591">
        <v>339.75</v>
      </c>
      <c r="H392" s="591">
        <v>303.35</v>
      </c>
      <c r="I392" s="591">
        <v>36.4</v>
      </c>
      <c r="J392" s="590" t="s">
        <v>5145</v>
      </c>
    </row>
    <row r="393" ht="10.5" customHeight="1">
      <c r="A393" s="589">
        <v>44739.0</v>
      </c>
      <c r="B393" s="590" t="s">
        <v>5141</v>
      </c>
      <c r="C393" s="590" t="s">
        <v>6618</v>
      </c>
      <c r="D393" s="590" t="s">
        <v>6768</v>
      </c>
      <c r="E393" s="591">
        <v>178.93</v>
      </c>
      <c r="F393" s="591">
        <v>0.0</v>
      </c>
      <c r="G393" s="591">
        <v>200.4</v>
      </c>
      <c r="H393" s="591">
        <v>178.93</v>
      </c>
      <c r="I393" s="591">
        <v>21.47</v>
      </c>
      <c r="J393" s="590" t="s">
        <v>5145</v>
      </c>
    </row>
    <row r="394" ht="10.5" customHeight="1">
      <c r="A394" s="589">
        <v>44739.0</v>
      </c>
      <c r="B394" s="590" t="s">
        <v>5141</v>
      </c>
      <c r="C394" s="590" t="s">
        <v>6769</v>
      </c>
      <c r="D394" s="590" t="s">
        <v>6770</v>
      </c>
      <c r="E394" s="591">
        <v>269.64</v>
      </c>
      <c r="F394" s="591">
        <v>0.0</v>
      </c>
      <c r="G394" s="591">
        <v>302.0</v>
      </c>
      <c r="H394" s="591">
        <v>269.64</v>
      </c>
      <c r="I394" s="591">
        <v>32.36</v>
      </c>
      <c r="J394" s="590" t="s">
        <v>5145</v>
      </c>
    </row>
    <row r="395" ht="10.5" customHeight="1">
      <c r="A395" s="589">
        <v>44739.0</v>
      </c>
      <c r="B395" s="590" t="s">
        <v>5141</v>
      </c>
      <c r="C395" s="590" t="s">
        <v>6740</v>
      </c>
      <c r="D395" s="590" t="s">
        <v>6771</v>
      </c>
      <c r="E395" s="591">
        <v>446.43</v>
      </c>
      <c r="F395" s="591">
        <v>0.0</v>
      </c>
      <c r="G395" s="591">
        <v>500.0</v>
      </c>
      <c r="H395" s="591">
        <v>446.43</v>
      </c>
      <c r="I395" s="591">
        <v>53.57</v>
      </c>
      <c r="J395" s="590" t="s">
        <v>5145</v>
      </c>
    </row>
    <row r="396" ht="10.5" customHeight="1">
      <c r="A396" s="589">
        <v>44741.0</v>
      </c>
      <c r="B396" s="590" t="s">
        <v>5141</v>
      </c>
      <c r="C396" s="590" t="s">
        <v>5177</v>
      </c>
      <c r="D396" s="590" t="s">
        <v>6772</v>
      </c>
      <c r="E396" s="591">
        <v>778.04</v>
      </c>
      <c r="F396" s="591">
        <v>0.0</v>
      </c>
      <c r="G396" s="591">
        <v>871.4</v>
      </c>
      <c r="H396" s="591">
        <v>778.04</v>
      </c>
      <c r="I396" s="591">
        <v>93.36</v>
      </c>
      <c r="J396" s="590" t="s">
        <v>5145</v>
      </c>
    </row>
    <row r="397" ht="10.5" customHeight="1">
      <c r="A397" s="589">
        <v>44741.0</v>
      </c>
      <c r="B397" s="590" t="s">
        <v>5141</v>
      </c>
      <c r="C397" s="590" t="s">
        <v>6740</v>
      </c>
      <c r="D397" s="590" t="s">
        <v>6773</v>
      </c>
      <c r="E397" s="591">
        <v>892.86</v>
      </c>
      <c r="F397" s="591">
        <v>0.0</v>
      </c>
      <c r="G397" s="591">
        <v>1000.0</v>
      </c>
      <c r="H397" s="591">
        <v>892.86</v>
      </c>
      <c r="I397" s="591">
        <v>107.14</v>
      </c>
      <c r="J397" s="590" t="s">
        <v>5145</v>
      </c>
    </row>
    <row r="398" ht="10.5" customHeight="1">
      <c r="A398" s="570" t="s">
        <v>5283</v>
      </c>
      <c r="B398" s="570"/>
      <c r="C398" s="570"/>
      <c r="D398" s="570"/>
      <c r="E398" s="571">
        <f t="shared" ref="E398:I398" si="19">SUM(E317:E397)</f>
        <v>53792.17</v>
      </c>
      <c r="F398" s="571">
        <f t="shared" si="19"/>
        <v>0</v>
      </c>
      <c r="G398" s="571">
        <f t="shared" si="19"/>
        <v>60247.2</v>
      </c>
      <c r="H398" s="571">
        <f t="shared" si="19"/>
        <v>53792.17</v>
      </c>
      <c r="I398" s="571">
        <f t="shared" si="19"/>
        <v>6455.03</v>
      </c>
      <c r="J398" s="570"/>
    </row>
    <row r="399" ht="12.75" customHeight="1"/>
    <row r="400" ht="10.5" customHeight="1">
      <c r="A400" s="573" t="s">
        <v>5284</v>
      </c>
      <c r="B400" s="573"/>
      <c r="C400" s="573"/>
      <c r="D400" s="573"/>
      <c r="E400" s="574">
        <f t="shared" ref="E400:I400" si="20">SUM(E314,E398)</f>
        <v>94517.17</v>
      </c>
      <c r="F400" s="574">
        <f t="shared" si="20"/>
        <v>0</v>
      </c>
      <c r="G400" s="574">
        <f t="shared" si="20"/>
        <v>100972.2</v>
      </c>
      <c r="H400" s="574">
        <f t="shared" si="20"/>
        <v>94517.17</v>
      </c>
      <c r="I400" s="574">
        <f t="shared" si="20"/>
        <v>6455.03</v>
      </c>
      <c r="J400" s="573"/>
    </row>
    <row r="401" ht="14.25" customHeight="1"/>
    <row r="402" ht="14.25" customHeight="1">
      <c r="A402" s="576"/>
      <c r="B402" s="576"/>
      <c r="C402" s="576"/>
      <c r="D402" s="576"/>
      <c r="E402" s="576"/>
      <c r="F402" s="576"/>
      <c r="G402" s="576"/>
      <c r="H402" s="576"/>
      <c r="I402" s="576"/>
      <c r="J402" s="576"/>
      <c r="K402" s="576"/>
      <c r="L402" s="576"/>
      <c r="M402" s="576"/>
      <c r="N402" s="576"/>
      <c r="O402" s="576"/>
      <c r="P402" s="576"/>
      <c r="Q402" s="576"/>
      <c r="R402" s="576"/>
      <c r="S402" s="576"/>
      <c r="T402" s="576"/>
      <c r="U402" s="576"/>
      <c r="V402" s="576"/>
      <c r="W402" s="576"/>
      <c r="X402" s="576"/>
      <c r="Y402" s="576"/>
      <c r="Z402" s="576"/>
    </row>
    <row r="403" ht="14.25" customHeight="1"/>
    <row r="404" ht="24.75" customHeight="1">
      <c r="A404" s="558" t="s">
        <v>6540</v>
      </c>
    </row>
    <row r="405" ht="18.0" customHeight="1">
      <c r="A405" s="559" t="s">
        <v>5129</v>
      </c>
    </row>
    <row r="406" ht="18.0" customHeight="1">
      <c r="A406" s="559" t="s">
        <v>6223</v>
      </c>
    </row>
    <row r="407" ht="12.75" customHeight="1"/>
    <row r="408" ht="25.5" customHeight="1">
      <c r="A408" s="560" t="s">
        <v>6524</v>
      </c>
    </row>
    <row r="409" ht="12.75" customHeight="1"/>
    <row r="410" ht="10.5" customHeight="1">
      <c r="A410" s="561" t="s">
        <v>97</v>
      </c>
      <c r="B410" s="561" t="s">
        <v>5132</v>
      </c>
      <c r="C410" s="561" t="s">
        <v>101</v>
      </c>
      <c r="D410" s="561" t="s">
        <v>5134</v>
      </c>
      <c r="E410" s="562" t="s">
        <v>5135</v>
      </c>
      <c r="F410" s="562" t="s">
        <v>5136</v>
      </c>
      <c r="G410" s="562" t="s">
        <v>5137</v>
      </c>
      <c r="H410" s="562" t="s">
        <v>5138</v>
      </c>
      <c r="I410" s="562" t="s">
        <v>5139</v>
      </c>
      <c r="J410" s="561" t="s">
        <v>5140</v>
      </c>
    </row>
    <row r="411" ht="12.75" customHeight="1"/>
    <row r="412" ht="12.75" customHeight="1">
      <c r="A412" s="564" t="s">
        <v>67</v>
      </c>
      <c r="B412" s="13"/>
      <c r="C412" s="13"/>
      <c r="D412" s="13"/>
      <c r="E412" s="13"/>
      <c r="F412" s="13"/>
      <c r="G412" s="13"/>
      <c r="H412" s="13"/>
      <c r="I412" s="13"/>
      <c r="J412" s="13"/>
    </row>
    <row r="413" ht="10.5" customHeight="1">
      <c r="A413" s="565">
        <v>44743.0</v>
      </c>
      <c r="B413" s="566" t="s">
        <v>5141</v>
      </c>
      <c r="C413" s="566" t="s">
        <v>6647</v>
      </c>
      <c r="D413" s="566" t="s">
        <v>6774</v>
      </c>
      <c r="E413" s="567">
        <v>150.0</v>
      </c>
      <c r="F413" s="567">
        <v>0.0</v>
      </c>
      <c r="G413" s="567">
        <v>150.0</v>
      </c>
      <c r="H413" s="567">
        <v>150.0</v>
      </c>
      <c r="I413" s="567">
        <v>0.0</v>
      </c>
      <c r="J413" s="566" t="s">
        <v>5145</v>
      </c>
    </row>
    <row r="414" ht="10.5" customHeight="1">
      <c r="A414" s="565">
        <v>44747.0</v>
      </c>
      <c r="B414" s="566" t="s">
        <v>5141</v>
      </c>
      <c r="C414" s="566" t="s">
        <v>6647</v>
      </c>
      <c r="D414" s="566" t="s">
        <v>6775</v>
      </c>
      <c r="E414" s="567">
        <v>180.0</v>
      </c>
      <c r="F414" s="567">
        <v>0.0</v>
      </c>
      <c r="G414" s="567">
        <v>180.0</v>
      </c>
      <c r="H414" s="567">
        <v>180.0</v>
      </c>
      <c r="I414" s="567">
        <v>0.0</v>
      </c>
      <c r="J414" s="566" t="s">
        <v>5145</v>
      </c>
    </row>
    <row r="415" ht="10.5" customHeight="1">
      <c r="A415" s="565">
        <v>44748.0</v>
      </c>
      <c r="B415" s="566" t="s">
        <v>5141</v>
      </c>
      <c r="C415" s="566" t="s">
        <v>6647</v>
      </c>
      <c r="D415" s="566" t="s">
        <v>6776</v>
      </c>
      <c r="E415" s="567">
        <v>150.0</v>
      </c>
      <c r="F415" s="567">
        <v>0.0</v>
      </c>
      <c r="G415" s="567">
        <v>150.0</v>
      </c>
      <c r="H415" s="567">
        <v>150.0</v>
      </c>
      <c r="I415" s="567">
        <v>0.0</v>
      </c>
      <c r="J415" s="566" t="s">
        <v>5145</v>
      </c>
    </row>
    <row r="416" ht="10.5" customHeight="1">
      <c r="A416" s="565">
        <v>44750.0</v>
      </c>
      <c r="B416" s="566" t="s">
        <v>5141</v>
      </c>
      <c r="C416" s="566" t="s">
        <v>6647</v>
      </c>
      <c r="D416" s="566" t="s">
        <v>6777</v>
      </c>
      <c r="E416" s="567">
        <v>120.0</v>
      </c>
      <c r="F416" s="567">
        <v>0.0</v>
      </c>
      <c r="G416" s="567">
        <v>120.0</v>
      </c>
      <c r="H416" s="567">
        <v>120.0</v>
      </c>
      <c r="I416" s="567">
        <v>0.0</v>
      </c>
      <c r="J416" s="566" t="s">
        <v>5145</v>
      </c>
    </row>
    <row r="417" ht="10.5" customHeight="1">
      <c r="A417" s="565">
        <v>44751.0</v>
      </c>
      <c r="B417" s="566" t="s">
        <v>5141</v>
      </c>
      <c r="C417" s="566" t="s">
        <v>6647</v>
      </c>
      <c r="D417" s="566" t="s">
        <v>6778</v>
      </c>
      <c r="E417" s="567">
        <v>450.0</v>
      </c>
      <c r="F417" s="567">
        <v>0.0</v>
      </c>
      <c r="G417" s="567">
        <v>450.0</v>
      </c>
      <c r="H417" s="567">
        <v>450.0</v>
      </c>
      <c r="I417" s="567">
        <v>0.0</v>
      </c>
      <c r="J417" s="566" t="s">
        <v>5145</v>
      </c>
    </row>
    <row r="418" ht="10.5" customHeight="1">
      <c r="A418" s="565">
        <v>44754.0</v>
      </c>
      <c r="B418" s="566" t="s">
        <v>5141</v>
      </c>
      <c r="C418" s="566" t="s">
        <v>6779</v>
      </c>
      <c r="D418" s="566" t="s">
        <v>6780</v>
      </c>
      <c r="E418" s="567">
        <v>650.0</v>
      </c>
      <c r="F418" s="567">
        <v>0.0</v>
      </c>
      <c r="G418" s="567">
        <v>650.0</v>
      </c>
      <c r="H418" s="567">
        <v>650.0</v>
      </c>
      <c r="I418" s="567">
        <v>0.0</v>
      </c>
      <c r="J418" s="566" t="s">
        <v>5145</v>
      </c>
    </row>
    <row r="419" ht="10.5" customHeight="1">
      <c r="A419" s="565">
        <v>44755.0</v>
      </c>
      <c r="B419" s="566" t="s">
        <v>5141</v>
      </c>
      <c r="C419" s="566" t="s">
        <v>6647</v>
      </c>
      <c r="D419" s="566" t="s">
        <v>6781</v>
      </c>
      <c r="E419" s="567">
        <v>270.0</v>
      </c>
      <c r="F419" s="567">
        <v>0.0</v>
      </c>
      <c r="G419" s="567">
        <v>270.0</v>
      </c>
      <c r="H419" s="567">
        <v>270.0</v>
      </c>
      <c r="I419" s="567">
        <v>0.0</v>
      </c>
      <c r="J419" s="566" t="s">
        <v>5145</v>
      </c>
    </row>
    <row r="420" ht="10.5" customHeight="1">
      <c r="A420" s="565">
        <v>44757.0</v>
      </c>
      <c r="B420" s="566" t="s">
        <v>5141</v>
      </c>
      <c r="C420" s="566" t="s">
        <v>6647</v>
      </c>
      <c r="D420" s="566" t="s">
        <v>6782</v>
      </c>
      <c r="E420" s="567">
        <v>300.0</v>
      </c>
      <c r="F420" s="567">
        <v>0.0</v>
      </c>
      <c r="G420" s="567">
        <v>300.0</v>
      </c>
      <c r="H420" s="567">
        <v>300.0</v>
      </c>
      <c r="I420" s="567">
        <v>0.0</v>
      </c>
      <c r="J420" s="566" t="s">
        <v>5145</v>
      </c>
    </row>
    <row r="421" ht="10.5" customHeight="1">
      <c r="A421" s="565">
        <v>44761.0</v>
      </c>
      <c r="B421" s="566" t="s">
        <v>5141</v>
      </c>
      <c r="C421" s="566" t="s">
        <v>6647</v>
      </c>
      <c r="D421" s="566" t="s">
        <v>6783</v>
      </c>
      <c r="E421" s="567">
        <v>240.0</v>
      </c>
      <c r="F421" s="567">
        <v>0.0</v>
      </c>
      <c r="G421" s="567">
        <v>240.0</v>
      </c>
      <c r="H421" s="567">
        <v>240.0</v>
      </c>
      <c r="I421" s="567">
        <v>0.0</v>
      </c>
      <c r="J421" s="566" t="s">
        <v>5145</v>
      </c>
    </row>
    <row r="422" ht="10.5" customHeight="1">
      <c r="A422" s="565">
        <v>44762.0</v>
      </c>
      <c r="B422" s="566" t="s">
        <v>5141</v>
      </c>
      <c r="C422" s="566" t="s">
        <v>6647</v>
      </c>
      <c r="D422" s="566" t="s">
        <v>6784</v>
      </c>
      <c r="E422" s="567">
        <v>180.0</v>
      </c>
      <c r="F422" s="567">
        <v>0.0</v>
      </c>
      <c r="G422" s="567">
        <v>180.0</v>
      </c>
      <c r="H422" s="567">
        <v>180.0</v>
      </c>
      <c r="I422" s="567">
        <v>0.0</v>
      </c>
      <c r="J422" s="566" t="s">
        <v>5145</v>
      </c>
    </row>
    <row r="423" ht="10.5" customHeight="1">
      <c r="A423" s="565">
        <v>44764.0</v>
      </c>
      <c r="B423" s="566" t="s">
        <v>5141</v>
      </c>
      <c r="C423" s="566" t="s">
        <v>6647</v>
      </c>
      <c r="D423" s="566" t="s">
        <v>6785</v>
      </c>
      <c r="E423" s="567">
        <v>450.0</v>
      </c>
      <c r="F423" s="567">
        <v>0.0</v>
      </c>
      <c r="G423" s="567">
        <v>450.0</v>
      </c>
      <c r="H423" s="567">
        <v>450.0</v>
      </c>
      <c r="I423" s="567">
        <v>0.0</v>
      </c>
      <c r="J423" s="566" t="s">
        <v>5145</v>
      </c>
    </row>
    <row r="424" ht="10.5" customHeight="1">
      <c r="A424" s="565">
        <v>44769.0</v>
      </c>
      <c r="B424" s="566" t="s">
        <v>5141</v>
      </c>
      <c r="C424" s="566" t="s">
        <v>6647</v>
      </c>
      <c r="D424" s="566" t="s">
        <v>6786</v>
      </c>
      <c r="E424" s="567">
        <v>240.0</v>
      </c>
      <c r="F424" s="567">
        <v>0.0</v>
      </c>
      <c r="G424" s="567">
        <v>240.0</v>
      </c>
      <c r="H424" s="567">
        <v>240.0</v>
      </c>
      <c r="I424" s="567">
        <v>0.0</v>
      </c>
      <c r="J424" s="566" t="s">
        <v>5145</v>
      </c>
    </row>
    <row r="425" ht="10.5" customHeight="1">
      <c r="A425" s="565">
        <v>44771.0</v>
      </c>
      <c r="B425" s="566" t="s">
        <v>5141</v>
      </c>
      <c r="C425" s="566" t="s">
        <v>6647</v>
      </c>
      <c r="D425" s="566" t="s">
        <v>6787</v>
      </c>
      <c r="E425" s="567">
        <v>150.0</v>
      </c>
      <c r="F425" s="567">
        <v>0.0</v>
      </c>
      <c r="G425" s="567">
        <v>150.0</v>
      </c>
      <c r="H425" s="567">
        <v>150.0</v>
      </c>
      <c r="I425" s="567">
        <v>0.0</v>
      </c>
      <c r="J425" s="566" t="s">
        <v>5145</v>
      </c>
    </row>
    <row r="426" ht="10.5" customHeight="1">
      <c r="A426" s="570" t="s">
        <v>5175</v>
      </c>
      <c r="B426" s="570"/>
      <c r="C426" s="570"/>
      <c r="D426" s="570"/>
      <c r="E426" s="571">
        <f t="shared" ref="E426:I426" si="21">SUM(E413:E425)</f>
        <v>3530</v>
      </c>
      <c r="F426" s="571">
        <f t="shared" si="21"/>
        <v>0</v>
      </c>
      <c r="G426" s="571">
        <f t="shared" si="21"/>
        <v>3530</v>
      </c>
      <c r="H426" s="571">
        <f t="shared" si="21"/>
        <v>3530</v>
      </c>
      <c r="I426" s="571">
        <f t="shared" si="21"/>
        <v>0</v>
      </c>
      <c r="J426" s="570"/>
    </row>
    <row r="427" ht="12.75" customHeight="1"/>
    <row r="428" ht="12.75" customHeight="1">
      <c r="A428" s="564" t="s">
        <v>5176</v>
      </c>
      <c r="B428" s="13"/>
      <c r="C428" s="13"/>
      <c r="D428" s="13"/>
      <c r="E428" s="13"/>
      <c r="F428" s="13"/>
      <c r="G428" s="13"/>
      <c r="H428" s="13"/>
      <c r="I428" s="13"/>
      <c r="J428" s="13"/>
    </row>
    <row r="429" ht="10.5" customHeight="1">
      <c r="A429" s="565">
        <v>44743.0</v>
      </c>
      <c r="B429" s="566" t="s">
        <v>5141</v>
      </c>
      <c r="C429" s="566" t="s">
        <v>5177</v>
      </c>
      <c r="D429" s="566" t="s">
        <v>6788</v>
      </c>
      <c r="E429" s="567">
        <v>760.04</v>
      </c>
      <c r="F429" s="567">
        <v>0.0</v>
      </c>
      <c r="G429" s="567">
        <v>851.25</v>
      </c>
      <c r="H429" s="567">
        <v>760.04</v>
      </c>
      <c r="I429" s="567">
        <v>91.21</v>
      </c>
      <c r="J429" s="566" t="s">
        <v>5145</v>
      </c>
    </row>
    <row r="430" ht="10.5" customHeight="1">
      <c r="A430" s="565">
        <v>44748.0</v>
      </c>
      <c r="B430" s="566" t="s">
        <v>5141</v>
      </c>
      <c r="C430" s="566" t="s">
        <v>5177</v>
      </c>
      <c r="D430" s="566" t="s">
        <v>6789</v>
      </c>
      <c r="E430" s="567">
        <v>543.3</v>
      </c>
      <c r="F430" s="567">
        <v>0.0</v>
      </c>
      <c r="G430" s="567">
        <v>608.5</v>
      </c>
      <c r="H430" s="567">
        <v>543.3</v>
      </c>
      <c r="I430" s="567">
        <v>65.2</v>
      </c>
      <c r="J430" s="566" t="s">
        <v>5145</v>
      </c>
    </row>
    <row r="431" ht="10.5" customHeight="1">
      <c r="A431" s="565">
        <v>44748.0</v>
      </c>
      <c r="B431" s="566" t="s">
        <v>5141</v>
      </c>
      <c r="C431" s="566" t="s">
        <v>6740</v>
      </c>
      <c r="D431" s="566" t="s">
        <v>6790</v>
      </c>
      <c r="E431" s="567">
        <v>446.43</v>
      </c>
      <c r="F431" s="567">
        <v>0.0</v>
      </c>
      <c r="G431" s="567">
        <v>500.0</v>
      </c>
      <c r="H431" s="567">
        <v>446.43</v>
      </c>
      <c r="I431" s="567">
        <v>53.57</v>
      </c>
      <c r="J431" s="566" t="s">
        <v>5145</v>
      </c>
    </row>
    <row r="432" ht="10.5" customHeight="1">
      <c r="A432" s="565">
        <v>44749.0</v>
      </c>
      <c r="B432" s="566" t="s">
        <v>5141</v>
      </c>
      <c r="C432" s="566" t="s">
        <v>6618</v>
      </c>
      <c r="D432" s="566" t="s">
        <v>6791</v>
      </c>
      <c r="E432" s="567">
        <v>832.81</v>
      </c>
      <c r="F432" s="567">
        <v>0.0</v>
      </c>
      <c r="G432" s="567">
        <v>932.75</v>
      </c>
      <c r="H432" s="567">
        <v>832.81</v>
      </c>
      <c r="I432" s="567">
        <v>99.94</v>
      </c>
      <c r="J432" s="566" t="s">
        <v>5145</v>
      </c>
    </row>
    <row r="433" ht="10.5" customHeight="1">
      <c r="A433" s="565">
        <v>44750.0</v>
      </c>
      <c r="B433" s="566" t="s">
        <v>5141</v>
      </c>
      <c r="C433" s="566" t="s">
        <v>5177</v>
      </c>
      <c r="D433" s="566" t="s">
        <v>6792</v>
      </c>
      <c r="E433" s="567">
        <v>216.29</v>
      </c>
      <c r="F433" s="567">
        <v>0.0</v>
      </c>
      <c r="G433" s="567">
        <v>242.25</v>
      </c>
      <c r="H433" s="567">
        <v>216.29</v>
      </c>
      <c r="I433" s="567">
        <v>25.96</v>
      </c>
      <c r="J433" s="566" t="s">
        <v>5145</v>
      </c>
    </row>
    <row r="434" ht="10.5" customHeight="1">
      <c r="A434" s="565">
        <v>44750.0</v>
      </c>
      <c r="B434" s="566" t="s">
        <v>5141</v>
      </c>
      <c r="C434" s="566" t="s">
        <v>6740</v>
      </c>
      <c r="D434" s="566" t="s">
        <v>6793</v>
      </c>
      <c r="E434" s="567">
        <v>446.43</v>
      </c>
      <c r="F434" s="567">
        <v>0.0</v>
      </c>
      <c r="G434" s="567">
        <v>500.0</v>
      </c>
      <c r="H434" s="567">
        <v>446.43</v>
      </c>
      <c r="I434" s="567">
        <v>53.57</v>
      </c>
      <c r="J434" s="566" t="s">
        <v>5145</v>
      </c>
    </row>
    <row r="435" ht="10.5" customHeight="1">
      <c r="A435" s="565">
        <v>44750.0</v>
      </c>
      <c r="B435" s="566" t="s">
        <v>5141</v>
      </c>
      <c r="C435" s="566" t="s">
        <v>6794</v>
      </c>
      <c r="D435" s="566" t="s">
        <v>6795</v>
      </c>
      <c r="E435" s="567">
        <v>223.21</v>
      </c>
      <c r="F435" s="567">
        <v>0.0</v>
      </c>
      <c r="G435" s="567">
        <v>250.0</v>
      </c>
      <c r="H435" s="567">
        <v>223.21</v>
      </c>
      <c r="I435" s="567">
        <v>26.79</v>
      </c>
      <c r="J435" s="566" t="s">
        <v>6548</v>
      </c>
    </row>
    <row r="436" ht="72.0" customHeight="1">
      <c r="A436" s="565">
        <v>44753.0</v>
      </c>
      <c r="B436" s="566" t="s">
        <v>5179</v>
      </c>
      <c r="C436" s="648" t="s">
        <v>6796</v>
      </c>
      <c r="D436" s="566" t="s">
        <v>6797</v>
      </c>
      <c r="E436" s="567">
        <v>18214.29</v>
      </c>
      <c r="F436" s="567">
        <v>0.0</v>
      </c>
      <c r="G436" s="567">
        <v>20400.0</v>
      </c>
      <c r="H436" s="567">
        <v>18214.29</v>
      </c>
      <c r="I436" s="567">
        <v>2185.71</v>
      </c>
      <c r="J436" s="566" t="s">
        <v>5145</v>
      </c>
    </row>
    <row r="437" ht="10.5" customHeight="1">
      <c r="A437" s="565">
        <v>44754.0</v>
      </c>
      <c r="B437" s="566" t="s">
        <v>5141</v>
      </c>
      <c r="C437" s="566" t="s">
        <v>5177</v>
      </c>
      <c r="D437" s="566" t="s">
        <v>6798</v>
      </c>
      <c r="E437" s="567">
        <v>677.01</v>
      </c>
      <c r="F437" s="567">
        <v>0.0</v>
      </c>
      <c r="G437" s="567">
        <v>758.25</v>
      </c>
      <c r="H437" s="567">
        <v>677.01</v>
      </c>
      <c r="I437" s="567">
        <v>81.24</v>
      </c>
      <c r="J437" s="566" t="s">
        <v>5145</v>
      </c>
    </row>
    <row r="438" ht="10.5" customHeight="1">
      <c r="A438" s="565">
        <v>44754.0</v>
      </c>
      <c r="B438" s="566" t="s">
        <v>5141</v>
      </c>
      <c r="C438" s="566" t="s">
        <v>5196</v>
      </c>
      <c r="D438" s="566" t="s">
        <v>6799</v>
      </c>
      <c r="E438" s="567">
        <v>539.29</v>
      </c>
      <c r="F438" s="567">
        <v>0.0</v>
      </c>
      <c r="G438" s="567">
        <v>604.0</v>
      </c>
      <c r="H438" s="567">
        <v>539.29</v>
      </c>
      <c r="I438" s="567">
        <v>64.71</v>
      </c>
      <c r="J438" s="566" t="s">
        <v>5145</v>
      </c>
    </row>
    <row r="439" ht="10.5" customHeight="1">
      <c r="A439" s="565">
        <v>44754.0</v>
      </c>
      <c r="B439" s="566" t="s">
        <v>5141</v>
      </c>
      <c r="C439" s="566" t="s">
        <v>6740</v>
      </c>
      <c r="D439" s="566" t="s">
        <v>6800</v>
      </c>
      <c r="E439" s="567">
        <v>446.43</v>
      </c>
      <c r="F439" s="567">
        <v>0.0</v>
      </c>
      <c r="G439" s="567">
        <v>500.0</v>
      </c>
      <c r="H439" s="567">
        <v>446.43</v>
      </c>
      <c r="I439" s="567">
        <v>53.57</v>
      </c>
      <c r="J439" s="566" t="s">
        <v>5145</v>
      </c>
    </row>
    <row r="440" ht="10.5" customHeight="1">
      <c r="A440" s="565">
        <v>44756.0</v>
      </c>
      <c r="B440" s="566" t="s">
        <v>5141</v>
      </c>
      <c r="C440" s="566" t="s">
        <v>6740</v>
      </c>
      <c r="D440" s="566" t="s">
        <v>6801</v>
      </c>
      <c r="E440" s="567">
        <v>446.43</v>
      </c>
      <c r="F440" s="567">
        <v>0.0</v>
      </c>
      <c r="G440" s="567">
        <v>500.0</v>
      </c>
      <c r="H440" s="567">
        <v>446.43</v>
      </c>
      <c r="I440" s="567">
        <v>53.57</v>
      </c>
      <c r="J440" s="566" t="s">
        <v>5145</v>
      </c>
    </row>
    <row r="441" ht="10.5" customHeight="1">
      <c r="A441" s="565">
        <v>44756.0</v>
      </c>
      <c r="B441" s="566" t="s">
        <v>5141</v>
      </c>
      <c r="C441" s="566" t="s">
        <v>5177</v>
      </c>
      <c r="D441" s="566" t="s">
        <v>6802</v>
      </c>
      <c r="E441" s="567">
        <v>1207.9</v>
      </c>
      <c r="F441" s="567">
        <v>0.0</v>
      </c>
      <c r="G441" s="567">
        <v>1352.85</v>
      </c>
      <c r="H441" s="567">
        <v>1207.9</v>
      </c>
      <c r="I441" s="567">
        <v>144.95</v>
      </c>
      <c r="J441" s="566" t="s">
        <v>5145</v>
      </c>
    </row>
    <row r="442" ht="10.5" customHeight="1">
      <c r="A442" s="565">
        <v>44757.0</v>
      </c>
      <c r="B442" s="566" t="s">
        <v>5141</v>
      </c>
      <c r="C442" s="566" t="s">
        <v>5177</v>
      </c>
      <c r="D442" s="566" t="s">
        <v>6803</v>
      </c>
      <c r="E442" s="567">
        <v>245.54</v>
      </c>
      <c r="F442" s="567">
        <v>0.0</v>
      </c>
      <c r="G442" s="567">
        <v>275.0</v>
      </c>
      <c r="H442" s="567">
        <v>245.54</v>
      </c>
      <c r="I442" s="567">
        <v>29.46</v>
      </c>
      <c r="J442" s="566" t="s">
        <v>5145</v>
      </c>
    </row>
    <row r="443" ht="10.5" customHeight="1">
      <c r="A443" s="565">
        <v>44760.0</v>
      </c>
      <c r="B443" s="566" t="s">
        <v>5141</v>
      </c>
      <c r="C443" s="566" t="s">
        <v>5177</v>
      </c>
      <c r="D443" s="566" t="s">
        <v>6804</v>
      </c>
      <c r="E443" s="567">
        <v>429.69</v>
      </c>
      <c r="F443" s="567">
        <v>0.0</v>
      </c>
      <c r="G443" s="567">
        <v>481.25</v>
      </c>
      <c r="H443" s="567">
        <v>429.69</v>
      </c>
      <c r="I443" s="567">
        <v>51.56</v>
      </c>
      <c r="J443" s="566" t="s">
        <v>5145</v>
      </c>
    </row>
    <row r="444" ht="10.5" customHeight="1">
      <c r="A444" s="565">
        <v>44760.0</v>
      </c>
      <c r="B444" s="566" t="s">
        <v>5141</v>
      </c>
      <c r="C444" s="566" t="s">
        <v>6740</v>
      </c>
      <c r="D444" s="566" t="s">
        <v>6804</v>
      </c>
      <c r="E444" s="567">
        <v>446.43</v>
      </c>
      <c r="F444" s="567">
        <v>0.0</v>
      </c>
      <c r="G444" s="567">
        <v>500.0</v>
      </c>
      <c r="H444" s="567">
        <v>446.43</v>
      </c>
      <c r="I444" s="567">
        <v>53.57</v>
      </c>
      <c r="J444" s="566" t="s">
        <v>5145</v>
      </c>
    </row>
    <row r="445" ht="10.5" customHeight="1">
      <c r="A445" s="565">
        <v>44762.0</v>
      </c>
      <c r="B445" s="566" t="s">
        <v>5141</v>
      </c>
      <c r="C445" s="566" t="s">
        <v>6805</v>
      </c>
      <c r="D445" s="566" t="s">
        <v>6806</v>
      </c>
      <c r="E445" s="567">
        <v>89.29</v>
      </c>
      <c r="F445" s="567">
        <v>0.0</v>
      </c>
      <c r="G445" s="567">
        <v>100.0</v>
      </c>
      <c r="H445" s="567">
        <v>89.29</v>
      </c>
      <c r="I445" s="567">
        <v>10.71</v>
      </c>
      <c r="J445" s="566" t="s">
        <v>6548</v>
      </c>
    </row>
    <row r="446" ht="10.5" customHeight="1">
      <c r="A446" s="565">
        <v>44762.0</v>
      </c>
      <c r="B446" s="566" t="s">
        <v>5141</v>
      </c>
      <c r="C446" s="566" t="s">
        <v>5177</v>
      </c>
      <c r="D446" s="566" t="s">
        <v>6807</v>
      </c>
      <c r="E446" s="567">
        <v>395.98</v>
      </c>
      <c r="F446" s="567">
        <v>0.0</v>
      </c>
      <c r="G446" s="567">
        <v>443.5</v>
      </c>
      <c r="H446" s="567">
        <v>395.98</v>
      </c>
      <c r="I446" s="567">
        <v>47.52</v>
      </c>
      <c r="J446" s="566" t="s">
        <v>5145</v>
      </c>
    </row>
    <row r="447" ht="10.5" customHeight="1">
      <c r="A447" s="565">
        <v>44763.0</v>
      </c>
      <c r="B447" s="566" t="s">
        <v>5141</v>
      </c>
      <c r="C447" s="566" t="s">
        <v>6740</v>
      </c>
      <c r="D447" s="566" t="s">
        <v>6808</v>
      </c>
      <c r="E447" s="567">
        <v>446.43</v>
      </c>
      <c r="F447" s="567">
        <v>0.0</v>
      </c>
      <c r="G447" s="567">
        <v>500.0</v>
      </c>
      <c r="H447" s="567">
        <v>446.43</v>
      </c>
      <c r="I447" s="567">
        <v>53.57</v>
      </c>
      <c r="J447" s="566" t="s">
        <v>5145</v>
      </c>
    </row>
    <row r="448" ht="10.5" customHeight="1">
      <c r="A448" s="565">
        <v>44763.0</v>
      </c>
      <c r="B448" s="566" t="s">
        <v>5141</v>
      </c>
      <c r="C448" s="566" t="s">
        <v>5177</v>
      </c>
      <c r="D448" s="566" t="s">
        <v>6809</v>
      </c>
      <c r="E448" s="567">
        <v>910.8</v>
      </c>
      <c r="F448" s="567">
        <v>0.0</v>
      </c>
      <c r="G448" s="567">
        <v>1020.1</v>
      </c>
      <c r="H448" s="567">
        <v>910.8</v>
      </c>
      <c r="I448" s="567">
        <v>109.3</v>
      </c>
      <c r="J448" s="566" t="s">
        <v>5145</v>
      </c>
    </row>
    <row r="449" ht="10.5" customHeight="1">
      <c r="A449" s="565">
        <v>44767.0</v>
      </c>
      <c r="B449" s="566" t="s">
        <v>5141</v>
      </c>
      <c r="C449" s="566" t="s">
        <v>6740</v>
      </c>
      <c r="D449" s="566" t="s">
        <v>6810</v>
      </c>
      <c r="E449" s="567">
        <v>892.86</v>
      </c>
      <c r="F449" s="567">
        <v>0.0</v>
      </c>
      <c r="G449" s="567">
        <v>1000.0</v>
      </c>
      <c r="H449" s="567">
        <v>892.86</v>
      </c>
      <c r="I449" s="567">
        <v>107.14</v>
      </c>
      <c r="J449" s="566" t="s">
        <v>5145</v>
      </c>
    </row>
    <row r="450" ht="10.5" customHeight="1">
      <c r="A450" s="565">
        <v>44767.0</v>
      </c>
      <c r="B450" s="566" t="s">
        <v>5141</v>
      </c>
      <c r="C450" s="566" t="s">
        <v>6811</v>
      </c>
      <c r="D450" s="566" t="s">
        <v>6812</v>
      </c>
      <c r="E450" s="567">
        <v>696.43</v>
      </c>
      <c r="F450" s="567">
        <v>0.0</v>
      </c>
      <c r="G450" s="567">
        <v>780.0</v>
      </c>
      <c r="H450" s="567">
        <v>696.43</v>
      </c>
      <c r="I450" s="567">
        <v>83.57</v>
      </c>
      <c r="J450" s="566" t="s">
        <v>5145</v>
      </c>
    </row>
    <row r="451" ht="10.5" customHeight="1">
      <c r="A451" s="565">
        <v>44770.0</v>
      </c>
      <c r="B451" s="566" t="s">
        <v>5141</v>
      </c>
      <c r="C451" s="566" t="s">
        <v>5177</v>
      </c>
      <c r="D451" s="566" t="s">
        <v>6813</v>
      </c>
      <c r="E451" s="567">
        <v>769.87</v>
      </c>
      <c r="F451" s="567">
        <v>0.0</v>
      </c>
      <c r="G451" s="567">
        <v>862.25</v>
      </c>
      <c r="H451" s="567">
        <v>769.87</v>
      </c>
      <c r="I451" s="567">
        <v>92.38</v>
      </c>
      <c r="J451" s="566" t="s">
        <v>5145</v>
      </c>
    </row>
    <row r="452" ht="10.5" customHeight="1">
      <c r="A452" s="565">
        <v>44771.0</v>
      </c>
      <c r="B452" s="566" t="s">
        <v>5141</v>
      </c>
      <c r="C452" s="566" t="s">
        <v>5177</v>
      </c>
      <c r="D452" s="566" t="s">
        <v>6814</v>
      </c>
      <c r="E452" s="567">
        <v>815.04</v>
      </c>
      <c r="F452" s="567">
        <v>0.0</v>
      </c>
      <c r="G452" s="567">
        <v>912.85</v>
      </c>
      <c r="H452" s="567">
        <v>815.04</v>
      </c>
      <c r="I452" s="567">
        <v>97.81</v>
      </c>
      <c r="J452" s="566" t="s">
        <v>5145</v>
      </c>
    </row>
    <row r="453" ht="10.5" customHeight="1">
      <c r="A453" s="565">
        <v>44771.0</v>
      </c>
      <c r="B453" s="566" t="s">
        <v>5141</v>
      </c>
      <c r="C453" s="566" t="s">
        <v>6740</v>
      </c>
      <c r="D453" s="566" t="s">
        <v>6815</v>
      </c>
      <c r="E453" s="567">
        <v>446.43</v>
      </c>
      <c r="F453" s="567">
        <v>0.0</v>
      </c>
      <c r="G453" s="567">
        <v>500.0</v>
      </c>
      <c r="H453" s="567">
        <v>446.43</v>
      </c>
      <c r="I453" s="567">
        <v>53.57</v>
      </c>
      <c r="J453" s="566" t="s">
        <v>5145</v>
      </c>
    </row>
    <row r="454" ht="10.5" customHeight="1">
      <c r="A454" s="570" t="s">
        <v>5283</v>
      </c>
      <c r="B454" s="570"/>
      <c r="C454" s="570"/>
      <c r="D454" s="570"/>
      <c r="E454" s="571">
        <f t="shared" ref="E454:I454" si="22">SUM(E429:E453)</f>
        <v>31584.65</v>
      </c>
      <c r="F454" s="571">
        <f t="shared" si="22"/>
        <v>0</v>
      </c>
      <c r="G454" s="571">
        <f t="shared" si="22"/>
        <v>35374.8</v>
      </c>
      <c r="H454" s="571">
        <f t="shared" si="22"/>
        <v>31584.65</v>
      </c>
      <c r="I454" s="571">
        <f t="shared" si="22"/>
        <v>3790.15</v>
      </c>
      <c r="J454" s="570"/>
    </row>
    <row r="455" ht="12.75" customHeight="1"/>
    <row r="456" ht="10.5" customHeight="1">
      <c r="A456" s="573" t="s">
        <v>5284</v>
      </c>
      <c r="B456" s="573"/>
      <c r="C456" s="573"/>
      <c r="D456" s="573"/>
      <c r="E456" s="574">
        <f t="shared" ref="E456:I456" si="23">SUM(E426,E454)</f>
        <v>35114.65</v>
      </c>
      <c r="F456" s="574">
        <f t="shared" si="23"/>
        <v>0</v>
      </c>
      <c r="G456" s="574">
        <f t="shared" si="23"/>
        <v>38904.8</v>
      </c>
      <c r="H456" s="574">
        <f t="shared" si="23"/>
        <v>35114.65</v>
      </c>
      <c r="I456" s="574">
        <f t="shared" si="23"/>
        <v>3790.15</v>
      </c>
      <c r="J456" s="573"/>
    </row>
    <row r="457" ht="14.25" customHeight="1"/>
    <row r="458" ht="14.25" customHeight="1">
      <c r="A458" s="576"/>
      <c r="B458" s="576"/>
      <c r="C458" s="576"/>
      <c r="D458" s="576"/>
      <c r="E458" s="576"/>
      <c r="F458" s="576"/>
      <c r="G458" s="576"/>
      <c r="H458" s="576"/>
      <c r="I458" s="576"/>
      <c r="J458" s="576"/>
      <c r="K458" s="576"/>
      <c r="L458" s="576"/>
      <c r="M458" s="576"/>
      <c r="N458" s="576"/>
      <c r="O458" s="576"/>
      <c r="P458" s="576"/>
      <c r="Q458" s="576"/>
      <c r="R458" s="576"/>
      <c r="S458" s="576"/>
      <c r="T458" s="576"/>
      <c r="U458" s="576"/>
      <c r="V458" s="576"/>
      <c r="W458" s="576"/>
      <c r="X458" s="576"/>
      <c r="Y458" s="576"/>
      <c r="Z458" s="576"/>
    </row>
    <row r="459" ht="14.25" customHeight="1"/>
    <row r="460" ht="24.75" customHeight="1">
      <c r="A460" s="558" t="s">
        <v>6540</v>
      </c>
    </row>
    <row r="461" ht="18.0" customHeight="1">
      <c r="A461" s="559" t="s">
        <v>5129</v>
      </c>
    </row>
    <row r="462" ht="18.0" customHeight="1">
      <c r="A462" s="559" t="s">
        <v>6280</v>
      </c>
    </row>
    <row r="463" ht="12.75" customHeight="1"/>
    <row r="464" ht="41.25" customHeight="1">
      <c r="A464" s="560" t="s">
        <v>6524</v>
      </c>
    </row>
    <row r="465" ht="12.75" customHeight="1"/>
    <row r="466" ht="10.5" customHeight="1">
      <c r="A466" s="561" t="s">
        <v>97</v>
      </c>
      <c r="B466" s="561" t="s">
        <v>5132</v>
      </c>
      <c r="C466" s="561" t="s">
        <v>101</v>
      </c>
      <c r="D466" s="561" t="s">
        <v>5134</v>
      </c>
      <c r="E466" s="562" t="s">
        <v>5135</v>
      </c>
      <c r="F466" s="562" t="s">
        <v>5136</v>
      </c>
      <c r="G466" s="562" t="s">
        <v>5137</v>
      </c>
      <c r="H466" s="562" t="s">
        <v>5138</v>
      </c>
      <c r="I466" s="562" t="s">
        <v>5139</v>
      </c>
      <c r="J466" s="561" t="s">
        <v>5140</v>
      </c>
    </row>
    <row r="467" ht="12.75" customHeight="1"/>
    <row r="468" ht="12.75" customHeight="1">
      <c r="A468" s="564" t="s">
        <v>6816</v>
      </c>
      <c r="B468" s="13"/>
      <c r="C468" s="13"/>
      <c r="D468" s="13"/>
      <c r="E468" s="13"/>
      <c r="F468" s="13"/>
      <c r="G468" s="13"/>
      <c r="H468" s="13"/>
      <c r="I468" s="13"/>
      <c r="J468" s="13"/>
    </row>
    <row r="469" ht="20.25" customHeight="1">
      <c r="A469" s="607">
        <v>44776.0</v>
      </c>
      <c r="B469" s="608" t="s">
        <v>5179</v>
      </c>
      <c r="C469" s="656" t="s">
        <v>6817</v>
      </c>
      <c r="D469" s="608" t="s">
        <v>6818</v>
      </c>
      <c r="E469" s="609">
        <v>14062.5</v>
      </c>
      <c r="F469" s="609">
        <v>0.0</v>
      </c>
      <c r="G469" s="609">
        <v>15750.0</v>
      </c>
      <c r="H469" s="609">
        <v>14062.5</v>
      </c>
      <c r="I469" s="609">
        <v>1687.5</v>
      </c>
      <c r="J469" s="608" t="s">
        <v>6819</v>
      </c>
    </row>
    <row r="470" ht="10.5" customHeight="1">
      <c r="A470" s="570" t="s">
        <v>6820</v>
      </c>
      <c r="B470" s="570"/>
      <c r="C470" s="570"/>
      <c r="D470" s="570"/>
      <c r="E470" s="571">
        <f t="shared" ref="E470:I470" si="24">E469</f>
        <v>14062.5</v>
      </c>
      <c r="F470" s="571">
        <f t="shared" si="24"/>
        <v>0</v>
      </c>
      <c r="G470" s="571">
        <f t="shared" si="24"/>
        <v>15750</v>
      </c>
      <c r="H470" s="571">
        <f t="shared" si="24"/>
        <v>14062.5</v>
      </c>
      <c r="I470" s="571">
        <f t="shared" si="24"/>
        <v>1687.5</v>
      </c>
      <c r="J470" s="570"/>
    </row>
    <row r="471" ht="12.75" customHeight="1"/>
    <row r="472" ht="12.75" customHeight="1">
      <c r="A472" s="564" t="s">
        <v>67</v>
      </c>
      <c r="B472" s="13"/>
      <c r="C472" s="13"/>
      <c r="D472" s="13"/>
      <c r="E472" s="13"/>
      <c r="F472" s="13"/>
      <c r="G472" s="13"/>
      <c r="H472" s="13"/>
      <c r="I472" s="13"/>
      <c r="J472" s="13"/>
    </row>
    <row r="473" ht="10.5" customHeight="1">
      <c r="A473" s="607">
        <v>44775.0</v>
      </c>
      <c r="B473" s="608" t="s">
        <v>5141</v>
      </c>
      <c r="C473" s="608" t="s">
        <v>6647</v>
      </c>
      <c r="D473" s="608" t="s">
        <v>6821</v>
      </c>
      <c r="E473" s="609">
        <v>240.0</v>
      </c>
      <c r="F473" s="609">
        <v>0.0</v>
      </c>
      <c r="G473" s="609">
        <v>240.0</v>
      </c>
      <c r="H473" s="609">
        <v>240.0</v>
      </c>
      <c r="I473" s="609">
        <v>0.0</v>
      </c>
      <c r="J473" s="608" t="s">
        <v>5145</v>
      </c>
    </row>
    <row r="474" ht="10.5" customHeight="1">
      <c r="A474" s="565">
        <v>44776.0</v>
      </c>
      <c r="B474" s="566" t="s">
        <v>5141</v>
      </c>
      <c r="C474" s="566" t="s">
        <v>6647</v>
      </c>
      <c r="D474" s="566" t="s">
        <v>6822</v>
      </c>
      <c r="E474" s="567">
        <v>180.0</v>
      </c>
      <c r="F474" s="567">
        <v>0.0</v>
      </c>
      <c r="G474" s="567">
        <v>180.0</v>
      </c>
      <c r="H474" s="567">
        <v>180.0</v>
      </c>
      <c r="I474" s="567">
        <v>0.0</v>
      </c>
      <c r="J474" s="566" t="s">
        <v>5145</v>
      </c>
    </row>
    <row r="475" ht="10.5" customHeight="1">
      <c r="A475" s="565">
        <v>44777.0</v>
      </c>
      <c r="B475" s="566" t="s">
        <v>5141</v>
      </c>
      <c r="C475" s="566" t="s">
        <v>6647</v>
      </c>
      <c r="D475" s="566" t="s">
        <v>6823</v>
      </c>
      <c r="E475" s="567">
        <v>210.0</v>
      </c>
      <c r="F475" s="567">
        <v>0.0</v>
      </c>
      <c r="G475" s="567">
        <v>210.0</v>
      </c>
      <c r="H475" s="567">
        <v>210.0</v>
      </c>
      <c r="I475" s="567">
        <v>0.0</v>
      </c>
      <c r="J475" s="566" t="s">
        <v>5145</v>
      </c>
    </row>
    <row r="476" ht="10.5" customHeight="1">
      <c r="A476" s="565">
        <v>44778.0</v>
      </c>
      <c r="B476" s="566" t="s">
        <v>5141</v>
      </c>
      <c r="C476" s="566" t="s">
        <v>6647</v>
      </c>
      <c r="D476" s="566" t="s">
        <v>6824</v>
      </c>
      <c r="E476" s="567">
        <v>180.0</v>
      </c>
      <c r="F476" s="567">
        <v>0.0</v>
      </c>
      <c r="G476" s="567">
        <v>180.0</v>
      </c>
      <c r="H476" s="567">
        <v>180.0</v>
      </c>
      <c r="I476" s="567">
        <v>0.0</v>
      </c>
      <c r="J476" s="566" t="s">
        <v>5145</v>
      </c>
    </row>
    <row r="477" ht="10.5" customHeight="1">
      <c r="A477" s="565">
        <v>44782.0</v>
      </c>
      <c r="B477" s="566" t="s">
        <v>5141</v>
      </c>
      <c r="C477" s="566" t="s">
        <v>6647</v>
      </c>
      <c r="D477" s="566" t="s">
        <v>6825</v>
      </c>
      <c r="E477" s="567">
        <v>300.0</v>
      </c>
      <c r="F477" s="567">
        <v>0.0</v>
      </c>
      <c r="G477" s="567">
        <v>300.0</v>
      </c>
      <c r="H477" s="567">
        <v>300.0</v>
      </c>
      <c r="I477" s="567">
        <v>0.0</v>
      </c>
      <c r="J477" s="566" t="s">
        <v>5145</v>
      </c>
    </row>
    <row r="478" ht="10.5" customHeight="1">
      <c r="A478" s="565">
        <v>44783.0</v>
      </c>
      <c r="B478" s="566" t="s">
        <v>5141</v>
      </c>
      <c r="C478" s="566" t="s">
        <v>6647</v>
      </c>
      <c r="D478" s="566" t="s">
        <v>6826</v>
      </c>
      <c r="E478" s="567">
        <v>180.0</v>
      </c>
      <c r="F478" s="567">
        <v>0.0</v>
      </c>
      <c r="G478" s="567">
        <v>180.0</v>
      </c>
      <c r="H478" s="567">
        <v>180.0</v>
      </c>
      <c r="I478" s="567">
        <v>0.0</v>
      </c>
      <c r="J478" s="566" t="s">
        <v>5145</v>
      </c>
    </row>
    <row r="479" ht="10.5" customHeight="1">
      <c r="A479" s="565">
        <v>44784.0</v>
      </c>
      <c r="B479" s="566" t="s">
        <v>5141</v>
      </c>
      <c r="C479" s="566" t="s">
        <v>6647</v>
      </c>
      <c r="D479" s="566" t="s">
        <v>6827</v>
      </c>
      <c r="E479" s="567">
        <v>240.0</v>
      </c>
      <c r="F479" s="567">
        <v>0.0</v>
      </c>
      <c r="G479" s="567">
        <v>240.0</v>
      </c>
      <c r="H479" s="567">
        <v>240.0</v>
      </c>
      <c r="I479" s="567">
        <v>0.0</v>
      </c>
      <c r="J479" s="566" t="s">
        <v>5145</v>
      </c>
    </row>
    <row r="480" ht="10.5" customHeight="1">
      <c r="A480" s="565">
        <v>44785.0</v>
      </c>
      <c r="B480" s="566" t="s">
        <v>5141</v>
      </c>
      <c r="C480" s="566" t="s">
        <v>6647</v>
      </c>
      <c r="D480" s="566" t="s">
        <v>6828</v>
      </c>
      <c r="E480" s="567">
        <v>180.0</v>
      </c>
      <c r="F480" s="567">
        <v>0.0</v>
      </c>
      <c r="G480" s="567">
        <v>180.0</v>
      </c>
      <c r="H480" s="567">
        <v>180.0</v>
      </c>
      <c r="I480" s="567">
        <v>0.0</v>
      </c>
      <c r="J480" s="566" t="s">
        <v>5145</v>
      </c>
    </row>
    <row r="481" ht="10.5" customHeight="1">
      <c r="A481" s="565">
        <v>44789.0</v>
      </c>
      <c r="B481" s="566" t="s">
        <v>5141</v>
      </c>
      <c r="C481" s="566" t="s">
        <v>6647</v>
      </c>
      <c r="D481" s="566" t="s">
        <v>6829</v>
      </c>
      <c r="E481" s="567">
        <v>270.0</v>
      </c>
      <c r="F481" s="567">
        <v>0.0</v>
      </c>
      <c r="G481" s="567">
        <v>270.0</v>
      </c>
      <c r="H481" s="567">
        <v>270.0</v>
      </c>
      <c r="I481" s="567">
        <v>0.0</v>
      </c>
      <c r="J481" s="566" t="s">
        <v>5145</v>
      </c>
    </row>
    <row r="482" ht="10.5" customHeight="1">
      <c r="A482" s="565">
        <v>44790.0</v>
      </c>
      <c r="B482" s="566" t="s">
        <v>5141</v>
      </c>
      <c r="C482" s="566" t="s">
        <v>6647</v>
      </c>
      <c r="D482" s="566" t="s">
        <v>6830</v>
      </c>
      <c r="E482" s="567">
        <v>180.0</v>
      </c>
      <c r="F482" s="567">
        <v>0.0</v>
      </c>
      <c r="G482" s="567">
        <v>180.0</v>
      </c>
      <c r="H482" s="567">
        <v>180.0</v>
      </c>
      <c r="I482" s="567">
        <v>0.0</v>
      </c>
      <c r="J482" s="566" t="s">
        <v>5145</v>
      </c>
    </row>
    <row r="483" ht="10.5" customHeight="1">
      <c r="A483" s="565">
        <v>44791.0</v>
      </c>
      <c r="B483" s="566" t="s">
        <v>5141</v>
      </c>
      <c r="C483" s="566" t="s">
        <v>6647</v>
      </c>
      <c r="D483" s="566" t="s">
        <v>6831</v>
      </c>
      <c r="E483" s="567">
        <v>240.0</v>
      </c>
      <c r="F483" s="567">
        <v>0.0</v>
      </c>
      <c r="G483" s="567">
        <v>240.0</v>
      </c>
      <c r="H483" s="567">
        <v>240.0</v>
      </c>
      <c r="I483" s="567">
        <v>0.0</v>
      </c>
      <c r="J483" s="566" t="s">
        <v>5145</v>
      </c>
    </row>
    <row r="484" ht="10.5" customHeight="1">
      <c r="A484" s="565">
        <v>44792.0</v>
      </c>
      <c r="B484" s="566" t="s">
        <v>5141</v>
      </c>
      <c r="C484" s="566" t="s">
        <v>6647</v>
      </c>
      <c r="D484" s="566" t="s">
        <v>6832</v>
      </c>
      <c r="E484" s="567">
        <v>180.0</v>
      </c>
      <c r="F484" s="567">
        <v>0.0</v>
      </c>
      <c r="G484" s="567">
        <v>180.0</v>
      </c>
      <c r="H484" s="567">
        <v>180.0</v>
      </c>
      <c r="I484" s="567">
        <v>0.0</v>
      </c>
      <c r="J484" s="566" t="s">
        <v>5145</v>
      </c>
    </row>
    <row r="485" ht="10.5" customHeight="1">
      <c r="A485" s="565">
        <v>44796.0</v>
      </c>
      <c r="B485" s="566" t="s">
        <v>5141</v>
      </c>
      <c r="C485" s="566" t="s">
        <v>6647</v>
      </c>
      <c r="D485" s="566" t="s">
        <v>6833</v>
      </c>
      <c r="E485" s="567">
        <v>150.0</v>
      </c>
      <c r="F485" s="567">
        <v>0.0</v>
      </c>
      <c r="G485" s="567">
        <v>150.0</v>
      </c>
      <c r="H485" s="567">
        <v>150.0</v>
      </c>
      <c r="I485" s="567">
        <v>0.0</v>
      </c>
      <c r="J485" s="566" t="s">
        <v>5145</v>
      </c>
    </row>
    <row r="486" ht="10.5" customHeight="1">
      <c r="A486" s="565">
        <v>44798.0</v>
      </c>
      <c r="B486" s="566" t="s">
        <v>5141</v>
      </c>
      <c r="C486" s="566" t="s">
        <v>6647</v>
      </c>
      <c r="D486" s="566" t="s">
        <v>6834</v>
      </c>
      <c r="E486" s="567">
        <v>210.0</v>
      </c>
      <c r="F486" s="567">
        <v>0.0</v>
      </c>
      <c r="G486" s="567">
        <v>210.0</v>
      </c>
      <c r="H486" s="567">
        <v>210.0</v>
      </c>
      <c r="I486" s="567">
        <v>0.0</v>
      </c>
      <c r="J486" s="566" t="s">
        <v>5145</v>
      </c>
    </row>
    <row r="487" ht="10.5" customHeight="1">
      <c r="A487" s="565">
        <v>44799.0</v>
      </c>
      <c r="B487" s="566" t="s">
        <v>5141</v>
      </c>
      <c r="C487" s="566" t="s">
        <v>6647</v>
      </c>
      <c r="D487" s="566" t="s">
        <v>6835</v>
      </c>
      <c r="E487" s="567">
        <v>150.0</v>
      </c>
      <c r="F487" s="567">
        <v>0.0</v>
      </c>
      <c r="G487" s="567">
        <v>150.0</v>
      </c>
      <c r="H487" s="567">
        <v>150.0</v>
      </c>
      <c r="I487" s="567">
        <v>0.0</v>
      </c>
      <c r="J487" s="566" t="s">
        <v>5145</v>
      </c>
    </row>
    <row r="488" ht="10.5" customHeight="1">
      <c r="A488" s="565">
        <v>44804.0</v>
      </c>
      <c r="B488" s="566" t="s">
        <v>5141</v>
      </c>
      <c r="C488" s="566" t="s">
        <v>6647</v>
      </c>
      <c r="D488" s="566" t="s">
        <v>6836</v>
      </c>
      <c r="E488" s="567">
        <v>300.0</v>
      </c>
      <c r="F488" s="567">
        <v>0.0</v>
      </c>
      <c r="G488" s="567">
        <v>300.0</v>
      </c>
      <c r="H488" s="567">
        <v>300.0</v>
      </c>
      <c r="I488" s="567">
        <v>0.0</v>
      </c>
      <c r="J488" s="566" t="s">
        <v>5145</v>
      </c>
    </row>
    <row r="489" ht="10.5" customHeight="1">
      <c r="A489" s="570" t="s">
        <v>5175</v>
      </c>
      <c r="B489" s="570"/>
      <c r="C489" s="570"/>
      <c r="D489" s="570"/>
      <c r="E489" s="571">
        <f t="shared" ref="E489:I489" si="25">SUM(E473:E488)</f>
        <v>3390</v>
      </c>
      <c r="F489" s="571">
        <f t="shared" si="25"/>
        <v>0</v>
      </c>
      <c r="G489" s="571">
        <f t="shared" si="25"/>
        <v>3390</v>
      </c>
      <c r="H489" s="571">
        <f t="shared" si="25"/>
        <v>3390</v>
      </c>
      <c r="I489" s="571">
        <f t="shared" si="25"/>
        <v>0</v>
      </c>
      <c r="J489" s="570"/>
    </row>
    <row r="490" ht="12.75" customHeight="1"/>
    <row r="491" ht="12.75" customHeight="1">
      <c r="A491" s="564" t="s">
        <v>5176</v>
      </c>
      <c r="B491" s="13"/>
      <c r="C491" s="13"/>
      <c r="D491" s="13"/>
      <c r="E491" s="13"/>
      <c r="F491" s="13"/>
      <c r="G491" s="13"/>
      <c r="H491" s="13"/>
      <c r="I491" s="13"/>
      <c r="J491" s="13"/>
    </row>
    <row r="492" ht="10.5" customHeight="1">
      <c r="A492" s="607">
        <v>44776.0</v>
      </c>
      <c r="B492" s="608" t="s">
        <v>5141</v>
      </c>
      <c r="C492" s="608" t="s">
        <v>6740</v>
      </c>
      <c r="D492" s="608" t="s">
        <v>6837</v>
      </c>
      <c r="E492" s="609">
        <v>446.43</v>
      </c>
      <c r="F492" s="609">
        <v>0.0</v>
      </c>
      <c r="G492" s="609">
        <v>500.0</v>
      </c>
      <c r="H492" s="609">
        <v>446.43</v>
      </c>
      <c r="I492" s="609">
        <v>53.57</v>
      </c>
      <c r="J492" s="608" t="s">
        <v>5145</v>
      </c>
    </row>
    <row r="493" ht="10.5" customHeight="1">
      <c r="A493" s="565">
        <v>44776.0</v>
      </c>
      <c r="B493" s="566" t="s">
        <v>5141</v>
      </c>
      <c r="C493" s="566" t="s">
        <v>5177</v>
      </c>
      <c r="D493" s="566" t="s">
        <v>6838</v>
      </c>
      <c r="E493" s="567">
        <v>657.59</v>
      </c>
      <c r="F493" s="567">
        <v>0.0</v>
      </c>
      <c r="G493" s="567">
        <v>736.5</v>
      </c>
      <c r="H493" s="567">
        <v>657.59</v>
      </c>
      <c r="I493" s="567">
        <v>78.91</v>
      </c>
      <c r="J493" s="566" t="s">
        <v>5145</v>
      </c>
    </row>
    <row r="494" ht="10.5" customHeight="1">
      <c r="A494" s="565">
        <v>44776.0</v>
      </c>
      <c r="B494" s="566" t="s">
        <v>5141</v>
      </c>
      <c r="C494" s="566" t="s">
        <v>6611</v>
      </c>
      <c r="D494" s="566" t="s">
        <v>6839</v>
      </c>
      <c r="E494" s="567">
        <v>135.04</v>
      </c>
      <c r="F494" s="567">
        <v>0.0</v>
      </c>
      <c r="G494" s="567">
        <v>151.25</v>
      </c>
      <c r="H494" s="567">
        <v>135.04</v>
      </c>
      <c r="I494" s="567">
        <v>16.21</v>
      </c>
      <c r="J494" s="566" t="s">
        <v>5145</v>
      </c>
    </row>
    <row r="495" ht="10.5" customHeight="1">
      <c r="A495" s="565">
        <v>44776.0</v>
      </c>
      <c r="B495" s="566" t="s">
        <v>5141</v>
      </c>
      <c r="C495" s="566" t="s">
        <v>6679</v>
      </c>
      <c r="D495" s="566" t="s">
        <v>6840</v>
      </c>
      <c r="E495" s="567">
        <v>53.57</v>
      </c>
      <c r="F495" s="567">
        <v>0.0</v>
      </c>
      <c r="G495" s="567">
        <v>60.0</v>
      </c>
      <c r="H495" s="567">
        <v>53.57</v>
      </c>
      <c r="I495" s="567">
        <v>6.43</v>
      </c>
      <c r="J495" s="566" t="s">
        <v>5145</v>
      </c>
    </row>
    <row r="496" ht="10.5" customHeight="1">
      <c r="A496" s="565">
        <v>44781.0</v>
      </c>
      <c r="B496" s="566" t="s">
        <v>5141</v>
      </c>
      <c r="C496" s="566" t="s">
        <v>6841</v>
      </c>
      <c r="D496" s="566" t="s">
        <v>6842</v>
      </c>
      <c r="E496" s="567">
        <v>446.43</v>
      </c>
      <c r="F496" s="567">
        <v>0.0</v>
      </c>
      <c r="G496" s="567">
        <v>500.0</v>
      </c>
      <c r="H496" s="567">
        <v>446.43</v>
      </c>
      <c r="I496" s="567">
        <v>53.57</v>
      </c>
      <c r="J496" s="566" t="s">
        <v>5145</v>
      </c>
    </row>
    <row r="497" ht="10.5" customHeight="1">
      <c r="A497" s="565">
        <v>44781.0</v>
      </c>
      <c r="B497" s="566" t="s">
        <v>5141</v>
      </c>
      <c r="C497" s="566" t="s">
        <v>5177</v>
      </c>
      <c r="D497" s="566" t="s">
        <v>6843</v>
      </c>
      <c r="E497" s="567">
        <v>835.49</v>
      </c>
      <c r="F497" s="567">
        <v>0.0</v>
      </c>
      <c r="G497" s="567">
        <v>935.75</v>
      </c>
      <c r="H497" s="567">
        <v>835.49</v>
      </c>
      <c r="I497" s="567">
        <v>100.26</v>
      </c>
      <c r="J497" s="566" t="s">
        <v>5145</v>
      </c>
    </row>
    <row r="498" ht="30.0" customHeight="1">
      <c r="A498" s="565">
        <v>44782.0</v>
      </c>
      <c r="B498" s="566" t="s">
        <v>5179</v>
      </c>
      <c r="C498" s="648" t="s">
        <v>6844</v>
      </c>
      <c r="D498" s="566" t="s">
        <v>6845</v>
      </c>
      <c r="E498" s="567">
        <v>1157.59</v>
      </c>
      <c r="F498" s="567">
        <v>0.0</v>
      </c>
      <c r="G498" s="567">
        <v>1296.5</v>
      </c>
      <c r="H498" s="567">
        <v>1157.59</v>
      </c>
      <c r="I498" s="567">
        <v>138.91</v>
      </c>
      <c r="J498" s="566" t="s">
        <v>5145</v>
      </c>
    </row>
    <row r="499" ht="10.5" customHeight="1">
      <c r="A499" s="565">
        <v>44782.0</v>
      </c>
      <c r="B499" s="566" t="s">
        <v>5141</v>
      </c>
      <c r="C499" s="566" t="s">
        <v>6841</v>
      </c>
      <c r="D499" s="566" t="s">
        <v>6846</v>
      </c>
      <c r="E499" s="567">
        <v>446.43</v>
      </c>
      <c r="F499" s="567">
        <v>0.0</v>
      </c>
      <c r="G499" s="567">
        <v>500.0</v>
      </c>
      <c r="H499" s="567">
        <v>446.43</v>
      </c>
      <c r="I499" s="567">
        <v>53.57</v>
      </c>
      <c r="J499" s="566" t="s">
        <v>5145</v>
      </c>
    </row>
    <row r="500" ht="10.5" customHeight="1">
      <c r="A500" s="565">
        <v>44782.0</v>
      </c>
      <c r="B500" s="566" t="s">
        <v>5141</v>
      </c>
      <c r="C500" s="566" t="s">
        <v>5177</v>
      </c>
      <c r="D500" s="566" t="s">
        <v>6847</v>
      </c>
      <c r="E500" s="567">
        <v>62.95</v>
      </c>
      <c r="F500" s="567">
        <v>0.0</v>
      </c>
      <c r="G500" s="567">
        <v>70.5</v>
      </c>
      <c r="H500" s="567">
        <v>62.95</v>
      </c>
      <c r="I500" s="567">
        <v>7.55</v>
      </c>
      <c r="J500" s="566" t="s">
        <v>5145</v>
      </c>
    </row>
    <row r="501" ht="10.5" customHeight="1">
      <c r="A501" s="565">
        <v>44783.0</v>
      </c>
      <c r="B501" s="566" t="s">
        <v>5141</v>
      </c>
      <c r="C501" s="566" t="s">
        <v>6697</v>
      </c>
      <c r="D501" s="566" t="s">
        <v>6848</v>
      </c>
      <c r="E501" s="567">
        <v>446.43</v>
      </c>
      <c r="F501" s="567">
        <v>0.0</v>
      </c>
      <c r="G501" s="567">
        <v>500.0</v>
      </c>
      <c r="H501" s="567">
        <v>446.43</v>
      </c>
      <c r="I501" s="567">
        <v>53.57</v>
      </c>
      <c r="J501" s="566" t="s">
        <v>5145</v>
      </c>
    </row>
    <row r="502" ht="10.5" customHeight="1">
      <c r="A502" s="565">
        <v>44783.0</v>
      </c>
      <c r="B502" s="566" t="s">
        <v>5141</v>
      </c>
      <c r="C502" s="566" t="s">
        <v>5177</v>
      </c>
      <c r="D502" s="566" t="s">
        <v>6849</v>
      </c>
      <c r="E502" s="567">
        <v>659.51</v>
      </c>
      <c r="F502" s="567">
        <v>0.0</v>
      </c>
      <c r="G502" s="567">
        <v>738.65</v>
      </c>
      <c r="H502" s="567">
        <v>659.51</v>
      </c>
      <c r="I502" s="567">
        <v>79.14</v>
      </c>
      <c r="J502" s="566" t="s">
        <v>5145</v>
      </c>
    </row>
    <row r="503" ht="10.5" customHeight="1">
      <c r="A503" s="565">
        <v>44785.0</v>
      </c>
      <c r="B503" s="566" t="s">
        <v>5141</v>
      </c>
      <c r="C503" s="566" t="s">
        <v>6850</v>
      </c>
      <c r="D503" s="566" t="s">
        <v>6851</v>
      </c>
      <c r="E503" s="567">
        <v>1696.21</v>
      </c>
      <c r="F503" s="567">
        <v>0.0</v>
      </c>
      <c r="G503" s="567">
        <v>1899.75</v>
      </c>
      <c r="H503" s="567">
        <v>1696.21</v>
      </c>
      <c r="I503" s="567">
        <v>203.54</v>
      </c>
      <c r="J503" s="566" t="s">
        <v>5234</v>
      </c>
    </row>
    <row r="504" ht="10.5" customHeight="1">
      <c r="A504" s="565">
        <v>44785.0</v>
      </c>
      <c r="B504" s="566" t="s">
        <v>5179</v>
      </c>
      <c r="C504" s="566" t="s">
        <v>6852</v>
      </c>
      <c r="D504" s="566" t="s">
        <v>6853</v>
      </c>
      <c r="E504" s="567">
        <v>3642.86</v>
      </c>
      <c r="F504" s="567">
        <v>0.0</v>
      </c>
      <c r="G504" s="567">
        <v>4080.0</v>
      </c>
      <c r="H504" s="567">
        <v>3642.86</v>
      </c>
      <c r="I504" s="567">
        <v>437.14</v>
      </c>
      <c r="J504" s="566" t="s">
        <v>5145</v>
      </c>
    </row>
    <row r="505" ht="10.5" customHeight="1">
      <c r="A505" s="565">
        <v>44786.0</v>
      </c>
      <c r="B505" s="566" t="s">
        <v>5141</v>
      </c>
      <c r="C505" s="566" t="s">
        <v>5177</v>
      </c>
      <c r="D505" s="566" t="s">
        <v>6854</v>
      </c>
      <c r="E505" s="567">
        <v>815.18</v>
      </c>
      <c r="F505" s="567">
        <v>0.0</v>
      </c>
      <c r="G505" s="567">
        <v>913.0</v>
      </c>
      <c r="H505" s="567">
        <v>815.18</v>
      </c>
      <c r="I505" s="567">
        <v>97.82</v>
      </c>
      <c r="J505" s="566" t="s">
        <v>5145</v>
      </c>
    </row>
    <row r="506" ht="10.5" customHeight="1">
      <c r="A506" s="565">
        <v>44789.0</v>
      </c>
      <c r="B506" s="566" t="s">
        <v>5141</v>
      </c>
      <c r="C506" s="566" t="s">
        <v>6855</v>
      </c>
      <c r="D506" s="566" t="s">
        <v>6856</v>
      </c>
      <c r="E506" s="567">
        <v>1087.95</v>
      </c>
      <c r="F506" s="567">
        <v>0.0</v>
      </c>
      <c r="G506" s="567">
        <v>1218.5</v>
      </c>
      <c r="H506" s="567">
        <v>1087.95</v>
      </c>
      <c r="I506" s="567">
        <v>130.55</v>
      </c>
      <c r="J506" s="566" t="s">
        <v>5145</v>
      </c>
    </row>
    <row r="507" ht="10.5" customHeight="1">
      <c r="A507" s="565">
        <v>44791.0</v>
      </c>
      <c r="B507" s="566" t="s">
        <v>5141</v>
      </c>
      <c r="C507" s="566" t="s">
        <v>6679</v>
      </c>
      <c r="D507" s="566" t="s">
        <v>6857</v>
      </c>
      <c r="E507" s="567">
        <v>53.57</v>
      </c>
      <c r="F507" s="567">
        <v>0.0</v>
      </c>
      <c r="G507" s="567">
        <v>60.0</v>
      </c>
      <c r="H507" s="567">
        <v>53.57</v>
      </c>
      <c r="I507" s="567">
        <v>6.43</v>
      </c>
      <c r="J507" s="566" t="s">
        <v>5145</v>
      </c>
    </row>
    <row r="508" ht="10.5" customHeight="1">
      <c r="A508" s="565">
        <v>44791.0</v>
      </c>
      <c r="B508" s="566" t="s">
        <v>5141</v>
      </c>
      <c r="C508" s="566" t="s">
        <v>5177</v>
      </c>
      <c r="D508" s="566" t="s">
        <v>6858</v>
      </c>
      <c r="E508" s="567">
        <v>1030.0</v>
      </c>
      <c r="F508" s="567">
        <v>0.0</v>
      </c>
      <c r="G508" s="567">
        <v>1153.6</v>
      </c>
      <c r="H508" s="567">
        <v>1030.0</v>
      </c>
      <c r="I508" s="567">
        <v>123.6</v>
      </c>
      <c r="J508" s="566" t="s">
        <v>5145</v>
      </c>
    </row>
    <row r="509" ht="10.5" customHeight="1">
      <c r="A509" s="565">
        <v>44792.0</v>
      </c>
      <c r="B509" s="566" t="s">
        <v>5141</v>
      </c>
      <c r="C509" s="566" t="s">
        <v>6859</v>
      </c>
      <c r="D509" s="566" t="s">
        <v>6860</v>
      </c>
      <c r="E509" s="567">
        <v>133.93</v>
      </c>
      <c r="F509" s="567">
        <v>0.0</v>
      </c>
      <c r="G509" s="567">
        <v>150.0</v>
      </c>
      <c r="H509" s="567">
        <v>133.93</v>
      </c>
      <c r="I509" s="567">
        <v>16.07</v>
      </c>
      <c r="J509" s="566" t="s">
        <v>6548</v>
      </c>
    </row>
    <row r="510" ht="10.5" customHeight="1">
      <c r="A510" s="565">
        <v>44792.0</v>
      </c>
      <c r="B510" s="566" t="s">
        <v>5141</v>
      </c>
      <c r="C510" s="566" t="s">
        <v>6861</v>
      </c>
      <c r="D510" s="566" t="s">
        <v>6862</v>
      </c>
      <c r="E510" s="567">
        <v>133.93</v>
      </c>
      <c r="F510" s="567">
        <v>0.0</v>
      </c>
      <c r="G510" s="567">
        <v>150.0</v>
      </c>
      <c r="H510" s="567">
        <v>133.93</v>
      </c>
      <c r="I510" s="567">
        <v>16.07</v>
      </c>
      <c r="J510" s="566" t="s">
        <v>6548</v>
      </c>
    </row>
    <row r="511" ht="10.5" customHeight="1">
      <c r="A511" s="565">
        <v>44796.0</v>
      </c>
      <c r="B511" s="566" t="s">
        <v>5141</v>
      </c>
      <c r="C511" s="566" t="s">
        <v>6863</v>
      </c>
      <c r="D511" s="566" t="s">
        <v>6864</v>
      </c>
      <c r="E511" s="567">
        <v>1007.14</v>
      </c>
      <c r="F511" s="567">
        <v>0.0</v>
      </c>
      <c r="G511" s="567">
        <v>1128.0</v>
      </c>
      <c r="H511" s="567">
        <v>1007.14</v>
      </c>
      <c r="I511" s="567">
        <v>120.86</v>
      </c>
      <c r="J511" s="566" t="s">
        <v>5145</v>
      </c>
    </row>
    <row r="512" ht="10.5" customHeight="1">
      <c r="A512" s="565">
        <v>44799.0</v>
      </c>
      <c r="B512" s="566" t="s">
        <v>5141</v>
      </c>
      <c r="C512" s="566" t="s">
        <v>5177</v>
      </c>
      <c r="D512" s="566" t="s">
        <v>6865</v>
      </c>
      <c r="E512" s="567">
        <v>999.02</v>
      </c>
      <c r="F512" s="567">
        <v>0.0</v>
      </c>
      <c r="G512" s="567">
        <v>1118.9</v>
      </c>
      <c r="H512" s="567">
        <v>999.02</v>
      </c>
      <c r="I512" s="567">
        <v>119.88</v>
      </c>
      <c r="J512" s="566" t="s">
        <v>5145</v>
      </c>
    </row>
    <row r="513" ht="30.0" customHeight="1">
      <c r="A513" s="565">
        <v>44804.0</v>
      </c>
      <c r="B513" s="566" t="s">
        <v>5141</v>
      </c>
      <c r="C513" s="648" t="s">
        <v>6866</v>
      </c>
      <c r="D513" s="566" t="s">
        <v>6867</v>
      </c>
      <c r="E513" s="567">
        <v>2589.29</v>
      </c>
      <c r="F513" s="567">
        <v>0.0</v>
      </c>
      <c r="G513" s="567">
        <v>2900.0</v>
      </c>
      <c r="H513" s="567">
        <v>2589.29</v>
      </c>
      <c r="I513" s="567">
        <v>310.71</v>
      </c>
      <c r="J513" s="566" t="s">
        <v>5660</v>
      </c>
    </row>
    <row r="514" ht="10.5" customHeight="1">
      <c r="A514" s="570" t="s">
        <v>5283</v>
      </c>
      <c r="B514" s="570"/>
      <c r="C514" s="570"/>
      <c r="D514" s="570"/>
      <c r="E514" s="571">
        <f t="shared" ref="E514:I514" si="26">SUM(E492:E513)</f>
        <v>18536.54</v>
      </c>
      <c r="F514" s="571">
        <f t="shared" si="26"/>
        <v>0</v>
      </c>
      <c r="G514" s="571">
        <f t="shared" si="26"/>
        <v>20760.9</v>
      </c>
      <c r="H514" s="571">
        <f t="shared" si="26"/>
        <v>18536.54</v>
      </c>
      <c r="I514" s="571">
        <f t="shared" si="26"/>
        <v>2224.36</v>
      </c>
      <c r="J514" s="570"/>
    </row>
    <row r="515" ht="12.75" customHeight="1"/>
    <row r="516" ht="10.5" customHeight="1">
      <c r="A516" s="573" t="s">
        <v>5284</v>
      </c>
      <c r="B516" s="573"/>
      <c r="C516" s="573"/>
      <c r="D516" s="573"/>
      <c r="E516" s="574">
        <f t="shared" ref="E516:I516" si="27">SUM(E470,E489,E514)</f>
        <v>35989.04</v>
      </c>
      <c r="F516" s="574">
        <f t="shared" si="27"/>
        <v>0</v>
      </c>
      <c r="G516" s="574">
        <f t="shared" si="27"/>
        <v>39900.9</v>
      </c>
      <c r="H516" s="574">
        <f t="shared" si="27"/>
        <v>35989.04</v>
      </c>
      <c r="I516" s="574">
        <f t="shared" si="27"/>
        <v>3911.86</v>
      </c>
      <c r="J516" s="573"/>
    </row>
    <row r="517" ht="14.25" customHeight="1"/>
    <row r="518" ht="14.25" customHeight="1">
      <c r="A518" s="576"/>
      <c r="B518" s="576"/>
      <c r="C518" s="576"/>
      <c r="D518" s="576"/>
      <c r="E518" s="576"/>
      <c r="F518" s="576"/>
      <c r="G518" s="576"/>
      <c r="H518" s="576"/>
      <c r="I518" s="576"/>
      <c r="J518" s="576"/>
      <c r="K518" s="657"/>
      <c r="L518" s="657"/>
      <c r="M518" s="657"/>
      <c r="N518" s="657"/>
      <c r="O518" s="657"/>
      <c r="P518" s="657"/>
      <c r="Q518" s="657"/>
      <c r="R518" s="657"/>
      <c r="S518" s="657"/>
      <c r="T518" s="657"/>
      <c r="U518" s="657"/>
      <c r="V518" s="657"/>
      <c r="W518" s="657"/>
      <c r="X518" s="657"/>
      <c r="Y518" s="657"/>
      <c r="Z518" s="657"/>
    </row>
    <row r="519" ht="14.25" customHeight="1"/>
    <row r="520" ht="25.5" customHeight="1">
      <c r="A520" s="558" t="s">
        <v>6560</v>
      </c>
      <c r="K520" s="2"/>
      <c r="L520" s="2"/>
      <c r="M520" s="2"/>
      <c r="N520" s="2"/>
      <c r="O520" s="2"/>
      <c r="P520" s="2"/>
      <c r="Q520" s="2"/>
      <c r="R520" s="2"/>
      <c r="S520" s="2"/>
      <c r="T520" s="2"/>
      <c r="U520" s="2"/>
      <c r="V520" s="2"/>
      <c r="W520" s="2"/>
      <c r="X520" s="2"/>
      <c r="Y520" s="2"/>
      <c r="Z520" s="2"/>
    </row>
    <row r="521" ht="18.0" customHeight="1">
      <c r="A521" s="559" t="s">
        <v>5129</v>
      </c>
      <c r="K521" s="2"/>
      <c r="L521" s="2"/>
      <c r="M521" s="2"/>
      <c r="N521" s="2"/>
      <c r="O521" s="2"/>
      <c r="P521" s="2"/>
      <c r="Q521" s="2"/>
      <c r="R521" s="2"/>
      <c r="S521" s="2"/>
      <c r="T521" s="2"/>
      <c r="U521" s="2"/>
      <c r="V521" s="2"/>
      <c r="W521" s="2"/>
      <c r="X521" s="2"/>
      <c r="Y521" s="2"/>
      <c r="Z521" s="2"/>
    </row>
    <row r="522" ht="18.0" customHeight="1">
      <c r="A522" s="559" t="s">
        <v>6333</v>
      </c>
      <c r="K522" s="2"/>
      <c r="L522" s="2"/>
      <c r="M522" s="2"/>
      <c r="N522" s="2"/>
      <c r="O522" s="2"/>
      <c r="P522" s="2"/>
      <c r="Q522" s="2"/>
      <c r="R522" s="2"/>
      <c r="S522" s="2"/>
      <c r="T522" s="2"/>
      <c r="U522" s="2"/>
      <c r="V522" s="2"/>
      <c r="W522" s="2"/>
      <c r="X522" s="2"/>
      <c r="Y522" s="2"/>
      <c r="Z522" s="2"/>
    </row>
    <row r="523" ht="12.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41.25" customHeight="1">
      <c r="A524" s="560" t="s">
        <v>6524</v>
      </c>
      <c r="K524" s="2"/>
      <c r="L524" s="2"/>
      <c r="M524" s="2"/>
      <c r="N524" s="2"/>
      <c r="O524" s="2"/>
      <c r="P524" s="2"/>
      <c r="Q524" s="2"/>
      <c r="R524" s="2"/>
      <c r="S524" s="2"/>
      <c r="T524" s="2"/>
      <c r="U524" s="2"/>
      <c r="V524" s="2"/>
      <c r="W524" s="2"/>
      <c r="X524" s="2"/>
      <c r="Y524" s="2"/>
      <c r="Z524" s="2"/>
    </row>
    <row r="525" ht="12.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0.5" customHeight="1">
      <c r="A526" s="561" t="s">
        <v>97</v>
      </c>
      <c r="B526" s="561" t="s">
        <v>5132</v>
      </c>
      <c r="C526" s="561" t="s">
        <v>101</v>
      </c>
      <c r="D526" s="561" t="s">
        <v>5134</v>
      </c>
      <c r="E526" s="562" t="s">
        <v>5135</v>
      </c>
      <c r="F526" s="562" t="s">
        <v>5136</v>
      </c>
      <c r="G526" s="562" t="s">
        <v>5137</v>
      </c>
      <c r="H526" s="562" t="s">
        <v>5138</v>
      </c>
      <c r="I526" s="562" t="s">
        <v>5139</v>
      </c>
      <c r="J526" s="561" t="s">
        <v>5140</v>
      </c>
      <c r="K526" s="2"/>
      <c r="L526" s="2"/>
      <c r="M526" s="2"/>
      <c r="N526" s="2"/>
      <c r="O526" s="2"/>
      <c r="P526" s="2"/>
      <c r="Q526" s="2"/>
      <c r="R526" s="2"/>
      <c r="S526" s="2"/>
      <c r="T526" s="2"/>
      <c r="U526" s="2"/>
      <c r="V526" s="2"/>
      <c r="W526" s="2"/>
      <c r="X526" s="2"/>
      <c r="Y526" s="2"/>
      <c r="Z526" s="2"/>
    </row>
    <row r="527" ht="12.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2.75" customHeight="1">
      <c r="A528" s="564" t="s">
        <v>6816</v>
      </c>
      <c r="B528" s="13"/>
      <c r="C528" s="13"/>
      <c r="D528" s="13"/>
      <c r="E528" s="13"/>
      <c r="F528" s="13"/>
      <c r="G528" s="13"/>
      <c r="H528" s="13"/>
      <c r="I528" s="13"/>
      <c r="J528" s="13"/>
      <c r="K528" s="2"/>
      <c r="L528" s="2"/>
      <c r="M528" s="2"/>
      <c r="N528" s="2"/>
      <c r="O528" s="2"/>
      <c r="P528" s="2"/>
      <c r="Q528" s="2"/>
      <c r="R528" s="2"/>
      <c r="S528" s="2"/>
      <c r="T528" s="2"/>
      <c r="U528" s="2"/>
      <c r="V528" s="2"/>
      <c r="W528" s="2"/>
      <c r="X528" s="2"/>
      <c r="Y528" s="2"/>
      <c r="Z528" s="2"/>
    </row>
    <row r="529" ht="20.25" customHeight="1">
      <c r="A529" s="607">
        <v>44776.0</v>
      </c>
      <c r="B529" s="608" t="s">
        <v>5179</v>
      </c>
      <c r="C529" s="656" t="s">
        <v>6817</v>
      </c>
      <c r="D529" s="608" t="s">
        <v>6818</v>
      </c>
      <c r="E529" s="609">
        <v>14062.5</v>
      </c>
      <c r="F529" s="609">
        <v>0.0</v>
      </c>
      <c r="G529" s="609">
        <v>15750.0</v>
      </c>
      <c r="H529" s="609">
        <v>14062.5</v>
      </c>
      <c r="I529" s="609">
        <v>1687.5</v>
      </c>
      <c r="J529" s="608" t="s">
        <v>6819</v>
      </c>
      <c r="K529" s="2"/>
      <c r="L529" s="2"/>
      <c r="M529" s="2"/>
      <c r="N529" s="2"/>
      <c r="O529" s="2"/>
      <c r="P529" s="2"/>
      <c r="Q529" s="2"/>
      <c r="R529" s="2"/>
      <c r="S529" s="2"/>
      <c r="T529" s="2"/>
      <c r="U529" s="2"/>
      <c r="V529" s="2"/>
      <c r="W529" s="2"/>
      <c r="X529" s="2"/>
      <c r="Y529" s="2"/>
      <c r="Z529" s="2"/>
    </row>
    <row r="530" ht="10.5" customHeight="1">
      <c r="A530" s="570" t="s">
        <v>6820</v>
      </c>
      <c r="B530" s="570"/>
      <c r="C530" s="570"/>
      <c r="D530" s="570"/>
      <c r="E530" s="571">
        <f t="shared" ref="E530:I530" si="28">E529</f>
        <v>14062.5</v>
      </c>
      <c r="F530" s="571">
        <f t="shared" si="28"/>
        <v>0</v>
      </c>
      <c r="G530" s="571">
        <f t="shared" si="28"/>
        <v>15750</v>
      </c>
      <c r="H530" s="571">
        <f t="shared" si="28"/>
        <v>14062.5</v>
      </c>
      <c r="I530" s="571">
        <f t="shared" si="28"/>
        <v>1687.5</v>
      </c>
      <c r="J530" s="570"/>
      <c r="K530" s="2"/>
      <c r="L530" s="2"/>
      <c r="M530" s="2"/>
      <c r="N530" s="2"/>
      <c r="O530" s="2"/>
      <c r="P530" s="2"/>
      <c r="Q530" s="2"/>
      <c r="R530" s="2"/>
      <c r="S530" s="2"/>
      <c r="T530" s="2"/>
      <c r="U530" s="2"/>
      <c r="V530" s="2"/>
      <c r="W530" s="2"/>
      <c r="X530" s="2"/>
      <c r="Y530" s="2"/>
      <c r="Z530" s="2"/>
    </row>
    <row r="531" ht="12.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2.75" customHeight="1">
      <c r="A532" s="564" t="s">
        <v>67</v>
      </c>
      <c r="B532" s="13"/>
      <c r="C532" s="13"/>
      <c r="D532" s="13"/>
      <c r="E532" s="13"/>
      <c r="F532" s="13"/>
      <c r="G532" s="13"/>
      <c r="H532" s="13"/>
      <c r="I532" s="13"/>
      <c r="J532" s="13"/>
      <c r="K532" s="2"/>
      <c r="L532" s="2"/>
      <c r="M532" s="2"/>
      <c r="N532" s="2"/>
      <c r="O532" s="2"/>
      <c r="P532" s="2"/>
      <c r="Q532" s="2"/>
      <c r="R532" s="2"/>
      <c r="S532" s="2"/>
      <c r="T532" s="2"/>
      <c r="U532" s="2"/>
      <c r="V532" s="2"/>
      <c r="W532" s="2"/>
      <c r="X532" s="2"/>
      <c r="Y532" s="2"/>
      <c r="Z532" s="2"/>
    </row>
    <row r="533" ht="10.5" customHeight="1">
      <c r="A533" s="607">
        <v>44743.0</v>
      </c>
      <c r="B533" s="608" t="s">
        <v>5141</v>
      </c>
      <c r="C533" s="608" t="s">
        <v>6647</v>
      </c>
      <c r="D533" s="608" t="s">
        <v>6774</v>
      </c>
      <c r="E533" s="609">
        <v>150.0</v>
      </c>
      <c r="F533" s="609">
        <v>0.0</v>
      </c>
      <c r="G533" s="609">
        <v>150.0</v>
      </c>
      <c r="H533" s="609">
        <v>150.0</v>
      </c>
      <c r="I533" s="609">
        <v>0.0</v>
      </c>
      <c r="J533" s="608" t="s">
        <v>5145</v>
      </c>
      <c r="K533" s="2"/>
      <c r="L533" s="2"/>
      <c r="M533" s="2"/>
      <c r="N533" s="2"/>
      <c r="O533" s="2"/>
      <c r="P533" s="2"/>
      <c r="Q533" s="2"/>
      <c r="R533" s="2"/>
      <c r="S533" s="2"/>
      <c r="T533" s="2"/>
      <c r="U533" s="2"/>
      <c r="V533" s="2"/>
      <c r="W533" s="2"/>
      <c r="X533" s="2"/>
      <c r="Y533" s="2"/>
      <c r="Z533" s="2"/>
    </row>
    <row r="534" ht="10.5" customHeight="1">
      <c r="A534" s="565">
        <v>44747.0</v>
      </c>
      <c r="B534" s="566" t="s">
        <v>5141</v>
      </c>
      <c r="C534" s="566" t="s">
        <v>6647</v>
      </c>
      <c r="D534" s="566" t="s">
        <v>6775</v>
      </c>
      <c r="E534" s="567">
        <v>180.0</v>
      </c>
      <c r="F534" s="567">
        <v>0.0</v>
      </c>
      <c r="G534" s="567">
        <v>180.0</v>
      </c>
      <c r="H534" s="567">
        <v>180.0</v>
      </c>
      <c r="I534" s="567">
        <v>0.0</v>
      </c>
      <c r="J534" s="566" t="s">
        <v>5145</v>
      </c>
      <c r="K534" s="2"/>
      <c r="L534" s="2"/>
      <c r="M534" s="2"/>
      <c r="N534" s="2"/>
      <c r="O534" s="2"/>
      <c r="P534" s="2"/>
      <c r="Q534" s="2"/>
      <c r="R534" s="2"/>
      <c r="S534" s="2"/>
      <c r="T534" s="2"/>
      <c r="U534" s="2"/>
      <c r="V534" s="2"/>
      <c r="W534" s="2"/>
      <c r="X534" s="2"/>
      <c r="Y534" s="2"/>
      <c r="Z534" s="2"/>
    </row>
    <row r="535" ht="10.5" customHeight="1">
      <c r="A535" s="565">
        <v>44748.0</v>
      </c>
      <c r="B535" s="566" t="s">
        <v>5141</v>
      </c>
      <c r="C535" s="566" t="s">
        <v>6647</v>
      </c>
      <c r="D535" s="566" t="s">
        <v>6776</v>
      </c>
      <c r="E535" s="567">
        <v>150.0</v>
      </c>
      <c r="F535" s="567">
        <v>0.0</v>
      </c>
      <c r="G535" s="567">
        <v>150.0</v>
      </c>
      <c r="H535" s="567">
        <v>150.0</v>
      </c>
      <c r="I535" s="567">
        <v>0.0</v>
      </c>
      <c r="J535" s="566" t="s">
        <v>5145</v>
      </c>
      <c r="K535" s="2"/>
      <c r="L535" s="2"/>
      <c r="M535" s="2"/>
      <c r="N535" s="2"/>
      <c r="O535" s="2"/>
      <c r="P535" s="2"/>
      <c r="Q535" s="2"/>
      <c r="R535" s="2"/>
      <c r="S535" s="2"/>
      <c r="T535" s="2"/>
      <c r="U535" s="2"/>
      <c r="V535" s="2"/>
      <c r="W535" s="2"/>
      <c r="X535" s="2"/>
      <c r="Y535" s="2"/>
      <c r="Z535" s="2"/>
    </row>
    <row r="536" ht="10.5" customHeight="1">
      <c r="A536" s="565">
        <v>44750.0</v>
      </c>
      <c r="B536" s="566" t="s">
        <v>5141</v>
      </c>
      <c r="C536" s="566" t="s">
        <v>6647</v>
      </c>
      <c r="D536" s="566" t="s">
        <v>6777</v>
      </c>
      <c r="E536" s="567">
        <v>120.0</v>
      </c>
      <c r="F536" s="567">
        <v>0.0</v>
      </c>
      <c r="G536" s="567">
        <v>120.0</v>
      </c>
      <c r="H536" s="567">
        <v>120.0</v>
      </c>
      <c r="I536" s="567">
        <v>0.0</v>
      </c>
      <c r="J536" s="566" t="s">
        <v>5145</v>
      </c>
      <c r="K536" s="2"/>
      <c r="L536" s="2"/>
      <c r="M536" s="2"/>
      <c r="N536" s="2"/>
      <c r="O536" s="2"/>
      <c r="P536" s="2"/>
      <c r="Q536" s="2"/>
      <c r="R536" s="2"/>
      <c r="S536" s="2"/>
      <c r="T536" s="2"/>
      <c r="U536" s="2"/>
      <c r="V536" s="2"/>
      <c r="W536" s="2"/>
      <c r="X536" s="2"/>
      <c r="Y536" s="2"/>
      <c r="Z536" s="2"/>
    </row>
    <row r="537" ht="10.5" customHeight="1">
      <c r="A537" s="565">
        <v>44751.0</v>
      </c>
      <c r="B537" s="566" t="s">
        <v>5141</v>
      </c>
      <c r="C537" s="566" t="s">
        <v>6647</v>
      </c>
      <c r="D537" s="566" t="s">
        <v>6778</v>
      </c>
      <c r="E537" s="567">
        <v>450.0</v>
      </c>
      <c r="F537" s="567">
        <v>0.0</v>
      </c>
      <c r="G537" s="567">
        <v>450.0</v>
      </c>
      <c r="H537" s="567">
        <v>450.0</v>
      </c>
      <c r="I537" s="567">
        <v>0.0</v>
      </c>
      <c r="J537" s="566" t="s">
        <v>5145</v>
      </c>
      <c r="K537" s="2"/>
      <c r="L537" s="2"/>
      <c r="M537" s="2"/>
      <c r="N537" s="2"/>
      <c r="O537" s="2"/>
      <c r="P537" s="2"/>
      <c r="Q537" s="2"/>
      <c r="R537" s="2"/>
      <c r="S537" s="2"/>
      <c r="T537" s="2"/>
      <c r="U537" s="2"/>
      <c r="V537" s="2"/>
      <c r="W537" s="2"/>
      <c r="X537" s="2"/>
      <c r="Y537" s="2"/>
      <c r="Z537" s="2"/>
    </row>
    <row r="538" ht="10.5" customHeight="1">
      <c r="A538" s="565">
        <v>44754.0</v>
      </c>
      <c r="B538" s="566" t="s">
        <v>5141</v>
      </c>
      <c r="C538" s="566" t="s">
        <v>6779</v>
      </c>
      <c r="D538" s="566" t="s">
        <v>6780</v>
      </c>
      <c r="E538" s="567">
        <v>650.0</v>
      </c>
      <c r="F538" s="567">
        <v>0.0</v>
      </c>
      <c r="G538" s="567">
        <v>650.0</v>
      </c>
      <c r="H538" s="567">
        <v>650.0</v>
      </c>
      <c r="I538" s="567">
        <v>0.0</v>
      </c>
      <c r="J538" s="566" t="s">
        <v>5145</v>
      </c>
      <c r="K538" s="2"/>
      <c r="L538" s="2"/>
      <c r="M538" s="2"/>
      <c r="N538" s="2"/>
      <c r="O538" s="2"/>
      <c r="P538" s="2"/>
      <c r="Q538" s="2"/>
      <c r="R538" s="2"/>
      <c r="S538" s="2"/>
      <c r="T538" s="2"/>
      <c r="U538" s="2"/>
      <c r="V538" s="2"/>
      <c r="W538" s="2"/>
      <c r="X538" s="2"/>
      <c r="Y538" s="2"/>
      <c r="Z538" s="2"/>
    </row>
    <row r="539" ht="10.5" customHeight="1">
      <c r="A539" s="565">
        <v>44755.0</v>
      </c>
      <c r="B539" s="566" t="s">
        <v>5141</v>
      </c>
      <c r="C539" s="566" t="s">
        <v>6647</v>
      </c>
      <c r="D539" s="566" t="s">
        <v>6781</v>
      </c>
      <c r="E539" s="567">
        <v>270.0</v>
      </c>
      <c r="F539" s="567">
        <v>0.0</v>
      </c>
      <c r="G539" s="567">
        <v>270.0</v>
      </c>
      <c r="H539" s="567">
        <v>270.0</v>
      </c>
      <c r="I539" s="567">
        <v>0.0</v>
      </c>
      <c r="J539" s="566" t="s">
        <v>5145</v>
      </c>
      <c r="K539" s="2"/>
      <c r="L539" s="2"/>
      <c r="M539" s="2"/>
      <c r="N539" s="2"/>
      <c r="O539" s="2"/>
      <c r="P539" s="2"/>
      <c r="Q539" s="2"/>
      <c r="R539" s="2"/>
      <c r="S539" s="2"/>
      <c r="T539" s="2"/>
      <c r="U539" s="2"/>
      <c r="V539" s="2"/>
      <c r="W539" s="2"/>
      <c r="X539" s="2"/>
      <c r="Y539" s="2"/>
      <c r="Z539" s="2"/>
    </row>
    <row r="540" ht="10.5" customHeight="1">
      <c r="A540" s="565">
        <v>44757.0</v>
      </c>
      <c r="B540" s="566" t="s">
        <v>5141</v>
      </c>
      <c r="C540" s="566" t="s">
        <v>6647</v>
      </c>
      <c r="D540" s="566" t="s">
        <v>6782</v>
      </c>
      <c r="E540" s="567">
        <v>300.0</v>
      </c>
      <c r="F540" s="567">
        <v>0.0</v>
      </c>
      <c r="G540" s="567">
        <v>300.0</v>
      </c>
      <c r="H540" s="567">
        <v>300.0</v>
      </c>
      <c r="I540" s="567">
        <v>0.0</v>
      </c>
      <c r="J540" s="566" t="s">
        <v>5145</v>
      </c>
      <c r="K540" s="2"/>
      <c r="L540" s="2"/>
      <c r="M540" s="2"/>
      <c r="N540" s="2"/>
      <c r="O540" s="2"/>
      <c r="P540" s="2"/>
      <c r="Q540" s="2"/>
      <c r="R540" s="2"/>
      <c r="S540" s="2"/>
      <c r="T540" s="2"/>
      <c r="U540" s="2"/>
      <c r="V540" s="2"/>
      <c r="W540" s="2"/>
      <c r="X540" s="2"/>
      <c r="Y540" s="2"/>
      <c r="Z540" s="2"/>
    </row>
    <row r="541" ht="10.5" customHeight="1">
      <c r="A541" s="565">
        <v>44761.0</v>
      </c>
      <c r="B541" s="566" t="s">
        <v>5141</v>
      </c>
      <c r="C541" s="566" t="s">
        <v>6647</v>
      </c>
      <c r="D541" s="566" t="s">
        <v>6783</v>
      </c>
      <c r="E541" s="567">
        <v>240.0</v>
      </c>
      <c r="F541" s="567">
        <v>0.0</v>
      </c>
      <c r="G541" s="567">
        <v>240.0</v>
      </c>
      <c r="H541" s="567">
        <v>240.0</v>
      </c>
      <c r="I541" s="567">
        <v>0.0</v>
      </c>
      <c r="J541" s="566" t="s">
        <v>5145</v>
      </c>
      <c r="K541" s="2"/>
      <c r="L541" s="2"/>
      <c r="M541" s="2"/>
      <c r="N541" s="2"/>
      <c r="O541" s="2"/>
      <c r="P541" s="2"/>
      <c r="Q541" s="2"/>
      <c r="R541" s="2"/>
      <c r="S541" s="2"/>
      <c r="T541" s="2"/>
      <c r="U541" s="2"/>
      <c r="V541" s="2"/>
      <c r="W541" s="2"/>
      <c r="X541" s="2"/>
      <c r="Y541" s="2"/>
      <c r="Z541" s="2"/>
    </row>
    <row r="542" ht="10.5" customHeight="1">
      <c r="A542" s="565">
        <v>44762.0</v>
      </c>
      <c r="B542" s="566" t="s">
        <v>5141</v>
      </c>
      <c r="C542" s="566" t="s">
        <v>6647</v>
      </c>
      <c r="D542" s="566" t="s">
        <v>6784</v>
      </c>
      <c r="E542" s="567">
        <v>180.0</v>
      </c>
      <c r="F542" s="567">
        <v>0.0</v>
      </c>
      <c r="G542" s="567">
        <v>180.0</v>
      </c>
      <c r="H542" s="567">
        <v>180.0</v>
      </c>
      <c r="I542" s="567">
        <v>0.0</v>
      </c>
      <c r="J542" s="566" t="s">
        <v>5145</v>
      </c>
      <c r="K542" s="2"/>
      <c r="L542" s="2"/>
      <c r="M542" s="2"/>
      <c r="N542" s="2"/>
      <c r="O542" s="2"/>
      <c r="P542" s="2"/>
      <c r="Q542" s="2"/>
      <c r="R542" s="2"/>
      <c r="S542" s="2"/>
      <c r="T542" s="2"/>
      <c r="U542" s="2"/>
      <c r="V542" s="2"/>
      <c r="W542" s="2"/>
      <c r="X542" s="2"/>
      <c r="Y542" s="2"/>
      <c r="Z542" s="2"/>
    </row>
    <row r="543" ht="10.5" customHeight="1">
      <c r="A543" s="565">
        <v>44764.0</v>
      </c>
      <c r="B543" s="566" t="s">
        <v>5141</v>
      </c>
      <c r="C543" s="566" t="s">
        <v>6647</v>
      </c>
      <c r="D543" s="566" t="s">
        <v>6785</v>
      </c>
      <c r="E543" s="567">
        <v>450.0</v>
      </c>
      <c r="F543" s="567">
        <v>0.0</v>
      </c>
      <c r="G543" s="567">
        <v>450.0</v>
      </c>
      <c r="H543" s="567">
        <v>450.0</v>
      </c>
      <c r="I543" s="567">
        <v>0.0</v>
      </c>
      <c r="J543" s="566" t="s">
        <v>5145</v>
      </c>
      <c r="K543" s="2"/>
      <c r="L543" s="2"/>
      <c r="M543" s="2"/>
      <c r="N543" s="2"/>
      <c r="O543" s="2"/>
      <c r="P543" s="2"/>
      <c r="Q543" s="2"/>
      <c r="R543" s="2"/>
      <c r="S543" s="2"/>
      <c r="T543" s="2"/>
      <c r="U543" s="2"/>
      <c r="V543" s="2"/>
      <c r="W543" s="2"/>
      <c r="X543" s="2"/>
      <c r="Y543" s="2"/>
      <c r="Z543" s="2"/>
    </row>
    <row r="544" ht="10.5" customHeight="1">
      <c r="A544" s="565">
        <v>44769.0</v>
      </c>
      <c r="B544" s="566" t="s">
        <v>5141</v>
      </c>
      <c r="C544" s="566" t="s">
        <v>6647</v>
      </c>
      <c r="D544" s="566" t="s">
        <v>6786</v>
      </c>
      <c r="E544" s="567">
        <v>240.0</v>
      </c>
      <c r="F544" s="567">
        <v>0.0</v>
      </c>
      <c r="G544" s="567">
        <v>240.0</v>
      </c>
      <c r="H544" s="567">
        <v>240.0</v>
      </c>
      <c r="I544" s="567">
        <v>0.0</v>
      </c>
      <c r="J544" s="566" t="s">
        <v>5145</v>
      </c>
      <c r="K544" s="2"/>
      <c r="L544" s="2"/>
      <c r="M544" s="2"/>
      <c r="N544" s="2"/>
      <c r="O544" s="2"/>
      <c r="P544" s="2"/>
      <c r="Q544" s="2"/>
      <c r="R544" s="2"/>
      <c r="S544" s="2"/>
      <c r="T544" s="2"/>
      <c r="U544" s="2"/>
      <c r="V544" s="2"/>
      <c r="W544" s="2"/>
      <c r="X544" s="2"/>
      <c r="Y544" s="2"/>
      <c r="Z544" s="2"/>
    </row>
    <row r="545" ht="10.5" customHeight="1">
      <c r="A545" s="565">
        <v>44771.0</v>
      </c>
      <c r="B545" s="566" t="s">
        <v>5141</v>
      </c>
      <c r="C545" s="566" t="s">
        <v>6647</v>
      </c>
      <c r="D545" s="566" t="s">
        <v>6787</v>
      </c>
      <c r="E545" s="567">
        <v>150.0</v>
      </c>
      <c r="F545" s="567">
        <v>0.0</v>
      </c>
      <c r="G545" s="567">
        <v>150.0</v>
      </c>
      <c r="H545" s="567">
        <v>150.0</v>
      </c>
      <c r="I545" s="567">
        <v>0.0</v>
      </c>
      <c r="J545" s="566" t="s">
        <v>5145</v>
      </c>
      <c r="K545" s="2"/>
      <c r="L545" s="2"/>
      <c r="M545" s="2"/>
      <c r="N545" s="2"/>
      <c r="O545" s="2"/>
      <c r="P545" s="2"/>
      <c r="Q545" s="2"/>
      <c r="R545" s="2"/>
      <c r="S545" s="2"/>
      <c r="T545" s="2"/>
      <c r="U545" s="2"/>
      <c r="V545" s="2"/>
      <c r="W545" s="2"/>
      <c r="X545" s="2"/>
      <c r="Y545" s="2"/>
      <c r="Z545" s="2"/>
    </row>
    <row r="546" ht="10.5" customHeight="1">
      <c r="A546" s="565">
        <v>44775.0</v>
      </c>
      <c r="B546" s="566" t="s">
        <v>5141</v>
      </c>
      <c r="C546" s="566" t="s">
        <v>6647</v>
      </c>
      <c r="D546" s="566" t="s">
        <v>6821</v>
      </c>
      <c r="E546" s="567">
        <v>240.0</v>
      </c>
      <c r="F546" s="567">
        <v>0.0</v>
      </c>
      <c r="G546" s="567">
        <v>240.0</v>
      </c>
      <c r="H546" s="567">
        <v>240.0</v>
      </c>
      <c r="I546" s="567">
        <v>0.0</v>
      </c>
      <c r="J546" s="566" t="s">
        <v>5145</v>
      </c>
      <c r="K546" s="2"/>
      <c r="L546" s="2"/>
      <c r="M546" s="2"/>
      <c r="N546" s="2"/>
      <c r="O546" s="2"/>
      <c r="P546" s="2"/>
      <c r="Q546" s="2"/>
      <c r="R546" s="2"/>
      <c r="S546" s="2"/>
      <c r="T546" s="2"/>
      <c r="U546" s="2"/>
      <c r="V546" s="2"/>
      <c r="W546" s="2"/>
      <c r="X546" s="2"/>
      <c r="Y546" s="2"/>
      <c r="Z546" s="2"/>
    </row>
    <row r="547" ht="10.5" customHeight="1">
      <c r="A547" s="565">
        <v>44776.0</v>
      </c>
      <c r="B547" s="566" t="s">
        <v>5141</v>
      </c>
      <c r="C547" s="566" t="s">
        <v>6647</v>
      </c>
      <c r="D547" s="566" t="s">
        <v>6822</v>
      </c>
      <c r="E547" s="567">
        <v>180.0</v>
      </c>
      <c r="F547" s="567">
        <v>0.0</v>
      </c>
      <c r="G547" s="567">
        <v>180.0</v>
      </c>
      <c r="H547" s="567">
        <v>180.0</v>
      </c>
      <c r="I547" s="567">
        <v>0.0</v>
      </c>
      <c r="J547" s="566" t="s">
        <v>5145</v>
      </c>
      <c r="K547" s="2"/>
      <c r="L547" s="2"/>
      <c r="M547" s="2"/>
      <c r="N547" s="2"/>
      <c r="O547" s="2"/>
      <c r="P547" s="2"/>
      <c r="Q547" s="2"/>
      <c r="R547" s="2"/>
      <c r="S547" s="2"/>
      <c r="T547" s="2"/>
      <c r="U547" s="2"/>
      <c r="V547" s="2"/>
      <c r="W547" s="2"/>
      <c r="X547" s="2"/>
      <c r="Y547" s="2"/>
      <c r="Z547" s="2"/>
    </row>
    <row r="548" ht="10.5" customHeight="1">
      <c r="A548" s="565">
        <v>44777.0</v>
      </c>
      <c r="B548" s="566" t="s">
        <v>5141</v>
      </c>
      <c r="C548" s="566" t="s">
        <v>6647</v>
      </c>
      <c r="D548" s="566" t="s">
        <v>6823</v>
      </c>
      <c r="E548" s="567">
        <v>210.0</v>
      </c>
      <c r="F548" s="567">
        <v>0.0</v>
      </c>
      <c r="G548" s="567">
        <v>210.0</v>
      </c>
      <c r="H548" s="567">
        <v>210.0</v>
      </c>
      <c r="I548" s="567">
        <v>0.0</v>
      </c>
      <c r="J548" s="566" t="s">
        <v>5145</v>
      </c>
      <c r="K548" s="2"/>
      <c r="L548" s="2"/>
      <c r="M548" s="2"/>
      <c r="N548" s="2"/>
      <c r="O548" s="2"/>
      <c r="P548" s="2"/>
      <c r="Q548" s="2"/>
      <c r="R548" s="2"/>
      <c r="S548" s="2"/>
      <c r="T548" s="2"/>
      <c r="U548" s="2"/>
      <c r="V548" s="2"/>
      <c r="W548" s="2"/>
      <c r="X548" s="2"/>
      <c r="Y548" s="2"/>
      <c r="Z548" s="2"/>
    </row>
    <row r="549" ht="10.5" customHeight="1">
      <c r="A549" s="565">
        <v>44778.0</v>
      </c>
      <c r="B549" s="566" t="s">
        <v>5141</v>
      </c>
      <c r="C549" s="566" t="s">
        <v>6647</v>
      </c>
      <c r="D549" s="566" t="s">
        <v>6824</v>
      </c>
      <c r="E549" s="567">
        <v>180.0</v>
      </c>
      <c r="F549" s="567">
        <v>0.0</v>
      </c>
      <c r="G549" s="567">
        <v>180.0</v>
      </c>
      <c r="H549" s="567">
        <v>180.0</v>
      </c>
      <c r="I549" s="567">
        <v>0.0</v>
      </c>
      <c r="J549" s="566" t="s">
        <v>5145</v>
      </c>
      <c r="K549" s="2"/>
      <c r="L549" s="2"/>
      <c r="M549" s="2"/>
      <c r="N549" s="2"/>
      <c r="O549" s="2"/>
      <c r="P549" s="2"/>
      <c r="Q549" s="2"/>
      <c r="R549" s="2"/>
      <c r="S549" s="2"/>
      <c r="T549" s="2"/>
      <c r="U549" s="2"/>
      <c r="V549" s="2"/>
      <c r="W549" s="2"/>
      <c r="X549" s="2"/>
      <c r="Y549" s="2"/>
      <c r="Z549" s="2"/>
    </row>
    <row r="550" ht="10.5" customHeight="1">
      <c r="A550" s="565">
        <v>44782.0</v>
      </c>
      <c r="B550" s="566" t="s">
        <v>5141</v>
      </c>
      <c r="C550" s="566" t="s">
        <v>6647</v>
      </c>
      <c r="D550" s="566" t="s">
        <v>6825</v>
      </c>
      <c r="E550" s="567">
        <v>300.0</v>
      </c>
      <c r="F550" s="567">
        <v>0.0</v>
      </c>
      <c r="G550" s="567">
        <v>300.0</v>
      </c>
      <c r="H550" s="567">
        <v>300.0</v>
      </c>
      <c r="I550" s="567">
        <v>0.0</v>
      </c>
      <c r="J550" s="566" t="s">
        <v>5145</v>
      </c>
      <c r="K550" s="2"/>
      <c r="L550" s="2"/>
      <c r="M550" s="2"/>
      <c r="N550" s="2"/>
      <c r="O550" s="2"/>
      <c r="P550" s="2"/>
      <c r="Q550" s="2"/>
      <c r="R550" s="2"/>
      <c r="S550" s="2"/>
      <c r="T550" s="2"/>
      <c r="U550" s="2"/>
      <c r="V550" s="2"/>
      <c r="W550" s="2"/>
      <c r="X550" s="2"/>
      <c r="Y550" s="2"/>
      <c r="Z550" s="2"/>
    </row>
    <row r="551" ht="10.5" customHeight="1">
      <c r="A551" s="565">
        <v>44783.0</v>
      </c>
      <c r="B551" s="566" t="s">
        <v>5141</v>
      </c>
      <c r="C551" s="566" t="s">
        <v>6647</v>
      </c>
      <c r="D551" s="566" t="s">
        <v>6826</v>
      </c>
      <c r="E551" s="567">
        <v>180.0</v>
      </c>
      <c r="F551" s="567">
        <v>0.0</v>
      </c>
      <c r="G551" s="567">
        <v>180.0</v>
      </c>
      <c r="H551" s="567">
        <v>180.0</v>
      </c>
      <c r="I551" s="567">
        <v>0.0</v>
      </c>
      <c r="J551" s="566" t="s">
        <v>5145</v>
      </c>
      <c r="K551" s="2"/>
      <c r="L551" s="2"/>
      <c r="M551" s="2"/>
      <c r="N551" s="2"/>
      <c r="O551" s="2"/>
      <c r="P551" s="2"/>
      <c r="Q551" s="2"/>
      <c r="R551" s="2"/>
      <c r="S551" s="2"/>
      <c r="T551" s="2"/>
      <c r="U551" s="2"/>
      <c r="V551" s="2"/>
      <c r="W551" s="2"/>
      <c r="X551" s="2"/>
      <c r="Y551" s="2"/>
      <c r="Z551" s="2"/>
    </row>
    <row r="552" ht="10.5" customHeight="1">
      <c r="A552" s="565">
        <v>44784.0</v>
      </c>
      <c r="B552" s="566" t="s">
        <v>5141</v>
      </c>
      <c r="C552" s="566" t="s">
        <v>6647</v>
      </c>
      <c r="D552" s="566" t="s">
        <v>6827</v>
      </c>
      <c r="E552" s="567">
        <v>240.0</v>
      </c>
      <c r="F552" s="567">
        <v>0.0</v>
      </c>
      <c r="G552" s="567">
        <v>240.0</v>
      </c>
      <c r="H552" s="567">
        <v>240.0</v>
      </c>
      <c r="I552" s="567">
        <v>0.0</v>
      </c>
      <c r="J552" s="566" t="s">
        <v>5145</v>
      </c>
      <c r="K552" s="2"/>
      <c r="L552" s="2"/>
      <c r="M552" s="2"/>
      <c r="N552" s="2"/>
      <c r="O552" s="2"/>
      <c r="P552" s="2"/>
      <c r="Q552" s="2"/>
      <c r="R552" s="2"/>
      <c r="S552" s="2"/>
      <c r="T552" s="2"/>
      <c r="U552" s="2"/>
      <c r="V552" s="2"/>
      <c r="W552" s="2"/>
      <c r="X552" s="2"/>
      <c r="Y552" s="2"/>
      <c r="Z552" s="2"/>
    </row>
    <row r="553" ht="10.5" customHeight="1">
      <c r="A553" s="565">
        <v>44785.0</v>
      </c>
      <c r="B553" s="566" t="s">
        <v>5141</v>
      </c>
      <c r="C553" s="566" t="s">
        <v>6647</v>
      </c>
      <c r="D553" s="566" t="s">
        <v>6828</v>
      </c>
      <c r="E553" s="567">
        <v>180.0</v>
      </c>
      <c r="F553" s="567">
        <v>0.0</v>
      </c>
      <c r="G553" s="567">
        <v>180.0</v>
      </c>
      <c r="H553" s="567">
        <v>180.0</v>
      </c>
      <c r="I553" s="567">
        <v>0.0</v>
      </c>
      <c r="J553" s="566" t="s">
        <v>5145</v>
      </c>
      <c r="K553" s="2"/>
      <c r="L553" s="2"/>
      <c r="M553" s="2"/>
      <c r="N553" s="2"/>
      <c r="O553" s="2"/>
      <c r="P553" s="2"/>
      <c r="Q553" s="2"/>
      <c r="R553" s="2"/>
      <c r="S553" s="2"/>
      <c r="T553" s="2"/>
      <c r="U553" s="2"/>
      <c r="V553" s="2"/>
      <c r="W553" s="2"/>
      <c r="X553" s="2"/>
      <c r="Y553" s="2"/>
      <c r="Z553" s="2"/>
    </row>
    <row r="554" ht="10.5" customHeight="1">
      <c r="A554" s="565">
        <v>44789.0</v>
      </c>
      <c r="B554" s="566" t="s">
        <v>5141</v>
      </c>
      <c r="C554" s="566" t="s">
        <v>6647</v>
      </c>
      <c r="D554" s="566" t="s">
        <v>6829</v>
      </c>
      <c r="E554" s="567">
        <v>270.0</v>
      </c>
      <c r="F554" s="567">
        <v>0.0</v>
      </c>
      <c r="G554" s="567">
        <v>270.0</v>
      </c>
      <c r="H554" s="567">
        <v>270.0</v>
      </c>
      <c r="I554" s="567">
        <v>0.0</v>
      </c>
      <c r="J554" s="566" t="s">
        <v>5145</v>
      </c>
      <c r="K554" s="2"/>
      <c r="L554" s="2"/>
      <c r="M554" s="2"/>
      <c r="N554" s="2"/>
      <c r="O554" s="2"/>
      <c r="P554" s="2"/>
      <c r="Q554" s="2"/>
      <c r="R554" s="2"/>
      <c r="S554" s="2"/>
      <c r="T554" s="2"/>
      <c r="U554" s="2"/>
      <c r="V554" s="2"/>
      <c r="W554" s="2"/>
      <c r="X554" s="2"/>
      <c r="Y554" s="2"/>
      <c r="Z554" s="2"/>
    </row>
    <row r="555" ht="10.5" customHeight="1">
      <c r="A555" s="565">
        <v>44790.0</v>
      </c>
      <c r="B555" s="566" t="s">
        <v>5141</v>
      </c>
      <c r="C555" s="566" t="s">
        <v>6647</v>
      </c>
      <c r="D555" s="566" t="s">
        <v>6830</v>
      </c>
      <c r="E555" s="567">
        <v>180.0</v>
      </c>
      <c r="F555" s="567">
        <v>0.0</v>
      </c>
      <c r="G555" s="567">
        <v>180.0</v>
      </c>
      <c r="H555" s="567">
        <v>180.0</v>
      </c>
      <c r="I555" s="567">
        <v>0.0</v>
      </c>
      <c r="J555" s="566" t="s">
        <v>5145</v>
      </c>
      <c r="K555" s="2"/>
      <c r="L555" s="2"/>
      <c r="M555" s="2"/>
      <c r="N555" s="2"/>
      <c r="O555" s="2"/>
      <c r="P555" s="2"/>
      <c r="Q555" s="2"/>
      <c r="R555" s="2"/>
      <c r="S555" s="2"/>
      <c r="T555" s="2"/>
      <c r="U555" s="2"/>
      <c r="V555" s="2"/>
      <c r="W555" s="2"/>
      <c r="X555" s="2"/>
      <c r="Y555" s="2"/>
      <c r="Z555" s="2"/>
    </row>
    <row r="556" ht="10.5" customHeight="1">
      <c r="A556" s="565">
        <v>44791.0</v>
      </c>
      <c r="B556" s="566" t="s">
        <v>5141</v>
      </c>
      <c r="C556" s="566" t="s">
        <v>6647</v>
      </c>
      <c r="D556" s="566" t="s">
        <v>6831</v>
      </c>
      <c r="E556" s="567">
        <v>240.0</v>
      </c>
      <c r="F556" s="567">
        <v>0.0</v>
      </c>
      <c r="G556" s="567">
        <v>240.0</v>
      </c>
      <c r="H556" s="567">
        <v>240.0</v>
      </c>
      <c r="I556" s="567">
        <v>0.0</v>
      </c>
      <c r="J556" s="566" t="s">
        <v>5145</v>
      </c>
      <c r="K556" s="2"/>
      <c r="L556" s="2"/>
      <c r="M556" s="2"/>
      <c r="N556" s="2"/>
      <c r="O556" s="2"/>
      <c r="P556" s="2"/>
      <c r="Q556" s="2"/>
      <c r="R556" s="2"/>
      <c r="S556" s="2"/>
      <c r="T556" s="2"/>
      <c r="U556" s="2"/>
      <c r="V556" s="2"/>
      <c r="W556" s="2"/>
      <c r="X556" s="2"/>
      <c r="Y556" s="2"/>
      <c r="Z556" s="2"/>
    </row>
    <row r="557" ht="10.5" customHeight="1">
      <c r="A557" s="565">
        <v>44792.0</v>
      </c>
      <c r="B557" s="566" t="s">
        <v>5141</v>
      </c>
      <c r="C557" s="566" t="s">
        <v>6647</v>
      </c>
      <c r="D557" s="566" t="s">
        <v>6832</v>
      </c>
      <c r="E557" s="567">
        <v>180.0</v>
      </c>
      <c r="F557" s="567">
        <v>0.0</v>
      </c>
      <c r="G557" s="567">
        <v>180.0</v>
      </c>
      <c r="H557" s="567">
        <v>180.0</v>
      </c>
      <c r="I557" s="567">
        <v>0.0</v>
      </c>
      <c r="J557" s="566" t="s">
        <v>5145</v>
      </c>
      <c r="K557" s="2"/>
      <c r="L557" s="2"/>
      <c r="M557" s="2"/>
      <c r="N557" s="2"/>
      <c r="O557" s="2"/>
      <c r="P557" s="2"/>
      <c r="Q557" s="2"/>
      <c r="R557" s="2"/>
      <c r="S557" s="2"/>
      <c r="T557" s="2"/>
      <c r="U557" s="2"/>
      <c r="V557" s="2"/>
      <c r="W557" s="2"/>
      <c r="X557" s="2"/>
      <c r="Y557" s="2"/>
      <c r="Z557" s="2"/>
    </row>
    <row r="558" ht="10.5" customHeight="1">
      <c r="A558" s="565">
        <v>44796.0</v>
      </c>
      <c r="B558" s="566" t="s">
        <v>5141</v>
      </c>
      <c r="C558" s="566" t="s">
        <v>6647</v>
      </c>
      <c r="D558" s="566" t="s">
        <v>6833</v>
      </c>
      <c r="E558" s="567">
        <v>150.0</v>
      </c>
      <c r="F558" s="567">
        <v>0.0</v>
      </c>
      <c r="G558" s="567">
        <v>150.0</v>
      </c>
      <c r="H558" s="567">
        <v>150.0</v>
      </c>
      <c r="I558" s="567">
        <v>0.0</v>
      </c>
      <c r="J558" s="566" t="s">
        <v>5145</v>
      </c>
      <c r="K558" s="2"/>
      <c r="L558" s="2"/>
      <c r="M558" s="2"/>
      <c r="N558" s="2"/>
      <c r="O558" s="2"/>
      <c r="P558" s="2"/>
      <c r="Q558" s="2"/>
      <c r="R558" s="2"/>
      <c r="S558" s="2"/>
      <c r="T558" s="2"/>
      <c r="U558" s="2"/>
      <c r="V558" s="2"/>
      <c r="W558" s="2"/>
      <c r="X558" s="2"/>
      <c r="Y558" s="2"/>
      <c r="Z558" s="2"/>
    </row>
    <row r="559" ht="10.5" customHeight="1">
      <c r="A559" s="565">
        <v>44798.0</v>
      </c>
      <c r="B559" s="566" t="s">
        <v>5141</v>
      </c>
      <c r="C559" s="566" t="s">
        <v>6647</v>
      </c>
      <c r="D559" s="566" t="s">
        <v>6834</v>
      </c>
      <c r="E559" s="567">
        <v>210.0</v>
      </c>
      <c r="F559" s="567">
        <v>0.0</v>
      </c>
      <c r="G559" s="567">
        <v>210.0</v>
      </c>
      <c r="H559" s="567">
        <v>210.0</v>
      </c>
      <c r="I559" s="567">
        <v>0.0</v>
      </c>
      <c r="J559" s="566" t="s">
        <v>5145</v>
      </c>
      <c r="K559" s="2"/>
      <c r="L559" s="2"/>
      <c r="M559" s="2"/>
      <c r="N559" s="2"/>
      <c r="O559" s="2"/>
      <c r="P559" s="2"/>
      <c r="Q559" s="2"/>
      <c r="R559" s="2"/>
      <c r="S559" s="2"/>
      <c r="T559" s="2"/>
      <c r="U559" s="2"/>
      <c r="V559" s="2"/>
      <c r="W559" s="2"/>
      <c r="X559" s="2"/>
      <c r="Y559" s="2"/>
      <c r="Z559" s="2"/>
    </row>
    <row r="560" ht="10.5" customHeight="1">
      <c r="A560" s="565">
        <v>44799.0</v>
      </c>
      <c r="B560" s="566" t="s">
        <v>5141</v>
      </c>
      <c r="C560" s="566" t="s">
        <v>6647</v>
      </c>
      <c r="D560" s="566" t="s">
        <v>6835</v>
      </c>
      <c r="E560" s="567">
        <v>150.0</v>
      </c>
      <c r="F560" s="567">
        <v>0.0</v>
      </c>
      <c r="G560" s="567">
        <v>150.0</v>
      </c>
      <c r="H560" s="567">
        <v>150.0</v>
      </c>
      <c r="I560" s="567">
        <v>0.0</v>
      </c>
      <c r="J560" s="566" t="s">
        <v>5145</v>
      </c>
      <c r="K560" s="2"/>
      <c r="L560" s="2"/>
      <c r="M560" s="2"/>
      <c r="N560" s="2"/>
      <c r="O560" s="2"/>
      <c r="P560" s="2"/>
      <c r="Q560" s="2"/>
      <c r="R560" s="2"/>
      <c r="S560" s="2"/>
      <c r="T560" s="2"/>
      <c r="U560" s="2"/>
      <c r="V560" s="2"/>
      <c r="W560" s="2"/>
      <c r="X560" s="2"/>
      <c r="Y560" s="2"/>
      <c r="Z560" s="2"/>
    </row>
    <row r="561" ht="10.5" customHeight="1">
      <c r="A561" s="565">
        <v>44804.0</v>
      </c>
      <c r="B561" s="566" t="s">
        <v>5141</v>
      </c>
      <c r="C561" s="566" t="s">
        <v>6647</v>
      </c>
      <c r="D561" s="566" t="s">
        <v>6836</v>
      </c>
      <c r="E561" s="567">
        <v>300.0</v>
      </c>
      <c r="F561" s="567">
        <v>0.0</v>
      </c>
      <c r="G561" s="567">
        <v>300.0</v>
      </c>
      <c r="H561" s="567">
        <v>300.0</v>
      </c>
      <c r="I561" s="567">
        <v>0.0</v>
      </c>
      <c r="J561" s="566" t="s">
        <v>5145</v>
      </c>
      <c r="K561" s="2"/>
      <c r="L561" s="2"/>
      <c r="M561" s="2"/>
      <c r="N561" s="2"/>
      <c r="O561" s="2"/>
      <c r="P561" s="2"/>
      <c r="Q561" s="2"/>
      <c r="R561" s="2"/>
      <c r="S561" s="2"/>
      <c r="T561" s="2"/>
      <c r="U561" s="2"/>
      <c r="V561" s="2"/>
      <c r="W561" s="2"/>
      <c r="X561" s="2"/>
      <c r="Y561" s="2"/>
      <c r="Z561" s="2"/>
    </row>
    <row r="562" ht="10.5" customHeight="1">
      <c r="A562" s="589">
        <v>44806.0</v>
      </c>
      <c r="B562" s="590" t="s">
        <v>5141</v>
      </c>
      <c r="C562" s="590" t="s">
        <v>6647</v>
      </c>
      <c r="D562" s="590" t="s">
        <v>6868</v>
      </c>
      <c r="E562" s="591">
        <v>270.0</v>
      </c>
      <c r="F562" s="591">
        <v>0.0</v>
      </c>
      <c r="G562" s="591">
        <v>270.0</v>
      </c>
      <c r="H562" s="591">
        <v>270.0</v>
      </c>
      <c r="I562" s="591">
        <v>0.0</v>
      </c>
      <c r="J562" s="590" t="s">
        <v>5145</v>
      </c>
      <c r="K562" s="2"/>
      <c r="L562" s="2"/>
      <c r="M562" s="2"/>
      <c r="N562" s="2"/>
      <c r="O562" s="2"/>
      <c r="P562" s="2"/>
      <c r="Q562" s="2"/>
      <c r="R562" s="2"/>
      <c r="S562" s="2"/>
      <c r="T562" s="2"/>
      <c r="U562" s="2"/>
      <c r="V562" s="2"/>
      <c r="W562" s="2"/>
      <c r="X562" s="2"/>
      <c r="Y562" s="2"/>
      <c r="Z562" s="2"/>
    </row>
    <row r="563" ht="10.5" customHeight="1">
      <c r="A563" s="589">
        <v>44810.0</v>
      </c>
      <c r="B563" s="590" t="s">
        <v>5141</v>
      </c>
      <c r="C563" s="590" t="s">
        <v>6647</v>
      </c>
      <c r="D563" s="590" t="s">
        <v>6869</v>
      </c>
      <c r="E563" s="591">
        <v>180.0</v>
      </c>
      <c r="F563" s="591">
        <v>0.0</v>
      </c>
      <c r="G563" s="591">
        <v>180.0</v>
      </c>
      <c r="H563" s="591">
        <v>180.0</v>
      </c>
      <c r="I563" s="591">
        <v>0.0</v>
      </c>
      <c r="J563" s="590" t="s">
        <v>5145</v>
      </c>
      <c r="K563" s="2"/>
      <c r="L563" s="2"/>
      <c r="M563" s="2"/>
      <c r="N563" s="2"/>
      <c r="O563" s="2"/>
      <c r="P563" s="2"/>
      <c r="Q563" s="2"/>
      <c r="R563" s="2"/>
      <c r="S563" s="2"/>
      <c r="T563" s="2"/>
      <c r="U563" s="2"/>
      <c r="V563" s="2"/>
      <c r="W563" s="2"/>
      <c r="X563" s="2"/>
      <c r="Y563" s="2"/>
      <c r="Z563" s="2"/>
    </row>
    <row r="564" ht="10.5" customHeight="1">
      <c r="A564" s="589">
        <v>44811.0</v>
      </c>
      <c r="B564" s="590" t="s">
        <v>5141</v>
      </c>
      <c r="C564" s="590" t="s">
        <v>6647</v>
      </c>
      <c r="D564" s="590" t="s">
        <v>6870</v>
      </c>
      <c r="E564" s="591">
        <v>180.0</v>
      </c>
      <c r="F564" s="591">
        <v>0.0</v>
      </c>
      <c r="G564" s="591">
        <v>180.0</v>
      </c>
      <c r="H564" s="591">
        <v>180.0</v>
      </c>
      <c r="I564" s="591">
        <v>0.0</v>
      </c>
      <c r="J564" s="590" t="s">
        <v>5145</v>
      </c>
      <c r="K564" s="2"/>
      <c r="L564" s="2"/>
      <c r="M564" s="2"/>
      <c r="N564" s="2"/>
      <c r="O564" s="2"/>
      <c r="P564" s="2"/>
      <c r="Q564" s="2"/>
      <c r="R564" s="2"/>
      <c r="S564" s="2"/>
      <c r="T564" s="2"/>
      <c r="U564" s="2"/>
      <c r="V564" s="2"/>
      <c r="W564" s="2"/>
      <c r="X564" s="2"/>
      <c r="Y564" s="2"/>
      <c r="Z564" s="2"/>
    </row>
    <row r="565" ht="10.5" customHeight="1">
      <c r="A565" s="589">
        <v>44812.0</v>
      </c>
      <c r="B565" s="590" t="s">
        <v>5141</v>
      </c>
      <c r="C565" s="590" t="s">
        <v>6647</v>
      </c>
      <c r="D565" s="590" t="s">
        <v>6871</v>
      </c>
      <c r="E565" s="591">
        <v>210.0</v>
      </c>
      <c r="F565" s="591">
        <v>0.0</v>
      </c>
      <c r="G565" s="591">
        <v>210.0</v>
      </c>
      <c r="H565" s="591">
        <v>210.0</v>
      </c>
      <c r="I565" s="591">
        <v>0.0</v>
      </c>
      <c r="J565" s="590" t="s">
        <v>5145</v>
      </c>
      <c r="K565" s="2"/>
      <c r="L565" s="2"/>
      <c r="M565" s="2"/>
      <c r="N565" s="2"/>
      <c r="O565" s="2"/>
      <c r="P565" s="2"/>
      <c r="Q565" s="2"/>
      <c r="R565" s="2"/>
      <c r="S565" s="2"/>
      <c r="T565" s="2"/>
      <c r="U565" s="2"/>
      <c r="V565" s="2"/>
      <c r="W565" s="2"/>
      <c r="X565" s="2"/>
      <c r="Y565" s="2"/>
      <c r="Z565" s="2"/>
    </row>
    <row r="566" ht="10.5" customHeight="1">
      <c r="A566" s="589">
        <v>44813.0</v>
      </c>
      <c r="B566" s="590" t="s">
        <v>5141</v>
      </c>
      <c r="C566" s="590" t="s">
        <v>6647</v>
      </c>
      <c r="D566" s="590" t="s">
        <v>6872</v>
      </c>
      <c r="E566" s="591">
        <v>210.0</v>
      </c>
      <c r="F566" s="591">
        <v>0.0</v>
      </c>
      <c r="G566" s="591">
        <v>210.0</v>
      </c>
      <c r="H566" s="591">
        <v>210.0</v>
      </c>
      <c r="I566" s="591">
        <v>0.0</v>
      </c>
      <c r="J566" s="590" t="s">
        <v>5145</v>
      </c>
      <c r="K566" s="2"/>
      <c r="L566" s="2"/>
      <c r="M566" s="2"/>
      <c r="N566" s="2"/>
      <c r="O566" s="2"/>
      <c r="P566" s="2"/>
      <c r="Q566" s="2"/>
      <c r="R566" s="2"/>
      <c r="S566" s="2"/>
      <c r="T566" s="2"/>
      <c r="U566" s="2"/>
      <c r="V566" s="2"/>
      <c r="W566" s="2"/>
      <c r="X566" s="2"/>
      <c r="Y566" s="2"/>
      <c r="Z566" s="2"/>
    </row>
    <row r="567" ht="10.5" customHeight="1">
      <c r="A567" s="589">
        <v>44817.0</v>
      </c>
      <c r="B567" s="590" t="s">
        <v>5141</v>
      </c>
      <c r="C567" s="590" t="s">
        <v>6647</v>
      </c>
      <c r="D567" s="590" t="s">
        <v>6873</v>
      </c>
      <c r="E567" s="591">
        <v>300.0</v>
      </c>
      <c r="F567" s="591">
        <v>0.0</v>
      </c>
      <c r="G567" s="591">
        <v>300.0</v>
      </c>
      <c r="H567" s="591">
        <v>300.0</v>
      </c>
      <c r="I567" s="591">
        <v>0.0</v>
      </c>
      <c r="J567" s="590" t="s">
        <v>5145</v>
      </c>
      <c r="K567" s="2"/>
      <c r="L567" s="2"/>
      <c r="M567" s="2"/>
      <c r="N567" s="2"/>
      <c r="O567" s="2"/>
      <c r="P567" s="2"/>
      <c r="Q567" s="2"/>
      <c r="R567" s="2"/>
      <c r="S567" s="2"/>
      <c r="T567" s="2"/>
      <c r="U567" s="2"/>
      <c r="V567" s="2"/>
      <c r="W567" s="2"/>
      <c r="X567" s="2"/>
      <c r="Y567" s="2"/>
      <c r="Z567" s="2"/>
    </row>
    <row r="568" ht="10.5" customHeight="1">
      <c r="A568" s="589">
        <v>44819.0</v>
      </c>
      <c r="B568" s="590" t="s">
        <v>5141</v>
      </c>
      <c r="C568" s="590" t="s">
        <v>6647</v>
      </c>
      <c r="D568" s="590" t="s">
        <v>6874</v>
      </c>
      <c r="E568" s="591">
        <v>360.0</v>
      </c>
      <c r="F568" s="591">
        <v>0.0</v>
      </c>
      <c r="G568" s="591">
        <v>360.0</v>
      </c>
      <c r="H568" s="591">
        <v>360.0</v>
      </c>
      <c r="I568" s="591">
        <v>0.0</v>
      </c>
      <c r="J568" s="590" t="s">
        <v>5145</v>
      </c>
      <c r="K568" s="2"/>
      <c r="L568" s="2"/>
      <c r="M568" s="2"/>
      <c r="N568" s="2"/>
      <c r="O568" s="2"/>
      <c r="P568" s="2"/>
      <c r="Q568" s="2"/>
      <c r="R568" s="2"/>
      <c r="S568" s="2"/>
      <c r="T568" s="2"/>
      <c r="U568" s="2"/>
      <c r="V568" s="2"/>
      <c r="W568" s="2"/>
      <c r="X568" s="2"/>
      <c r="Y568" s="2"/>
      <c r="Z568" s="2"/>
    </row>
    <row r="569" ht="10.5" customHeight="1">
      <c r="A569" s="589">
        <v>44820.0</v>
      </c>
      <c r="B569" s="590" t="s">
        <v>5141</v>
      </c>
      <c r="C569" s="590" t="s">
        <v>6647</v>
      </c>
      <c r="D569" s="590" t="s">
        <v>6875</v>
      </c>
      <c r="E569" s="591">
        <v>180.0</v>
      </c>
      <c r="F569" s="591">
        <v>0.0</v>
      </c>
      <c r="G569" s="591">
        <v>180.0</v>
      </c>
      <c r="H569" s="591">
        <v>180.0</v>
      </c>
      <c r="I569" s="591">
        <v>0.0</v>
      </c>
      <c r="J569" s="590" t="s">
        <v>5145</v>
      </c>
      <c r="K569" s="2"/>
      <c r="L569" s="2"/>
      <c r="M569" s="2"/>
      <c r="N569" s="2"/>
      <c r="O569" s="2"/>
      <c r="P569" s="2"/>
      <c r="Q569" s="2"/>
      <c r="R569" s="2"/>
      <c r="S569" s="2"/>
      <c r="T569" s="2"/>
      <c r="U569" s="2"/>
      <c r="V569" s="2"/>
      <c r="W569" s="2"/>
      <c r="X569" s="2"/>
      <c r="Y569" s="2"/>
      <c r="Z569" s="2"/>
    </row>
    <row r="570" ht="10.5" customHeight="1">
      <c r="A570" s="589">
        <v>44826.0</v>
      </c>
      <c r="B570" s="590" t="s">
        <v>5141</v>
      </c>
      <c r="C570" s="590" t="s">
        <v>6647</v>
      </c>
      <c r="D570" s="590" t="s">
        <v>6876</v>
      </c>
      <c r="E570" s="591">
        <v>270.0</v>
      </c>
      <c r="F570" s="591">
        <v>0.0</v>
      </c>
      <c r="G570" s="591">
        <v>270.0</v>
      </c>
      <c r="H570" s="591">
        <v>270.0</v>
      </c>
      <c r="I570" s="591">
        <v>0.0</v>
      </c>
      <c r="J570" s="590" t="s">
        <v>5145</v>
      </c>
      <c r="K570" s="2"/>
      <c r="L570" s="2"/>
      <c r="M570" s="2"/>
      <c r="N570" s="2"/>
      <c r="O570" s="2"/>
      <c r="P570" s="2"/>
      <c r="Q570" s="2"/>
      <c r="R570" s="2"/>
      <c r="S570" s="2"/>
      <c r="T570" s="2"/>
      <c r="U570" s="2"/>
      <c r="V570" s="2"/>
      <c r="W570" s="2"/>
      <c r="X570" s="2"/>
      <c r="Y570" s="2"/>
      <c r="Z570" s="2"/>
    </row>
    <row r="571" ht="10.5" customHeight="1">
      <c r="A571" s="589">
        <v>44827.0</v>
      </c>
      <c r="B571" s="590" t="s">
        <v>5141</v>
      </c>
      <c r="C571" s="590" t="s">
        <v>6647</v>
      </c>
      <c r="D571" s="590" t="s">
        <v>6877</v>
      </c>
      <c r="E571" s="591">
        <v>180.0</v>
      </c>
      <c r="F571" s="591">
        <v>0.0</v>
      </c>
      <c r="G571" s="591">
        <v>180.0</v>
      </c>
      <c r="H571" s="591">
        <v>180.0</v>
      </c>
      <c r="I571" s="591">
        <v>0.0</v>
      </c>
      <c r="J571" s="590" t="s">
        <v>5145</v>
      </c>
      <c r="K571" s="2"/>
      <c r="L571" s="2"/>
      <c r="M571" s="2"/>
      <c r="N571" s="2"/>
      <c r="O571" s="2"/>
      <c r="P571" s="2"/>
      <c r="Q571" s="2"/>
      <c r="R571" s="2"/>
      <c r="S571" s="2"/>
      <c r="T571" s="2"/>
      <c r="U571" s="2"/>
      <c r="V571" s="2"/>
      <c r="W571" s="2"/>
      <c r="X571" s="2"/>
      <c r="Y571" s="2"/>
      <c r="Z571" s="2"/>
    </row>
    <row r="572" ht="10.5" customHeight="1">
      <c r="A572" s="589">
        <v>44832.0</v>
      </c>
      <c r="B572" s="590" t="s">
        <v>5141</v>
      </c>
      <c r="C572" s="590" t="s">
        <v>6647</v>
      </c>
      <c r="D572" s="590" t="s">
        <v>6878</v>
      </c>
      <c r="E572" s="591">
        <v>210.0</v>
      </c>
      <c r="F572" s="591">
        <v>0.0</v>
      </c>
      <c r="G572" s="591">
        <v>210.0</v>
      </c>
      <c r="H572" s="591">
        <v>210.0</v>
      </c>
      <c r="I572" s="591">
        <v>0.0</v>
      </c>
      <c r="J572" s="590" t="s">
        <v>5145</v>
      </c>
      <c r="K572" s="2"/>
      <c r="L572" s="2"/>
      <c r="M572" s="2"/>
      <c r="N572" s="2"/>
      <c r="O572" s="2"/>
      <c r="P572" s="2"/>
      <c r="Q572" s="2"/>
      <c r="R572" s="2"/>
      <c r="S572" s="2"/>
      <c r="T572" s="2"/>
      <c r="U572" s="2"/>
      <c r="V572" s="2"/>
      <c r="W572" s="2"/>
      <c r="X572" s="2"/>
      <c r="Y572" s="2"/>
      <c r="Z572" s="2"/>
    </row>
    <row r="573" ht="10.5" customHeight="1">
      <c r="A573" s="589">
        <v>44834.0</v>
      </c>
      <c r="B573" s="590" t="s">
        <v>5141</v>
      </c>
      <c r="C573" s="590" t="s">
        <v>6647</v>
      </c>
      <c r="D573" s="590" t="s">
        <v>6879</v>
      </c>
      <c r="E573" s="591">
        <v>360.0</v>
      </c>
      <c r="F573" s="591">
        <v>0.0</v>
      </c>
      <c r="G573" s="591">
        <v>360.0</v>
      </c>
      <c r="H573" s="591">
        <v>360.0</v>
      </c>
      <c r="I573" s="591">
        <v>0.0</v>
      </c>
      <c r="J573" s="590" t="s">
        <v>5145</v>
      </c>
      <c r="K573" s="2"/>
      <c r="L573" s="2"/>
      <c r="M573" s="2"/>
      <c r="N573" s="2"/>
      <c r="O573" s="2"/>
      <c r="P573" s="2"/>
      <c r="Q573" s="2"/>
      <c r="R573" s="2"/>
      <c r="S573" s="2"/>
      <c r="T573" s="2"/>
      <c r="U573" s="2"/>
      <c r="V573" s="2"/>
      <c r="W573" s="2"/>
      <c r="X573" s="2"/>
      <c r="Y573" s="2"/>
      <c r="Z573" s="2"/>
    </row>
    <row r="574" ht="10.5" customHeight="1">
      <c r="A574" s="570" t="s">
        <v>5175</v>
      </c>
      <c r="B574" s="570"/>
      <c r="C574" s="570"/>
      <c r="D574" s="570"/>
      <c r="E574" s="571">
        <f t="shared" ref="E574:I574" si="29">SUM(E533:E573)</f>
        <v>9830</v>
      </c>
      <c r="F574" s="571">
        <f t="shared" si="29"/>
        <v>0</v>
      </c>
      <c r="G574" s="571">
        <f t="shared" si="29"/>
        <v>9830</v>
      </c>
      <c r="H574" s="571">
        <f t="shared" si="29"/>
        <v>9830</v>
      </c>
      <c r="I574" s="571">
        <f t="shared" si="29"/>
        <v>0</v>
      </c>
      <c r="J574" s="570"/>
      <c r="K574" s="2"/>
      <c r="L574" s="2"/>
      <c r="M574" s="2"/>
      <c r="N574" s="2"/>
      <c r="O574" s="2"/>
      <c r="P574" s="2"/>
      <c r="Q574" s="2"/>
      <c r="R574" s="2"/>
      <c r="S574" s="2"/>
      <c r="T574" s="2"/>
      <c r="U574" s="2"/>
      <c r="V574" s="2"/>
      <c r="W574" s="2"/>
      <c r="X574" s="2"/>
      <c r="Y574" s="2"/>
      <c r="Z574" s="2"/>
    </row>
    <row r="575" ht="12.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2.75" customHeight="1">
      <c r="A576" s="564" t="s">
        <v>5176</v>
      </c>
      <c r="B576" s="13"/>
      <c r="C576" s="13"/>
      <c r="D576" s="13"/>
      <c r="E576" s="13"/>
      <c r="F576" s="13"/>
      <c r="G576" s="13"/>
      <c r="H576" s="13"/>
      <c r="I576" s="13"/>
      <c r="J576" s="13"/>
      <c r="K576" s="2"/>
      <c r="L576" s="2"/>
      <c r="M576" s="2"/>
      <c r="N576" s="2"/>
      <c r="O576" s="2"/>
      <c r="P576" s="2"/>
      <c r="Q576" s="2"/>
      <c r="R576" s="2"/>
      <c r="S576" s="2"/>
      <c r="T576" s="2"/>
      <c r="U576" s="2"/>
      <c r="V576" s="2"/>
      <c r="W576" s="2"/>
      <c r="X576" s="2"/>
      <c r="Y576" s="2"/>
      <c r="Z576" s="2"/>
    </row>
    <row r="577" ht="10.5" customHeight="1">
      <c r="A577" s="607">
        <v>44743.0</v>
      </c>
      <c r="B577" s="608" t="s">
        <v>5141</v>
      </c>
      <c r="C577" s="608" t="s">
        <v>5177</v>
      </c>
      <c r="D577" s="608" t="s">
        <v>6788</v>
      </c>
      <c r="E577" s="609">
        <v>760.04</v>
      </c>
      <c r="F577" s="609">
        <v>0.0</v>
      </c>
      <c r="G577" s="609">
        <v>851.25</v>
      </c>
      <c r="H577" s="609">
        <v>760.04</v>
      </c>
      <c r="I577" s="609">
        <v>91.21</v>
      </c>
      <c r="J577" s="608" t="s">
        <v>5145</v>
      </c>
      <c r="K577" s="2"/>
      <c r="L577" s="2"/>
      <c r="M577" s="2"/>
      <c r="N577" s="2"/>
      <c r="O577" s="2"/>
      <c r="P577" s="2"/>
      <c r="Q577" s="2"/>
      <c r="R577" s="2"/>
      <c r="S577" s="2"/>
      <c r="T577" s="2"/>
      <c r="U577" s="2"/>
      <c r="V577" s="2"/>
      <c r="W577" s="2"/>
      <c r="X577" s="2"/>
      <c r="Y577" s="2"/>
      <c r="Z577" s="2"/>
    </row>
    <row r="578" ht="10.5" customHeight="1">
      <c r="A578" s="565">
        <v>44748.0</v>
      </c>
      <c r="B578" s="566" t="s">
        <v>5141</v>
      </c>
      <c r="C578" s="566" t="s">
        <v>5177</v>
      </c>
      <c r="D578" s="566" t="s">
        <v>6789</v>
      </c>
      <c r="E578" s="567">
        <v>543.3</v>
      </c>
      <c r="F578" s="567">
        <v>0.0</v>
      </c>
      <c r="G578" s="567">
        <v>608.5</v>
      </c>
      <c r="H578" s="567">
        <v>543.3</v>
      </c>
      <c r="I578" s="567">
        <v>65.2</v>
      </c>
      <c r="J578" s="566" t="s">
        <v>5145</v>
      </c>
      <c r="K578" s="2"/>
      <c r="L578" s="2"/>
      <c r="M578" s="2"/>
      <c r="N578" s="2"/>
      <c r="O578" s="2"/>
      <c r="P578" s="2"/>
      <c r="Q578" s="2"/>
      <c r="R578" s="2"/>
      <c r="S578" s="2"/>
      <c r="T578" s="2"/>
      <c r="U578" s="2"/>
      <c r="V578" s="2"/>
      <c r="W578" s="2"/>
      <c r="X578" s="2"/>
      <c r="Y578" s="2"/>
      <c r="Z578" s="2"/>
    </row>
    <row r="579" ht="10.5" customHeight="1">
      <c r="A579" s="565">
        <v>44748.0</v>
      </c>
      <c r="B579" s="566" t="s">
        <v>5141</v>
      </c>
      <c r="C579" s="566" t="s">
        <v>6740</v>
      </c>
      <c r="D579" s="566" t="s">
        <v>6790</v>
      </c>
      <c r="E579" s="567">
        <v>446.43</v>
      </c>
      <c r="F579" s="567">
        <v>0.0</v>
      </c>
      <c r="G579" s="567">
        <v>500.0</v>
      </c>
      <c r="H579" s="567">
        <v>446.43</v>
      </c>
      <c r="I579" s="567">
        <v>53.57</v>
      </c>
      <c r="J579" s="566" t="s">
        <v>5145</v>
      </c>
      <c r="K579" s="2"/>
      <c r="L579" s="2"/>
      <c r="M579" s="2"/>
      <c r="N579" s="2"/>
      <c r="O579" s="2"/>
      <c r="P579" s="2"/>
      <c r="Q579" s="2"/>
      <c r="R579" s="2"/>
      <c r="S579" s="2"/>
      <c r="T579" s="2"/>
      <c r="U579" s="2"/>
      <c r="V579" s="2"/>
      <c r="W579" s="2"/>
      <c r="X579" s="2"/>
      <c r="Y579" s="2"/>
      <c r="Z579" s="2"/>
    </row>
    <row r="580" ht="10.5" customHeight="1">
      <c r="A580" s="565">
        <v>44749.0</v>
      </c>
      <c r="B580" s="566" t="s">
        <v>5141</v>
      </c>
      <c r="C580" s="566" t="s">
        <v>6618</v>
      </c>
      <c r="D580" s="566" t="s">
        <v>6791</v>
      </c>
      <c r="E580" s="567">
        <v>832.81</v>
      </c>
      <c r="F580" s="567">
        <v>0.0</v>
      </c>
      <c r="G580" s="567">
        <v>932.75</v>
      </c>
      <c r="H580" s="567">
        <v>832.81</v>
      </c>
      <c r="I580" s="567">
        <v>99.94</v>
      </c>
      <c r="J580" s="566" t="s">
        <v>5145</v>
      </c>
      <c r="K580" s="2"/>
      <c r="L580" s="2"/>
      <c r="M580" s="2"/>
      <c r="N580" s="2"/>
      <c r="O580" s="2"/>
      <c r="P580" s="2"/>
      <c r="Q580" s="2"/>
      <c r="R580" s="2"/>
      <c r="S580" s="2"/>
      <c r="T580" s="2"/>
      <c r="U580" s="2"/>
      <c r="V580" s="2"/>
      <c r="W580" s="2"/>
      <c r="X580" s="2"/>
      <c r="Y580" s="2"/>
      <c r="Z580" s="2"/>
    </row>
    <row r="581" ht="10.5" customHeight="1">
      <c r="A581" s="565">
        <v>44750.0</v>
      </c>
      <c r="B581" s="566" t="s">
        <v>5141</v>
      </c>
      <c r="C581" s="566" t="s">
        <v>5177</v>
      </c>
      <c r="D581" s="566" t="s">
        <v>6792</v>
      </c>
      <c r="E581" s="567">
        <v>216.29</v>
      </c>
      <c r="F581" s="567">
        <v>0.0</v>
      </c>
      <c r="G581" s="567">
        <v>242.25</v>
      </c>
      <c r="H581" s="567">
        <v>216.29</v>
      </c>
      <c r="I581" s="567">
        <v>25.96</v>
      </c>
      <c r="J581" s="566" t="s">
        <v>5145</v>
      </c>
      <c r="K581" s="2"/>
      <c r="L581" s="2"/>
      <c r="M581" s="2"/>
      <c r="N581" s="2"/>
      <c r="O581" s="2"/>
      <c r="P581" s="2"/>
      <c r="Q581" s="2"/>
      <c r="R581" s="2"/>
      <c r="S581" s="2"/>
      <c r="T581" s="2"/>
      <c r="U581" s="2"/>
      <c r="V581" s="2"/>
      <c r="W581" s="2"/>
      <c r="X581" s="2"/>
      <c r="Y581" s="2"/>
      <c r="Z581" s="2"/>
    </row>
    <row r="582" ht="10.5" customHeight="1">
      <c r="A582" s="565">
        <v>44750.0</v>
      </c>
      <c r="B582" s="566" t="s">
        <v>5141</v>
      </c>
      <c r="C582" s="566" t="s">
        <v>6740</v>
      </c>
      <c r="D582" s="566" t="s">
        <v>6793</v>
      </c>
      <c r="E582" s="567">
        <v>446.43</v>
      </c>
      <c r="F582" s="567">
        <v>0.0</v>
      </c>
      <c r="G582" s="567">
        <v>500.0</v>
      </c>
      <c r="H582" s="567">
        <v>446.43</v>
      </c>
      <c r="I582" s="567">
        <v>53.57</v>
      </c>
      <c r="J582" s="566" t="s">
        <v>5145</v>
      </c>
      <c r="K582" s="2"/>
      <c r="L582" s="2"/>
      <c r="M582" s="2"/>
      <c r="N582" s="2"/>
      <c r="O582" s="2"/>
      <c r="P582" s="2"/>
      <c r="Q582" s="2"/>
      <c r="R582" s="2"/>
      <c r="S582" s="2"/>
      <c r="T582" s="2"/>
      <c r="U582" s="2"/>
      <c r="V582" s="2"/>
      <c r="W582" s="2"/>
      <c r="X582" s="2"/>
      <c r="Y582" s="2"/>
      <c r="Z582" s="2"/>
    </row>
    <row r="583" ht="10.5" customHeight="1">
      <c r="A583" s="565">
        <v>44750.0</v>
      </c>
      <c r="B583" s="566" t="s">
        <v>5141</v>
      </c>
      <c r="C583" s="566" t="s">
        <v>6794</v>
      </c>
      <c r="D583" s="566" t="s">
        <v>6795</v>
      </c>
      <c r="E583" s="567">
        <v>223.21</v>
      </c>
      <c r="F583" s="567">
        <v>0.0</v>
      </c>
      <c r="G583" s="567">
        <v>250.0</v>
      </c>
      <c r="H583" s="567">
        <v>223.21</v>
      </c>
      <c r="I583" s="567">
        <v>26.79</v>
      </c>
      <c r="J583" s="566" t="s">
        <v>6548</v>
      </c>
      <c r="K583" s="2"/>
      <c r="L583" s="2"/>
      <c r="M583" s="2"/>
      <c r="N583" s="2"/>
      <c r="O583" s="2"/>
      <c r="P583" s="2"/>
      <c r="Q583" s="2"/>
      <c r="R583" s="2"/>
      <c r="S583" s="2"/>
      <c r="T583" s="2"/>
      <c r="U583" s="2"/>
      <c r="V583" s="2"/>
      <c r="W583" s="2"/>
      <c r="X583" s="2"/>
      <c r="Y583" s="2"/>
      <c r="Z583" s="2"/>
    </row>
    <row r="584" ht="69.75" customHeight="1">
      <c r="A584" s="565">
        <v>44753.0</v>
      </c>
      <c r="B584" s="566" t="s">
        <v>5179</v>
      </c>
      <c r="C584" s="648" t="s">
        <v>6796</v>
      </c>
      <c r="D584" s="566" t="s">
        <v>6797</v>
      </c>
      <c r="E584" s="567">
        <v>18214.29</v>
      </c>
      <c r="F584" s="567">
        <v>0.0</v>
      </c>
      <c r="G584" s="567">
        <v>20400.0</v>
      </c>
      <c r="H584" s="567">
        <v>18214.29</v>
      </c>
      <c r="I584" s="567">
        <v>2185.71</v>
      </c>
      <c r="J584" s="566" t="s">
        <v>5145</v>
      </c>
      <c r="K584" s="2"/>
      <c r="L584" s="2"/>
      <c r="M584" s="2"/>
      <c r="N584" s="2"/>
      <c r="O584" s="2"/>
      <c r="P584" s="2"/>
      <c r="Q584" s="2"/>
      <c r="R584" s="2"/>
      <c r="S584" s="2"/>
      <c r="T584" s="2"/>
      <c r="U584" s="2"/>
      <c r="V584" s="2"/>
      <c r="W584" s="2"/>
      <c r="X584" s="2"/>
      <c r="Y584" s="2"/>
      <c r="Z584" s="2"/>
    </row>
    <row r="585" ht="10.5" customHeight="1">
      <c r="A585" s="565">
        <v>44754.0</v>
      </c>
      <c r="B585" s="566" t="s">
        <v>5141</v>
      </c>
      <c r="C585" s="566" t="s">
        <v>5177</v>
      </c>
      <c r="D585" s="566" t="s">
        <v>6798</v>
      </c>
      <c r="E585" s="567">
        <v>677.01</v>
      </c>
      <c r="F585" s="567">
        <v>0.0</v>
      </c>
      <c r="G585" s="567">
        <v>758.25</v>
      </c>
      <c r="H585" s="567">
        <v>677.01</v>
      </c>
      <c r="I585" s="567">
        <v>81.24</v>
      </c>
      <c r="J585" s="566" t="s">
        <v>5145</v>
      </c>
      <c r="K585" s="2"/>
      <c r="L585" s="2"/>
      <c r="M585" s="2"/>
      <c r="N585" s="2"/>
      <c r="O585" s="2"/>
      <c r="P585" s="2"/>
      <c r="Q585" s="2"/>
      <c r="R585" s="2"/>
      <c r="S585" s="2"/>
      <c r="T585" s="2"/>
      <c r="U585" s="2"/>
      <c r="V585" s="2"/>
      <c r="W585" s="2"/>
      <c r="X585" s="2"/>
      <c r="Y585" s="2"/>
      <c r="Z585" s="2"/>
    </row>
    <row r="586" ht="10.5" customHeight="1">
      <c r="A586" s="565">
        <v>44754.0</v>
      </c>
      <c r="B586" s="566" t="s">
        <v>5141</v>
      </c>
      <c r="C586" s="566" t="s">
        <v>5196</v>
      </c>
      <c r="D586" s="566" t="s">
        <v>6799</v>
      </c>
      <c r="E586" s="567">
        <v>539.29</v>
      </c>
      <c r="F586" s="567">
        <v>0.0</v>
      </c>
      <c r="G586" s="567">
        <v>604.0</v>
      </c>
      <c r="H586" s="567">
        <v>539.29</v>
      </c>
      <c r="I586" s="567">
        <v>64.71</v>
      </c>
      <c r="J586" s="566" t="s">
        <v>5145</v>
      </c>
      <c r="K586" s="2"/>
      <c r="L586" s="2"/>
      <c r="M586" s="2"/>
      <c r="N586" s="2"/>
      <c r="O586" s="2"/>
      <c r="P586" s="2"/>
      <c r="Q586" s="2"/>
      <c r="R586" s="2"/>
      <c r="S586" s="2"/>
      <c r="T586" s="2"/>
      <c r="U586" s="2"/>
      <c r="V586" s="2"/>
      <c r="W586" s="2"/>
      <c r="X586" s="2"/>
      <c r="Y586" s="2"/>
      <c r="Z586" s="2"/>
    </row>
    <row r="587" ht="10.5" customHeight="1">
      <c r="A587" s="565">
        <v>44754.0</v>
      </c>
      <c r="B587" s="566" t="s">
        <v>5141</v>
      </c>
      <c r="C587" s="566" t="s">
        <v>6740</v>
      </c>
      <c r="D587" s="566" t="s">
        <v>6800</v>
      </c>
      <c r="E587" s="567">
        <v>446.43</v>
      </c>
      <c r="F587" s="567">
        <v>0.0</v>
      </c>
      <c r="G587" s="567">
        <v>500.0</v>
      </c>
      <c r="H587" s="567">
        <v>446.43</v>
      </c>
      <c r="I587" s="567">
        <v>53.57</v>
      </c>
      <c r="J587" s="566" t="s">
        <v>5145</v>
      </c>
      <c r="K587" s="2"/>
      <c r="L587" s="2"/>
      <c r="M587" s="2"/>
      <c r="N587" s="2"/>
      <c r="O587" s="2"/>
      <c r="P587" s="2"/>
      <c r="Q587" s="2"/>
      <c r="R587" s="2"/>
      <c r="S587" s="2"/>
      <c r="T587" s="2"/>
      <c r="U587" s="2"/>
      <c r="V587" s="2"/>
      <c r="W587" s="2"/>
      <c r="X587" s="2"/>
      <c r="Y587" s="2"/>
      <c r="Z587" s="2"/>
    </row>
    <row r="588" ht="10.5" customHeight="1">
      <c r="A588" s="565">
        <v>44756.0</v>
      </c>
      <c r="B588" s="566" t="s">
        <v>5141</v>
      </c>
      <c r="C588" s="566" t="s">
        <v>5177</v>
      </c>
      <c r="D588" s="566" t="s">
        <v>6802</v>
      </c>
      <c r="E588" s="567">
        <v>1207.9</v>
      </c>
      <c r="F588" s="567">
        <v>0.0</v>
      </c>
      <c r="G588" s="567">
        <v>1352.85</v>
      </c>
      <c r="H588" s="567">
        <v>1207.9</v>
      </c>
      <c r="I588" s="567">
        <v>144.95</v>
      </c>
      <c r="J588" s="566" t="s">
        <v>5145</v>
      </c>
      <c r="K588" s="2"/>
      <c r="L588" s="2"/>
      <c r="M588" s="2"/>
      <c r="N588" s="2"/>
      <c r="O588" s="2"/>
      <c r="P588" s="2"/>
      <c r="Q588" s="2"/>
      <c r="R588" s="2"/>
      <c r="S588" s="2"/>
      <c r="T588" s="2"/>
      <c r="U588" s="2"/>
      <c r="V588" s="2"/>
      <c r="W588" s="2"/>
      <c r="X588" s="2"/>
      <c r="Y588" s="2"/>
      <c r="Z588" s="2"/>
    </row>
    <row r="589" ht="10.5" customHeight="1">
      <c r="A589" s="565">
        <v>44756.0</v>
      </c>
      <c r="B589" s="566" t="s">
        <v>5141</v>
      </c>
      <c r="C589" s="566" t="s">
        <v>6740</v>
      </c>
      <c r="D589" s="566" t="s">
        <v>6801</v>
      </c>
      <c r="E589" s="567">
        <v>446.43</v>
      </c>
      <c r="F589" s="567">
        <v>0.0</v>
      </c>
      <c r="G589" s="567">
        <v>500.0</v>
      </c>
      <c r="H589" s="567">
        <v>446.43</v>
      </c>
      <c r="I589" s="567">
        <v>53.57</v>
      </c>
      <c r="J589" s="566" t="s">
        <v>5145</v>
      </c>
      <c r="K589" s="2"/>
      <c r="L589" s="2"/>
      <c r="M589" s="2"/>
      <c r="N589" s="2"/>
      <c r="O589" s="2"/>
      <c r="P589" s="2"/>
      <c r="Q589" s="2"/>
      <c r="R589" s="2"/>
      <c r="S589" s="2"/>
      <c r="T589" s="2"/>
      <c r="U589" s="2"/>
      <c r="V589" s="2"/>
      <c r="W589" s="2"/>
      <c r="X589" s="2"/>
      <c r="Y589" s="2"/>
      <c r="Z589" s="2"/>
    </row>
    <row r="590" ht="10.5" customHeight="1">
      <c r="A590" s="565">
        <v>44757.0</v>
      </c>
      <c r="B590" s="566" t="s">
        <v>5141</v>
      </c>
      <c r="C590" s="566" t="s">
        <v>5177</v>
      </c>
      <c r="D590" s="566" t="s">
        <v>6803</v>
      </c>
      <c r="E590" s="567">
        <v>245.54</v>
      </c>
      <c r="F590" s="567">
        <v>0.0</v>
      </c>
      <c r="G590" s="567">
        <v>275.0</v>
      </c>
      <c r="H590" s="567">
        <v>245.54</v>
      </c>
      <c r="I590" s="567">
        <v>29.46</v>
      </c>
      <c r="J590" s="566" t="s">
        <v>5145</v>
      </c>
      <c r="K590" s="2"/>
      <c r="L590" s="2"/>
      <c r="M590" s="2"/>
      <c r="N590" s="2"/>
      <c r="O590" s="2"/>
      <c r="P590" s="2"/>
      <c r="Q590" s="2"/>
      <c r="R590" s="2"/>
      <c r="S590" s="2"/>
      <c r="T590" s="2"/>
      <c r="U590" s="2"/>
      <c r="V590" s="2"/>
      <c r="W590" s="2"/>
      <c r="X590" s="2"/>
      <c r="Y590" s="2"/>
      <c r="Z590" s="2"/>
    </row>
    <row r="591" ht="10.5" customHeight="1">
      <c r="A591" s="565">
        <v>44760.0</v>
      </c>
      <c r="B591" s="566" t="s">
        <v>5141</v>
      </c>
      <c r="C591" s="566" t="s">
        <v>5177</v>
      </c>
      <c r="D591" s="566" t="s">
        <v>6804</v>
      </c>
      <c r="E591" s="567">
        <v>429.69</v>
      </c>
      <c r="F591" s="567">
        <v>0.0</v>
      </c>
      <c r="G591" s="567">
        <v>481.25</v>
      </c>
      <c r="H591" s="567">
        <v>429.69</v>
      </c>
      <c r="I591" s="567">
        <v>51.56</v>
      </c>
      <c r="J591" s="566" t="s">
        <v>5145</v>
      </c>
      <c r="K591" s="2"/>
      <c r="L591" s="2"/>
      <c r="M591" s="2"/>
      <c r="N591" s="2"/>
      <c r="O591" s="2"/>
      <c r="P591" s="2"/>
      <c r="Q591" s="2"/>
      <c r="R591" s="2"/>
      <c r="S591" s="2"/>
      <c r="T591" s="2"/>
      <c r="U591" s="2"/>
      <c r="V591" s="2"/>
      <c r="W591" s="2"/>
      <c r="X591" s="2"/>
      <c r="Y591" s="2"/>
      <c r="Z591" s="2"/>
    </row>
    <row r="592" ht="10.5" customHeight="1">
      <c r="A592" s="565">
        <v>44760.0</v>
      </c>
      <c r="B592" s="566" t="s">
        <v>5141</v>
      </c>
      <c r="C592" s="566" t="s">
        <v>6740</v>
      </c>
      <c r="D592" s="566" t="s">
        <v>6804</v>
      </c>
      <c r="E592" s="567">
        <v>446.43</v>
      </c>
      <c r="F592" s="567">
        <v>0.0</v>
      </c>
      <c r="G592" s="567">
        <v>500.0</v>
      </c>
      <c r="H592" s="567">
        <v>446.43</v>
      </c>
      <c r="I592" s="567">
        <v>53.57</v>
      </c>
      <c r="J592" s="566" t="s">
        <v>5145</v>
      </c>
      <c r="K592" s="2"/>
      <c r="L592" s="2"/>
      <c r="M592" s="2"/>
      <c r="N592" s="2"/>
      <c r="O592" s="2"/>
      <c r="P592" s="2"/>
      <c r="Q592" s="2"/>
      <c r="R592" s="2"/>
      <c r="S592" s="2"/>
      <c r="T592" s="2"/>
      <c r="U592" s="2"/>
      <c r="V592" s="2"/>
      <c r="W592" s="2"/>
      <c r="X592" s="2"/>
      <c r="Y592" s="2"/>
      <c r="Z592" s="2"/>
    </row>
    <row r="593" ht="10.5" customHeight="1">
      <c r="A593" s="565">
        <v>44762.0</v>
      </c>
      <c r="B593" s="566" t="s">
        <v>5141</v>
      </c>
      <c r="C593" s="566" t="s">
        <v>6805</v>
      </c>
      <c r="D593" s="566" t="s">
        <v>6806</v>
      </c>
      <c r="E593" s="567">
        <v>89.29</v>
      </c>
      <c r="F593" s="567">
        <v>0.0</v>
      </c>
      <c r="G593" s="567">
        <v>100.0</v>
      </c>
      <c r="H593" s="567">
        <v>89.29</v>
      </c>
      <c r="I593" s="567">
        <v>10.71</v>
      </c>
      <c r="J593" s="566" t="s">
        <v>6548</v>
      </c>
      <c r="K593" s="2"/>
      <c r="L593" s="2"/>
      <c r="M593" s="2"/>
      <c r="N593" s="2"/>
      <c r="O593" s="2"/>
      <c r="P593" s="2"/>
      <c r="Q593" s="2"/>
      <c r="R593" s="2"/>
      <c r="S593" s="2"/>
      <c r="T593" s="2"/>
      <c r="U593" s="2"/>
      <c r="V593" s="2"/>
      <c r="W593" s="2"/>
      <c r="X593" s="2"/>
      <c r="Y593" s="2"/>
      <c r="Z593" s="2"/>
    </row>
    <row r="594" ht="10.5" customHeight="1">
      <c r="A594" s="565">
        <v>44762.0</v>
      </c>
      <c r="B594" s="566" t="s">
        <v>5141</v>
      </c>
      <c r="C594" s="566" t="s">
        <v>5177</v>
      </c>
      <c r="D594" s="566" t="s">
        <v>6807</v>
      </c>
      <c r="E594" s="567">
        <v>395.98</v>
      </c>
      <c r="F594" s="567">
        <v>0.0</v>
      </c>
      <c r="G594" s="567">
        <v>443.5</v>
      </c>
      <c r="H594" s="567">
        <v>395.98</v>
      </c>
      <c r="I594" s="567">
        <v>47.52</v>
      </c>
      <c r="J594" s="566" t="s">
        <v>5145</v>
      </c>
      <c r="K594" s="2"/>
      <c r="L594" s="2"/>
      <c r="M594" s="2"/>
      <c r="N594" s="2"/>
      <c r="O594" s="2"/>
      <c r="P594" s="2"/>
      <c r="Q594" s="2"/>
      <c r="R594" s="2"/>
      <c r="S594" s="2"/>
      <c r="T594" s="2"/>
      <c r="U594" s="2"/>
      <c r="V594" s="2"/>
      <c r="W594" s="2"/>
      <c r="X594" s="2"/>
      <c r="Y594" s="2"/>
      <c r="Z594" s="2"/>
    </row>
    <row r="595" ht="10.5" customHeight="1">
      <c r="A595" s="565">
        <v>44763.0</v>
      </c>
      <c r="B595" s="566" t="s">
        <v>5141</v>
      </c>
      <c r="C595" s="566" t="s">
        <v>6740</v>
      </c>
      <c r="D595" s="566" t="s">
        <v>6808</v>
      </c>
      <c r="E595" s="567">
        <v>446.43</v>
      </c>
      <c r="F595" s="567">
        <v>0.0</v>
      </c>
      <c r="G595" s="567">
        <v>500.0</v>
      </c>
      <c r="H595" s="567">
        <v>446.43</v>
      </c>
      <c r="I595" s="567">
        <v>53.57</v>
      </c>
      <c r="J595" s="566" t="s">
        <v>5145</v>
      </c>
      <c r="K595" s="2"/>
      <c r="L595" s="2"/>
      <c r="M595" s="2"/>
      <c r="N595" s="2"/>
      <c r="O595" s="2"/>
      <c r="P595" s="2"/>
      <c r="Q595" s="2"/>
      <c r="R595" s="2"/>
      <c r="S595" s="2"/>
      <c r="T595" s="2"/>
      <c r="U595" s="2"/>
      <c r="V595" s="2"/>
      <c r="W595" s="2"/>
      <c r="X595" s="2"/>
      <c r="Y595" s="2"/>
      <c r="Z595" s="2"/>
    </row>
    <row r="596" ht="10.5" customHeight="1">
      <c r="A596" s="565">
        <v>44763.0</v>
      </c>
      <c r="B596" s="566" t="s">
        <v>5141</v>
      </c>
      <c r="C596" s="566" t="s">
        <v>5177</v>
      </c>
      <c r="D596" s="566" t="s">
        <v>6809</v>
      </c>
      <c r="E596" s="567">
        <v>910.8</v>
      </c>
      <c r="F596" s="567">
        <v>0.0</v>
      </c>
      <c r="G596" s="567">
        <v>1020.1</v>
      </c>
      <c r="H596" s="567">
        <v>910.8</v>
      </c>
      <c r="I596" s="567">
        <v>109.3</v>
      </c>
      <c r="J596" s="566" t="s">
        <v>5145</v>
      </c>
      <c r="K596" s="2"/>
      <c r="L596" s="2"/>
      <c r="M596" s="2"/>
      <c r="N596" s="2"/>
      <c r="O596" s="2"/>
      <c r="P596" s="2"/>
      <c r="Q596" s="2"/>
      <c r="R596" s="2"/>
      <c r="S596" s="2"/>
      <c r="T596" s="2"/>
      <c r="U596" s="2"/>
      <c r="V596" s="2"/>
      <c r="W596" s="2"/>
      <c r="X596" s="2"/>
      <c r="Y596" s="2"/>
      <c r="Z596" s="2"/>
    </row>
    <row r="597" ht="10.5" customHeight="1">
      <c r="A597" s="565">
        <v>44767.0</v>
      </c>
      <c r="B597" s="566" t="s">
        <v>5141</v>
      </c>
      <c r="C597" s="566" t="s">
        <v>6740</v>
      </c>
      <c r="D597" s="566" t="s">
        <v>6810</v>
      </c>
      <c r="E597" s="567">
        <v>892.86</v>
      </c>
      <c r="F597" s="567">
        <v>0.0</v>
      </c>
      <c r="G597" s="567">
        <v>1000.0</v>
      </c>
      <c r="H597" s="567">
        <v>892.86</v>
      </c>
      <c r="I597" s="567">
        <v>107.14</v>
      </c>
      <c r="J597" s="566" t="s">
        <v>5145</v>
      </c>
      <c r="K597" s="2"/>
      <c r="L597" s="2"/>
      <c r="M597" s="2"/>
      <c r="N597" s="2"/>
      <c r="O597" s="2"/>
      <c r="P597" s="2"/>
      <c r="Q597" s="2"/>
      <c r="R597" s="2"/>
      <c r="S597" s="2"/>
      <c r="T597" s="2"/>
      <c r="U597" s="2"/>
      <c r="V597" s="2"/>
      <c r="W597" s="2"/>
      <c r="X597" s="2"/>
      <c r="Y597" s="2"/>
      <c r="Z597" s="2"/>
    </row>
    <row r="598" ht="10.5" customHeight="1">
      <c r="A598" s="565">
        <v>44767.0</v>
      </c>
      <c r="B598" s="566" t="s">
        <v>5141</v>
      </c>
      <c r="C598" s="566" t="s">
        <v>6811</v>
      </c>
      <c r="D598" s="566" t="s">
        <v>6812</v>
      </c>
      <c r="E598" s="567">
        <v>696.43</v>
      </c>
      <c r="F598" s="567">
        <v>0.0</v>
      </c>
      <c r="G598" s="567">
        <v>780.0</v>
      </c>
      <c r="H598" s="567">
        <v>696.43</v>
      </c>
      <c r="I598" s="567">
        <v>83.57</v>
      </c>
      <c r="J598" s="566" t="s">
        <v>5145</v>
      </c>
      <c r="K598" s="2"/>
      <c r="L598" s="2"/>
      <c r="M598" s="2"/>
      <c r="N598" s="2"/>
      <c r="O598" s="2"/>
      <c r="P598" s="2"/>
      <c r="Q598" s="2"/>
      <c r="R598" s="2"/>
      <c r="S598" s="2"/>
      <c r="T598" s="2"/>
      <c r="U598" s="2"/>
      <c r="V598" s="2"/>
      <c r="W598" s="2"/>
      <c r="X598" s="2"/>
      <c r="Y598" s="2"/>
      <c r="Z598" s="2"/>
    </row>
    <row r="599" ht="10.5" customHeight="1">
      <c r="A599" s="565">
        <v>44770.0</v>
      </c>
      <c r="B599" s="566" t="s">
        <v>5141</v>
      </c>
      <c r="C599" s="566" t="s">
        <v>5177</v>
      </c>
      <c r="D599" s="566" t="s">
        <v>6813</v>
      </c>
      <c r="E599" s="567">
        <v>769.87</v>
      </c>
      <c r="F599" s="567">
        <v>0.0</v>
      </c>
      <c r="G599" s="567">
        <v>862.25</v>
      </c>
      <c r="H599" s="567">
        <v>769.87</v>
      </c>
      <c r="I599" s="567">
        <v>92.38</v>
      </c>
      <c r="J599" s="566" t="s">
        <v>5145</v>
      </c>
      <c r="K599" s="2"/>
      <c r="L599" s="2"/>
      <c r="M599" s="2"/>
      <c r="N599" s="2"/>
      <c r="O599" s="2"/>
      <c r="P599" s="2"/>
      <c r="Q599" s="2"/>
      <c r="R599" s="2"/>
      <c r="S599" s="2"/>
      <c r="T599" s="2"/>
      <c r="U599" s="2"/>
      <c r="V599" s="2"/>
      <c r="W599" s="2"/>
      <c r="X599" s="2"/>
      <c r="Y599" s="2"/>
      <c r="Z599" s="2"/>
    </row>
    <row r="600" ht="10.5" customHeight="1">
      <c r="A600" s="565">
        <v>44771.0</v>
      </c>
      <c r="B600" s="566" t="s">
        <v>5141</v>
      </c>
      <c r="C600" s="566" t="s">
        <v>5177</v>
      </c>
      <c r="D600" s="566" t="s">
        <v>6814</v>
      </c>
      <c r="E600" s="567">
        <v>815.04</v>
      </c>
      <c r="F600" s="567">
        <v>0.0</v>
      </c>
      <c r="G600" s="567">
        <v>912.85</v>
      </c>
      <c r="H600" s="567">
        <v>815.04</v>
      </c>
      <c r="I600" s="567">
        <v>97.81</v>
      </c>
      <c r="J600" s="566" t="s">
        <v>5145</v>
      </c>
      <c r="K600" s="2"/>
      <c r="L600" s="2"/>
      <c r="M600" s="2"/>
      <c r="N600" s="2"/>
      <c r="O600" s="2"/>
      <c r="P600" s="2"/>
      <c r="Q600" s="2"/>
      <c r="R600" s="2"/>
      <c r="S600" s="2"/>
      <c r="T600" s="2"/>
      <c r="U600" s="2"/>
      <c r="V600" s="2"/>
      <c r="W600" s="2"/>
      <c r="X600" s="2"/>
      <c r="Y600" s="2"/>
      <c r="Z600" s="2"/>
    </row>
    <row r="601" ht="10.5" customHeight="1">
      <c r="A601" s="565">
        <v>44771.0</v>
      </c>
      <c r="B601" s="566" t="s">
        <v>5141</v>
      </c>
      <c r="C601" s="566" t="s">
        <v>6740</v>
      </c>
      <c r="D601" s="566" t="s">
        <v>6815</v>
      </c>
      <c r="E601" s="567">
        <v>446.43</v>
      </c>
      <c r="F601" s="567">
        <v>0.0</v>
      </c>
      <c r="G601" s="567">
        <v>500.0</v>
      </c>
      <c r="H601" s="567">
        <v>446.43</v>
      </c>
      <c r="I601" s="567">
        <v>53.57</v>
      </c>
      <c r="J601" s="566" t="s">
        <v>5145</v>
      </c>
      <c r="K601" s="2"/>
      <c r="L601" s="2"/>
      <c r="M601" s="2"/>
      <c r="N601" s="2"/>
      <c r="O601" s="2"/>
      <c r="P601" s="2"/>
      <c r="Q601" s="2"/>
      <c r="R601" s="2"/>
      <c r="S601" s="2"/>
      <c r="T601" s="2"/>
      <c r="U601" s="2"/>
      <c r="V601" s="2"/>
      <c r="W601" s="2"/>
      <c r="X601" s="2"/>
      <c r="Y601" s="2"/>
      <c r="Z601" s="2"/>
    </row>
    <row r="602" ht="10.5" customHeight="1">
      <c r="A602" s="565">
        <v>44776.0</v>
      </c>
      <c r="B602" s="566" t="s">
        <v>5141</v>
      </c>
      <c r="C602" s="566" t="s">
        <v>5177</v>
      </c>
      <c r="D602" s="566" t="s">
        <v>6838</v>
      </c>
      <c r="E602" s="567">
        <v>657.59</v>
      </c>
      <c r="F602" s="567">
        <v>0.0</v>
      </c>
      <c r="G602" s="567">
        <v>736.5</v>
      </c>
      <c r="H602" s="567">
        <v>657.59</v>
      </c>
      <c r="I602" s="567">
        <v>78.91</v>
      </c>
      <c r="J602" s="566" t="s">
        <v>5145</v>
      </c>
      <c r="K602" s="2"/>
      <c r="L602" s="2"/>
      <c r="M602" s="2"/>
      <c r="N602" s="2"/>
      <c r="O602" s="2"/>
      <c r="P602" s="2"/>
      <c r="Q602" s="2"/>
      <c r="R602" s="2"/>
      <c r="S602" s="2"/>
      <c r="T602" s="2"/>
      <c r="U602" s="2"/>
      <c r="V602" s="2"/>
      <c r="W602" s="2"/>
      <c r="X602" s="2"/>
      <c r="Y602" s="2"/>
      <c r="Z602" s="2"/>
    </row>
    <row r="603" ht="10.5" customHeight="1">
      <c r="A603" s="565">
        <v>44776.0</v>
      </c>
      <c r="B603" s="566" t="s">
        <v>5141</v>
      </c>
      <c r="C603" s="566" t="s">
        <v>6740</v>
      </c>
      <c r="D603" s="566" t="s">
        <v>6837</v>
      </c>
      <c r="E603" s="567">
        <v>446.43</v>
      </c>
      <c r="F603" s="567">
        <v>0.0</v>
      </c>
      <c r="G603" s="567">
        <v>500.0</v>
      </c>
      <c r="H603" s="567">
        <v>446.43</v>
      </c>
      <c r="I603" s="567">
        <v>53.57</v>
      </c>
      <c r="J603" s="566" t="s">
        <v>5145</v>
      </c>
      <c r="K603" s="2"/>
      <c r="L603" s="2"/>
      <c r="M603" s="2"/>
      <c r="N603" s="2"/>
      <c r="O603" s="2"/>
      <c r="P603" s="2"/>
      <c r="Q603" s="2"/>
      <c r="R603" s="2"/>
      <c r="S603" s="2"/>
      <c r="T603" s="2"/>
      <c r="U603" s="2"/>
      <c r="V603" s="2"/>
      <c r="W603" s="2"/>
      <c r="X603" s="2"/>
      <c r="Y603" s="2"/>
      <c r="Z603" s="2"/>
    </row>
    <row r="604" ht="10.5" customHeight="1">
      <c r="A604" s="565">
        <v>44776.0</v>
      </c>
      <c r="B604" s="566" t="s">
        <v>5141</v>
      </c>
      <c r="C604" s="566" t="s">
        <v>6611</v>
      </c>
      <c r="D604" s="566" t="s">
        <v>6839</v>
      </c>
      <c r="E604" s="567">
        <v>135.04</v>
      </c>
      <c r="F604" s="567">
        <v>0.0</v>
      </c>
      <c r="G604" s="567">
        <v>151.25</v>
      </c>
      <c r="H604" s="567">
        <v>135.04</v>
      </c>
      <c r="I604" s="567">
        <v>16.21</v>
      </c>
      <c r="J604" s="566" t="s">
        <v>5145</v>
      </c>
      <c r="K604" s="2"/>
      <c r="L604" s="2"/>
      <c r="M604" s="2"/>
      <c r="N604" s="2"/>
      <c r="O604" s="2"/>
      <c r="P604" s="2"/>
      <c r="Q604" s="2"/>
      <c r="R604" s="2"/>
      <c r="S604" s="2"/>
      <c r="T604" s="2"/>
      <c r="U604" s="2"/>
      <c r="V604" s="2"/>
      <c r="W604" s="2"/>
      <c r="X604" s="2"/>
      <c r="Y604" s="2"/>
      <c r="Z604" s="2"/>
    </row>
    <row r="605" ht="10.5" customHeight="1">
      <c r="A605" s="565">
        <v>44776.0</v>
      </c>
      <c r="B605" s="566" t="s">
        <v>5141</v>
      </c>
      <c r="C605" s="566" t="s">
        <v>6679</v>
      </c>
      <c r="D605" s="566" t="s">
        <v>6840</v>
      </c>
      <c r="E605" s="567">
        <v>53.57</v>
      </c>
      <c r="F605" s="567">
        <v>0.0</v>
      </c>
      <c r="G605" s="567">
        <v>60.0</v>
      </c>
      <c r="H605" s="567">
        <v>53.57</v>
      </c>
      <c r="I605" s="567">
        <v>6.43</v>
      </c>
      <c r="J605" s="566" t="s">
        <v>5145</v>
      </c>
      <c r="K605" s="2"/>
      <c r="L605" s="2"/>
      <c r="M605" s="2"/>
      <c r="N605" s="2"/>
      <c r="O605" s="2"/>
      <c r="P605" s="2"/>
      <c r="Q605" s="2"/>
      <c r="R605" s="2"/>
      <c r="S605" s="2"/>
      <c r="T605" s="2"/>
      <c r="U605" s="2"/>
      <c r="V605" s="2"/>
      <c r="W605" s="2"/>
      <c r="X605" s="2"/>
      <c r="Y605" s="2"/>
      <c r="Z605" s="2"/>
    </row>
    <row r="606" ht="10.5" customHeight="1">
      <c r="A606" s="565">
        <v>44781.0</v>
      </c>
      <c r="B606" s="566" t="s">
        <v>5141</v>
      </c>
      <c r="C606" s="566" t="s">
        <v>6841</v>
      </c>
      <c r="D606" s="566" t="s">
        <v>6842</v>
      </c>
      <c r="E606" s="567">
        <v>446.43</v>
      </c>
      <c r="F606" s="567">
        <v>0.0</v>
      </c>
      <c r="G606" s="567">
        <v>500.0</v>
      </c>
      <c r="H606" s="567">
        <v>446.43</v>
      </c>
      <c r="I606" s="567">
        <v>53.57</v>
      </c>
      <c r="J606" s="566" t="s">
        <v>5145</v>
      </c>
      <c r="K606" s="2"/>
      <c r="L606" s="2"/>
      <c r="M606" s="2"/>
      <c r="N606" s="2"/>
      <c r="O606" s="2"/>
      <c r="P606" s="2"/>
      <c r="Q606" s="2"/>
      <c r="R606" s="2"/>
      <c r="S606" s="2"/>
      <c r="T606" s="2"/>
      <c r="U606" s="2"/>
      <c r="V606" s="2"/>
      <c r="W606" s="2"/>
      <c r="X606" s="2"/>
      <c r="Y606" s="2"/>
      <c r="Z606" s="2"/>
    </row>
    <row r="607" ht="10.5" customHeight="1">
      <c r="A607" s="565">
        <v>44781.0</v>
      </c>
      <c r="B607" s="566" t="s">
        <v>5141</v>
      </c>
      <c r="C607" s="566" t="s">
        <v>5177</v>
      </c>
      <c r="D607" s="566" t="s">
        <v>6843</v>
      </c>
      <c r="E607" s="567">
        <v>835.49</v>
      </c>
      <c r="F607" s="567">
        <v>0.0</v>
      </c>
      <c r="G607" s="567">
        <v>935.75</v>
      </c>
      <c r="H607" s="567">
        <v>835.49</v>
      </c>
      <c r="I607" s="567">
        <v>100.26</v>
      </c>
      <c r="J607" s="566" t="s">
        <v>5145</v>
      </c>
      <c r="K607" s="2"/>
      <c r="L607" s="2"/>
      <c r="M607" s="2"/>
      <c r="N607" s="2"/>
      <c r="O607" s="2"/>
      <c r="P607" s="2"/>
      <c r="Q607" s="2"/>
      <c r="R607" s="2"/>
      <c r="S607" s="2"/>
      <c r="T607" s="2"/>
      <c r="U607" s="2"/>
      <c r="V607" s="2"/>
      <c r="W607" s="2"/>
      <c r="X607" s="2"/>
      <c r="Y607" s="2"/>
      <c r="Z607" s="2"/>
    </row>
    <row r="608" ht="30.0" customHeight="1">
      <c r="A608" s="565">
        <v>44782.0</v>
      </c>
      <c r="B608" s="566" t="s">
        <v>5179</v>
      </c>
      <c r="C608" s="648" t="s">
        <v>6844</v>
      </c>
      <c r="D608" s="566" t="s">
        <v>6845</v>
      </c>
      <c r="E608" s="567">
        <v>1157.59</v>
      </c>
      <c r="F608" s="567">
        <v>0.0</v>
      </c>
      <c r="G608" s="567">
        <v>1296.5</v>
      </c>
      <c r="H608" s="567">
        <v>1157.59</v>
      </c>
      <c r="I608" s="567">
        <v>138.91</v>
      </c>
      <c r="J608" s="566" t="s">
        <v>5145</v>
      </c>
      <c r="K608" s="2"/>
      <c r="L608" s="2"/>
      <c r="M608" s="2"/>
      <c r="N608" s="2"/>
      <c r="O608" s="2"/>
      <c r="P608" s="2"/>
      <c r="Q608" s="2"/>
      <c r="R608" s="2"/>
      <c r="S608" s="2"/>
      <c r="T608" s="2"/>
      <c r="U608" s="2"/>
      <c r="V608" s="2"/>
      <c r="W608" s="2"/>
      <c r="X608" s="2"/>
      <c r="Y608" s="2"/>
      <c r="Z608" s="2"/>
    </row>
    <row r="609" ht="10.5" customHeight="1">
      <c r="A609" s="565">
        <v>44782.0</v>
      </c>
      <c r="B609" s="566" t="s">
        <v>5141</v>
      </c>
      <c r="C609" s="566" t="s">
        <v>5177</v>
      </c>
      <c r="D609" s="566" t="s">
        <v>6847</v>
      </c>
      <c r="E609" s="567">
        <v>62.95</v>
      </c>
      <c r="F609" s="567">
        <v>0.0</v>
      </c>
      <c r="G609" s="567">
        <v>70.5</v>
      </c>
      <c r="H609" s="567">
        <v>62.95</v>
      </c>
      <c r="I609" s="567">
        <v>7.55</v>
      </c>
      <c r="J609" s="566" t="s">
        <v>5145</v>
      </c>
      <c r="K609" s="2"/>
      <c r="L609" s="2"/>
      <c r="M609" s="2"/>
      <c r="N609" s="2"/>
      <c r="O609" s="2"/>
      <c r="P609" s="2"/>
      <c r="Q609" s="2"/>
      <c r="R609" s="2"/>
      <c r="S609" s="2"/>
      <c r="T609" s="2"/>
      <c r="U609" s="2"/>
      <c r="V609" s="2"/>
      <c r="W609" s="2"/>
      <c r="X609" s="2"/>
      <c r="Y609" s="2"/>
      <c r="Z609" s="2"/>
    </row>
    <row r="610" ht="10.5" customHeight="1">
      <c r="A610" s="565">
        <v>44782.0</v>
      </c>
      <c r="B610" s="566" t="s">
        <v>5141</v>
      </c>
      <c r="C610" s="566" t="s">
        <v>6841</v>
      </c>
      <c r="D610" s="566" t="s">
        <v>6846</v>
      </c>
      <c r="E610" s="567">
        <v>446.43</v>
      </c>
      <c r="F610" s="567">
        <v>0.0</v>
      </c>
      <c r="G610" s="567">
        <v>500.0</v>
      </c>
      <c r="H610" s="567">
        <v>446.43</v>
      </c>
      <c r="I610" s="567">
        <v>53.57</v>
      </c>
      <c r="J610" s="566" t="s">
        <v>5145</v>
      </c>
      <c r="K610" s="2"/>
      <c r="L610" s="2"/>
      <c r="M610" s="2"/>
      <c r="N610" s="2"/>
      <c r="O610" s="2"/>
      <c r="P610" s="2"/>
      <c r="Q610" s="2"/>
      <c r="R610" s="2"/>
      <c r="S610" s="2"/>
      <c r="T610" s="2"/>
      <c r="U610" s="2"/>
      <c r="V610" s="2"/>
      <c r="W610" s="2"/>
      <c r="X610" s="2"/>
      <c r="Y610" s="2"/>
      <c r="Z610" s="2"/>
    </row>
    <row r="611" ht="10.5" customHeight="1">
      <c r="A611" s="565">
        <v>44783.0</v>
      </c>
      <c r="B611" s="566" t="s">
        <v>5141</v>
      </c>
      <c r="C611" s="566" t="s">
        <v>6697</v>
      </c>
      <c r="D611" s="566" t="s">
        <v>6848</v>
      </c>
      <c r="E611" s="567">
        <v>446.43</v>
      </c>
      <c r="F611" s="567">
        <v>0.0</v>
      </c>
      <c r="G611" s="567">
        <v>500.0</v>
      </c>
      <c r="H611" s="567">
        <v>446.43</v>
      </c>
      <c r="I611" s="567">
        <v>53.57</v>
      </c>
      <c r="J611" s="566" t="s">
        <v>5145</v>
      </c>
      <c r="K611" s="2"/>
      <c r="L611" s="2"/>
      <c r="M611" s="2"/>
      <c r="N611" s="2"/>
      <c r="O611" s="2"/>
      <c r="P611" s="2"/>
      <c r="Q611" s="2"/>
      <c r="R611" s="2"/>
      <c r="S611" s="2"/>
      <c r="T611" s="2"/>
      <c r="U611" s="2"/>
      <c r="V611" s="2"/>
      <c r="W611" s="2"/>
      <c r="X611" s="2"/>
      <c r="Y611" s="2"/>
      <c r="Z611" s="2"/>
    </row>
    <row r="612" ht="10.5" customHeight="1">
      <c r="A612" s="565">
        <v>44783.0</v>
      </c>
      <c r="B612" s="566" t="s">
        <v>5141</v>
      </c>
      <c r="C612" s="566" t="s">
        <v>5177</v>
      </c>
      <c r="D612" s="566" t="s">
        <v>6849</v>
      </c>
      <c r="E612" s="567">
        <v>659.51</v>
      </c>
      <c r="F612" s="567">
        <v>0.0</v>
      </c>
      <c r="G612" s="567">
        <v>738.65</v>
      </c>
      <c r="H612" s="567">
        <v>659.51</v>
      </c>
      <c r="I612" s="567">
        <v>79.14</v>
      </c>
      <c r="J612" s="566" t="s">
        <v>5145</v>
      </c>
      <c r="K612" s="2"/>
      <c r="L612" s="2"/>
      <c r="M612" s="2"/>
      <c r="N612" s="2"/>
      <c r="O612" s="2"/>
      <c r="P612" s="2"/>
      <c r="Q612" s="2"/>
      <c r="R612" s="2"/>
      <c r="S612" s="2"/>
      <c r="T612" s="2"/>
      <c r="U612" s="2"/>
      <c r="V612" s="2"/>
      <c r="W612" s="2"/>
      <c r="X612" s="2"/>
      <c r="Y612" s="2"/>
      <c r="Z612" s="2"/>
    </row>
    <row r="613" ht="10.5" customHeight="1">
      <c r="A613" s="565">
        <v>44785.0</v>
      </c>
      <c r="B613" s="566" t="s">
        <v>5141</v>
      </c>
      <c r="C613" s="566" t="s">
        <v>6850</v>
      </c>
      <c r="D613" s="566" t="s">
        <v>6851</v>
      </c>
      <c r="E613" s="567">
        <v>1696.21</v>
      </c>
      <c r="F613" s="567">
        <v>0.0</v>
      </c>
      <c r="G613" s="567">
        <v>1899.75</v>
      </c>
      <c r="H613" s="567">
        <v>1696.21</v>
      </c>
      <c r="I613" s="567">
        <v>203.54</v>
      </c>
      <c r="J613" s="566" t="s">
        <v>5234</v>
      </c>
      <c r="K613" s="2"/>
      <c r="L613" s="2"/>
      <c r="M613" s="2"/>
      <c r="N613" s="2"/>
      <c r="O613" s="2"/>
      <c r="P613" s="2"/>
      <c r="Q613" s="2"/>
      <c r="R613" s="2"/>
      <c r="S613" s="2"/>
      <c r="T613" s="2"/>
      <c r="U613" s="2"/>
      <c r="V613" s="2"/>
      <c r="W613" s="2"/>
      <c r="X613" s="2"/>
      <c r="Y613" s="2"/>
      <c r="Z613" s="2"/>
    </row>
    <row r="614" ht="10.5" customHeight="1">
      <c r="A614" s="565">
        <v>44785.0</v>
      </c>
      <c r="B614" s="566" t="s">
        <v>5179</v>
      </c>
      <c r="C614" s="566" t="s">
        <v>6852</v>
      </c>
      <c r="D614" s="566" t="s">
        <v>6853</v>
      </c>
      <c r="E614" s="567">
        <v>3642.86</v>
      </c>
      <c r="F614" s="567">
        <v>0.0</v>
      </c>
      <c r="G614" s="567">
        <v>4080.0</v>
      </c>
      <c r="H614" s="567">
        <v>3642.86</v>
      </c>
      <c r="I614" s="567">
        <v>437.14</v>
      </c>
      <c r="J614" s="566" t="s">
        <v>5145</v>
      </c>
      <c r="K614" s="2"/>
      <c r="L614" s="2"/>
      <c r="M614" s="2"/>
      <c r="N614" s="2"/>
      <c r="O614" s="2"/>
      <c r="P614" s="2"/>
      <c r="Q614" s="2"/>
      <c r="R614" s="2"/>
      <c r="S614" s="2"/>
      <c r="T614" s="2"/>
      <c r="U614" s="2"/>
      <c r="V614" s="2"/>
      <c r="W614" s="2"/>
      <c r="X614" s="2"/>
      <c r="Y614" s="2"/>
      <c r="Z614" s="2"/>
    </row>
    <row r="615" ht="10.5" customHeight="1">
      <c r="A615" s="565">
        <v>44786.0</v>
      </c>
      <c r="B615" s="566" t="s">
        <v>5141</v>
      </c>
      <c r="C615" s="566" t="s">
        <v>5177</v>
      </c>
      <c r="D615" s="566" t="s">
        <v>6854</v>
      </c>
      <c r="E615" s="567">
        <v>815.18</v>
      </c>
      <c r="F615" s="567">
        <v>0.0</v>
      </c>
      <c r="G615" s="567">
        <v>913.0</v>
      </c>
      <c r="H615" s="567">
        <v>815.18</v>
      </c>
      <c r="I615" s="567">
        <v>97.82</v>
      </c>
      <c r="J615" s="566" t="s">
        <v>5145</v>
      </c>
      <c r="K615" s="2"/>
      <c r="L615" s="2"/>
      <c r="M615" s="2"/>
      <c r="N615" s="2"/>
      <c r="O615" s="2"/>
      <c r="P615" s="2"/>
      <c r="Q615" s="2"/>
      <c r="R615" s="2"/>
      <c r="S615" s="2"/>
      <c r="T615" s="2"/>
      <c r="U615" s="2"/>
      <c r="V615" s="2"/>
      <c r="W615" s="2"/>
      <c r="X615" s="2"/>
      <c r="Y615" s="2"/>
      <c r="Z615" s="2"/>
    </row>
    <row r="616" ht="10.5" customHeight="1">
      <c r="A616" s="565">
        <v>44789.0</v>
      </c>
      <c r="B616" s="566" t="s">
        <v>5141</v>
      </c>
      <c r="C616" s="566" t="s">
        <v>6855</v>
      </c>
      <c r="D616" s="566" t="s">
        <v>6856</v>
      </c>
      <c r="E616" s="567">
        <v>1087.95</v>
      </c>
      <c r="F616" s="567">
        <v>0.0</v>
      </c>
      <c r="G616" s="567">
        <v>1218.5</v>
      </c>
      <c r="H616" s="567">
        <v>1087.95</v>
      </c>
      <c r="I616" s="567">
        <v>130.55</v>
      </c>
      <c r="J616" s="566" t="s">
        <v>5145</v>
      </c>
      <c r="K616" s="2"/>
      <c r="L616" s="2"/>
      <c r="M616" s="2"/>
      <c r="N616" s="2"/>
      <c r="O616" s="2"/>
      <c r="P616" s="2"/>
      <c r="Q616" s="2"/>
      <c r="R616" s="2"/>
      <c r="S616" s="2"/>
      <c r="T616" s="2"/>
      <c r="U616" s="2"/>
      <c r="V616" s="2"/>
      <c r="W616" s="2"/>
      <c r="X616" s="2"/>
      <c r="Y616" s="2"/>
      <c r="Z616" s="2"/>
    </row>
    <row r="617" ht="10.5" customHeight="1">
      <c r="A617" s="565">
        <v>44791.0</v>
      </c>
      <c r="B617" s="566" t="s">
        <v>5141</v>
      </c>
      <c r="C617" s="566" t="s">
        <v>6679</v>
      </c>
      <c r="D617" s="566" t="s">
        <v>6857</v>
      </c>
      <c r="E617" s="567">
        <v>53.57</v>
      </c>
      <c r="F617" s="567">
        <v>0.0</v>
      </c>
      <c r="G617" s="567">
        <v>60.0</v>
      </c>
      <c r="H617" s="567">
        <v>53.57</v>
      </c>
      <c r="I617" s="567">
        <v>6.43</v>
      </c>
      <c r="J617" s="566" t="s">
        <v>5145</v>
      </c>
      <c r="K617" s="2"/>
      <c r="L617" s="2"/>
      <c r="M617" s="2"/>
      <c r="N617" s="2"/>
      <c r="O617" s="2"/>
      <c r="P617" s="2"/>
      <c r="Q617" s="2"/>
      <c r="R617" s="2"/>
      <c r="S617" s="2"/>
      <c r="T617" s="2"/>
      <c r="U617" s="2"/>
      <c r="V617" s="2"/>
      <c r="W617" s="2"/>
      <c r="X617" s="2"/>
      <c r="Y617" s="2"/>
      <c r="Z617" s="2"/>
    </row>
    <row r="618" ht="10.5" customHeight="1">
      <c r="A618" s="565">
        <v>44791.0</v>
      </c>
      <c r="B618" s="566" t="s">
        <v>5141</v>
      </c>
      <c r="C618" s="566" t="s">
        <v>5177</v>
      </c>
      <c r="D618" s="566" t="s">
        <v>6858</v>
      </c>
      <c r="E618" s="567">
        <v>1030.0</v>
      </c>
      <c r="F618" s="567">
        <v>0.0</v>
      </c>
      <c r="G618" s="567">
        <v>1153.6</v>
      </c>
      <c r="H618" s="567">
        <v>1030.0</v>
      </c>
      <c r="I618" s="567">
        <v>123.6</v>
      </c>
      <c r="J618" s="566" t="s">
        <v>5145</v>
      </c>
      <c r="K618" s="2"/>
      <c r="L618" s="2"/>
      <c r="M618" s="2"/>
      <c r="N618" s="2"/>
      <c r="O618" s="2"/>
      <c r="P618" s="2"/>
      <c r="Q618" s="2"/>
      <c r="R618" s="2"/>
      <c r="S618" s="2"/>
      <c r="T618" s="2"/>
      <c r="U618" s="2"/>
      <c r="V618" s="2"/>
      <c r="W618" s="2"/>
      <c r="X618" s="2"/>
      <c r="Y618" s="2"/>
      <c r="Z618" s="2"/>
    </row>
    <row r="619" ht="10.5" customHeight="1">
      <c r="A619" s="565">
        <v>44792.0</v>
      </c>
      <c r="B619" s="566" t="s">
        <v>5141</v>
      </c>
      <c r="C619" s="566" t="s">
        <v>6859</v>
      </c>
      <c r="D619" s="566" t="s">
        <v>6860</v>
      </c>
      <c r="E619" s="567">
        <v>133.93</v>
      </c>
      <c r="F619" s="567">
        <v>0.0</v>
      </c>
      <c r="G619" s="567">
        <v>150.0</v>
      </c>
      <c r="H619" s="567">
        <v>133.93</v>
      </c>
      <c r="I619" s="567">
        <v>16.07</v>
      </c>
      <c r="J619" s="566" t="s">
        <v>6548</v>
      </c>
      <c r="K619" s="2"/>
      <c r="L619" s="2"/>
      <c r="M619" s="2"/>
      <c r="N619" s="2"/>
      <c r="O619" s="2"/>
      <c r="P619" s="2"/>
      <c r="Q619" s="2"/>
      <c r="R619" s="2"/>
      <c r="S619" s="2"/>
      <c r="T619" s="2"/>
      <c r="U619" s="2"/>
      <c r="V619" s="2"/>
      <c r="W619" s="2"/>
      <c r="X619" s="2"/>
      <c r="Y619" s="2"/>
      <c r="Z619" s="2"/>
    </row>
    <row r="620" ht="10.5" customHeight="1">
      <c r="A620" s="565">
        <v>44792.0</v>
      </c>
      <c r="B620" s="566" t="s">
        <v>5141</v>
      </c>
      <c r="C620" s="566" t="s">
        <v>6861</v>
      </c>
      <c r="D620" s="566" t="s">
        <v>6862</v>
      </c>
      <c r="E620" s="567">
        <v>133.93</v>
      </c>
      <c r="F620" s="567">
        <v>0.0</v>
      </c>
      <c r="G620" s="567">
        <v>150.0</v>
      </c>
      <c r="H620" s="567">
        <v>133.93</v>
      </c>
      <c r="I620" s="567">
        <v>16.07</v>
      </c>
      <c r="J620" s="566" t="s">
        <v>6548</v>
      </c>
      <c r="K620" s="2"/>
      <c r="L620" s="2"/>
      <c r="M620" s="2"/>
      <c r="N620" s="2"/>
      <c r="O620" s="2"/>
      <c r="P620" s="2"/>
      <c r="Q620" s="2"/>
      <c r="R620" s="2"/>
      <c r="S620" s="2"/>
      <c r="T620" s="2"/>
      <c r="U620" s="2"/>
      <c r="V620" s="2"/>
      <c r="W620" s="2"/>
      <c r="X620" s="2"/>
      <c r="Y620" s="2"/>
      <c r="Z620" s="2"/>
    </row>
    <row r="621" ht="10.5" customHeight="1">
      <c r="A621" s="565">
        <v>44796.0</v>
      </c>
      <c r="B621" s="566" t="s">
        <v>5141</v>
      </c>
      <c r="C621" s="566" t="s">
        <v>6863</v>
      </c>
      <c r="D621" s="566" t="s">
        <v>6864</v>
      </c>
      <c r="E621" s="567">
        <v>1007.14</v>
      </c>
      <c r="F621" s="567">
        <v>0.0</v>
      </c>
      <c r="G621" s="567">
        <v>1128.0</v>
      </c>
      <c r="H621" s="567">
        <v>1007.14</v>
      </c>
      <c r="I621" s="567">
        <v>120.86</v>
      </c>
      <c r="J621" s="566" t="s">
        <v>5145</v>
      </c>
      <c r="K621" s="2"/>
      <c r="L621" s="2"/>
      <c r="M621" s="2"/>
      <c r="N621" s="2"/>
      <c r="O621" s="2"/>
      <c r="P621" s="2"/>
      <c r="Q621" s="2"/>
      <c r="R621" s="2"/>
      <c r="S621" s="2"/>
      <c r="T621" s="2"/>
      <c r="U621" s="2"/>
      <c r="V621" s="2"/>
      <c r="W621" s="2"/>
      <c r="X621" s="2"/>
      <c r="Y621" s="2"/>
      <c r="Z621" s="2"/>
    </row>
    <row r="622" ht="10.5" customHeight="1">
      <c r="A622" s="565">
        <v>44799.0</v>
      </c>
      <c r="B622" s="566" t="s">
        <v>5141</v>
      </c>
      <c r="C622" s="566" t="s">
        <v>5177</v>
      </c>
      <c r="D622" s="566" t="s">
        <v>6865</v>
      </c>
      <c r="E622" s="567">
        <v>999.02</v>
      </c>
      <c r="F622" s="567">
        <v>0.0</v>
      </c>
      <c r="G622" s="567">
        <v>1118.9</v>
      </c>
      <c r="H622" s="567">
        <v>999.02</v>
      </c>
      <c r="I622" s="567">
        <v>119.88</v>
      </c>
      <c r="J622" s="566" t="s">
        <v>5145</v>
      </c>
      <c r="K622" s="2"/>
      <c r="L622" s="2"/>
      <c r="M622" s="2"/>
      <c r="N622" s="2"/>
      <c r="O622" s="2"/>
      <c r="P622" s="2"/>
      <c r="Q622" s="2"/>
      <c r="R622" s="2"/>
      <c r="S622" s="2"/>
      <c r="T622" s="2"/>
      <c r="U622" s="2"/>
      <c r="V622" s="2"/>
      <c r="W622" s="2"/>
      <c r="X622" s="2"/>
      <c r="Y622" s="2"/>
      <c r="Z622" s="2"/>
    </row>
    <row r="623" ht="30.0" customHeight="1">
      <c r="A623" s="565">
        <v>44804.0</v>
      </c>
      <c r="B623" s="566" t="s">
        <v>5141</v>
      </c>
      <c r="C623" s="648" t="s">
        <v>6866</v>
      </c>
      <c r="D623" s="566" t="s">
        <v>6867</v>
      </c>
      <c r="E623" s="567">
        <v>2589.29</v>
      </c>
      <c r="F623" s="567">
        <v>0.0</v>
      </c>
      <c r="G623" s="567">
        <v>2900.0</v>
      </c>
      <c r="H623" s="567">
        <v>2589.29</v>
      </c>
      <c r="I623" s="567">
        <v>310.71</v>
      </c>
      <c r="J623" s="566" t="s">
        <v>5660</v>
      </c>
      <c r="K623" s="2"/>
      <c r="L623" s="2"/>
      <c r="M623" s="2"/>
      <c r="N623" s="2"/>
      <c r="O623" s="2"/>
      <c r="P623" s="2"/>
      <c r="Q623" s="2"/>
      <c r="R623" s="2"/>
      <c r="S623" s="2"/>
      <c r="T623" s="2"/>
      <c r="U623" s="2"/>
      <c r="V623" s="2"/>
      <c r="W623" s="2"/>
      <c r="X623" s="2"/>
      <c r="Y623" s="2"/>
      <c r="Z623" s="2"/>
    </row>
    <row r="624" ht="10.5" customHeight="1">
      <c r="A624" s="589">
        <v>44805.0</v>
      </c>
      <c r="B624" s="590" t="s">
        <v>5141</v>
      </c>
      <c r="C624" s="590" t="s">
        <v>5177</v>
      </c>
      <c r="D624" s="590" t="s">
        <v>6880</v>
      </c>
      <c r="E624" s="591">
        <v>612.05</v>
      </c>
      <c r="F624" s="591">
        <v>0.0</v>
      </c>
      <c r="G624" s="591">
        <v>685.5</v>
      </c>
      <c r="H624" s="591">
        <v>612.05</v>
      </c>
      <c r="I624" s="591">
        <v>73.45</v>
      </c>
      <c r="J624" s="590" t="s">
        <v>5145</v>
      </c>
      <c r="K624" s="2"/>
      <c r="L624" s="2"/>
      <c r="M624" s="2"/>
      <c r="N624" s="2"/>
      <c r="O624" s="2"/>
      <c r="P624" s="2"/>
      <c r="Q624" s="2"/>
      <c r="R624" s="2"/>
      <c r="S624" s="2"/>
      <c r="T624" s="2"/>
      <c r="U624" s="2"/>
      <c r="V624" s="2"/>
      <c r="W624" s="2"/>
      <c r="X624" s="2"/>
      <c r="Y624" s="2"/>
      <c r="Z624" s="2"/>
    </row>
    <row r="625" ht="10.5" customHeight="1">
      <c r="A625" s="589">
        <v>44809.0</v>
      </c>
      <c r="B625" s="590" t="s">
        <v>5141</v>
      </c>
      <c r="C625" s="590" t="s">
        <v>6618</v>
      </c>
      <c r="D625" s="590" t="s">
        <v>6881</v>
      </c>
      <c r="E625" s="591">
        <v>852.14</v>
      </c>
      <c r="F625" s="591">
        <v>0.0</v>
      </c>
      <c r="G625" s="591">
        <v>954.4</v>
      </c>
      <c r="H625" s="591">
        <v>852.14</v>
      </c>
      <c r="I625" s="591">
        <v>102.26</v>
      </c>
      <c r="J625" s="590" t="s">
        <v>5145</v>
      </c>
      <c r="K625" s="2"/>
      <c r="L625" s="2"/>
      <c r="M625" s="2"/>
      <c r="N625" s="2"/>
      <c r="O625" s="2"/>
      <c r="P625" s="2"/>
      <c r="Q625" s="2"/>
      <c r="R625" s="2"/>
      <c r="S625" s="2"/>
      <c r="T625" s="2"/>
      <c r="U625" s="2"/>
      <c r="V625" s="2"/>
      <c r="W625" s="2"/>
      <c r="X625" s="2"/>
      <c r="Y625" s="2"/>
      <c r="Z625" s="2"/>
    </row>
    <row r="626" ht="10.5" customHeight="1">
      <c r="A626" s="589">
        <v>44810.0</v>
      </c>
      <c r="B626" s="590" t="s">
        <v>5141</v>
      </c>
      <c r="C626" s="590" t="s">
        <v>6882</v>
      </c>
      <c r="D626" s="590" t="s">
        <v>6883</v>
      </c>
      <c r="E626" s="591">
        <v>89.29</v>
      </c>
      <c r="F626" s="591">
        <v>0.0</v>
      </c>
      <c r="G626" s="591">
        <v>100.0</v>
      </c>
      <c r="H626" s="591">
        <v>89.29</v>
      </c>
      <c r="I626" s="591">
        <v>10.71</v>
      </c>
      <c r="J626" s="590" t="s">
        <v>6548</v>
      </c>
      <c r="K626" s="2"/>
      <c r="L626" s="2"/>
      <c r="M626" s="2"/>
      <c r="N626" s="2"/>
      <c r="O626" s="2"/>
      <c r="P626" s="2"/>
      <c r="Q626" s="2"/>
      <c r="R626" s="2"/>
      <c r="S626" s="2"/>
      <c r="T626" s="2"/>
      <c r="U626" s="2"/>
      <c r="V626" s="2"/>
      <c r="W626" s="2"/>
      <c r="X626" s="2"/>
      <c r="Y626" s="2"/>
      <c r="Z626" s="2"/>
    </row>
    <row r="627" ht="10.5" customHeight="1">
      <c r="A627" s="589">
        <v>44810.0</v>
      </c>
      <c r="B627" s="590" t="s">
        <v>5141</v>
      </c>
      <c r="C627" s="590" t="s">
        <v>6884</v>
      </c>
      <c r="D627" s="590" t="s">
        <v>6885</v>
      </c>
      <c r="E627" s="591">
        <v>178.57</v>
      </c>
      <c r="F627" s="591">
        <v>0.0</v>
      </c>
      <c r="G627" s="591">
        <v>200.0</v>
      </c>
      <c r="H627" s="591">
        <v>178.57</v>
      </c>
      <c r="I627" s="591">
        <v>21.43</v>
      </c>
      <c r="J627" s="590" t="s">
        <v>6548</v>
      </c>
      <c r="K627" s="2"/>
      <c r="L627" s="2"/>
      <c r="M627" s="2"/>
      <c r="N627" s="2"/>
      <c r="O627" s="2"/>
      <c r="P627" s="2"/>
      <c r="Q627" s="2"/>
      <c r="R627" s="2"/>
      <c r="S627" s="2"/>
      <c r="T627" s="2"/>
      <c r="U627" s="2"/>
      <c r="V627" s="2"/>
      <c r="W627" s="2"/>
      <c r="X627" s="2"/>
      <c r="Y627" s="2"/>
      <c r="Z627" s="2"/>
    </row>
    <row r="628" ht="10.5" customHeight="1">
      <c r="A628" s="589">
        <v>44811.0</v>
      </c>
      <c r="B628" s="590" t="s">
        <v>5141</v>
      </c>
      <c r="C628" s="590" t="s">
        <v>5177</v>
      </c>
      <c r="D628" s="590" t="s">
        <v>6886</v>
      </c>
      <c r="E628" s="591">
        <v>553.35</v>
      </c>
      <c r="F628" s="591">
        <v>0.0</v>
      </c>
      <c r="G628" s="591">
        <v>619.75</v>
      </c>
      <c r="H628" s="591">
        <v>553.35</v>
      </c>
      <c r="I628" s="591">
        <v>66.4</v>
      </c>
      <c r="J628" s="590" t="s">
        <v>5145</v>
      </c>
      <c r="K628" s="2"/>
      <c r="L628" s="2"/>
      <c r="M628" s="2"/>
      <c r="N628" s="2"/>
      <c r="O628" s="2"/>
      <c r="P628" s="2"/>
      <c r="Q628" s="2"/>
      <c r="R628" s="2"/>
      <c r="S628" s="2"/>
      <c r="T628" s="2"/>
      <c r="U628" s="2"/>
      <c r="V628" s="2"/>
      <c r="W628" s="2"/>
      <c r="X628" s="2"/>
      <c r="Y628" s="2"/>
      <c r="Z628" s="2"/>
    </row>
    <row r="629" ht="10.5" customHeight="1">
      <c r="A629" s="589">
        <v>44811.0</v>
      </c>
      <c r="B629" s="590" t="s">
        <v>5141</v>
      </c>
      <c r="C629" s="590" t="s">
        <v>5196</v>
      </c>
      <c r="D629" s="590" t="s">
        <v>6887</v>
      </c>
      <c r="E629" s="591">
        <v>271.43</v>
      </c>
      <c r="F629" s="591">
        <v>0.0</v>
      </c>
      <c r="G629" s="591">
        <v>304.0</v>
      </c>
      <c r="H629" s="591">
        <v>271.43</v>
      </c>
      <c r="I629" s="591">
        <v>32.57</v>
      </c>
      <c r="J629" s="590" t="s">
        <v>5145</v>
      </c>
      <c r="K629" s="2"/>
      <c r="L629" s="2"/>
      <c r="M629" s="2"/>
      <c r="N629" s="2"/>
      <c r="O629" s="2"/>
      <c r="P629" s="2"/>
      <c r="Q629" s="2"/>
      <c r="R629" s="2"/>
      <c r="S629" s="2"/>
      <c r="T629" s="2"/>
      <c r="U629" s="2"/>
      <c r="V629" s="2"/>
      <c r="W629" s="2"/>
      <c r="X629" s="2"/>
      <c r="Y629" s="2"/>
      <c r="Z629" s="2"/>
    </row>
    <row r="630" ht="10.5" customHeight="1">
      <c r="A630" s="589">
        <v>44812.0</v>
      </c>
      <c r="B630" s="590" t="s">
        <v>5141</v>
      </c>
      <c r="C630" s="590" t="s">
        <v>6888</v>
      </c>
      <c r="D630" s="590" t="s">
        <v>6889</v>
      </c>
      <c r="E630" s="591">
        <v>1551.79</v>
      </c>
      <c r="F630" s="591">
        <v>0.0</v>
      </c>
      <c r="G630" s="591">
        <v>1738.0</v>
      </c>
      <c r="H630" s="591">
        <v>1551.79</v>
      </c>
      <c r="I630" s="591">
        <v>186.21</v>
      </c>
      <c r="J630" s="590" t="s">
        <v>5224</v>
      </c>
      <c r="K630" s="2"/>
      <c r="L630" s="2"/>
      <c r="M630" s="2"/>
      <c r="N630" s="2"/>
      <c r="O630" s="2"/>
      <c r="P630" s="2"/>
      <c r="Q630" s="2"/>
      <c r="R630" s="2"/>
      <c r="S630" s="2"/>
      <c r="T630" s="2"/>
      <c r="U630" s="2"/>
      <c r="V630" s="2"/>
      <c r="W630" s="2"/>
      <c r="X630" s="2"/>
      <c r="Y630" s="2"/>
      <c r="Z630" s="2"/>
    </row>
    <row r="631" ht="10.5" customHeight="1">
      <c r="A631" s="589">
        <v>44812.0</v>
      </c>
      <c r="B631" s="590" t="s">
        <v>5141</v>
      </c>
      <c r="C631" s="590" t="s">
        <v>6890</v>
      </c>
      <c r="D631" s="590" t="s">
        <v>6891</v>
      </c>
      <c r="E631" s="591">
        <v>529.69</v>
      </c>
      <c r="F631" s="591">
        <v>0.0</v>
      </c>
      <c r="G631" s="591">
        <v>593.25</v>
      </c>
      <c r="H631" s="591">
        <v>529.69</v>
      </c>
      <c r="I631" s="591">
        <v>63.56</v>
      </c>
      <c r="J631" s="590" t="s">
        <v>5224</v>
      </c>
      <c r="K631" s="2"/>
      <c r="L631" s="2"/>
      <c r="M631" s="2"/>
      <c r="N631" s="2"/>
      <c r="O631" s="2"/>
      <c r="P631" s="2"/>
      <c r="Q631" s="2"/>
      <c r="R631" s="2"/>
      <c r="S631" s="2"/>
      <c r="T631" s="2"/>
      <c r="U631" s="2"/>
      <c r="V631" s="2"/>
      <c r="W631" s="2"/>
      <c r="X631" s="2"/>
      <c r="Y631" s="2"/>
      <c r="Z631" s="2"/>
    </row>
    <row r="632" ht="10.5" customHeight="1">
      <c r="A632" s="589">
        <v>44812.0</v>
      </c>
      <c r="B632" s="590" t="s">
        <v>5141</v>
      </c>
      <c r="C632" s="590" t="s">
        <v>6892</v>
      </c>
      <c r="D632" s="590" t="s">
        <v>6893</v>
      </c>
      <c r="E632" s="591">
        <v>651.79</v>
      </c>
      <c r="F632" s="591">
        <v>0.0</v>
      </c>
      <c r="G632" s="591">
        <v>730.0</v>
      </c>
      <c r="H632" s="591">
        <v>651.79</v>
      </c>
      <c r="I632" s="591">
        <v>78.21</v>
      </c>
      <c r="J632" s="590" t="s">
        <v>5224</v>
      </c>
      <c r="K632" s="2"/>
      <c r="L632" s="2"/>
      <c r="M632" s="2"/>
      <c r="N632" s="2"/>
      <c r="O632" s="2"/>
      <c r="P632" s="2"/>
      <c r="Q632" s="2"/>
      <c r="R632" s="2"/>
      <c r="S632" s="2"/>
      <c r="T632" s="2"/>
      <c r="U632" s="2"/>
      <c r="V632" s="2"/>
      <c r="W632" s="2"/>
      <c r="X632" s="2"/>
      <c r="Y632" s="2"/>
      <c r="Z632" s="2"/>
    </row>
    <row r="633" ht="30.0" customHeight="1">
      <c r="A633" s="589">
        <v>44812.0</v>
      </c>
      <c r="B633" s="590" t="s">
        <v>5141</v>
      </c>
      <c r="C633" s="650" t="s">
        <v>6894</v>
      </c>
      <c r="D633" s="590" t="s">
        <v>6895</v>
      </c>
      <c r="E633" s="591">
        <v>825.0</v>
      </c>
      <c r="F633" s="591">
        <v>0.0</v>
      </c>
      <c r="G633" s="591">
        <v>924.0</v>
      </c>
      <c r="H633" s="591">
        <v>825.0</v>
      </c>
      <c r="I633" s="591">
        <v>99.0</v>
      </c>
      <c r="J633" s="590" t="s">
        <v>5224</v>
      </c>
      <c r="K633" s="2"/>
      <c r="L633" s="2"/>
      <c r="M633" s="2"/>
      <c r="N633" s="2"/>
      <c r="O633" s="2"/>
      <c r="P633" s="2"/>
      <c r="Q633" s="2"/>
      <c r="R633" s="2"/>
      <c r="S633" s="2"/>
      <c r="T633" s="2"/>
      <c r="U633" s="2"/>
      <c r="V633" s="2"/>
      <c r="W633" s="2"/>
      <c r="X633" s="2"/>
      <c r="Y633" s="2"/>
      <c r="Z633" s="2"/>
    </row>
    <row r="634" ht="30.0" customHeight="1">
      <c r="A634" s="589">
        <v>44812.0</v>
      </c>
      <c r="B634" s="590" t="s">
        <v>5141</v>
      </c>
      <c r="C634" s="650" t="s">
        <v>6896</v>
      </c>
      <c r="D634" s="590" t="s">
        <v>6897</v>
      </c>
      <c r="E634" s="591">
        <v>580.36</v>
      </c>
      <c r="F634" s="591">
        <v>0.0</v>
      </c>
      <c r="G634" s="591">
        <v>650.0</v>
      </c>
      <c r="H634" s="591">
        <v>580.36</v>
      </c>
      <c r="I634" s="591">
        <v>69.64</v>
      </c>
      <c r="J634" s="590" t="s">
        <v>5224</v>
      </c>
      <c r="K634" s="2"/>
      <c r="L634" s="2"/>
      <c r="M634" s="2"/>
      <c r="N634" s="2"/>
      <c r="O634" s="2"/>
      <c r="P634" s="2"/>
      <c r="Q634" s="2"/>
      <c r="R634" s="2"/>
      <c r="S634" s="2"/>
      <c r="T634" s="2"/>
      <c r="U634" s="2"/>
      <c r="V634" s="2"/>
      <c r="W634" s="2"/>
      <c r="X634" s="2"/>
      <c r="Y634" s="2"/>
      <c r="Z634" s="2"/>
    </row>
    <row r="635" ht="10.5" customHeight="1">
      <c r="A635" s="589">
        <v>44812.0</v>
      </c>
      <c r="B635" s="590" t="s">
        <v>5141</v>
      </c>
      <c r="C635" s="590" t="s">
        <v>5177</v>
      </c>
      <c r="D635" s="590" t="s">
        <v>6898</v>
      </c>
      <c r="E635" s="591">
        <v>304.69</v>
      </c>
      <c r="F635" s="591">
        <v>0.0</v>
      </c>
      <c r="G635" s="591">
        <v>341.25</v>
      </c>
      <c r="H635" s="591">
        <v>304.69</v>
      </c>
      <c r="I635" s="591">
        <v>36.56</v>
      </c>
      <c r="J635" s="590" t="s">
        <v>5145</v>
      </c>
      <c r="K635" s="2"/>
      <c r="L635" s="2"/>
      <c r="M635" s="2"/>
      <c r="N635" s="2"/>
      <c r="O635" s="2"/>
      <c r="P635" s="2"/>
      <c r="Q635" s="2"/>
      <c r="R635" s="2"/>
      <c r="S635" s="2"/>
      <c r="T635" s="2"/>
      <c r="U635" s="2"/>
      <c r="V635" s="2"/>
      <c r="W635" s="2"/>
      <c r="X635" s="2"/>
      <c r="Y635" s="2"/>
      <c r="Z635" s="2"/>
    </row>
    <row r="636" ht="10.5" customHeight="1">
      <c r="A636" s="589">
        <v>44816.0</v>
      </c>
      <c r="B636" s="590" t="s">
        <v>5141</v>
      </c>
      <c r="C636" s="590" t="s">
        <v>5177</v>
      </c>
      <c r="D636" s="590" t="s">
        <v>6899</v>
      </c>
      <c r="E636" s="591">
        <v>1247.1</v>
      </c>
      <c r="F636" s="591">
        <v>0.0</v>
      </c>
      <c r="G636" s="591">
        <v>1396.75</v>
      </c>
      <c r="H636" s="591">
        <v>1247.1</v>
      </c>
      <c r="I636" s="591">
        <v>149.65</v>
      </c>
      <c r="J636" s="590" t="s">
        <v>5145</v>
      </c>
      <c r="K636" s="2"/>
      <c r="L636" s="2"/>
      <c r="M636" s="2"/>
      <c r="N636" s="2"/>
      <c r="O636" s="2"/>
      <c r="P636" s="2"/>
      <c r="Q636" s="2"/>
      <c r="R636" s="2"/>
      <c r="S636" s="2"/>
      <c r="T636" s="2"/>
      <c r="U636" s="2"/>
      <c r="V636" s="2"/>
      <c r="W636" s="2"/>
      <c r="X636" s="2"/>
      <c r="Y636" s="2"/>
      <c r="Z636" s="2"/>
    </row>
    <row r="637" ht="30.0" customHeight="1">
      <c r="A637" s="589">
        <v>44818.0</v>
      </c>
      <c r="B637" s="590" t="s">
        <v>5179</v>
      </c>
      <c r="C637" s="650" t="s">
        <v>6900</v>
      </c>
      <c r="D637" s="590" t="s">
        <v>6901</v>
      </c>
      <c r="E637" s="591">
        <v>45000.0</v>
      </c>
      <c r="F637" s="591">
        <v>0.0</v>
      </c>
      <c r="G637" s="591">
        <v>50400.0</v>
      </c>
      <c r="H637" s="591">
        <v>45000.0</v>
      </c>
      <c r="I637" s="591">
        <v>5400.0</v>
      </c>
      <c r="J637" s="590" t="s">
        <v>5263</v>
      </c>
      <c r="K637" s="2"/>
      <c r="L637" s="2"/>
      <c r="M637" s="2"/>
      <c r="N637" s="2"/>
      <c r="O637" s="2"/>
      <c r="P637" s="2"/>
      <c r="Q637" s="2"/>
      <c r="R637" s="2"/>
      <c r="S637" s="2"/>
      <c r="T637" s="2"/>
      <c r="U637" s="2"/>
      <c r="V637" s="2"/>
      <c r="W637" s="2"/>
      <c r="X637" s="2"/>
      <c r="Y637" s="2"/>
      <c r="Z637" s="2"/>
    </row>
    <row r="638" ht="10.5" customHeight="1">
      <c r="A638" s="589">
        <v>44818.0</v>
      </c>
      <c r="B638" s="590" t="s">
        <v>5141</v>
      </c>
      <c r="C638" s="590" t="s">
        <v>5177</v>
      </c>
      <c r="D638" s="590" t="s">
        <v>6902</v>
      </c>
      <c r="E638" s="591">
        <v>657.37</v>
      </c>
      <c r="F638" s="591">
        <v>0.0</v>
      </c>
      <c r="G638" s="591">
        <v>736.25</v>
      </c>
      <c r="H638" s="591">
        <v>657.37</v>
      </c>
      <c r="I638" s="591">
        <v>78.88</v>
      </c>
      <c r="J638" s="590" t="s">
        <v>5145</v>
      </c>
      <c r="K638" s="2"/>
      <c r="L638" s="2"/>
      <c r="M638" s="2"/>
      <c r="N638" s="2"/>
      <c r="O638" s="2"/>
      <c r="P638" s="2"/>
      <c r="Q638" s="2"/>
      <c r="R638" s="2"/>
      <c r="S638" s="2"/>
      <c r="T638" s="2"/>
      <c r="U638" s="2"/>
      <c r="V638" s="2"/>
      <c r="W638" s="2"/>
      <c r="X638" s="2"/>
      <c r="Y638" s="2"/>
      <c r="Z638" s="2"/>
    </row>
    <row r="639" ht="10.5" customHeight="1">
      <c r="A639" s="589">
        <v>44819.0</v>
      </c>
      <c r="B639" s="590" t="s">
        <v>5141</v>
      </c>
      <c r="C639" s="590" t="s">
        <v>5177</v>
      </c>
      <c r="D639" s="590" t="s">
        <v>6903</v>
      </c>
      <c r="E639" s="591">
        <v>986.16</v>
      </c>
      <c r="F639" s="591">
        <v>0.0</v>
      </c>
      <c r="G639" s="591">
        <v>1104.5</v>
      </c>
      <c r="H639" s="591">
        <v>986.16</v>
      </c>
      <c r="I639" s="591">
        <v>118.34</v>
      </c>
      <c r="J639" s="590" t="s">
        <v>5145</v>
      </c>
      <c r="K639" s="2"/>
      <c r="L639" s="2"/>
      <c r="M639" s="2"/>
      <c r="N639" s="2"/>
      <c r="O639" s="2"/>
      <c r="P639" s="2"/>
      <c r="Q639" s="2"/>
      <c r="R639" s="2"/>
      <c r="S639" s="2"/>
      <c r="T639" s="2"/>
      <c r="U639" s="2"/>
      <c r="V639" s="2"/>
      <c r="W639" s="2"/>
      <c r="X639" s="2"/>
      <c r="Y639" s="2"/>
      <c r="Z639" s="2"/>
    </row>
    <row r="640" ht="10.5" customHeight="1">
      <c r="A640" s="589">
        <v>44819.0</v>
      </c>
      <c r="B640" s="590" t="s">
        <v>5141</v>
      </c>
      <c r="C640" s="590" t="s">
        <v>6740</v>
      </c>
      <c r="D640" s="590" t="s">
        <v>6904</v>
      </c>
      <c r="E640" s="591">
        <v>446.43</v>
      </c>
      <c r="F640" s="591">
        <v>0.0</v>
      </c>
      <c r="G640" s="591">
        <v>500.0</v>
      </c>
      <c r="H640" s="591">
        <v>446.43</v>
      </c>
      <c r="I640" s="591">
        <v>53.57</v>
      </c>
      <c r="J640" s="590" t="s">
        <v>5145</v>
      </c>
      <c r="K640" s="2"/>
      <c r="L640" s="2"/>
      <c r="M640" s="2"/>
      <c r="N640" s="2"/>
      <c r="O640" s="2"/>
      <c r="P640" s="2"/>
      <c r="Q640" s="2"/>
      <c r="R640" s="2"/>
      <c r="S640" s="2"/>
      <c r="T640" s="2"/>
      <c r="U640" s="2"/>
      <c r="V640" s="2"/>
      <c r="W640" s="2"/>
      <c r="X640" s="2"/>
      <c r="Y640" s="2"/>
      <c r="Z640" s="2"/>
    </row>
    <row r="641" ht="10.5" customHeight="1">
      <c r="A641" s="589">
        <v>44820.0</v>
      </c>
      <c r="B641" s="590" t="s">
        <v>5141</v>
      </c>
      <c r="C641" s="590" t="s">
        <v>6905</v>
      </c>
      <c r="D641" s="590" t="s">
        <v>6906</v>
      </c>
      <c r="E641" s="591">
        <v>267.86</v>
      </c>
      <c r="F641" s="591">
        <v>0.0</v>
      </c>
      <c r="G641" s="591">
        <v>300.0</v>
      </c>
      <c r="H641" s="591">
        <v>267.86</v>
      </c>
      <c r="I641" s="591">
        <v>32.14</v>
      </c>
      <c r="J641" s="590" t="s">
        <v>6548</v>
      </c>
      <c r="K641" s="2"/>
      <c r="L641" s="2"/>
      <c r="M641" s="2"/>
      <c r="N641" s="2"/>
      <c r="O641" s="2"/>
      <c r="P641" s="2"/>
      <c r="Q641" s="2"/>
      <c r="R641" s="2"/>
      <c r="S641" s="2"/>
      <c r="T641" s="2"/>
      <c r="U641" s="2"/>
      <c r="V641" s="2"/>
      <c r="W641" s="2"/>
      <c r="X641" s="2"/>
      <c r="Y641" s="2"/>
      <c r="Z641" s="2"/>
    </row>
    <row r="642" ht="10.5" customHeight="1">
      <c r="A642" s="589">
        <v>44823.0</v>
      </c>
      <c r="B642" s="590" t="s">
        <v>5179</v>
      </c>
      <c r="C642" s="590" t="s">
        <v>6852</v>
      </c>
      <c r="D642" s="590" t="s">
        <v>6907</v>
      </c>
      <c r="E642" s="591">
        <v>1366.07</v>
      </c>
      <c r="F642" s="591">
        <v>0.0</v>
      </c>
      <c r="G642" s="591">
        <v>1530.0</v>
      </c>
      <c r="H642" s="591">
        <v>1366.07</v>
      </c>
      <c r="I642" s="591">
        <v>163.93</v>
      </c>
      <c r="J642" s="590" t="s">
        <v>5145</v>
      </c>
      <c r="K642" s="2"/>
      <c r="L642" s="2"/>
      <c r="M642" s="2"/>
      <c r="N642" s="2"/>
      <c r="O642" s="2"/>
      <c r="P642" s="2"/>
      <c r="Q642" s="2"/>
      <c r="R642" s="2"/>
      <c r="S642" s="2"/>
      <c r="T642" s="2"/>
      <c r="U642" s="2"/>
      <c r="V642" s="2"/>
      <c r="W642" s="2"/>
      <c r="X642" s="2"/>
      <c r="Y642" s="2"/>
      <c r="Z642" s="2"/>
    </row>
    <row r="643" ht="10.5" customHeight="1">
      <c r="A643" s="589">
        <v>44823.0</v>
      </c>
      <c r="B643" s="590" t="s">
        <v>5179</v>
      </c>
      <c r="C643" s="590" t="s">
        <v>6908</v>
      </c>
      <c r="D643" s="590" t="s">
        <v>6907</v>
      </c>
      <c r="E643" s="591">
        <v>1526.79</v>
      </c>
      <c r="F643" s="591">
        <v>0.0</v>
      </c>
      <c r="G643" s="591">
        <v>1710.0</v>
      </c>
      <c r="H643" s="591">
        <v>1526.79</v>
      </c>
      <c r="I643" s="591">
        <v>183.21</v>
      </c>
      <c r="J643" s="590" t="s">
        <v>5145</v>
      </c>
      <c r="K643" s="2"/>
      <c r="L643" s="2"/>
      <c r="M643" s="2"/>
      <c r="N643" s="2"/>
      <c r="O643" s="2"/>
      <c r="P643" s="2"/>
      <c r="Q643" s="2"/>
      <c r="R643" s="2"/>
      <c r="S643" s="2"/>
      <c r="T643" s="2"/>
      <c r="U643" s="2"/>
      <c r="V643" s="2"/>
      <c r="W643" s="2"/>
      <c r="X643" s="2"/>
      <c r="Y643" s="2"/>
      <c r="Z643" s="2"/>
    </row>
    <row r="644" ht="10.5" customHeight="1">
      <c r="A644" s="589">
        <v>44823.0</v>
      </c>
      <c r="B644" s="590" t="s">
        <v>5141</v>
      </c>
      <c r="C644" s="590" t="s">
        <v>6681</v>
      </c>
      <c r="D644" s="590" t="s">
        <v>6909</v>
      </c>
      <c r="E644" s="591">
        <v>666.79</v>
      </c>
      <c r="F644" s="591">
        <v>0.0</v>
      </c>
      <c r="G644" s="591">
        <v>746.8</v>
      </c>
      <c r="H644" s="591">
        <v>666.79</v>
      </c>
      <c r="I644" s="591">
        <v>80.01</v>
      </c>
      <c r="J644" s="590" t="s">
        <v>5145</v>
      </c>
      <c r="K644" s="2"/>
      <c r="L644" s="2"/>
      <c r="M644" s="2"/>
      <c r="N644" s="2"/>
      <c r="O644" s="2"/>
      <c r="P644" s="2"/>
      <c r="Q644" s="2"/>
      <c r="R644" s="2"/>
      <c r="S644" s="2"/>
      <c r="T644" s="2"/>
      <c r="U644" s="2"/>
      <c r="V644" s="2"/>
      <c r="W644" s="2"/>
      <c r="X644" s="2"/>
      <c r="Y644" s="2"/>
      <c r="Z644" s="2"/>
    </row>
    <row r="645" ht="10.5" customHeight="1">
      <c r="A645" s="589">
        <v>44826.0</v>
      </c>
      <c r="B645" s="590" t="s">
        <v>5141</v>
      </c>
      <c r="C645" s="590" t="s">
        <v>5177</v>
      </c>
      <c r="D645" s="590" t="s">
        <v>6910</v>
      </c>
      <c r="E645" s="591">
        <v>644.96</v>
      </c>
      <c r="F645" s="591">
        <v>0.0</v>
      </c>
      <c r="G645" s="591">
        <v>722.35</v>
      </c>
      <c r="H645" s="591">
        <v>644.96</v>
      </c>
      <c r="I645" s="591">
        <v>77.39</v>
      </c>
      <c r="J645" s="590" t="s">
        <v>5145</v>
      </c>
      <c r="K645" s="2"/>
      <c r="L645" s="2"/>
      <c r="M645" s="2"/>
      <c r="N645" s="2"/>
      <c r="O645" s="2"/>
      <c r="P645" s="2"/>
      <c r="Q645" s="2"/>
      <c r="R645" s="2"/>
      <c r="S645" s="2"/>
      <c r="T645" s="2"/>
      <c r="U645" s="2"/>
      <c r="V645" s="2"/>
      <c r="W645" s="2"/>
      <c r="X645" s="2"/>
      <c r="Y645" s="2"/>
      <c r="Z645" s="2"/>
    </row>
    <row r="646" ht="10.5" customHeight="1">
      <c r="A646" s="589">
        <v>44831.0</v>
      </c>
      <c r="B646" s="590" t="s">
        <v>5141</v>
      </c>
      <c r="C646" s="590" t="s">
        <v>6534</v>
      </c>
      <c r="D646" s="590" t="s">
        <v>6911</v>
      </c>
      <c r="E646" s="591">
        <v>526.79</v>
      </c>
      <c r="F646" s="591">
        <v>0.0</v>
      </c>
      <c r="G646" s="591">
        <v>590.0</v>
      </c>
      <c r="H646" s="591">
        <v>526.79</v>
      </c>
      <c r="I646" s="591">
        <v>63.21</v>
      </c>
      <c r="J646" s="590" t="s">
        <v>5145</v>
      </c>
      <c r="K646" s="2"/>
      <c r="L646" s="2"/>
      <c r="M646" s="2"/>
      <c r="N646" s="2"/>
      <c r="O646" s="2"/>
      <c r="P646" s="2"/>
      <c r="Q646" s="2"/>
      <c r="R646" s="2"/>
      <c r="S646" s="2"/>
      <c r="T646" s="2"/>
      <c r="U646" s="2"/>
      <c r="V646" s="2"/>
      <c r="W646" s="2"/>
      <c r="X646" s="2"/>
      <c r="Y646" s="2"/>
      <c r="Z646" s="2"/>
    </row>
    <row r="647" ht="10.5" customHeight="1">
      <c r="A647" s="589">
        <v>44834.0</v>
      </c>
      <c r="B647" s="590" t="s">
        <v>5141</v>
      </c>
      <c r="C647" s="590" t="s">
        <v>5177</v>
      </c>
      <c r="D647" s="590" t="s">
        <v>6912</v>
      </c>
      <c r="E647" s="591">
        <v>670.85</v>
      </c>
      <c r="F647" s="591">
        <v>0.0</v>
      </c>
      <c r="G647" s="591">
        <v>751.35</v>
      </c>
      <c r="H647" s="591">
        <v>670.85</v>
      </c>
      <c r="I647" s="591">
        <v>80.5</v>
      </c>
      <c r="J647" s="590" t="s">
        <v>5145</v>
      </c>
      <c r="K647" s="2"/>
      <c r="L647" s="2"/>
      <c r="M647" s="2"/>
      <c r="N647" s="2"/>
      <c r="O647" s="2"/>
      <c r="P647" s="2"/>
      <c r="Q647" s="2"/>
      <c r="R647" s="2"/>
      <c r="S647" s="2"/>
      <c r="T647" s="2"/>
      <c r="U647" s="2"/>
      <c r="V647" s="2"/>
      <c r="W647" s="2"/>
      <c r="X647" s="2"/>
      <c r="Y647" s="2"/>
      <c r="Z647" s="2"/>
    </row>
    <row r="648" ht="10.5" customHeight="1">
      <c r="A648" s="570" t="s">
        <v>5283</v>
      </c>
      <c r="B648" s="570"/>
      <c r="C648" s="570"/>
      <c r="D648" s="570"/>
      <c r="E648" s="571">
        <f t="shared" ref="E648:I648" si="30">SUM(E577:E647)</f>
        <v>111128.51</v>
      </c>
      <c r="F648" s="571">
        <f t="shared" si="30"/>
        <v>0</v>
      </c>
      <c r="G648" s="571">
        <f t="shared" si="30"/>
        <v>124463.85</v>
      </c>
      <c r="H648" s="571">
        <f t="shared" si="30"/>
        <v>111128.51</v>
      </c>
      <c r="I648" s="571">
        <f t="shared" si="30"/>
        <v>13335.34</v>
      </c>
      <c r="J648" s="570"/>
      <c r="K648" s="2"/>
      <c r="L648" s="2"/>
      <c r="M648" s="2"/>
      <c r="N648" s="2"/>
      <c r="O648" s="2"/>
      <c r="P648" s="2"/>
      <c r="Q648" s="2"/>
      <c r="R648" s="2"/>
      <c r="S648" s="2"/>
      <c r="T648" s="2"/>
      <c r="U648" s="2"/>
      <c r="V648" s="2"/>
      <c r="W648" s="2"/>
      <c r="X648" s="2"/>
      <c r="Y648" s="2"/>
      <c r="Z648" s="2"/>
    </row>
    <row r="649" ht="12.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0.5" customHeight="1">
      <c r="A650" s="573" t="s">
        <v>5284</v>
      </c>
      <c r="B650" s="573"/>
      <c r="C650" s="573"/>
      <c r="D650" s="573"/>
      <c r="E650" s="574">
        <f t="shared" ref="E650:I650" si="31">SUM(E530,E574,E648)</f>
        <v>135021.01</v>
      </c>
      <c r="F650" s="574">
        <f t="shared" si="31"/>
        <v>0</v>
      </c>
      <c r="G650" s="574">
        <f t="shared" si="31"/>
        <v>150043.85</v>
      </c>
      <c r="H650" s="574">
        <f t="shared" si="31"/>
        <v>135021.01</v>
      </c>
      <c r="I650" s="574">
        <f t="shared" si="31"/>
        <v>15022.84</v>
      </c>
      <c r="J650" s="573"/>
      <c r="K650" s="2"/>
      <c r="L650" s="2"/>
      <c r="M650" s="2"/>
      <c r="N650" s="2"/>
      <c r="O650" s="2"/>
      <c r="P650" s="2"/>
      <c r="Q650" s="2"/>
      <c r="R650" s="2"/>
      <c r="S650" s="2"/>
      <c r="T650" s="2"/>
      <c r="U650" s="2"/>
      <c r="V650" s="2"/>
      <c r="W650" s="2"/>
      <c r="X650" s="2"/>
      <c r="Y650" s="2"/>
      <c r="Z650" s="2"/>
    </row>
    <row r="651" ht="14.25" customHeight="1"/>
    <row r="652" ht="14.25" customHeight="1">
      <c r="A652" s="576"/>
      <c r="B652" s="576"/>
      <c r="C652" s="576"/>
      <c r="D652" s="576"/>
      <c r="E652" s="576"/>
      <c r="F652" s="576"/>
      <c r="G652" s="576"/>
      <c r="H652" s="576"/>
      <c r="I652" s="576"/>
      <c r="J652" s="576"/>
      <c r="K652" s="657"/>
      <c r="L652" s="657"/>
      <c r="M652" s="657"/>
      <c r="N652" s="657"/>
      <c r="O652" s="657"/>
      <c r="P652" s="657"/>
      <c r="Q652" s="657"/>
      <c r="R652" s="657"/>
      <c r="S652" s="657"/>
      <c r="T652" s="657"/>
      <c r="U652" s="657"/>
      <c r="V652" s="657"/>
      <c r="W652" s="657"/>
      <c r="X652" s="657"/>
      <c r="Y652" s="657"/>
      <c r="Z652" s="657"/>
    </row>
    <row r="653" ht="14.25" customHeight="1"/>
    <row r="654">
      <c r="A654" s="612" t="s">
        <v>6913</v>
      </c>
    </row>
    <row r="655" ht="14.25" customHeight="1">
      <c r="A655" s="613" t="s">
        <v>5129</v>
      </c>
    </row>
    <row r="656" ht="14.25" customHeight="1">
      <c r="A656" s="613" t="s">
        <v>6377</v>
      </c>
    </row>
    <row r="657" ht="14.25" customHeight="1">
      <c r="A657" s="614"/>
      <c r="B657" s="614"/>
      <c r="C657" s="614"/>
      <c r="D657" s="614"/>
      <c r="E657" s="614"/>
      <c r="F657" s="614"/>
      <c r="G657" s="614"/>
      <c r="H657" s="614"/>
      <c r="I657" s="614"/>
      <c r="J657" s="614"/>
    </row>
    <row r="658" ht="14.25" customHeight="1">
      <c r="A658" s="616" t="s">
        <v>5131</v>
      </c>
    </row>
    <row r="659" ht="14.25" customHeight="1">
      <c r="A659" s="614"/>
      <c r="B659" s="614"/>
      <c r="C659" s="614"/>
      <c r="D659" s="614"/>
      <c r="E659" s="614"/>
      <c r="F659" s="614"/>
      <c r="G659" s="614"/>
      <c r="H659" s="614"/>
      <c r="I659" s="614"/>
      <c r="J659" s="614"/>
    </row>
    <row r="660" ht="14.25" customHeight="1">
      <c r="A660" s="617" t="s">
        <v>97</v>
      </c>
      <c r="B660" s="617" t="s">
        <v>5132</v>
      </c>
      <c r="C660" s="617" t="s">
        <v>101</v>
      </c>
      <c r="D660" s="617" t="s">
        <v>5134</v>
      </c>
      <c r="E660" s="619" t="s">
        <v>5135</v>
      </c>
      <c r="F660" s="619" t="s">
        <v>5136</v>
      </c>
      <c r="G660" s="619" t="s">
        <v>5137</v>
      </c>
      <c r="H660" s="619" t="s">
        <v>5138</v>
      </c>
      <c r="I660" s="619" t="s">
        <v>5139</v>
      </c>
      <c r="J660" s="617" t="s">
        <v>5140</v>
      </c>
    </row>
    <row r="661" ht="14.25" customHeight="1">
      <c r="A661" s="614"/>
      <c r="B661" s="614"/>
      <c r="C661" s="614"/>
      <c r="D661" s="614"/>
      <c r="E661" s="614"/>
      <c r="F661" s="614"/>
      <c r="G661" s="614"/>
      <c r="H661" s="614"/>
      <c r="I661" s="614"/>
      <c r="J661" s="614"/>
    </row>
    <row r="662" ht="14.25" customHeight="1">
      <c r="A662" s="620" t="s">
        <v>6816</v>
      </c>
      <c r="B662" s="13"/>
      <c r="C662" s="13"/>
      <c r="D662" s="13"/>
      <c r="E662" s="13"/>
      <c r="F662" s="13"/>
      <c r="G662" s="13"/>
      <c r="H662" s="13"/>
      <c r="I662" s="13"/>
      <c r="J662" s="13"/>
    </row>
    <row r="663" ht="14.25" customHeight="1">
      <c r="A663" s="658">
        <v>44838.0</v>
      </c>
      <c r="B663" s="659" t="s">
        <v>5179</v>
      </c>
      <c r="C663" s="659" t="s">
        <v>6914</v>
      </c>
      <c r="D663" s="659" t="s">
        <v>6915</v>
      </c>
      <c r="E663" s="660">
        <v>35321.43</v>
      </c>
      <c r="F663" s="661">
        <v>0.0</v>
      </c>
      <c r="G663" s="660">
        <v>39560.0</v>
      </c>
      <c r="H663" s="660">
        <v>35321.43</v>
      </c>
      <c r="I663" s="660">
        <v>4238.57</v>
      </c>
      <c r="J663" s="659" t="s">
        <v>6819</v>
      </c>
      <c r="K663" s="662"/>
      <c r="L663" s="663" t="s">
        <v>6916</v>
      </c>
      <c r="M663" s="662"/>
      <c r="N663" s="662"/>
      <c r="O663" s="662"/>
      <c r="P663" s="662"/>
      <c r="Q663" s="662"/>
      <c r="R663" s="662"/>
      <c r="S663" s="662"/>
      <c r="T663" s="662"/>
      <c r="U663" s="662"/>
      <c r="V663" s="662"/>
      <c r="W663" s="662"/>
      <c r="X663" s="662"/>
      <c r="Y663" s="662"/>
      <c r="Z663" s="662"/>
    </row>
    <row r="664" ht="14.25" customHeight="1">
      <c r="A664" s="629" t="s">
        <v>6820</v>
      </c>
      <c r="B664" s="629"/>
      <c r="C664" s="629"/>
      <c r="D664" s="629"/>
      <c r="E664" s="630">
        <v>35321.43</v>
      </c>
      <c r="F664" s="664">
        <v>0.0</v>
      </c>
      <c r="G664" s="630">
        <v>39560.0</v>
      </c>
      <c r="H664" s="630">
        <v>35321.43</v>
      </c>
      <c r="I664" s="630">
        <v>4238.57</v>
      </c>
      <c r="J664" s="629"/>
    </row>
    <row r="665" ht="14.25" customHeight="1">
      <c r="A665" s="614"/>
      <c r="B665" s="614"/>
      <c r="C665" s="614"/>
      <c r="D665" s="614"/>
      <c r="E665" s="614"/>
      <c r="F665" s="614"/>
      <c r="G665" s="614"/>
      <c r="H665" s="614"/>
      <c r="I665" s="614"/>
      <c r="J665" s="614"/>
    </row>
    <row r="666" ht="14.25" customHeight="1">
      <c r="A666" s="620" t="s">
        <v>67</v>
      </c>
      <c r="B666" s="13"/>
      <c r="C666" s="13"/>
      <c r="D666" s="13"/>
      <c r="E666" s="13"/>
      <c r="F666" s="13"/>
      <c r="G666" s="13"/>
      <c r="H666" s="13"/>
      <c r="I666" s="13"/>
      <c r="J666" s="13"/>
    </row>
    <row r="667" ht="14.25" customHeight="1">
      <c r="A667" s="658">
        <v>44839.0</v>
      </c>
      <c r="B667" s="659" t="s">
        <v>5141</v>
      </c>
      <c r="C667" s="659" t="s">
        <v>6647</v>
      </c>
      <c r="D667" s="659" t="s">
        <v>6917</v>
      </c>
      <c r="E667" s="661">
        <v>300.0</v>
      </c>
      <c r="F667" s="661">
        <v>0.0</v>
      </c>
      <c r="G667" s="661">
        <v>300.0</v>
      </c>
      <c r="H667" s="661">
        <v>300.0</v>
      </c>
      <c r="I667" s="661">
        <v>0.0</v>
      </c>
      <c r="J667" s="659" t="s">
        <v>5145</v>
      </c>
      <c r="K667" s="662"/>
      <c r="L667" s="665" t="s">
        <v>6918</v>
      </c>
      <c r="M667" s="662"/>
      <c r="N667" s="662"/>
      <c r="O667" s="662"/>
      <c r="P667" s="662"/>
      <c r="Q667" s="662"/>
      <c r="R667" s="662"/>
      <c r="S667" s="662"/>
      <c r="T667" s="662"/>
      <c r="U667" s="662"/>
      <c r="V667" s="662"/>
      <c r="W667" s="662"/>
      <c r="X667" s="662"/>
      <c r="Y667" s="662"/>
      <c r="Z667" s="662"/>
    </row>
    <row r="668" ht="14.25" customHeight="1">
      <c r="A668" s="666">
        <v>44841.0</v>
      </c>
      <c r="B668" s="667" t="s">
        <v>5141</v>
      </c>
      <c r="C668" s="667" t="s">
        <v>6647</v>
      </c>
      <c r="D668" s="667" t="s">
        <v>6919</v>
      </c>
      <c r="E668" s="668">
        <v>390.0</v>
      </c>
      <c r="F668" s="668">
        <v>0.0</v>
      </c>
      <c r="G668" s="668">
        <v>390.0</v>
      </c>
      <c r="H668" s="668">
        <v>390.0</v>
      </c>
      <c r="I668" s="668">
        <v>0.0</v>
      </c>
      <c r="J668" s="667" t="s">
        <v>5145</v>
      </c>
      <c r="K668" s="662"/>
      <c r="L668" s="665"/>
      <c r="M668" s="662"/>
      <c r="N668" s="662"/>
      <c r="O668" s="662"/>
      <c r="P668" s="662"/>
      <c r="Q668" s="662"/>
      <c r="R668" s="662"/>
      <c r="S668" s="662"/>
      <c r="T668" s="662"/>
      <c r="U668" s="662"/>
      <c r="V668" s="662"/>
      <c r="W668" s="662"/>
      <c r="X668" s="662"/>
      <c r="Y668" s="662"/>
      <c r="Z668" s="662"/>
    </row>
    <row r="669" ht="14.25" customHeight="1">
      <c r="A669" s="669">
        <v>44845.0</v>
      </c>
      <c r="B669" s="667" t="s">
        <v>5141</v>
      </c>
      <c r="C669" s="667" t="s">
        <v>6647</v>
      </c>
      <c r="D669" s="667" t="s">
        <v>6920</v>
      </c>
      <c r="E669" s="668">
        <v>300.0</v>
      </c>
      <c r="F669" s="668">
        <v>0.0</v>
      </c>
      <c r="G669" s="668">
        <v>300.0</v>
      </c>
      <c r="H669" s="668">
        <v>300.0</v>
      </c>
      <c r="I669" s="668">
        <v>0.0</v>
      </c>
      <c r="J669" s="667" t="s">
        <v>5145</v>
      </c>
      <c r="K669" s="662"/>
      <c r="L669" s="665"/>
      <c r="M669" s="662"/>
      <c r="N669" s="662"/>
      <c r="O669" s="662"/>
      <c r="P669" s="662"/>
      <c r="Q669" s="662"/>
      <c r="R669" s="662"/>
      <c r="S669" s="662"/>
      <c r="T669" s="662"/>
      <c r="U669" s="662"/>
      <c r="V669" s="662"/>
      <c r="W669" s="662"/>
      <c r="X669" s="662"/>
      <c r="Y669" s="662"/>
      <c r="Z669" s="662"/>
    </row>
    <row r="670" ht="14.25" customHeight="1">
      <c r="A670" s="669">
        <v>44846.0</v>
      </c>
      <c r="B670" s="667" t="s">
        <v>5141</v>
      </c>
      <c r="C670" s="667" t="s">
        <v>6647</v>
      </c>
      <c r="D670" s="667" t="s">
        <v>6921</v>
      </c>
      <c r="E670" s="668">
        <v>210.0</v>
      </c>
      <c r="F670" s="668">
        <v>0.0</v>
      </c>
      <c r="G670" s="668">
        <v>210.0</v>
      </c>
      <c r="H670" s="668">
        <v>210.0</v>
      </c>
      <c r="I670" s="668">
        <v>0.0</v>
      </c>
      <c r="J670" s="667" t="s">
        <v>5145</v>
      </c>
      <c r="K670" s="662"/>
      <c r="L670" s="665"/>
      <c r="M670" s="662"/>
      <c r="N670" s="662"/>
      <c r="O670" s="662"/>
      <c r="P670" s="662"/>
      <c r="Q670" s="662"/>
      <c r="R670" s="662"/>
      <c r="S670" s="662"/>
      <c r="T670" s="662"/>
      <c r="U670" s="662"/>
      <c r="V670" s="662"/>
      <c r="W670" s="662"/>
      <c r="X670" s="662"/>
      <c r="Y670" s="662"/>
      <c r="Z670" s="662"/>
    </row>
    <row r="671" ht="14.25" customHeight="1">
      <c r="A671" s="669">
        <v>44847.0</v>
      </c>
      <c r="B671" s="667" t="s">
        <v>5141</v>
      </c>
      <c r="C671" s="667" t="s">
        <v>6647</v>
      </c>
      <c r="D671" s="667" t="s">
        <v>6922</v>
      </c>
      <c r="E671" s="668">
        <v>210.0</v>
      </c>
      <c r="F671" s="668">
        <v>0.0</v>
      </c>
      <c r="G671" s="668">
        <v>210.0</v>
      </c>
      <c r="H671" s="668">
        <v>210.0</v>
      </c>
      <c r="I671" s="668">
        <v>0.0</v>
      </c>
      <c r="J671" s="667" t="s">
        <v>5145</v>
      </c>
      <c r="K671" s="662"/>
      <c r="L671" s="665"/>
      <c r="M671" s="662"/>
      <c r="N671" s="662"/>
      <c r="O671" s="662"/>
      <c r="P671" s="662"/>
      <c r="Q671" s="662"/>
      <c r="R671" s="662"/>
      <c r="S671" s="662"/>
      <c r="T671" s="662"/>
      <c r="U671" s="662"/>
      <c r="V671" s="662"/>
      <c r="W671" s="662"/>
      <c r="X671" s="662"/>
      <c r="Y671" s="662"/>
      <c r="Z671" s="662"/>
    </row>
    <row r="672" ht="14.25" customHeight="1">
      <c r="A672" s="669">
        <v>44848.0</v>
      </c>
      <c r="B672" s="667" t="s">
        <v>5141</v>
      </c>
      <c r="C672" s="667" t="s">
        <v>6647</v>
      </c>
      <c r="D672" s="667" t="s">
        <v>6923</v>
      </c>
      <c r="E672" s="668">
        <v>300.0</v>
      </c>
      <c r="F672" s="668">
        <v>0.0</v>
      </c>
      <c r="G672" s="668">
        <v>300.0</v>
      </c>
      <c r="H672" s="668">
        <v>300.0</v>
      </c>
      <c r="I672" s="668">
        <v>0.0</v>
      </c>
      <c r="J672" s="667" t="s">
        <v>5145</v>
      </c>
      <c r="K672" s="662"/>
      <c r="L672" s="665"/>
      <c r="M672" s="662"/>
      <c r="N672" s="662"/>
      <c r="O672" s="662"/>
      <c r="P672" s="662"/>
      <c r="Q672" s="662"/>
      <c r="R672" s="662"/>
      <c r="S672" s="662"/>
      <c r="T672" s="662"/>
      <c r="U672" s="662"/>
      <c r="V672" s="662"/>
      <c r="W672" s="662"/>
      <c r="X672" s="662"/>
      <c r="Y672" s="662"/>
      <c r="Z672" s="662"/>
    </row>
    <row r="673" ht="14.25" customHeight="1">
      <c r="A673" s="669">
        <v>44852.0</v>
      </c>
      <c r="B673" s="667" t="s">
        <v>5141</v>
      </c>
      <c r="C673" s="667" t="s">
        <v>6647</v>
      </c>
      <c r="D673" s="667" t="s">
        <v>6924</v>
      </c>
      <c r="E673" s="668">
        <v>180.0</v>
      </c>
      <c r="F673" s="668">
        <v>0.0</v>
      </c>
      <c r="G673" s="668">
        <v>180.0</v>
      </c>
      <c r="H673" s="668">
        <v>180.0</v>
      </c>
      <c r="I673" s="668">
        <v>0.0</v>
      </c>
      <c r="J673" s="667" t="s">
        <v>5145</v>
      </c>
      <c r="K673" s="662"/>
      <c r="L673" s="665"/>
      <c r="M673" s="662"/>
      <c r="N673" s="662"/>
      <c r="O673" s="662"/>
      <c r="P673" s="662"/>
      <c r="Q673" s="662"/>
      <c r="R673" s="662"/>
      <c r="S673" s="662"/>
      <c r="T673" s="662"/>
      <c r="U673" s="662"/>
      <c r="V673" s="662"/>
      <c r="W673" s="662"/>
      <c r="X673" s="662"/>
      <c r="Y673" s="662"/>
      <c r="Z673" s="662"/>
    </row>
    <row r="674" ht="14.25" customHeight="1">
      <c r="A674" s="669">
        <v>44854.0</v>
      </c>
      <c r="B674" s="667" t="s">
        <v>5141</v>
      </c>
      <c r="C674" s="667" t="s">
        <v>6647</v>
      </c>
      <c r="D674" s="667" t="s">
        <v>6925</v>
      </c>
      <c r="E674" s="668">
        <v>210.0</v>
      </c>
      <c r="F674" s="668">
        <v>0.0</v>
      </c>
      <c r="G674" s="668">
        <v>210.0</v>
      </c>
      <c r="H674" s="668">
        <v>210.0</v>
      </c>
      <c r="I674" s="668">
        <v>0.0</v>
      </c>
      <c r="J674" s="667" t="s">
        <v>5145</v>
      </c>
      <c r="K674" s="662"/>
      <c r="L674" s="665"/>
      <c r="M674" s="662"/>
      <c r="N674" s="662"/>
      <c r="O674" s="662"/>
      <c r="P674" s="662"/>
      <c r="Q674" s="662"/>
      <c r="R674" s="662"/>
      <c r="S674" s="662"/>
      <c r="T674" s="662"/>
      <c r="U674" s="662"/>
      <c r="V674" s="662"/>
      <c r="W674" s="662"/>
      <c r="X674" s="662"/>
      <c r="Y674" s="662"/>
      <c r="Z674" s="662"/>
    </row>
    <row r="675" ht="14.25" customHeight="1">
      <c r="A675" s="669">
        <v>44855.0</v>
      </c>
      <c r="B675" s="667" t="s">
        <v>5141</v>
      </c>
      <c r="C675" s="667" t="s">
        <v>6647</v>
      </c>
      <c r="D675" s="667" t="s">
        <v>6926</v>
      </c>
      <c r="E675" s="668">
        <v>180.0</v>
      </c>
      <c r="F675" s="668">
        <v>0.0</v>
      </c>
      <c r="G675" s="668">
        <v>180.0</v>
      </c>
      <c r="H675" s="668">
        <v>180.0</v>
      </c>
      <c r="I675" s="668">
        <v>0.0</v>
      </c>
      <c r="J675" s="667" t="s">
        <v>5145</v>
      </c>
      <c r="K675" s="662"/>
      <c r="L675" s="665"/>
      <c r="M675" s="662"/>
      <c r="N675" s="662"/>
      <c r="O675" s="662"/>
      <c r="P675" s="662"/>
      <c r="Q675" s="662"/>
      <c r="R675" s="662"/>
      <c r="S675" s="662"/>
      <c r="T675" s="662"/>
      <c r="U675" s="662"/>
      <c r="V675" s="662"/>
      <c r="W675" s="662"/>
      <c r="X675" s="662"/>
      <c r="Y675" s="662"/>
      <c r="Z675" s="662"/>
    </row>
    <row r="676" ht="14.25" customHeight="1">
      <c r="A676" s="669">
        <v>44855.0</v>
      </c>
      <c r="B676" s="667" t="s">
        <v>5141</v>
      </c>
      <c r="C676" s="667" t="s">
        <v>6647</v>
      </c>
      <c r="D676" s="667" t="s">
        <v>6927</v>
      </c>
      <c r="E676" s="668">
        <v>90.0</v>
      </c>
      <c r="F676" s="668">
        <v>0.0</v>
      </c>
      <c r="G676" s="668">
        <v>90.0</v>
      </c>
      <c r="H676" s="668">
        <v>90.0</v>
      </c>
      <c r="I676" s="668">
        <v>0.0</v>
      </c>
      <c r="J676" s="667" t="s">
        <v>5145</v>
      </c>
      <c r="K676" s="662"/>
      <c r="L676" s="665"/>
      <c r="M676" s="662"/>
      <c r="N676" s="662"/>
      <c r="O676" s="662"/>
      <c r="P676" s="662"/>
      <c r="Q676" s="662"/>
      <c r="R676" s="662"/>
      <c r="S676" s="662"/>
      <c r="T676" s="662"/>
      <c r="U676" s="662"/>
      <c r="V676" s="662"/>
      <c r="W676" s="662"/>
      <c r="X676" s="662"/>
      <c r="Y676" s="662"/>
      <c r="Z676" s="662"/>
    </row>
    <row r="677" ht="14.25" customHeight="1">
      <c r="A677" s="669">
        <v>44860.0</v>
      </c>
      <c r="B677" s="667" t="s">
        <v>5141</v>
      </c>
      <c r="C677" s="667" t="s">
        <v>6647</v>
      </c>
      <c r="D677" s="667" t="s">
        <v>6928</v>
      </c>
      <c r="E677" s="668">
        <v>300.0</v>
      </c>
      <c r="F677" s="668">
        <v>0.0</v>
      </c>
      <c r="G677" s="668">
        <v>300.0</v>
      </c>
      <c r="H677" s="668">
        <v>300.0</v>
      </c>
      <c r="I677" s="668">
        <v>0.0</v>
      </c>
      <c r="J677" s="667" t="s">
        <v>5145</v>
      </c>
      <c r="K677" s="662"/>
      <c r="L677" s="665"/>
      <c r="M677" s="662"/>
      <c r="N677" s="662"/>
      <c r="O677" s="662"/>
      <c r="P677" s="662"/>
      <c r="Q677" s="662"/>
      <c r="R677" s="662"/>
      <c r="S677" s="662"/>
      <c r="T677" s="662"/>
      <c r="U677" s="662"/>
      <c r="V677" s="662"/>
      <c r="W677" s="662"/>
      <c r="X677" s="662"/>
      <c r="Y677" s="662"/>
      <c r="Z677" s="662"/>
    </row>
    <row r="678" ht="14.25" customHeight="1">
      <c r="A678" s="669">
        <v>44862.0</v>
      </c>
      <c r="B678" s="667" t="s">
        <v>5141</v>
      </c>
      <c r="C678" s="667" t="s">
        <v>6647</v>
      </c>
      <c r="D678" s="667" t="s">
        <v>6929</v>
      </c>
      <c r="E678" s="668">
        <v>360.0</v>
      </c>
      <c r="F678" s="668">
        <v>0.0</v>
      </c>
      <c r="G678" s="668">
        <v>360.0</v>
      </c>
      <c r="H678" s="668">
        <v>360.0</v>
      </c>
      <c r="I678" s="668">
        <v>0.0</v>
      </c>
      <c r="J678" s="667" t="s">
        <v>5145</v>
      </c>
      <c r="K678" s="662"/>
      <c r="L678" s="665"/>
      <c r="M678" s="662"/>
      <c r="N678" s="662"/>
      <c r="O678" s="662"/>
      <c r="P678" s="662"/>
      <c r="Q678" s="662"/>
      <c r="R678" s="662"/>
      <c r="S678" s="662"/>
      <c r="T678" s="662"/>
      <c r="U678" s="662"/>
      <c r="V678" s="662"/>
      <c r="W678" s="662"/>
      <c r="X678" s="662"/>
      <c r="Y678" s="662"/>
      <c r="Z678" s="662"/>
    </row>
    <row r="679" ht="14.25" customHeight="1">
      <c r="A679" s="629" t="s">
        <v>5175</v>
      </c>
      <c r="B679" s="629"/>
      <c r="C679" s="629"/>
      <c r="D679" s="629"/>
      <c r="E679" s="630">
        <v>3030.0</v>
      </c>
      <c r="F679" s="664">
        <v>0.0</v>
      </c>
      <c r="G679" s="630">
        <v>3030.0</v>
      </c>
      <c r="H679" s="630">
        <v>3030.0</v>
      </c>
      <c r="I679" s="664">
        <v>0.0</v>
      </c>
      <c r="J679" s="629"/>
    </row>
    <row r="680" ht="14.25" customHeight="1">
      <c r="A680" s="614"/>
      <c r="B680" s="614"/>
      <c r="C680" s="614"/>
      <c r="D680" s="614"/>
      <c r="E680" s="614"/>
      <c r="F680" s="614"/>
      <c r="G680" s="614"/>
      <c r="H680" s="614"/>
      <c r="I680" s="614"/>
      <c r="J680" s="614"/>
    </row>
    <row r="681" ht="14.25" customHeight="1">
      <c r="A681" s="620" t="s">
        <v>5176</v>
      </c>
      <c r="B681" s="13"/>
      <c r="C681" s="13"/>
      <c r="D681" s="13"/>
      <c r="E681" s="13"/>
      <c r="F681" s="13"/>
      <c r="G681" s="13"/>
      <c r="H681" s="13"/>
      <c r="I681" s="13"/>
      <c r="J681" s="13"/>
    </row>
    <row r="682" ht="14.25" customHeight="1">
      <c r="A682" s="658">
        <v>44838.0</v>
      </c>
      <c r="B682" s="659" t="s">
        <v>5141</v>
      </c>
      <c r="C682" s="659" t="s">
        <v>5177</v>
      </c>
      <c r="D682" s="659" t="s">
        <v>6930</v>
      </c>
      <c r="E682" s="661">
        <v>678.79</v>
      </c>
      <c r="F682" s="661">
        <v>0.0</v>
      </c>
      <c r="G682" s="661">
        <v>760.25</v>
      </c>
      <c r="H682" s="661">
        <v>678.79</v>
      </c>
      <c r="I682" s="661">
        <v>81.46</v>
      </c>
      <c r="J682" s="659" t="s">
        <v>5145</v>
      </c>
      <c r="K682" s="662"/>
      <c r="L682" s="662" t="s">
        <v>6931</v>
      </c>
      <c r="M682" s="662"/>
      <c r="N682" s="662"/>
      <c r="O682" s="662"/>
      <c r="P682" s="662"/>
      <c r="Q682" s="662"/>
      <c r="R682" s="662"/>
      <c r="S682" s="662"/>
      <c r="T682" s="662"/>
      <c r="U682" s="662"/>
      <c r="V682" s="662"/>
      <c r="W682" s="662"/>
      <c r="X682" s="662"/>
      <c r="Y682" s="662"/>
      <c r="Z682" s="662"/>
    </row>
    <row r="683" ht="14.25" customHeight="1">
      <c r="A683" s="666">
        <v>44840.0</v>
      </c>
      <c r="B683" s="667" t="s">
        <v>5141</v>
      </c>
      <c r="C683" s="667" t="s">
        <v>5177</v>
      </c>
      <c r="D683" s="667" t="s">
        <v>6932</v>
      </c>
      <c r="E683" s="668">
        <v>785.71</v>
      </c>
      <c r="F683" s="668">
        <v>0.0</v>
      </c>
      <c r="G683" s="668">
        <v>880.0</v>
      </c>
      <c r="H683" s="668">
        <v>785.71</v>
      </c>
      <c r="I683" s="668">
        <v>94.29</v>
      </c>
      <c r="J683" s="667" t="s">
        <v>5145</v>
      </c>
      <c r="K683" s="662"/>
      <c r="L683" s="662"/>
      <c r="M683" s="662"/>
      <c r="N683" s="662"/>
      <c r="O683" s="662"/>
      <c r="P683" s="662"/>
      <c r="Q683" s="662"/>
      <c r="R683" s="662"/>
      <c r="S683" s="662"/>
      <c r="T683" s="662"/>
      <c r="U683" s="662"/>
      <c r="V683" s="662"/>
      <c r="W683" s="662"/>
      <c r="X683" s="662"/>
      <c r="Y683" s="662"/>
      <c r="Z683" s="662"/>
    </row>
    <row r="684" ht="14.25" customHeight="1">
      <c r="A684" s="666">
        <v>44841.0</v>
      </c>
      <c r="B684" s="667" t="s">
        <v>5141</v>
      </c>
      <c r="C684" s="667" t="s">
        <v>6933</v>
      </c>
      <c r="D684" s="667" t="s">
        <v>6934</v>
      </c>
      <c r="E684" s="668">
        <v>446.43</v>
      </c>
      <c r="F684" s="668">
        <v>0.0</v>
      </c>
      <c r="G684" s="668">
        <v>500.0</v>
      </c>
      <c r="H684" s="668">
        <v>446.43</v>
      </c>
      <c r="I684" s="668">
        <v>53.57</v>
      </c>
      <c r="J684" s="667" t="s">
        <v>5145</v>
      </c>
      <c r="K684" s="662"/>
      <c r="L684" s="662" t="s">
        <v>6935</v>
      </c>
      <c r="M684" s="662"/>
      <c r="N684" s="662"/>
      <c r="O684" s="662"/>
      <c r="P684" s="662"/>
      <c r="Q684" s="662"/>
      <c r="R684" s="662"/>
      <c r="S684" s="662"/>
      <c r="T684" s="662"/>
      <c r="U684" s="662"/>
      <c r="V684" s="662"/>
      <c r="W684" s="662"/>
      <c r="X684" s="662"/>
      <c r="Y684" s="662"/>
      <c r="Z684" s="662"/>
    </row>
    <row r="685" ht="14.25" customHeight="1">
      <c r="A685" s="666">
        <v>44841.0</v>
      </c>
      <c r="B685" s="667" t="s">
        <v>5141</v>
      </c>
      <c r="C685" s="667" t="s">
        <v>5177</v>
      </c>
      <c r="D685" s="667" t="s">
        <v>6936</v>
      </c>
      <c r="E685" s="668">
        <v>253.35</v>
      </c>
      <c r="F685" s="668">
        <v>0.0</v>
      </c>
      <c r="G685" s="668">
        <v>283.75</v>
      </c>
      <c r="H685" s="668">
        <v>253.35</v>
      </c>
      <c r="I685" s="668">
        <v>30.4</v>
      </c>
      <c r="J685" s="667" t="s">
        <v>5145</v>
      </c>
      <c r="K685" s="662"/>
      <c r="L685" s="662" t="s">
        <v>6931</v>
      </c>
      <c r="M685" s="662"/>
      <c r="N685" s="662"/>
      <c r="O685" s="662"/>
      <c r="P685" s="662"/>
      <c r="Q685" s="662"/>
      <c r="R685" s="662"/>
      <c r="S685" s="662"/>
      <c r="T685" s="662"/>
      <c r="U685" s="662"/>
      <c r="V685" s="662"/>
      <c r="W685" s="662"/>
      <c r="X685" s="662"/>
      <c r="Y685" s="662"/>
      <c r="Z685" s="662"/>
    </row>
    <row r="686" ht="14.25" customHeight="1">
      <c r="A686" s="669">
        <v>44844.0</v>
      </c>
      <c r="B686" s="667" t="s">
        <v>5141</v>
      </c>
      <c r="C686" s="667" t="s">
        <v>6684</v>
      </c>
      <c r="D686" s="667" t="s">
        <v>6937</v>
      </c>
      <c r="E686" s="668">
        <v>446.43</v>
      </c>
      <c r="F686" s="668">
        <v>0.0</v>
      </c>
      <c r="G686" s="668">
        <v>500.0</v>
      </c>
      <c r="H686" s="668">
        <v>446.43</v>
      </c>
      <c r="I686" s="668">
        <v>53.57</v>
      </c>
      <c r="J686" s="667" t="s">
        <v>5145</v>
      </c>
      <c r="K686" s="662"/>
      <c r="L686" s="662" t="s">
        <v>6935</v>
      </c>
      <c r="M686" s="662"/>
      <c r="N686" s="662"/>
      <c r="O686" s="662"/>
      <c r="P686" s="662"/>
      <c r="Q686" s="662"/>
      <c r="R686" s="662"/>
      <c r="S686" s="662"/>
      <c r="T686" s="662"/>
      <c r="U686" s="662"/>
      <c r="V686" s="662"/>
      <c r="W686" s="662"/>
      <c r="X686" s="662"/>
      <c r="Y686" s="662"/>
      <c r="Z686" s="662"/>
    </row>
    <row r="687" ht="14.25" customHeight="1">
      <c r="A687" s="669">
        <v>44844.0</v>
      </c>
      <c r="B687" s="667" t="s">
        <v>5141</v>
      </c>
      <c r="C687" s="667" t="s">
        <v>6938</v>
      </c>
      <c r="D687" s="667" t="s">
        <v>6939</v>
      </c>
      <c r="E687" s="668">
        <v>267.86</v>
      </c>
      <c r="F687" s="668">
        <v>0.0</v>
      </c>
      <c r="G687" s="668">
        <v>300.0</v>
      </c>
      <c r="H687" s="668">
        <v>267.86</v>
      </c>
      <c r="I687" s="668">
        <v>32.14</v>
      </c>
      <c r="J687" s="667" t="s">
        <v>6726</v>
      </c>
      <c r="K687" s="662"/>
      <c r="L687" s="663" t="s">
        <v>6940</v>
      </c>
      <c r="M687" s="662"/>
      <c r="N687" s="662"/>
      <c r="O687" s="662"/>
      <c r="P687" s="662"/>
      <c r="Q687" s="662"/>
      <c r="R687" s="662"/>
      <c r="S687" s="662"/>
      <c r="T687" s="662"/>
      <c r="U687" s="662"/>
      <c r="V687" s="662"/>
      <c r="W687" s="662"/>
      <c r="X687" s="662"/>
      <c r="Y687" s="662"/>
      <c r="Z687" s="662"/>
    </row>
    <row r="688" ht="14.25" customHeight="1">
      <c r="A688" s="669">
        <v>44844.0</v>
      </c>
      <c r="B688" s="667" t="s">
        <v>5141</v>
      </c>
      <c r="C688" s="667" t="s">
        <v>5235</v>
      </c>
      <c r="D688" s="667" t="s">
        <v>6941</v>
      </c>
      <c r="E688" s="668">
        <v>333.26</v>
      </c>
      <c r="F688" s="668">
        <v>0.0</v>
      </c>
      <c r="G688" s="668">
        <v>373.25</v>
      </c>
      <c r="H688" s="668">
        <v>333.26</v>
      </c>
      <c r="I688" s="668">
        <v>39.99</v>
      </c>
      <c r="J688" s="667" t="s">
        <v>5145</v>
      </c>
      <c r="K688" s="662"/>
      <c r="L688" s="662" t="s">
        <v>6931</v>
      </c>
      <c r="M688" s="662"/>
      <c r="N688" s="662"/>
      <c r="O688" s="662"/>
      <c r="P688" s="662"/>
      <c r="Q688" s="662"/>
      <c r="R688" s="662"/>
      <c r="S688" s="662"/>
      <c r="T688" s="662"/>
      <c r="U688" s="662"/>
      <c r="V688" s="662"/>
      <c r="W688" s="662"/>
      <c r="X688" s="662"/>
      <c r="Y688" s="662"/>
      <c r="Z688" s="662"/>
    </row>
    <row r="689" ht="14.25" customHeight="1">
      <c r="A689" s="669">
        <v>44846.0</v>
      </c>
      <c r="B689" s="667" t="s">
        <v>5179</v>
      </c>
      <c r="C689" s="667" t="s">
        <v>6942</v>
      </c>
      <c r="D689" s="667" t="s">
        <v>6943</v>
      </c>
      <c r="E689" s="670">
        <v>1258.93</v>
      </c>
      <c r="F689" s="668">
        <v>0.0</v>
      </c>
      <c r="G689" s="670">
        <v>1410.0</v>
      </c>
      <c r="H689" s="670">
        <v>1258.93</v>
      </c>
      <c r="I689" s="668">
        <v>151.07</v>
      </c>
      <c r="J689" s="667" t="s">
        <v>5145</v>
      </c>
      <c r="K689" s="662"/>
      <c r="L689" s="662" t="s">
        <v>6944</v>
      </c>
      <c r="M689" s="662"/>
      <c r="N689" s="662"/>
      <c r="O689" s="662"/>
      <c r="P689" s="662"/>
      <c r="Q689" s="662"/>
      <c r="R689" s="662"/>
      <c r="S689" s="662"/>
      <c r="T689" s="662"/>
      <c r="U689" s="662"/>
      <c r="V689" s="662"/>
      <c r="W689" s="662"/>
      <c r="X689" s="662"/>
      <c r="Y689" s="662"/>
      <c r="Z689" s="662"/>
    </row>
    <row r="690" ht="14.25" customHeight="1">
      <c r="A690" s="669">
        <v>44846.0</v>
      </c>
      <c r="B690" s="667" t="s">
        <v>5179</v>
      </c>
      <c r="C690" s="667" t="s">
        <v>6945</v>
      </c>
      <c r="D690" s="667" t="s">
        <v>6943</v>
      </c>
      <c r="E690" s="668">
        <v>401.79</v>
      </c>
      <c r="F690" s="668">
        <v>0.0</v>
      </c>
      <c r="G690" s="668">
        <v>450.0</v>
      </c>
      <c r="H690" s="668">
        <v>401.79</v>
      </c>
      <c r="I690" s="668">
        <v>48.21</v>
      </c>
      <c r="J690" s="667" t="s">
        <v>5145</v>
      </c>
      <c r="K690" s="662"/>
      <c r="L690" s="662"/>
      <c r="M690" s="662"/>
      <c r="N690" s="662"/>
      <c r="O690" s="662"/>
      <c r="P690" s="662"/>
      <c r="Q690" s="662"/>
      <c r="R690" s="662"/>
      <c r="S690" s="662"/>
      <c r="T690" s="662"/>
      <c r="U690" s="662"/>
      <c r="V690" s="662"/>
      <c r="W690" s="662"/>
      <c r="X690" s="662"/>
      <c r="Y690" s="662"/>
      <c r="Z690" s="662"/>
    </row>
    <row r="691" ht="14.25" customHeight="1">
      <c r="A691" s="669">
        <v>44846.0</v>
      </c>
      <c r="B691" s="667" t="s">
        <v>5179</v>
      </c>
      <c r="C691" s="667" t="s">
        <v>6946</v>
      </c>
      <c r="D691" s="667" t="s">
        <v>6943</v>
      </c>
      <c r="E691" s="668">
        <v>455.36</v>
      </c>
      <c r="F691" s="668">
        <v>0.0</v>
      </c>
      <c r="G691" s="668">
        <v>510.0</v>
      </c>
      <c r="H691" s="668">
        <v>455.36</v>
      </c>
      <c r="I691" s="668">
        <v>54.64</v>
      </c>
      <c r="J691" s="667" t="s">
        <v>5145</v>
      </c>
      <c r="K691" s="662"/>
      <c r="L691" s="662"/>
      <c r="M691" s="662"/>
      <c r="N691" s="662"/>
      <c r="O691" s="662"/>
      <c r="P691" s="662"/>
      <c r="Q691" s="662"/>
      <c r="R691" s="662"/>
      <c r="S691" s="662"/>
      <c r="T691" s="662"/>
      <c r="U691" s="662"/>
      <c r="V691" s="662"/>
      <c r="W691" s="662"/>
      <c r="X691" s="662"/>
      <c r="Y691" s="662"/>
      <c r="Z691" s="662"/>
    </row>
    <row r="692" ht="14.25" customHeight="1">
      <c r="A692" s="669">
        <v>44846.0</v>
      </c>
      <c r="B692" s="667" t="s">
        <v>5141</v>
      </c>
      <c r="C692" s="667" t="s">
        <v>5177</v>
      </c>
      <c r="D692" s="667" t="s">
        <v>6947</v>
      </c>
      <c r="E692" s="670">
        <v>1002.14</v>
      </c>
      <c r="F692" s="668">
        <v>0.0</v>
      </c>
      <c r="G692" s="670">
        <v>1122.4</v>
      </c>
      <c r="H692" s="670">
        <v>1002.14</v>
      </c>
      <c r="I692" s="668">
        <v>120.26</v>
      </c>
      <c r="J692" s="667" t="s">
        <v>5145</v>
      </c>
      <c r="K692" s="662"/>
      <c r="L692" s="662" t="s">
        <v>6931</v>
      </c>
      <c r="M692" s="662"/>
      <c r="N692" s="662"/>
      <c r="O692" s="662"/>
      <c r="P692" s="662"/>
      <c r="Q692" s="662"/>
      <c r="R692" s="662"/>
      <c r="S692" s="662"/>
      <c r="T692" s="662"/>
      <c r="U692" s="662"/>
      <c r="V692" s="662"/>
      <c r="W692" s="662"/>
      <c r="X692" s="662"/>
      <c r="Y692" s="662"/>
      <c r="Z692" s="662"/>
    </row>
    <row r="693" ht="14.25" customHeight="1">
      <c r="A693" s="669">
        <v>44846.0</v>
      </c>
      <c r="B693" s="667" t="s">
        <v>5141</v>
      </c>
      <c r="C693" s="667" t="s">
        <v>6684</v>
      </c>
      <c r="D693" s="667" t="s">
        <v>6948</v>
      </c>
      <c r="E693" s="668">
        <v>446.43</v>
      </c>
      <c r="F693" s="668">
        <v>0.0</v>
      </c>
      <c r="G693" s="668">
        <v>500.0</v>
      </c>
      <c r="H693" s="668">
        <v>446.43</v>
      </c>
      <c r="I693" s="668">
        <v>53.57</v>
      </c>
      <c r="J693" s="667" t="s">
        <v>5145</v>
      </c>
      <c r="K693" s="662"/>
      <c r="L693" s="662" t="s">
        <v>6935</v>
      </c>
      <c r="M693" s="662"/>
      <c r="N693" s="662"/>
      <c r="O693" s="662"/>
      <c r="P693" s="662"/>
      <c r="Q693" s="662"/>
      <c r="R693" s="662"/>
      <c r="S693" s="662"/>
      <c r="T693" s="662"/>
      <c r="U693" s="662"/>
      <c r="V693" s="662"/>
      <c r="W693" s="662"/>
      <c r="X693" s="662"/>
      <c r="Y693" s="662"/>
      <c r="Z693" s="662"/>
    </row>
    <row r="694" ht="14.25" customHeight="1">
      <c r="A694" s="669">
        <v>44848.0</v>
      </c>
      <c r="B694" s="667" t="s">
        <v>5141</v>
      </c>
      <c r="C694" s="667" t="s">
        <v>5177</v>
      </c>
      <c r="D694" s="667" t="s">
        <v>6949</v>
      </c>
      <c r="E694" s="668">
        <v>621.43</v>
      </c>
      <c r="F694" s="668">
        <v>0.0</v>
      </c>
      <c r="G694" s="668">
        <v>696.0</v>
      </c>
      <c r="H694" s="668">
        <v>621.43</v>
      </c>
      <c r="I694" s="668">
        <v>74.57</v>
      </c>
      <c r="J694" s="667" t="s">
        <v>5145</v>
      </c>
      <c r="K694" s="662"/>
      <c r="L694" s="662" t="s">
        <v>6931</v>
      </c>
      <c r="M694" s="662"/>
      <c r="N694" s="662"/>
      <c r="O694" s="662"/>
      <c r="P694" s="662"/>
      <c r="Q694" s="662"/>
      <c r="R694" s="662"/>
      <c r="S694" s="662"/>
      <c r="T694" s="662"/>
      <c r="U694" s="662"/>
      <c r="V694" s="662"/>
      <c r="W694" s="662"/>
      <c r="X694" s="662"/>
      <c r="Y694" s="662"/>
      <c r="Z694" s="662"/>
    </row>
    <row r="695" ht="14.25" customHeight="1">
      <c r="A695" s="669">
        <v>44852.0</v>
      </c>
      <c r="B695" s="667" t="s">
        <v>5141</v>
      </c>
      <c r="C695" s="667" t="s">
        <v>5177</v>
      </c>
      <c r="D695" s="667" t="s">
        <v>6950</v>
      </c>
      <c r="E695" s="670">
        <v>1026.03</v>
      </c>
      <c r="F695" s="668">
        <v>0.0</v>
      </c>
      <c r="G695" s="670">
        <v>1149.15</v>
      </c>
      <c r="H695" s="670">
        <v>1026.03</v>
      </c>
      <c r="I695" s="668">
        <v>123.12</v>
      </c>
      <c r="J695" s="667" t="s">
        <v>5145</v>
      </c>
      <c r="K695" s="662"/>
      <c r="L695" s="662"/>
      <c r="M695" s="662"/>
      <c r="N695" s="662"/>
      <c r="O695" s="662"/>
      <c r="P695" s="662"/>
      <c r="Q695" s="662"/>
      <c r="R695" s="662"/>
      <c r="S695" s="662"/>
      <c r="T695" s="662"/>
      <c r="U695" s="662"/>
      <c r="V695" s="662"/>
      <c r="W695" s="662"/>
      <c r="X695" s="662"/>
      <c r="Y695" s="662"/>
      <c r="Z695" s="662"/>
    </row>
    <row r="696" ht="14.25" customHeight="1">
      <c r="A696" s="669">
        <v>44854.0</v>
      </c>
      <c r="B696" s="667" t="s">
        <v>5141</v>
      </c>
      <c r="C696" s="667" t="s">
        <v>5177</v>
      </c>
      <c r="D696" s="667" t="s">
        <v>6951</v>
      </c>
      <c r="E696" s="668">
        <v>589.96</v>
      </c>
      <c r="F696" s="668">
        <v>0.0</v>
      </c>
      <c r="G696" s="668">
        <v>660.75</v>
      </c>
      <c r="H696" s="668">
        <v>589.96</v>
      </c>
      <c r="I696" s="668">
        <v>70.79</v>
      </c>
      <c r="J696" s="667" t="s">
        <v>5145</v>
      </c>
      <c r="K696" s="662"/>
      <c r="L696" s="662"/>
      <c r="M696" s="662"/>
      <c r="N696" s="662"/>
      <c r="O696" s="662"/>
      <c r="P696" s="662"/>
      <c r="Q696" s="662"/>
      <c r="R696" s="662"/>
      <c r="S696" s="662"/>
      <c r="T696" s="662"/>
      <c r="U696" s="662"/>
      <c r="V696" s="662"/>
      <c r="W696" s="662"/>
      <c r="X696" s="662"/>
      <c r="Y696" s="662"/>
      <c r="Z696" s="662"/>
    </row>
    <row r="697" ht="14.25" customHeight="1">
      <c r="A697" s="669">
        <v>44860.0</v>
      </c>
      <c r="B697" s="667" t="s">
        <v>5141</v>
      </c>
      <c r="C697" s="667" t="s">
        <v>6855</v>
      </c>
      <c r="D697" s="667" t="s">
        <v>6952</v>
      </c>
      <c r="E697" s="670">
        <v>1169.2</v>
      </c>
      <c r="F697" s="668">
        <v>0.0</v>
      </c>
      <c r="G697" s="670">
        <v>1309.5</v>
      </c>
      <c r="H697" s="670">
        <v>1169.2</v>
      </c>
      <c r="I697" s="668">
        <v>140.3</v>
      </c>
      <c r="J697" s="667" t="s">
        <v>5145</v>
      </c>
      <c r="K697" s="662"/>
      <c r="L697" s="662"/>
      <c r="M697" s="662"/>
      <c r="N697" s="662"/>
      <c r="O697" s="662"/>
      <c r="P697" s="662"/>
      <c r="Q697" s="662"/>
      <c r="R697" s="662"/>
      <c r="S697" s="662"/>
      <c r="T697" s="662"/>
      <c r="U697" s="662"/>
      <c r="V697" s="662"/>
      <c r="W697" s="662"/>
      <c r="X697" s="662"/>
      <c r="Y697" s="662"/>
      <c r="Z697" s="662"/>
    </row>
    <row r="698" ht="14.25" customHeight="1">
      <c r="A698" s="669">
        <v>44862.0</v>
      </c>
      <c r="B698" s="667" t="s">
        <v>5141</v>
      </c>
      <c r="C698" s="667" t="s">
        <v>5177</v>
      </c>
      <c r="D698" s="667" t="s">
        <v>6953</v>
      </c>
      <c r="E698" s="668">
        <v>624.78</v>
      </c>
      <c r="F698" s="668">
        <v>0.0</v>
      </c>
      <c r="G698" s="668">
        <v>699.75</v>
      </c>
      <c r="H698" s="668">
        <v>624.78</v>
      </c>
      <c r="I698" s="668">
        <v>74.97</v>
      </c>
      <c r="J698" s="667" t="s">
        <v>5145</v>
      </c>
      <c r="K698" s="662"/>
      <c r="L698" s="662"/>
      <c r="M698" s="662"/>
      <c r="N698" s="662"/>
      <c r="O698" s="662"/>
      <c r="P698" s="662"/>
      <c r="Q698" s="662"/>
      <c r="R698" s="662"/>
      <c r="S698" s="662"/>
      <c r="T698" s="662"/>
      <c r="U698" s="662"/>
      <c r="V698" s="662"/>
      <c r="W698" s="662"/>
      <c r="X698" s="662"/>
      <c r="Y698" s="662"/>
      <c r="Z698" s="662"/>
    </row>
    <row r="699" ht="14.25" customHeight="1">
      <c r="A699" s="629" t="s">
        <v>5283</v>
      </c>
      <c r="B699" s="629"/>
      <c r="C699" s="629"/>
      <c r="D699" s="629"/>
      <c r="E699" s="630">
        <v>10807.88</v>
      </c>
      <c r="F699" s="664">
        <v>0.0</v>
      </c>
      <c r="G699" s="630">
        <v>12104.8</v>
      </c>
      <c r="H699" s="630">
        <v>10807.88</v>
      </c>
      <c r="I699" s="630">
        <v>1296.92</v>
      </c>
      <c r="J699" s="629"/>
    </row>
    <row r="700" ht="14.25" customHeight="1">
      <c r="A700" s="614"/>
      <c r="B700" s="614"/>
      <c r="C700" s="614"/>
      <c r="D700" s="614"/>
      <c r="E700" s="614"/>
      <c r="F700" s="614"/>
      <c r="G700" s="614"/>
      <c r="H700" s="614"/>
      <c r="I700" s="614"/>
      <c r="J700" s="614"/>
    </row>
    <row r="701" ht="14.25" customHeight="1">
      <c r="A701" s="633" t="s">
        <v>5284</v>
      </c>
      <c r="B701" s="633"/>
      <c r="C701" s="633"/>
      <c r="D701" s="633"/>
      <c r="E701" s="634">
        <v>49159.31</v>
      </c>
      <c r="F701" s="671">
        <v>0.0</v>
      </c>
      <c r="G701" s="634">
        <v>54694.8</v>
      </c>
      <c r="H701" s="634">
        <v>49159.31</v>
      </c>
      <c r="I701" s="634">
        <v>5535.49</v>
      </c>
      <c r="J701" s="633"/>
    </row>
    <row r="702" ht="14.25" customHeight="1"/>
    <row r="703" ht="14.25" customHeight="1">
      <c r="A703" s="672"/>
      <c r="B703" s="672"/>
      <c r="C703" s="672"/>
      <c r="D703" s="672"/>
      <c r="E703" s="672"/>
      <c r="F703" s="672"/>
      <c r="G703" s="672"/>
      <c r="H703" s="672"/>
      <c r="I703" s="672"/>
      <c r="J703" s="672"/>
      <c r="K703" s="672"/>
      <c r="L703" s="672"/>
      <c r="M703" s="672"/>
      <c r="N703" s="672"/>
      <c r="O703" s="672"/>
      <c r="P703" s="672"/>
      <c r="Q703" s="672"/>
      <c r="R703" s="672"/>
      <c r="S703" s="672"/>
      <c r="T703" s="672"/>
      <c r="U703" s="672"/>
      <c r="V703" s="672"/>
      <c r="W703" s="672"/>
      <c r="X703" s="672"/>
      <c r="Y703" s="672"/>
      <c r="Z703" s="672"/>
    </row>
    <row r="704">
      <c r="A704" s="612" t="s">
        <v>5285</v>
      </c>
    </row>
    <row r="705" ht="14.25" customHeight="1">
      <c r="A705" s="613" t="s">
        <v>5129</v>
      </c>
    </row>
    <row r="706" ht="14.25" customHeight="1">
      <c r="A706" s="613" t="s">
        <v>6425</v>
      </c>
    </row>
    <row r="707" ht="14.25" customHeight="1">
      <c r="A707" s="614"/>
      <c r="B707" s="614"/>
      <c r="C707" s="614"/>
      <c r="D707" s="614"/>
      <c r="E707" s="614"/>
      <c r="F707" s="614"/>
      <c r="G707" s="614"/>
      <c r="H707" s="614"/>
      <c r="I707" s="614"/>
      <c r="J707" s="614"/>
    </row>
    <row r="708" ht="14.25" customHeight="1">
      <c r="A708" s="616" t="s">
        <v>5131</v>
      </c>
    </row>
    <row r="709" ht="14.25" customHeight="1">
      <c r="A709" s="614"/>
      <c r="B709" s="614"/>
      <c r="C709" s="614"/>
      <c r="D709" s="614"/>
      <c r="E709" s="614"/>
      <c r="F709" s="614"/>
      <c r="G709" s="614"/>
      <c r="H709" s="614"/>
      <c r="I709" s="614"/>
      <c r="J709" s="614"/>
    </row>
    <row r="710" ht="14.25" customHeight="1">
      <c r="A710" s="617" t="s">
        <v>97</v>
      </c>
      <c r="B710" s="617" t="s">
        <v>5132</v>
      </c>
      <c r="C710" s="617" t="s">
        <v>101</v>
      </c>
      <c r="D710" s="617" t="s">
        <v>5134</v>
      </c>
      <c r="E710" s="619" t="s">
        <v>5135</v>
      </c>
      <c r="F710" s="619" t="s">
        <v>5136</v>
      </c>
      <c r="G710" s="619" t="s">
        <v>5137</v>
      </c>
      <c r="H710" s="619" t="s">
        <v>5138</v>
      </c>
      <c r="I710" s="619" t="s">
        <v>5139</v>
      </c>
      <c r="J710" s="617" t="s">
        <v>5140</v>
      </c>
    </row>
    <row r="711" ht="14.25" customHeight="1">
      <c r="A711" s="614"/>
      <c r="B711" s="614"/>
      <c r="C711" s="614"/>
      <c r="D711" s="614"/>
      <c r="E711" s="614"/>
      <c r="F711" s="614"/>
      <c r="G711" s="614"/>
      <c r="H711" s="614"/>
      <c r="I711" s="614"/>
      <c r="J711" s="614"/>
    </row>
    <row r="712" ht="14.25" customHeight="1">
      <c r="A712" s="620" t="s">
        <v>67</v>
      </c>
      <c r="B712" s="13"/>
      <c r="C712" s="13"/>
      <c r="D712" s="13"/>
      <c r="E712" s="13"/>
      <c r="F712" s="13"/>
      <c r="G712" s="13"/>
      <c r="H712" s="13"/>
      <c r="I712" s="13"/>
      <c r="J712" s="13"/>
    </row>
    <row r="713" ht="14.25" customHeight="1">
      <c r="A713" s="658">
        <v>44867.0</v>
      </c>
      <c r="B713" s="659" t="s">
        <v>5141</v>
      </c>
      <c r="C713" s="659" t="s">
        <v>6647</v>
      </c>
      <c r="D713" s="659" t="s">
        <v>6954</v>
      </c>
      <c r="E713" s="661">
        <v>180.0</v>
      </c>
      <c r="F713" s="661">
        <v>0.0</v>
      </c>
      <c r="G713" s="661">
        <v>180.0</v>
      </c>
      <c r="H713" s="661">
        <v>180.0</v>
      </c>
      <c r="I713" s="661">
        <v>0.0</v>
      </c>
      <c r="J713" s="659" t="s">
        <v>5145</v>
      </c>
      <c r="K713" s="662"/>
      <c r="L713" s="665" t="s">
        <v>6918</v>
      </c>
      <c r="M713" s="662"/>
      <c r="N713" s="662"/>
      <c r="O713" s="662"/>
      <c r="P713" s="662"/>
      <c r="Q713" s="662"/>
      <c r="R713" s="662"/>
      <c r="S713" s="662"/>
      <c r="T713" s="662"/>
      <c r="U713" s="662"/>
      <c r="V713" s="662"/>
      <c r="W713" s="662"/>
      <c r="X713" s="662"/>
      <c r="Y713" s="662"/>
      <c r="Z713" s="662"/>
    </row>
    <row r="714" ht="14.25" customHeight="1">
      <c r="A714" s="666">
        <v>44869.0</v>
      </c>
      <c r="B714" s="667" t="s">
        <v>5141</v>
      </c>
      <c r="C714" s="667" t="s">
        <v>6955</v>
      </c>
      <c r="D714" s="667" t="s">
        <v>6956</v>
      </c>
      <c r="E714" s="668">
        <v>360.0</v>
      </c>
      <c r="F714" s="668">
        <v>0.0</v>
      </c>
      <c r="G714" s="668">
        <v>360.0</v>
      </c>
      <c r="H714" s="668">
        <v>360.0</v>
      </c>
      <c r="I714" s="668">
        <v>0.0</v>
      </c>
      <c r="J714" s="667" t="s">
        <v>5145</v>
      </c>
      <c r="K714" s="662"/>
      <c r="L714" s="662"/>
      <c r="M714" s="662"/>
      <c r="N714" s="662"/>
      <c r="O714" s="662"/>
      <c r="P714" s="662"/>
      <c r="Q714" s="662"/>
      <c r="R714" s="662"/>
      <c r="S714" s="662"/>
      <c r="T714" s="662"/>
      <c r="U714" s="662"/>
      <c r="V714" s="662"/>
      <c r="W714" s="662"/>
      <c r="X714" s="662"/>
      <c r="Y714" s="662"/>
      <c r="Z714" s="662"/>
    </row>
    <row r="715" ht="14.25" customHeight="1">
      <c r="A715" s="666">
        <v>44873.0</v>
      </c>
      <c r="B715" s="667" t="s">
        <v>5141</v>
      </c>
      <c r="C715" s="667" t="s">
        <v>6647</v>
      </c>
      <c r="D715" s="667" t="s">
        <v>6957</v>
      </c>
      <c r="E715" s="668">
        <v>180.0</v>
      </c>
      <c r="F715" s="668">
        <v>0.0</v>
      </c>
      <c r="G715" s="668">
        <v>180.0</v>
      </c>
      <c r="H715" s="668">
        <v>180.0</v>
      </c>
      <c r="I715" s="668">
        <v>0.0</v>
      </c>
      <c r="J715" s="667" t="s">
        <v>5145</v>
      </c>
      <c r="K715" s="662"/>
      <c r="L715" s="662"/>
      <c r="M715" s="662"/>
      <c r="N715" s="662"/>
      <c r="O715" s="662"/>
      <c r="P715" s="662"/>
      <c r="Q715" s="662"/>
      <c r="R715" s="662"/>
      <c r="S715" s="662"/>
      <c r="T715" s="662"/>
      <c r="U715" s="662"/>
      <c r="V715" s="662"/>
      <c r="W715" s="662"/>
      <c r="X715" s="662"/>
      <c r="Y715" s="662"/>
      <c r="Z715" s="662"/>
    </row>
    <row r="716" ht="14.25" customHeight="1">
      <c r="A716" s="666">
        <v>44874.0</v>
      </c>
      <c r="B716" s="667" t="s">
        <v>5141</v>
      </c>
      <c r="C716" s="667" t="s">
        <v>6647</v>
      </c>
      <c r="D716" s="667" t="s">
        <v>6958</v>
      </c>
      <c r="E716" s="668">
        <v>150.0</v>
      </c>
      <c r="F716" s="668">
        <v>0.0</v>
      </c>
      <c r="G716" s="668">
        <v>150.0</v>
      </c>
      <c r="H716" s="668">
        <v>150.0</v>
      </c>
      <c r="I716" s="668">
        <v>0.0</v>
      </c>
      <c r="J716" s="667" t="s">
        <v>5145</v>
      </c>
      <c r="K716" s="662"/>
      <c r="L716" s="662"/>
      <c r="M716" s="662"/>
      <c r="N716" s="662"/>
      <c r="O716" s="662"/>
      <c r="P716" s="662"/>
      <c r="Q716" s="662"/>
      <c r="R716" s="662"/>
      <c r="S716" s="662"/>
      <c r="T716" s="662"/>
      <c r="U716" s="662"/>
      <c r="V716" s="662"/>
      <c r="W716" s="662"/>
      <c r="X716" s="662"/>
      <c r="Y716" s="662"/>
      <c r="Z716" s="662"/>
    </row>
    <row r="717" ht="14.25" customHeight="1">
      <c r="A717" s="669">
        <v>44875.0</v>
      </c>
      <c r="B717" s="667" t="s">
        <v>5141</v>
      </c>
      <c r="C717" s="667" t="s">
        <v>6959</v>
      </c>
      <c r="D717" s="667" t="s">
        <v>6960</v>
      </c>
      <c r="E717" s="668">
        <v>300.0</v>
      </c>
      <c r="F717" s="668">
        <v>0.0</v>
      </c>
      <c r="G717" s="668">
        <v>300.0</v>
      </c>
      <c r="H717" s="668">
        <v>300.0</v>
      </c>
      <c r="I717" s="668">
        <v>0.0</v>
      </c>
      <c r="J717" s="667" t="s">
        <v>5145</v>
      </c>
      <c r="K717" s="662"/>
      <c r="L717" s="662"/>
      <c r="M717" s="662"/>
      <c r="N717" s="662"/>
      <c r="O717" s="662"/>
      <c r="P717" s="662"/>
      <c r="Q717" s="662"/>
      <c r="R717" s="662"/>
      <c r="S717" s="662"/>
      <c r="T717" s="662"/>
      <c r="U717" s="662"/>
      <c r="V717" s="662"/>
      <c r="W717" s="662"/>
      <c r="X717" s="662"/>
      <c r="Y717" s="662"/>
      <c r="Z717" s="662"/>
    </row>
    <row r="718" ht="14.25" customHeight="1">
      <c r="A718" s="669">
        <v>44876.0</v>
      </c>
      <c r="B718" s="667" t="s">
        <v>5141</v>
      </c>
      <c r="C718" s="667" t="s">
        <v>6961</v>
      </c>
      <c r="D718" s="667" t="s">
        <v>6962</v>
      </c>
      <c r="E718" s="668">
        <v>240.0</v>
      </c>
      <c r="F718" s="668">
        <v>0.0</v>
      </c>
      <c r="G718" s="668">
        <v>240.0</v>
      </c>
      <c r="H718" s="668">
        <v>240.0</v>
      </c>
      <c r="I718" s="668">
        <v>0.0</v>
      </c>
      <c r="J718" s="667" t="s">
        <v>5145</v>
      </c>
      <c r="K718" s="662"/>
      <c r="L718" s="662"/>
      <c r="M718" s="662"/>
      <c r="N718" s="662"/>
      <c r="O718" s="662"/>
      <c r="P718" s="662"/>
      <c r="Q718" s="662"/>
      <c r="R718" s="662"/>
      <c r="S718" s="662"/>
      <c r="T718" s="662"/>
      <c r="U718" s="662"/>
      <c r="V718" s="662"/>
      <c r="W718" s="662"/>
      <c r="X718" s="662"/>
      <c r="Y718" s="662"/>
      <c r="Z718" s="662"/>
    </row>
    <row r="719" ht="14.25" customHeight="1">
      <c r="A719" s="669">
        <v>44879.0</v>
      </c>
      <c r="B719" s="667" t="s">
        <v>5141</v>
      </c>
      <c r="C719" s="667" t="s">
        <v>6963</v>
      </c>
      <c r="D719" s="667" t="s">
        <v>6964</v>
      </c>
      <c r="E719" s="668">
        <v>278.4</v>
      </c>
      <c r="F719" s="668">
        <v>0.0</v>
      </c>
      <c r="G719" s="668">
        <v>278.4</v>
      </c>
      <c r="H719" s="668">
        <v>278.4</v>
      </c>
      <c r="I719" s="668">
        <v>0.0</v>
      </c>
      <c r="J719" s="667" t="s">
        <v>5145</v>
      </c>
      <c r="K719" s="662"/>
      <c r="L719" s="662" t="s">
        <v>6931</v>
      </c>
      <c r="M719" s="662"/>
      <c r="N719" s="662"/>
      <c r="O719" s="662"/>
      <c r="P719" s="662"/>
      <c r="Q719" s="662"/>
      <c r="R719" s="662"/>
      <c r="S719" s="662"/>
      <c r="T719" s="662"/>
      <c r="U719" s="662"/>
      <c r="V719" s="662"/>
      <c r="W719" s="662"/>
      <c r="X719" s="662"/>
      <c r="Y719" s="662"/>
      <c r="Z719" s="662"/>
    </row>
    <row r="720" ht="14.25" customHeight="1">
      <c r="A720" s="669">
        <v>44880.0</v>
      </c>
      <c r="B720" s="667" t="s">
        <v>5141</v>
      </c>
      <c r="C720" s="667" t="s">
        <v>6965</v>
      </c>
      <c r="D720" s="667" t="s">
        <v>6966</v>
      </c>
      <c r="E720" s="668">
        <v>180.0</v>
      </c>
      <c r="F720" s="668">
        <v>0.0</v>
      </c>
      <c r="G720" s="668">
        <v>180.0</v>
      </c>
      <c r="H720" s="668">
        <v>180.0</v>
      </c>
      <c r="I720" s="668">
        <v>0.0</v>
      </c>
      <c r="J720" s="667" t="s">
        <v>5145</v>
      </c>
      <c r="K720" s="662"/>
      <c r="L720" s="665" t="s">
        <v>6918</v>
      </c>
      <c r="M720" s="662"/>
      <c r="N720" s="662"/>
      <c r="O720" s="662"/>
      <c r="P720" s="662"/>
      <c r="Q720" s="662"/>
      <c r="R720" s="662"/>
      <c r="S720" s="662"/>
      <c r="T720" s="662"/>
      <c r="U720" s="662"/>
      <c r="V720" s="662"/>
      <c r="W720" s="662"/>
      <c r="X720" s="662"/>
      <c r="Y720" s="662"/>
      <c r="Z720" s="662"/>
    </row>
    <row r="721" ht="14.25" customHeight="1">
      <c r="A721" s="669">
        <v>44881.0</v>
      </c>
      <c r="B721" s="667" t="s">
        <v>5141</v>
      </c>
      <c r="C721" s="667" t="s">
        <v>6965</v>
      </c>
      <c r="D721" s="667" t="s">
        <v>6967</v>
      </c>
      <c r="E721" s="668">
        <v>210.0</v>
      </c>
      <c r="F721" s="668">
        <v>0.0</v>
      </c>
      <c r="G721" s="668">
        <v>210.0</v>
      </c>
      <c r="H721" s="668">
        <v>210.0</v>
      </c>
      <c r="I721" s="668">
        <v>0.0</v>
      </c>
      <c r="J721" s="667" t="s">
        <v>5145</v>
      </c>
      <c r="K721" s="662"/>
      <c r="L721" s="662"/>
      <c r="M721" s="662"/>
      <c r="N721" s="662"/>
      <c r="O721" s="662"/>
      <c r="P721" s="662"/>
      <c r="Q721" s="662"/>
      <c r="R721" s="662"/>
      <c r="S721" s="662"/>
      <c r="T721" s="662"/>
      <c r="U721" s="662"/>
      <c r="V721" s="662"/>
      <c r="W721" s="662"/>
      <c r="X721" s="662"/>
      <c r="Y721" s="662"/>
      <c r="Z721" s="662"/>
    </row>
    <row r="722" ht="14.25" customHeight="1">
      <c r="A722" s="669">
        <v>44883.0</v>
      </c>
      <c r="B722" s="667" t="s">
        <v>5141</v>
      </c>
      <c r="C722" s="667" t="s">
        <v>6965</v>
      </c>
      <c r="D722" s="667" t="s">
        <v>6968</v>
      </c>
      <c r="E722" s="668">
        <v>360.0</v>
      </c>
      <c r="F722" s="668">
        <v>0.0</v>
      </c>
      <c r="G722" s="668">
        <v>360.0</v>
      </c>
      <c r="H722" s="668">
        <v>360.0</v>
      </c>
      <c r="I722" s="668">
        <v>0.0</v>
      </c>
      <c r="J722" s="667" t="s">
        <v>5145</v>
      </c>
      <c r="K722" s="662"/>
      <c r="L722" s="662"/>
      <c r="M722" s="662"/>
      <c r="N722" s="662"/>
      <c r="O722" s="662"/>
      <c r="P722" s="662"/>
      <c r="Q722" s="662"/>
      <c r="R722" s="662"/>
      <c r="S722" s="662"/>
      <c r="T722" s="662"/>
      <c r="U722" s="662"/>
      <c r="V722" s="662"/>
      <c r="W722" s="662"/>
      <c r="X722" s="662"/>
      <c r="Y722" s="662"/>
      <c r="Z722" s="662"/>
    </row>
    <row r="723" ht="14.25" customHeight="1">
      <c r="A723" s="669">
        <v>44883.0</v>
      </c>
      <c r="B723" s="667" t="s">
        <v>5141</v>
      </c>
      <c r="C723" s="667" t="s">
        <v>6969</v>
      </c>
      <c r="D723" s="667" t="s">
        <v>6970</v>
      </c>
      <c r="E723" s="668">
        <v>92.8</v>
      </c>
      <c r="F723" s="668">
        <v>0.0</v>
      </c>
      <c r="G723" s="668">
        <v>92.8</v>
      </c>
      <c r="H723" s="668">
        <v>92.8</v>
      </c>
      <c r="I723" s="668">
        <v>0.0</v>
      </c>
      <c r="J723" s="667" t="s">
        <v>5145</v>
      </c>
      <c r="K723" s="662"/>
      <c r="L723" s="662" t="s">
        <v>6931</v>
      </c>
      <c r="M723" s="662"/>
      <c r="N723" s="662"/>
      <c r="O723" s="662"/>
      <c r="P723" s="662"/>
      <c r="Q723" s="662"/>
      <c r="R723" s="662"/>
      <c r="S723" s="662"/>
      <c r="T723" s="662"/>
      <c r="U723" s="662"/>
      <c r="V723" s="662"/>
      <c r="W723" s="662"/>
      <c r="X723" s="662"/>
      <c r="Y723" s="662"/>
      <c r="Z723" s="662"/>
    </row>
    <row r="724" ht="14.25" customHeight="1">
      <c r="A724" s="669">
        <v>44887.0</v>
      </c>
      <c r="B724" s="667" t="s">
        <v>5141</v>
      </c>
      <c r="C724" s="667" t="s">
        <v>6965</v>
      </c>
      <c r="D724" s="667" t="s">
        <v>6971</v>
      </c>
      <c r="E724" s="668">
        <v>180.0</v>
      </c>
      <c r="F724" s="668">
        <v>0.0</v>
      </c>
      <c r="G724" s="668">
        <v>180.0</v>
      </c>
      <c r="H724" s="668">
        <v>180.0</v>
      </c>
      <c r="I724" s="668">
        <v>0.0</v>
      </c>
      <c r="J724" s="667" t="s">
        <v>5145</v>
      </c>
      <c r="K724" s="662"/>
      <c r="L724" s="665" t="s">
        <v>6918</v>
      </c>
      <c r="M724" s="662"/>
      <c r="N724" s="662"/>
      <c r="O724" s="662"/>
      <c r="P724" s="662"/>
      <c r="Q724" s="662"/>
      <c r="R724" s="662"/>
      <c r="S724" s="662"/>
      <c r="T724" s="662"/>
      <c r="U724" s="662"/>
      <c r="V724" s="662"/>
      <c r="W724" s="662"/>
      <c r="X724" s="662"/>
      <c r="Y724" s="662"/>
      <c r="Z724" s="662"/>
    </row>
    <row r="725" ht="14.25" customHeight="1">
      <c r="A725" s="669">
        <v>44889.0</v>
      </c>
      <c r="B725" s="667" t="s">
        <v>5141</v>
      </c>
      <c r="C725" s="667" t="s">
        <v>6965</v>
      </c>
      <c r="D725" s="667" t="s">
        <v>6972</v>
      </c>
      <c r="E725" s="668">
        <v>240.0</v>
      </c>
      <c r="F725" s="668">
        <v>0.0</v>
      </c>
      <c r="G725" s="668">
        <v>240.0</v>
      </c>
      <c r="H725" s="668">
        <v>240.0</v>
      </c>
      <c r="I725" s="668">
        <v>0.0</v>
      </c>
      <c r="J725" s="667" t="s">
        <v>5145</v>
      </c>
      <c r="K725" s="662"/>
      <c r="L725" s="662"/>
      <c r="M725" s="662"/>
      <c r="N725" s="662"/>
      <c r="O725" s="662"/>
      <c r="P725" s="662"/>
      <c r="Q725" s="662"/>
      <c r="R725" s="662"/>
      <c r="S725" s="662"/>
      <c r="T725" s="662"/>
      <c r="U725" s="662"/>
      <c r="V725" s="662"/>
      <c r="W725" s="662"/>
      <c r="X725" s="662"/>
      <c r="Y725" s="662"/>
      <c r="Z725" s="662"/>
    </row>
    <row r="726" ht="14.25" customHeight="1">
      <c r="A726" s="669">
        <v>44889.0</v>
      </c>
      <c r="B726" s="667" t="s">
        <v>5141</v>
      </c>
      <c r="C726" s="667" t="s">
        <v>6969</v>
      </c>
      <c r="D726" s="667" t="s">
        <v>6973</v>
      </c>
      <c r="E726" s="668">
        <v>185.6</v>
      </c>
      <c r="F726" s="668">
        <v>0.0</v>
      </c>
      <c r="G726" s="668">
        <v>185.6</v>
      </c>
      <c r="H726" s="668">
        <v>185.6</v>
      </c>
      <c r="I726" s="668">
        <v>0.0</v>
      </c>
      <c r="J726" s="667" t="s">
        <v>5145</v>
      </c>
      <c r="K726" s="662"/>
      <c r="L726" s="662" t="s">
        <v>6931</v>
      </c>
      <c r="M726" s="662"/>
      <c r="N726" s="662"/>
      <c r="O726" s="662"/>
      <c r="P726" s="662"/>
      <c r="Q726" s="662"/>
      <c r="R726" s="662"/>
      <c r="S726" s="662"/>
      <c r="T726" s="662"/>
      <c r="U726" s="662"/>
      <c r="V726" s="662"/>
      <c r="W726" s="662"/>
      <c r="X726" s="662"/>
      <c r="Y726" s="662"/>
      <c r="Z726" s="662"/>
    </row>
    <row r="727" ht="14.25" customHeight="1">
      <c r="A727" s="669">
        <v>44895.0</v>
      </c>
      <c r="B727" s="667" t="s">
        <v>5141</v>
      </c>
      <c r="C727" s="667" t="s">
        <v>6965</v>
      </c>
      <c r="D727" s="667" t="s">
        <v>6974</v>
      </c>
      <c r="E727" s="668">
        <v>240.0</v>
      </c>
      <c r="F727" s="668">
        <v>0.0</v>
      </c>
      <c r="G727" s="668">
        <v>240.0</v>
      </c>
      <c r="H727" s="668">
        <v>240.0</v>
      </c>
      <c r="I727" s="668">
        <v>0.0</v>
      </c>
      <c r="J727" s="667" t="s">
        <v>5145</v>
      </c>
      <c r="K727" s="662"/>
      <c r="L727" s="665" t="s">
        <v>6918</v>
      </c>
      <c r="M727" s="662"/>
      <c r="N727" s="662"/>
      <c r="O727" s="662"/>
      <c r="P727" s="662"/>
      <c r="Q727" s="662"/>
      <c r="R727" s="662"/>
      <c r="S727" s="662"/>
      <c r="T727" s="662"/>
      <c r="U727" s="662"/>
      <c r="V727" s="662"/>
      <c r="W727" s="662"/>
      <c r="X727" s="662"/>
      <c r="Y727" s="662"/>
      <c r="Z727" s="662"/>
    </row>
    <row r="728" ht="14.25" customHeight="1">
      <c r="A728" s="629" t="s">
        <v>5175</v>
      </c>
      <c r="B728" s="629"/>
      <c r="C728" s="629"/>
      <c r="D728" s="629"/>
      <c r="E728" s="630">
        <v>3376.8</v>
      </c>
      <c r="F728" s="664">
        <v>0.0</v>
      </c>
      <c r="G728" s="630">
        <f>SUM(G713:G727)</f>
        <v>3376.8</v>
      </c>
      <c r="H728" s="630">
        <v>3376.8</v>
      </c>
      <c r="I728" s="664">
        <v>0.0</v>
      </c>
      <c r="J728" s="629"/>
    </row>
    <row r="729" ht="14.25" customHeight="1">
      <c r="A729" s="614"/>
      <c r="B729" s="614"/>
      <c r="C729" s="614"/>
      <c r="D729" s="614"/>
      <c r="E729" s="614"/>
      <c r="F729" s="614"/>
      <c r="G729" s="614"/>
      <c r="H729" s="614"/>
      <c r="I729" s="614"/>
      <c r="J729" s="614"/>
    </row>
    <row r="730" ht="14.25" customHeight="1">
      <c r="A730" s="620" t="s">
        <v>5176</v>
      </c>
      <c r="B730" s="13"/>
      <c r="C730" s="13"/>
      <c r="D730" s="13"/>
      <c r="E730" s="13"/>
      <c r="F730" s="13"/>
      <c r="G730" s="13"/>
      <c r="H730" s="13"/>
      <c r="I730" s="13"/>
      <c r="J730" s="13"/>
    </row>
    <row r="731" ht="14.25" customHeight="1">
      <c r="A731" s="658">
        <v>44868.0</v>
      </c>
      <c r="B731" s="659" t="s">
        <v>5141</v>
      </c>
      <c r="C731" s="659" t="s">
        <v>5177</v>
      </c>
      <c r="D731" s="659" t="s">
        <v>6975</v>
      </c>
      <c r="E731" s="660">
        <v>1284.24</v>
      </c>
      <c r="F731" s="661">
        <v>0.0</v>
      </c>
      <c r="G731" s="660">
        <v>1438.35</v>
      </c>
      <c r="H731" s="660">
        <v>1284.24</v>
      </c>
      <c r="I731" s="661">
        <v>154.11</v>
      </c>
      <c r="J731" s="659" t="s">
        <v>5145</v>
      </c>
      <c r="K731" s="662"/>
      <c r="L731" s="662" t="s">
        <v>6931</v>
      </c>
      <c r="M731" s="662"/>
      <c r="N731" s="662"/>
      <c r="O731" s="662"/>
      <c r="P731" s="662"/>
      <c r="Q731" s="662"/>
      <c r="R731" s="662"/>
      <c r="S731" s="662"/>
      <c r="T731" s="662"/>
      <c r="U731" s="662"/>
      <c r="V731" s="662"/>
      <c r="W731" s="662"/>
      <c r="X731" s="662"/>
      <c r="Y731" s="662"/>
      <c r="Z731" s="662"/>
    </row>
    <row r="732">
      <c r="A732" s="666">
        <v>44869.0</v>
      </c>
      <c r="B732" s="667" t="s">
        <v>5141</v>
      </c>
      <c r="C732" s="667" t="s">
        <v>6976</v>
      </c>
      <c r="D732" s="667" t="s">
        <v>6977</v>
      </c>
      <c r="E732" s="668">
        <v>178.57</v>
      </c>
      <c r="F732" s="668">
        <v>0.0</v>
      </c>
      <c r="G732" s="668">
        <v>200.0</v>
      </c>
      <c r="H732" s="668">
        <v>178.57</v>
      </c>
      <c r="I732" s="668">
        <v>21.43</v>
      </c>
      <c r="J732" s="667" t="s">
        <v>6548</v>
      </c>
      <c r="K732" s="662"/>
      <c r="L732" s="662" t="s">
        <v>6978</v>
      </c>
      <c r="M732" s="662"/>
      <c r="N732" s="662"/>
      <c r="O732" s="662"/>
      <c r="P732" s="662"/>
      <c r="Q732" s="662"/>
      <c r="R732" s="662"/>
      <c r="S732" s="662"/>
      <c r="T732" s="662"/>
      <c r="U732" s="662"/>
      <c r="V732" s="662"/>
      <c r="W732" s="662"/>
      <c r="X732" s="662"/>
      <c r="Y732" s="662"/>
      <c r="Z732" s="662"/>
    </row>
    <row r="733" ht="14.25" customHeight="1">
      <c r="A733" s="666">
        <v>44872.0</v>
      </c>
      <c r="B733" s="667" t="s">
        <v>5179</v>
      </c>
      <c r="C733" s="667" t="s">
        <v>6979</v>
      </c>
      <c r="D733" s="667" t="s">
        <v>6980</v>
      </c>
      <c r="E733" s="670">
        <v>2732.14</v>
      </c>
      <c r="F733" s="668">
        <v>0.0</v>
      </c>
      <c r="G733" s="670">
        <v>3060.0</v>
      </c>
      <c r="H733" s="670">
        <v>2732.14</v>
      </c>
      <c r="I733" s="668">
        <v>327.86</v>
      </c>
      <c r="J733" s="667" t="s">
        <v>5145</v>
      </c>
      <c r="K733" s="662"/>
      <c r="L733" s="662" t="s">
        <v>6944</v>
      </c>
      <c r="M733" s="662"/>
      <c r="N733" s="662"/>
      <c r="O733" s="662"/>
      <c r="P733" s="662"/>
      <c r="Q733" s="662"/>
      <c r="R733" s="662"/>
      <c r="S733" s="662"/>
      <c r="T733" s="662"/>
      <c r="U733" s="662"/>
      <c r="V733" s="662"/>
      <c r="W733" s="662"/>
      <c r="X733" s="662"/>
      <c r="Y733" s="662"/>
      <c r="Z733" s="662"/>
    </row>
    <row r="734" ht="14.25" customHeight="1">
      <c r="A734" s="666">
        <v>44872.0</v>
      </c>
      <c r="B734" s="667" t="s">
        <v>5141</v>
      </c>
      <c r="C734" s="667" t="s">
        <v>5177</v>
      </c>
      <c r="D734" s="667" t="s">
        <v>6981</v>
      </c>
      <c r="E734" s="668">
        <v>810.49</v>
      </c>
      <c r="F734" s="668">
        <v>0.0</v>
      </c>
      <c r="G734" s="668">
        <v>907.75</v>
      </c>
      <c r="H734" s="668">
        <v>810.49</v>
      </c>
      <c r="I734" s="668">
        <v>97.26</v>
      </c>
      <c r="J734" s="667" t="s">
        <v>5145</v>
      </c>
      <c r="K734" s="662"/>
      <c r="L734" s="662" t="s">
        <v>6931</v>
      </c>
      <c r="M734" s="662"/>
      <c r="N734" s="662"/>
      <c r="O734" s="662"/>
      <c r="P734" s="662"/>
      <c r="Q734" s="662"/>
      <c r="R734" s="662"/>
      <c r="S734" s="662"/>
      <c r="T734" s="662"/>
      <c r="U734" s="662"/>
      <c r="V734" s="662"/>
      <c r="W734" s="662"/>
      <c r="X734" s="662"/>
      <c r="Y734" s="662"/>
      <c r="Z734" s="662"/>
    </row>
    <row r="735" ht="14.25" customHeight="1">
      <c r="A735" s="666">
        <v>44874.0</v>
      </c>
      <c r="B735" s="667" t="s">
        <v>5141</v>
      </c>
      <c r="C735" s="667" t="s">
        <v>6982</v>
      </c>
      <c r="D735" s="667" t="s">
        <v>6983</v>
      </c>
      <c r="E735" s="668">
        <v>445.54</v>
      </c>
      <c r="F735" s="668">
        <v>0.0</v>
      </c>
      <c r="G735" s="668">
        <v>499.0</v>
      </c>
      <c r="H735" s="668">
        <v>445.54</v>
      </c>
      <c r="I735" s="668">
        <v>53.46</v>
      </c>
      <c r="J735" s="667" t="s">
        <v>5145</v>
      </c>
      <c r="K735" s="662"/>
      <c r="L735" s="662" t="s">
        <v>6984</v>
      </c>
      <c r="M735" s="662"/>
      <c r="N735" s="662"/>
      <c r="O735" s="662"/>
      <c r="P735" s="662"/>
      <c r="Q735" s="662"/>
      <c r="R735" s="662"/>
      <c r="S735" s="662"/>
      <c r="T735" s="662"/>
      <c r="U735" s="662"/>
      <c r="V735" s="662"/>
      <c r="W735" s="662"/>
      <c r="X735" s="662"/>
      <c r="Y735" s="662"/>
      <c r="Z735" s="662"/>
    </row>
    <row r="736" ht="14.25" customHeight="1">
      <c r="A736" s="666">
        <v>44874.0</v>
      </c>
      <c r="B736" s="667" t="s">
        <v>5141</v>
      </c>
      <c r="C736" s="667" t="s">
        <v>5177</v>
      </c>
      <c r="D736" s="667" t="s">
        <v>6985</v>
      </c>
      <c r="E736" s="668">
        <v>328.13</v>
      </c>
      <c r="F736" s="668">
        <v>0.0</v>
      </c>
      <c r="G736" s="668">
        <v>367.5</v>
      </c>
      <c r="H736" s="668">
        <v>328.13</v>
      </c>
      <c r="I736" s="668">
        <v>39.37</v>
      </c>
      <c r="J736" s="667" t="s">
        <v>5145</v>
      </c>
      <c r="K736" s="662"/>
      <c r="L736" s="662" t="s">
        <v>6931</v>
      </c>
      <c r="M736" s="662"/>
      <c r="N736" s="662"/>
      <c r="O736" s="662"/>
      <c r="P736" s="662"/>
      <c r="Q736" s="662"/>
      <c r="R736" s="662"/>
      <c r="S736" s="662"/>
      <c r="T736" s="662"/>
      <c r="U736" s="662"/>
      <c r="V736" s="662"/>
      <c r="W736" s="662"/>
      <c r="X736" s="662"/>
      <c r="Y736" s="662"/>
      <c r="Z736" s="662"/>
    </row>
    <row r="737" ht="14.25" customHeight="1">
      <c r="A737" s="666">
        <v>44874.0</v>
      </c>
      <c r="B737" s="667" t="s">
        <v>5141</v>
      </c>
      <c r="C737" s="667" t="s">
        <v>6986</v>
      </c>
      <c r="D737" s="667" t="s">
        <v>6987</v>
      </c>
      <c r="E737" s="668">
        <v>892.86</v>
      </c>
      <c r="F737" s="668">
        <v>0.0</v>
      </c>
      <c r="G737" s="670">
        <v>1000.0</v>
      </c>
      <c r="H737" s="668">
        <v>892.86</v>
      </c>
      <c r="I737" s="668">
        <v>107.14</v>
      </c>
      <c r="J737" s="667" t="s">
        <v>5145</v>
      </c>
      <c r="K737" s="662"/>
      <c r="L737" s="662" t="s">
        <v>6935</v>
      </c>
      <c r="M737" s="662"/>
      <c r="N737" s="662"/>
      <c r="O737" s="662"/>
      <c r="P737" s="662"/>
      <c r="Q737" s="662"/>
      <c r="R737" s="662"/>
      <c r="S737" s="662"/>
      <c r="T737" s="662"/>
      <c r="U737" s="662"/>
      <c r="V737" s="662"/>
      <c r="W737" s="662"/>
      <c r="X737" s="662"/>
      <c r="Y737" s="662"/>
      <c r="Z737" s="662"/>
    </row>
    <row r="738" ht="14.25" customHeight="1">
      <c r="A738" s="669">
        <v>44875.0</v>
      </c>
      <c r="B738" s="667" t="s">
        <v>5141</v>
      </c>
      <c r="C738" s="667" t="s">
        <v>5177</v>
      </c>
      <c r="D738" s="667" t="s">
        <v>6988</v>
      </c>
      <c r="E738" s="668">
        <v>952.99</v>
      </c>
      <c r="F738" s="668">
        <v>0.0</v>
      </c>
      <c r="G738" s="670">
        <v>1067.35</v>
      </c>
      <c r="H738" s="668">
        <v>952.99</v>
      </c>
      <c r="I738" s="668">
        <v>114.36</v>
      </c>
      <c r="J738" s="667" t="s">
        <v>5145</v>
      </c>
      <c r="K738" s="662"/>
      <c r="L738" s="662" t="s">
        <v>6931</v>
      </c>
      <c r="M738" s="662"/>
      <c r="N738" s="662"/>
      <c r="O738" s="662"/>
      <c r="P738" s="662"/>
      <c r="Q738" s="662"/>
      <c r="R738" s="662"/>
      <c r="S738" s="662"/>
      <c r="T738" s="662"/>
      <c r="U738" s="662"/>
      <c r="V738" s="662"/>
      <c r="W738" s="662"/>
      <c r="X738" s="662"/>
      <c r="Y738" s="662"/>
      <c r="Z738" s="662"/>
    </row>
    <row r="739" ht="14.25" customHeight="1">
      <c r="A739" s="669">
        <v>44879.0</v>
      </c>
      <c r="B739" s="667" t="s">
        <v>5141</v>
      </c>
      <c r="C739" s="667" t="s">
        <v>6989</v>
      </c>
      <c r="D739" s="667" t="s">
        <v>6990</v>
      </c>
      <c r="E739" s="668">
        <v>267.86</v>
      </c>
      <c r="F739" s="668">
        <v>0.0</v>
      </c>
      <c r="G739" s="668">
        <v>300.0</v>
      </c>
      <c r="H739" s="668">
        <v>267.86</v>
      </c>
      <c r="I739" s="668">
        <v>32.14</v>
      </c>
      <c r="J739" s="667" t="s">
        <v>6726</v>
      </c>
      <c r="K739" s="662"/>
      <c r="L739" s="663" t="s">
        <v>6940</v>
      </c>
      <c r="M739" s="662"/>
      <c r="N739" s="662"/>
      <c r="O739" s="662"/>
      <c r="P739" s="662"/>
      <c r="Q739" s="662"/>
      <c r="R739" s="662"/>
      <c r="S739" s="662"/>
      <c r="T739" s="662"/>
      <c r="U739" s="662"/>
      <c r="V739" s="662"/>
      <c r="W739" s="662"/>
      <c r="X739" s="662"/>
      <c r="Y739" s="662"/>
      <c r="Z739" s="662"/>
    </row>
    <row r="740" ht="14.25" customHeight="1">
      <c r="A740" s="669">
        <v>44879.0</v>
      </c>
      <c r="B740" s="667" t="s">
        <v>5141</v>
      </c>
      <c r="C740" s="667" t="s">
        <v>6991</v>
      </c>
      <c r="D740" s="667" t="s">
        <v>6992</v>
      </c>
      <c r="E740" s="668">
        <v>44.64</v>
      </c>
      <c r="F740" s="668">
        <v>0.0</v>
      </c>
      <c r="G740" s="668">
        <v>50.0</v>
      </c>
      <c r="H740" s="668">
        <v>44.64</v>
      </c>
      <c r="I740" s="668">
        <v>5.36</v>
      </c>
      <c r="J740" s="667" t="s">
        <v>6548</v>
      </c>
      <c r="K740" s="662"/>
      <c r="L740" s="662" t="s">
        <v>6993</v>
      </c>
      <c r="M740" s="662"/>
      <c r="N740" s="662"/>
      <c r="O740" s="662"/>
      <c r="P740" s="662"/>
      <c r="Q740" s="662"/>
      <c r="R740" s="662"/>
      <c r="S740" s="662"/>
      <c r="T740" s="662"/>
      <c r="U740" s="662"/>
      <c r="V740" s="662"/>
      <c r="W740" s="662"/>
      <c r="X740" s="662"/>
      <c r="Y740" s="662"/>
      <c r="Z740" s="662"/>
    </row>
    <row r="741" ht="14.25" customHeight="1">
      <c r="A741" s="669">
        <v>44879.0</v>
      </c>
      <c r="B741" s="667" t="s">
        <v>5141</v>
      </c>
      <c r="C741" s="667" t="s">
        <v>6994</v>
      </c>
      <c r="D741" s="667" t="s">
        <v>6964</v>
      </c>
      <c r="E741" s="668">
        <v>772.54</v>
      </c>
      <c r="F741" s="668">
        <v>0.0</v>
      </c>
      <c r="G741" s="668">
        <v>865.24</v>
      </c>
      <c r="H741" s="668">
        <v>772.54</v>
      </c>
      <c r="I741" s="668">
        <v>92.7</v>
      </c>
      <c r="J741" s="667" t="s">
        <v>5145</v>
      </c>
      <c r="K741" s="662"/>
      <c r="L741" s="662" t="s">
        <v>6931</v>
      </c>
      <c r="M741" s="662"/>
      <c r="N741" s="662"/>
      <c r="O741" s="662"/>
      <c r="P741" s="662"/>
      <c r="Q741" s="662"/>
      <c r="R741" s="662"/>
      <c r="S741" s="662"/>
      <c r="T741" s="662"/>
      <c r="U741" s="662"/>
      <c r="V741" s="662"/>
      <c r="W741" s="662"/>
      <c r="X741" s="662"/>
      <c r="Y741" s="662"/>
      <c r="Z741" s="662"/>
    </row>
    <row r="742" ht="14.25" customHeight="1">
      <c r="A742" s="669">
        <v>44881.0</v>
      </c>
      <c r="B742" s="667" t="s">
        <v>5141</v>
      </c>
      <c r="C742" s="667" t="s">
        <v>6995</v>
      </c>
      <c r="D742" s="667" t="s">
        <v>6996</v>
      </c>
      <c r="E742" s="668">
        <v>406.25</v>
      </c>
      <c r="F742" s="668">
        <v>0.0</v>
      </c>
      <c r="G742" s="668">
        <v>455.0</v>
      </c>
      <c r="H742" s="668">
        <v>406.25</v>
      </c>
      <c r="I742" s="668">
        <v>48.75</v>
      </c>
      <c r="J742" s="667" t="s">
        <v>5145</v>
      </c>
      <c r="K742" s="662"/>
      <c r="L742" s="662"/>
      <c r="M742" s="662"/>
      <c r="N742" s="662"/>
      <c r="O742" s="662"/>
      <c r="P742" s="662"/>
      <c r="Q742" s="662"/>
      <c r="R742" s="662"/>
      <c r="S742" s="662"/>
      <c r="T742" s="662"/>
      <c r="U742" s="662"/>
      <c r="V742" s="662"/>
      <c r="W742" s="662"/>
      <c r="X742" s="662"/>
      <c r="Y742" s="662"/>
      <c r="Z742" s="662"/>
    </row>
    <row r="743" ht="14.25" customHeight="1">
      <c r="A743" s="669">
        <v>44883.0</v>
      </c>
      <c r="B743" s="667" t="s">
        <v>5141</v>
      </c>
      <c r="C743" s="667" t="s">
        <v>6997</v>
      </c>
      <c r="D743" s="667" t="s">
        <v>6970</v>
      </c>
      <c r="E743" s="670">
        <v>1136.74</v>
      </c>
      <c r="F743" s="668">
        <v>0.0</v>
      </c>
      <c r="G743" s="670">
        <v>1273.15</v>
      </c>
      <c r="H743" s="670">
        <v>1136.74</v>
      </c>
      <c r="I743" s="668">
        <v>136.41</v>
      </c>
      <c r="J743" s="667" t="s">
        <v>5145</v>
      </c>
      <c r="K743" s="662"/>
      <c r="L743" s="662"/>
      <c r="M743" s="662"/>
      <c r="N743" s="662"/>
      <c r="O743" s="662"/>
      <c r="P743" s="662"/>
      <c r="Q743" s="662"/>
      <c r="R743" s="662"/>
      <c r="S743" s="662"/>
      <c r="T743" s="662"/>
      <c r="U743" s="662"/>
      <c r="V743" s="662"/>
      <c r="W743" s="662"/>
      <c r="X743" s="662"/>
      <c r="Y743" s="662"/>
      <c r="Z743" s="662"/>
    </row>
    <row r="744" ht="14.25" customHeight="1">
      <c r="A744" s="669">
        <v>44887.0</v>
      </c>
      <c r="B744" s="667" t="s">
        <v>5141</v>
      </c>
      <c r="C744" s="667" t="s">
        <v>6998</v>
      </c>
      <c r="D744" s="667" t="s">
        <v>6999</v>
      </c>
      <c r="E744" s="668">
        <v>876.12</v>
      </c>
      <c r="F744" s="668">
        <v>0.0</v>
      </c>
      <c r="G744" s="668">
        <v>981.25</v>
      </c>
      <c r="H744" s="668">
        <v>876.12</v>
      </c>
      <c r="I744" s="668">
        <v>105.13</v>
      </c>
      <c r="J744" s="667" t="s">
        <v>5145</v>
      </c>
      <c r="K744" s="662"/>
      <c r="L744" s="662"/>
      <c r="M744" s="662"/>
      <c r="N744" s="662"/>
      <c r="O744" s="662"/>
      <c r="P744" s="662"/>
      <c r="Q744" s="662"/>
      <c r="R744" s="662"/>
      <c r="S744" s="662"/>
      <c r="T744" s="662"/>
      <c r="U744" s="662"/>
      <c r="V744" s="662"/>
      <c r="W744" s="662"/>
      <c r="X744" s="662"/>
      <c r="Y744" s="662"/>
      <c r="Z744" s="662"/>
    </row>
    <row r="745" ht="14.25" customHeight="1">
      <c r="A745" s="669">
        <v>44889.0</v>
      </c>
      <c r="B745" s="667" t="s">
        <v>5141</v>
      </c>
      <c r="C745" s="667" t="s">
        <v>6998</v>
      </c>
      <c r="D745" s="667" t="s">
        <v>6973</v>
      </c>
      <c r="E745" s="668">
        <v>558.93</v>
      </c>
      <c r="F745" s="668">
        <v>0.0</v>
      </c>
      <c r="G745" s="668">
        <v>626.0</v>
      </c>
      <c r="H745" s="668">
        <v>558.93</v>
      </c>
      <c r="I745" s="668">
        <v>67.07</v>
      </c>
      <c r="J745" s="667" t="s">
        <v>5145</v>
      </c>
      <c r="K745" s="662"/>
      <c r="L745" s="662"/>
      <c r="M745" s="662"/>
      <c r="N745" s="662"/>
      <c r="O745" s="662"/>
      <c r="P745" s="662"/>
      <c r="Q745" s="662"/>
      <c r="R745" s="662"/>
      <c r="S745" s="662"/>
      <c r="T745" s="662"/>
      <c r="U745" s="662"/>
      <c r="V745" s="662"/>
      <c r="W745" s="662"/>
      <c r="X745" s="662"/>
      <c r="Y745" s="662"/>
      <c r="Z745" s="662"/>
    </row>
    <row r="746">
      <c r="A746" s="669">
        <v>44890.0</v>
      </c>
      <c r="B746" s="667" t="s">
        <v>5141</v>
      </c>
      <c r="C746" s="667" t="s">
        <v>7000</v>
      </c>
      <c r="D746" s="667" t="s">
        <v>7001</v>
      </c>
      <c r="E746" s="668">
        <v>178.57</v>
      </c>
      <c r="F746" s="668">
        <v>0.0</v>
      </c>
      <c r="G746" s="668">
        <v>200.0</v>
      </c>
      <c r="H746" s="668">
        <v>178.57</v>
      </c>
      <c r="I746" s="668">
        <v>21.43</v>
      </c>
      <c r="J746" s="667" t="s">
        <v>6548</v>
      </c>
      <c r="K746" s="662"/>
      <c r="L746" s="662" t="s">
        <v>7002</v>
      </c>
      <c r="M746" s="662"/>
      <c r="N746" s="662"/>
      <c r="O746" s="662"/>
      <c r="P746" s="662"/>
      <c r="Q746" s="662"/>
      <c r="R746" s="662"/>
      <c r="S746" s="662"/>
      <c r="T746" s="662"/>
      <c r="U746" s="662"/>
      <c r="V746" s="662"/>
      <c r="W746" s="662"/>
      <c r="X746" s="662"/>
      <c r="Y746" s="662"/>
      <c r="Z746" s="662"/>
    </row>
    <row r="747" ht="14.25" customHeight="1">
      <c r="A747" s="669">
        <v>44895.0</v>
      </c>
      <c r="B747" s="667" t="s">
        <v>5141</v>
      </c>
      <c r="C747" s="667" t="s">
        <v>7003</v>
      </c>
      <c r="D747" s="667" t="s">
        <v>7004</v>
      </c>
      <c r="E747" s="668">
        <v>649.87</v>
      </c>
      <c r="F747" s="668">
        <v>0.0</v>
      </c>
      <c r="G747" s="668">
        <v>727.85</v>
      </c>
      <c r="H747" s="668">
        <v>649.87</v>
      </c>
      <c r="I747" s="668">
        <v>77.98</v>
      </c>
      <c r="J747" s="667" t="s">
        <v>5145</v>
      </c>
      <c r="K747" s="662"/>
      <c r="L747" s="662" t="s">
        <v>6931</v>
      </c>
      <c r="M747" s="662"/>
      <c r="N747" s="662"/>
      <c r="O747" s="662"/>
      <c r="P747" s="662"/>
      <c r="Q747" s="662"/>
      <c r="R747" s="662"/>
      <c r="S747" s="662"/>
      <c r="T747" s="662"/>
      <c r="U747" s="662"/>
      <c r="V747" s="662"/>
      <c r="W747" s="662"/>
      <c r="X747" s="662"/>
      <c r="Y747" s="662"/>
      <c r="Z747" s="662"/>
    </row>
    <row r="748" ht="14.25" customHeight="1">
      <c r="A748" s="629" t="s">
        <v>5283</v>
      </c>
      <c r="B748" s="629"/>
      <c r="C748" s="629"/>
      <c r="D748" s="629"/>
      <c r="E748" s="630">
        <v>12516.48</v>
      </c>
      <c r="F748" s="664">
        <v>0.0</v>
      </c>
      <c r="G748" s="630">
        <f>SUM(G731:G747)</f>
        <v>14018.44</v>
      </c>
      <c r="H748" s="630">
        <v>12516.48</v>
      </c>
      <c r="I748" s="630">
        <v>1501.96</v>
      </c>
      <c r="J748" s="629"/>
    </row>
    <row r="749" ht="14.25" customHeight="1">
      <c r="A749" s="614"/>
      <c r="B749" s="614"/>
      <c r="C749" s="614"/>
      <c r="D749" s="614"/>
      <c r="E749" s="614"/>
      <c r="F749" s="614"/>
      <c r="G749" s="614"/>
      <c r="H749" s="614"/>
      <c r="I749" s="614"/>
      <c r="J749" s="614"/>
    </row>
    <row r="750" ht="14.25" customHeight="1">
      <c r="A750" s="633" t="s">
        <v>5284</v>
      </c>
      <c r="B750" s="633"/>
      <c r="C750" s="633"/>
      <c r="D750" s="633"/>
      <c r="E750" s="634">
        <v>15893.28</v>
      </c>
      <c r="F750" s="671">
        <v>0.0</v>
      </c>
      <c r="G750" s="634">
        <v>17395.24</v>
      </c>
      <c r="H750" s="634">
        <v>15893.28</v>
      </c>
      <c r="I750" s="634">
        <v>1501.96</v>
      </c>
      <c r="J750" s="633"/>
    </row>
    <row r="751" ht="14.25" customHeight="1"/>
    <row r="752" ht="14.25" customHeight="1">
      <c r="A752" s="576"/>
      <c r="B752" s="576"/>
      <c r="C752" s="576"/>
      <c r="D752" s="576"/>
      <c r="E752" s="576"/>
      <c r="F752" s="576"/>
      <c r="G752" s="576"/>
      <c r="H752" s="576"/>
      <c r="I752" s="576"/>
      <c r="J752" s="576"/>
      <c r="K752" s="576"/>
      <c r="L752" s="576"/>
      <c r="M752" s="576"/>
      <c r="N752" s="576"/>
      <c r="O752" s="576"/>
      <c r="P752" s="576"/>
      <c r="Q752" s="576"/>
      <c r="R752" s="576"/>
      <c r="S752" s="576"/>
      <c r="T752" s="576"/>
      <c r="U752" s="576"/>
      <c r="V752" s="576"/>
      <c r="W752" s="576"/>
      <c r="X752" s="576"/>
      <c r="Y752" s="576"/>
      <c r="Z752" s="576"/>
    </row>
    <row r="753">
      <c r="A753" s="612" t="s">
        <v>5285</v>
      </c>
    </row>
    <row r="754" ht="14.25" customHeight="1">
      <c r="A754" s="613" t="s">
        <v>5129</v>
      </c>
    </row>
    <row r="755">
      <c r="A755" s="613" t="s">
        <v>6482</v>
      </c>
    </row>
    <row r="756" ht="14.25" customHeight="1">
      <c r="A756" s="614"/>
      <c r="B756" s="614"/>
      <c r="C756" s="614"/>
      <c r="D756" s="614"/>
      <c r="E756" s="614"/>
      <c r="F756" s="614"/>
      <c r="G756" s="614"/>
      <c r="H756" s="614"/>
      <c r="I756" s="614"/>
      <c r="J756" s="614"/>
    </row>
    <row r="757" ht="14.25" customHeight="1">
      <c r="A757" s="616" t="s">
        <v>5131</v>
      </c>
    </row>
    <row r="758" ht="14.25" customHeight="1">
      <c r="A758" s="614"/>
      <c r="B758" s="614"/>
      <c r="C758" s="614"/>
      <c r="D758" s="614"/>
      <c r="E758" s="614"/>
      <c r="F758" s="614"/>
      <c r="G758" s="614"/>
      <c r="H758" s="614"/>
      <c r="I758" s="614"/>
      <c r="J758" s="614"/>
    </row>
    <row r="759" ht="14.25" customHeight="1">
      <c r="A759" s="617" t="s">
        <v>97</v>
      </c>
      <c r="B759" s="617" t="s">
        <v>5132</v>
      </c>
      <c r="C759" s="617" t="s">
        <v>101</v>
      </c>
      <c r="D759" s="617" t="s">
        <v>5134</v>
      </c>
      <c r="E759" s="619" t="s">
        <v>5135</v>
      </c>
      <c r="F759" s="619" t="s">
        <v>5136</v>
      </c>
      <c r="G759" s="619" t="s">
        <v>5137</v>
      </c>
      <c r="H759" s="619" t="s">
        <v>5138</v>
      </c>
      <c r="I759" s="619" t="s">
        <v>5139</v>
      </c>
      <c r="J759" s="617" t="s">
        <v>5140</v>
      </c>
    </row>
    <row r="760" ht="14.25" customHeight="1">
      <c r="A760" s="614"/>
      <c r="B760" s="614"/>
      <c r="C760" s="614"/>
      <c r="D760" s="614"/>
      <c r="E760" s="614"/>
      <c r="F760" s="614"/>
      <c r="G760" s="614"/>
      <c r="H760" s="614"/>
      <c r="I760" s="614"/>
      <c r="J760" s="614"/>
    </row>
    <row r="761" ht="14.25" customHeight="1">
      <c r="A761" s="620" t="s">
        <v>6816</v>
      </c>
      <c r="B761" s="13"/>
      <c r="C761" s="13"/>
      <c r="D761" s="13"/>
      <c r="E761" s="13"/>
      <c r="F761" s="13"/>
      <c r="G761" s="13"/>
      <c r="H761" s="13"/>
      <c r="I761" s="13"/>
      <c r="J761" s="13"/>
    </row>
    <row r="762" ht="14.25" customHeight="1">
      <c r="A762" s="621">
        <v>44838.0</v>
      </c>
      <c r="B762" s="622" t="s">
        <v>5179</v>
      </c>
      <c r="C762" s="622" t="s">
        <v>6914</v>
      </c>
      <c r="D762" s="622" t="s">
        <v>6915</v>
      </c>
      <c r="E762" s="623">
        <v>35321.43</v>
      </c>
      <c r="F762" s="673">
        <v>0.0</v>
      </c>
      <c r="G762" s="623">
        <v>39560.0</v>
      </c>
      <c r="H762" s="623">
        <v>35321.43</v>
      </c>
      <c r="I762" s="623">
        <v>4238.57</v>
      </c>
      <c r="J762" s="622" t="s">
        <v>6819</v>
      </c>
    </row>
    <row r="763" ht="14.25" customHeight="1">
      <c r="A763" s="629" t="s">
        <v>6820</v>
      </c>
      <c r="B763" s="629"/>
      <c r="C763" s="629"/>
      <c r="D763" s="629"/>
      <c r="E763" s="630">
        <v>35321.43</v>
      </c>
      <c r="F763" s="664">
        <v>0.0</v>
      </c>
      <c r="G763" s="630">
        <v>39560.0</v>
      </c>
      <c r="H763" s="630">
        <v>35321.43</v>
      </c>
      <c r="I763" s="630">
        <v>4238.57</v>
      </c>
      <c r="J763" s="629"/>
      <c r="L763" s="314">
        <f t="shared" ref="L763:M763" si="32">H762</f>
        <v>35321.43</v>
      </c>
      <c r="M763" s="314">
        <f t="shared" si="32"/>
        <v>4238.57</v>
      </c>
    </row>
    <row r="764" ht="14.25" customHeight="1">
      <c r="A764" s="614"/>
      <c r="B764" s="614"/>
      <c r="C764" s="614"/>
      <c r="D764" s="614"/>
      <c r="E764" s="614"/>
      <c r="F764" s="614"/>
      <c r="G764" s="614"/>
      <c r="H764" s="614"/>
      <c r="I764" s="614"/>
      <c r="J764" s="614"/>
    </row>
    <row r="765" ht="14.25" customHeight="1">
      <c r="A765" s="620" t="s">
        <v>67</v>
      </c>
      <c r="B765" s="13"/>
      <c r="C765" s="13"/>
      <c r="D765" s="13"/>
      <c r="E765" s="13"/>
      <c r="F765" s="13"/>
      <c r="G765" s="13"/>
      <c r="H765" s="13"/>
      <c r="I765" s="13"/>
      <c r="J765" s="13"/>
    </row>
    <row r="766" ht="14.25" customHeight="1">
      <c r="A766" s="621">
        <v>44839.0</v>
      </c>
      <c r="B766" s="622" t="s">
        <v>5141</v>
      </c>
      <c r="C766" s="622" t="s">
        <v>6647</v>
      </c>
      <c r="D766" s="622" t="s">
        <v>6917</v>
      </c>
      <c r="E766" s="673">
        <v>300.0</v>
      </c>
      <c r="F766" s="673">
        <v>0.0</v>
      </c>
      <c r="G766" s="673">
        <v>300.0</v>
      </c>
      <c r="H766" s="673">
        <v>300.0</v>
      </c>
      <c r="I766" s="673">
        <v>0.0</v>
      </c>
      <c r="J766" s="622" t="s">
        <v>5145</v>
      </c>
    </row>
    <row r="767" ht="14.25" customHeight="1">
      <c r="A767" s="625">
        <v>44841.0</v>
      </c>
      <c r="B767" s="626" t="s">
        <v>5141</v>
      </c>
      <c r="C767" s="626" t="s">
        <v>6647</v>
      </c>
      <c r="D767" s="626" t="s">
        <v>6919</v>
      </c>
      <c r="E767" s="674">
        <v>390.0</v>
      </c>
      <c r="F767" s="674">
        <v>0.0</v>
      </c>
      <c r="G767" s="674">
        <v>390.0</v>
      </c>
      <c r="H767" s="674">
        <v>390.0</v>
      </c>
      <c r="I767" s="674">
        <v>0.0</v>
      </c>
      <c r="J767" s="626" t="s">
        <v>5145</v>
      </c>
    </row>
    <row r="768" ht="14.25" customHeight="1">
      <c r="A768" s="631">
        <v>44845.0</v>
      </c>
      <c r="B768" s="626" t="s">
        <v>5141</v>
      </c>
      <c r="C768" s="626" t="s">
        <v>6647</v>
      </c>
      <c r="D768" s="626" t="s">
        <v>6920</v>
      </c>
      <c r="E768" s="674">
        <v>300.0</v>
      </c>
      <c r="F768" s="674">
        <v>0.0</v>
      </c>
      <c r="G768" s="674">
        <v>300.0</v>
      </c>
      <c r="H768" s="674">
        <v>300.0</v>
      </c>
      <c r="I768" s="674">
        <v>0.0</v>
      </c>
      <c r="J768" s="626" t="s">
        <v>5145</v>
      </c>
    </row>
    <row r="769" ht="14.25" customHeight="1">
      <c r="A769" s="631">
        <v>44846.0</v>
      </c>
      <c r="B769" s="626" t="s">
        <v>5141</v>
      </c>
      <c r="C769" s="626" t="s">
        <v>6647</v>
      </c>
      <c r="D769" s="626" t="s">
        <v>6921</v>
      </c>
      <c r="E769" s="674">
        <v>210.0</v>
      </c>
      <c r="F769" s="674">
        <v>0.0</v>
      </c>
      <c r="G769" s="674">
        <v>210.0</v>
      </c>
      <c r="H769" s="674">
        <v>210.0</v>
      </c>
      <c r="I769" s="674">
        <v>0.0</v>
      </c>
      <c r="J769" s="626" t="s">
        <v>5145</v>
      </c>
    </row>
    <row r="770" ht="14.25" customHeight="1">
      <c r="A770" s="631">
        <v>44847.0</v>
      </c>
      <c r="B770" s="626" t="s">
        <v>5141</v>
      </c>
      <c r="C770" s="626" t="s">
        <v>6647</v>
      </c>
      <c r="D770" s="626" t="s">
        <v>6922</v>
      </c>
      <c r="E770" s="674">
        <v>210.0</v>
      </c>
      <c r="F770" s="674">
        <v>0.0</v>
      </c>
      <c r="G770" s="674">
        <v>210.0</v>
      </c>
      <c r="H770" s="674">
        <v>210.0</v>
      </c>
      <c r="I770" s="674">
        <v>0.0</v>
      </c>
      <c r="J770" s="626" t="s">
        <v>5145</v>
      </c>
    </row>
    <row r="771" ht="14.25" customHeight="1">
      <c r="A771" s="631">
        <v>44848.0</v>
      </c>
      <c r="B771" s="626" t="s">
        <v>5141</v>
      </c>
      <c r="C771" s="626" t="s">
        <v>6647</v>
      </c>
      <c r="D771" s="626" t="s">
        <v>6923</v>
      </c>
      <c r="E771" s="674">
        <v>300.0</v>
      </c>
      <c r="F771" s="674">
        <v>0.0</v>
      </c>
      <c r="G771" s="674">
        <v>300.0</v>
      </c>
      <c r="H771" s="674">
        <v>300.0</v>
      </c>
      <c r="I771" s="674">
        <v>0.0</v>
      </c>
      <c r="J771" s="626" t="s">
        <v>5145</v>
      </c>
    </row>
    <row r="772" ht="14.25" customHeight="1">
      <c r="A772" s="631">
        <v>44852.0</v>
      </c>
      <c r="B772" s="626" t="s">
        <v>5141</v>
      </c>
      <c r="C772" s="626" t="s">
        <v>6647</v>
      </c>
      <c r="D772" s="626" t="s">
        <v>6924</v>
      </c>
      <c r="E772" s="674">
        <v>180.0</v>
      </c>
      <c r="F772" s="674">
        <v>0.0</v>
      </c>
      <c r="G772" s="674">
        <v>180.0</v>
      </c>
      <c r="H772" s="674">
        <v>180.0</v>
      </c>
      <c r="I772" s="674">
        <v>0.0</v>
      </c>
      <c r="J772" s="626" t="s">
        <v>5145</v>
      </c>
    </row>
    <row r="773" ht="14.25" customHeight="1">
      <c r="A773" s="631">
        <v>44854.0</v>
      </c>
      <c r="B773" s="626" t="s">
        <v>5141</v>
      </c>
      <c r="C773" s="626" t="s">
        <v>6647</v>
      </c>
      <c r="D773" s="626" t="s">
        <v>6925</v>
      </c>
      <c r="E773" s="674">
        <v>210.0</v>
      </c>
      <c r="F773" s="674">
        <v>0.0</v>
      </c>
      <c r="G773" s="674">
        <v>210.0</v>
      </c>
      <c r="H773" s="674">
        <v>210.0</v>
      </c>
      <c r="I773" s="674">
        <v>0.0</v>
      </c>
      <c r="J773" s="626" t="s">
        <v>5145</v>
      </c>
    </row>
    <row r="774" ht="14.25" customHeight="1">
      <c r="A774" s="631">
        <v>44855.0</v>
      </c>
      <c r="B774" s="626" t="s">
        <v>5141</v>
      </c>
      <c r="C774" s="626" t="s">
        <v>6647</v>
      </c>
      <c r="D774" s="626" t="s">
        <v>6926</v>
      </c>
      <c r="E774" s="674">
        <v>180.0</v>
      </c>
      <c r="F774" s="674">
        <v>0.0</v>
      </c>
      <c r="G774" s="674">
        <v>180.0</v>
      </c>
      <c r="H774" s="674">
        <v>180.0</v>
      </c>
      <c r="I774" s="674">
        <v>0.0</v>
      </c>
      <c r="J774" s="626" t="s">
        <v>5145</v>
      </c>
    </row>
    <row r="775" ht="14.25" customHeight="1">
      <c r="A775" s="631">
        <v>44855.0</v>
      </c>
      <c r="B775" s="626" t="s">
        <v>5141</v>
      </c>
      <c r="C775" s="626" t="s">
        <v>6647</v>
      </c>
      <c r="D775" s="626" t="s">
        <v>6927</v>
      </c>
      <c r="E775" s="674">
        <v>90.0</v>
      </c>
      <c r="F775" s="674">
        <v>0.0</v>
      </c>
      <c r="G775" s="674">
        <v>90.0</v>
      </c>
      <c r="H775" s="674">
        <v>90.0</v>
      </c>
      <c r="I775" s="674">
        <v>0.0</v>
      </c>
      <c r="J775" s="626" t="s">
        <v>5145</v>
      </c>
    </row>
    <row r="776" ht="14.25" customHeight="1">
      <c r="A776" s="631">
        <v>44860.0</v>
      </c>
      <c r="B776" s="626" t="s">
        <v>5141</v>
      </c>
      <c r="C776" s="626" t="s">
        <v>6647</v>
      </c>
      <c r="D776" s="626" t="s">
        <v>6928</v>
      </c>
      <c r="E776" s="674">
        <v>300.0</v>
      </c>
      <c r="F776" s="674">
        <v>0.0</v>
      </c>
      <c r="G776" s="674">
        <v>300.0</v>
      </c>
      <c r="H776" s="674">
        <v>300.0</v>
      </c>
      <c r="I776" s="674">
        <v>0.0</v>
      </c>
      <c r="J776" s="626" t="s">
        <v>5145</v>
      </c>
      <c r="L776" s="314"/>
      <c r="M776" s="314"/>
      <c r="N776" s="314"/>
    </row>
    <row r="777" ht="14.25" customHeight="1">
      <c r="A777" s="675">
        <v>44862.0</v>
      </c>
      <c r="B777" s="676" t="s">
        <v>5141</v>
      </c>
      <c r="C777" s="676" t="s">
        <v>6647</v>
      </c>
      <c r="D777" s="676" t="s">
        <v>6929</v>
      </c>
      <c r="E777" s="677">
        <v>360.0</v>
      </c>
      <c r="F777" s="677">
        <v>0.0</v>
      </c>
      <c r="G777" s="677">
        <v>360.0</v>
      </c>
      <c r="H777" s="677">
        <v>360.0</v>
      </c>
      <c r="I777" s="677">
        <v>0.0</v>
      </c>
      <c r="J777" s="676" t="s">
        <v>5145</v>
      </c>
      <c r="L777" s="314">
        <f>SUM(H766:H777)</f>
        <v>3030</v>
      </c>
      <c r="M777" s="314"/>
      <c r="N777" s="314"/>
    </row>
    <row r="778" ht="14.25" customHeight="1">
      <c r="A778" s="621">
        <v>44867.0</v>
      </c>
      <c r="B778" s="622" t="s">
        <v>5141</v>
      </c>
      <c r="C778" s="622" t="s">
        <v>6647</v>
      </c>
      <c r="D778" s="622" t="s">
        <v>6954</v>
      </c>
      <c r="E778" s="673">
        <v>180.0</v>
      </c>
      <c r="F778" s="673">
        <v>0.0</v>
      </c>
      <c r="G778" s="673">
        <v>180.0</v>
      </c>
      <c r="H778" s="673">
        <v>180.0</v>
      </c>
      <c r="I778" s="673">
        <v>0.0</v>
      </c>
      <c r="J778" s="622" t="s">
        <v>5145</v>
      </c>
      <c r="L778" s="314"/>
      <c r="M778" s="314"/>
      <c r="N778" s="314"/>
    </row>
    <row r="779" ht="14.25" customHeight="1">
      <c r="A779" s="625">
        <v>44869.0</v>
      </c>
      <c r="B779" s="626" t="s">
        <v>5141</v>
      </c>
      <c r="C779" s="626" t="s">
        <v>6955</v>
      </c>
      <c r="D779" s="626" t="s">
        <v>6956</v>
      </c>
      <c r="E779" s="674">
        <v>360.0</v>
      </c>
      <c r="F779" s="674">
        <v>0.0</v>
      </c>
      <c r="G779" s="674">
        <v>360.0</v>
      </c>
      <c r="H779" s="674">
        <v>360.0</v>
      </c>
      <c r="I779" s="674">
        <v>0.0</v>
      </c>
      <c r="J779" s="626" t="s">
        <v>5145</v>
      </c>
      <c r="L779" s="314"/>
      <c r="M779" s="314"/>
      <c r="N779" s="314"/>
    </row>
    <row r="780" ht="14.25" customHeight="1">
      <c r="A780" s="625">
        <v>44873.0</v>
      </c>
      <c r="B780" s="626" t="s">
        <v>5141</v>
      </c>
      <c r="C780" s="626" t="s">
        <v>6647</v>
      </c>
      <c r="D780" s="626" t="s">
        <v>6957</v>
      </c>
      <c r="E780" s="674">
        <v>180.0</v>
      </c>
      <c r="F780" s="674">
        <v>0.0</v>
      </c>
      <c r="G780" s="674">
        <v>180.0</v>
      </c>
      <c r="H780" s="674">
        <v>180.0</v>
      </c>
      <c r="I780" s="674">
        <v>0.0</v>
      </c>
      <c r="J780" s="626" t="s">
        <v>5145</v>
      </c>
      <c r="L780" s="314"/>
      <c r="M780" s="314"/>
      <c r="N780" s="314"/>
    </row>
    <row r="781" ht="14.25" customHeight="1">
      <c r="A781" s="625">
        <v>44874.0</v>
      </c>
      <c r="B781" s="626" t="s">
        <v>5141</v>
      </c>
      <c r="C781" s="626" t="s">
        <v>6647</v>
      </c>
      <c r="D781" s="626" t="s">
        <v>6958</v>
      </c>
      <c r="E781" s="674">
        <v>150.0</v>
      </c>
      <c r="F781" s="674">
        <v>0.0</v>
      </c>
      <c r="G781" s="674">
        <v>150.0</v>
      </c>
      <c r="H781" s="674">
        <v>150.0</v>
      </c>
      <c r="I781" s="674">
        <v>0.0</v>
      </c>
      <c r="J781" s="626" t="s">
        <v>5145</v>
      </c>
      <c r="L781" s="314"/>
      <c r="M781" s="314"/>
      <c r="N781" s="314"/>
    </row>
    <row r="782" ht="14.25" customHeight="1">
      <c r="A782" s="631">
        <v>44875.0</v>
      </c>
      <c r="B782" s="626" t="s">
        <v>5141</v>
      </c>
      <c r="C782" s="626" t="s">
        <v>6959</v>
      </c>
      <c r="D782" s="626" t="s">
        <v>6960</v>
      </c>
      <c r="E782" s="674">
        <v>300.0</v>
      </c>
      <c r="F782" s="674">
        <v>0.0</v>
      </c>
      <c r="G782" s="674">
        <v>300.0</v>
      </c>
      <c r="H782" s="674">
        <v>300.0</v>
      </c>
      <c r="I782" s="674">
        <v>0.0</v>
      </c>
      <c r="J782" s="626" t="s">
        <v>5145</v>
      </c>
      <c r="L782" s="314"/>
      <c r="M782" s="314"/>
      <c r="N782" s="314"/>
    </row>
    <row r="783" ht="14.25" customHeight="1">
      <c r="A783" s="631">
        <v>44876.0</v>
      </c>
      <c r="B783" s="626" t="s">
        <v>5141</v>
      </c>
      <c r="C783" s="626" t="s">
        <v>6961</v>
      </c>
      <c r="D783" s="626" t="s">
        <v>6962</v>
      </c>
      <c r="E783" s="674">
        <v>240.0</v>
      </c>
      <c r="F783" s="674">
        <v>0.0</v>
      </c>
      <c r="G783" s="674">
        <v>240.0</v>
      </c>
      <c r="H783" s="674">
        <v>240.0</v>
      </c>
      <c r="I783" s="674">
        <v>0.0</v>
      </c>
      <c r="J783" s="626" t="s">
        <v>5145</v>
      </c>
      <c r="L783" s="314"/>
      <c r="M783" s="314"/>
      <c r="N783" s="314"/>
    </row>
    <row r="784" ht="14.25" customHeight="1">
      <c r="A784" s="631">
        <v>44879.0</v>
      </c>
      <c r="B784" s="626" t="s">
        <v>5141</v>
      </c>
      <c r="C784" s="626" t="s">
        <v>6963</v>
      </c>
      <c r="D784" s="626" t="s">
        <v>6964</v>
      </c>
      <c r="E784" s="674">
        <v>278.4</v>
      </c>
      <c r="F784" s="674">
        <v>0.0</v>
      </c>
      <c r="G784" s="674">
        <v>278.4</v>
      </c>
      <c r="H784" s="674">
        <v>278.4</v>
      </c>
      <c r="I784" s="674">
        <v>0.0</v>
      </c>
      <c r="J784" s="626" t="s">
        <v>5145</v>
      </c>
      <c r="L784" s="314"/>
      <c r="M784" s="314"/>
      <c r="N784" s="314"/>
    </row>
    <row r="785" ht="14.25" customHeight="1">
      <c r="A785" s="631">
        <v>44880.0</v>
      </c>
      <c r="B785" s="626" t="s">
        <v>5141</v>
      </c>
      <c r="C785" s="626" t="s">
        <v>6965</v>
      </c>
      <c r="D785" s="626" t="s">
        <v>6966</v>
      </c>
      <c r="E785" s="674">
        <v>180.0</v>
      </c>
      <c r="F785" s="674">
        <v>0.0</v>
      </c>
      <c r="G785" s="674">
        <v>180.0</v>
      </c>
      <c r="H785" s="674">
        <v>180.0</v>
      </c>
      <c r="I785" s="674">
        <v>0.0</v>
      </c>
      <c r="J785" s="626" t="s">
        <v>5145</v>
      </c>
      <c r="L785" s="314"/>
      <c r="M785" s="314"/>
      <c r="N785" s="314"/>
    </row>
    <row r="786" ht="14.25" customHeight="1">
      <c r="A786" s="631">
        <v>44881.0</v>
      </c>
      <c r="B786" s="626" t="s">
        <v>5141</v>
      </c>
      <c r="C786" s="626" t="s">
        <v>6965</v>
      </c>
      <c r="D786" s="626" t="s">
        <v>6967</v>
      </c>
      <c r="E786" s="674">
        <v>210.0</v>
      </c>
      <c r="F786" s="674">
        <v>0.0</v>
      </c>
      <c r="G786" s="674">
        <v>210.0</v>
      </c>
      <c r="H786" s="674">
        <v>210.0</v>
      </c>
      <c r="I786" s="674">
        <v>0.0</v>
      </c>
      <c r="J786" s="626" t="s">
        <v>5145</v>
      </c>
      <c r="L786" s="314"/>
      <c r="M786" s="314"/>
      <c r="N786" s="314"/>
    </row>
    <row r="787" ht="14.25" customHeight="1">
      <c r="A787" s="631">
        <v>44883.0</v>
      </c>
      <c r="B787" s="626" t="s">
        <v>5141</v>
      </c>
      <c r="C787" s="626" t="s">
        <v>6969</v>
      </c>
      <c r="D787" s="626" t="s">
        <v>6970</v>
      </c>
      <c r="E787" s="674">
        <v>92.8</v>
      </c>
      <c r="F787" s="674">
        <v>0.0</v>
      </c>
      <c r="G787" s="674">
        <v>92.8</v>
      </c>
      <c r="H787" s="674">
        <v>92.8</v>
      </c>
      <c r="I787" s="674">
        <v>0.0</v>
      </c>
      <c r="J787" s="626" t="s">
        <v>5145</v>
      </c>
      <c r="L787" s="314"/>
      <c r="M787" s="314"/>
      <c r="N787" s="314"/>
    </row>
    <row r="788" ht="14.25" customHeight="1">
      <c r="A788" s="631">
        <v>44883.0</v>
      </c>
      <c r="B788" s="626" t="s">
        <v>5141</v>
      </c>
      <c r="C788" s="626" t="s">
        <v>6965</v>
      </c>
      <c r="D788" s="626" t="s">
        <v>6968</v>
      </c>
      <c r="E788" s="674">
        <v>360.0</v>
      </c>
      <c r="F788" s="674">
        <v>0.0</v>
      </c>
      <c r="G788" s="674">
        <v>360.0</v>
      </c>
      <c r="H788" s="674">
        <v>360.0</v>
      </c>
      <c r="I788" s="674">
        <v>0.0</v>
      </c>
      <c r="J788" s="626" t="s">
        <v>5145</v>
      </c>
      <c r="L788" s="314"/>
      <c r="M788" s="314"/>
      <c r="N788" s="314"/>
    </row>
    <row r="789" ht="14.25" customHeight="1">
      <c r="A789" s="631">
        <v>44887.0</v>
      </c>
      <c r="B789" s="626" t="s">
        <v>5141</v>
      </c>
      <c r="C789" s="626" t="s">
        <v>6965</v>
      </c>
      <c r="D789" s="626" t="s">
        <v>6971</v>
      </c>
      <c r="E789" s="674">
        <v>180.0</v>
      </c>
      <c r="F789" s="674">
        <v>0.0</v>
      </c>
      <c r="G789" s="674">
        <v>180.0</v>
      </c>
      <c r="H789" s="674">
        <v>180.0</v>
      </c>
      <c r="I789" s="674">
        <v>0.0</v>
      </c>
      <c r="J789" s="626" t="s">
        <v>5145</v>
      </c>
      <c r="L789" s="314"/>
      <c r="M789" s="314"/>
      <c r="N789" s="314"/>
    </row>
    <row r="790" ht="14.25" customHeight="1">
      <c r="A790" s="631">
        <v>44889.0</v>
      </c>
      <c r="B790" s="626" t="s">
        <v>5141</v>
      </c>
      <c r="C790" s="626" t="s">
        <v>6969</v>
      </c>
      <c r="D790" s="626" t="s">
        <v>6973</v>
      </c>
      <c r="E790" s="674">
        <v>185.6</v>
      </c>
      <c r="F790" s="674">
        <v>0.0</v>
      </c>
      <c r="G790" s="674">
        <v>185.6</v>
      </c>
      <c r="H790" s="674">
        <v>185.6</v>
      </c>
      <c r="I790" s="674">
        <v>0.0</v>
      </c>
      <c r="J790" s="626" t="s">
        <v>5145</v>
      </c>
      <c r="L790" s="314"/>
      <c r="M790" s="314"/>
      <c r="N790" s="314"/>
    </row>
    <row r="791" ht="14.25" customHeight="1">
      <c r="A791" s="631">
        <v>44889.0</v>
      </c>
      <c r="B791" s="626" t="s">
        <v>5141</v>
      </c>
      <c r="C791" s="626" t="s">
        <v>6965</v>
      </c>
      <c r="D791" s="626" t="s">
        <v>6972</v>
      </c>
      <c r="E791" s="674">
        <v>240.0</v>
      </c>
      <c r="F791" s="674">
        <v>0.0</v>
      </c>
      <c r="G791" s="674">
        <v>240.0</v>
      </c>
      <c r="H791" s="674">
        <v>240.0</v>
      </c>
      <c r="I791" s="674">
        <v>0.0</v>
      </c>
      <c r="J791" s="626" t="s">
        <v>5145</v>
      </c>
      <c r="L791" s="314"/>
      <c r="M791" s="314"/>
      <c r="N791" s="314"/>
    </row>
    <row r="792" ht="14.25" customHeight="1">
      <c r="A792" s="675">
        <v>44895.0</v>
      </c>
      <c r="B792" s="676" t="s">
        <v>5141</v>
      </c>
      <c r="C792" s="676" t="s">
        <v>6965</v>
      </c>
      <c r="D792" s="676" t="s">
        <v>6974</v>
      </c>
      <c r="E792" s="677">
        <v>240.0</v>
      </c>
      <c r="F792" s="677">
        <v>0.0</v>
      </c>
      <c r="G792" s="677">
        <v>240.0</v>
      </c>
      <c r="H792" s="677">
        <v>240.0</v>
      </c>
      <c r="I792" s="677">
        <v>0.0</v>
      </c>
      <c r="J792" s="676" t="s">
        <v>5145</v>
      </c>
      <c r="L792" s="314">
        <f>SUM(H778:H792)</f>
        <v>3376.8</v>
      </c>
      <c r="M792" s="314"/>
      <c r="N792" s="314"/>
    </row>
    <row r="793" ht="14.25" customHeight="1">
      <c r="A793" s="678">
        <v>44897.0</v>
      </c>
      <c r="B793" s="679" t="s">
        <v>5141</v>
      </c>
      <c r="C793" s="679" t="s">
        <v>6527</v>
      </c>
      <c r="D793" s="679" t="s">
        <v>7005</v>
      </c>
      <c r="E793" s="680">
        <v>180.0</v>
      </c>
      <c r="F793" s="680">
        <v>0.0</v>
      </c>
      <c r="G793" s="680">
        <v>180.0</v>
      </c>
      <c r="H793" s="680">
        <v>180.0</v>
      </c>
      <c r="I793" s="680">
        <v>0.0</v>
      </c>
      <c r="J793" s="679" t="s">
        <v>5145</v>
      </c>
      <c r="L793" s="665" t="s">
        <v>6918</v>
      </c>
    </row>
    <row r="794" ht="14.25" customHeight="1">
      <c r="A794" s="642">
        <v>44900.0</v>
      </c>
      <c r="B794" s="643" t="s">
        <v>5141</v>
      </c>
      <c r="C794" s="643" t="s">
        <v>6969</v>
      </c>
      <c r="D794" s="643" t="s">
        <v>7006</v>
      </c>
      <c r="E794" s="681">
        <v>84.4</v>
      </c>
      <c r="F794" s="681">
        <v>0.0</v>
      </c>
      <c r="G794" s="681">
        <v>84.4</v>
      </c>
      <c r="H794" s="681">
        <v>84.4</v>
      </c>
      <c r="I794" s="681">
        <v>0.0</v>
      </c>
      <c r="J794" s="643" t="s">
        <v>5145</v>
      </c>
      <c r="L794" s="662" t="s">
        <v>6931</v>
      </c>
    </row>
    <row r="795" ht="14.25" customHeight="1">
      <c r="A795" s="642">
        <v>44901.0</v>
      </c>
      <c r="B795" s="643" t="s">
        <v>5141</v>
      </c>
      <c r="C795" s="643" t="s">
        <v>7007</v>
      </c>
      <c r="D795" s="643" t="s">
        <v>7008</v>
      </c>
      <c r="E795" s="681">
        <v>300.0</v>
      </c>
      <c r="F795" s="681">
        <v>0.0</v>
      </c>
      <c r="G795" s="681">
        <v>300.0</v>
      </c>
      <c r="H795" s="681">
        <v>300.0</v>
      </c>
      <c r="I795" s="681">
        <v>0.0</v>
      </c>
      <c r="J795" s="643" t="s">
        <v>5145</v>
      </c>
    </row>
    <row r="796" ht="14.25" customHeight="1">
      <c r="A796" s="642">
        <v>44903.0</v>
      </c>
      <c r="B796" s="643" t="s">
        <v>5141</v>
      </c>
      <c r="C796" s="643" t="s">
        <v>6965</v>
      </c>
      <c r="D796" s="643" t="s">
        <v>7009</v>
      </c>
      <c r="E796" s="681">
        <v>270.0</v>
      </c>
      <c r="F796" s="681">
        <v>0.0</v>
      </c>
      <c r="G796" s="681">
        <v>270.0</v>
      </c>
      <c r="H796" s="681">
        <v>270.0</v>
      </c>
      <c r="I796" s="681">
        <v>0.0</v>
      </c>
      <c r="J796" s="643" t="s">
        <v>5145</v>
      </c>
    </row>
    <row r="797" ht="14.25" customHeight="1">
      <c r="A797" s="642">
        <v>44904.0</v>
      </c>
      <c r="B797" s="643" t="s">
        <v>5141</v>
      </c>
      <c r="C797" s="643" t="s">
        <v>6969</v>
      </c>
      <c r="D797" s="643" t="s">
        <v>7010</v>
      </c>
      <c r="E797" s="681">
        <v>253.2</v>
      </c>
      <c r="F797" s="681">
        <v>0.0</v>
      </c>
      <c r="G797" s="681">
        <v>253.2</v>
      </c>
      <c r="H797" s="681">
        <v>253.2</v>
      </c>
      <c r="I797" s="681">
        <v>0.0</v>
      </c>
      <c r="J797" s="643" t="s">
        <v>5145</v>
      </c>
      <c r="L797" s="662" t="s">
        <v>6931</v>
      </c>
    </row>
    <row r="798" ht="14.25" customHeight="1">
      <c r="A798" s="646">
        <v>44907.0</v>
      </c>
      <c r="B798" s="643" t="s">
        <v>5141</v>
      </c>
      <c r="C798" s="643" t="s">
        <v>6965</v>
      </c>
      <c r="D798" s="643" t="s">
        <v>7011</v>
      </c>
      <c r="E798" s="681">
        <v>150.0</v>
      </c>
      <c r="F798" s="681">
        <v>0.0</v>
      </c>
      <c r="G798" s="681">
        <v>150.0</v>
      </c>
      <c r="H798" s="681">
        <v>150.0</v>
      </c>
      <c r="I798" s="681">
        <v>0.0</v>
      </c>
      <c r="J798" s="643" t="s">
        <v>5145</v>
      </c>
    </row>
    <row r="799" ht="14.25" customHeight="1">
      <c r="A799" s="646">
        <v>44908.0</v>
      </c>
      <c r="B799" s="643" t="s">
        <v>5141</v>
      </c>
      <c r="C799" s="643" t="s">
        <v>6969</v>
      </c>
      <c r="D799" s="643" t="s">
        <v>7012</v>
      </c>
      <c r="E799" s="681">
        <v>87.0</v>
      </c>
      <c r="F799" s="681">
        <v>0.0</v>
      </c>
      <c r="G799" s="681">
        <v>87.0</v>
      </c>
      <c r="H799" s="681">
        <v>87.0</v>
      </c>
      <c r="I799" s="681">
        <v>0.0</v>
      </c>
      <c r="J799" s="643" t="s">
        <v>5145</v>
      </c>
      <c r="L799" s="662" t="s">
        <v>6931</v>
      </c>
    </row>
    <row r="800" ht="14.25" customHeight="1">
      <c r="A800" s="646">
        <v>44908.0</v>
      </c>
      <c r="B800" s="643" t="s">
        <v>5141</v>
      </c>
      <c r="C800" s="643" t="s">
        <v>7013</v>
      </c>
      <c r="D800" s="643" t="s">
        <v>7014</v>
      </c>
      <c r="E800" s="681">
        <v>180.0</v>
      </c>
      <c r="F800" s="681">
        <v>0.0</v>
      </c>
      <c r="G800" s="681">
        <v>180.0</v>
      </c>
      <c r="H800" s="681">
        <v>180.0</v>
      </c>
      <c r="I800" s="681">
        <v>0.0</v>
      </c>
      <c r="J800" s="643" t="s">
        <v>5145</v>
      </c>
    </row>
    <row r="801" ht="14.25" customHeight="1">
      <c r="A801" s="646">
        <v>44909.0</v>
      </c>
      <c r="B801" s="643" t="s">
        <v>5141</v>
      </c>
      <c r="C801" s="643" t="s">
        <v>6527</v>
      </c>
      <c r="D801" s="643" t="s">
        <v>7015</v>
      </c>
      <c r="E801" s="681">
        <v>180.0</v>
      </c>
      <c r="F801" s="681">
        <v>0.0</v>
      </c>
      <c r="G801" s="681">
        <v>180.0</v>
      </c>
      <c r="H801" s="681">
        <v>180.0</v>
      </c>
      <c r="I801" s="681">
        <v>0.0</v>
      </c>
      <c r="J801" s="643" t="s">
        <v>5145</v>
      </c>
    </row>
    <row r="802" ht="14.25" customHeight="1">
      <c r="A802" s="646">
        <v>44911.0</v>
      </c>
      <c r="B802" s="643" t="s">
        <v>5141</v>
      </c>
      <c r="C802" s="643" t="s">
        <v>6527</v>
      </c>
      <c r="D802" s="643" t="s">
        <v>7016</v>
      </c>
      <c r="E802" s="681">
        <v>270.0</v>
      </c>
      <c r="F802" s="681">
        <v>0.0</v>
      </c>
      <c r="G802" s="681">
        <v>270.0</v>
      </c>
      <c r="H802" s="681">
        <v>270.0</v>
      </c>
      <c r="I802" s="681">
        <v>0.0</v>
      </c>
      <c r="J802" s="643" t="s">
        <v>5145</v>
      </c>
    </row>
    <row r="803" ht="14.25" customHeight="1">
      <c r="A803" s="646">
        <v>44915.0</v>
      </c>
      <c r="B803" s="643" t="s">
        <v>5141</v>
      </c>
      <c r="C803" s="643" t="s">
        <v>6527</v>
      </c>
      <c r="D803" s="643" t="s">
        <v>7017</v>
      </c>
      <c r="E803" s="681">
        <v>180.0</v>
      </c>
      <c r="F803" s="681">
        <v>0.0</v>
      </c>
      <c r="G803" s="681">
        <v>180.0</v>
      </c>
      <c r="H803" s="681">
        <v>180.0</v>
      </c>
      <c r="I803" s="681">
        <v>0.0</v>
      </c>
      <c r="J803" s="643" t="s">
        <v>5145</v>
      </c>
    </row>
    <row r="804" ht="14.25" customHeight="1">
      <c r="A804" s="646">
        <v>44918.0</v>
      </c>
      <c r="B804" s="643" t="s">
        <v>5141</v>
      </c>
      <c r="C804" s="643" t="s">
        <v>6965</v>
      </c>
      <c r="D804" s="643" t="s">
        <v>7018</v>
      </c>
      <c r="E804" s="681">
        <v>180.0</v>
      </c>
      <c r="F804" s="681">
        <v>0.0</v>
      </c>
      <c r="G804" s="681">
        <v>180.0</v>
      </c>
      <c r="H804" s="681">
        <v>180.0</v>
      </c>
      <c r="I804" s="681">
        <v>0.0</v>
      </c>
      <c r="J804" s="643" t="s">
        <v>5145</v>
      </c>
    </row>
    <row r="805" ht="14.25" customHeight="1">
      <c r="A805" s="629" t="s">
        <v>5175</v>
      </c>
      <c r="B805" s="629"/>
      <c r="C805" s="629"/>
      <c r="D805" s="629"/>
      <c r="E805" s="630">
        <v>8721.4</v>
      </c>
      <c r="F805" s="664">
        <v>0.0</v>
      </c>
      <c r="G805" s="630">
        <v>8721.4</v>
      </c>
      <c r="H805" s="630">
        <v>8721.4</v>
      </c>
      <c r="I805" s="664">
        <v>0.0</v>
      </c>
      <c r="J805" s="629"/>
    </row>
    <row r="806" ht="14.25" customHeight="1">
      <c r="A806" s="614"/>
      <c r="B806" s="614"/>
      <c r="C806" s="614"/>
      <c r="D806" s="614"/>
      <c r="E806" s="614"/>
      <c r="F806" s="614"/>
      <c r="G806" s="614"/>
      <c r="H806" s="614"/>
      <c r="I806" s="614"/>
      <c r="J806" s="614"/>
    </row>
    <row r="807" ht="14.25" customHeight="1">
      <c r="A807" s="620" t="s">
        <v>5176</v>
      </c>
      <c r="B807" s="13"/>
      <c r="C807" s="13"/>
      <c r="D807" s="13"/>
      <c r="E807" s="13"/>
      <c r="F807" s="13"/>
      <c r="G807" s="13"/>
      <c r="H807" s="13"/>
      <c r="I807" s="13"/>
      <c r="J807" s="13"/>
    </row>
    <row r="808" ht="14.25" customHeight="1">
      <c r="A808" s="621">
        <v>44838.0</v>
      </c>
      <c r="B808" s="622" t="s">
        <v>5141</v>
      </c>
      <c r="C808" s="622" t="s">
        <v>5177</v>
      </c>
      <c r="D808" s="622" t="s">
        <v>6930</v>
      </c>
      <c r="E808" s="673">
        <v>678.79</v>
      </c>
      <c r="F808" s="673">
        <v>0.0</v>
      </c>
      <c r="G808" s="673">
        <v>760.25</v>
      </c>
      <c r="H808" s="673">
        <v>678.79</v>
      </c>
      <c r="I808" s="673">
        <v>81.46</v>
      </c>
      <c r="J808" s="622" t="s">
        <v>5145</v>
      </c>
    </row>
    <row r="809" ht="14.25" customHeight="1">
      <c r="A809" s="625">
        <v>44840.0</v>
      </c>
      <c r="B809" s="626" t="s">
        <v>5141</v>
      </c>
      <c r="C809" s="626" t="s">
        <v>5177</v>
      </c>
      <c r="D809" s="626" t="s">
        <v>6932</v>
      </c>
      <c r="E809" s="674">
        <v>785.71</v>
      </c>
      <c r="F809" s="674">
        <v>0.0</v>
      </c>
      <c r="G809" s="674">
        <v>880.0</v>
      </c>
      <c r="H809" s="674">
        <v>785.71</v>
      </c>
      <c r="I809" s="674">
        <v>94.29</v>
      </c>
      <c r="J809" s="626" t="s">
        <v>5145</v>
      </c>
    </row>
    <row r="810" ht="14.25" customHeight="1">
      <c r="A810" s="625">
        <v>44841.0</v>
      </c>
      <c r="B810" s="626" t="s">
        <v>5141</v>
      </c>
      <c r="C810" s="626" t="s">
        <v>6933</v>
      </c>
      <c r="D810" s="626" t="s">
        <v>6934</v>
      </c>
      <c r="E810" s="674">
        <v>446.43</v>
      </c>
      <c r="F810" s="674">
        <v>0.0</v>
      </c>
      <c r="G810" s="674">
        <v>500.0</v>
      </c>
      <c r="H810" s="674">
        <v>446.43</v>
      </c>
      <c r="I810" s="674">
        <v>53.57</v>
      </c>
      <c r="J810" s="626" t="s">
        <v>5145</v>
      </c>
    </row>
    <row r="811" ht="14.25" customHeight="1">
      <c r="A811" s="625">
        <v>44841.0</v>
      </c>
      <c r="B811" s="626" t="s">
        <v>5141</v>
      </c>
      <c r="C811" s="626" t="s">
        <v>5177</v>
      </c>
      <c r="D811" s="626" t="s">
        <v>6936</v>
      </c>
      <c r="E811" s="674">
        <v>253.35</v>
      </c>
      <c r="F811" s="674">
        <v>0.0</v>
      </c>
      <c r="G811" s="674">
        <v>283.75</v>
      </c>
      <c r="H811" s="674">
        <v>253.35</v>
      </c>
      <c r="I811" s="674">
        <v>30.4</v>
      </c>
      <c r="J811" s="626" t="s">
        <v>5145</v>
      </c>
    </row>
    <row r="812" ht="14.25" customHeight="1">
      <c r="A812" s="631">
        <v>44844.0</v>
      </c>
      <c r="B812" s="626" t="s">
        <v>5141</v>
      </c>
      <c r="C812" s="626" t="s">
        <v>5235</v>
      </c>
      <c r="D812" s="626" t="s">
        <v>6941</v>
      </c>
      <c r="E812" s="674">
        <v>333.26</v>
      </c>
      <c r="F812" s="674">
        <v>0.0</v>
      </c>
      <c r="G812" s="674">
        <v>373.25</v>
      </c>
      <c r="H812" s="674">
        <v>333.26</v>
      </c>
      <c r="I812" s="674">
        <v>39.99</v>
      </c>
      <c r="J812" s="626" t="s">
        <v>5145</v>
      </c>
    </row>
    <row r="813" ht="14.25" customHeight="1">
      <c r="A813" s="631">
        <v>44844.0</v>
      </c>
      <c r="B813" s="626" t="s">
        <v>5141</v>
      </c>
      <c r="C813" s="626" t="s">
        <v>6684</v>
      </c>
      <c r="D813" s="626" t="s">
        <v>6937</v>
      </c>
      <c r="E813" s="674">
        <v>446.43</v>
      </c>
      <c r="F813" s="674">
        <v>0.0</v>
      </c>
      <c r="G813" s="674">
        <v>500.0</v>
      </c>
      <c r="H813" s="674">
        <v>446.43</v>
      </c>
      <c r="I813" s="674">
        <v>53.57</v>
      </c>
      <c r="J813" s="626" t="s">
        <v>5145</v>
      </c>
    </row>
    <row r="814" ht="14.25" customHeight="1">
      <c r="A814" s="631">
        <v>44844.0</v>
      </c>
      <c r="B814" s="626" t="s">
        <v>5141</v>
      </c>
      <c r="C814" s="626" t="s">
        <v>6938</v>
      </c>
      <c r="D814" s="626" t="s">
        <v>6939</v>
      </c>
      <c r="E814" s="674">
        <v>267.86</v>
      </c>
      <c r="F814" s="674">
        <v>0.0</v>
      </c>
      <c r="G814" s="674">
        <v>300.0</v>
      </c>
      <c r="H814" s="674">
        <v>267.86</v>
      </c>
      <c r="I814" s="674">
        <v>32.14</v>
      </c>
      <c r="J814" s="626" t="s">
        <v>6726</v>
      </c>
    </row>
    <row r="815" ht="14.25" customHeight="1">
      <c r="A815" s="631">
        <v>44846.0</v>
      </c>
      <c r="B815" s="626" t="s">
        <v>5179</v>
      </c>
      <c r="C815" s="626" t="s">
        <v>6942</v>
      </c>
      <c r="D815" s="626" t="s">
        <v>6943</v>
      </c>
      <c r="E815" s="627">
        <v>1258.93</v>
      </c>
      <c r="F815" s="674">
        <v>0.0</v>
      </c>
      <c r="G815" s="627">
        <v>1410.0</v>
      </c>
      <c r="H815" s="627">
        <v>1258.93</v>
      </c>
      <c r="I815" s="674">
        <v>151.07</v>
      </c>
      <c r="J815" s="626" t="s">
        <v>5145</v>
      </c>
    </row>
    <row r="816" ht="14.25" customHeight="1">
      <c r="A816" s="631">
        <v>44846.0</v>
      </c>
      <c r="B816" s="626" t="s">
        <v>5179</v>
      </c>
      <c r="C816" s="626" t="s">
        <v>6945</v>
      </c>
      <c r="D816" s="626" t="s">
        <v>6943</v>
      </c>
      <c r="E816" s="674">
        <v>401.79</v>
      </c>
      <c r="F816" s="674">
        <v>0.0</v>
      </c>
      <c r="G816" s="674">
        <v>450.0</v>
      </c>
      <c r="H816" s="674">
        <v>401.79</v>
      </c>
      <c r="I816" s="674">
        <v>48.21</v>
      </c>
      <c r="J816" s="626" t="s">
        <v>5145</v>
      </c>
    </row>
    <row r="817" ht="14.25" customHeight="1">
      <c r="A817" s="631">
        <v>44846.0</v>
      </c>
      <c r="B817" s="626" t="s">
        <v>5179</v>
      </c>
      <c r="C817" s="626" t="s">
        <v>6946</v>
      </c>
      <c r="D817" s="626" t="s">
        <v>6943</v>
      </c>
      <c r="E817" s="674">
        <v>455.36</v>
      </c>
      <c r="F817" s="674">
        <v>0.0</v>
      </c>
      <c r="G817" s="674">
        <v>510.0</v>
      </c>
      <c r="H817" s="674">
        <v>455.36</v>
      </c>
      <c r="I817" s="674">
        <v>54.64</v>
      </c>
      <c r="J817" s="626" t="s">
        <v>5145</v>
      </c>
    </row>
    <row r="818" ht="14.25" customHeight="1">
      <c r="A818" s="631">
        <v>44846.0</v>
      </c>
      <c r="B818" s="626" t="s">
        <v>5141</v>
      </c>
      <c r="C818" s="626" t="s">
        <v>6684</v>
      </c>
      <c r="D818" s="626" t="s">
        <v>6948</v>
      </c>
      <c r="E818" s="674">
        <v>446.43</v>
      </c>
      <c r="F818" s="674">
        <v>0.0</v>
      </c>
      <c r="G818" s="674">
        <v>500.0</v>
      </c>
      <c r="H818" s="674">
        <v>446.43</v>
      </c>
      <c r="I818" s="674">
        <v>53.57</v>
      </c>
      <c r="J818" s="626" t="s">
        <v>5145</v>
      </c>
    </row>
    <row r="819" ht="14.25" customHeight="1">
      <c r="A819" s="631">
        <v>44846.0</v>
      </c>
      <c r="B819" s="626" t="s">
        <v>5141</v>
      </c>
      <c r="C819" s="626" t="s">
        <v>5177</v>
      </c>
      <c r="D819" s="626" t="s">
        <v>6947</v>
      </c>
      <c r="E819" s="627">
        <v>1002.14</v>
      </c>
      <c r="F819" s="674">
        <v>0.0</v>
      </c>
      <c r="G819" s="627">
        <v>1122.4</v>
      </c>
      <c r="H819" s="627">
        <v>1002.14</v>
      </c>
      <c r="I819" s="674">
        <v>120.26</v>
      </c>
      <c r="J819" s="626" t="s">
        <v>5145</v>
      </c>
    </row>
    <row r="820" ht="14.25" customHeight="1">
      <c r="A820" s="631">
        <v>44848.0</v>
      </c>
      <c r="B820" s="626" t="s">
        <v>5141</v>
      </c>
      <c r="C820" s="626" t="s">
        <v>5177</v>
      </c>
      <c r="D820" s="626" t="s">
        <v>6949</v>
      </c>
      <c r="E820" s="674">
        <v>621.43</v>
      </c>
      <c r="F820" s="674">
        <v>0.0</v>
      </c>
      <c r="G820" s="674">
        <v>696.0</v>
      </c>
      <c r="H820" s="674">
        <v>621.43</v>
      </c>
      <c r="I820" s="674">
        <v>74.57</v>
      </c>
      <c r="J820" s="626" t="s">
        <v>5145</v>
      </c>
    </row>
    <row r="821" ht="14.25" customHeight="1">
      <c r="A821" s="631">
        <v>44852.0</v>
      </c>
      <c r="B821" s="626" t="s">
        <v>5141</v>
      </c>
      <c r="C821" s="626" t="s">
        <v>5177</v>
      </c>
      <c r="D821" s="626" t="s">
        <v>6950</v>
      </c>
      <c r="E821" s="627">
        <v>1026.03</v>
      </c>
      <c r="F821" s="674">
        <v>0.0</v>
      </c>
      <c r="G821" s="627">
        <v>1149.15</v>
      </c>
      <c r="H821" s="627">
        <v>1026.03</v>
      </c>
      <c r="I821" s="674">
        <v>123.12</v>
      </c>
      <c r="J821" s="626" t="s">
        <v>5145</v>
      </c>
    </row>
    <row r="822" ht="14.25" customHeight="1">
      <c r="A822" s="631">
        <v>44854.0</v>
      </c>
      <c r="B822" s="626" t="s">
        <v>5141</v>
      </c>
      <c r="C822" s="626" t="s">
        <v>5177</v>
      </c>
      <c r="D822" s="626" t="s">
        <v>6951</v>
      </c>
      <c r="E822" s="674">
        <v>589.96</v>
      </c>
      <c r="F822" s="674">
        <v>0.0</v>
      </c>
      <c r="G822" s="674">
        <v>660.75</v>
      </c>
      <c r="H822" s="674">
        <v>589.96</v>
      </c>
      <c r="I822" s="674">
        <v>70.79</v>
      </c>
      <c r="J822" s="626" t="s">
        <v>5145</v>
      </c>
    </row>
    <row r="823" ht="14.25" customHeight="1">
      <c r="A823" s="631">
        <v>44860.0</v>
      </c>
      <c r="B823" s="626" t="s">
        <v>5141</v>
      </c>
      <c r="C823" s="626" t="s">
        <v>6855</v>
      </c>
      <c r="D823" s="626" t="s">
        <v>6952</v>
      </c>
      <c r="E823" s="627">
        <v>1169.2</v>
      </c>
      <c r="F823" s="674">
        <v>0.0</v>
      </c>
      <c r="G823" s="627">
        <v>1309.5</v>
      </c>
      <c r="H823" s="627">
        <v>1169.2</v>
      </c>
      <c r="I823" s="674">
        <v>140.3</v>
      </c>
      <c r="J823" s="626" t="s">
        <v>5145</v>
      </c>
    </row>
    <row r="824" ht="14.25" customHeight="1">
      <c r="A824" s="631">
        <v>44862.0</v>
      </c>
      <c r="B824" s="626" t="s">
        <v>5141</v>
      </c>
      <c r="C824" s="626" t="s">
        <v>5177</v>
      </c>
      <c r="D824" s="626" t="s">
        <v>6953</v>
      </c>
      <c r="E824" s="674">
        <v>624.78</v>
      </c>
      <c r="F824" s="674">
        <v>0.0</v>
      </c>
      <c r="G824" s="674">
        <v>699.75</v>
      </c>
      <c r="H824" s="674">
        <v>624.78</v>
      </c>
      <c r="I824" s="674">
        <v>74.97</v>
      </c>
      <c r="J824" s="626" t="s">
        <v>5145</v>
      </c>
      <c r="L824" s="314">
        <f t="shared" ref="L824:M824" si="33">SUM(H808:H824)</f>
        <v>10807.88</v>
      </c>
      <c r="M824" s="314">
        <f t="shared" si="33"/>
        <v>1296.92</v>
      </c>
    </row>
    <row r="825" ht="14.25" customHeight="1">
      <c r="A825" s="682">
        <v>44868.0</v>
      </c>
      <c r="B825" s="683" t="s">
        <v>5141</v>
      </c>
      <c r="C825" s="683" t="s">
        <v>5177</v>
      </c>
      <c r="D825" s="683" t="s">
        <v>6975</v>
      </c>
      <c r="E825" s="684">
        <v>1284.24</v>
      </c>
      <c r="F825" s="685">
        <v>0.0</v>
      </c>
      <c r="G825" s="684">
        <v>1438.35</v>
      </c>
      <c r="H825" s="684">
        <v>1284.24</v>
      </c>
      <c r="I825" s="685">
        <v>154.11</v>
      </c>
      <c r="J825" s="683" t="s">
        <v>5145</v>
      </c>
    </row>
    <row r="826" ht="14.25" customHeight="1">
      <c r="A826" s="625">
        <v>44869.0</v>
      </c>
      <c r="B826" s="626" t="s">
        <v>5141</v>
      </c>
      <c r="C826" s="626" t="s">
        <v>6976</v>
      </c>
      <c r="D826" s="626" t="s">
        <v>6977</v>
      </c>
      <c r="E826" s="674">
        <v>178.57</v>
      </c>
      <c r="F826" s="674">
        <v>0.0</v>
      </c>
      <c r="G826" s="674">
        <v>200.0</v>
      </c>
      <c r="H826" s="674">
        <v>178.57</v>
      </c>
      <c r="I826" s="674">
        <v>21.43</v>
      </c>
      <c r="J826" s="626" t="s">
        <v>6548</v>
      </c>
    </row>
    <row r="827" ht="14.25" customHeight="1">
      <c r="A827" s="625">
        <v>44872.0</v>
      </c>
      <c r="B827" s="626" t="s">
        <v>5141</v>
      </c>
      <c r="C827" s="626" t="s">
        <v>5177</v>
      </c>
      <c r="D827" s="626" t="s">
        <v>6981</v>
      </c>
      <c r="E827" s="674">
        <v>810.49</v>
      </c>
      <c r="F827" s="674">
        <v>0.0</v>
      </c>
      <c r="G827" s="674">
        <v>907.75</v>
      </c>
      <c r="H827" s="674">
        <v>810.49</v>
      </c>
      <c r="I827" s="674">
        <v>97.26</v>
      </c>
      <c r="J827" s="626" t="s">
        <v>5145</v>
      </c>
    </row>
    <row r="828" ht="14.25" customHeight="1">
      <c r="A828" s="625">
        <v>44872.0</v>
      </c>
      <c r="B828" s="626" t="s">
        <v>5179</v>
      </c>
      <c r="C828" s="626" t="s">
        <v>6979</v>
      </c>
      <c r="D828" s="626" t="s">
        <v>6980</v>
      </c>
      <c r="E828" s="627">
        <v>2732.14</v>
      </c>
      <c r="F828" s="674">
        <v>0.0</v>
      </c>
      <c r="G828" s="627">
        <v>3060.0</v>
      </c>
      <c r="H828" s="627">
        <v>2732.14</v>
      </c>
      <c r="I828" s="674">
        <v>327.86</v>
      </c>
      <c r="J828" s="626" t="s">
        <v>5145</v>
      </c>
    </row>
    <row r="829" ht="14.25" customHeight="1">
      <c r="A829" s="625">
        <v>44874.0</v>
      </c>
      <c r="B829" s="626" t="s">
        <v>5141</v>
      </c>
      <c r="C829" s="626" t="s">
        <v>6982</v>
      </c>
      <c r="D829" s="626" t="s">
        <v>6983</v>
      </c>
      <c r="E829" s="674">
        <v>445.54</v>
      </c>
      <c r="F829" s="674">
        <v>0.0</v>
      </c>
      <c r="G829" s="674">
        <v>499.0</v>
      </c>
      <c r="H829" s="674">
        <v>445.54</v>
      </c>
      <c r="I829" s="674">
        <v>53.46</v>
      </c>
      <c r="J829" s="626" t="s">
        <v>5145</v>
      </c>
    </row>
    <row r="830" ht="14.25" customHeight="1">
      <c r="A830" s="625">
        <v>44874.0</v>
      </c>
      <c r="B830" s="626" t="s">
        <v>5141</v>
      </c>
      <c r="C830" s="626" t="s">
        <v>5177</v>
      </c>
      <c r="D830" s="626" t="s">
        <v>6985</v>
      </c>
      <c r="E830" s="674">
        <v>328.13</v>
      </c>
      <c r="F830" s="674">
        <v>0.0</v>
      </c>
      <c r="G830" s="674">
        <v>367.5</v>
      </c>
      <c r="H830" s="674">
        <v>328.13</v>
      </c>
      <c r="I830" s="674">
        <v>39.37</v>
      </c>
      <c r="J830" s="626" t="s">
        <v>5145</v>
      </c>
    </row>
    <row r="831" ht="14.25" customHeight="1">
      <c r="A831" s="625">
        <v>44874.0</v>
      </c>
      <c r="B831" s="626" t="s">
        <v>5141</v>
      </c>
      <c r="C831" s="626" t="s">
        <v>6986</v>
      </c>
      <c r="D831" s="626" t="s">
        <v>6987</v>
      </c>
      <c r="E831" s="674">
        <v>892.86</v>
      </c>
      <c r="F831" s="674">
        <v>0.0</v>
      </c>
      <c r="G831" s="627">
        <v>1000.0</v>
      </c>
      <c r="H831" s="674">
        <v>892.86</v>
      </c>
      <c r="I831" s="674">
        <v>107.14</v>
      </c>
      <c r="J831" s="626" t="s">
        <v>5145</v>
      </c>
    </row>
    <row r="832" ht="14.25" customHeight="1">
      <c r="A832" s="631">
        <v>44875.0</v>
      </c>
      <c r="B832" s="626" t="s">
        <v>5141</v>
      </c>
      <c r="C832" s="626" t="s">
        <v>5177</v>
      </c>
      <c r="D832" s="626" t="s">
        <v>6988</v>
      </c>
      <c r="E832" s="674">
        <v>952.99</v>
      </c>
      <c r="F832" s="674">
        <v>0.0</v>
      </c>
      <c r="G832" s="627">
        <v>1067.35</v>
      </c>
      <c r="H832" s="674">
        <v>952.99</v>
      </c>
      <c r="I832" s="674">
        <v>114.36</v>
      </c>
      <c r="J832" s="626" t="s">
        <v>5145</v>
      </c>
    </row>
    <row r="833" ht="14.25" customHeight="1">
      <c r="A833" s="631">
        <v>44879.0</v>
      </c>
      <c r="B833" s="626" t="s">
        <v>5141</v>
      </c>
      <c r="C833" s="626" t="s">
        <v>6989</v>
      </c>
      <c r="D833" s="626" t="s">
        <v>6990</v>
      </c>
      <c r="E833" s="674">
        <v>267.86</v>
      </c>
      <c r="F833" s="674">
        <v>0.0</v>
      </c>
      <c r="G833" s="674">
        <v>300.0</v>
      </c>
      <c r="H833" s="674">
        <v>267.86</v>
      </c>
      <c r="I833" s="674">
        <v>32.14</v>
      </c>
      <c r="J833" s="626" t="s">
        <v>6726</v>
      </c>
    </row>
    <row r="834" ht="14.25" customHeight="1">
      <c r="A834" s="631">
        <v>44879.0</v>
      </c>
      <c r="B834" s="626" t="s">
        <v>5141</v>
      </c>
      <c r="C834" s="626" t="s">
        <v>6991</v>
      </c>
      <c r="D834" s="626" t="s">
        <v>6992</v>
      </c>
      <c r="E834" s="674">
        <v>44.64</v>
      </c>
      <c r="F834" s="674">
        <v>0.0</v>
      </c>
      <c r="G834" s="674">
        <v>50.0</v>
      </c>
      <c r="H834" s="674">
        <v>44.64</v>
      </c>
      <c r="I834" s="674">
        <v>5.36</v>
      </c>
      <c r="J834" s="626" t="s">
        <v>6548</v>
      </c>
    </row>
    <row r="835" ht="14.25" customHeight="1">
      <c r="A835" s="631">
        <v>44879.0</v>
      </c>
      <c r="B835" s="626" t="s">
        <v>5141</v>
      </c>
      <c r="C835" s="626" t="s">
        <v>6994</v>
      </c>
      <c r="D835" s="626" t="s">
        <v>6964</v>
      </c>
      <c r="E835" s="674">
        <v>772.54</v>
      </c>
      <c r="F835" s="674">
        <v>0.0</v>
      </c>
      <c r="G835" s="674">
        <v>865.24</v>
      </c>
      <c r="H835" s="674">
        <v>772.54</v>
      </c>
      <c r="I835" s="674">
        <v>92.7</v>
      </c>
      <c r="J835" s="626" t="s">
        <v>5145</v>
      </c>
    </row>
    <row r="836" ht="14.25" customHeight="1">
      <c r="A836" s="631">
        <v>44881.0</v>
      </c>
      <c r="B836" s="626" t="s">
        <v>5141</v>
      </c>
      <c r="C836" s="626" t="s">
        <v>6995</v>
      </c>
      <c r="D836" s="626" t="s">
        <v>6996</v>
      </c>
      <c r="E836" s="674">
        <v>406.25</v>
      </c>
      <c r="F836" s="674">
        <v>0.0</v>
      </c>
      <c r="G836" s="674">
        <v>455.0</v>
      </c>
      <c r="H836" s="674">
        <v>406.25</v>
      </c>
      <c r="I836" s="674">
        <v>48.75</v>
      </c>
      <c r="J836" s="626" t="s">
        <v>5145</v>
      </c>
    </row>
    <row r="837" ht="14.25" customHeight="1">
      <c r="A837" s="631">
        <v>44883.0</v>
      </c>
      <c r="B837" s="626" t="s">
        <v>5141</v>
      </c>
      <c r="C837" s="626" t="s">
        <v>6997</v>
      </c>
      <c r="D837" s="626" t="s">
        <v>6970</v>
      </c>
      <c r="E837" s="627">
        <v>1136.74</v>
      </c>
      <c r="F837" s="674">
        <v>0.0</v>
      </c>
      <c r="G837" s="627">
        <v>1273.15</v>
      </c>
      <c r="H837" s="627">
        <v>1136.74</v>
      </c>
      <c r="I837" s="674">
        <v>136.41</v>
      </c>
      <c r="J837" s="626" t="s">
        <v>5145</v>
      </c>
    </row>
    <row r="838" ht="14.25" customHeight="1">
      <c r="A838" s="631">
        <v>44887.0</v>
      </c>
      <c r="B838" s="626" t="s">
        <v>5141</v>
      </c>
      <c r="C838" s="626" t="s">
        <v>6998</v>
      </c>
      <c r="D838" s="626" t="s">
        <v>6999</v>
      </c>
      <c r="E838" s="674">
        <v>876.12</v>
      </c>
      <c r="F838" s="674">
        <v>0.0</v>
      </c>
      <c r="G838" s="674">
        <v>981.25</v>
      </c>
      <c r="H838" s="674">
        <v>876.12</v>
      </c>
      <c r="I838" s="674">
        <v>105.13</v>
      </c>
      <c r="J838" s="626" t="s">
        <v>5145</v>
      </c>
    </row>
    <row r="839" ht="14.25" customHeight="1">
      <c r="A839" s="631">
        <v>44889.0</v>
      </c>
      <c r="B839" s="626" t="s">
        <v>5141</v>
      </c>
      <c r="C839" s="626" t="s">
        <v>6998</v>
      </c>
      <c r="D839" s="626" t="s">
        <v>6973</v>
      </c>
      <c r="E839" s="674">
        <v>558.93</v>
      </c>
      <c r="F839" s="674">
        <v>0.0</v>
      </c>
      <c r="G839" s="674">
        <v>626.0</v>
      </c>
      <c r="H839" s="674">
        <v>558.93</v>
      </c>
      <c r="I839" s="674">
        <v>67.07</v>
      </c>
      <c r="J839" s="626" t="s">
        <v>5145</v>
      </c>
    </row>
    <row r="840" ht="14.25" customHeight="1">
      <c r="A840" s="631">
        <v>44890.0</v>
      </c>
      <c r="B840" s="626" t="s">
        <v>5141</v>
      </c>
      <c r="C840" s="626" t="s">
        <v>7000</v>
      </c>
      <c r="D840" s="626" t="s">
        <v>7001</v>
      </c>
      <c r="E840" s="674">
        <v>178.57</v>
      </c>
      <c r="F840" s="674">
        <v>0.0</v>
      </c>
      <c r="G840" s="674">
        <v>200.0</v>
      </c>
      <c r="H840" s="674">
        <v>178.57</v>
      </c>
      <c r="I840" s="674">
        <v>21.43</v>
      </c>
      <c r="J840" s="626" t="s">
        <v>6548</v>
      </c>
      <c r="L840" s="2" t="s">
        <v>7019</v>
      </c>
      <c r="M840" s="2" t="s">
        <v>7020</v>
      </c>
    </row>
    <row r="841" ht="14.25" customHeight="1">
      <c r="A841" s="675">
        <v>44895.0</v>
      </c>
      <c r="B841" s="676" t="s">
        <v>5141</v>
      </c>
      <c r="C841" s="676" t="s">
        <v>7003</v>
      </c>
      <c r="D841" s="676" t="s">
        <v>7004</v>
      </c>
      <c r="E841" s="677">
        <v>649.87</v>
      </c>
      <c r="F841" s="677">
        <v>0.0</v>
      </c>
      <c r="G841" s="677">
        <v>727.85</v>
      </c>
      <c r="H841" s="677">
        <v>649.87</v>
      </c>
      <c r="I841" s="677">
        <v>77.98</v>
      </c>
      <c r="J841" s="676" t="s">
        <v>5145</v>
      </c>
      <c r="L841" s="314">
        <f t="shared" ref="L841:M841" si="34">SUM(H825:H841)</f>
        <v>12516.48</v>
      </c>
      <c r="M841" s="314">
        <f t="shared" si="34"/>
        <v>1501.96</v>
      </c>
    </row>
    <row r="842" ht="14.25" customHeight="1">
      <c r="A842" s="678">
        <v>44900.0</v>
      </c>
      <c r="B842" s="679" t="s">
        <v>5141</v>
      </c>
      <c r="C842" s="679" t="s">
        <v>6998</v>
      </c>
      <c r="D842" s="679" t="s">
        <v>7006</v>
      </c>
      <c r="E842" s="680">
        <v>643.3</v>
      </c>
      <c r="F842" s="680">
        <v>0.0</v>
      </c>
      <c r="G842" s="680">
        <v>720.5</v>
      </c>
      <c r="H842" s="680">
        <v>643.3</v>
      </c>
      <c r="I842" s="680">
        <v>77.2</v>
      </c>
      <c r="J842" s="679" t="s">
        <v>5145</v>
      </c>
      <c r="L842" s="662" t="s">
        <v>6931</v>
      </c>
    </row>
    <row r="843" ht="14.25" customHeight="1">
      <c r="A843" s="642">
        <v>44902.0</v>
      </c>
      <c r="B843" s="643" t="s">
        <v>5141</v>
      </c>
      <c r="C843" s="643" t="s">
        <v>6997</v>
      </c>
      <c r="D843" s="643" t="s">
        <v>7021</v>
      </c>
      <c r="E843" s="681">
        <v>830.58</v>
      </c>
      <c r="F843" s="681">
        <v>0.0</v>
      </c>
      <c r="G843" s="681">
        <v>930.25</v>
      </c>
      <c r="H843" s="681">
        <v>830.58</v>
      </c>
      <c r="I843" s="681">
        <v>99.67</v>
      </c>
      <c r="J843" s="643" t="s">
        <v>5145</v>
      </c>
      <c r="L843" s="662" t="s">
        <v>6931</v>
      </c>
    </row>
    <row r="844" ht="14.25" customHeight="1">
      <c r="A844" s="642">
        <v>44904.0</v>
      </c>
      <c r="B844" s="643" t="s">
        <v>5141</v>
      </c>
      <c r="C844" s="643" t="s">
        <v>7003</v>
      </c>
      <c r="D844" s="643" t="s">
        <v>7010</v>
      </c>
      <c r="E844" s="681">
        <v>798.97</v>
      </c>
      <c r="F844" s="681">
        <v>0.0</v>
      </c>
      <c r="G844" s="681">
        <v>894.85</v>
      </c>
      <c r="H844" s="681">
        <v>798.97</v>
      </c>
      <c r="I844" s="681">
        <v>95.88</v>
      </c>
      <c r="J844" s="643" t="s">
        <v>5145</v>
      </c>
      <c r="L844" s="662" t="s">
        <v>6931</v>
      </c>
    </row>
    <row r="845" ht="14.25" customHeight="1">
      <c r="A845" s="646">
        <v>44907.0</v>
      </c>
      <c r="B845" s="643" t="s">
        <v>5179</v>
      </c>
      <c r="C845" s="643" t="s">
        <v>6979</v>
      </c>
      <c r="D845" s="643" t="s">
        <v>7022</v>
      </c>
      <c r="E845" s="644">
        <v>2276.79</v>
      </c>
      <c r="F845" s="681">
        <v>0.0</v>
      </c>
      <c r="G845" s="644">
        <v>2550.0</v>
      </c>
      <c r="H845" s="644">
        <v>2276.79</v>
      </c>
      <c r="I845" s="681">
        <v>273.21</v>
      </c>
      <c r="J845" s="643" t="s">
        <v>5145</v>
      </c>
      <c r="L845" s="662" t="s">
        <v>6944</v>
      </c>
    </row>
    <row r="846">
      <c r="A846" s="646">
        <v>44908.0</v>
      </c>
      <c r="B846" s="643" t="s">
        <v>5179</v>
      </c>
      <c r="C846" s="643" t="s">
        <v>7023</v>
      </c>
      <c r="D846" s="643" t="s">
        <v>7024</v>
      </c>
      <c r="E846" s="644">
        <v>6200.0</v>
      </c>
      <c r="F846" s="681">
        <v>0.0</v>
      </c>
      <c r="G846" s="644">
        <v>6944.0</v>
      </c>
      <c r="H846" s="644">
        <v>6200.0</v>
      </c>
      <c r="I846" s="681">
        <v>744.0</v>
      </c>
      <c r="J846" s="643" t="s">
        <v>6819</v>
      </c>
      <c r="L846" s="662" t="s">
        <v>7025</v>
      </c>
    </row>
    <row r="847" ht="14.25" customHeight="1">
      <c r="A847" s="646">
        <v>44908.0</v>
      </c>
      <c r="B847" s="643" t="s">
        <v>5141</v>
      </c>
      <c r="C847" s="643" t="s">
        <v>6997</v>
      </c>
      <c r="D847" s="643" t="s">
        <v>7012</v>
      </c>
      <c r="E847" s="681">
        <v>744.06</v>
      </c>
      <c r="F847" s="681">
        <v>0.0</v>
      </c>
      <c r="G847" s="681">
        <v>833.35</v>
      </c>
      <c r="H847" s="681">
        <v>744.06</v>
      </c>
      <c r="I847" s="681">
        <v>89.29</v>
      </c>
      <c r="J847" s="643" t="s">
        <v>5145</v>
      </c>
      <c r="L847" s="662" t="s">
        <v>6931</v>
      </c>
    </row>
    <row r="848" ht="14.25" customHeight="1">
      <c r="A848" s="646">
        <v>44908.0</v>
      </c>
      <c r="B848" s="643" t="s">
        <v>5179</v>
      </c>
      <c r="C848" s="643" t="s">
        <v>7026</v>
      </c>
      <c r="D848" s="643" t="s">
        <v>7027</v>
      </c>
      <c r="E848" s="681">
        <v>750.0</v>
      </c>
      <c r="F848" s="681">
        <v>0.0</v>
      </c>
      <c r="G848" s="681">
        <v>840.0</v>
      </c>
      <c r="H848" s="681">
        <v>750.0</v>
      </c>
      <c r="I848" s="681">
        <v>90.0</v>
      </c>
      <c r="J848" s="643" t="s">
        <v>7028</v>
      </c>
      <c r="L848" s="662" t="s">
        <v>7029</v>
      </c>
    </row>
    <row r="849" ht="14.25" customHeight="1">
      <c r="A849" s="646">
        <v>44908.0</v>
      </c>
      <c r="B849" s="643" t="s">
        <v>5179</v>
      </c>
      <c r="C849" s="643" t="s">
        <v>7030</v>
      </c>
      <c r="D849" s="643" t="s">
        <v>7031</v>
      </c>
      <c r="E849" s="681">
        <v>312.5</v>
      </c>
      <c r="F849" s="681">
        <v>0.0</v>
      </c>
      <c r="G849" s="681">
        <v>350.0</v>
      </c>
      <c r="H849" s="681">
        <v>312.5</v>
      </c>
      <c r="I849" s="681">
        <v>37.5</v>
      </c>
      <c r="J849" s="643" t="s">
        <v>7028</v>
      </c>
      <c r="L849" s="662" t="s">
        <v>7032</v>
      </c>
    </row>
    <row r="850" ht="14.25" customHeight="1">
      <c r="A850" s="646">
        <v>44908.0</v>
      </c>
      <c r="B850" s="643" t="s">
        <v>5179</v>
      </c>
      <c r="C850" s="643" t="s">
        <v>7033</v>
      </c>
      <c r="D850" s="643" t="s">
        <v>7034</v>
      </c>
      <c r="E850" s="644">
        <v>6700.0</v>
      </c>
      <c r="F850" s="681">
        <v>0.0</v>
      </c>
      <c r="G850" s="644">
        <v>7504.0</v>
      </c>
      <c r="H850" s="644">
        <v>6700.0</v>
      </c>
      <c r="I850" s="681">
        <v>804.0</v>
      </c>
      <c r="J850" s="643" t="s">
        <v>7028</v>
      </c>
      <c r="L850" s="662" t="s">
        <v>7035</v>
      </c>
    </row>
    <row r="851" ht="14.25" customHeight="1">
      <c r="A851" s="646">
        <v>44910.0</v>
      </c>
      <c r="B851" s="643" t="s">
        <v>5179</v>
      </c>
      <c r="C851" s="643" t="s">
        <v>7036</v>
      </c>
      <c r="D851" s="643" t="s">
        <v>7037</v>
      </c>
      <c r="E851" s="681">
        <v>886.79</v>
      </c>
      <c r="F851" s="681">
        <v>0.0</v>
      </c>
      <c r="G851" s="681">
        <v>993.2</v>
      </c>
      <c r="H851" s="681">
        <v>886.79</v>
      </c>
      <c r="I851" s="681">
        <v>106.41</v>
      </c>
      <c r="J851" s="643" t="s">
        <v>7028</v>
      </c>
      <c r="L851" s="662" t="s">
        <v>6931</v>
      </c>
    </row>
    <row r="852" ht="14.25" customHeight="1">
      <c r="A852" s="646">
        <v>44910.0</v>
      </c>
      <c r="B852" s="643" t="s">
        <v>5141</v>
      </c>
      <c r="C852" s="643" t="s">
        <v>6613</v>
      </c>
      <c r="D852" s="643" t="s">
        <v>7038</v>
      </c>
      <c r="E852" s="681">
        <v>930.8</v>
      </c>
      <c r="F852" s="681">
        <v>0.0</v>
      </c>
      <c r="G852" s="644">
        <v>1042.5</v>
      </c>
      <c r="H852" s="681">
        <v>930.8</v>
      </c>
      <c r="I852" s="681">
        <v>111.7</v>
      </c>
      <c r="J852" s="643" t="s">
        <v>5145</v>
      </c>
      <c r="L852" s="662" t="s">
        <v>6931</v>
      </c>
    </row>
    <row r="853" ht="14.25" customHeight="1">
      <c r="A853" s="646">
        <v>44911.0</v>
      </c>
      <c r="B853" s="643" t="s">
        <v>5179</v>
      </c>
      <c r="C853" s="643" t="s">
        <v>7039</v>
      </c>
      <c r="D853" s="643" t="s">
        <v>7040</v>
      </c>
      <c r="E853" s="681">
        <v>174.11</v>
      </c>
      <c r="F853" s="681">
        <v>0.0</v>
      </c>
      <c r="G853" s="681">
        <v>195.0</v>
      </c>
      <c r="H853" s="681">
        <v>174.11</v>
      </c>
      <c r="I853" s="681">
        <v>20.89</v>
      </c>
      <c r="J853" s="643" t="s">
        <v>7028</v>
      </c>
      <c r="L853" s="662" t="s">
        <v>7041</v>
      </c>
    </row>
    <row r="854" ht="14.25" customHeight="1">
      <c r="A854" s="646">
        <v>44911.0</v>
      </c>
      <c r="B854" s="643" t="s">
        <v>5179</v>
      </c>
      <c r="C854" s="643" t="s">
        <v>7042</v>
      </c>
      <c r="D854" s="643" t="s">
        <v>7043</v>
      </c>
      <c r="E854" s="644">
        <v>1249.78</v>
      </c>
      <c r="F854" s="681">
        <v>0.0</v>
      </c>
      <c r="G854" s="644">
        <v>1399.75</v>
      </c>
      <c r="H854" s="644">
        <v>1249.78</v>
      </c>
      <c r="I854" s="681">
        <v>149.97</v>
      </c>
      <c r="J854" s="643" t="s">
        <v>7028</v>
      </c>
      <c r="L854" s="662" t="s">
        <v>7044</v>
      </c>
    </row>
    <row r="855" ht="14.25" customHeight="1">
      <c r="A855" s="646">
        <v>44911.0</v>
      </c>
      <c r="B855" s="643" t="s">
        <v>5179</v>
      </c>
      <c r="C855" s="643" t="s">
        <v>7045</v>
      </c>
      <c r="D855" s="643" t="s">
        <v>7046</v>
      </c>
      <c r="E855" s="644">
        <v>7464.6</v>
      </c>
      <c r="F855" s="681">
        <v>0.0</v>
      </c>
      <c r="G855" s="644">
        <v>8360.35</v>
      </c>
      <c r="H855" s="644">
        <v>7464.6</v>
      </c>
      <c r="I855" s="681">
        <v>895.75</v>
      </c>
      <c r="J855" s="643" t="s">
        <v>7028</v>
      </c>
      <c r="L855" s="662" t="s">
        <v>6931</v>
      </c>
    </row>
    <row r="856" ht="14.25" customHeight="1">
      <c r="A856" s="646">
        <v>44916.0</v>
      </c>
      <c r="B856" s="643" t="s">
        <v>5141</v>
      </c>
      <c r="C856" s="643" t="s">
        <v>6998</v>
      </c>
      <c r="D856" s="643" t="s">
        <v>7047</v>
      </c>
      <c r="E856" s="681">
        <v>782.14</v>
      </c>
      <c r="F856" s="681">
        <v>0.0</v>
      </c>
      <c r="G856" s="681">
        <v>876.0</v>
      </c>
      <c r="H856" s="681">
        <v>782.14</v>
      </c>
      <c r="I856" s="681">
        <v>93.86</v>
      </c>
      <c r="J856" s="643" t="s">
        <v>5145</v>
      </c>
      <c r="L856" s="662" t="s">
        <v>6931</v>
      </c>
    </row>
    <row r="857" ht="14.25" customHeight="1">
      <c r="A857" s="646">
        <v>44916.0</v>
      </c>
      <c r="B857" s="643" t="s">
        <v>5179</v>
      </c>
      <c r="C857" s="643" t="s">
        <v>7048</v>
      </c>
      <c r="D857" s="643" t="s">
        <v>7049</v>
      </c>
      <c r="E857" s="681">
        <v>858.0</v>
      </c>
      <c r="F857" s="681">
        <v>0.0</v>
      </c>
      <c r="G857" s="681">
        <v>960.96</v>
      </c>
      <c r="H857" s="681">
        <v>858.0</v>
      </c>
      <c r="I857" s="681">
        <v>102.96</v>
      </c>
      <c r="J857" s="643" t="s">
        <v>7028</v>
      </c>
      <c r="L857" s="662" t="s">
        <v>7050</v>
      </c>
    </row>
    <row r="858" ht="14.25" customHeight="1">
      <c r="A858" s="646">
        <v>44916.0</v>
      </c>
      <c r="B858" s="643" t="s">
        <v>5141</v>
      </c>
      <c r="C858" s="643" t="s">
        <v>7051</v>
      </c>
      <c r="D858" s="643" t="s">
        <v>7052</v>
      </c>
      <c r="E858" s="681">
        <v>147.54</v>
      </c>
      <c r="F858" s="681">
        <v>0.0</v>
      </c>
      <c r="G858" s="681">
        <v>165.25</v>
      </c>
      <c r="H858" s="681">
        <v>147.54</v>
      </c>
      <c r="I858" s="681">
        <v>17.71</v>
      </c>
      <c r="J858" s="643" t="s">
        <v>5145</v>
      </c>
      <c r="L858" s="662" t="s">
        <v>6931</v>
      </c>
    </row>
    <row r="859">
      <c r="A859" s="646">
        <v>44918.0</v>
      </c>
      <c r="B859" s="643" t="s">
        <v>5141</v>
      </c>
      <c r="C859" s="643" t="s">
        <v>7053</v>
      </c>
      <c r="D859" s="643" t="s">
        <v>7054</v>
      </c>
      <c r="E859" s="681">
        <v>178.57</v>
      </c>
      <c r="F859" s="681">
        <v>0.0</v>
      </c>
      <c r="G859" s="681">
        <v>200.0</v>
      </c>
      <c r="H859" s="681">
        <v>178.57</v>
      </c>
      <c r="I859" s="681">
        <v>21.43</v>
      </c>
      <c r="J859" s="643" t="s">
        <v>6548</v>
      </c>
      <c r="L859" s="662" t="s">
        <v>7055</v>
      </c>
    </row>
    <row r="860" ht="14.25" customHeight="1">
      <c r="A860" s="646">
        <v>44921.0</v>
      </c>
      <c r="B860" s="643" t="s">
        <v>5141</v>
      </c>
      <c r="C860" s="643" t="s">
        <v>5177</v>
      </c>
      <c r="D860" s="643" t="s">
        <v>7056</v>
      </c>
      <c r="E860" s="681">
        <v>335.04</v>
      </c>
      <c r="F860" s="681">
        <v>0.0</v>
      </c>
      <c r="G860" s="681">
        <v>375.24</v>
      </c>
      <c r="H860" s="681">
        <v>335.04</v>
      </c>
      <c r="I860" s="681">
        <v>40.2</v>
      </c>
      <c r="J860" s="643" t="s">
        <v>5145</v>
      </c>
      <c r="L860" s="662" t="s">
        <v>6931</v>
      </c>
    </row>
    <row r="861" ht="14.25" customHeight="1">
      <c r="A861" s="646">
        <v>44923.0</v>
      </c>
      <c r="B861" s="643" t="s">
        <v>5141</v>
      </c>
      <c r="C861" s="643" t="s">
        <v>7057</v>
      </c>
      <c r="D861" s="643" t="s">
        <v>7058</v>
      </c>
      <c r="E861" s="681">
        <v>835.71</v>
      </c>
      <c r="F861" s="681">
        <v>0.0</v>
      </c>
      <c r="G861" s="681">
        <v>936.0</v>
      </c>
      <c r="H861" s="681">
        <v>835.71</v>
      </c>
      <c r="I861" s="681">
        <v>100.29</v>
      </c>
      <c r="J861" s="643" t="s">
        <v>5234</v>
      </c>
      <c r="L861" s="662" t="s">
        <v>7059</v>
      </c>
    </row>
    <row r="862" ht="14.25" customHeight="1">
      <c r="A862" s="629" t="s">
        <v>5283</v>
      </c>
      <c r="B862" s="629"/>
      <c r="C862" s="629"/>
      <c r="D862" s="629"/>
      <c r="E862" s="630">
        <v>56423.64</v>
      </c>
      <c r="F862" s="664">
        <v>0.0</v>
      </c>
      <c r="G862" s="630">
        <v>63194.44</v>
      </c>
      <c r="H862" s="630">
        <v>56423.64</v>
      </c>
      <c r="I862" s="630">
        <v>6770.8</v>
      </c>
      <c r="J862" s="629"/>
    </row>
    <row r="863" ht="14.25" customHeight="1">
      <c r="A863" s="614"/>
      <c r="B863" s="614"/>
      <c r="C863" s="614"/>
      <c r="D863" s="614"/>
      <c r="E863" s="614"/>
      <c r="F863" s="614"/>
      <c r="G863" s="614"/>
      <c r="H863" s="614"/>
      <c r="I863" s="614"/>
      <c r="J863" s="614"/>
    </row>
    <row r="864" ht="14.25" customHeight="1">
      <c r="A864" s="633" t="s">
        <v>5284</v>
      </c>
      <c r="B864" s="633"/>
      <c r="C864" s="633"/>
      <c r="D864" s="633"/>
      <c r="E864" s="634">
        <v>100466.47</v>
      </c>
      <c r="F864" s="671">
        <v>0.0</v>
      </c>
      <c r="G864" s="634">
        <v>111475.84</v>
      </c>
      <c r="H864" s="634">
        <v>100466.47</v>
      </c>
      <c r="I864" s="634">
        <v>11009.37</v>
      </c>
      <c r="J864" s="633"/>
    </row>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6">
    <mergeCell ref="A460:J460"/>
    <mergeCell ref="A461:J461"/>
    <mergeCell ref="A462:J462"/>
    <mergeCell ref="A464:J464"/>
    <mergeCell ref="A468:J468"/>
    <mergeCell ref="A472:J472"/>
    <mergeCell ref="A491:J491"/>
    <mergeCell ref="A520:J520"/>
    <mergeCell ref="A521:J521"/>
    <mergeCell ref="A522:J522"/>
    <mergeCell ref="A524:J524"/>
    <mergeCell ref="A528:J528"/>
    <mergeCell ref="A532:J532"/>
    <mergeCell ref="A576:J576"/>
    <mergeCell ref="A754:J754"/>
    <mergeCell ref="A755:J755"/>
    <mergeCell ref="A757:J757"/>
    <mergeCell ref="A761:J761"/>
    <mergeCell ref="A765:J765"/>
    <mergeCell ref="A807:J807"/>
    <mergeCell ref="A704:J704"/>
    <mergeCell ref="A705:J705"/>
    <mergeCell ref="A706:J706"/>
    <mergeCell ref="A708:J708"/>
    <mergeCell ref="A712:J712"/>
    <mergeCell ref="A730:J730"/>
    <mergeCell ref="A753:J753"/>
    <mergeCell ref="A1:J1"/>
    <mergeCell ref="A2:J2"/>
    <mergeCell ref="A3:J3"/>
    <mergeCell ref="A5:J5"/>
    <mergeCell ref="A9:J9"/>
    <mergeCell ref="A14:J14"/>
    <mergeCell ref="A28:J28"/>
    <mergeCell ref="A29:J29"/>
    <mergeCell ref="A30:J30"/>
    <mergeCell ref="A32:J32"/>
    <mergeCell ref="A36:J36"/>
    <mergeCell ref="A42:J42"/>
    <mergeCell ref="A58:J58"/>
    <mergeCell ref="A59:J59"/>
    <mergeCell ref="A60:J60"/>
    <mergeCell ref="A62:J62"/>
    <mergeCell ref="A66:J66"/>
    <mergeCell ref="A83:J83"/>
    <mergeCell ref="A127:J127"/>
    <mergeCell ref="A128:J128"/>
    <mergeCell ref="A129:J129"/>
    <mergeCell ref="A131:J131"/>
    <mergeCell ref="A135:J135"/>
    <mergeCell ref="A150:J150"/>
    <mergeCell ref="A175:J175"/>
    <mergeCell ref="A176:J176"/>
    <mergeCell ref="A177:J177"/>
    <mergeCell ref="A179:J179"/>
    <mergeCell ref="A183:J183"/>
    <mergeCell ref="A206:J206"/>
    <mergeCell ref="A248:J248"/>
    <mergeCell ref="A249:J249"/>
    <mergeCell ref="A250:J250"/>
    <mergeCell ref="A252:J252"/>
    <mergeCell ref="A256:J256"/>
    <mergeCell ref="A316:J316"/>
    <mergeCell ref="A404:J404"/>
    <mergeCell ref="A405:J405"/>
    <mergeCell ref="A406:J406"/>
    <mergeCell ref="A408:J408"/>
    <mergeCell ref="A412:J412"/>
    <mergeCell ref="A428:J428"/>
    <mergeCell ref="A654:J654"/>
    <mergeCell ref="A655:J655"/>
    <mergeCell ref="A656:J656"/>
    <mergeCell ref="A658:J658"/>
    <mergeCell ref="A662:J662"/>
    <mergeCell ref="A666:J666"/>
    <mergeCell ref="A681:J681"/>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86"/>
    <col customWidth="1" hidden="1" min="2" max="2" width="12.71"/>
    <col customWidth="1" min="3" max="3" width="26.71"/>
    <col customWidth="1" min="4" max="4" width="17.43"/>
    <col customWidth="1" hidden="1" min="5" max="5" width="13.0"/>
    <col customWidth="1" hidden="1" min="6" max="6" width="5.86"/>
    <col customWidth="1" min="7" max="8" width="13.0"/>
    <col customWidth="1" min="9" max="9" width="11.29"/>
    <col customWidth="1" min="10" max="10" width="19.0"/>
    <col customWidth="1" min="11" max="11" width="8.71"/>
    <col customWidth="1" min="12" max="12" width="12.57"/>
    <col customWidth="1" min="13" max="13" width="10.71"/>
    <col customWidth="1" min="14" max="26" width="8.71"/>
  </cols>
  <sheetData>
    <row r="1" ht="24.75" customHeight="1">
      <c r="A1" s="558" t="s">
        <v>7060</v>
      </c>
      <c r="K1" s="686"/>
      <c r="L1" s="686"/>
      <c r="M1" s="686"/>
      <c r="N1" s="686"/>
      <c r="O1" s="686"/>
      <c r="P1" s="686"/>
      <c r="Q1" s="686"/>
      <c r="R1" s="686"/>
      <c r="S1" s="686"/>
      <c r="T1" s="686"/>
      <c r="U1" s="686"/>
      <c r="V1" s="686"/>
      <c r="W1" s="686"/>
      <c r="X1" s="686"/>
      <c r="Y1" s="686"/>
      <c r="Z1" s="686"/>
    </row>
    <row r="2" ht="18.0" customHeight="1">
      <c r="A2" s="559" t="s">
        <v>5129</v>
      </c>
      <c r="K2" s="686"/>
      <c r="L2" s="686"/>
      <c r="M2" s="686"/>
      <c r="N2" s="686"/>
      <c r="O2" s="686"/>
      <c r="P2" s="686"/>
      <c r="Q2" s="686"/>
      <c r="R2" s="686"/>
      <c r="S2" s="686"/>
      <c r="T2" s="686"/>
      <c r="U2" s="686"/>
      <c r="V2" s="686"/>
      <c r="W2" s="686"/>
      <c r="X2" s="686"/>
      <c r="Y2" s="686"/>
      <c r="Z2" s="686"/>
    </row>
    <row r="3" ht="18.0" customHeight="1">
      <c r="A3" s="559" t="s">
        <v>6009</v>
      </c>
      <c r="K3" s="686"/>
      <c r="L3" s="686"/>
      <c r="M3" s="686"/>
      <c r="N3" s="686"/>
      <c r="O3" s="686"/>
      <c r="P3" s="686"/>
      <c r="Q3" s="686"/>
      <c r="R3" s="686"/>
      <c r="S3" s="686"/>
      <c r="T3" s="686"/>
      <c r="U3" s="686"/>
      <c r="V3" s="686"/>
      <c r="W3" s="686"/>
      <c r="X3" s="686"/>
      <c r="Y3" s="686"/>
      <c r="Z3" s="686"/>
    </row>
    <row r="4" ht="18.0" customHeight="1">
      <c r="A4" s="559" t="s">
        <v>6010</v>
      </c>
      <c r="K4" s="686"/>
      <c r="L4" s="686"/>
      <c r="M4" s="686"/>
      <c r="N4" s="686"/>
      <c r="O4" s="686"/>
      <c r="P4" s="686"/>
      <c r="Q4" s="686"/>
      <c r="R4" s="686"/>
      <c r="S4" s="686"/>
      <c r="T4" s="686"/>
      <c r="U4" s="686"/>
      <c r="V4" s="686"/>
      <c r="W4" s="686"/>
      <c r="X4" s="686"/>
      <c r="Y4" s="686"/>
      <c r="Z4" s="686"/>
    </row>
    <row r="5" ht="12.75" customHeight="1">
      <c r="K5" s="686"/>
      <c r="L5" s="686"/>
      <c r="M5" s="686"/>
      <c r="N5" s="686"/>
      <c r="O5" s="686"/>
      <c r="P5" s="686"/>
      <c r="Q5" s="686"/>
      <c r="R5" s="686"/>
      <c r="S5" s="686"/>
      <c r="T5" s="686"/>
      <c r="U5" s="686"/>
      <c r="V5" s="686"/>
      <c r="W5" s="686"/>
      <c r="X5" s="686"/>
      <c r="Y5" s="686"/>
      <c r="Z5" s="686"/>
    </row>
    <row r="6" ht="25.5" customHeight="1">
      <c r="A6" s="560" t="s">
        <v>7061</v>
      </c>
      <c r="K6" s="686"/>
      <c r="L6" s="686"/>
      <c r="M6" s="686"/>
      <c r="N6" s="686"/>
      <c r="O6" s="686"/>
      <c r="P6" s="686"/>
      <c r="Q6" s="686"/>
      <c r="R6" s="686"/>
      <c r="S6" s="686"/>
      <c r="T6" s="686"/>
      <c r="U6" s="686"/>
      <c r="V6" s="686"/>
      <c r="W6" s="686"/>
      <c r="X6" s="686"/>
      <c r="Y6" s="686"/>
      <c r="Z6" s="686"/>
    </row>
    <row r="7" ht="12.75" customHeight="1">
      <c r="K7" s="686"/>
      <c r="L7" s="686"/>
      <c r="M7" s="686"/>
      <c r="N7" s="686"/>
      <c r="O7" s="686"/>
      <c r="P7" s="686"/>
      <c r="Q7" s="686"/>
      <c r="R7" s="686"/>
      <c r="S7" s="686"/>
      <c r="T7" s="686"/>
      <c r="U7" s="686"/>
      <c r="V7" s="686"/>
      <c r="W7" s="686"/>
      <c r="X7" s="686"/>
      <c r="Y7" s="686"/>
      <c r="Z7" s="686"/>
    </row>
    <row r="8" ht="10.5" customHeight="1">
      <c r="A8" s="561" t="s">
        <v>97</v>
      </c>
      <c r="B8" s="561" t="s">
        <v>5132</v>
      </c>
      <c r="C8" s="561" t="s">
        <v>101</v>
      </c>
      <c r="D8" s="561" t="s">
        <v>5134</v>
      </c>
      <c r="E8" s="562" t="s">
        <v>5135</v>
      </c>
      <c r="F8" s="562" t="s">
        <v>5136</v>
      </c>
      <c r="G8" s="562" t="s">
        <v>5137</v>
      </c>
      <c r="H8" s="562" t="s">
        <v>5138</v>
      </c>
      <c r="I8" s="562" t="s">
        <v>5139</v>
      </c>
      <c r="J8" s="561" t="s">
        <v>5140</v>
      </c>
      <c r="K8" s="686"/>
      <c r="L8" s="687" t="s">
        <v>7062</v>
      </c>
      <c r="M8" s="686"/>
      <c r="N8" s="686"/>
      <c r="O8" s="686"/>
      <c r="P8" s="686"/>
      <c r="Q8" s="686"/>
      <c r="R8" s="686"/>
      <c r="S8" s="686"/>
      <c r="T8" s="686"/>
      <c r="U8" s="686"/>
      <c r="V8" s="686"/>
      <c r="W8" s="686"/>
      <c r="X8" s="686"/>
      <c r="Y8" s="686"/>
      <c r="Z8" s="686"/>
    </row>
    <row r="9" ht="12.75" customHeight="1">
      <c r="K9" s="688"/>
      <c r="L9" s="688"/>
      <c r="M9" s="688"/>
      <c r="N9" s="688"/>
      <c r="O9" s="686"/>
      <c r="P9" s="686"/>
      <c r="Q9" s="686"/>
      <c r="R9" s="686"/>
      <c r="S9" s="686"/>
      <c r="T9" s="686"/>
      <c r="U9" s="686"/>
      <c r="V9" s="686"/>
      <c r="W9" s="686"/>
      <c r="X9" s="686"/>
      <c r="Y9" s="686"/>
      <c r="Z9" s="686"/>
    </row>
    <row r="10" ht="12.75" customHeight="1">
      <c r="A10" s="564" t="s">
        <v>5632</v>
      </c>
      <c r="B10" s="13"/>
      <c r="C10" s="13"/>
      <c r="D10" s="13"/>
      <c r="E10" s="13"/>
      <c r="F10" s="13"/>
      <c r="G10" s="13"/>
      <c r="H10" s="13"/>
      <c r="I10" s="13"/>
      <c r="J10" s="13"/>
      <c r="K10" s="688"/>
      <c r="L10" s="688"/>
      <c r="M10" s="688"/>
      <c r="N10" s="688"/>
      <c r="O10" s="686"/>
      <c r="P10" s="686"/>
      <c r="Q10" s="686"/>
      <c r="R10" s="686"/>
      <c r="S10" s="686"/>
      <c r="T10" s="686"/>
      <c r="U10" s="686"/>
      <c r="V10" s="686"/>
      <c r="W10" s="686"/>
      <c r="X10" s="686"/>
      <c r="Y10" s="686"/>
      <c r="Z10" s="686"/>
    </row>
    <row r="11" ht="10.5" customHeight="1">
      <c r="A11" s="565">
        <v>44575.0</v>
      </c>
      <c r="B11" s="566" t="s">
        <v>6033</v>
      </c>
      <c r="C11" s="566" t="s">
        <v>7063</v>
      </c>
      <c r="D11" s="566" t="s">
        <v>7064</v>
      </c>
      <c r="E11" s="567">
        <v>15300.0</v>
      </c>
      <c r="F11" s="567">
        <v>0.0</v>
      </c>
      <c r="G11" s="567">
        <v>15300.0</v>
      </c>
      <c r="H11" s="567">
        <v>15300.0</v>
      </c>
      <c r="I11" s="567">
        <v>0.0</v>
      </c>
      <c r="J11" s="566" t="s">
        <v>7065</v>
      </c>
      <c r="K11" s="688"/>
      <c r="L11" s="688"/>
      <c r="M11" s="688"/>
      <c r="N11" s="688"/>
      <c r="O11" s="686"/>
      <c r="P11" s="686"/>
      <c r="Q11" s="686"/>
      <c r="R11" s="686"/>
      <c r="S11" s="686"/>
      <c r="T11" s="686"/>
      <c r="U11" s="686"/>
      <c r="V11" s="686"/>
      <c r="W11" s="686"/>
      <c r="X11" s="686"/>
      <c r="Y11" s="686"/>
      <c r="Z11" s="686"/>
    </row>
    <row r="12" ht="10.5" customHeight="1">
      <c r="A12" s="565">
        <v>44587.0</v>
      </c>
      <c r="B12" s="566" t="s">
        <v>5141</v>
      </c>
      <c r="C12" s="566" t="s">
        <v>7066</v>
      </c>
      <c r="D12" s="566" t="s">
        <v>7067</v>
      </c>
      <c r="E12" s="567">
        <v>750.0</v>
      </c>
      <c r="F12" s="567">
        <v>0.0</v>
      </c>
      <c r="G12" s="567">
        <v>750.0</v>
      </c>
      <c r="H12" s="567">
        <v>750.0</v>
      </c>
      <c r="I12" s="567">
        <v>0.0</v>
      </c>
      <c r="J12" s="566" t="s">
        <v>5234</v>
      </c>
      <c r="K12" s="688"/>
      <c r="L12" s="688"/>
      <c r="M12" s="688"/>
      <c r="N12" s="688"/>
      <c r="O12" s="686"/>
      <c r="P12" s="686"/>
      <c r="Q12" s="686"/>
      <c r="R12" s="686"/>
      <c r="S12" s="686"/>
      <c r="T12" s="686"/>
      <c r="U12" s="686"/>
      <c r="V12" s="686"/>
      <c r="W12" s="686"/>
      <c r="X12" s="686"/>
      <c r="Y12" s="686"/>
      <c r="Z12" s="686"/>
    </row>
    <row r="13" ht="10.5" customHeight="1">
      <c r="A13" s="570" t="s">
        <v>5672</v>
      </c>
      <c r="B13" s="570"/>
      <c r="C13" s="570"/>
      <c r="D13" s="570"/>
      <c r="E13" s="571">
        <f t="shared" ref="E13:I13" si="1">SUM(E11:E12)</f>
        <v>16050</v>
      </c>
      <c r="F13" s="571">
        <f t="shared" si="1"/>
        <v>0</v>
      </c>
      <c r="G13" s="571">
        <f t="shared" si="1"/>
        <v>16050</v>
      </c>
      <c r="H13" s="571">
        <f t="shared" si="1"/>
        <v>16050</v>
      </c>
      <c r="I13" s="571">
        <f t="shared" si="1"/>
        <v>0</v>
      </c>
      <c r="J13" s="570"/>
      <c r="K13" s="688"/>
      <c r="L13" s="688"/>
      <c r="M13" s="688"/>
      <c r="N13" s="688"/>
      <c r="O13" s="686"/>
      <c r="P13" s="686"/>
      <c r="Q13" s="686"/>
      <c r="R13" s="686"/>
      <c r="S13" s="686"/>
      <c r="T13" s="686"/>
      <c r="U13" s="686"/>
      <c r="V13" s="686"/>
      <c r="W13" s="686"/>
      <c r="X13" s="686"/>
      <c r="Y13" s="686"/>
      <c r="Z13" s="686"/>
    </row>
    <row r="14" ht="12.75" customHeight="1">
      <c r="K14" s="688"/>
      <c r="L14" s="688"/>
      <c r="M14" s="688"/>
      <c r="N14" s="688"/>
      <c r="O14" s="686"/>
      <c r="P14" s="686"/>
      <c r="Q14" s="686"/>
      <c r="R14" s="686"/>
      <c r="S14" s="686"/>
      <c r="T14" s="686"/>
      <c r="U14" s="686"/>
      <c r="V14" s="686"/>
      <c r="W14" s="686"/>
      <c r="X14" s="686"/>
      <c r="Y14" s="686"/>
      <c r="Z14" s="686"/>
    </row>
    <row r="15" ht="12.75" customHeight="1">
      <c r="A15" s="564" t="s">
        <v>5673</v>
      </c>
      <c r="B15" s="13"/>
      <c r="C15" s="13"/>
      <c r="D15" s="13"/>
      <c r="E15" s="13"/>
      <c r="F15" s="13"/>
      <c r="G15" s="13"/>
      <c r="H15" s="13"/>
      <c r="I15" s="13"/>
      <c r="J15" s="13"/>
      <c r="K15" s="688"/>
      <c r="L15" s="688"/>
      <c r="M15" s="688"/>
      <c r="N15" s="688"/>
      <c r="O15" s="686"/>
      <c r="P15" s="686"/>
      <c r="Q15" s="686"/>
      <c r="R15" s="686"/>
      <c r="S15" s="686"/>
      <c r="T15" s="686"/>
      <c r="U15" s="686"/>
      <c r="V15" s="686"/>
      <c r="W15" s="686"/>
      <c r="X15" s="686"/>
      <c r="Y15" s="686"/>
      <c r="Z15" s="686"/>
    </row>
    <row r="16" ht="10.5" customHeight="1">
      <c r="A16" s="565">
        <v>44568.0</v>
      </c>
      <c r="B16" s="566" t="s">
        <v>6033</v>
      </c>
      <c r="C16" s="566" t="s">
        <v>7068</v>
      </c>
      <c r="D16" s="566" t="s">
        <v>7069</v>
      </c>
      <c r="E16" s="567">
        <v>4410.0</v>
      </c>
      <c r="F16" s="567">
        <v>0.0</v>
      </c>
      <c r="G16" s="567">
        <v>4939.2</v>
      </c>
      <c r="H16" s="567">
        <v>4410.0</v>
      </c>
      <c r="I16" s="567">
        <v>529.2</v>
      </c>
      <c r="J16" s="566" t="s">
        <v>5681</v>
      </c>
      <c r="K16" s="688"/>
      <c r="L16" s="688" t="s">
        <v>7070</v>
      </c>
      <c r="M16" s="688" t="s">
        <v>7071</v>
      </c>
      <c r="N16" s="688"/>
      <c r="O16" s="686"/>
      <c r="P16" s="686"/>
      <c r="Q16" s="686"/>
      <c r="R16" s="686"/>
      <c r="S16" s="686"/>
      <c r="T16" s="686"/>
      <c r="U16" s="686"/>
      <c r="V16" s="686"/>
      <c r="W16" s="686"/>
      <c r="X16" s="686"/>
      <c r="Y16" s="686"/>
      <c r="Z16" s="686"/>
    </row>
    <row r="17" ht="10.5" customHeight="1">
      <c r="A17" s="565">
        <v>44571.0</v>
      </c>
      <c r="B17" s="566" t="s">
        <v>6033</v>
      </c>
      <c r="C17" s="566" t="s">
        <v>7068</v>
      </c>
      <c r="D17" s="566" t="s">
        <v>7072</v>
      </c>
      <c r="E17" s="567">
        <v>133465.6</v>
      </c>
      <c r="F17" s="567">
        <v>0.0</v>
      </c>
      <c r="G17" s="567">
        <v>149481.47</v>
      </c>
      <c r="H17" s="567">
        <v>133465.6</v>
      </c>
      <c r="I17" s="567">
        <v>16015.87</v>
      </c>
      <c r="J17" s="566" t="s">
        <v>5687</v>
      </c>
      <c r="K17" s="688"/>
      <c r="L17" s="688" t="s">
        <v>7073</v>
      </c>
      <c r="M17" s="688" t="s">
        <v>7074</v>
      </c>
      <c r="N17" s="688"/>
      <c r="O17" s="686"/>
      <c r="P17" s="686"/>
      <c r="Q17" s="686"/>
      <c r="R17" s="686"/>
      <c r="S17" s="686"/>
      <c r="T17" s="686"/>
      <c r="U17" s="686"/>
      <c r="V17" s="686"/>
      <c r="W17" s="686"/>
      <c r="X17" s="686"/>
      <c r="Y17" s="686"/>
      <c r="Z17" s="686"/>
    </row>
    <row r="18" ht="10.5" customHeight="1">
      <c r="A18" s="565">
        <v>44571.0</v>
      </c>
      <c r="B18" s="566" t="s">
        <v>6033</v>
      </c>
      <c r="C18" s="566" t="s">
        <v>7068</v>
      </c>
      <c r="D18" s="566" t="s">
        <v>7075</v>
      </c>
      <c r="E18" s="567">
        <v>536469.15</v>
      </c>
      <c r="F18" s="567">
        <v>0.0</v>
      </c>
      <c r="G18" s="567">
        <v>600845.45</v>
      </c>
      <c r="H18" s="567">
        <v>536469.15</v>
      </c>
      <c r="I18" s="567">
        <v>64376.3</v>
      </c>
      <c r="J18" s="566" t="s">
        <v>5684</v>
      </c>
      <c r="K18" s="688"/>
      <c r="L18" s="688" t="s">
        <v>7076</v>
      </c>
      <c r="M18" s="688" t="s">
        <v>7077</v>
      </c>
      <c r="N18" s="688"/>
      <c r="O18" s="686"/>
      <c r="P18" s="686"/>
      <c r="Q18" s="686"/>
      <c r="R18" s="686"/>
      <c r="S18" s="686"/>
      <c r="T18" s="686"/>
      <c r="U18" s="686"/>
      <c r="V18" s="686"/>
      <c r="W18" s="686"/>
      <c r="X18" s="686"/>
      <c r="Y18" s="686"/>
      <c r="Z18" s="686"/>
    </row>
    <row r="19" ht="10.5" customHeight="1">
      <c r="A19" s="565">
        <v>44573.0</v>
      </c>
      <c r="B19" s="566" t="s">
        <v>6033</v>
      </c>
      <c r="C19" s="566" t="s">
        <v>7078</v>
      </c>
      <c r="D19" s="566" t="s">
        <v>7079</v>
      </c>
      <c r="E19" s="567">
        <v>1284.02</v>
      </c>
      <c r="F19" s="567">
        <v>0.0</v>
      </c>
      <c r="G19" s="567">
        <v>1438.1</v>
      </c>
      <c r="H19" s="567">
        <v>1284.02</v>
      </c>
      <c r="I19" s="567">
        <v>154.08</v>
      </c>
      <c r="J19" s="566" t="s">
        <v>5677</v>
      </c>
      <c r="K19" s="688"/>
      <c r="L19" s="688"/>
      <c r="M19" s="688" t="s">
        <v>7080</v>
      </c>
      <c r="N19" s="688"/>
      <c r="O19" s="686"/>
      <c r="P19" s="686"/>
      <c r="Q19" s="686"/>
      <c r="R19" s="686"/>
      <c r="S19" s="686"/>
      <c r="T19" s="686"/>
      <c r="U19" s="686"/>
      <c r="V19" s="686"/>
      <c r="W19" s="686"/>
      <c r="X19" s="686"/>
      <c r="Y19" s="686"/>
      <c r="Z19" s="686"/>
    </row>
    <row r="20" ht="10.5" customHeight="1">
      <c r="A20" s="565">
        <v>44574.0</v>
      </c>
      <c r="B20" s="566" t="s">
        <v>6033</v>
      </c>
      <c r="C20" s="566" t="s">
        <v>7081</v>
      </c>
      <c r="D20" s="566" t="s">
        <v>7082</v>
      </c>
      <c r="E20" s="567">
        <v>50000.0</v>
      </c>
      <c r="F20" s="567">
        <v>0.0</v>
      </c>
      <c r="G20" s="567">
        <v>56000.0</v>
      </c>
      <c r="H20" s="567">
        <v>50000.0</v>
      </c>
      <c r="I20" s="567">
        <v>6000.0</v>
      </c>
      <c r="J20" s="566" t="s">
        <v>5677</v>
      </c>
      <c r="K20" s="688"/>
      <c r="L20" s="688"/>
      <c r="M20" s="688"/>
      <c r="N20" s="688"/>
      <c r="O20" s="686"/>
      <c r="P20" s="686"/>
      <c r="Q20" s="686"/>
      <c r="R20" s="686"/>
      <c r="S20" s="686"/>
      <c r="T20" s="686"/>
      <c r="U20" s="686"/>
      <c r="V20" s="686"/>
      <c r="W20" s="686"/>
      <c r="X20" s="686"/>
      <c r="Y20" s="686"/>
      <c r="Z20" s="686"/>
    </row>
    <row r="21" ht="10.5" customHeight="1">
      <c r="A21" s="565">
        <v>44578.0</v>
      </c>
      <c r="B21" s="566" t="s">
        <v>5141</v>
      </c>
      <c r="C21" s="566" t="s">
        <v>7083</v>
      </c>
      <c r="D21" s="566" t="s">
        <v>7084</v>
      </c>
      <c r="E21" s="567">
        <v>178.57</v>
      </c>
      <c r="F21" s="567">
        <v>0.0</v>
      </c>
      <c r="G21" s="567">
        <v>200.0</v>
      </c>
      <c r="H21" s="567">
        <v>178.57</v>
      </c>
      <c r="I21" s="567">
        <v>21.43</v>
      </c>
      <c r="J21" s="566" t="s">
        <v>7085</v>
      </c>
      <c r="K21" s="688"/>
      <c r="L21" s="688"/>
      <c r="M21" s="688"/>
      <c r="N21" s="688"/>
      <c r="O21" s="686"/>
      <c r="P21" s="686"/>
      <c r="Q21" s="686"/>
      <c r="R21" s="686"/>
      <c r="S21" s="686"/>
      <c r="T21" s="686"/>
      <c r="U21" s="686"/>
      <c r="V21" s="686"/>
      <c r="W21" s="686"/>
      <c r="X21" s="686"/>
      <c r="Y21" s="686"/>
      <c r="Z21" s="686"/>
    </row>
    <row r="22" ht="10.5" customHeight="1">
      <c r="A22" s="565">
        <v>44580.0</v>
      </c>
      <c r="B22" s="566" t="s">
        <v>5141</v>
      </c>
      <c r="C22" s="566" t="s">
        <v>7086</v>
      </c>
      <c r="D22" s="566" t="s">
        <v>7087</v>
      </c>
      <c r="E22" s="567">
        <v>401.79</v>
      </c>
      <c r="F22" s="567">
        <v>0.0</v>
      </c>
      <c r="G22" s="567">
        <v>450.0</v>
      </c>
      <c r="H22" s="567">
        <v>401.79</v>
      </c>
      <c r="I22" s="567">
        <v>48.21</v>
      </c>
      <c r="J22" s="566" t="s">
        <v>7028</v>
      </c>
      <c r="K22" s="688"/>
      <c r="L22" s="688"/>
      <c r="M22" s="688"/>
      <c r="N22" s="688"/>
      <c r="O22" s="686"/>
      <c r="P22" s="686"/>
      <c r="Q22" s="686"/>
      <c r="R22" s="686"/>
      <c r="S22" s="686"/>
      <c r="T22" s="686"/>
      <c r="U22" s="686"/>
      <c r="V22" s="686"/>
      <c r="W22" s="686"/>
      <c r="X22" s="686"/>
      <c r="Y22" s="686"/>
      <c r="Z22" s="686"/>
    </row>
    <row r="23" ht="10.5" customHeight="1">
      <c r="A23" s="565">
        <v>44580.0</v>
      </c>
      <c r="B23" s="566" t="s">
        <v>5141</v>
      </c>
      <c r="C23" s="566" t="s">
        <v>7088</v>
      </c>
      <c r="D23" s="566" t="s">
        <v>7087</v>
      </c>
      <c r="E23" s="567">
        <v>294.64</v>
      </c>
      <c r="F23" s="567">
        <v>0.0</v>
      </c>
      <c r="G23" s="567">
        <v>330.0</v>
      </c>
      <c r="H23" s="567">
        <v>294.64</v>
      </c>
      <c r="I23" s="567">
        <v>35.36</v>
      </c>
      <c r="J23" s="566" t="s">
        <v>7028</v>
      </c>
      <c r="K23" s="688"/>
      <c r="L23" s="688"/>
      <c r="M23" s="688"/>
      <c r="N23" s="688"/>
      <c r="O23" s="686"/>
      <c r="P23" s="686"/>
      <c r="Q23" s="686"/>
      <c r="R23" s="686"/>
      <c r="S23" s="686"/>
      <c r="T23" s="686"/>
      <c r="U23" s="686"/>
      <c r="V23" s="686"/>
      <c r="W23" s="686"/>
      <c r="X23" s="686"/>
      <c r="Y23" s="686"/>
      <c r="Z23" s="686"/>
    </row>
    <row r="24" ht="10.5" customHeight="1">
      <c r="A24" s="565">
        <v>44588.0</v>
      </c>
      <c r="B24" s="566" t="s">
        <v>6033</v>
      </c>
      <c r="C24" s="566" t="s">
        <v>7089</v>
      </c>
      <c r="D24" s="566" t="s">
        <v>7090</v>
      </c>
      <c r="E24" s="567">
        <v>668036.0</v>
      </c>
      <c r="F24" s="567">
        <v>0.0</v>
      </c>
      <c r="G24" s="567">
        <v>7480.0</v>
      </c>
      <c r="H24" s="567">
        <v>6680.36</v>
      </c>
      <c r="I24" s="567">
        <v>801.64</v>
      </c>
      <c r="J24" s="566" t="s">
        <v>7028</v>
      </c>
      <c r="K24" s="688"/>
      <c r="L24" s="688" t="s">
        <v>7091</v>
      </c>
      <c r="M24" s="688" t="s">
        <v>7092</v>
      </c>
      <c r="N24" s="688"/>
      <c r="O24" s="686"/>
      <c r="P24" s="686"/>
      <c r="Q24" s="686"/>
      <c r="R24" s="686"/>
      <c r="S24" s="686"/>
      <c r="T24" s="686"/>
      <c r="U24" s="686"/>
      <c r="V24" s="686"/>
      <c r="W24" s="686"/>
      <c r="X24" s="686"/>
      <c r="Y24" s="686"/>
      <c r="Z24" s="686"/>
    </row>
    <row r="25" ht="10.5" customHeight="1">
      <c r="A25" s="570" t="s">
        <v>5773</v>
      </c>
      <c r="B25" s="570"/>
      <c r="C25" s="570"/>
      <c r="D25" s="570"/>
      <c r="E25" s="571">
        <f t="shared" ref="E25:I25" si="2">SUM(E16:E24)</f>
        <v>1394539.77</v>
      </c>
      <c r="F25" s="571">
        <f t="shared" si="2"/>
        <v>0</v>
      </c>
      <c r="G25" s="571">
        <f t="shared" si="2"/>
        <v>821164.22</v>
      </c>
      <c r="H25" s="571">
        <f t="shared" si="2"/>
        <v>733184.13</v>
      </c>
      <c r="I25" s="571">
        <f t="shared" si="2"/>
        <v>87982.09</v>
      </c>
      <c r="J25" s="570"/>
      <c r="K25" s="688"/>
      <c r="L25" s="688"/>
      <c r="M25" s="688"/>
      <c r="N25" s="688"/>
      <c r="O25" s="686"/>
      <c r="P25" s="686"/>
      <c r="Q25" s="686"/>
      <c r="R25" s="686"/>
      <c r="S25" s="686"/>
      <c r="T25" s="686"/>
      <c r="U25" s="686"/>
      <c r="V25" s="686"/>
      <c r="W25" s="686"/>
      <c r="X25" s="686"/>
      <c r="Y25" s="686"/>
      <c r="Z25" s="686"/>
    </row>
    <row r="26" ht="12.75" customHeight="1">
      <c r="K26" s="688"/>
      <c r="L26" s="688"/>
      <c r="M26" s="688"/>
      <c r="N26" s="688"/>
      <c r="O26" s="686"/>
      <c r="P26" s="686"/>
      <c r="Q26" s="686"/>
      <c r="R26" s="686"/>
      <c r="S26" s="686"/>
      <c r="T26" s="686"/>
      <c r="U26" s="686"/>
      <c r="V26" s="686"/>
      <c r="W26" s="686"/>
      <c r="X26" s="686"/>
      <c r="Y26" s="686"/>
      <c r="Z26" s="686"/>
    </row>
    <row r="27" ht="10.5" customHeight="1">
      <c r="A27" s="573" t="s">
        <v>5284</v>
      </c>
      <c r="B27" s="573"/>
      <c r="C27" s="573"/>
      <c r="D27" s="573"/>
      <c r="E27" s="574">
        <f t="shared" ref="E27:I27" si="3">SUM(E13,E25)</f>
        <v>1410589.77</v>
      </c>
      <c r="F27" s="574">
        <f t="shared" si="3"/>
        <v>0</v>
      </c>
      <c r="G27" s="574">
        <f t="shared" si="3"/>
        <v>837214.22</v>
      </c>
      <c r="H27" s="574">
        <f t="shared" si="3"/>
        <v>749234.13</v>
      </c>
      <c r="I27" s="574">
        <f t="shared" si="3"/>
        <v>87982.09</v>
      </c>
      <c r="J27" s="573"/>
      <c r="K27" s="688"/>
      <c r="L27" s="688"/>
      <c r="M27" s="688"/>
      <c r="N27" s="688"/>
      <c r="O27" s="686"/>
      <c r="P27" s="686"/>
      <c r="Q27" s="686"/>
      <c r="R27" s="686"/>
      <c r="S27" s="686"/>
      <c r="T27" s="686"/>
      <c r="U27" s="686"/>
      <c r="V27" s="686"/>
      <c r="W27" s="686"/>
      <c r="X27" s="686"/>
      <c r="Y27" s="686"/>
      <c r="Z27" s="686"/>
    </row>
    <row r="28" ht="14.25" customHeight="1">
      <c r="K28" s="688"/>
      <c r="L28" s="688"/>
      <c r="M28" s="688"/>
      <c r="N28" s="688"/>
      <c r="O28" s="686"/>
      <c r="P28" s="686"/>
      <c r="Q28" s="686"/>
      <c r="R28" s="686"/>
      <c r="S28" s="686"/>
      <c r="T28" s="686"/>
      <c r="U28" s="686"/>
      <c r="V28" s="686"/>
      <c r="W28" s="686"/>
      <c r="X28" s="686"/>
      <c r="Y28" s="686"/>
      <c r="Z28" s="686"/>
    </row>
    <row r="29" ht="14.25" customHeight="1">
      <c r="A29" s="576"/>
      <c r="B29" s="576"/>
      <c r="C29" s="576"/>
      <c r="D29" s="576"/>
      <c r="E29" s="576"/>
      <c r="F29" s="576"/>
      <c r="G29" s="576"/>
      <c r="H29" s="576"/>
      <c r="I29" s="576"/>
      <c r="J29" s="576"/>
      <c r="K29" s="689"/>
      <c r="L29" s="689"/>
      <c r="M29" s="689"/>
      <c r="N29" s="689"/>
      <c r="O29" s="657"/>
      <c r="P29" s="657"/>
      <c r="Q29" s="657"/>
      <c r="R29" s="657"/>
      <c r="S29" s="657"/>
      <c r="T29" s="657"/>
      <c r="U29" s="657"/>
      <c r="V29" s="657"/>
      <c r="W29" s="657"/>
      <c r="X29" s="657"/>
      <c r="Y29" s="657"/>
      <c r="Z29" s="657"/>
    </row>
    <row r="30" ht="14.25" customHeight="1">
      <c r="K30" s="688"/>
      <c r="L30" s="688"/>
      <c r="M30" s="688"/>
      <c r="N30" s="688"/>
      <c r="O30" s="686"/>
      <c r="P30" s="686"/>
      <c r="Q30" s="686"/>
      <c r="R30" s="686"/>
      <c r="S30" s="686"/>
      <c r="T30" s="686"/>
      <c r="U30" s="686"/>
      <c r="V30" s="686"/>
      <c r="W30" s="686"/>
      <c r="X30" s="686"/>
      <c r="Y30" s="686"/>
      <c r="Z30" s="686"/>
    </row>
    <row r="31" ht="24.75" customHeight="1">
      <c r="A31" s="558" t="s">
        <v>7060</v>
      </c>
      <c r="K31" s="686"/>
      <c r="L31" s="686"/>
      <c r="M31" s="686"/>
      <c r="N31" s="686"/>
      <c r="O31" s="686"/>
      <c r="P31" s="686"/>
      <c r="Q31" s="686"/>
      <c r="R31" s="686"/>
      <c r="S31" s="686"/>
      <c r="T31" s="686"/>
      <c r="U31" s="686"/>
      <c r="V31" s="686"/>
      <c r="W31" s="686"/>
      <c r="X31" s="686"/>
      <c r="Y31" s="686"/>
      <c r="Z31" s="686"/>
    </row>
    <row r="32" ht="18.0" customHeight="1">
      <c r="A32" s="559" t="s">
        <v>5129</v>
      </c>
      <c r="K32" s="686"/>
      <c r="L32" s="686"/>
      <c r="M32" s="686"/>
      <c r="N32" s="686"/>
      <c r="O32" s="686"/>
      <c r="P32" s="686"/>
      <c r="Q32" s="686"/>
      <c r="R32" s="686"/>
      <c r="S32" s="686"/>
      <c r="T32" s="686"/>
      <c r="U32" s="686"/>
      <c r="V32" s="686"/>
      <c r="W32" s="686"/>
      <c r="X32" s="686"/>
      <c r="Y32" s="686"/>
      <c r="Z32" s="686"/>
    </row>
    <row r="33" ht="18.0" customHeight="1">
      <c r="A33" s="559" t="s">
        <v>6031</v>
      </c>
      <c r="K33" s="686"/>
      <c r="L33" s="686"/>
      <c r="M33" s="686"/>
      <c r="N33" s="686"/>
      <c r="O33" s="686"/>
      <c r="P33" s="686"/>
      <c r="Q33" s="686"/>
      <c r="R33" s="686"/>
      <c r="S33" s="686"/>
      <c r="T33" s="686"/>
      <c r="U33" s="686"/>
      <c r="V33" s="686"/>
      <c r="W33" s="686"/>
      <c r="X33" s="686"/>
      <c r="Y33" s="686"/>
      <c r="Z33" s="686"/>
    </row>
    <row r="34" ht="18.0" customHeight="1">
      <c r="A34" s="559" t="s">
        <v>6010</v>
      </c>
      <c r="K34" s="686"/>
      <c r="L34" s="686"/>
      <c r="M34" s="686"/>
      <c r="N34" s="686"/>
      <c r="O34" s="686"/>
      <c r="P34" s="686"/>
      <c r="Q34" s="686"/>
      <c r="R34" s="686"/>
      <c r="S34" s="686"/>
      <c r="T34" s="686"/>
      <c r="U34" s="686"/>
      <c r="V34" s="686"/>
      <c r="W34" s="686"/>
      <c r="X34" s="686"/>
      <c r="Y34" s="686"/>
      <c r="Z34" s="686"/>
    </row>
    <row r="35" ht="12.75" customHeight="1">
      <c r="K35" s="686"/>
      <c r="L35" s="686"/>
      <c r="M35" s="686"/>
      <c r="N35" s="686"/>
      <c r="O35" s="686"/>
      <c r="P35" s="686"/>
      <c r="Q35" s="686"/>
      <c r="R35" s="686"/>
      <c r="S35" s="686"/>
      <c r="T35" s="686"/>
      <c r="U35" s="686"/>
      <c r="V35" s="686"/>
      <c r="W35" s="686"/>
      <c r="X35" s="686"/>
      <c r="Y35" s="686"/>
      <c r="Z35" s="686"/>
    </row>
    <row r="36" ht="14.25" customHeight="1">
      <c r="A36" s="560" t="s">
        <v>7061</v>
      </c>
      <c r="K36" s="686"/>
      <c r="L36" s="686"/>
      <c r="M36" s="686"/>
      <c r="N36" s="686"/>
      <c r="O36" s="686"/>
      <c r="P36" s="686"/>
      <c r="Q36" s="686"/>
      <c r="R36" s="686"/>
      <c r="S36" s="686"/>
      <c r="T36" s="686"/>
      <c r="U36" s="686"/>
      <c r="V36" s="686"/>
      <c r="W36" s="686"/>
      <c r="X36" s="686"/>
      <c r="Y36" s="686"/>
      <c r="Z36" s="686"/>
    </row>
    <row r="37" ht="12.75" customHeight="1">
      <c r="K37" s="686"/>
      <c r="L37" s="686"/>
      <c r="M37" s="686"/>
      <c r="N37" s="686"/>
      <c r="O37" s="686"/>
      <c r="P37" s="686"/>
      <c r="Q37" s="686"/>
      <c r="R37" s="686"/>
      <c r="S37" s="686"/>
      <c r="T37" s="686"/>
      <c r="U37" s="686"/>
      <c r="V37" s="686"/>
      <c r="W37" s="686"/>
      <c r="X37" s="686"/>
      <c r="Y37" s="686"/>
      <c r="Z37" s="686"/>
    </row>
    <row r="38" ht="10.5" customHeight="1">
      <c r="A38" s="561" t="s">
        <v>97</v>
      </c>
      <c r="B38" s="561" t="s">
        <v>5132</v>
      </c>
      <c r="C38" s="561" t="s">
        <v>101</v>
      </c>
      <c r="D38" s="561" t="s">
        <v>5134</v>
      </c>
      <c r="E38" s="562" t="s">
        <v>5135</v>
      </c>
      <c r="F38" s="562" t="s">
        <v>5136</v>
      </c>
      <c r="G38" s="562" t="s">
        <v>5137</v>
      </c>
      <c r="H38" s="562" t="s">
        <v>5138</v>
      </c>
      <c r="I38" s="562" t="s">
        <v>5139</v>
      </c>
      <c r="J38" s="561" t="s">
        <v>5140</v>
      </c>
      <c r="K38" s="686"/>
      <c r="L38" s="686"/>
      <c r="M38" s="686"/>
      <c r="N38" s="686"/>
      <c r="O38" s="686"/>
      <c r="P38" s="686"/>
      <c r="Q38" s="686"/>
      <c r="R38" s="686"/>
      <c r="S38" s="686"/>
      <c r="T38" s="686"/>
      <c r="U38" s="686"/>
      <c r="V38" s="686"/>
      <c r="W38" s="686"/>
      <c r="X38" s="686"/>
      <c r="Y38" s="686"/>
      <c r="Z38" s="686"/>
    </row>
    <row r="39" ht="12.75" customHeight="1">
      <c r="K39" s="686"/>
      <c r="L39" s="686"/>
      <c r="M39" s="686"/>
      <c r="N39" s="686"/>
      <c r="O39" s="686"/>
      <c r="P39" s="686"/>
      <c r="Q39" s="686"/>
      <c r="R39" s="686"/>
      <c r="S39" s="686"/>
      <c r="T39" s="686"/>
      <c r="U39" s="686"/>
      <c r="V39" s="686"/>
      <c r="W39" s="686"/>
      <c r="X39" s="686"/>
      <c r="Y39" s="686"/>
      <c r="Z39" s="686"/>
    </row>
    <row r="40" ht="12.75" customHeight="1">
      <c r="A40" s="564" t="s">
        <v>5632</v>
      </c>
      <c r="B40" s="13"/>
      <c r="C40" s="13"/>
      <c r="D40" s="13"/>
      <c r="E40" s="13"/>
      <c r="F40" s="13"/>
      <c r="G40" s="13"/>
      <c r="H40" s="13"/>
      <c r="I40" s="13"/>
      <c r="J40" s="13"/>
      <c r="K40" s="686"/>
      <c r="L40" s="686"/>
      <c r="M40" s="686"/>
      <c r="N40" s="686"/>
      <c r="O40" s="686"/>
      <c r="P40" s="686"/>
      <c r="Q40" s="686"/>
      <c r="R40" s="686"/>
      <c r="S40" s="686"/>
      <c r="T40" s="686"/>
      <c r="U40" s="686"/>
      <c r="V40" s="686"/>
      <c r="W40" s="686"/>
      <c r="X40" s="686"/>
      <c r="Y40" s="686"/>
      <c r="Z40" s="686"/>
    </row>
    <row r="41" ht="10.5" customHeight="1">
      <c r="A41" s="565">
        <v>44606.0</v>
      </c>
      <c r="B41" s="566" t="s">
        <v>5141</v>
      </c>
      <c r="C41" s="566" t="s">
        <v>7093</v>
      </c>
      <c r="D41" s="566" t="s">
        <v>7094</v>
      </c>
      <c r="E41" s="567">
        <v>300.0</v>
      </c>
      <c r="F41" s="567">
        <v>0.0</v>
      </c>
      <c r="G41" s="567">
        <v>300.0</v>
      </c>
      <c r="H41" s="567">
        <v>300.0</v>
      </c>
      <c r="I41" s="567">
        <v>0.0</v>
      </c>
      <c r="J41" s="566" t="s">
        <v>5660</v>
      </c>
      <c r="K41" s="686"/>
      <c r="L41" s="686"/>
      <c r="M41" s="686"/>
      <c r="N41" s="686"/>
      <c r="O41" s="686"/>
      <c r="P41" s="686"/>
      <c r="Q41" s="686"/>
      <c r="R41" s="686"/>
      <c r="S41" s="686"/>
      <c r="T41" s="686"/>
      <c r="U41" s="686"/>
      <c r="V41" s="686"/>
      <c r="W41" s="686"/>
      <c r="X41" s="686"/>
      <c r="Y41" s="686"/>
      <c r="Z41" s="686"/>
    </row>
    <row r="42" ht="10.5" customHeight="1">
      <c r="A42" s="565">
        <v>44608.0</v>
      </c>
      <c r="B42" s="566" t="s">
        <v>6033</v>
      </c>
      <c r="C42" s="566" t="s">
        <v>7095</v>
      </c>
      <c r="D42" s="566" t="s">
        <v>7096</v>
      </c>
      <c r="E42" s="567">
        <v>2500.0</v>
      </c>
      <c r="F42" s="567">
        <v>0.0</v>
      </c>
      <c r="G42" s="567">
        <v>2500.0</v>
      </c>
      <c r="H42" s="567">
        <v>2500.0</v>
      </c>
      <c r="I42" s="567">
        <v>0.0</v>
      </c>
      <c r="J42" s="566" t="s">
        <v>5145</v>
      </c>
      <c r="K42" s="686"/>
      <c r="L42" s="686"/>
      <c r="M42" s="686"/>
      <c r="N42" s="686"/>
      <c r="O42" s="686"/>
      <c r="P42" s="686"/>
      <c r="Q42" s="686"/>
      <c r="R42" s="686"/>
      <c r="S42" s="686"/>
      <c r="T42" s="686"/>
      <c r="U42" s="686"/>
      <c r="V42" s="686"/>
      <c r="W42" s="686"/>
      <c r="X42" s="686"/>
      <c r="Y42" s="686"/>
      <c r="Z42" s="686"/>
    </row>
    <row r="43" ht="10.5" customHeight="1">
      <c r="A43" s="565">
        <v>44608.0</v>
      </c>
      <c r="B43" s="566" t="s">
        <v>6033</v>
      </c>
      <c r="C43" s="566" t="s">
        <v>7095</v>
      </c>
      <c r="D43" s="566" t="s">
        <v>7097</v>
      </c>
      <c r="E43" s="567">
        <v>2500.0</v>
      </c>
      <c r="F43" s="567">
        <v>0.0</v>
      </c>
      <c r="G43" s="567">
        <v>2500.0</v>
      </c>
      <c r="H43" s="567">
        <v>2500.0</v>
      </c>
      <c r="I43" s="567">
        <v>0.0</v>
      </c>
      <c r="J43" s="566" t="s">
        <v>5145</v>
      </c>
      <c r="K43" s="686"/>
      <c r="L43" s="686"/>
      <c r="M43" s="686"/>
      <c r="N43" s="686"/>
      <c r="O43" s="686"/>
      <c r="P43" s="686"/>
      <c r="Q43" s="686"/>
      <c r="R43" s="686"/>
      <c r="S43" s="686"/>
      <c r="T43" s="686"/>
      <c r="U43" s="686"/>
      <c r="V43" s="686"/>
      <c r="W43" s="686"/>
      <c r="X43" s="686"/>
      <c r="Y43" s="686"/>
      <c r="Z43" s="686"/>
    </row>
    <row r="44" ht="10.5" customHeight="1">
      <c r="A44" s="570" t="s">
        <v>5672</v>
      </c>
      <c r="B44" s="570"/>
      <c r="C44" s="570"/>
      <c r="D44" s="570"/>
      <c r="E44" s="571">
        <f t="shared" ref="E44:I44" si="4">SUM(E41:E43)</f>
        <v>5300</v>
      </c>
      <c r="F44" s="571">
        <f t="shared" si="4"/>
        <v>0</v>
      </c>
      <c r="G44" s="571">
        <f t="shared" si="4"/>
        <v>5300</v>
      </c>
      <c r="H44" s="571">
        <f t="shared" si="4"/>
        <v>5300</v>
      </c>
      <c r="I44" s="571">
        <f t="shared" si="4"/>
        <v>0</v>
      </c>
      <c r="J44" s="570"/>
      <c r="K44" s="686"/>
      <c r="L44" s="686"/>
      <c r="M44" s="686"/>
      <c r="N44" s="686"/>
      <c r="O44" s="686"/>
      <c r="P44" s="686"/>
      <c r="Q44" s="686"/>
      <c r="R44" s="686"/>
      <c r="S44" s="686"/>
      <c r="T44" s="686"/>
      <c r="U44" s="686"/>
      <c r="V44" s="686"/>
      <c r="W44" s="686"/>
      <c r="X44" s="686"/>
      <c r="Y44" s="686"/>
      <c r="Z44" s="686"/>
    </row>
    <row r="45" ht="12.75" customHeight="1">
      <c r="K45" s="686"/>
      <c r="L45" s="686"/>
      <c r="M45" s="686"/>
      <c r="N45" s="686"/>
      <c r="O45" s="686"/>
      <c r="P45" s="686"/>
      <c r="Q45" s="686"/>
      <c r="R45" s="686"/>
      <c r="S45" s="686"/>
      <c r="T45" s="686"/>
      <c r="U45" s="686"/>
      <c r="V45" s="686"/>
      <c r="W45" s="686"/>
      <c r="X45" s="686"/>
      <c r="Y45" s="686"/>
      <c r="Z45" s="686"/>
    </row>
    <row r="46" ht="12.75" customHeight="1">
      <c r="A46" s="564" t="s">
        <v>5673</v>
      </c>
      <c r="B46" s="13"/>
      <c r="C46" s="13"/>
      <c r="D46" s="13"/>
      <c r="E46" s="13"/>
      <c r="F46" s="13"/>
      <c r="G46" s="13"/>
      <c r="H46" s="13"/>
      <c r="I46" s="13"/>
      <c r="J46" s="13"/>
      <c r="K46" s="686"/>
      <c r="L46" s="686"/>
      <c r="M46" s="686"/>
      <c r="N46" s="686"/>
      <c r="O46" s="686"/>
      <c r="P46" s="686"/>
      <c r="Q46" s="686"/>
      <c r="R46" s="686"/>
      <c r="S46" s="686"/>
      <c r="T46" s="686"/>
      <c r="U46" s="686"/>
      <c r="V46" s="686"/>
      <c r="W46" s="686"/>
      <c r="X46" s="686"/>
      <c r="Y46" s="686"/>
      <c r="Z46" s="686"/>
    </row>
    <row r="47" ht="10.5" customHeight="1">
      <c r="A47" s="565">
        <v>44597.0</v>
      </c>
      <c r="B47" s="566" t="s">
        <v>6033</v>
      </c>
      <c r="C47" s="566" t="s">
        <v>7068</v>
      </c>
      <c r="D47" s="566" t="s">
        <v>7098</v>
      </c>
      <c r="E47" s="567">
        <v>429175.33</v>
      </c>
      <c r="F47" s="567">
        <v>0.0</v>
      </c>
      <c r="G47" s="567">
        <v>480676.37</v>
      </c>
      <c r="H47" s="567">
        <v>429175.33</v>
      </c>
      <c r="I47" s="567">
        <v>51501.04</v>
      </c>
      <c r="J47" s="566" t="s">
        <v>5684</v>
      </c>
      <c r="K47" s="686"/>
      <c r="L47" s="686"/>
      <c r="M47" s="686"/>
      <c r="N47" s="686"/>
      <c r="O47" s="686"/>
      <c r="P47" s="686"/>
      <c r="Q47" s="686"/>
      <c r="R47" s="686"/>
      <c r="S47" s="686"/>
      <c r="T47" s="686"/>
      <c r="U47" s="686"/>
      <c r="V47" s="686"/>
      <c r="W47" s="686"/>
      <c r="X47" s="686"/>
      <c r="Y47" s="686"/>
      <c r="Z47" s="686"/>
    </row>
    <row r="48" ht="10.5" customHeight="1">
      <c r="A48" s="565">
        <v>44597.0</v>
      </c>
      <c r="B48" s="566" t="s">
        <v>6033</v>
      </c>
      <c r="C48" s="566" t="s">
        <v>7068</v>
      </c>
      <c r="D48" s="566" t="s">
        <v>7098</v>
      </c>
      <c r="E48" s="567">
        <v>107293.83</v>
      </c>
      <c r="F48" s="567">
        <v>0.0</v>
      </c>
      <c r="G48" s="567">
        <v>120169.09</v>
      </c>
      <c r="H48" s="567">
        <v>107293.83</v>
      </c>
      <c r="I48" s="567">
        <v>12875.26</v>
      </c>
      <c r="J48" s="566" t="s">
        <v>5684</v>
      </c>
      <c r="K48" s="686"/>
      <c r="L48" s="686"/>
      <c r="M48" s="686"/>
      <c r="N48" s="686"/>
      <c r="O48" s="686"/>
      <c r="P48" s="686"/>
      <c r="Q48" s="686"/>
      <c r="R48" s="686"/>
      <c r="S48" s="686"/>
      <c r="T48" s="686"/>
      <c r="U48" s="686"/>
      <c r="V48" s="686"/>
      <c r="W48" s="686"/>
      <c r="X48" s="686"/>
      <c r="Y48" s="686"/>
      <c r="Z48" s="686"/>
    </row>
    <row r="49" ht="10.5" customHeight="1">
      <c r="A49" s="565">
        <v>44597.0</v>
      </c>
      <c r="B49" s="566" t="s">
        <v>6033</v>
      </c>
      <c r="C49" s="566" t="s">
        <v>7068</v>
      </c>
      <c r="D49" s="566" t="s">
        <v>7099</v>
      </c>
      <c r="E49" s="567">
        <v>133465.6</v>
      </c>
      <c r="F49" s="567">
        <v>0.0</v>
      </c>
      <c r="G49" s="567">
        <v>149481.47</v>
      </c>
      <c r="H49" s="567">
        <v>133465.6</v>
      </c>
      <c r="I49" s="567">
        <v>16015.87</v>
      </c>
      <c r="J49" s="566" t="s">
        <v>5687</v>
      </c>
      <c r="K49" s="686"/>
      <c r="L49" s="686"/>
      <c r="M49" s="686"/>
      <c r="N49" s="686"/>
      <c r="O49" s="686"/>
      <c r="P49" s="686"/>
      <c r="Q49" s="686"/>
      <c r="R49" s="686"/>
      <c r="S49" s="686"/>
      <c r="T49" s="686"/>
      <c r="U49" s="686"/>
      <c r="V49" s="686"/>
      <c r="W49" s="686"/>
      <c r="X49" s="686"/>
      <c r="Y49" s="686"/>
      <c r="Z49" s="686"/>
    </row>
    <row r="50" ht="10.5" customHeight="1">
      <c r="A50" s="565">
        <v>44600.0</v>
      </c>
      <c r="B50" s="566" t="s">
        <v>6033</v>
      </c>
      <c r="C50" s="566" t="s">
        <v>7068</v>
      </c>
      <c r="D50" s="566" t="s">
        <v>7100</v>
      </c>
      <c r="E50" s="567">
        <v>4410.0</v>
      </c>
      <c r="F50" s="567">
        <v>0.0</v>
      </c>
      <c r="G50" s="567">
        <v>4939.2</v>
      </c>
      <c r="H50" s="567">
        <v>4410.0</v>
      </c>
      <c r="I50" s="567">
        <v>529.2</v>
      </c>
      <c r="J50" s="566" t="s">
        <v>5681</v>
      </c>
      <c r="K50" s="686"/>
      <c r="L50" s="686"/>
      <c r="M50" s="686"/>
      <c r="N50" s="686"/>
      <c r="O50" s="686"/>
      <c r="P50" s="686"/>
      <c r="Q50" s="686"/>
      <c r="R50" s="686"/>
      <c r="S50" s="686"/>
      <c r="T50" s="686"/>
      <c r="U50" s="686"/>
      <c r="V50" s="686"/>
      <c r="W50" s="686"/>
      <c r="X50" s="686"/>
      <c r="Y50" s="686"/>
      <c r="Z50" s="686"/>
    </row>
    <row r="51" ht="10.5" customHeight="1">
      <c r="A51" s="565">
        <v>44600.0</v>
      </c>
      <c r="B51" s="566" t="s">
        <v>6033</v>
      </c>
      <c r="C51" s="566" t="s">
        <v>7068</v>
      </c>
      <c r="D51" s="566" t="s">
        <v>7101</v>
      </c>
      <c r="E51" s="567">
        <v>13029.66</v>
      </c>
      <c r="F51" s="567">
        <v>0.0</v>
      </c>
      <c r="G51" s="567">
        <v>14593.22</v>
      </c>
      <c r="H51" s="567">
        <v>13029.66</v>
      </c>
      <c r="I51" s="567">
        <v>1563.56</v>
      </c>
      <c r="J51" s="566" t="s">
        <v>5706</v>
      </c>
      <c r="K51" s="686"/>
      <c r="L51" s="686"/>
      <c r="M51" s="686"/>
      <c r="N51" s="686"/>
      <c r="O51" s="686"/>
      <c r="P51" s="686"/>
      <c r="Q51" s="686"/>
      <c r="R51" s="686"/>
      <c r="S51" s="686"/>
      <c r="T51" s="686"/>
      <c r="U51" s="686"/>
      <c r="V51" s="686"/>
      <c r="W51" s="686"/>
      <c r="X51" s="686"/>
      <c r="Y51" s="686"/>
      <c r="Z51" s="686"/>
    </row>
    <row r="52" ht="10.5" customHeight="1">
      <c r="A52" s="565">
        <v>44600.0</v>
      </c>
      <c r="B52" s="566" t="s">
        <v>6033</v>
      </c>
      <c r="C52" s="566" t="s">
        <v>7081</v>
      </c>
      <c r="D52" s="566" t="s">
        <v>7102</v>
      </c>
      <c r="E52" s="567">
        <v>50000.0</v>
      </c>
      <c r="F52" s="567">
        <v>0.0</v>
      </c>
      <c r="G52" s="567">
        <v>56000.0</v>
      </c>
      <c r="H52" s="567">
        <v>50000.0</v>
      </c>
      <c r="I52" s="567">
        <v>6000.0</v>
      </c>
      <c r="J52" s="566" t="s">
        <v>5677</v>
      </c>
      <c r="K52" s="686"/>
      <c r="L52" s="686"/>
      <c r="M52" s="686"/>
      <c r="N52" s="686"/>
      <c r="O52" s="686"/>
      <c r="P52" s="686"/>
      <c r="Q52" s="686"/>
      <c r="R52" s="686"/>
      <c r="S52" s="686"/>
      <c r="T52" s="686"/>
      <c r="U52" s="686"/>
      <c r="V52" s="686"/>
      <c r="W52" s="686"/>
      <c r="X52" s="686"/>
      <c r="Y52" s="686"/>
      <c r="Z52" s="686"/>
    </row>
    <row r="53" ht="10.5" customHeight="1">
      <c r="A53" s="565">
        <v>44600.0</v>
      </c>
      <c r="B53" s="566" t="s">
        <v>6033</v>
      </c>
      <c r="C53" s="566" t="s">
        <v>7068</v>
      </c>
      <c r="D53" s="566" t="s">
        <v>7101</v>
      </c>
      <c r="E53" s="567">
        <v>2275.49</v>
      </c>
      <c r="F53" s="567">
        <v>0.0</v>
      </c>
      <c r="G53" s="567">
        <v>2548.55</v>
      </c>
      <c r="H53" s="567">
        <v>2275.49</v>
      </c>
      <c r="I53" s="567">
        <v>273.06</v>
      </c>
      <c r="J53" s="566" t="s">
        <v>5234</v>
      </c>
      <c r="K53" s="686"/>
      <c r="L53" s="686"/>
      <c r="M53" s="686"/>
      <c r="N53" s="686"/>
      <c r="O53" s="686"/>
      <c r="P53" s="686"/>
      <c r="Q53" s="686"/>
      <c r="R53" s="686"/>
      <c r="S53" s="686"/>
      <c r="T53" s="686"/>
      <c r="U53" s="686"/>
      <c r="V53" s="686"/>
      <c r="W53" s="686"/>
      <c r="X53" s="686"/>
      <c r="Y53" s="686"/>
      <c r="Z53" s="686"/>
    </row>
    <row r="54" ht="10.5" customHeight="1">
      <c r="A54" s="565">
        <v>44604.0</v>
      </c>
      <c r="B54" s="566" t="s">
        <v>6033</v>
      </c>
      <c r="C54" s="566" t="s">
        <v>7078</v>
      </c>
      <c r="D54" s="566" t="s">
        <v>7103</v>
      </c>
      <c r="E54" s="567">
        <v>1284.02</v>
      </c>
      <c r="F54" s="567">
        <v>0.0</v>
      </c>
      <c r="G54" s="567">
        <v>1438.1</v>
      </c>
      <c r="H54" s="567">
        <v>1284.02</v>
      </c>
      <c r="I54" s="567">
        <v>154.08</v>
      </c>
      <c r="J54" s="566" t="s">
        <v>5677</v>
      </c>
      <c r="K54" s="686"/>
      <c r="L54" s="686"/>
      <c r="M54" s="686"/>
      <c r="N54" s="686"/>
      <c r="O54" s="686"/>
      <c r="P54" s="686"/>
      <c r="Q54" s="686"/>
      <c r="R54" s="686"/>
      <c r="S54" s="686"/>
      <c r="T54" s="686"/>
      <c r="U54" s="686"/>
      <c r="V54" s="686"/>
      <c r="W54" s="686"/>
      <c r="X54" s="686"/>
      <c r="Y54" s="686"/>
      <c r="Z54" s="686"/>
    </row>
    <row r="55" ht="10.5" customHeight="1">
      <c r="A55" s="565">
        <v>44606.0</v>
      </c>
      <c r="B55" s="566" t="s">
        <v>6033</v>
      </c>
      <c r="C55" s="566" t="s">
        <v>6101</v>
      </c>
      <c r="D55" s="566" t="s">
        <v>6035</v>
      </c>
      <c r="E55" s="567">
        <v>1256.21</v>
      </c>
      <c r="F55" s="567">
        <v>0.0</v>
      </c>
      <c r="G55" s="567">
        <v>1406.95</v>
      </c>
      <c r="H55" s="567">
        <v>1256.21</v>
      </c>
      <c r="I55" s="567">
        <v>150.74</v>
      </c>
      <c r="J55" s="566" t="s">
        <v>5636</v>
      </c>
      <c r="K55" s="686"/>
      <c r="L55" s="686"/>
      <c r="M55" s="686"/>
      <c r="N55" s="686"/>
      <c r="O55" s="686"/>
      <c r="P55" s="686"/>
      <c r="Q55" s="686"/>
      <c r="R55" s="686"/>
      <c r="S55" s="686"/>
      <c r="T55" s="686"/>
      <c r="U55" s="686"/>
      <c r="V55" s="686"/>
      <c r="W55" s="686"/>
      <c r="X55" s="686"/>
      <c r="Y55" s="686"/>
      <c r="Z55" s="686"/>
    </row>
    <row r="56" ht="10.5" customHeight="1">
      <c r="A56" s="565">
        <v>44606.0</v>
      </c>
      <c r="B56" s="566" t="s">
        <v>6033</v>
      </c>
      <c r="C56" s="566" t="s">
        <v>6101</v>
      </c>
      <c r="D56" s="566" t="s">
        <v>6035</v>
      </c>
      <c r="E56" s="567">
        <v>446.43</v>
      </c>
      <c r="F56" s="567">
        <v>0.0</v>
      </c>
      <c r="G56" s="567">
        <v>500.0</v>
      </c>
      <c r="H56" s="567">
        <v>446.43</v>
      </c>
      <c r="I56" s="567">
        <v>53.57</v>
      </c>
      <c r="J56" s="566" t="s">
        <v>5636</v>
      </c>
      <c r="K56" s="686"/>
      <c r="L56" s="686"/>
      <c r="M56" s="686"/>
      <c r="N56" s="686"/>
      <c r="O56" s="686"/>
      <c r="P56" s="686"/>
      <c r="Q56" s="686"/>
      <c r="R56" s="686"/>
      <c r="S56" s="686"/>
      <c r="T56" s="686"/>
      <c r="U56" s="686"/>
      <c r="V56" s="686"/>
      <c r="W56" s="686"/>
      <c r="X56" s="686"/>
      <c r="Y56" s="686"/>
      <c r="Z56" s="686"/>
    </row>
    <row r="57" ht="10.5" customHeight="1">
      <c r="A57" s="565">
        <v>44606.0</v>
      </c>
      <c r="B57" s="566" t="s">
        <v>6033</v>
      </c>
      <c r="C57" s="566" t="s">
        <v>6101</v>
      </c>
      <c r="D57" s="566" t="s">
        <v>6035</v>
      </c>
      <c r="E57" s="567">
        <v>2804.07</v>
      </c>
      <c r="F57" s="567">
        <v>0.0</v>
      </c>
      <c r="G57" s="567">
        <v>3140.56</v>
      </c>
      <c r="H57" s="567">
        <v>2804.07</v>
      </c>
      <c r="I57" s="567">
        <v>336.49</v>
      </c>
      <c r="J57" s="566" t="s">
        <v>5636</v>
      </c>
      <c r="K57" s="686"/>
      <c r="L57" s="686"/>
      <c r="M57" s="686"/>
      <c r="N57" s="686"/>
      <c r="O57" s="686"/>
      <c r="P57" s="686"/>
      <c r="Q57" s="686"/>
      <c r="R57" s="686"/>
      <c r="S57" s="686"/>
      <c r="T57" s="686"/>
      <c r="U57" s="686"/>
      <c r="V57" s="686"/>
      <c r="W57" s="686"/>
      <c r="X57" s="686"/>
      <c r="Y57" s="686"/>
      <c r="Z57" s="686"/>
    </row>
    <row r="58" ht="10.5" customHeight="1">
      <c r="A58" s="565">
        <v>44606.0</v>
      </c>
      <c r="B58" s="566" t="s">
        <v>6033</v>
      </c>
      <c r="C58" s="566" t="s">
        <v>6101</v>
      </c>
      <c r="D58" s="566" t="s">
        <v>6035</v>
      </c>
      <c r="E58" s="567">
        <v>588.84</v>
      </c>
      <c r="F58" s="567">
        <v>0.0</v>
      </c>
      <c r="G58" s="567">
        <v>659.5</v>
      </c>
      <c r="H58" s="567">
        <v>588.84</v>
      </c>
      <c r="I58" s="567">
        <v>70.66</v>
      </c>
      <c r="J58" s="566" t="s">
        <v>5636</v>
      </c>
      <c r="K58" s="686"/>
      <c r="L58" s="686"/>
      <c r="M58" s="686"/>
      <c r="N58" s="686"/>
      <c r="O58" s="686"/>
      <c r="P58" s="686"/>
      <c r="Q58" s="686"/>
      <c r="R58" s="686"/>
      <c r="S58" s="686"/>
      <c r="T58" s="686"/>
      <c r="U58" s="686"/>
      <c r="V58" s="686"/>
      <c r="W58" s="686"/>
      <c r="X58" s="686"/>
      <c r="Y58" s="686"/>
      <c r="Z58" s="686"/>
    </row>
    <row r="59" ht="10.5" customHeight="1">
      <c r="A59" s="565">
        <v>44606.0</v>
      </c>
      <c r="B59" s="566" t="s">
        <v>6033</v>
      </c>
      <c r="C59" s="566" t="s">
        <v>6101</v>
      </c>
      <c r="D59" s="566" t="s">
        <v>6035</v>
      </c>
      <c r="E59" s="567">
        <v>2073.87</v>
      </c>
      <c r="F59" s="567">
        <v>0.0</v>
      </c>
      <c r="G59" s="567">
        <v>2322.73</v>
      </c>
      <c r="H59" s="567">
        <v>2073.87</v>
      </c>
      <c r="I59" s="567">
        <v>248.86</v>
      </c>
      <c r="J59" s="566" t="s">
        <v>5636</v>
      </c>
      <c r="K59" s="686"/>
      <c r="L59" s="686"/>
      <c r="M59" s="686"/>
      <c r="N59" s="686"/>
      <c r="O59" s="686"/>
      <c r="P59" s="686"/>
      <c r="Q59" s="686"/>
      <c r="R59" s="686"/>
      <c r="S59" s="686"/>
      <c r="T59" s="686"/>
      <c r="U59" s="686"/>
      <c r="V59" s="686"/>
      <c r="W59" s="686"/>
      <c r="X59" s="686"/>
      <c r="Y59" s="686"/>
      <c r="Z59" s="686"/>
    </row>
    <row r="60" ht="10.5" customHeight="1">
      <c r="A60" s="565">
        <v>44606.0</v>
      </c>
      <c r="B60" s="566" t="s">
        <v>6033</v>
      </c>
      <c r="C60" s="566" t="s">
        <v>6101</v>
      </c>
      <c r="D60" s="566" t="s">
        <v>6035</v>
      </c>
      <c r="E60" s="567">
        <v>3303.6</v>
      </c>
      <c r="F60" s="567">
        <v>0.0</v>
      </c>
      <c r="G60" s="567">
        <v>3700.03</v>
      </c>
      <c r="H60" s="567">
        <v>3303.6</v>
      </c>
      <c r="I60" s="567">
        <v>396.43</v>
      </c>
      <c r="J60" s="566" t="s">
        <v>5636</v>
      </c>
      <c r="K60" s="686"/>
      <c r="L60" s="686"/>
      <c r="M60" s="686"/>
      <c r="N60" s="686"/>
      <c r="O60" s="686"/>
      <c r="P60" s="686"/>
      <c r="Q60" s="686"/>
      <c r="R60" s="686"/>
      <c r="S60" s="686"/>
      <c r="T60" s="686"/>
      <c r="U60" s="686"/>
      <c r="V60" s="686"/>
      <c r="W60" s="686"/>
      <c r="X60" s="686"/>
      <c r="Y60" s="686"/>
      <c r="Z60" s="686"/>
    </row>
    <row r="61" ht="10.5" customHeight="1">
      <c r="A61" s="565">
        <v>44606.0</v>
      </c>
      <c r="B61" s="566" t="s">
        <v>6033</v>
      </c>
      <c r="C61" s="566" t="s">
        <v>6101</v>
      </c>
      <c r="D61" s="566" t="s">
        <v>6035</v>
      </c>
      <c r="E61" s="567">
        <v>652.01</v>
      </c>
      <c r="F61" s="567">
        <v>0.0</v>
      </c>
      <c r="G61" s="567">
        <v>730.25</v>
      </c>
      <c r="H61" s="567">
        <v>652.01</v>
      </c>
      <c r="I61" s="567">
        <v>78.24</v>
      </c>
      <c r="J61" s="566" t="s">
        <v>5636</v>
      </c>
      <c r="K61" s="686"/>
      <c r="L61" s="686"/>
      <c r="M61" s="686"/>
      <c r="N61" s="686"/>
      <c r="O61" s="686"/>
      <c r="P61" s="686"/>
      <c r="Q61" s="686"/>
      <c r="R61" s="686"/>
      <c r="S61" s="686"/>
      <c r="T61" s="686"/>
      <c r="U61" s="686"/>
      <c r="V61" s="686"/>
      <c r="W61" s="686"/>
      <c r="X61" s="686"/>
      <c r="Y61" s="686"/>
      <c r="Z61" s="686"/>
    </row>
    <row r="62" ht="10.5" customHeight="1">
      <c r="A62" s="565">
        <v>44606.0</v>
      </c>
      <c r="B62" s="566" t="s">
        <v>6033</v>
      </c>
      <c r="C62" s="566" t="s">
        <v>6101</v>
      </c>
      <c r="D62" s="566" t="s">
        <v>6035</v>
      </c>
      <c r="E62" s="567">
        <v>1326.5</v>
      </c>
      <c r="F62" s="567">
        <v>0.0</v>
      </c>
      <c r="G62" s="567">
        <v>1485.68</v>
      </c>
      <c r="H62" s="567">
        <v>1326.5</v>
      </c>
      <c r="I62" s="567">
        <v>159.18</v>
      </c>
      <c r="J62" s="566" t="s">
        <v>5636</v>
      </c>
      <c r="K62" s="686"/>
      <c r="L62" s="686"/>
      <c r="M62" s="686"/>
      <c r="N62" s="686"/>
      <c r="O62" s="686"/>
      <c r="P62" s="686"/>
      <c r="Q62" s="686"/>
      <c r="R62" s="686"/>
      <c r="S62" s="686"/>
      <c r="T62" s="686"/>
      <c r="U62" s="686"/>
      <c r="V62" s="686"/>
      <c r="W62" s="686"/>
      <c r="X62" s="686"/>
      <c r="Y62" s="686"/>
      <c r="Z62" s="686"/>
    </row>
    <row r="63" ht="10.5" customHeight="1">
      <c r="A63" s="565">
        <v>44606.0</v>
      </c>
      <c r="B63" s="566" t="s">
        <v>6033</v>
      </c>
      <c r="C63" s="566" t="s">
        <v>6101</v>
      </c>
      <c r="D63" s="566" t="s">
        <v>6035</v>
      </c>
      <c r="E63" s="567">
        <v>267.86</v>
      </c>
      <c r="F63" s="567">
        <v>0.0</v>
      </c>
      <c r="G63" s="567">
        <v>300.0</v>
      </c>
      <c r="H63" s="567">
        <v>267.86</v>
      </c>
      <c r="I63" s="567">
        <v>32.14</v>
      </c>
      <c r="J63" s="566" t="s">
        <v>5636</v>
      </c>
      <c r="K63" s="686"/>
      <c r="L63" s="686"/>
      <c r="M63" s="686"/>
      <c r="N63" s="686"/>
      <c r="O63" s="686"/>
      <c r="P63" s="686"/>
      <c r="Q63" s="686"/>
      <c r="R63" s="686"/>
      <c r="S63" s="686"/>
      <c r="T63" s="686"/>
      <c r="U63" s="686"/>
      <c r="V63" s="686"/>
      <c r="W63" s="686"/>
      <c r="X63" s="686"/>
      <c r="Y63" s="686"/>
      <c r="Z63" s="686"/>
    </row>
    <row r="64" ht="10.5" customHeight="1">
      <c r="A64" s="565">
        <v>44606.0</v>
      </c>
      <c r="B64" s="566" t="s">
        <v>6033</v>
      </c>
      <c r="C64" s="566" t="s">
        <v>6101</v>
      </c>
      <c r="D64" s="566" t="s">
        <v>6035</v>
      </c>
      <c r="E64" s="567">
        <v>3563.68</v>
      </c>
      <c r="F64" s="567">
        <v>0.0</v>
      </c>
      <c r="G64" s="567">
        <v>3991.32</v>
      </c>
      <c r="H64" s="567">
        <v>3563.68</v>
      </c>
      <c r="I64" s="567">
        <v>427.64</v>
      </c>
      <c r="J64" s="566" t="s">
        <v>5636</v>
      </c>
      <c r="K64" s="686"/>
      <c r="L64" s="686"/>
      <c r="M64" s="686"/>
      <c r="N64" s="686"/>
      <c r="O64" s="686"/>
      <c r="P64" s="686"/>
      <c r="Q64" s="686"/>
      <c r="R64" s="686"/>
      <c r="S64" s="686"/>
      <c r="T64" s="686"/>
      <c r="U64" s="686"/>
      <c r="V64" s="686"/>
      <c r="W64" s="686"/>
      <c r="X64" s="686"/>
      <c r="Y64" s="686"/>
      <c r="Z64" s="686"/>
    </row>
    <row r="65" ht="10.5" customHeight="1">
      <c r="A65" s="565">
        <v>44606.0</v>
      </c>
      <c r="B65" s="566" t="s">
        <v>6033</v>
      </c>
      <c r="C65" s="566" t="s">
        <v>6101</v>
      </c>
      <c r="D65" s="566" t="s">
        <v>6035</v>
      </c>
      <c r="E65" s="567">
        <v>625.27</v>
      </c>
      <c r="F65" s="567">
        <v>0.0</v>
      </c>
      <c r="G65" s="567">
        <v>700.3</v>
      </c>
      <c r="H65" s="567">
        <v>625.27</v>
      </c>
      <c r="I65" s="567">
        <v>75.03</v>
      </c>
      <c r="J65" s="566" t="s">
        <v>5636</v>
      </c>
      <c r="K65" s="686"/>
      <c r="L65" s="686"/>
      <c r="M65" s="686"/>
      <c r="N65" s="686"/>
      <c r="O65" s="686"/>
      <c r="P65" s="686"/>
      <c r="Q65" s="686"/>
      <c r="R65" s="686"/>
      <c r="S65" s="686"/>
      <c r="T65" s="686"/>
      <c r="U65" s="686"/>
      <c r="V65" s="686"/>
      <c r="W65" s="686"/>
      <c r="X65" s="686"/>
      <c r="Y65" s="686"/>
      <c r="Z65" s="686"/>
    </row>
    <row r="66" ht="10.5" customHeight="1">
      <c r="A66" s="565">
        <v>44606.0</v>
      </c>
      <c r="B66" s="566" t="s">
        <v>6033</v>
      </c>
      <c r="C66" s="566" t="s">
        <v>6101</v>
      </c>
      <c r="D66" s="566" t="s">
        <v>6035</v>
      </c>
      <c r="E66" s="567">
        <v>2198.54</v>
      </c>
      <c r="F66" s="567">
        <v>0.0</v>
      </c>
      <c r="G66" s="567">
        <v>2462.36</v>
      </c>
      <c r="H66" s="567">
        <v>2198.54</v>
      </c>
      <c r="I66" s="567">
        <v>263.82</v>
      </c>
      <c r="J66" s="566" t="s">
        <v>5636</v>
      </c>
      <c r="K66" s="686"/>
      <c r="L66" s="686"/>
      <c r="M66" s="686"/>
      <c r="N66" s="686"/>
      <c r="O66" s="686"/>
      <c r="P66" s="686"/>
      <c r="Q66" s="686"/>
      <c r="R66" s="686"/>
      <c r="S66" s="686"/>
      <c r="T66" s="686"/>
      <c r="U66" s="686"/>
      <c r="V66" s="686"/>
      <c r="W66" s="686"/>
      <c r="X66" s="686"/>
      <c r="Y66" s="686"/>
      <c r="Z66" s="686"/>
    </row>
    <row r="67" ht="10.5" customHeight="1">
      <c r="A67" s="565">
        <v>44606.0</v>
      </c>
      <c r="B67" s="566" t="s">
        <v>6033</v>
      </c>
      <c r="C67" s="566" t="s">
        <v>6101</v>
      </c>
      <c r="D67" s="566" t="s">
        <v>6035</v>
      </c>
      <c r="E67" s="567">
        <v>1293.79</v>
      </c>
      <c r="F67" s="567">
        <v>0.0</v>
      </c>
      <c r="G67" s="567">
        <v>1449.05</v>
      </c>
      <c r="H67" s="567">
        <v>1293.79</v>
      </c>
      <c r="I67" s="567">
        <v>155.26</v>
      </c>
      <c r="J67" s="566" t="s">
        <v>5636</v>
      </c>
      <c r="K67" s="686"/>
      <c r="L67" s="686"/>
      <c r="M67" s="686"/>
      <c r="N67" s="686"/>
      <c r="O67" s="686"/>
      <c r="P67" s="686"/>
      <c r="Q67" s="686"/>
      <c r="R67" s="686"/>
      <c r="S67" s="686"/>
      <c r="T67" s="686"/>
      <c r="U67" s="686"/>
      <c r="V67" s="686"/>
      <c r="W67" s="686"/>
      <c r="X67" s="686"/>
      <c r="Y67" s="686"/>
      <c r="Z67" s="686"/>
    </row>
    <row r="68" ht="10.5" customHeight="1">
      <c r="A68" s="565">
        <v>44606.0</v>
      </c>
      <c r="B68" s="566" t="s">
        <v>6033</v>
      </c>
      <c r="C68" s="566" t="s">
        <v>6101</v>
      </c>
      <c r="D68" s="566" t="s">
        <v>6035</v>
      </c>
      <c r="E68" s="567">
        <v>446.43</v>
      </c>
      <c r="F68" s="567">
        <v>0.0</v>
      </c>
      <c r="G68" s="567">
        <v>500.0</v>
      </c>
      <c r="H68" s="567">
        <v>446.43</v>
      </c>
      <c r="I68" s="567">
        <v>53.57</v>
      </c>
      <c r="J68" s="566" t="s">
        <v>5636</v>
      </c>
      <c r="K68" s="686"/>
      <c r="L68" s="686"/>
      <c r="M68" s="686"/>
      <c r="N68" s="686"/>
      <c r="O68" s="686"/>
      <c r="P68" s="686"/>
      <c r="Q68" s="686"/>
      <c r="R68" s="686"/>
      <c r="S68" s="686"/>
      <c r="T68" s="686"/>
      <c r="U68" s="686"/>
      <c r="V68" s="686"/>
      <c r="W68" s="686"/>
      <c r="X68" s="686"/>
      <c r="Y68" s="686"/>
      <c r="Z68" s="686"/>
    </row>
    <row r="69" ht="10.5" customHeight="1">
      <c r="A69" s="565">
        <v>44606.0</v>
      </c>
      <c r="B69" s="566" t="s">
        <v>6033</v>
      </c>
      <c r="C69" s="566" t="s">
        <v>6101</v>
      </c>
      <c r="D69" s="566" t="s">
        <v>6035</v>
      </c>
      <c r="E69" s="567">
        <v>3160.3</v>
      </c>
      <c r="F69" s="567">
        <v>0.0</v>
      </c>
      <c r="G69" s="567">
        <v>3539.54</v>
      </c>
      <c r="H69" s="567">
        <v>3160.3</v>
      </c>
      <c r="I69" s="567">
        <v>379.24</v>
      </c>
      <c r="J69" s="566" t="s">
        <v>5636</v>
      </c>
      <c r="K69" s="686"/>
      <c r="L69" s="686"/>
      <c r="M69" s="686"/>
      <c r="N69" s="686"/>
      <c r="O69" s="686"/>
      <c r="P69" s="686"/>
      <c r="Q69" s="686"/>
      <c r="R69" s="686"/>
      <c r="S69" s="686"/>
      <c r="T69" s="686"/>
      <c r="U69" s="686"/>
      <c r="V69" s="686"/>
      <c r="W69" s="686"/>
      <c r="X69" s="686"/>
      <c r="Y69" s="686"/>
      <c r="Z69" s="686"/>
    </row>
    <row r="70" ht="10.5" customHeight="1">
      <c r="A70" s="565">
        <v>44606.0</v>
      </c>
      <c r="B70" s="566" t="s">
        <v>6033</v>
      </c>
      <c r="C70" s="566" t="s">
        <v>6101</v>
      </c>
      <c r="D70" s="566" t="s">
        <v>6035</v>
      </c>
      <c r="E70" s="567">
        <v>622.07</v>
      </c>
      <c r="F70" s="567">
        <v>0.0</v>
      </c>
      <c r="G70" s="567">
        <v>696.72</v>
      </c>
      <c r="H70" s="567">
        <v>622.07</v>
      </c>
      <c r="I70" s="567">
        <v>74.65</v>
      </c>
      <c r="J70" s="566" t="s">
        <v>5636</v>
      </c>
      <c r="K70" s="686"/>
      <c r="L70" s="686"/>
      <c r="M70" s="686"/>
      <c r="N70" s="686"/>
      <c r="O70" s="686"/>
      <c r="P70" s="686"/>
      <c r="Q70" s="686"/>
      <c r="R70" s="686"/>
      <c r="S70" s="686"/>
      <c r="T70" s="686"/>
      <c r="U70" s="686"/>
      <c r="V70" s="686"/>
      <c r="W70" s="686"/>
      <c r="X70" s="686"/>
      <c r="Y70" s="686"/>
      <c r="Z70" s="686"/>
    </row>
    <row r="71" ht="10.5" customHeight="1">
      <c r="A71" s="565">
        <v>44606.0</v>
      </c>
      <c r="B71" s="566" t="s">
        <v>6033</v>
      </c>
      <c r="C71" s="566" t="s">
        <v>6101</v>
      </c>
      <c r="D71" s="566" t="s">
        <v>6035</v>
      </c>
      <c r="E71" s="567">
        <v>2185.89</v>
      </c>
      <c r="F71" s="567">
        <v>0.0</v>
      </c>
      <c r="G71" s="567">
        <v>2448.2</v>
      </c>
      <c r="H71" s="567">
        <v>2185.89</v>
      </c>
      <c r="I71" s="567">
        <v>262.31</v>
      </c>
      <c r="J71" s="566" t="s">
        <v>5636</v>
      </c>
      <c r="K71" s="686"/>
      <c r="L71" s="686"/>
      <c r="M71" s="686"/>
      <c r="N71" s="686"/>
      <c r="O71" s="686"/>
      <c r="P71" s="686"/>
      <c r="Q71" s="686"/>
      <c r="R71" s="686"/>
      <c r="S71" s="686"/>
      <c r="T71" s="686"/>
      <c r="U71" s="686"/>
      <c r="V71" s="686"/>
      <c r="W71" s="686"/>
      <c r="X71" s="686"/>
      <c r="Y71" s="686"/>
      <c r="Z71" s="686"/>
    </row>
    <row r="72" ht="10.5" customHeight="1">
      <c r="A72" s="565">
        <v>44606.0</v>
      </c>
      <c r="B72" s="566" t="s">
        <v>6033</v>
      </c>
      <c r="C72" s="566" t="s">
        <v>6101</v>
      </c>
      <c r="D72" s="566" t="s">
        <v>6035</v>
      </c>
      <c r="E72" s="567">
        <v>1526.28</v>
      </c>
      <c r="F72" s="567">
        <v>0.0</v>
      </c>
      <c r="G72" s="567">
        <v>1709.43</v>
      </c>
      <c r="H72" s="567">
        <v>1526.28</v>
      </c>
      <c r="I72" s="567">
        <v>183.15</v>
      </c>
      <c r="J72" s="566" t="s">
        <v>5636</v>
      </c>
      <c r="K72" s="686"/>
      <c r="L72" s="686"/>
      <c r="M72" s="686"/>
      <c r="N72" s="686"/>
      <c r="O72" s="686"/>
      <c r="P72" s="686"/>
      <c r="Q72" s="686"/>
      <c r="R72" s="686"/>
      <c r="S72" s="686"/>
      <c r="T72" s="686"/>
      <c r="U72" s="686"/>
      <c r="V72" s="686"/>
      <c r="W72" s="686"/>
      <c r="X72" s="686"/>
      <c r="Y72" s="686"/>
      <c r="Z72" s="686"/>
    </row>
    <row r="73" ht="10.5" customHeight="1">
      <c r="A73" s="565">
        <v>44606.0</v>
      </c>
      <c r="B73" s="566" t="s">
        <v>6033</v>
      </c>
      <c r="C73" s="566" t="s">
        <v>6101</v>
      </c>
      <c r="D73" s="566" t="s">
        <v>6035</v>
      </c>
      <c r="E73" s="567">
        <v>89.29</v>
      </c>
      <c r="F73" s="567">
        <v>0.0</v>
      </c>
      <c r="G73" s="567">
        <v>100.0</v>
      </c>
      <c r="H73" s="567">
        <v>89.29</v>
      </c>
      <c r="I73" s="567">
        <v>10.71</v>
      </c>
      <c r="J73" s="566" t="s">
        <v>5636</v>
      </c>
      <c r="K73" s="686"/>
      <c r="L73" s="686"/>
      <c r="M73" s="686"/>
      <c r="N73" s="686"/>
      <c r="O73" s="686"/>
      <c r="P73" s="686"/>
      <c r="Q73" s="686"/>
      <c r="R73" s="686"/>
      <c r="S73" s="686"/>
      <c r="T73" s="686"/>
      <c r="U73" s="686"/>
      <c r="V73" s="686"/>
      <c r="W73" s="686"/>
      <c r="X73" s="686"/>
      <c r="Y73" s="686"/>
      <c r="Z73" s="686"/>
    </row>
    <row r="74" ht="10.5" customHeight="1">
      <c r="A74" s="565">
        <v>44606.0</v>
      </c>
      <c r="B74" s="566" t="s">
        <v>6033</v>
      </c>
      <c r="C74" s="566" t="s">
        <v>6101</v>
      </c>
      <c r="D74" s="566" t="s">
        <v>6035</v>
      </c>
      <c r="E74" s="567">
        <v>2975.0</v>
      </c>
      <c r="F74" s="567">
        <v>0.0</v>
      </c>
      <c r="G74" s="567">
        <v>3332.0</v>
      </c>
      <c r="H74" s="567">
        <v>2975.0</v>
      </c>
      <c r="I74" s="567">
        <v>357.0</v>
      </c>
      <c r="J74" s="566" t="s">
        <v>5636</v>
      </c>
      <c r="K74" s="686"/>
      <c r="L74" s="686"/>
      <c r="M74" s="686"/>
      <c r="N74" s="686"/>
      <c r="O74" s="686"/>
      <c r="P74" s="686"/>
      <c r="Q74" s="686"/>
      <c r="R74" s="686"/>
      <c r="S74" s="686"/>
      <c r="T74" s="686"/>
      <c r="U74" s="686"/>
      <c r="V74" s="686"/>
      <c r="W74" s="686"/>
      <c r="X74" s="686"/>
      <c r="Y74" s="686"/>
      <c r="Z74" s="686"/>
    </row>
    <row r="75" ht="10.5" customHeight="1">
      <c r="A75" s="565">
        <v>44606.0</v>
      </c>
      <c r="B75" s="566" t="s">
        <v>6033</v>
      </c>
      <c r="C75" s="566" t="s">
        <v>6101</v>
      </c>
      <c r="D75" s="566" t="s">
        <v>6035</v>
      </c>
      <c r="E75" s="567">
        <v>614.29</v>
      </c>
      <c r="F75" s="567">
        <v>0.0</v>
      </c>
      <c r="G75" s="567">
        <v>688.01</v>
      </c>
      <c r="H75" s="567">
        <v>614.29</v>
      </c>
      <c r="I75" s="567">
        <v>73.72</v>
      </c>
      <c r="J75" s="566" t="s">
        <v>5636</v>
      </c>
      <c r="K75" s="686"/>
      <c r="L75" s="686"/>
      <c r="M75" s="686"/>
      <c r="N75" s="686"/>
      <c r="O75" s="686"/>
      <c r="P75" s="686"/>
      <c r="Q75" s="686"/>
      <c r="R75" s="686"/>
      <c r="S75" s="686"/>
      <c r="T75" s="686"/>
      <c r="U75" s="686"/>
      <c r="V75" s="686"/>
      <c r="W75" s="686"/>
      <c r="X75" s="686"/>
      <c r="Y75" s="686"/>
      <c r="Z75" s="686"/>
    </row>
    <row r="76" ht="10.5" customHeight="1">
      <c r="A76" s="565">
        <v>44606.0</v>
      </c>
      <c r="B76" s="566" t="s">
        <v>6033</v>
      </c>
      <c r="C76" s="566" t="s">
        <v>6101</v>
      </c>
      <c r="D76" s="566" t="s">
        <v>6035</v>
      </c>
      <c r="E76" s="567">
        <v>2163.97</v>
      </c>
      <c r="F76" s="567">
        <v>0.0</v>
      </c>
      <c r="G76" s="567">
        <v>2423.65</v>
      </c>
      <c r="H76" s="567">
        <v>2163.97</v>
      </c>
      <c r="I76" s="567">
        <v>259.68</v>
      </c>
      <c r="J76" s="566" t="s">
        <v>5636</v>
      </c>
      <c r="K76" s="686"/>
      <c r="L76" s="686"/>
      <c r="M76" s="686"/>
      <c r="N76" s="686"/>
      <c r="O76" s="686"/>
      <c r="P76" s="686"/>
      <c r="Q76" s="686"/>
      <c r="R76" s="686"/>
      <c r="S76" s="686"/>
      <c r="T76" s="686"/>
      <c r="U76" s="686"/>
      <c r="V76" s="686"/>
      <c r="W76" s="686"/>
      <c r="X76" s="686"/>
      <c r="Y76" s="686"/>
      <c r="Z76" s="686"/>
    </row>
    <row r="77" ht="10.5" customHeight="1">
      <c r="A77" s="565">
        <v>44606.0</v>
      </c>
      <c r="B77" s="566" t="s">
        <v>6033</v>
      </c>
      <c r="C77" s="566" t="s">
        <v>6101</v>
      </c>
      <c r="D77" s="566" t="s">
        <v>6035</v>
      </c>
      <c r="E77" s="567">
        <v>1300.56</v>
      </c>
      <c r="F77" s="567">
        <v>0.0</v>
      </c>
      <c r="G77" s="567">
        <v>1456.63</v>
      </c>
      <c r="H77" s="567">
        <v>1300.56</v>
      </c>
      <c r="I77" s="567">
        <v>156.07</v>
      </c>
      <c r="J77" s="566" t="s">
        <v>5636</v>
      </c>
      <c r="K77" s="686"/>
      <c r="L77" s="686"/>
      <c r="M77" s="686"/>
      <c r="N77" s="686"/>
      <c r="O77" s="686"/>
      <c r="P77" s="686"/>
      <c r="Q77" s="686"/>
      <c r="R77" s="686"/>
      <c r="S77" s="686"/>
      <c r="T77" s="686"/>
      <c r="U77" s="686"/>
      <c r="V77" s="686"/>
      <c r="W77" s="686"/>
      <c r="X77" s="686"/>
      <c r="Y77" s="686"/>
      <c r="Z77" s="686"/>
    </row>
    <row r="78" ht="10.5" customHeight="1">
      <c r="A78" s="565">
        <v>44606.0</v>
      </c>
      <c r="B78" s="566" t="s">
        <v>6033</v>
      </c>
      <c r="C78" s="566" t="s">
        <v>6101</v>
      </c>
      <c r="D78" s="566" t="s">
        <v>6035</v>
      </c>
      <c r="E78" s="567">
        <v>267.86</v>
      </c>
      <c r="F78" s="567">
        <v>0.0</v>
      </c>
      <c r="G78" s="567">
        <v>300.0</v>
      </c>
      <c r="H78" s="567">
        <v>267.86</v>
      </c>
      <c r="I78" s="567">
        <v>32.14</v>
      </c>
      <c r="J78" s="566" t="s">
        <v>5636</v>
      </c>
      <c r="K78" s="686"/>
      <c r="L78" s="686"/>
      <c r="M78" s="686"/>
      <c r="N78" s="686"/>
      <c r="O78" s="686"/>
      <c r="P78" s="686"/>
      <c r="Q78" s="686"/>
      <c r="R78" s="686"/>
      <c r="S78" s="686"/>
      <c r="T78" s="686"/>
      <c r="U78" s="686"/>
      <c r="V78" s="686"/>
      <c r="W78" s="686"/>
      <c r="X78" s="686"/>
      <c r="Y78" s="686"/>
      <c r="Z78" s="686"/>
    </row>
    <row r="79" ht="10.5" customHeight="1">
      <c r="A79" s="565">
        <v>44606.0</v>
      </c>
      <c r="B79" s="566" t="s">
        <v>6033</v>
      </c>
      <c r="C79" s="566" t="s">
        <v>6101</v>
      </c>
      <c r="D79" s="566" t="s">
        <v>6035</v>
      </c>
      <c r="E79" s="567">
        <v>3424.85</v>
      </c>
      <c r="F79" s="567">
        <v>0.0</v>
      </c>
      <c r="G79" s="567">
        <v>3835.83</v>
      </c>
      <c r="H79" s="567">
        <v>3424.85</v>
      </c>
      <c r="I79" s="567">
        <v>410.98</v>
      </c>
      <c r="J79" s="566" t="s">
        <v>5636</v>
      </c>
      <c r="K79" s="686"/>
      <c r="L79" s="686"/>
      <c r="M79" s="686"/>
      <c r="N79" s="686"/>
      <c r="O79" s="686"/>
      <c r="P79" s="686"/>
      <c r="Q79" s="686"/>
      <c r="R79" s="686"/>
      <c r="S79" s="686"/>
      <c r="T79" s="686"/>
      <c r="U79" s="686"/>
      <c r="V79" s="686"/>
      <c r="W79" s="686"/>
      <c r="X79" s="686"/>
      <c r="Y79" s="686"/>
      <c r="Z79" s="686"/>
    </row>
    <row r="80" ht="10.5" customHeight="1">
      <c r="A80" s="565">
        <v>44606.0</v>
      </c>
      <c r="B80" s="566" t="s">
        <v>6033</v>
      </c>
      <c r="C80" s="566" t="s">
        <v>6101</v>
      </c>
      <c r="D80" s="566" t="s">
        <v>6035</v>
      </c>
      <c r="E80" s="567">
        <v>311.31</v>
      </c>
      <c r="F80" s="567">
        <v>0.0</v>
      </c>
      <c r="G80" s="567">
        <v>348.67</v>
      </c>
      <c r="H80" s="567">
        <v>311.31</v>
      </c>
      <c r="I80" s="567">
        <v>37.36</v>
      </c>
      <c r="J80" s="566" t="s">
        <v>5636</v>
      </c>
      <c r="K80" s="686"/>
      <c r="L80" s="686"/>
      <c r="M80" s="686"/>
      <c r="N80" s="686"/>
      <c r="O80" s="686"/>
      <c r="P80" s="686"/>
      <c r="Q80" s="686"/>
      <c r="R80" s="686"/>
      <c r="S80" s="686"/>
      <c r="T80" s="686"/>
      <c r="U80" s="686"/>
      <c r="V80" s="686"/>
      <c r="W80" s="686"/>
      <c r="X80" s="686"/>
      <c r="Y80" s="686"/>
      <c r="Z80" s="686"/>
    </row>
    <row r="81" ht="10.5" customHeight="1">
      <c r="A81" s="565">
        <v>44606.0</v>
      </c>
      <c r="B81" s="566" t="s">
        <v>6033</v>
      </c>
      <c r="C81" s="566" t="s">
        <v>6101</v>
      </c>
      <c r="D81" s="566" t="s">
        <v>6035</v>
      </c>
      <c r="E81" s="567">
        <v>614.3</v>
      </c>
      <c r="F81" s="567">
        <v>0.0</v>
      </c>
      <c r="G81" s="567">
        <v>688.02</v>
      </c>
      <c r="H81" s="567">
        <v>614.3</v>
      </c>
      <c r="I81" s="567">
        <v>73.72</v>
      </c>
      <c r="J81" s="566" t="s">
        <v>5636</v>
      </c>
      <c r="K81" s="686"/>
      <c r="L81" s="686"/>
      <c r="M81" s="686"/>
      <c r="N81" s="686"/>
      <c r="O81" s="686"/>
      <c r="P81" s="686"/>
      <c r="Q81" s="686"/>
      <c r="R81" s="686"/>
      <c r="S81" s="686"/>
      <c r="T81" s="686"/>
      <c r="U81" s="686"/>
      <c r="V81" s="686"/>
      <c r="W81" s="686"/>
      <c r="X81" s="686"/>
      <c r="Y81" s="686"/>
      <c r="Z81" s="686"/>
    </row>
    <row r="82" ht="10.5" customHeight="1">
      <c r="A82" s="565">
        <v>44606.0</v>
      </c>
      <c r="B82" s="566" t="s">
        <v>6033</v>
      </c>
      <c r="C82" s="566" t="s">
        <v>6101</v>
      </c>
      <c r="D82" s="566" t="s">
        <v>6035</v>
      </c>
      <c r="E82" s="567">
        <v>2172.59</v>
      </c>
      <c r="F82" s="567">
        <v>0.0</v>
      </c>
      <c r="G82" s="567">
        <v>2433.3</v>
      </c>
      <c r="H82" s="567">
        <v>2172.59</v>
      </c>
      <c r="I82" s="567">
        <v>260.71</v>
      </c>
      <c r="J82" s="566" t="s">
        <v>5636</v>
      </c>
      <c r="K82" s="686"/>
      <c r="L82" s="686"/>
      <c r="M82" s="686"/>
      <c r="N82" s="686"/>
      <c r="O82" s="686"/>
      <c r="P82" s="686"/>
      <c r="Q82" s="686"/>
      <c r="R82" s="686"/>
      <c r="S82" s="686"/>
      <c r="T82" s="686"/>
      <c r="U82" s="686"/>
      <c r="V82" s="686"/>
      <c r="W82" s="686"/>
      <c r="X82" s="686"/>
      <c r="Y82" s="686"/>
      <c r="Z82" s="686"/>
    </row>
    <row r="83" ht="10.5" customHeight="1">
      <c r="A83" s="565">
        <v>44606.0</v>
      </c>
      <c r="B83" s="566" t="s">
        <v>6033</v>
      </c>
      <c r="C83" s="566" t="s">
        <v>6101</v>
      </c>
      <c r="D83" s="566" t="s">
        <v>6035</v>
      </c>
      <c r="E83" s="567">
        <v>1282.15</v>
      </c>
      <c r="F83" s="567">
        <v>0.0</v>
      </c>
      <c r="G83" s="567">
        <v>1436.01</v>
      </c>
      <c r="H83" s="567">
        <v>1282.15</v>
      </c>
      <c r="I83" s="567">
        <v>153.86</v>
      </c>
      <c r="J83" s="566" t="s">
        <v>5636</v>
      </c>
      <c r="K83" s="686"/>
      <c r="L83" s="686"/>
      <c r="M83" s="686"/>
      <c r="N83" s="686"/>
      <c r="O83" s="686"/>
      <c r="P83" s="686"/>
      <c r="Q83" s="686"/>
      <c r="R83" s="686"/>
      <c r="S83" s="686"/>
      <c r="T83" s="686"/>
      <c r="U83" s="686"/>
      <c r="V83" s="686"/>
      <c r="W83" s="686"/>
      <c r="X83" s="686"/>
      <c r="Y83" s="686"/>
      <c r="Z83" s="686"/>
    </row>
    <row r="84" ht="10.5" customHeight="1">
      <c r="A84" s="565">
        <v>44606.0</v>
      </c>
      <c r="B84" s="566" t="s">
        <v>6033</v>
      </c>
      <c r="C84" s="566" t="s">
        <v>6101</v>
      </c>
      <c r="D84" s="566" t="s">
        <v>6035</v>
      </c>
      <c r="E84" s="567">
        <v>267.86</v>
      </c>
      <c r="F84" s="567">
        <v>0.0</v>
      </c>
      <c r="G84" s="567">
        <v>300.0</v>
      </c>
      <c r="H84" s="567">
        <v>267.86</v>
      </c>
      <c r="I84" s="567">
        <v>32.14</v>
      </c>
      <c r="J84" s="566" t="s">
        <v>5636</v>
      </c>
      <c r="K84" s="686"/>
      <c r="L84" s="686"/>
      <c r="M84" s="686"/>
      <c r="N84" s="686"/>
      <c r="O84" s="686"/>
      <c r="P84" s="686"/>
      <c r="Q84" s="686"/>
      <c r="R84" s="686"/>
      <c r="S84" s="686"/>
      <c r="T84" s="686"/>
      <c r="U84" s="686"/>
      <c r="V84" s="686"/>
      <c r="W84" s="686"/>
      <c r="X84" s="686"/>
      <c r="Y84" s="686"/>
      <c r="Z84" s="686"/>
    </row>
    <row r="85" ht="10.5" customHeight="1">
      <c r="A85" s="565">
        <v>44606.0</v>
      </c>
      <c r="B85" s="566" t="s">
        <v>6033</v>
      </c>
      <c r="C85" s="566" t="s">
        <v>6101</v>
      </c>
      <c r="D85" s="566" t="s">
        <v>6035</v>
      </c>
      <c r="E85" s="567">
        <v>3433.62</v>
      </c>
      <c r="F85" s="567">
        <v>0.0</v>
      </c>
      <c r="G85" s="567">
        <v>3845.65</v>
      </c>
      <c r="H85" s="567">
        <v>3433.62</v>
      </c>
      <c r="I85" s="567">
        <v>412.03</v>
      </c>
      <c r="J85" s="566" t="s">
        <v>5636</v>
      </c>
      <c r="K85" s="686"/>
      <c r="L85" s="686"/>
      <c r="M85" s="686"/>
      <c r="N85" s="686"/>
      <c r="O85" s="686"/>
      <c r="P85" s="686"/>
      <c r="Q85" s="686"/>
      <c r="R85" s="686"/>
      <c r="S85" s="686"/>
      <c r="T85" s="686"/>
      <c r="U85" s="686"/>
      <c r="V85" s="686"/>
      <c r="W85" s="686"/>
      <c r="X85" s="686"/>
      <c r="Y85" s="686"/>
      <c r="Z85" s="686"/>
    </row>
    <row r="86" ht="10.5" customHeight="1">
      <c r="A86" s="565">
        <v>44606.0</v>
      </c>
      <c r="B86" s="566" t="s">
        <v>6033</v>
      </c>
      <c r="C86" s="566" t="s">
        <v>6101</v>
      </c>
      <c r="D86" s="566" t="s">
        <v>6035</v>
      </c>
      <c r="E86" s="567">
        <v>628.86</v>
      </c>
      <c r="F86" s="567">
        <v>0.0</v>
      </c>
      <c r="G86" s="567">
        <v>704.32</v>
      </c>
      <c r="H86" s="567">
        <v>628.86</v>
      </c>
      <c r="I86" s="567">
        <v>75.46</v>
      </c>
      <c r="J86" s="566" t="s">
        <v>5636</v>
      </c>
      <c r="K86" s="686"/>
      <c r="L86" s="686"/>
      <c r="M86" s="686"/>
      <c r="N86" s="686"/>
      <c r="O86" s="686"/>
      <c r="P86" s="686"/>
      <c r="Q86" s="686"/>
      <c r="R86" s="686"/>
      <c r="S86" s="686"/>
      <c r="T86" s="686"/>
      <c r="U86" s="686"/>
      <c r="V86" s="686"/>
      <c r="W86" s="686"/>
      <c r="X86" s="686"/>
      <c r="Y86" s="686"/>
      <c r="Z86" s="686"/>
    </row>
    <row r="87" ht="10.5" customHeight="1">
      <c r="A87" s="565">
        <v>44606.0</v>
      </c>
      <c r="B87" s="566" t="s">
        <v>6033</v>
      </c>
      <c r="C87" s="566" t="s">
        <v>6101</v>
      </c>
      <c r="D87" s="566" t="s">
        <v>6035</v>
      </c>
      <c r="E87" s="567">
        <v>2203.98</v>
      </c>
      <c r="F87" s="567">
        <v>0.0</v>
      </c>
      <c r="G87" s="567">
        <v>2468.46</v>
      </c>
      <c r="H87" s="567">
        <v>2203.98</v>
      </c>
      <c r="I87" s="567">
        <v>264.48</v>
      </c>
      <c r="J87" s="566" t="s">
        <v>5636</v>
      </c>
      <c r="K87" s="686"/>
      <c r="L87" s="686"/>
      <c r="M87" s="686"/>
      <c r="N87" s="686"/>
      <c r="O87" s="686"/>
      <c r="P87" s="686"/>
      <c r="Q87" s="686"/>
      <c r="R87" s="686"/>
      <c r="S87" s="686"/>
      <c r="T87" s="686"/>
      <c r="U87" s="686"/>
      <c r="V87" s="686"/>
      <c r="W87" s="686"/>
      <c r="X87" s="686"/>
      <c r="Y87" s="686"/>
      <c r="Z87" s="686"/>
    </row>
    <row r="88" ht="10.5" customHeight="1">
      <c r="A88" s="565">
        <v>44606.0</v>
      </c>
      <c r="B88" s="566" t="s">
        <v>6033</v>
      </c>
      <c r="C88" s="566" t="s">
        <v>6101</v>
      </c>
      <c r="D88" s="566" t="s">
        <v>6035</v>
      </c>
      <c r="E88" s="567">
        <v>1240.02</v>
      </c>
      <c r="F88" s="567">
        <v>0.0</v>
      </c>
      <c r="G88" s="567">
        <v>1388.82</v>
      </c>
      <c r="H88" s="567">
        <v>1240.02</v>
      </c>
      <c r="I88" s="567">
        <v>148.8</v>
      </c>
      <c r="J88" s="566" t="s">
        <v>5636</v>
      </c>
      <c r="K88" s="686"/>
      <c r="L88" s="686"/>
      <c r="M88" s="686"/>
      <c r="N88" s="686"/>
      <c r="O88" s="686"/>
      <c r="P88" s="686"/>
      <c r="Q88" s="686"/>
      <c r="R88" s="686"/>
      <c r="S88" s="686"/>
      <c r="T88" s="686"/>
      <c r="U88" s="686"/>
      <c r="V88" s="686"/>
      <c r="W88" s="686"/>
      <c r="X88" s="686"/>
      <c r="Y88" s="686"/>
      <c r="Z88" s="686"/>
    </row>
    <row r="89" ht="10.5" customHeight="1">
      <c r="A89" s="565">
        <v>44606.0</v>
      </c>
      <c r="B89" s="566" t="s">
        <v>6033</v>
      </c>
      <c r="C89" s="566" t="s">
        <v>6101</v>
      </c>
      <c r="D89" s="566" t="s">
        <v>6035</v>
      </c>
      <c r="E89" s="567">
        <v>267.86</v>
      </c>
      <c r="F89" s="567">
        <v>0.0</v>
      </c>
      <c r="G89" s="567">
        <v>300.0</v>
      </c>
      <c r="H89" s="567">
        <v>267.86</v>
      </c>
      <c r="I89" s="567">
        <v>32.14</v>
      </c>
      <c r="J89" s="566" t="s">
        <v>5636</v>
      </c>
      <c r="K89" s="686"/>
      <c r="L89" s="686"/>
      <c r="M89" s="686"/>
      <c r="N89" s="686"/>
      <c r="O89" s="686"/>
      <c r="P89" s="686"/>
      <c r="Q89" s="686"/>
      <c r="R89" s="686"/>
      <c r="S89" s="686"/>
      <c r="T89" s="686"/>
      <c r="U89" s="686"/>
      <c r="V89" s="686"/>
      <c r="W89" s="686"/>
      <c r="X89" s="686"/>
      <c r="Y89" s="686"/>
      <c r="Z89" s="686"/>
    </row>
    <row r="90" ht="10.5" customHeight="1">
      <c r="A90" s="565">
        <v>44606.0</v>
      </c>
      <c r="B90" s="566" t="s">
        <v>6033</v>
      </c>
      <c r="C90" s="566" t="s">
        <v>6101</v>
      </c>
      <c r="D90" s="566" t="s">
        <v>6035</v>
      </c>
      <c r="E90" s="567">
        <v>2740.79</v>
      </c>
      <c r="F90" s="567">
        <v>0.0</v>
      </c>
      <c r="G90" s="567">
        <v>3069.68</v>
      </c>
      <c r="H90" s="567">
        <v>2740.79</v>
      </c>
      <c r="I90" s="567">
        <v>328.89</v>
      </c>
      <c r="J90" s="566" t="s">
        <v>5636</v>
      </c>
      <c r="K90" s="686"/>
      <c r="L90" s="686"/>
      <c r="M90" s="686"/>
      <c r="N90" s="686"/>
      <c r="O90" s="686"/>
      <c r="P90" s="686"/>
      <c r="Q90" s="686"/>
      <c r="R90" s="686"/>
      <c r="S90" s="686"/>
      <c r="T90" s="686"/>
      <c r="U90" s="686"/>
      <c r="V90" s="686"/>
      <c r="W90" s="686"/>
      <c r="X90" s="686"/>
      <c r="Y90" s="686"/>
      <c r="Z90" s="686"/>
    </row>
    <row r="91" ht="10.5" customHeight="1">
      <c r="A91" s="565">
        <v>44606.0</v>
      </c>
      <c r="B91" s="566" t="s">
        <v>6033</v>
      </c>
      <c r="C91" s="566" t="s">
        <v>6101</v>
      </c>
      <c r="D91" s="566" t="s">
        <v>6035</v>
      </c>
      <c r="E91" s="567">
        <v>596.75</v>
      </c>
      <c r="F91" s="567">
        <v>0.0</v>
      </c>
      <c r="G91" s="567">
        <v>668.36</v>
      </c>
      <c r="H91" s="567">
        <v>596.75</v>
      </c>
      <c r="I91" s="567">
        <v>71.61</v>
      </c>
      <c r="J91" s="566" t="s">
        <v>5636</v>
      </c>
      <c r="K91" s="686"/>
      <c r="L91" s="686"/>
      <c r="M91" s="686"/>
      <c r="N91" s="686"/>
      <c r="O91" s="686"/>
      <c r="P91" s="686"/>
      <c r="Q91" s="686"/>
      <c r="R91" s="686"/>
      <c r="S91" s="686"/>
      <c r="T91" s="686"/>
      <c r="U91" s="686"/>
      <c r="V91" s="686"/>
      <c r="W91" s="686"/>
      <c r="X91" s="686"/>
      <c r="Y91" s="686"/>
      <c r="Z91" s="686"/>
    </row>
    <row r="92" ht="10.5" customHeight="1">
      <c r="A92" s="565">
        <v>44606.0</v>
      </c>
      <c r="B92" s="566" t="s">
        <v>6033</v>
      </c>
      <c r="C92" s="566" t="s">
        <v>6101</v>
      </c>
      <c r="D92" s="566" t="s">
        <v>6035</v>
      </c>
      <c r="E92" s="567">
        <v>1311.86</v>
      </c>
      <c r="F92" s="567">
        <v>0.0</v>
      </c>
      <c r="G92" s="567">
        <v>1469.28</v>
      </c>
      <c r="H92" s="567">
        <v>1311.86</v>
      </c>
      <c r="I92" s="567">
        <v>157.42</v>
      </c>
      <c r="J92" s="566" t="s">
        <v>5636</v>
      </c>
      <c r="K92" s="686"/>
      <c r="L92" s="686"/>
      <c r="M92" s="686"/>
      <c r="N92" s="686"/>
      <c r="O92" s="686"/>
      <c r="P92" s="686"/>
      <c r="Q92" s="686"/>
      <c r="R92" s="686"/>
      <c r="S92" s="686"/>
      <c r="T92" s="686"/>
      <c r="U92" s="686"/>
      <c r="V92" s="686"/>
      <c r="W92" s="686"/>
      <c r="X92" s="686"/>
      <c r="Y92" s="686"/>
      <c r="Z92" s="686"/>
    </row>
    <row r="93" ht="10.5" customHeight="1">
      <c r="A93" s="565">
        <v>44606.0</v>
      </c>
      <c r="B93" s="566" t="s">
        <v>6033</v>
      </c>
      <c r="C93" s="566" t="s">
        <v>6101</v>
      </c>
      <c r="D93" s="566" t="s">
        <v>6035</v>
      </c>
      <c r="E93" s="567">
        <v>621.98</v>
      </c>
      <c r="F93" s="567">
        <v>0.0</v>
      </c>
      <c r="G93" s="567">
        <v>696.62</v>
      </c>
      <c r="H93" s="567">
        <v>621.98</v>
      </c>
      <c r="I93" s="567">
        <v>74.64</v>
      </c>
      <c r="J93" s="566" t="s">
        <v>5636</v>
      </c>
      <c r="K93" s="686"/>
      <c r="L93" s="686"/>
      <c r="M93" s="686"/>
      <c r="N93" s="686"/>
      <c r="O93" s="686"/>
      <c r="P93" s="686"/>
      <c r="Q93" s="686"/>
      <c r="R93" s="686"/>
      <c r="S93" s="686"/>
      <c r="T93" s="686"/>
      <c r="U93" s="686"/>
      <c r="V93" s="686"/>
      <c r="W93" s="686"/>
      <c r="X93" s="686"/>
      <c r="Y93" s="686"/>
      <c r="Z93" s="686"/>
    </row>
    <row r="94" ht="10.5" customHeight="1">
      <c r="A94" s="565">
        <v>44606.0</v>
      </c>
      <c r="B94" s="566" t="s">
        <v>6033</v>
      </c>
      <c r="C94" s="566" t="s">
        <v>6101</v>
      </c>
      <c r="D94" s="566" t="s">
        <v>6035</v>
      </c>
      <c r="E94" s="567">
        <v>2189.27</v>
      </c>
      <c r="F94" s="567">
        <v>0.0</v>
      </c>
      <c r="G94" s="567">
        <v>2451.98</v>
      </c>
      <c r="H94" s="567">
        <v>2189.27</v>
      </c>
      <c r="I94" s="567">
        <v>262.71</v>
      </c>
      <c r="J94" s="566" t="s">
        <v>5636</v>
      </c>
      <c r="K94" s="686"/>
      <c r="L94" s="686"/>
      <c r="M94" s="686"/>
      <c r="N94" s="686"/>
      <c r="O94" s="686"/>
      <c r="P94" s="686"/>
      <c r="Q94" s="686"/>
      <c r="R94" s="686"/>
      <c r="S94" s="686"/>
      <c r="T94" s="686"/>
      <c r="U94" s="686"/>
      <c r="V94" s="686"/>
      <c r="W94" s="686"/>
      <c r="X94" s="686"/>
      <c r="Y94" s="686"/>
      <c r="Z94" s="686"/>
    </row>
    <row r="95" ht="10.5" customHeight="1">
      <c r="A95" s="565">
        <v>44606.0</v>
      </c>
      <c r="B95" s="566" t="s">
        <v>6033</v>
      </c>
      <c r="C95" s="566" t="s">
        <v>6101</v>
      </c>
      <c r="D95" s="566" t="s">
        <v>6035</v>
      </c>
      <c r="E95" s="567">
        <v>683.46</v>
      </c>
      <c r="F95" s="567">
        <v>0.0</v>
      </c>
      <c r="G95" s="567">
        <v>765.47</v>
      </c>
      <c r="H95" s="567">
        <v>683.46</v>
      </c>
      <c r="I95" s="567">
        <v>82.01</v>
      </c>
      <c r="J95" s="566" t="s">
        <v>5636</v>
      </c>
      <c r="K95" s="686"/>
      <c r="L95" s="686"/>
      <c r="M95" s="686"/>
      <c r="N95" s="686"/>
      <c r="O95" s="686"/>
      <c r="P95" s="686"/>
      <c r="Q95" s="686"/>
      <c r="R95" s="686"/>
      <c r="S95" s="686"/>
      <c r="T95" s="686"/>
      <c r="U95" s="686"/>
      <c r="V95" s="686"/>
      <c r="W95" s="686"/>
      <c r="X95" s="686"/>
      <c r="Y95" s="686"/>
      <c r="Z95" s="686"/>
    </row>
    <row r="96" ht="10.5" customHeight="1">
      <c r="A96" s="565">
        <v>44606.0</v>
      </c>
      <c r="B96" s="566" t="s">
        <v>6033</v>
      </c>
      <c r="C96" s="566" t="s">
        <v>6101</v>
      </c>
      <c r="D96" s="566" t="s">
        <v>6035</v>
      </c>
      <c r="E96" s="567">
        <v>1090.0</v>
      </c>
      <c r="F96" s="567">
        <v>0.0</v>
      </c>
      <c r="G96" s="567">
        <v>1220.8</v>
      </c>
      <c r="H96" s="567">
        <v>1090.0</v>
      </c>
      <c r="I96" s="567">
        <v>130.8</v>
      </c>
      <c r="J96" s="566" t="s">
        <v>5636</v>
      </c>
      <c r="K96" s="686"/>
      <c r="L96" s="686"/>
      <c r="M96" s="686"/>
      <c r="N96" s="686"/>
      <c r="O96" s="686"/>
      <c r="P96" s="686"/>
      <c r="Q96" s="686"/>
      <c r="R96" s="686"/>
      <c r="S96" s="686"/>
      <c r="T96" s="686"/>
      <c r="U96" s="686"/>
      <c r="V96" s="686"/>
      <c r="W96" s="686"/>
      <c r="X96" s="686"/>
      <c r="Y96" s="686"/>
      <c r="Z96" s="686"/>
    </row>
    <row r="97" ht="10.5" customHeight="1">
      <c r="A97" s="565">
        <v>44606.0</v>
      </c>
      <c r="B97" s="566" t="s">
        <v>6033</v>
      </c>
      <c r="C97" s="566" t="s">
        <v>6101</v>
      </c>
      <c r="D97" s="566" t="s">
        <v>6035</v>
      </c>
      <c r="E97" s="567">
        <v>19743.41</v>
      </c>
      <c r="F97" s="567">
        <v>0.0</v>
      </c>
      <c r="G97" s="567">
        <v>22112.62</v>
      </c>
      <c r="H97" s="567">
        <v>19743.41</v>
      </c>
      <c r="I97" s="567">
        <v>2369.21</v>
      </c>
      <c r="J97" s="566" t="s">
        <v>5636</v>
      </c>
      <c r="K97" s="686"/>
      <c r="L97" s="686"/>
      <c r="M97" s="686"/>
      <c r="N97" s="686"/>
      <c r="O97" s="686"/>
      <c r="P97" s="686"/>
      <c r="Q97" s="686"/>
      <c r="R97" s="686"/>
      <c r="S97" s="686"/>
      <c r="T97" s="686"/>
      <c r="U97" s="686"/>
      <c r="V97" s="686"/>
      <c r="W97" s="686"/>
      <c r="X97" s="686"/>
      <c r="Y97" s="686"/>
      <c r="Z97" s="686"/>
    </row>
    <row r="98" ht="10.5" customHeight="1">
      <c r="A98" s="565">
        <v>44606.0</v>
      </c>
      <c r="B98" s="566" t="s">
        <v>6033</v>
      </c>
      <c r="C98" s="566" t="s">
        <v>6101</v>
      </c>
      <c r="D98" s="566" t="s">
        <v>6035</v>
      </c>
      <c r="E98" s="567">
        <v>3259.21</v>
      </c>
      <c r="F98" s="567">
        <v>0.0</v>
      </c>
      <c r="G98" s="567">
        <v>3650.32</v>
      </c>
      <c r="H98" s="567">
        <v>3259.21</v>
      </c>
      <c r="I98" s="567">
        <v>391.11</v>
      </c>
      <c r="J98" s="566" t="s">
        <v>5636</v>
      </c>
      <c r="K98" s="686"/>
      <c r="L98" s="686"/>
      <c r="M98" s="686"/>
      <c r="N98" s="686"/>
      <c r="O98" s="686"/>
      <c r="P98" s="686"/>
      <c r="Q98" s="686"/>
      <c r="R98" s="686"/>
      <c r="S98" s="686"/>
      <c r="T98" s="686"/>
      <c r="U98" s="686"/>
      <c r="V98" s="686"/>
      <c r="W98" s="686"/>
      <c r="X98" s="686"/>
      <c r="Y98" s="686"/>
      <c r="Z98" s="686"/>
    </row>
    <row r="99" ht="10.5" customHeight="1">
      <c r="A99" s="565">
        <v>44606.0</v>
      </c>
      <c r="B99" s="566" t="s">
        <v>6033</v>
      </c>
      <c r="C99" s="566" t="s">
        <v>6101</v>
      </c>
      <c r="D99" s="566" t="s">
        <v>6035</v>
      </c>
      <c r="E99" s="567">
        <v>267.86</v>
      </c>
      <c r="F99" s="567">
        <v>0.0</v>
      </c>
      <c r="G99" s="567">
        <v>300.0</v>
      </c>
      <c r="H99" s="567">
        <v>267.86</v>
      </c>
      <c r="I99" s="567">
        <v>32.14</v>
      </c>
      <c r="J99" s="566" t="s">
        <v>5636</v>
      </c>
      <c r="K99" s="686"/>
      <c r="L99" s="686"/>
      <c r="M99" s="686"/>
      <c r="N99" s="686"/>
      <c r="O99" s="686"/>
      <c r="P99" s="686"/>
      <c r="Q99" s="686"/>
      <c r="R99" s="686"/>
      <c r="S99" s="686"/>
      <c r="T99" s="686"/>
      <c r="U99" s="686"/>
      <c r="V99" s="686"/>
      <c r="W99" s="686"/>
      <c r="X99" s="686"/>
      <c r="Y99" s="686"/>
      <c r="Z99" s="686"/>
    </row>
    <row r="100" ht="10.5" customHeight="1">
      <c r="A100" s="565">
        <v>44606.0</v>
      </c>
      <c r="B100" s="566" t="s">
        <v>6033</v>
      </c>
      <c r="C100" s="566" t="s">
        <v>6101</v>
      </c>
      <c r="D100" s="566" t="s">
        <v>6035</v>
      </c>
      <c r="E100" s="567">
        <v>1262.89</v>
      </c>
      <c r="F100" s="567">
        <v>0.0</v>
      </c>
      <c r="G100" s="567">
        <v>1414.44</v>
      </c>
      <c r="H100" s="567">
        <v>1262.89</v>
      </c>
      <c r="I100" s="567">
        <v>151.55</v>
      </c>
      <c r="J100" s="566" t="s">
        <v>5636</v>
      </c>
      <c r="K100" s="686"/>
      <c r="L100" s="686"/>
      <c r="M100" s="686"/>
      <c r="N100" s="686"/>
      <c r="O100" s="686"/>
      <c r="P100" s="686"/>
      <c r="Q100" s="686"/>
      <c r="R100" s="686"/>
      <c r="S100" s="686"/>
      <c r="T100" s="686"/>
      <c r="U100" s="686"/>
      <c r="V100" s="686"/>
      <c r="W100" s="686"/>
      <c r="X100" s="686"/>
      <c r="Y100" s="686"/>
      <c r="Z100" s="686"/>
    </row>
    <row r="101" ht="10.5" customHeight="1">
      <c r="A101" s="565">
        <v>44606.0</v>
      </c>
      <c r="B101" s="566" t="s">
        <v>6033</v>
      </c>
      <c r="C101" s="566" t="s">
        <v>6101</v>
      </c>
      <c r="D101" s="566" t="s">
        <v>6035</v>
      </c>
      <c r="E101" s="567">
        <v>89.29</v>
      </c>
      <c r="F101" s="567">
        <v>0.0</v>
      </c>
      <c r="G101" s="567">
        <v>100.0</v>
      </c>
      <c r="H101" s="567">
        <v>89.29</v>
      </c>
      <c r="I101" s="567">
        <v>10.71</v>
      </c>
      <c r="J101" s="566" t="s">
        <v>5636</v>
      </c>
      <c r="K101" s="686"/>
      <c r="L101" s="686"/>
      <c r="M101" s="686"/>
      <c r="N101" s="686"/>
      <c r="O101" s="686"/>
      <c r="P101" s="686"/>
      <c r="Q101" s="686"/>
      <c r="R101" s="686"/>
      <c r="S101" s="686"/>
      <c r="T101" s="686"/>
      <c r="U101" s="686"/>
      <c r="V101" s="686"/>
      <c r="W101" s="686"/>
      <c r="X101" s="686"/>
      <c r="Y101" s="686"/>
      <c r="Z101" s="686"/>
    </row>
    <row r="102" ht="10.5" customHeight="1">
      <c r="A102" s="565">
        <v>44606.0</v>
      </c>
      <c r="B102" s="566" t="s">
        <v>6033</v>
      </c>
      <c r="C102" s="566" t="s">
        <v>6101</v>
      </c>
      <c r="D102" s="566" t="s">
        <v>6035</v>
      </c>
      <c r="E102" s="567">
        <v>2661.42</v>
      </c>
      <c r="F102" s="567">
        <v>0.0</v>
      </c>
      <c r="G102" s="567">
        <v>2980.79</v>
      </c>
      <c r="H102" s="567">
        <v>2661.42</v>
      </c>
      <c r="I102" s="567">
        <v>319.37</v>
      </c>
      <c r="J102" s="566" t="s">
        <v>5636</v>
      </c>
      <c r="K102" s="686"/>
      <c r="L102" s="686"/>
      <c r="M102" s="686"/>
      <c r="N102" s="686"/>
      <c r="O102" s="686"/>
      <c r="P102" s="686"/>
      <c r="Q102" s="686"/>
      <c r="R102" s="686"/>
      <c r="S102" s="686"/>
      <c r="T102" s="686"/>
      <c r="U102" s="686"/>
      <c r="V102" s="686"/>
      <c r="W102" s="686"/>
      <c r="X102" s="686"/>
      <c r="Y102" s="686"/>
      <c r="Z102" s="686"/>
    </row>
    <row r="103" ht="10.5" customHeight="1">
      <c r="A103" s="565">
        <v>44606.0</v>
      </c>
      <c r="B103" s="566" t="s">
        <v>6033</v>
      </c>
      <c r="C103" s="566" t="s">
        <v>6101</v>
      </c>
      <c r="D103" s="566" t="s">
        <v>6035</v>
      </c>
      <c r="E103" s="567">
        <v>595.43</v>
      </c>
      <c r="F103" s="567">
        <v>0.0</v>
      </c>
      <c r="G103" s="567">
        <v>666.88</v>
      </c>
      <c r="H103" s="567">
        <v>595.43</v>
      </c>
      <c r="I103" s="567">
        <v>71.45</v>
      </c>
      <c r="J103" s="566" t="s">
        <v>5636</v>
      </c>
      <c r="K103" s="686"/>
      <c r="L103" s="686"/>
      <c r="M103" s="686"/>
      <c r="N103" s="686"/>
      <c r="O103" s="686"/>
      <c r="P103" s="686"/>
      <c r="Q103" s="686"/>
      <c r="R103" s="686"/>
      <c r="S103" s="686"/>
      <c r="T103" s="686"/>
      <c r="U103" s="686"/>
      <c r="V103" s="686"/>
      <c r="W103" s="686"/>
      <c r="X103" s="686"/>
      <c r="Y103" s="686"/>
      <c r="Z103" s="686"/>
    </row>
    <row r="104" ht="10.5" customHeight="1">
      <c r="A104" s="565">
        <v>44606.0</v>
      </c>
      <c r="B104" s="566" t="s">
        <v>6033</v>
      </c>
      <c r="C104" s="566" t="s">
        <v>6101</v>
      </c>
      <c r="D104" s="566" t="s">
        <v>6035</v>
      </c>
      <c r="E104" s="567">
        <v>2098.9</v>
      </c>
      <c r="F104" s="567">
        <v>0.0</v>
      </c>
      <c r="G104" s="567">
        <v>2350.77</v>
      </c>
      <c r="H104" s="567">
        <v>2098.9</v>
      </c>
      <c r="I104" s="567">
        <v>251.87</v>
      </c>
      <c r="J104" s="566" t="s">
        <v>5636</v>
      </c>
      <c r="K104" s="686"/>
      <c r="L104" s="686"/>
      <c r="M104" s="686"/>
      <c r="N104" s="686"/>
      <c r="O104" s="686"/>
      <c r="P104" s="686"/>
      <c r="Q104" s="686"/>
      <c r="R104" s="686"/>
      <c r="S104" s="686"/>
      <c r="T104" s="686"/>
      <c r="U104" s="686"/>
      <c r="V104" s="686"/>
      <c r="W104" s="686"/>
      <c r="X104" s="686"/>
      <c r="Y104" s="686"/>
      <c r="Z104" s="686"/>
    </row>
    <row r="105" ht="10.5" customHeight="1">
      <c r="A105" s="565">
        <v>44606.0</v>
      </c>
      <c r="B105" s="566" t="s">
        <v>6033</v>
      </c>
      <c r="C105" s="566" t="s">
        <v>6101</v>
      </c>
      <c r="D105" s="566" t="s">
        <v>6035</v>
      </c>
      <c r="E105" s="567">
        <v>267.86</v>
      </c>
      <c r="F105" s="567">
        <v>0.0</v>
      </c>
      <c r="G105" s="567">
        <v>300.0</v>
      </c>
      <c r="H105" s="567">
        <v>267.86</v>
      </c>
      <c r="I105" s="567">
        <v>32.14</v>
      </c>
      <c r="J105" s="566" t="s">
        <v>5636</v>
      </c>
      <c r="K105" s="686"/>
      <c r="L105" s="686"/>
      <c r="M105" s="686"/>
      <c r="N105" s="686"/>
      <c r="O105" s="686"/>
      <c r="P105" s="686"/>
      <c r="Q105" s="686"/>
      <c r="R105" s="686"/>
      <c r="S105" s="686"/>
      <c r="T105" s="686"/>
      <c r="U105" s="686"/>
      <c r="V105" s="686"/>
      <c r="W105" s="686"/>
      <c r="X105" s="686"/>
      <c r="Y105" s="686"/>
      <c r="Z105" s="686"/>
    </row>
    <row r="106" ht="10.5" customHeight="1">
      <c r="A106" s="565">
        <v>44606.0</v>
      </c>
      <c r="B106" s="566" t="s">
        <v>6033</v>
      </c>
      <c r="C106" s="566" t="s">
        <v>6101</v>
      </c>
      <c r="D106" s="566" t="s">
        <v>6035</v>
      </c>
      <c r="E106" s="567">
        <v>2655.38</v>
      </c>
      <c r="F106" s="567">
        <v>0.0</v>
      </c>
      <c r="G106" s="567">
        <v>2974.02</v>
      </c>
      <c r="H106" s="567">
        <v>2655.38</v>
      </c>
      <c r="I106" s="567">
        <v>318.64</v>
      </c>
      <c r="J106" s="566" t="s">
        <v>5636</v>
      </c>
      <c r="K106" s="686"/>
      <c r="L106" s="686"/>
      <c r="M106" s="686"/>
      <c r="N106" s="686"/>
      <c r="O106" s="686"/>
      <c r="P106" s="686"/>
      <c r="Q106" s="686"/>
      <c r="R106" s="686"/>
      <c r="S106" s="686"/>
      <c r="T106" s="686"/>
      <c r="U106" s="686"/>
      <c r="V106" s="686"/>
      <c r="W106" s="686"/>
      <c r="X106" s="686"/>
      <c r="Y106" s="686"/>
      <c r="Z106" s="686"/>
    </row>
    <row r="107" ht="10.5" customHeight="1">
      <c r="A107" s="565">
        <v>44606.0</v>
      </c>
      <c r="B107" s="566" t="s">
        <v>6033</v>
      </c>
      <c r="C107" s="566" t="s">
        <v>6101</v>
      </c>
      <c r="D107" s="566" t="s">
        <v>6035</v>
      </c>
      <c r="E107" s="567">
        <v>1543.53</v>
      </c>
      <c r="F107" s="567">
        <v>0.0</v>
      </c>
      <c r="G107" s="567">
        <v>1728.75</v>
      </c>
      <c r="H107" s="567">
        <v>1543.53</v>
      </c>
      <c r="I107" s="567">
        <v>185.22</v>
      </c>
      <c r="J107" s="566" t="s">
        <v>5636</v>
      </c>
      <c r="K107" s="686"/>
      <c r="L107" s="686"/>
      <c r="M107" s="686"/>
      <c r="N107" s="686"/>
      <c r="O107" s="686"/>
      <c r="P107" s="686"/>
      <c r="Q107" s="686"/>
      <c r="R107" s="686"/>
      <c r="S107" s="686"/>
      <c r="T107" s="686"/>
      <c r="U107" s="686"/>
      <c r="V107" s="686"/>
      <c r="W107" s="686"/>
      <c r="X107" s="686"/>
      <c r="Y107" s="686"/>
      <c r="Z107" s="686"/>
    </row>
    <row r="108" ht="10.5" customHeight="1">
      <c r="A108" s="565">
        <v>44606.0</v>
      </c>
      <c r="B108" s="566" t="s">
        <v>6033</v>
      </c>
      <c r="C108" s="566" t="s">
        <v>6101</v>
      </c>
      <c r="D108" s="566" t="s">
        <v>6035</v>
      </c>
      <c r="E108" s="567">
        <v>633.08</v>
      </c>
      <c r="F108" s="567">
        <v>0.0</v>
      </c>
      <c r="G108" s="567">
        <v>709.05</v>
      </c>
      <c r="H108" s="567">
        <v>633.08</v>
      </c>
      <c r="I108" s="567">
        <v>75.97</v>
      </c>
      <c r="J108" s="566" t="s">
        <v>5636</v>
      </c>
      <c r="K108" s="686"/>
      <c r="L108" s="686"/>
      <c r="M108" s="686"/>
      <c r="N108" s="686"/>
      <c r="O108" s="686"/>
      <c r="P108" s="686"/>
      <c r="Q108" s="686"/>
      <c r="R108" s="686"/>
      <c r="S108" s="686"/>
      <c r="T108" s="686"/>
      <c r="U108" s="686"/>
      <c r="V108" s="686"/>
      <c r="W108" s="686"/>
      <c r="X108" s="686"/>
      <c r="Y108" s="686"/>
      <c r="Z108" s="686"/>
    </row>
    <row r="109" ht="10.5" customHeight="1">
      <c r="A109" s="565">
        <v>44606.0</v>
      </c>
      <c r="B109" s="566" t="s">
        <v>6033</v>
      </c>
      <c r="C109" s="566" t="s">
        <v>6101</v>
      </c>
      <c r="D109" s="566" t="s">
        <v>6035</v>
      </c>
      <c r="E109" s="567">
        <v>2224.41</v>
      </c>
      <c r="F109" s="567">
        <v>0.0</v>
      </c>
      <c r="G109" s="567">
        <v>2491.34</v>
      </c>
      <c r="H109" s="567">
        <v>2224.41</v>
      </c>
      <c r="I109" s="567">
        <v>266.93</v>
      </c>
      <c r="J109" s="566" t="s">
        <v>5636</v>
      </c>
      <c r="K109" s="686"/>
      <c r="L109" s="686"/>
      <c r="M109" s="686"/>
      <c r="N109" s="686"/>
      <c r="O109" s="686"/>
      <c r="P109" s="686"/>
      <c r="Q109" s="686"/>
      <c r="R109" s="686"/>
      <c r="S109" s="686"/>
      <c r="T109" s="686"/>
      <c r="U109" s="686"/>
      <c r="V109" s="686"/>
      <c r="W109" s="686"/>
      <c r="X109" s="686"/>
      <c r="Y109" s="686"/>
      <c r="Z109" s="686"/>
    </row>
    <row r="110" ht="10.5" customHeight="1">
      <c r="A110" s="565">
        <v>44608.0</v>
      </c>
      <c r="B110" s="566" t="s">
        <v>6033</v>
      </c>
      <c r="C110" s="566" t="s">
        <v>7068</v>
      </c>
      <c r="D110" s="566" t="s">
        <v>7104</v>
      </c>
      <c r="E110" s="567">
        <v>1734.38</v>
      </c>
      <c r="F110" s="567">
        <v>0.0</v>
      </c>
      <c r="G110" s="567">
        <v>1942.51</v>
      </c>
      <c r="H110" s="567">
        <v>1734.38</v>
      </c>
      <c r="I110" s="567">
        <v>208.13</v>
      </c>
      <c r="J110" s="566" t="s">
        <v>5234</v>
      </c>
      <c r="K110" s="686"/>
      <c r="L110" s="686"/>
      <c r="M110" s="686"/>
      <c r="N110" s="686"/>
      <c r="O110" s="686"/>
      <c r="P110" s="686"/>
      <c r="Q110" s="686"/>
      <c r="R110" s="686"/>
      <c r="S110" s="686"/>
      <c r="T110" s="686"/>
      <c r="U110" s="686"/>
      <c r="V110" s="686"/>
      <c r="W110" s="686"/>
      <c r="X110" s="686"/>
      <c r="Y110" s="686"/>
      <c r="Z110" s="686"/>
    </row>
    <row r="111" ht="10.5" customHeight="1">
      <c r="A111" s="651">
        <v>44608.0</v>
      </c>
      <c r="B111" s="652" t="s">
        <v>6033</v>
      </c>
      <c r="C111" s="652" t="s">
        <v>7105</v>
      </c>
      <c r="D111" s="652" t="s">
        <v>7106</v>
      </c>
      <c r="E111" s="653">
        <v>25500.0</v>
      </c>
      <c r="F111" s="653">
        <v>0.0</v>
      </c>
      <c r="G111" s="653">
        <v>28560.0</v>
      </c>
      <c r="H111" s="653">
        <v>25500.0</v>
      </c>
      <c r="I111" s="653">
        <v>3060.0</v>
      </c>
      <c r="J111" s="652" t="s">
        <v>5636</v>
      </c>
      <c r="K111" s="690" t="s">
        <v>7107</v>
      </c>
      <c r="L111" s="690"/>
      <c r="M111" s="690"/>
      <c r="N111" s="690"/>
      <c r="O111" s="690"/>
      <c r="P111" s="690"/>
      <c r="Q111" s="690"/>
      <c r="R111" s="690"/>
      <c r="S111" s="690"/>
      <c r="T111" s="690"/>
      <c r="U111" s="690"/>
      <c r="V111" s="690"/>
      <c r="W111" s="690"/>
      <c r="X111" s="690"/>
      <c r="Y111" s="690"/>
      <c r="Z111" s="690"/>
    </row>
    <row r="112" ht="10.5" customHeight="1">
      <c r="A112" s="565">
        <v>44608.0</v>
      </c>
      <c r="B112" s="566" t="s">
        <v>6033</v>
      </c>
      <c r="C112" s="566" t="s">
        <v>7068</v>
      </c>
      <c r="D112" s="566" t="s">
        <v>7108</v>
      </c>
      <c r="E112" s="567">
        <v>9341.78</v>
      </c>
      <c r="F112" s="567">
        <v>0.0</v>
      </c>
      <c r="G112" s="567">
        <v>10462.79</v>
      </c>
      <c r="H112" s="567">
        <v>9341.78</v>
      </c>
      <c r="I112" s="567">
        <v>1121.01</v>
      </c>
      <c r="J112" s="566" t="s">
        <v>5706</v>
      </c>
      <c r="K112" s="686"/>
      <c r="L112" s="686"/>
      <c r="M112" s="686"/>
      <c r="N112" s="686"/>
      <c r="O112" s="686"/>
      <c r="P112" s="686"/>
      <c r="Q112" s="686"/>
      <c r="R112" s="686"/>
      <c r="S112" s="686"/>
      <c r="T112" s="686"/>
      <c r="U112" s="686"/>
      <c r="V112" s="686"/>
      <c r="W112" s="686"/>
      <c r="X112" s="686"/>
      <c r="Y112" s="686"/>
      <c r="Z112" s="686"/>
    </row>
    <row r="113" ht="10.5" customHeight="1">
      <c r="A113" s="565">
        <v>44615.0</v>
      </c>
      <c r="B113" s="566" t="s">
        <v>5141</v>
      </c>
      <c r="C113" s="566" t="s">
        <v>7109</v>
      </c>
      <c r="D113" s="566" t="s">
        <v>7110</v>
      </c>
      <c r="E113" s="567">
        <v>8.93</v>
      </c>
      <c r="F113" s="567">
        <v>0.0</v>
      </c>
      <c r="G113" s="567">
        <v>10.0</v>
      </c>
      <c r="H113" s="567">
        <v>8.93</v>
      </c>
      <c r="I113" s="567">
        <v>1.07</v>
      </c>
      <c r="J113" s="566" t="s">
        <v>5700</v>
      </c>
      <c r="K113" s="686"/>
      <c r="L113" s="686"/>
      <c r="M113" s="686"/>
      <c r="N113" s="686"/>
      <c r="O113" s="686"/>
      <c r="P113" s="686"/>
      <c r="Q113" s="686"/>
      <c r="R113" s="686"/>
      <c r="S113" s="686"/>
      <c r="T113" s="686"/>
      <c r="U113" s="686"/>
      <c r="V113" s="686"/>
      <c r="W113" s="686"/>
      <c r="X113" s="686"/>
      <c r="Y113" s="686"/>
      <c r="Z113" s="686"/>
    </row>
    <row r="114" ht="10.5" customHeight="1">
      <c r="A114" s="565">
        <v>44620.0</v>
      </c>
      <c r="B114" s="566" t="s">
        <v>6033</v>
      </c>
      <c r="C114" s="566" t="s">
        <v>7068</v>
      </c>
      <c r="D114" s="566" t="s">
        <v>7111</v>
      </c>
      <c r="E114" s="567">
        <v>2275.49</v>
      </c>
      <c r="F114" s="567">
        <v>0.0</v>
      </c>
      <c r="G114" s="567">
        <v>2548.55</v>
      </c>
      <c r="H114" s="567">
        <v>2275.49</v>
      </c>
      <c r="I114" s="567">
        <v>273.06</v>
      </c>
      <c r="J114" s="566" t="s">
        <v>5234</v>
      </c>
      <c r="K114" s="686"/>
      <c r="L114" s="686"/>
      <c r="M114" s="686"/>
      <c r="N114" s="686"/>
      <c r="O114" s="686"/>
      <c r="P114" s="686"/>
      <c r="Q114" s="686"/>
      <c r="R114" s="686"/>
      <c r="S114" s="686"/>
      <c r="T114" s="686"/>
      <c r="U114" s="686"/>
      <c r="V114" s="686"/>
      <c r="W114" s="686"/>
      <c r="X114" s="686"/>
      <c r="Y114" s="686"/>
      <c r="Z114" s="686"/>
    </row>
    <row r="115" ht="10.5" customHeight="1">
      <c r="A115" s="570" t="s">
        <v>5773</v>
      </c>
      <c r="B115" s="570"/>
      <c r="C115" s="570"/>
      <c r="D115" s="570"/>
      <c r="E115" s="571">
        <f t="shared" ref="E115:I115" si="5">SUM(E47:E114)</f>
        <v>877931.3</v>
      </c>
      <c r="F115" s="571">
        <f t="shared" si="5"/>
        <v>0</v>
      </c>
      <c r="G115" s="571">
        <f t="shared" si="5"/>
        <v>983283.01</v>
      </c>
      <c r="H115" s="571">
        <f t="shared" si="5"/>
        <v>877931.3</v>
      </c>
      <c r="I115" s="571">
        <f t="shared" si="5"/>
        <v>105351.71</v>
      </c>
      <c r="J115" s="570"/>
      <c r="K115" s="686"/>
      <c r="L115" s="686"/>
      <c r="M115" s="686"/>
      <c r="N115" s="686"/>
      <c r="O115" s="686"/>
      <c r="P115" s="686"/>
      <c r="Q115" s="686"/>
      <c r="R115" s="686"/>
      <c r="S115" s="686"/>
      <c r="T115" s="686"/>
      <c r="U115" s="686"/>
      <c r="V115" s="686"/>
      <c r="W115" s="686"/>
      <c r="X115" s="686"/>
      <c r="Y115" s="686"/>
      <c r="Z115" s="686"/>
    </row>
    <row r="116" ht="12.75" customHeight="1">
      <c r="K116" s="686"/>
      <c r="L116" s="686"/>
      <c r="M116" s="686"/>
      <c r="N116" s="686"/>
      <c r="O116" s="686"/>
      <c r="P116" s="686"/>
      <c r="Q116" s="686"/>
      <c r="R116" s="686"/>
      <c r="S116" s="686"/>
      <c r="T116" s="686"/>
      <c r="U116" s="686"/>
      <c r="V116" s="686"/>
      <c r="W116" s="686"/>
      <c r="X116" s="686"/>
      <c r="Y116" s="686"/>
      <c r="Z116" s="686"/>
    </row>
    <row r="117" ht="10.5" customHeight="1">
      <c r="A117" s="573" t="s">
        <v>5284</v>
      </c>
      <c r="B117" s="573"/>
      <c r="C117" s="573"/>
      <c r="D117" s="573"/>
      <c r="E117" s="574">
        <f t="shared" ref="E117:I117" si="6">SUM(E44,E115)</f>
        <v>883231.3</v>
      </c>
      <c r="F117" s="574">
        <f t="shared" si="6"/>
        <v>0</v>
      </c>
      <c r="G117" s="574">
        <f t="shared" si="6"/>
        <v>988583.01</v>
      </c>
      <c r="H117" s="574">
        <f t="shared" si="6"/>
        <v>883231.3</v>
      </c>
      <c r="I117" s="574">
        <f t="shared" si="6"/>
        <v>105351.71</v>
      </c>
      <c r="J117" s="573"/>
      <c r="K117" s="686"/>
      <c r="L117" s="686"/>
      <c r="M117" s="686"/>
      <c r="N117" s="686"/>
      <c r="O117" s="686"/>
      <c r="P117" s="686"/>
      <c r="Q117" s="686"/>
      <c r="R117" s="686"/>
      <c r="S117" s="686"/>
      <c r="T117" s="686"/>
      <c r="U117" s="686"/>
      <c r="V117" s="686"/>
      <c r="W117" s="686"/>
      <c r="X117" s="686"/>
      <c r="Y117" s="686"/>
      <c r="Z117" s="686"/>
    </row>
    <row r="118" ht="14.25" customHeight="1">
      <c r="K118" s="686"/>
      <c r="L118" s="686"/>
      <c r="M118" s="686"/>
      <c r="N118" s="686"/>
      <c r="O118" s="686"/>
      <c r="P118" s="686"/>
      <c r="Q118" s="686"/>
      <c r="R118" s="686"/>
      <c r="S118" s="686"/>
      <c r="T118" s="686"/>
      <c r="U118" s="686"/>
      <c r="V118" s="686"/>
      <c r="W118" s="686"/>
      <c r="X118" s="686"/>
      <c r="Y118" s="686"/>
      <c r="Z118" s="686"/>
    </row>
    <row r="119" ht="14.25" customHeight="1">
      <c r="A119" s="576"/>
      <c r="B119" s="576"/>
      <c r="C119" s="576"/>
      <c r="D119" s="576"/>
      <c r="E119" s="576"/>
      <c r="F119" s="576"/>
      <c r="G119" s="576"/>
      <c r="H119" s="576"/>
      <c r="I119" s="576"/>
      <c r="J119" s="576"/>
      <c r="K119" s="657"/>
      <c r="L119" s="657"/>
      <c r="M119" s="657"/>
      <c r="N119" s="657"/>
      <c r="O119" s="657"/>
      <c r="P119" s="657"/>
      <c r="Q119" s="657"/>
      <c r="R119" s="657"/>
      <c r="S119" s="657"/>
      <c r="T119" s="657"/>
      <c r="U119" s="657"/>
      <c r="V119" s="657"/>
      <c r="W119" s="657"/>
      <c r="X119" s="657"/>
      <c r="Y119" s="657"/>
      <c r="Z119" s="657"/>
    </row>
    <row r="120" ht="14.25" customHeight="1">
      <c r="K120" s="686"/>
      <c r="L120" s="686"/>
      <c r="M120" s="686"/>
      <c r="N120" s="686"/>
      <c r="O120" s="686"/>
      <c r="P120" s="686"/>
      <c r="Q120" s="686"/>
      <c r="R120" s="686"/>
      <c r="S120" s="686"/>
      <c r="T120" s="686"/>
      <c r="U120" s="686"/>
      <c r="V120" s="686"/>
      <c r="W120" s="686"/>
      <c r="X120" s="686"/>
      <c r="Y120" s="686"/>
      <c r="Z120" s="686"/>
    </row>
    <row r="121" ht="24.75" customHeight="1">
      <c r="A121" s="558" t="s">
        <v>7112</v>
      </c>
      <c r="K121" s="686"/>
      <c r="L121" s="686"/>
      <c r="M121" s="686"/>
      <c r="N121" s="686"/>
      <c r="O121" s="686"/>
      <c r="P121" s="686"/>
      <c r="Q121" s="686"/>
      <c r="R121" s="686"/>
      <c r="S121" s="686"/>
      <c r="T121" s="686"/>
      <c r="U121" s="686"/>
      <c r="V121" s="686"/>
      <c r="W121" s="686"/>
      <c r="X121" s="686"/>
      <c r="Y121" s="686"/>
      <c r="Z121" s="686"/>
    </row>
    <row r="122" ht="18.0" customHeight="1">
      <c r="A122" s="559" t="s">
        <v>5129</v>
      </c>
      <c r="K122" s="686"/>
      <c r="L122" s="686"/>
      <c r="M122" s="686"/>
      <c r="N122" s="686"/>
      <c r="O122" s="686"/>
      <c r="P122" s="686"/>
      <c r="Q122" s="686"/>
      <c r="R122" s="686"/>
      <c r="S122" s="686"/>
      <c r="T122" s="686"/>
      <c r="U122" s="686"/>
      <c r="V122" s="686"/>
      <c r="W122" s="686"/>
      <c r="X122" s="686"/>
      <c r="Y122" s="686"/>
      <c r="Z122" s="686"/>
    </row>
    <row r="123" ht="18.0" customHeight="1">
      <c r="A123" s="559" t="s">
        <v>6061</v>
      </c>
      <c r="K123" s="686"/>
      <c r="L123" s="686"/>
      <c r="M123" s="686"/>
      <c r="N123" s="686"/>
      <c r="O123" s="686"/>
      <c r="P123" s="686"/>
      <c r="Q123" s="686"/>
      <c r="R123" s="686"/>
      <c r="S123" s="686"/>
      <c r="T123" s="686"/>
      <c r="U123" s="686"/>
      <c r="V123" s="686"/>
      <c r="W123" s="686"/>
      <c r="X123" s="686"/>
      <c r="Y123" s="686"/>
      <c r="Z123" s="686"/>
    </row>
    <row r="124" ht="18.0" customHeight="1">
      <c r="A124" s="559" t="s">
        <v>6010</v>
      </c>
      <c r="K124" s="686"/>
      <c r="L124" s="686"/>
      <c r="M124" s="686"/>
      <c r="N124" s="686"/>
      <c r="O124" s="686"/>
      <c r="P124" s="686"/>
      <c r="Q124" s="686"/>
      <c r="R124" s="686"/>
      <c r="S124" s="686"/>
      <c r="T124" s="686"/>
      <c r="U124" s="686"/>
      <c r="V124" s="686"/>
      <c r="W124" s="686"/>
      <c r="X124" s="686"/>
      <c r="Y124" s="686"/>
      <c r="Z124" s="686"/>
    </row>
    <row r="125" ht="12.75" customHeight="1">
      <c r="K125" s="686"/>
      <c r="L125" s="686"/>
      <c r="M125" s="686"/>
      <c r="N125" s="686"/>
      <c r="O125" s="686"/>
      <c r="P125" s="686"/>
      <c r="Q125" s="686"/>
      <c r="R125" s="686"/>
      <c r="S125" s="686"/>
      <c r="T125" s="686"/>
      <c r="U125" s="686"/>
      <c r="V125" s="686"/>
      <c r="W125" s="686"/>
      <c r="X125" s="686"/>
      <c r="Y125" s="686"/>
      <c r="Z125" s="686"/>
    </row>
    <row r="126" ht="25.5" customHeight="1">
      <c r="A126" s="560" t="s">
        <v>7061</v>
      </c>
      <c r="K126" s="686"/>
      <c r="L126" s="686"/>
      <c r="M126" s="686"/>
      <c r="N126" s="686"/>
      <c r="O126" s="686"/>
      <c r="P126" s="686"/>
      <c r="Q126" s="686"/>
      <c r="R126" s="686"/>
      <c r="S126" s="686"/>
      <c r="T126" s="686"/>
      <c r="U126" s="686"/>
      <c r="V126" s="686"/>
      <c r="W126" s="686"/>
      <c r="X126" s="686"/>
      <c r="Y126" s="686"/>
      <c r="Z126" s="686"/>
    </row>
    <row r="127" ht="12.75" customHeight="1">
      <c r="K127" s="686"/>
      <c r="L127" s="686"/>
      <c r="M127" s="686"/>
      <c r="N127" s="686"/>
      <c r="O127" s="686"/>
      <c r="P127" s="686"/>
      <c r="Q127" s="686"/>
      <c r="R127" s="686"/>
      <c r="S127" s="686"/>
      <c r="T127" s="686"/>
      <c r="U127" s="686"/>
      <c r="V127" s="686"/>
      <c r="W127" s="686"/>
      <c r="X127" s="686"/>
      <c r="Y127" s="686"/>
      <c r="Z127" s="686"/>
    </row>
    <row r="128" ht="10.5" customHeight="1">
      <c r="A128" s="561" t="s">
        <v>97</v>
      </c>
      <c r="B128" s="561" t="s">
        <v>5132</v>
      </c>
      <c r="C128" s="561" t="s">
        <v>101</v>
      </c>
      <c r="D128" s="561" t="s">
        <v>5134</v>
      </c>
      <c r="E128" s="562" t="s">
        <v>5135</v>
      </c>
      <c r="F128" s="562" t="s">
        <v>5136</v>
      </c>
      <c r="G128" s="562" t="s">
        <v>5137</v>
      </c>
      <c r="H128" s="562" t="s">
        <v>5138</v>
      </c>
      <c r="I128" s="562" t="s">
        <v>5139</v>
      </c>
      <c r="J128" s="561" t="s">
        <v>5140</v>
      </c>
      <c r="K128" s="686"/>
      <c r="L128" s="686"/>
      <c r="M128" s="686"/>
      <c r="N128" s="686"/>
      <c r="O128" s="686"/>
      <c r="P128" s="686"/>
      <c r="Q128" s="686"/>
      <c r="R128" s="686"/>
      <c r="S128" s="686"/>
      <c r="T128" s="686"/>
      <c r="U128" s="686"/>
      <c r="V128" s="686"/>
      <c r="W128" s="686"/>
      <c r="X128" s="686"/>
      <c r="Y128" s="686"/>
      <c r="Z128" s="686"/>
    </row>
    <row r="129" ht="12.75" customHeight="1">
      <c r="K129" s="686"/>
      <c r="L129" s="686"/>
      <c r="M129" s="686"/>
      <c r="N129" s="686"/>
      <c r="O129" s="686"/>
      <c r="P129" s="686"/>
      <c r="Q129" s="686"/>
      <c r="R129" s="686"/>
      <c r="S129" s="686"/>
      <c r="T129" s="686"/>
      <c r="U129" s="686"/>
      <c r="V129" s="686"/>
      <c r="W129" s="686"/>
      <c r="X129" s="686"/>
      <c r="Y129" s="686"/>
      <c r="Z129" s="686"/>
    </row>
    <row r="130" ht="12.75" customHeight="1">
      <c r="A130" s="564" t="s">
        <v>5632</v>
      </c>
      <c r="B130" s="13"/>
      <c r="C130" s="13"/>
      <c r="D130" s="13"/>
      <c r="E130" s="13"/>
      <c r="F130" s="13"/>
      <c r="G130" s="13"/>
      <c r="H130" s="13"/>
      <c r="I130" s="13"/>
      <c r="J130" s="13"/>
      <c r="K130" s="686"/>
      <c r="L130" s="686"/>
      <c r="M130" s="686"/>
      <c r="N130" s="686"/>
      <c r="O130" s="686"/>
      <c r="P130" s="686"/>
      <c r="Q130" s="686"/>
      <c r="R130" s="686"/>
      <c r="S130" s="686"/>
      <c r="T130" s="686"/>
      <c r="U130" s="686"/>
      <c r="V130" s="686"/>
      <c r="W130" s="686"/>
      <c r="X130" s="686"/>
      <c r="Y130" s="686"/>
      <c r="Z130" s="686"/>
    </row>
    <row r="131" ht="10.5" customHeight="1">
      <c r="A131" s="565">
        <v>44575.0</v>
      </c>
      <c r="B131" s="566" t="s">
        <v>6033</v>
      </c>
      <c r="C131" s="566" t="s">
        <v>7063</v>
      </c>
      <c r="D131" s="566" t="s">
        <v>7064</v>
      </c>
      <c r="E131" s="567">
        <v>15300.0</v>
      </c>
      <c r="F131" s="567">
        <v>0.0</v>
      </c>
      <c r="G131" s="567">
        <v>15300.0</v>
      </c>
      <c r="H131" s="567">
        <v>15300.0</v>
      </c>
      <c r="I131" s="567">
        <v>0.0</v>
      </c>
      <c r="J131" s="566" t="s">
        <v>7065</v>
      </c>
      <c r="K131" s="686"/>
      <c r="L131" s="686"/>
      <c r="M131" s="686"/>
      <c r="N131" s="686"/>
      <c r="O131" s="686"/>
      <c r="P131" s="686"/>
      <c r="Q131" s="686"/>
      <c r="R131" s="686"/>
      <c r="S131" s="686"/>
      <c r="T131" s="686"/>
      <c r="U131" s="686"/>
      <c r="V131" s="686"/>
      <c r="W131" s="686"/>
      <c r="X131" s="686"/>
      <c r="Y131" s="686"/>
      <c r="Z131" s="686"/>
    </row>
    <row r="132" ht="10.5" customHeight="1">
      <c r="A132" s="565">
        <v>44587.0</v>
      </c>
      <c r="B132" s="566" t="s">
        <v>5141</v>
      </c>
      <c r="C132" s="566" t="s">
        <v>7066</v>
      </c>
      <c r="D132" s="566" t="s">
        <v>7067</v>
      </c>
      <c r="E132" s="567">
        <v>750.0</v>
      </c>
      <c r="F132" s="567">
        <v>0.0</v>
      </c>
      <c r="G132" s="567">
        <v>750.0</v>
      </c>
      <c r="H132" s="567">
        <v>750.0</v>
      </c>
      <c r="I132" s="567">
        <v>0.0</v>
      </c>
      <c r="J132" s="566" t="s">
        <v>5234</v>
      </c>
      <c r="K132" s="686"/>
      <c r="L132" s="686"/>
      <c r="M132" s="686"/>
      <c r="N132" s="686"/>
      <c r="O132" s="686"/>
      <c r="P132" s="686"/>
      <c r="Q132" s="686"/>
      <c r="R132" s="686"/>
      <c r="S132" s="686"/>
      <c r="T132" s="686"/>
      <c r="U132" s="686"/>
      <c r="V132" s="686"/>
      <c r="W132" s="686"/>
      <c r="X132" s="686"/>
      <c r="Y132" s="686"/>
      <c r="Z132" s="686"/>
    </row>
    <row r="133" ht="10.5" customHeight="1">
      <c r="A133" s="565">
        <v>44606.0</v>
      </c>
      <c r="B133" s="566" t="s">
        <v>5141</v>
      </c>
      <c r="C133" s="566" t="s">
        <v>7093</v>
      </c>
      <c r="D133" s="566" t="s">
        <v>7094</v>
      </c>
      <c r="E133" s="567">
        <v>300.0</v>
      </c>
      <c r="F133" s="567">
        <v>0.0</v>
      </c>
      <c r="G133" s="567">
        <v>300.0</v>
      </c>
      <c r="H133" s="567">
        <v>300.0</v>
      </c>
      <c r="I133" s="567">
        <v>0.0</v>
      </c>
      <c r="J133" s="566" t="s">
        <v>5660</v>
      </c>
      <c r="K133" s="686"/>
      <c r="L133" s="686"/>
      <c r="M133" s="686"/>
      <c r="N133" s="686"/>
      <c r="O133" s="686"/>
      <c r="P133" s="686"/>
      <c r="Q133" s="686"/>
      <c r="R133" s="686"/>
      <c r="S133" s="686"/>
      <c r="T133" s="686"/>
      <c r="U133" s="686"/>
      <c r="V133" s="686"/>
      <c r="W133" s="686"/>
      <c r="X133" s="686"/>
      <c r="Y133" s="686"/>
      <c r="Z133" s="686"/>
    </row>
    <row r="134" ht="10.5" customHeight="1">
      <c r="A134" s="565">
        <v>44608.0</v>
      </c>
      <c r="B134" s="566" t="s">
        <v>6033</v>
      </c>
      <c r="C134" s="566" t="s">
        <v>7095</v>
      </c>
      <c r="D134" s="566" t="s">
        <v>7096</v>
      </c>
      <c r="E134" s="567">
        <v>2500.0</v>
      </c>
      <c r="F134" s="567">
        <v>0.0</v>
      </c>
      <c r="G134" s="567">
        <v>2500.0</v>
      </c>
      <c r="H134" s="567">
        <v>2500.0</v>
      </c>
      <c r="I134" s="567">
        <v>0.0</v>
      </c>
      <c r="J134" s="566" t="s">
        <v>5145</v>
      </c>
      <c r="K134" s="686"/>
      <c r="L134" s="686"/>
      <c r="M134" s="686"/>
      <c r="N134" s="686"/>
      <c r="O134" s="686"/>
      <c r="P134" s="686"/>
      <c r="Q134" s="686"/>
      <c r="R134" s="686"/>
      <c r="S134" s="686"/>
      <c r="T134" s="686"/>
      <c r="U134" s="686"/>
      <c r="V134" s="686"/>
      <c r="W134" s="686"/>
      <c r="X134" s="686"/>
      <c r="Y134" s="686"/>
      <c r="Z134" s="686"/>
    </row>
    <row r="135" ht="10.5" customHeight="1">
      <c r="A135" s="565">
        <v>44608.0</v>
      </c>
      <c r="B135" s="566" t="s">
        <v>6033</v>
      </c>
      <c r="C135" s="566" t="s">
        <v>7095</v>
      </c>
      <c r="D135" s="566" t="s">
        <v>7097</v>
      </c>
      <c r="E135" s="567">
        <v>2500.0</v>
      </c>
      <c r="F135" s="567">
        <v>0.0</v>
      </c>
      <c r="G135" s="567">
        <v>2500.0</v>
      </c>
      <c r="H135" s="567">
        <v>2500.0</v>
      </c>
      <c r="I135" s="567">
        <v>0.0</v>
      </c>
      <c r="J135" s="566" t="s">
        <v>5145</v>
      </c>
      <c r="K135" s="686"/>
      <c r="L135" s="686"/>
      <c r="M135" s="686"/>
      <c r="N135" s="686"/>
      <c r="O135" s="686"/>
      <c r="P135" s="686"/>
      <c r="Q135" s="686"/>
      <c r="R135" s="686"/>
      <c r="S135" s="686"/>
      <c r="T135" s="686"/>
      <c r="U135" s="686"/>
      <c r="V135" s="686"/>
      <c r="W135" s="686"/>
      <c r="X135" s="686"/>
      <c r="Y135" s="686"/>
      <c r="Z135" s="686"/>
    </row>
    <row r="136" ht="10.5" customHeight="1">
      <c r="A136" s="589">
        <v>44651.0</v>
      </c>
      <c r="B136" s="590" t="s">
        <v>6033</v>
      </c>
      <c r="C136" s="590" t="s">
        <v>7113</v>
      </c>
      <c r="D136" s="590" t="s">
        <v>7114</v>
      </c>
      <c r="E136" s="591">
        <v>7500.0</v>
      </c>
      <c r="F136" s="591">
        <v>0.0</v>
      </c>
      <c r="G136" s="591">
        <v>7500.0</v>
      </c>
      <c r="H136" s="591">
        <v>7500.0</v>
      </c>
      <c r="I136" s="591">
        <v>0.0</v>
      </c>
      <c r="J136" s="590" t="s">
        <v>5202</v>
      </c>
      <c r="K136" s="686"/>
      <c r="L136" s="686"/>
      <c r="M136" s="686"/>
      <c r="N136" s="686"/>
      <c r="O136" s="686"/>
      <c r="P136" s="686"/>
      <c r="Q136" s="686"/>
      <c r="R136" s="686"/>
      <c r="S136" s="686"/>
      <c r="T136" s="686"/>
      <c r="U136" s="686"/>
      <c r="V136" s="686"/>
      <c r="W136" s="686"/>
      <c r="X136" s="686"/>
      <c r="Y136" s="686"/>
      <c r="Z136" s="686"/>
    </row>
    <row r="137" ht="10.5" customHeight="1">
      <c r="A137" s="570" t="s">
        <v>5672</v>
      </c>
      <c r="B137" s="570"/>
      <c r="C137" s="570"/>
      <c r="D137" s="570"/>
      <c r="E137" s="571">
        <f t="shared" ref="E137:I137" si="7">SUM(E131:E136)</f>
        <v>28850</v>
      </c>
      <c r="F137" s="571">
        <f t="shared" si="7"/>
        <v>0</v>
      </c>
      <c r="G137" s="571">
        <f t="shared" si="7"/>
        <v>28850</v>
      </c>
      <c r="H137" s="571">
        <f t="shared" si="7"/>
        <v>28850</v>
      </c>
      <c r="I137" s="571">
        <f t="shared" si="7"/>
        <v>0</v>
      </c>
      <c r="J137" s="570"/>
      <c r="K137" s="686"/>
      <c r="L137" s="686"/>
      <c r="M137" s="686"/>
      <c r="N137" s="686"/>
      <c r="O137" s="686"/>
      <c r="P137" s="686"/>
      <c r="Q137" s="686"/>
      <c r="R137" s="686"/>
      <c r="S137" s="686"/>
      <c r="T137" s="686"/>
      <c r="U137" s="686"/>
      <c r="V137" s="686"/>
      <c r="W137" s="686"/>
      <c r="X137" s="686"/>
      <c r="Y137" s="686"/>
      <c r="Z137" s="686"/>
    </row>
    <row r="138" ht="12.75" customHeight="1">
      <c r="K138" s="686"/>
      <c r="L138" s="686"/>
      <c r="M138" s="686"/>
      <c r="N138" s="686"/>
      <c r="O138" s="686"/>
      <c r="P138" s="686"/>
      <c r="Q138" s="686"/>
      <c r="R138" s="686"/>
      <c r="S138" s="686"/>
      <c r="T138" s="686"/>
      <c r="U138" s="686"/>
      <c r="V138" s="686"/>
      <c r="W138" s="686"/>
      <c r="X138" s="686"/>
      <c r="Y138" s="686"/>
      <c r="Z138" s="686"/>
    </row>
    <row r="139" ht="12.75" customHeight="1">
      <c r="A139" s="564" t="s">
        <v>5673</v>
      </c>
      <c r="B139" s="13"/>
      <c r="C139" s="13"/>
      <c r="D139" s="13"/>
      <c r="E139" s="13"/>
      <c r="F139" s="13"/>
      <c r="G139" s="13"/>
      <c r="H139" s="13"/>
      <c r="I139" s="13"/>
      <c r="J139" s="13"/>
      <c r="K139" s="686"/>
      <c r="L139" s="686"/>
      <c r="M139" s="686"/>
      <c r="N139" s="686"/>
      <c r="O139" s="686"/>
      <c r="P139" s="686"/>
      <c r="Q139" s="686"/>
      <c r="R139" s="686"/>
      <c r="S139" s="686"/>
      <c r="T139" s="686"/>
      <c r="U139" s="686"/>
      <c r="V139" s="686"/>
      <c r="W139" s="686"/>
      <c r="X139" s="686"/>
      <c r="Y139" s="686"/>
      <c r="Z139" s="686"/>
    </row>
    <row r="140" ht="10.5" customHeight="1">
      <c r="A140" s="565">
        <v>44568.0</v>
      </c>
      <c r="B140" s="566" t="s">
        <v>6033</v>
      </c>
      <c r="C140" s="566" t="s">
        <v>7068</v>
      </c>
      <c r="D140" s="566" t="s">
        <v>7069</v>
      </c>
      <c r="E140" s="567">
        <v>4410.0</v>
      </c>
      <c r="F140" s="567">
        <v>0.0</v>
      </c>
      <c r="G140" s="567">
        <v>4939.2</v>
      </c>
      <c r="H140" s="567">
        <v>4410.0</v>
      </c>
      <c r="I140" s="567">
        <v>529.2</v>
      </c>
      <c r="J140" s="566" t="s">
        <v>5681</v>
      </c>
      <c r="K140" s="686"/>
      <c r="L140" s="686"/>
      <c r="M140" s="686"/>
      <c r="N140" s="686"/>
      <c r="O140" s="686"/>
      <c r="P140" s="686"/>
      <c r="Q140" s="686"/>
      <c r="R140" s="686"/>
      <c r="S140" s="686"/>
      <c r="T140" s="686"/>
      <c r="U140" s="686"/>
      <c r="V140" s="686"/>
      <c r="W140" s="686"/>
      <c r="X140" s="686"/>
      <c r="Y140" s="686"/>
      <c r="Z140" s="686"/>
    </row>
    <row r="141" ht="10.5" customHeight="1">
      <c r="A141" s="565">
        <v>44571.0</v>
      </c>
      <c r="B141" s="566" t="s">
        <v>6033</v>
      </c>
      <c r="C141" s="566" t="s">
        <v>7068</v>
      </c>
      <c r="D141" s="566" t="s">
        <v>7072</v>
      </c>
      <c r="E141" s="567">
        <v>133465.6</v>
      </c>
      <c r="F141" s="567">
        <v>0.0</v>
      </c>
      <c r="G141" s="567">
        <v>149481.47</v>
      </c>
      <c r="H141" s="567">
        <v>133465.6</v>
      </c>
      <c r="I141" s="567">
        <v>16015.87</v>
      </c>
      <c r="J141" s="566" t="s">
        <v>5687</v>
      </c>
      <c r="K141" s="686"/>
      <c r="L141" s="686"/>
      <c r="M141" s="686"/>
      <c r="N141" s="686"/>
      <c r="O141" s="686"/>
      <c r="P141" s="686"/>
      <c r="Q141" s="686"/>
      <c r="R141" s="686"/>
      <c r="S141" s="686"/>
      <c r="T141" s="686"/>
      <c r="U141" s="686"/>
      <c r="V141" s="686"/>
      <c r="W141" s="686"/>
      <c r="X141" s="686"/>
      <c r="Y141" s="686"/>
      <c r="Z141" s="686"/>
    </row>
    <row r="142" ht="10.5" customHeight="1">
      <c r="A142" s="565">
        <v>44571.0</v>
      </c>
      <c r="B142" s="566" t="s">
        <v>6033</v>
      </c>
      <c r="C142" s="566" t="s">
        <v>7068</v>
      </c>
      <c r="D142" s="566" t="s">
        <v>7075</v>
      </c>
      <c r="E142" s="567">
        <v>536469.15</v>
      </c>
      <c r="F142" s="567">
        <v>0.0</v>
      </c>
      <c r="G142" s="567">
        <v>600845.45</v>
      </c>
      <c r="H142" s="567">
        <v>536469.15</v>
      </c>
      <c r="I142" s="567">
        <v>64376.3</v>
      </c>
      <c r="J142" s="566" t="s">
        <v>5684</v>
      </c>
      <c r="K142" s="686"/>
      <c r="L142" s="686"/>
      <c r="M142" s="686"/>
      <c r="N142" s="686"/>
      <c r="O142" s="686"/>
      <c r="P142" s="686"/>
      <c r="Q142" s="686"/>
      <c r="R142" s="686"/>
      <c r="S142" s="686"/>
      <c r="T142" s="686"/>
      <c r="U142" s="686"/>
      <c r="V142" s="686"/>
      <c r="W142" s="686"/>
      <c r="X142" s="686"/>
      <c r="Y142" s="686"/>
      <c r="Z142" s="686"/>
    </row>
    <row r="143" ht="10.5" customHeight="1">
      <c r="A143" s="565">
        <v>44573.0</v>
      </c>
      <c r="B143" s="566" t="s">
        <v>6033</v>
      </c>
      <c r="C143" s="566" t="s">
        <v>7078</v>
      </c>
      <c r="D143" s="566" t="s">
        <v>7079</v>
      </c>
      <c r="E143" s="567">
        <v>1284.02</v>
      </c>
      <c r="F143" s="567">
        <v>0.0</v>
      </c>
      <c r="G143" s="567">
        <v>1438.1</v>
      </c>
      <c r="H143" s="567">
        <v>1284.02</v>
      </c>
      <c r="I143" s="567">
        <v>154.08</v>
      </c>
      <c r="J143" s="566" t="s">
        <v>5677</v>
      </c>
      <c r="K143" s="686"/>
      <c r="L143" s="686"/>
      <c r="M143" s="686"/>
      <c r="N143" s="686"/>
      <c r="O143" s="686"/>
      <c r="P143" s="686"/>
      <c r="Q143" s="686"/>
      <c r="R143" s="686"/>
      <c r="S143" s="686"/>
      <c r="T143" s="686"/>
      <c r="U143" s="686"/>
      <c r="V143" s="686"/>
      <c r="W143" s="686"/>
      <c r="X143" s="686"/>
      <c r="Y143" s="686"/>
      <c r="Z143" s="686"/>
    </row>
    <row r="144" ht="10.5" customHeight="1">
      <c r="A144" s="565">
        <v>44574.0</v>
      </c>
      <c r="B144" s="566" t="s">
        <v>6033</v>
      </c>
      <c r="C144" s="566" t="s">
        <v>7081</v>
      </c>
      <c r="D144" s="566" t="s">
        <v>7082</v>
      </c>
      <c r="E144" s="567">
        <v>50000.0</v>
      </c>
      <c r="F144" s="567">
        <v>0.0</v>
      </c>
      <c r="G144" s="567">
        <v>56000.0</v>
      </c>
      <c r="H144" s="567">
        <v>50000.0</v>
      </c>
      <c r="I144" s="567">
        <v>6000.0</v>
      </c>
      <c r="J144" s="566" t="s">
        <v>5677</v>
      </c>
      <c r="K144" s="686"/>
      <c r="L144" s="686"/>
      <c r="M144" s="686"/>
      <c r="N144" s="686"/>
      <c r="O144" s="686"/>
      <c r="P144" s="686"/>
      <c r="Q144" s="686"/>
      <c r="R144" s="686"/>
      <c r="S144" s="686"/>
      <c r="T144" s="686"/>
      <c r="U144" s="686"/>
      <c r="V144" s="686"/>
      <c r="W144" s="686"/>
      <c r="X144" s="686"/>
      <c r="Y144" s="686"/>
      <c r="Z144" s="686"/>
    </row>
    <row r="145" ht="10.5" customHeight="1">
      <c r="A145" s="565">
        <v>44578.0</v>
      </c>
      <c r="B145" s="566" t="s">
        <v>5141</v>
      </c>
      <c r="C145" s="566" t="s">
        <v>7083</v>
      </c>
      <c r="D145" s="566" t="s">
        <v>7084</v>
      </c>
      <c r="E145" s="567">
        <v>178.57</v>
      </c>
      <c r="F145" s="567">
        <v>0.0</v>
      </c>
      <c r="G145" s="567">
        <v>200.0</v>
      </c>
      <c r="H145" s="567">
        <v>178.57</v>
      </c>
      <c r="I145" s="567">
        <v>21.43</v>
      </c>
      <c r="J145" s="566" t="s">
        <v>7085</v>
      </c>
      <c r="K145" s="686"/>
      <c r="L145" s="686"/>
      <c r="M145" s="686"/>
      <c r="N145" s="686"/>
      <c r="O145" s="686"/>
      <c r="P145" s="686"/>
      <c r="Q145" s="686"/>
      <c r="R145" s="686"/>
      <c r="S145" s="686"/>
      <c r="T145" s="686"/>
      <c r="U145" s="686"/>
      <c r="V145" s="686"/>
      <c r="W145" s="686"/>
      <c r="X145" s="686"/>
      <c r="Y145" s="686"/>
      <c r="Z145" s="686"/>
    </row>
    <row r="146" ht="10.5" customHeight="1">
      <c r="A146" s="565">
        <v>44580.0</v>
      </c>
      <c r="B146" s="566" t="s">
        <v>5141</v>
      </c>
      <c r="C146" s="566" t="s">
        <v>7086</v>
      </c>
      <c r="D146" s="566" t="s">
        <v>7087</v>
      </c>
      <c r="E146" s="567">
        <v>401.79</v>
      </c>
      <c r="F146" s="567">
        <v>0.0</v>
      </c>
      <c r="G146" s="567">
        <v>450.0</v>
      </c>
      <c r="H146" s="567">
        <v>401.79</v>
      </c>
      <c r="I146" s="567">
        <v>48.21</v>
      </c>
      <c r="J146" s="566" t="s">
        <v>7028</v>
      </c>
      <c r="K146" s="686"/>
      <c r="L146" s="686"/>
      <c r="M146" s="686"/>
      <c r="N146" s="686"/>
      <c r="O146" s="686"/>
      <c r="P146" s="686"/>
      <c r="Q146" s="686"/>
      <c r="R146" s="686"/>
      <c r="S146" s="686"/>
      <c r="T146" s="686"/>
      <c r="U146" s="686"/>
      <c r="V146" s="686"/>
      <c r="W146" s="686"/>
      <c r="X146" s="686"/>
      <c r="Y146" s="686"/>
      <c r="Z146" s="686"/>
    </row>
    <row r="147" ht="10.5" customHeight="1">
      <c r="A147" s="565">
        <v>44580.0</v>
      </c>
      <c r="B147" s="566" t="s">
        <v>5141</v>
      </c>
      <c r="C147" s="566" t="s">
        <v>7088</v>
      </c>
      <c r="D147" s="566" t="s">
        <v>7087</v>
      </c>
      <c r="E147" s="567">
        <v>294.64</v>
      </c>
      <c r="F147" s="567">
        <v>0.0</v>
      </c>
      <c r="G147" s="567">
        <v>330.0</v>
      </c>
      <c r="H147" s="567">
        <v>294.64</v>
      </c>
      <c r="I147" s="567">
        <v>35.36</v>
      </c>
      <c r="J147" s="566" t="s">
        <v>7028</v>
      </c>
      <c r="K147" s="686"/>
      <c r="L147" s="686"/>
      <c r="M147" s="686"/>
      <c r="N147" s="686"/>
      <c r="O147" s="686"/>
      <c r="P147" s="686"/>
      <c r="Q147" s="686"/>
      <c r="R147" s="686"/>
      <c r="S147" s="686"/>
      <c r="T147" s="686"/>
      <c r="U147" s="686"/>
      <c r="V147" s="686"/>
      <c r="W147" s="686"/>
      <c r="X147" s="686"/>
      <c r="Y147" s="686"/>
      <c r="Z147" s="686"/>
    </row>
    <row r="148" ht="10.5" customHeight="1">
      <c r="A148" s="565">
        <v>44597.0</v>
      </c>
      <c r="B148" s="566" t="s">
        <v>6033</v>
      </c>
      <c r="C148" s="566" t="s">
        <v>7068</v>
      </c>
      <c r="D148" s="566" t="s">
        <v>7098</v>
      </c>
      <c r="E148" s="567">
        <v>429175.33</v>
      </c>
      <c r="F148" s="567">
        <v>0.0</v>
      </c>
      <c r="G148" s="567">
        <v>480676.37</v>
      </c>
      <c r="H148" s="567">
        <v>429175.33</v>
      </c>
      <c r="I148" s="567">
        <v>51501.04</v>
      </c>
      <c r="J148" s="566" t="s">
        <v>5684</v>
      </c>
      <c r="K148" s="686"/>
      <c r="L148" s="686"/>
      <c r="M148" s="686"/>
      <c r="N148" s="686"/>
      <c r="O148" s="686"/>
      <c r="P148" s="686"/>
      <c r="Q148" s="686"/>
      <c r="R148" s="686"/>
      <c r="S148" s="686"/>
      <c r="T148" s="686"/>
      <c r="U148" s="686"/>
      <c r="V148" s="686"/>
      <c r="W148" s="686"/>
      <c r="X148" s="686"/>
      <c r="Y148" s="686"/>
      <c r="Z148" s="686"/>
    </row>
    <row r="149" ht="10.5" customHeight="1">
      <c r="A149" s="565">
        <v>44597.0</v>
      </c>
      <c r="B149" s="566" t="s">
        <v>6033</v>
      </c>
      <c r="C149" s="566" t="s">
        <v>7068</v>
      </c>
      <c r="D149" s="566" t="s">
        <v>7098</v>
      </c>
      <c r="E149" s="567">
        <v>107293.83</v>
      </c>
      <c r="F149" s="567">
        <v>0.0</v>
      </c>
      <c r="G149" s="567">
        <v>120169.09</v>
      </c>
      <c r="H149" s="567">
        <v>107293.83</v>
      </c>
      <c r="I149" s="567">
        <v>12875.26</v>
      </c>
      <c r="J149" s="566" t="s">
        <v>5684</v>
      </c>
      <c r="K149" s="686"/>
      <c r="L149" s="686"/>
      <c r="M149" s="686"/>
      <c r="N149" s="686"/>
      <c r="O149" s="686"/>
      <c r="P149" s="686"/>
      <c r="Q149" s="686"/>
      <c r="R149" s="686"/>
      <c r="S149" s="686"/>
      <c r="T149" s="686"/>
      <c r="U149" s="686"/>
      <c r="V149" s="686"/>
      <c r="W149" s="686"/>
      <c r="X149" s="686"/>
      <c r="Y149" s="686"/>
      <c r="Z149" s="686"/>
    </row>
    <row r="150" ht="10.5" customHeight="1">
      <c r="A150" s="565">
        <v>44597.0</v>
      </c>
      <c r="B150" s="566" t="s">
        <v>6033</v>
      </c>
      <c r="C150" s="566" t="s">
        <v>7068</v>
      </c>
      <c r="D150" s="566" t="s">
        <v>7099</v>
      </c>
      <c r="E150" s="567">
        <v>133465.6</v>
      </c>
      <c r="F150" s="567">
        <v>0.0</v>
      </c>
      <c r="G150" s="567">
        <v>149481.47</v>
      </c>
      <c r="H150" s="567">
        <v>133465.6</v>
      </c>
      <c r="I150" s="567">
        <v>16015.87</v>
      </c>
      <c r="J150" s="566" t="s">
        <v>5687</v>
      </c>
      <c r="K150" s="686"/>
      <c r="L150" s="686"/>
      <c r="M150" s="686"/>
      <c r="N150" s="686"/>
      <c r="O150" s="686"/>
      <c r="P150" s="686"/>
      <c r="Q150" s="686"/>
      <c r="R150" s="686"/>
      <c r="S150" s="686"/>
      <c r="T150" s="686"/>
      <c r="U150" s="686"/>
      <c r="V150" s="686"/>
      <c r="W150" s="686"/>
      <c r="X150" s="686"/>
      <c r="Y150" s="686"/>
      <c r="Z150" s="686"/>
    </row>
    <row r="151" ht="10.5" customHeight="1">
      <c r="A151" s="565">
        <v>44600.0</v>
      </c>
      <c r="B151" s="566" t="s">
        <v>6033</v>
      </c>
      <c r="C151" s="566" t="s">
        <v>7068</v>
      </c>
      <c r="D151" s="566" t="s">
        <v>7100</v>
      </c>
      <c r="E151" s="567">
        <v>4410.0</v>
      </c>
      <c r="F151" s="567">
        <v>0.0</v>
      </c>
      <c r="G151" s="567">
        <v>4939.2</v>
      </c>
      <c r="H151" s="567">
        <v>4410.0</v>
      </c>
      <c r="I151" s="567">
        <v>529.2</v>
      </c>
      <c r="J151" s="566" t="s">
        <v>5681</v>
      </c>
      <c r="K151" s="686"/>
      <c r="L151" s="686"/>
      <c r="M151" s="686"/>
      <c r="N151" s="686"/>
      <c r="O151" s="686"/>
      <c r="P151" s="686"/>
      <c r="Q151" s="686"/>
      <c r="R151" s="686"/>
      <c r="S151" s="686"/>
      <c r="T151" s="686"/>
      <c r="U151" s="686"/>
      <c r="V151" s="686"/>
      <c r="W151" s="686"/>
      <c r="X151" s="686"/>
      <c r="Y151" s="686"/>
      <c r="Z151" s="686"/>
    </row>
    <row r="152" ht="10.5" customHeight="1">
      <c r="A152" s="565">
        <v>44600.0</v>
      </c>
      <c r="B152" s="566" t="s">
        <v>6033</v>
      </c>
      <c r="C152" s="566" t="s">
        <v>7068</v>
      </c>
      <c r="D152" s="566" t="s">
        <v>7101</v>
      </c>
      <c r="E152" s="567">
        <v>13029.66</v>
      </c>
      <c r="F152" s="567">
        <v>0.0</v>
      </c>
      <c r="G152" s="567">
        <v>14593.22</v>
      </c>
      <c r="H152" s="567">
        <v>13029.66</v>
      </c>
      <c r="I152" s="567">
        <v>1563.56</v>
      </c>
      <c r="J152" s="566" t="s">
        <v>5706</v>
      </c>
      <c r="K152" s="686"/>
      <c r="L152" s="686"/>
      <c r="M152" s="686"/>
      <c r="N152" s="686"/>
      <c r="O152" s="686"/>
      <c r="P152" s="686"/>
      <c r="Q152" s="686"/>
      <c r="R152" s="686"/>
      <c r="S152" s="686"/>
      <c r="T152" s="686"/>
      <c r="U152" s="686"/>
      <c r="V152" s="686"/>
      <c r="W152" s="686"/>
      <c r="X152" s="686"/>
      <c r="Y152" s="686"/>
      <c r="Z152" s="686"/>
    </row>
    <row r="153" ht="10.5" customHeight="1">
      <c r="A153" s="565">
        <v>44600.0</v>
      </c>
      <c r="B153" s="566" t="s">
        <v>6033</v>
      </c>
      <c r="C153" s="566" t="s">
        <v>7081</v>
      </c>
      <c r="D153" s="566" t="s">
        <v>7102</v>
      </c>
      <c r="E153" s="567">
        <v>50000.0</v>
      </c>
      <c r="F153" s="567">
        <v>0.0</v>
      </c>
      <c r="G153" s="567">
        <v>56000.0</v>
      </c>
      <c r="H153" s="567">
        <v>50000.0</v>
      </c>
      <c r="I153" s="567">
        <v>6000.0</v>
      </c>
      <c r="J153" s="566" t="s">
        <v>5677</v>
      </c>
      <c r="K153" s="686"/>
      <c r="L153" s="686"/>
      <c r="M153" s="686"/>
      <c r="N153" s="686"/>
      <c r="O153" s="686"/>
      <c r="P153" s="686"/>
      <c r="Q153" s="686"/>
      <c r="R153" s="686"/>
      <c r="S153" s="686"/>
      <c r="T153" s="686"/>
      <c r="U153" s="686"/>
      <c r="V153" s="686"/>
      <c r="W153" s="686"/>
      <c r="X153" s="686"/>
      <c r="Y153" s="686"/>
      <c r="Z153" s="686"/>
    </row>
    <row r="154" ht="10.5" customHeight="1">
      <c r="A154" s="565">
        <v>44600.0</v>
      </c>
      <c r="B154" s="566" t="s">
        <v>6033</v>
      </c>
      <c r="C154" s="566" t="s">
        <v>7068</v>
      </c>
      <c r="D154" s="566" t="s">
        <v>7101</v>
      </c>
      <c r="E154" s="567">
        <v>2275.49</v>
      </c>
      <c r="F154" s="567">
        <v>0.0</v>
      </c>
      <c r="G154" s="567">
        <v>2548.55</v>
      </c>
      <c r="H154" s="567">
        <v>2275.49</v>
      </c>
      <c r="I154" s="567">
        <v>273.06</v>
      </c>
      <c r="J154" s="566" t="s">
        <v>5234</v>
      </c>
      <c r="K154" s="686"/>
      <c r="L154" s="686"/>
      <c r="M154" s="686"/>
      <c r="N154" s="686"/>
      <c r="O154" s="686"/>
      <c r="P154" s="686"/>
      <c r="Q154" s="686"/>
      <c r="R154" s="686"/>
      <c r="S154" s="686"/>
      <c r="T154" s="686"/>
      <c r="U154" s="686"/>
      <c r="V154" s="686"/>
      <c r="W154" s="686"/>
      <c r="X154" s="686"/>
      <c r="Y154" s="686"/>
      <c r="Z154" s="686"/>
    </row>
    <row r="155" ht="10.5" customHeight="1">
      <c r="A155" s="565">
        <v>44604.0</v>
      </c>
      <c r="B155" s="566" t="s">
        <v>6033</v>
      </c>
      <c r="C155" s="566" t="s">
        <v>7078</v>
      </c>
      <c r="D155" s="566" t="s">
        <v>7103</v>
      </c>
      <c r="E155" s="567">
        <v>1284.02</v>
      </c>
      <c r="F155" s="567">
        <v>0.0</v>
      </c>
      <c r="G155" s="567">
        <v>1438.1</v>
      </c>
      <c r="H155" s="567">
        <v>1284.02</v>
      </c>
      <c r="I155" s="567">
        <v>154.08</v>
      </c>
      <c r="J155" s="566" t="s">
        <v>5677</v>
      </c>
      <c r="K155" s="686"/>
      <c r="L155" s="686"/>
      <c r="M155" s="686"/>
      <c r="N155" s="686"/>
      <c r="O155" s="686"/>
      <c r="P155" s="686"/>
      <c r="Q155" s="686"/>
      <c r="R155" s="686"/>
      <c r="S155" s="686"/>
      <c r="T155" s="686"/>
      <c r="U155" s="686"/>
      <c r="V155" s="686"/>
      <c r="W155" s="686"/>
      <c r="X155" s="686"/>
      <c r="Y155" s="686"/>
      <c r="Z155" s="686"/>
    </row>
    <row r="156" ht="10.5" customHeight="1">
      <c r="A156" s="565">
        <v>44606.0</v>
      </c>
      <c r="B156" s="566" t="s">
        <v>6033</v>
      </c>
      <c r="C156" s="566" t="s">
        <v>6101</v>
      </c>
      <c r="D156" s="566" t="s">
        <v>6035</v>
      </c>
      <c r="E156" s="567">
        <v>1300.56</v>
      </c>
      <c r="F156" s="567">
        <v>0.0</v>
      </c>
      <c r="G156" s="567">
        <v>1456.63</v>
      </c>
      <c r="H156" s="567">
        <v>1300.56</v>
      </c>
      <c r="I156" s="567">
        <v>156.07</v>
      </c>
      <c r="J156" s="566" t="s">
        <v>5636</v>
      </c>
      <c r="K156" s="686"/>
      <c r="L156" s="686"/>
      <c r="M156" s="686"/>
      <c r="N156" s="686"/>
      <c r="O156" s="686"/>
      <c r="P156" s="686"/>
      <c r="Q156" s="686"/>
      <c r="R156" s="686"/>
      <c r="S156" s="686"/>
      <c r="T156" s="686"/>
      <c r="U156" s="686"/>
      <c r="V156" s="686"/>
      <c r="W156" s="686"/>
      <c r="X156" s="686"/>
      <c r="Y156" s="686"/>
      <c r="Z156" s="686"/>
    </row>
    <row r="157" ht="10.5" customHeight="1">
      <c r="A157" s="565">
        <v>44606.0</v>
      </c>
      <c r="B157" s="566" t="s">
        <v>6033</v>
      </c>
      <c r="C157" s="566" t="s">
        <v>6101</v>
      </c>
      <c r="D157" s="566" t="s">
        <v>6035</v>
      </c>
      <c r="E157" s="567">
        <v>267.86</v>
      </c>
      <c r="F157" s="567">
        <v>0.0</v>
      </c>
      <c r="G157" s="567">
        <v>300.0</v>
      </c>
      <c r="H157" s="567">
        <v>267.86</v>
      </c>
      <c r="I157" s="567">
        <v>32.14</v>
      </c>
      <c r="J157" s="566" t="s">
        <v>5636</v>
      </c>
      <c r="K157" s="686"/>
      <c r="L157" s="686"/>
      <c r="M157" s="686"/>
      <c r="N157" s="686"/>
      <c r="O157" s="686"/>
      <c r="P157" s="686"/>
      <c r="Q157" s="686"/>
      <c r="R157" s="686"/>
      <c r="S157" s="686"/>
      <c r="T157" s="686"/>
      <c r="U157" s="686"/>
      <c r="V157" s="686"/>
      <c r="W157" s="686"/>
      <c r="X157" s="686"/>
      <c r="Y157" s="686"/>
      <c r="Z157" s="686"/>
    </row>
    <row r="158" ht="10.5" customHeight="1">
      <c r="A158" s="565">
        <v>44606.0</v>
      </c>
      <c r="B158" s="566" t="s">
        <v>6033</v>
      </c>
      <c r="C158" s="566" t="s">
        <v>6101</v>
      </c>
      <c r="D158" s="566" t="s">
        <v>6035</v>
      </c>
      <c r="E158" s="567">
        <v>3424.85</v>
      </c>
      <c r="F158" s="567">
        <v>0.0</v>
      </c>
      <c r="G158" s="567">
        <v>3835.83</v>
      </c>
      <c r="H158" s="567">
        <v>3424.85</v>
      </c>
      <c r="I158" s="567">
        <v>410.98</v>
      </c>
      <c r="J158" s="566" t="s">
        <v>5636</v>
      </c>
      <c r="K158" s="686"/>
      <c r="L158" s="686"/>
      <c r="M158" s="686"/>
      <c r="N158" s="686"/>
      <c r="O158" s="686"/>
      <c r="P158" s="686"/>
      <c r="Q158" s="686"/>
      <c r="R158" s="686"/>
      <c r="S158" s="686"/>
      <c r="T158" s="686"/>
      <c r="U158" s="686"/>
      <c r="V158" s="686"/>
      <c r="W158" s="686"/>
      <c r="X158" s="686"/>
      <c r="Y158" s="686"/>
      <c r="Z158" s="686"/>
    </row>
    <row r="159" ht="10.5" customHeight="1">
      <c r="A159" s="565">
        <v>44606.0</v>
      </c>
      <c r="B159" s="566" t="s">
        <v>6033</v>
      </c>
      <c r="C159" s="566" t="s">
        <v>6101</v>
      </c>
      <c r="D159" s="566" t="s">
        <v>6035</v>
      </c>
      <c r="E159" s="567">
        <v>311.31</v>
      </c>
      <c r="F159" s="567">
        <v>0.0</v>
      </c>
      <c r="G159" s="567">
        <v>348.67</v>
      </c>
      <c r="H159" s="567">
        <v>311.31</v>
      </c>
      <c r="I159" s="567">
        <v>37.36</v>
      </c>
      <c r="J159" s="566" t="s">
        <v>5636</v>
      </c>
      <c r="K159" s="686"/>
      <c r="L159" s="686"/>
      <c r="M159" s="686"/>
      <c r="N159" s="686"/>
      <c r="O159" s="686"/>
      <c r="P159" s="686"/>
      <c r="Q159" s="686"/>
      <c r="R159" s="686"/>
      <c r="S159" s="686"/>
      <c r="T159" s="686"/>
      <c r="U159" s="686"/>
      <c r="V159" s="686"/>
      <c r="W159" s="686"/>
      <c r="X159" s="686"/>
      <c r="Y159" s="686"/>
      <c r="Z159" s="686"/>
    </row>
    <row r="160" ht="10.5" customHeight="1">
      <c r="A160" s="565">
        <v>44606.0</v>
      </c>
      <c r="B160" s="566" t="s">
        <v>6033</v>
      </c>
      <c r="C160" s="566" t="s">
        <v>6101</v>
      </c>
      <c r="D160" s="566" t="s">
        <v>6035</v>
      </c>
      <c r="E160" s="567">
        <v>614.3</v>
      </c>
      <c r="F160" s="567">
        <v>0.0</v>
      </c>
      <c r="G160" s="567">
        <v>688.02</v>
      </c>
      <c r="H160" s="567">
        <v>614.3</v>
      </c>
      <c r="I160" s="567">
        <v>73.72</v>
      </c>
      <c r="J160" s="566" t="s">
        <v>5636</v>
      </c>
      <c r="K160" s="686"/>
      <c r="L160" s="686"/>
      <c r="M160" s="686"/>
      <c r="N160" s="686"/>
      <c r="O160" s="686"/>
      <c r="P160" s="686"/>
      <c r="Q160" s="686"/>
      <c r="R160" s="686"/>
      <c r="S160" s="686"/>
      <c r="T160" s="686"/>
      <c r="U160" s="686"/>
      <c r="V160" s="686"/>
      <c r="W160" s="686"/>
      <c r="X160" s="686"/>
      <c r="Y160" s="686"/>
      <c r="Z160" s="686"/>
    </row>
    <row r="161" ht="10.5" customHeight="1">
      <c r="A161" s="565">
        <v>44606.0</v>
      </c>
      <c r="B161" s="566" t="s">
        <v>6033</v>
      </c>
      <c r="C161" s="566" t="s">
        <v>6101</v>
      </c>
      <c r="D161" s="566" t="s">
        <v>6035</v>
      </c>
      <c r="E161" s="567">
        <v>2172.59</v>
      </c>
      <c r="F161" s="567">
        <v>0.0</v>
      </c>
      <c r="G161" s="567">
        <v>2433.3</v>
      </c>
      <c r="H161" s="567">
        <v>2172.59</v>
      </c>
      <c r="I161" s="567">
        <v>260.71</v>
      </c>
      <c r="J161" s="566" t="s">
        <v>5636</v>
      </c>
      <c r="K161" s="686"/>
      <c r="L161" s="686"/>
      <c r="M161" s="686"/>
      <c r="N161" s="686"/>
      <c r="O161" s="686"/>
      <c r="P161" s="686"/>
      <c r="Q161" s="686"/>
      <c r="R161" s="686"/>
      <c r="S161" s="686"/>
      <c r="T161" s="686"/>
      <c r="U161" s="686"/>
      <c r="V161" s="686"/>
      <c r="W161" s="686"/>
      <c r="X161" s="686"/>
      <c r="Y161" s="686"/>
      <c r="Z161" s="686"/>
    </row>
    <row r="162" ht="10.5" customHeight="1">
      <c r="A162" s="565">
        <v>44606.0</v>
      </c>
      <c r="B162" s="566" t="s">
        <v>6033</v>
      </c>
      <c r="C162" s="566" t="s">
        <v>6101</v>
      </c>
      <c r="D162" s="566" t="s">
        <v>6035</v>
      </c>
      <c r="E162" s="567">
        <v>1326.5</v>
      </c>
      <c r="F162" s="567">
        <v>0.0</v>
      </c>
      <c r="G162" s="567">
        <v>1485.68</v>
      </c>
      <c r="H162" s="567">
        <v>1326.5</v>
      </c>
      <c r="I162" s="567">
        <v>159.18</v>
      </c>
      <c r="J162" s="566" t="s">
        <v>5636</v>
      </c>
      <c r="K162" s="686"/>
      <c r="L162" s="686"/>
      <c r="M162" s="686"/>
      <c r="N162" s="686"/>
      <c r="O162" s="686"/>
      <c r="P162" s="686"/>
      <c r="Q162" s="686"/>
      <c r="R162" s="686"/>
      <c r="S162" s="686"/>
      <c r="T162" s="686"/>
      <c r="U162" s="686"/>
      <c r="V162" s="686"/>
      <c r="W162" s="686"/>
      <c r="X162" s="686"/>
      <c r="Y162" s="686"/>
      <c r="Z162" s="686"/>
    </row>
    <row r="163" ht="10.5" customHeight="1">
      <c r="A163" s="565">
        <v>44606.0</v>
      </c>
      <c r="B163" s="566" t="s">
        <v>6033</v>
      </c>
      <c r="C163" s="566" t="s">
        <v>6101</v>
      </c>
      <c r="D163" s="566" t="s">
        <v>6035</v>
      </c>
      <c r="E163" s="567">
        <v>267.86</v>
      </c>
      <c r="F163" s="567">
        <v>0.0</v>
      </c>
      <c r="G163" s="567">
        <v>300.0</v>
      </c>
      <c r="H163" s="567">
        <v>267.86</v>
      </c>
      <c r="I163" s="567">
        <v>32.14</v>
      </c>
      <c r="J163" s="566" t="s">
        <v>5636</v>
      </c>
      <c r="K163" s="686"/>
      <c r="L163" s="686"/>
      <c r="M163" s="686"/>
      <c r="N163" s="686"/>
      <c r="O163" s="686"/>
      <c r="P163" s="686"/>
      <c r="Q163" s="686"/>
      <c r="R163" s="686"/>
      <c r="S163" s="686"/>
      <c r="T163" s="686"/>
      <c r="U163" s="686"/>
      <c r="V163" s="686"/>
      <c r="W163" s="686"/>
      <c r="X163" s="686"/>
      <c r="Y163" s="686"/>
      <c r="Z163" s="686"/>
    </row>
    <row r="164" ht="10.5" customHeight="1">
      <c r="A164" s="565">
        <v>44606.0</v>
      </c>
      <c r="B164" s="566" t="s">
        <v>6033</v>
      </c>
      <c r="C164" s="566" t="s">
        <v>6101</v>
      </c>
      <c r="D164" s="566" t="s">
        <v>6035</v>
      </c>
      <c r="E164" s="567">
        <v>3563.68</v>
      </c>
      <c r="F164" s="567">
        <v>0.0</v>
      </c>
      <c r="G164" s="567">
        <v>3991.32</v>
      </c>
      <c r="H164" s="567">
        <v>3563.68</v>
      </c>
      <c r="I164" s="567">
        <v>427.64</v>
      </c>
      <c r="J164" s="566" t="s">
        <v>5636</v>
      </c>
      <c r="K164" s="686"/>
      <c r="L164" s="686"/>
      <c r="M164" s="686"/>
      <c r="N164" s="686"/>
      <c r="O164" s="686"/>
      <c r="P164" s="686"/>
      <c r="Q164" s="686"/>
      <c r="R164" s="686"/>
      <c r="S164" s="686"/>
      <c r="T164" s="686"/>
      <c r="U164" s="686"/>
      <c r="V164" s="686"/>
      <c r="W164" s="686"/>
      <c r="X164" s="686"/>
      <c r="Y164" s="686"/>
      <c r="Z164" s="686"/>
    </row>
    <row r="165" ht="10.5" customHeight="1">
      <c r="A165" s="565">
        <v>44606.0</v>
      </c>
      <c r="B165" s="566" t="s">
        <v>6033</v>
      </c>
      <c r="C165" s="566" t="s">
        <v>6101</v>
      </c>
      <c r="D165" s="566" t="s">
        <v>6035</v>
      </c>
      <c r="E165" s="567">
        <v>625.27</v>
      </c>
      <c r="F165" s="567">
        <v>0.0</v>
      </c>
      <c r="G165" s="567">
        <v>700.3</v>
      </c>
      <c r="H165" s="567">
        <v>625.27</v>
      </c>
      <c r="I165" s="567">
        <v>75.03</v>
      </c>
      <c r="J165" s="566" t="s">
        <v>5636</v>
      </c>
      <c r="K165" s="686"/>
      <c r="L165" s="686"/>
      <c r="M165" s="686"/>
      <c r="N165" s="686"/>
      <c r="O165" s="686"/>
      <c r="P165" s="686"/>
      <c r="Q165" s="686"/>
      <c r="R165" s="686"/>
      <c r="S165" s="686"/>
      <c r="T165" s="686"/>
      <c r="U165" s="686"/>
      <c r="V165" s="686"/>
      <c r="W165" s="686"/>
      <c r="X165" s="686"/>
      <c r="Y165" s="686"/>
      <c r="Z165" s="686"/>
    </row>
    <row r="166" ht="10.5" customHeight="1">
      <c r="A166" s="565">
        <v>44606.0</v>
      </c>
      <c r="B166" s="566" t="s">
        <v>6033</v>
      </c>
      <c r="C166" s="566" t="s">
        <v>6101</v>
      </c>
      <c r="D166" s="566" t="s">
        <v>6035</v>
      </c>
      <c r="E166" s="567">
        <v>2198.54</v>
      </c>
      <c r="F166" s="567">
        <v>0.0</v>
      </c>
      <c r="G166" s="567">
        <v>2462.36</v>
      </c>
      <c r="H166" s="567">
        <v>2198.54</v>
      </c>
      <c r="I166" s="567">
        <v>263.82</v>
      </c>
      <c r="J166" s="566" t="s">
        <v>5636</v>
      </c>
      <c r="K166" s="686"/>
      <c r="L166" s="686"/>
      <c r="M166" s="686"/>
      <c r="N166" s="686"/>
      <c r="O166" s="686"/>
      <c r="P166" s="686"/>
      <c r="Q166" s="686"/>
      <c r="R166" s="686"/>
      <c r="S166" s="686"/>
      <c r="T166" s="686"/>
      <c r="U166" s="686"/>
      <c r="V166" s="686"/>
      <c r="W166" s="686"/>
      <c r="X166" s="686"/>
      <c r="Y166" s="686"/>
      <c r="Z166" s="686"/>
    </row>
    <row r="167" ht="10.5" customHeight="1">
      <c r="A167" s="565">
        <v>44606.0</v>
      </c>
      <c r="B167" s="566" t="s">
        <v>6033</v>
      </c>
      <c r="C167" s="566" t="s">
        <v>6101</v>
      </c>
      <c r="D167" s="566" t="s">
        <v>6035</v>
      </c>
      <c r="E167" s="567">
        <v>1293.79</v>
      </c>
      <c r="F167" s="567">
        <v>0.0</v>
      </c>
      <c r="G167" s="567">
        <v>1449.05</v>
      </c>
      <c r="H167" s="567">
        <v>1293.79</v>
      </c>
      <c r="I167" s="567">
        <v>155.26</v>
      </c>
      <c r="J167" s="566" t="s">
        <v>5636</v>
      </c>
      <c r="K167" s="686"/>
      <c r="L167" s="686"/>
      <c r="M167" s="686"/>
      <c r="N167" s="686"/>
      <c r="O167" s="686"/>
      <c r="P167" s="686"/>
      <c r="Q167" s="686"/>
      <c r="R167" s="686"/>
      <c r="S167" s="686"/>
      <c r="T167" s="686"/>
      <c r="U167" s="686"/>
      <c r="V167" s="686"/>
      <c r="W167" s="686"/>
      <c r="X167" s="686"/>
      <c r="Y167" s="686"/>
      <c r="Z167" s="686"/>
    </row>
    <row r="168" ht="10.5" customHeight="1">
      <c r="A168" s="565">
        <v>44606.0</v>
      </c>
      <c r="B168" s="566" t="s">
        <v>6033</v>
      </c>
      <c r="C168" s="566" t="s">
        <v>6101</v>
      </c>
      <c r="D168" s="566" t="s">
        <v>6035</v>
      </c>
      <c r="E168" s="567">
        <v>446.43</v>
      </c>
      <c r="F168" s="567">
        <v>0.0</v>
      </c>
      <c r="G168" s="567">
        <v>500.0</v>
      </c>
      <c r="H168" s="567">
        <v>446.43</v>
      </c>
      <c r="I168" s="567">
        <v>53.57</v>
      </c>
      <c r="J168" s="566" t="s">
        <v>5636</v>
      </c>
      <c r="K168" s="686"/>
      <c r="L168" s="686"/>
      <c r="M168" s="686"/>
      <c r="N168" s="686"/>
      <c r="O168" s="686"/>
      <c r="P168" s="686"/>
      <c r="Q168" s="686"/>
      <c r="R168" s="686"/>
      <c r="S168" s="686"/>
      <c r="T168" s="686"/>
      <c r="U168" s="686"/>
      <c r="V168" s="686"/>
      <c r="W168" s="686"/>
      <c r="X168" s="686"/>
      <c r="Y168" s="686"/>
      <c r="Z168" s="686"/>
    </row>
    <row r="169" ht="10.5" customHeight="1">
      <c r="A169" s="565">
        <v>44606.0</v>
      </c>
      <c r="B169" s="566" t="s">
        <v>6033</v>
      </c>
      <c r="C169" s="566" t="s">
        <v>6101</v>
      </c>
      <c r="D169" s="566" t="s">
        <v>6035</v>
      </c>
      <c r="E169" s="567">
        <v>3160.3</v>
      </c>
      <c r="F169" s="567">
        <v>0.0</v>
      </c>
      <c r="G169" s="567">
        <v>3539.54</v>
      </c>
      <c r="H169" s="567">
        <v>3160.3</v>
      </c>
      <c r="I169" s="567">
        <v>379.24</v>
      </c>
      <c r="J169" s="566" t="s">
        <v>5636</v>
      </c>
      <c r="K169" s="686"/>
      <c r="L169" s="686"/>
      <c r="M169" s="686"/>
      <c r="N169" s="686"/>
      <c r="O169" s="686"/>
      <c r="P169" s="686"/>
      <c r="Q169" s="686"/>
      <c r="R169" s="686"/>
      <c r="S169" s="686"/>
      <c r="T169" s="686"/>
      <c r="U169" s="686"/>
      <c r="V169" s="686"/>
      <c r="W169" s="686"/>
      <c r="X169" s="686"/>
      <c r="Y169" s="686"/>
      <c r="Z169" s="686"/>
    </row>
    <row r="170" ht="10.5" customHeight="1">
      <c r="A170" s="565">
        <v>44606.0</v>
      </c>
      <c r="B170" s="566" t="s">
        <v>6033</v>
      </c>
      <c r="C170" s="566" t="s">
        <v>6101</v>
      </c>
      <c r="D170" s="566" t="s">
        <v>6035</v>
      </c>
      <c r="E170" s="567">
        <v>622.07</v>
      </c>
      <c r="F170" s="567">
        <v>0.0</v>
      </c>
      <c r="G170" s="567">
        <v>696.72</v>
      </c>
      <c r="H170" s="567">
        <v>622.07</v>
      </c>
      <c r="I170" s="567">
        <v>74.65</v>
      </c>
      <c r="J170" s="566" t="s">
        <v>5636</v>
      </c>
      <c r="K170" s="686"/>
      <c r="L170" s="686"/>
      <c r="M170" s="686"/>
      <c r="N170" s="686"/>
      <c r="O170" s="686"/>
      <c r="P170" s="686"/>
      <c r="Q170" s="686"/>
      <c r="R170" s="686"/>
      <c r="S170" s="686"/>
      <c r="T170" s="686"/>
      <c r="U170" s="686"/>
      <c r="V170" s="686"/>
      <c r="W170" s="686"/>
      <c r="X170" s="686"/>
      <c r="Y170" s="686"/>
      <c r="Z170" s="686"/>
    </row>
    <row r="171" ht="10.5" customHeight="1">
      <c r="A171" s="565">
        <v>44606.0</v>
      </c>
      <c r="B171" s="566" t="s">
        <v>6033</v>
      </c>
      <c r="C171" s="566" t="s">
        <v>6101</v>
      </c>
      <c r="D171" s="566" t="s">
        <v>6035</v>
      </c>
      <c r="E171" s="567">
        <v>2185.89</v>
      </c>
      <c r="F171" s="567">
        <v>0.0</v>
      </c>
      <c r="G171" s="567">
        <v>2448.2</v>
      </c>
      <c r="H171" s="567">
        <v>2185.89</v>
      </c>
      <c r="I171" s="567">
        <v>262.31</v>
      </c>
      <c r="J171" s="566" t="s">
        <v>5636</v>
      </c>
      <c r="K171" s="686"/>
      <c r="L171" s="686"/>
      <c r="M171" s="686"/>
      <c r="N171" s="686"/>
      <c r="O171" s="686"/>
      <c r="P171" s="686"/>
      <c r="Q171" s="686"/>
      <c r="R171" s="686"/>
      <c r="S171" s="686"/>
      <c r="T171" s="686"/>
      <c r="U171" s="686"/>
      <c r="V171" s="686"/>
      <c r="W171" s="686"/>
      <c r="X171" s="686"/>
      <c r="Y171" s="686"/>
      <c r="Z171" s="686"/>
    </row>
    <row r="172" ht="10.5" customHeight="1">
      <c r="A172" s="565">
        <v>44606.0</v>
      </c>
      <c r="B172" s="566" t="s">
        <v>6033</v>
      </c>
      <c r="C172" s="566" t="s">
        <v>6101</v>
      </c>
      <c r="D172" s="566" t="s">
        <v>6035</v>
      </c>
      <c r="E172" s="567">
        <v>1526.28</v>
      </c>
      <c r="F172" s="567">
        <v>0.0</v>
      </c>
      <c r="G172" s="567">
        <v>1709.43</v>
      </c>
      <c r="H172" s="567">
        <v>1526.28</v>
      </c>
      <c r="I172" s="567">
        <v>183.15</v>
      </c>
      <c r="J172" s="566" t="s">
        <v>5636</v>
      </c>
      <c r="K172" s="686"/>
      <c r="L172" s="686"/>
      <c r="M172" s="686"/>
      <c r="N172" s="686"/>
      <c r="O172" s="686"/>
      <c r="P172" s="686"/>
      <c r="Q172" s="686"/>
      <c r="R172" s="686"/>
      <c r="S172" s="686"/>
      <c r="T172" s="686"/>
      <c r="U172" s="686"/>
      <c r="V172" s="686"/>
      <c r="W172" s="686"/>
      <c r="X172" s="686"/>
      <c r="Y172" s="686"/>
      <c r="Z172" s="686"/>
    </row>
    <row r="173" ht="10.5" customHeight="1">
      <c r="A173" s="565">
        <v>44606.0</v>
      </c>
      <c r="B173" s="566" t="s">
        <v>6033</v>
      </c>
      <c r="C173" s="566" t="s">
        <v>6101</v>
      </c>
      <c r="D173" s="566" t="s">
        <v>6035</v>
      </c>
      <c r="E173" s="567">
        <v>89.29</v>
      </c>
      <c r="F173" s="567">
        <v>0.0</v>
      </c>
      <c r="G173" s="567">
        <v>100.0</v>
      </c>
      <c r="H173" s="567">
        <v>89.29</v>
      </c>
      <c r="I173" s="567">
        <v>10.71</v>
      </c>
      <c r="J173" s="566" t="s">
        <v>5636</v>
      </c>
      <c r="K173" s="686"/>
      <c r="L173" s="686"/>
      <c r="M173" s="686"/>
      <c r="N173" s="686"/>
      <c r="O173" s="686"/>
      <c r="P173" s="686"/>
      <c r="Q173" s="686"/>
      <c r="R173" s="686"/>
      <c r="S173" s="686"/>
      <c r="T173" s="686"/>
      <c r="U173" s="686"/>
      <c r="V173" s="686"/>
      <c r="W173" s="686"/>
      <c r="X173" s="686"/>
      <c r="Y173" s="686"/>
      <c r="Z173" s="686"/>
    </row>
    <row r="174" ht="10.5" customHeight="1">
      <c r="A174" s="565">
        <v>44606.0</v>
      </c>
      <c r="B174" s="566" t="s">
        <v>6033</v>
      </c>
      <c r="C174" s="566" t="s">
        <v>6101</v>
      </c>
      <c r="D174" s="566" t="s">
        <v>6035</v>
      </c>
      <c r="E174" s="567">
        <v>2975.0</v>
      </c>
      <c r="F174" s="567">
        <v>0.0</v>
      </c>
      <c r="G174" s="567">
        <v>3332.0</v>
      </c>
      <c r="H174" s="567">
        <v>2975.0</v>
      </c>
      <c r="I174" s="567">
        <v>357.0</v>
      </c>
      <c r="J174" s="566" t="s">
        <v>5636</v>
      </c>
      <c r="K174" s="686"/>
      <c r="L174" s="686"/>
      <c r="M174" s="686"/>
      <c r="N174" s="686"/>
      <c r="O174" s="686"/>
      <c r="P174" s="686"/>
      <c r="Q174" s="686"/>
      <c r="R174" s="686"/>
      <c r="S174" s="686"/>
      <c r="T174" s="686"/>
      <c r="U174" s="686"/>
      <c r="V174" s="686"/>
      <c r="W174" s="686"/>
      <c r="X174" s="686"/>
      <c r="Y174" s="686"/>
      <c r="Z174" s="686"/>
    </row>
    <row r="175" ht="10.5" customHeight="1">
      <c r="A175" s="565">
        <v>44606.0</v>
      </c>
      <c r="B175" s="566" t="s">
        <v>6033</v>
      </c>
      <c r="C175" s="566" t="s">
        <v>6101</v>
      </c>
      <c r="D175" s="566" t="s">
        <v>6035</v>
      </c>
      <c r="E175" s="567">
        <v>614.29</v>
      </c>
      <c r="F175" s="567">
        <v>0.0</v>
      </c>
      <c r="G175" s="567">
        <v>688.01</v>
      </c>
      <c r="H175" s="567">
        <v>614.29</v>
      </c>
      <c r="I175" s="567">
        <v>73.72</v>
      </c>
      <c r="J175" s="566" t="s">
        <v>5636</v>
      </c>
      <c r="K175" s="686"/>
      <c r="L175" s="686"/>
      <c r="M175" s="686"/>
      <c r="N175" s="686"/>
      <c r="O175" s="686"/>
      <c r="P175" s="686"/>
      <c r="Q175" s="686"/>
      <c r="R175" s="686"/>
      <c r="S175" s="686"/>
      <c r="T175" s="686"/>
      <c r="U175" s="686"/>
      <c r="V175" s="686"/>
      <c r="W175" s="686"/>
      <c r="X175" s="686"/>
      <c r="Y175" s="686"/>
      <c r="Z175" s="686"/>
    </row>
    <row r="176" ht="10.5" customHeight="1">
      <c r="A176" s="565">
        <v>44606.0</v>
      </c>
      <c r="B176" s="566" t="s">
        <v>6033</v>
      </c>
      <c r="C176" s="566" t="s">
        <v>6101</v>
      </c>
      <c r="D176" s="566" t="s">
        <v>6035</v>
      </c>
      <c r="E176" s="567">
        <v>2163.97</v>
      </c>
      <c r="F176" s="567">
        <v>0.0</v>
      </c>
      <c r="G176" s="567">
        <v>2423.65</v>
      </c>
      <c r="H176" s="567">
        <v>2163.97</v>
      </c>
      <c r="I176" s="567">
        <v>259.68</v>
      </c>
      <c r="J176" s="566" t="s">
        <v>5636</v>
      </c>
      <c r="K176" s="686"/>
      <c r="L176" s="686"/>
      <c r="M176" s="686"/>
      <c r="N176" s="686"/>
      <c r="O176" s="686"/>
      <c r="P176" s="686"/>
      <c r="Q176" s="686"/>
      <c r="R176" s="686"/>
      <c r="S176" s="686"/>
      <c r="T176" s="686"/>
      <c r="U176" s="686"/>
      <c r="V176" s="686"/>
      <c r="W176" s="686"/>
      <c r="X176" s="686"/>
      <c r="Y176" s="686"/>
      <c r="Z176" s="686"/>
    </row>
    <row r="177" ht="10.5" customHeight="1">
      <c r="A177" s="565">
        <v>44606.0</v>
      </c>
      <c r="B177" s="566" t="s">
        <v>6033</v>
      </c>
      <c r="C177" s="566" t="s">
        <v>6101</v>
      </c>
      <c r="D177" s="566" t="s">
        <v>6035</v>
      </c>
      <c r="E177" s="567">
        <v>1256.21</v>
      </c>
      <c r="F177" s="567">
        <v>0.0</v>
      </c>
      <c r="G177" s="567">
        <v>1406.95</v>
      </c>
      <c r="H177" s="567">
        <v>1256.21</v>
      </c>
      <c r="I177" s="567">
        <v>150.74</v>
      </c>
      <c r="J177" s="566" t="s">
        <v>5636</v>
      </c>
      <c r="K177" s="686"/>
      <c r="L177" s="686"/>
      <c r="M177" s="686"/>
      <c r="N177" s="686"/>
      <c r="O177" s="686"/>
      <c r="P177" s="686"/>
      <c r="Q177" s="686"/>
      <c r="R177" s="686"/>
      <c r="S177" s="686"/>
      <c r="T177" s="686"/>
      <c r="U177" s="686"/>
      <c r="V177" s="686"/>
      <c r="W177" s="686"/>
      <c r="X177" s="686"/>
      <c r="Y177" s="686"/>
      <c r="Z177" s="686"/>
    </row>
    <row r="178" ht="10.5" customHeight="1">
      <c r="A178" s="565">
        <v>44606.0</v>
      </c>
      <c r="B178" s="566" t="s">
        <v>6033</v>
      </c>
      <c r="C178" s="566" t="s">
        <v>6101</v>
      </c>
      <c r="D178" s="566" t="s">
        <v>6035</v>
      </c>
      <c r="E178" s="567">
        <v>446.43</v>
      </c>
      <c r="F178" s="567">
        <v>0.0</v>
      </c>
      <c r="G178" s="567">
        <v>500.0</v>
      </c>
      <c r="H178" s="567">
        <v>446.43</v>
      </c>
      <c r="I178" s="567">
        <v>53.57</v>
      </c>
      <c r="J178" s="566" t="s">
        <v>5636</v>
      </c>
      <c r="K178" s="686"/>
      <c r="L178" s="686"/>
      <c r="M178" s="686"/>
      <c r="N178" s="686"/>
      <c r="O178" s="686"/>
      <c r="P178" s="686"/>
      <c r="Q178" s="686"/>
      <c r="R178" s="686"/>
      <c r="S178" s="686"/>
      <c r="T178" s="686"/>
      <c r="U178" s="686"/>
      <c r="V178" s="686"/>
      <c r="W178" s="686"/>
      <c r="X178" s="686"/>
      <c r="Y178" s="686"/>
      <c r="Z178" s="686"/>
    </row>
    <row r="179" ht="10.5" customHeight="1">
      <c r="A179" s="565">
        <v>44606.0</v>
      </c>
      <c r="B179" s="566" t="s">
        <v>6033</v>
      </c>
      <c r="C179" s="566" t="s">
        <v>6101</v>
      </c>
      <c r="D179" s="566" t="s">
        <v>6035</v>
      </c>
      <c r="E179" s="567">
        <v>2804.07</v>
      </c>
      <c r="F179" s="567">
        <v>0.0</v>
      </c>
      <c r="G179" s="567">
        <v>3140.56</v>
      </c>
      <c r="H179" s="567">
        <v>2804.07</v>
      </c>
      <c r="I179" s="567">
        <v>336.49</v>
      </c>
      <c r="J179" s="566" t="s">
        <v>5636</v>
      </c>
      <c r="K179" s="686"/>
      <c r="L179" s="686"/>
      <c r="M179" s="686"/>
      <c r="N179" s="686"/>
      <c r="O179" s="686"/>
      <c r="P179" s="686"/>
      <c r="Q179" s="686"/>
      <c r="R179" s="686"/>
      <c r="S179" s="686"/>
      <c r="T179" s="686"/>
      <c r="U179" s="686"/>
      <c r="V179" s="686"/>
      <c r="W179" s="686"/>
      <c r="X179" s="686"/>
      <c r="Y179" s="686"/>
      <c r="Z179" s="686"/>
    </row>
    <row r="180" ht="10.5" customHeight="1">
      <c r="A180" s="565">
        <v>44606.0</v>
      </c>
      <c r="B180" s="566" t="s">
        <v>6033</v>
      </c>
      <c r="C180" s="566" t="s">
        <v>6101</v>
      </c>
      <c r="D180" s="566" t="s">
        <v>6035</v>
      </c>
      <c r="E180" s="567">
        <v>588.84</v>
      </c>
      <c r="F180" s="567">
        <v>0.0</v>
      </c>
      <c r="G180" s="567">
        <v>659.5</v>
      </c>
      <c r="H180" s="567">
        <v>588.84</v>
      </c>
      <c r="I180" s="567">
        <v>70.66</v>
      </c>
      <c r="J180" s="566" t="s">
        <v>5636</v>
      </c>
      <c r="K180" s="686"/>
      <c r="L180" s="686"/>
      <c r="M180" s="686"/>
      <c r="N180" s="686"/>
      <c r="O180" s="686"/>
      <c r="P180" s="686"/>
      <c r="Q180" s="686"/>
      <c r="R180" s="686"/>
      <c r="S180" s="686"/>
      <c r="T180" s="686"/>
      <c r="U180" s="686"/>
      <c r="V180" s="686"/>
      <c r="W180" s="686"/>
      <c r="X180" s="686"/>
      <c r="Y180" s="686"/>
      <c r="Z180" s="686"/>
    </row>
    <row r="181" ht="10.5" customHeight="1">
      <c r="A181" s="565">
        <v>44606.0</v>
      </c>
      <c r="B181" s="566" t="s">
        <v>6033</v>
      </c>
      <c r="C181" s="566" t="s">
        <v>6101</v>
      </c>
      <c r="D181" s="566" t="s">
        <v>6035</v>
      </c>
      <c r="E181" s="567">
        <v>2073.87</v>
      </c>
      <c r="F181" s="567">
        <v>0.0</v>
      </c>
      <c r="G181" s="567">
        <v>2322.73</v>
      </c>
      <c r="H181" s="567">
        <v>2073.87</v>
      </c>
      <c r="I181" s="567">
        <v>248.86</v>
      </c>
      <c r="J181" s="566" t="s">
        <v>5636</v>
      </c>
      <c r="K181" s="686"/>
      <c r="L181" s="686"/>
      <c r="M181" s="686"/>
      <c r="N181" s="686"/>
      <c r="O181" s="686"/>
      <c r="P181" s="686"/>
      <c r="Q181" s="686"/>
      <c r="R181" s="686"/>
      <c r="S181" s="686"/>
      <c r="T181" s="686"/>
      <c r="U181" s="686"/>
      <c r="V181" s="686"/>
      <c r="W181" s="686"/>
      <c r="X181" s="686"/>
      <c r="Y181" s="686"/>
      <c r="Z181" s="686"/>
    </row>
    <row r="182" ht="10.5" customHeight="1">
      <c r="A182" s="565">
        <v>44606.0</v>
      </c>
      <c r="B182" s="566" t="s">
        <v>6033</v>
      </c>
      <c r="C182" s="566" t="s">
        <v>6101</v>
      </c>
      <c r="D182" s="566" t="s">
        <v>6035</v>
      </c>
      <c r="E182" s="567">
        <v>3303.6</v>
      </c>
      <c r="F182" s="567">
        <v>0.0</v>
      </c>
      <c r="G182" s="567">
        <v>3700.03</v>
      </c>
      <c r="H182" s="567">
        <v>3303.6</v>
      </c>
      <c r="I182" s="567">
        <v>396.43</v>
      </c>
      <c r="J182" s="566" t="s">
        <v>5636</v>
      </c>
      <c r="K182" s="686"/>
      <c r="L182" s="686"/>
      <c r="M182" s="686"/>
      <c r="N182" s="686"/>
      <c r="O182" s="686"/>
      <c r="P182" s="686"/>
      <c r="Q182" s="686"/>
      <c r="R182" s="686"/>
      <c r="S182" s="686"/>
      <c r="T182" s="686"/>
      <c r="U182" s="686"/>
      <c r="V182" s="686"/>
      <c r="W182" s="686"/>
      <c r="X182" s="686"/>
      <c r="Y182" s="686"/>
      <c r="Z182" s="686"/>
    </row>
    <row r="183" ht="10.5" customHeight="1">
      <c r="A183" s="565">
        <v>44606.0</v>
      </c>
      <c r="B183" s="566" t="s">
        <v>6033</v>
      </c>
      <c r="C183" s="566" t="s">
        <v>6101</v>
      </c>
      <c r="D183" s="566" t="s">
        <v>6035</v>
      </c>
      <c r="E183" s="567">
        <v>652.01</v>
      </c>
      <c r="F183" s="567">
        <v>0.0</v>
      </c>
      <c r="G183" s="567">
        <v>730.25</v>
      </c>
      <c r="H183" s="567">
        <v>652.01</v>
      </c>
      <c r="I183" s="567">
        <v>78.24</v>
      </c>
      <c r="J183" s="566" t="s">
        <v>5636</v>
      </c>
      <c r="K183" s="686"/>
      <c r="L183" s="686"/>
      <c r="M183" s="686"/>
      <c r="N183" s="686"/>
      <c r="O183" s="686"/>
      <c r="P183" s="686"/>
      <c r="Q183" s="686"/>
      <c r="R183" s="686"/>
      <c r="S183" s="686"/>
      <c r="T183" s="686"/>
      <c r="U183" s="686"/>
      <c r="V183" s="686"/>
      <c r="W183" s="686"/>
      <c r="X183" s="686"/>
      <c r="Y183" s="686"/>
      <c r="Z183" s="686"/>
    </row>
    <row r="184" ht="10.5" customHeight="1">
      <c r="A184" s="565">
        <v>44606.0</v>
      </c>
      <c r="B184" s="566" t="s">
        <v>6033</v>
      </c>
      <c r="C184" s="566" t="s">
        <v>6101</v>
      </c>
      <c r="D184" s="566" t="s">
        <v>6035</v>
      </c>
      <c r="E184" s="567">
        <v>1240.02</v>
      </c>
      <c r="F184" s="567">
        <v>0.0</v>
      </c>
      <c r="G184" s="567">
        <v>1388.82</v>
      </c>
      <c r="H184" s="567">
        <v>1240.02</v>
      </c>
      <c r="I184" s="567">
        <v>148.8</v>
      </c>
      <c r="J184" s="566" t="s">
        <v>5636</v>
      </c>
      <c r="K184" s="686"/>
      <c r="L184" s="686"/>
      <c r="M184" s="686"/>
      <c r="N184" s="686"/>
      <c r="O184" s="686"/>
      <c r="P184" s="686"/>
      <c r="Q184" s="686"/>
      <c r="R184" s="686"/>
      <c r="S184" s="686"/>
      <c r="T184" s="686"/>
      <c r="U184" s="686"/>
      <c r="V184" s="686"/>
      <c r="W184" s="686"/>
      <c r="X184" s="686"/>
      <c r="Y184" s="686"/>
      <c r="Z184" s="686"/>
    </row>
    <row r="185" ht="10.5" customHeight="1">
      <c r="A185" s="565">
        <v>44606.0</v>
      </c>
      <c r="B185" s="566" t="s">
        <v>6033</v>
      </c>
      <c r="C185" s="566" t="s">
        <v>6101</v>
      </c>
      <c r="D185" s="566" t="s">
        <v>6035</v>
      </c>
      <c r="E185" s="567">
        <v>267.86</v>
      </c>
      <c r="F185" s="567">
        <v>0.0</v>
      </c>
      <c r="G185" s="567">
        <v>300.0</v>
      </c>
      <c r="H185" s="567">
        <v>267.86</v>
      </c>
      <c r="I185" s="567">
        <v>32.14</v>
      </c>
      <c r="J185" s="566" t="s">
        <v>5636</v>
      </c>
      <c r="K185" s="686"/>
      <c r="L185" s="686"/>
      <c r="M185" s="686"/>
      <c r="N185" s="686"/>
      <c r="O185" s="686"/>
      <c r="P185" s="686"/>
      <c r="Q185" s="686"/>
      <c r="R185" s="686"/>
      <c r="S185" s="686"/>
      <c r="T185" s="686"/>
      <c r="U185" s="686"/>
      <c r="V185" s="686"/>
      <c r="W185" s="686"/>
      <c r="X185" s="686"/>
      <c r="Y185" s="686"/>
      <c r="Z185" s="686"/>
    </row>
    <row r="186" ht="10.5" customHeight="1">
      <c r="A186" s="565">
        <v>44606.0</v>
      </c>
      <c r="B186" s="566" t="s">
        <v>6033</v>
      </c>
      <c r="C186" s="566" t="s">
        <v>6101</v>
      </c>
      <c r="D186" s="566" t="s">
        <v>6035</v>
      </c>
      <c r="E186" s="567">
        <v>2740.79</v>
      </c>
      <c r="F186" s="567">
        <v>0.0</v>
      </c>
      <c r="G186" s="567">
        <v>3069.68</v>
      </c>
      <c r="H186" s="567">
        <v>2740.79</v>
      </c>
      <c r="I186" s="567">
        <v>328.89</v>
      </c>
      <c r="J186" s="566" t="s">
        <v>5636</v>
      </c>
      <c r="K186" s="686"/>
      <c r="L186" s="686"/>
      <c r="M186" s="686"/>
      <c r="N186" s="686"/>
      <c r="O186" s="686"/>
      <c r="P186" s="686"/>
      <c r="Q186" s="686"/>
      <c r="R186" s="686"/>
      <c r="S186" s="686"/>
      <c r="T186" s="686"/>
      <c r="U186" s="686"/>
      <c r="V186" s="686"/>
      <c r="W186" s="686"/>
      <c r="X186" s="686"/>
      <c r="Y186" s="686"/>
      <c r="Z186" s="686"/>
    </row>
    <row r="187" ht="10.5" customHeight="1">
      <c r="A187" s="565">
        <v>44606.0</v>
      </c>
      <c r="B187" s="566" t="s">
        <v>6033</v>
      </c>
      <c r="C187" s="566" t="s">
        <v>6101</v>
      </c>
      <c r="D187" s="566" t="s">
        <v>6035</v>
      </c>
      <c r="E187" s="567">
        <v>596.75</v>
      </c>
      <c r="F187" s="567">
        <v>0.0</v>
      </c>
      <c r="G187" s="567">
        <v>668.36</v>
      </c>
      <c r="H187" s="567">
        <v>596.75</v>
      </c>
      <c r="I187" s="567">
        <v>71.61</v>
      </c>
      <c r="J187" s="566" t="s">
        <v>5636</v>
      </c>
      <c r="K187" s="686"/>
      <c r="L187" s="686"/>
      <c r="M187" s="686"/>
      <c r="N187" s="686"/>
      <c r="O187" s="686"/>
      <c r="P187" s="686"/>
      <c r="Q187" s="686"/>
      <c r="R187" s="686"/>
      <c r="S187" s="686"/>
      <c r="T187" s="686"/>
      <c r="U187" s="686"/>
      <c r="V187" s="686"/>
      <c r="W187" s="686"/>
      <c r="X187" s="686"/>
      <c r="Y187" s="686"/>
      <c r="Z187" s="686"/>
    </row>
    <row r="188" ht="10.5" customHeight="1">
      <c r="A188" s="565">
        <v>44606.0</v>
      </c>
      <c r="B188" s="566" t="s">
        <v>6033</v>
      </c>
      <c r="C188" s="566" t="s">
        <v>6101</v>
      </c>
      <c r="D188" s="566" t="s">
        <v>6035</v>
      </c>
      <c r="E188" s="567">
        <v>1282.15</v>
      </c>
      <c r="F188" s="567">
        <v>0.0</v>
      </c>
      <c r="G188" s="567">
        <v>1436.01</v>
      </c>
      <c r="H188" s="567">
        <v>1282.15</v>
      </c>
      <c r="I188" s="567">
        <v>153.86</v>
      </c>
      <c r="J188" s="566" t="s">
        <v>5636</v>
      </c>
      <c r="K188" s="686"/>
      <c r="L188" s="686"/>
      <c r="M188" s="686"/>
      <c r="N188" s="686"/>
      <c r="O188" s="686"/>
      <c r="P188" s="686"/>
      <c r="Q188" s="686"/>
      <c r="R188" s="686"/>
      <c r="S188" s="686"/>
      <c r="T188" s="686"/>
      <c r="U188" s="686"/>
      <c r="V188" s="686"/>
      <c r="W188" s="686"/>
      <c r="X188" s="686"/>
      <c r="Y188" s="686"/>
      <c r="Z188" s="686"/>
    </row>
    <row r="189" ht="10.5" customHeight="1">
      <c r="A189" s="565">
        <v>44606.0</v>
      </c>
      <c r="B189" s="566" t="s">
        <v>6033</v>
      </c>
      <c r="C189" s="566" t="s">
        <v>6101</v>
      </c>
      <c r="D189" s="566" t="s">
        <v>6035</v>
      </c>
      <c r="E189" s="567">
        <v>267.86</v>
      </c>
      <c r="F189" s="567">
        <v>0.0</v>
      </c>
      <c r="G189" s="567">
        <v>300.0</v>
      </c>
      <c r="H189" s="567">
        <v>267.86</v>
      </c>
      <c r="I189" s="567">
        <v>32.14</v>
      </c>
      <c r="J189" s="566" t="s">
        <v>5636</v>
      </c>
      <c r="K189" s="686"/>
      <c r="L189" s="686"/>
      <c r="M189" s="686"/>
      <c r="N189" s="686"/>
      <c r="O189" s="686"/>
      <c r="P189" s="686"/>
      <c r="Q189" s="686"/>
      <c r="R189" s="686"/>
      <c r="S189" s="686"/>
      <c r="T189" s="686"/>
      <c r="U189" s="686"/>
      <c r="V189" s="686"/>
      <c r="W189" s="686"/>
      <c r="X189" s="686"/>
      <c r="Y189" s="686"/>
      <c r="Z189" s="686"/>
    </row>
    <row r="190" ht="10.5" customHeight="1">
      <c r="A190" s="565">
        <v>44606.0</v>
      </c>
      <c r="B190" s="566" t="s">
        <v>6033</v>
      </c>
      <c r="C190" s="566" t="s">
        <v>6101</v>
      </c>
      <c r="D190" s="566" t="s">
        <v>6035</v>
      </c>
      <c r="E190" s="567">
        <v>3433.62</v>
      </c>
      <c r="F190" s="567">
        <v>0.0</v>
      </c>
      <c r="G190" s="567">
        <v>3845.65</v>
      </c>
      <c r="H190" s="567">
        <v>3433.62</v>
      </c>
      <c r="I190" s="567">
        <v>412.03</v>
      </c>
      <c r="J190" s="566" t="s">
        <v>5636</v>
      </c>
      <c r="K190" s="686"/>
      <c r="L190" s="686"/>
      <c r="M190" s="686"/>
      <c r="N190" s="686"/>
      <c r="O190" s="686"/>
      <c r="P190" s="686"/>
      <c r="Q190" s="686"/>
      <c r="R190" s="686"/>
      <c r="S190" s="686"/>
      <c r="T190" s="686"/>
      <c r="U190" s="686"/>
      <c r="V190" s="686"/>
      <c r="W190" s="686"/>
      <c r="X190" s="686"/>
      <c r="Y190" s="686"/>
      <c r="Z190" s="686"/>
    </row>
    <row r="191" ht="10.5" customHeight="1">
      <c r="A191" s="565">
        <v>44606.0</v>
      </c>
      <c r="B191" s="566" t="s">
        <v>6033</v>
      </c>
      <c r="C191" s="566" t="s">
        <v>6101</v>
      </c>
      <c r="D191" s="566" t="s">
        <v>6035</v>
      </c>
      <c r="E191" s="567">
        <v>628.86</v>
      </c>
      <c r="F191" s="567">
        <v>0.0</v>
      </c>
      <c r="G191" s="567">
        <v>704.32</v>
      </c>
      <c r="H191" s="567">
        <v>628.86</v>
      </c>
      <c r="I191" s="567">
        <v>75.46</v>
      </c>
      <c r="J191" s="566" t="s">
        <v>5636</v>
      </c>
      <c r="K191" s="686"/>
      <c r="L191" s="686"/>
      <c r="M191" s="686"/>
      <c r="N191" s="686"/>
      <c r="O191" s="686"/>
      <c r="P191" s="686"/>
      <c r="Q191" s="686"/>
      <c r="R191" s="686"/>
      <c r="S191" s="686"/>
      <c r="T191" s="686"/>
      <c r="U191" s="686"/>
      <c r="V191" s="686"/>
      <c r="W191" s="686"/>
      <c r="X191" s="686"/>
      <c r="Y191" s="686"/>
      <c r="Z191" s="686"/>
    </row>
    <row r="192" ht="10.5" customHeight="1">
      <c r="A192" s="565">
        <v>44606.0</v>
      </c>
      <c r="B192" s="566" t="s">
        <v>6033</v>
      </c>
      <c r="C192" s="566" t="s">
        <v>6101</v>
      </c>
      <c r="D192" s="566" t="s">
        <v>6035</v>
      </c>
      <c r="E192" s="567">
        <v>2203.98</v>
      </c>
      <c r="F192" s="567">
        <v>0.0</v>
      </c>
      <c r="G192" s="567">
        <v>2468.46</v>
      </c>
      <c r="H192" s="567">
        <v>2203.98</v>
      </c>
      <c r="I192" s="567">
        <v>264.48</v>
      </c>
      <c r="J192" s="566" t="s">
        <v>5636</v>
      </c>
      <c r="K192" s="686"/>
      <c r="L192" s="686"/>
      <c r="M192" s="686"/>
      <c r="N192" s="686"/>
      <c r="O192" s="686"/>
      <c r="P192" s="686"/>
      <c r="Q192" s="686"/>
      <c r="R192" s="686"/>
      <c r="S192" s="686"/>
      <c r="T192" s="686"/>
      <c r="U192" s="686"/>
      <c r="V192" s="686"/>
      <c r="W192" s="686"/>
      <c r="X192" s="686"/>
      <c r="Y192" s="686"/>
      <c r="Z192" s="686"/>
    </row>
    <row r="193" ht="10.5" customHeight="1">
      <c r="A193" s="565">
        <v>44606.0</v>
      </c>
      <c r="B193" s="566" t="s">
        <v>6033</v>
      </c>
      <c r="C193" s="566" t="s">
        <v>6101</v>
      </c>
      <c r="D193" s="566" t="s">
        <v>6035</v>
      </c>
      <c r="E193" s="567">
        <v>1311.86</v>
      </c>
      <c r="F193" s="567">
        <v>0.0</v>
      </c>
      <c r="G193" s="567">
        <v>1469.28</v>
      </c>
      <c r="H193" s="567">
        <v>1311.86</v>
      </c>
      <c r="I193" s="567">
        <v>157.42</v>
      </c>
      <c r="J193" s="566" t="s">
        <v>5636</v>
      </c>
      <c r="K193" s="686"/>
      <c r="L193" s="686"/>
      <c r="M193" s="686"/>
      <c r="N193" s="686"/>
      <c r="O193" s="686"/>
      <c r="P193" s="686"/>
      <c r="Q193" s="686"/>
      <c r="R193" s="686"/>
      <c r="S193" s="686"/>
      <c r="T193" s="686"/>
      <c r="U193" s="686"/>
      <c r="V193" s="686"/>
      <c r="W193" s="686"/>
      <c r="X193" s="686"/>
      <c r="Y193" s="686"/>
      <c r="Z193" s="686"/>
    </row>
    <row r="194" ht="10.5" customHeight="1">
      <c r="A194" s="565">
        <v>44606.0</v>
      </c>
      <c r="B194" s="566" t="s">
        <v>6033</v>
      </c>
      <c r="C194" s="566" t="s">
        <v>6101</v>
      </c>
      <c r="D194" s="566" t="s">
        <v>6035</v>
      </c>
      <c r="E194" s="567">
        <v>621.98</v>
      </c>
      <c r="F194" s="567">
        <v>0.0</v>
      </c>
      <c r="G194" s="567">
        <v>696.62</v>
      </c>
      <c r="H194" s="567">
        <v>621.98</v>
      </c>
      <c r="I194" s="567">
        <v>74.64</v>
      </c>
      <c r="J194" s="566" t="s">
        <v>5636</v>
      </c>
      <c r="K194" s="686"/>
      <c r="L194" s="686"/>
      <c r="M194" s="686"/>
      <c r="N194" s="686"/>
      <c r="O194" s="686"/>
      <c r="P194" s="686"/>
      <c r="Q194" s="686"/>
      <c r="R194" s="686"/>
      <c r="S194" s="686"/>
      <c r="T194" s="686"/>
      <c r="U194" s="686"/>
      <c r="V194" s="686"/>
      <c r="W194" s="686"/>
      <c r="X194" s="686"/>
      <c r="Y194" s="686"/>
      <c r="Z194" s="686"/>
    </row>
    <row r="195" ht="10.5" customHeight="1">
      <c r="A195" s="565">
        <v>44606.0</v>
      </c>
      <c r="B195" s="566" t="s">
        <v>6033</v>
      </c>
      <c r="C195" s="566" t="s">
        <v>6101</v>
      </c>
      <c r="D195" s="566" t="s">
        <v>6035</v>
      </c>
      <c r="E195" s="567">
        <v>2189.27</v>
      </c>
      <c r="F195" s="567">
        <v>0.0</v>
      </c>
      <c r="G195" s="567">
        <v>2451.98</v>
      </c>
      <c r="H195" s="567">
        <v>2189.27</v>
      </c>
      <c r="I195" s="567">
        <v>262.71</v>
      </c>
      <c r="J195" s="566" t="s">
        <v>5636</v>
      </c>
      <c r="K195" s="686"/>
      <c r="L195" s="686"/>
      <c r="M195" s="686"/>
      <c r="N195" s="686"/>
      <c r="O195" s="686"/>
      <c r="P195" s="686"/>
      <c r="Q195" s="686"/>
      <c r="R195" s="686"/>
      <c r="S195" s="686"/>
      <c r="T195" s="686"/>
      <c r="U195" s="686"/>
      <c r="V195" s="686"/>
      <c r="W195" s="686"/>
      <c r="X195" s="686"/>
      <c r="Y195" s="686"/>
      <c r="Z195" s="686"/>
    </row>
    <row r="196" ht="10.5" customHeight="1">
      <c r="A196" s="565">
        <v>44606.0</v>
      </c>
      <c r="B196" s="566" t="s">
        <v>6033</v>
      </c>
      <c r="C196" s="566" t="s">
        <v>6101</v>
      </c>
      <c r="D196" s="566" t="s">
        <v>6035</v>
      </c>
      <c r="E196" s="567">
        <v>683.46</v>
      </c>
      <c r="F196" s="567">
        <v>0.0</v>
      </c>
      <c r="G196" s="567">
        <v>765.47</v>
      </c>
      <c r="H196" s="567">
        <v>683.46</v>
      </c>
      <c r="I196" s="567">
        <v>82.01</v>
      </c>
      <c r="J196" s="566" t="s">
        <v>5636</v>
      </c>
      <c r="K196" s="686"/>
      <c r="L196" s="686"/>
      <c r="M196" s="686"/>
      <c r="N196" s="686"/>
      <c r="O196" s="686"/>
      <c r="P196" s="686"/>
      <c r="Q196" s="686"/>
      <c r="R196" s="686"/>
      <c r="S196" s="686"/>
      <c r="T196" s="686"/>
      <c r="U196" s="686"/>
      <c r="V196" s="686"/>
      <c r="W196" s="686"/>
      <c r="X196" s="686"/>
      <c r="Y196" s="686"/>
      <c r="Z196" s="686"/>
    </row>
    <row r="197" ht="10.5" customHeight="1">
      <c r="A197" s="565">
        <v>44606.0</v>
      </c>
      <c r="B197" s="566" t="s">
        <v>6033</v>
      </c>
      <c r="C197" s="566" t="s">
        <v>6101</v>
      </c>
      <c r="D197" s="566" t="s">
        <v>6035</v>
      </c>
      <c r="E197" s="567">
        <v>1090.0</v>
      </c>
      <c r="F197" s="567">
        <v>0.0</v>
      </c>
      <c r="G197" s="567">
        <v>1220.8</v>
      </c>
      <c r="H197" s="567">
        <v>1090.0</v>
      </c>
      <c r="I197" s="567">
        <v>130.8</v>
      </c>
      <c r="J197" s="566" t="s">
        <v>5636</v>
      </c>
      <c r="K197" s="686"/>
      <c r="L197" s="686"/>
      <c r="M197" s="686"/>
      <c r="N197" s="686"/>
      <c r="O197" s="686"/>
      <c r="P197" s="686"/>
      <c r="Q197" s="686"/>
      <c r="R197" s="686"/>
      <c r="S197" s="686"/>
      <c r="T197" s="686"/>
      <c r="U197" s="686"/>
      <c r="V197" s="686"/>
      <c r="W197" s="686"/>
      <c r="X197" s="686"/>
      <c r="Y197" s="686"/>
      <c r="Z197" s="686"/>
    </row>
    <row r="198" ht="10.5" customHeight="1">
      <c r="A198" s="565">
        <v>44606.0</v>
      </c>
      <c r="B198" s="566" t="s">
        <v>6033</v>
      </c>
      <c r="C198" s="566" t="s">
        <v>6101</v>
      </c>
      <c r="D198" s="566" t="s">
        <v>6035</v>
      </c>
      <c r="E198" s="567">
        <v>19743.41</v>
      </c>
      <c r="F198" s="567">
        <v>0.0</v>
      </c>
      <c r="G198" s="567">
        <v>22112.62</v>
      </c>
      <c r="H198" s="567">
        <v>19743.41</v>
      </c>
      <c r="I198" s="567">
        <v>2369.21</v>
      </c>
      <c r="J198" s="566" t="s">
        <v>5636</v>
      </c>
      <c r="K198" s="686"/>
      <c r="L198" s="686"/>
      <c r="M198" s="686"/>
      <c r="N198" s="686"/>
      <c r="O198" s="686"/>
      <c r="P198" s="686"/>
      <c r="Q198" s="686"/>
      <c r="R198" s="686"/>
      <c r="S198" s="686"/>
      <c r="T198" s="686"/>
      <c r="U198" s="686"/>
      <c r="V198" s="686"/>
      <c r="W198" s="686"/>
      <c r="X198" s="686"/>
      <c r="Y198" s="686"/>
      <c r="Z198" s="686"/>
    </row>
    <row r="199" ht="10.5" customHeight="1">
      <c r="A199" s="565">
        <v>44606.0</v>
      </c>
      <c r="B199" s="566" t="s">
        <v>6033</v>
      </c>
      <c r="C199" s="566" t="s">
        <v>6101</v>
      </c>
      <c r="D199" s="566" t="s">
        <v>6035</v>
      </c>
      <c r="E199" s="567">
        <v>3259.21</v>
      </c>
      <c r="F199" s="567">
        <v>0.0</v>
      </c>
      <c r="G199" s="567">
        <v>3650.32</v>
      </c>
      <c r="H199" s="567">
        <v>3259.21</v>
      </c>
      <c r="I199" s="567">
        <v>391.11</v>
      </c>
      <c r="J199" s="566" t="s">
        <v>5636</v>
      </c>
      <c r="K199" s="686"/>
      <c r="L199" s="686"/>
      <c r="M199" s="686"/>
      <c r="N199" s="686"/>
      <c r="O199" s="686"/>
      <c r="P199" s="686"/>
      <c r="Q199" s="686"/>
      <c r="R199" s="686"/>
      <c r="S199" s="686"/>
      <c r="T199" s="686"/>
      <c r="U199" s="686"/>
      <c r="V199" s="686"/>
      <c r="W199" s="686"/>
      <c r="X199" s="686"/>
      <c r="Y199" s="686"/>
      <c r="Z199" s="686"/>
    </row>
    <row r="200" ht="10.5" customHeight="1">
      <c r="A200" s="565">
        <v>44606.0</v>
      </c>
      <c r="B200" s="566" t="s">
        <v>6033</v>
      </c>
      <c r="C200" s="566" t="s">
        <v>6101</v>
      </c>
      <c r="D200" s="566" t="s">
        <v>6035</v>
      </c>
      <c r="E200" s="567">
        <v>267.86</v>
      </c>
      <c r="F200" s="567">
        <v>0.0</v>
      </c>
      <c r="G200" s="567">
        <v>300.0</v>
      </c>
      <c r="H200" s="567">
        <v>267.86</v>
      </c>
      <c r="I200" s="567">
        <v>32.14</v>
      </c>
      <c r="J200" s="566" t="s">
        <v>5636</v>
      </c>
      <c r="K200" s="686"/>
      <c r="L200" s="686"/>
      <c r="M200" s="686"/>
      <c r="N200" s="686"/>
      <c r="O200" s="686"/>
      <c r="P200" s="686"/>
      <c r="Q200" s="686"/>
      <c r="R200" s="686"/>
      <c r="S200" s="686"/>
      <c r="T200" s="686"/>
      <c r="U200" s="686"/>
      <c r="V200" s="686"/>
      <c r="W200" s="686"/>
      <c r="X200" s="686"/>
      <c r="Y200" s="686"/>
      <c r="Z200" s="686"/>
    </row>
    <row r="201" ht="10.5" customHeight="1">
      <c r="A201" s="565">
        <v>44606.0</v>
      </c>
      <c r="B201" s="566" t="s">
        <v>6033</v>
      </c>
      <c r="C201" s="566" t="s">
        <v>6101</v>
      </c>
      <c r="D201" s="566" t="s">
        <v>6035</v>
      </c>
      <c r="E201" s="567">
        <v>1262.89</v>
      </c>
      <c r="F201" s="567">
        <v>0.0</v>
      </c>
      <c r="G201" s="567">
        <v>1414.44</v>
      </c>
      <c r="H201" s="567">
        <v>1262.89</v>
      </c>
      <c r="I201" s="567">
        <v>151.55</v>
      </c>
      <c r="J201" s="566" t="s">
        <v>5636</v>
      </c>
      <c r="K201" s="686"/>
      <c r="L201" s="686"/>
      <c r="M201" s="686"/>
      <c r="N201" s="686"/>
      <c r="O201" s="686"/>
      <c r="P201" s="686"/>
      <c r="Q201" s="686"/>
      <c r="R201" s="686"/>
      <c r="S201" s="686"/>
      <c r="T201" s="686"/>
      <c r="U201" s="686"/>
      <c r="V201" s="686"/>
      <c r="W201" s="686"/>
      <c r="X201" s="686"/>
      <c r="Y201" s="686"/>
      <c r="Z201" s="686"/>
    </row>
    <row r="202" ht="10.5" customHeight="1">
      <c r="A202" s="565">
        <v>44606.0</v>
      </c>
      <c r="B202" s="566" t="s">
        <v>6033</v>
      </c>
      <c r="C202" s="566" t="s">
        <v>6101</v>
      </c>
      <c r="D202" s="566" t="s">
        <v>6035</v>
      </c>
      <c r="E202" s="567">
        <v>89.29</v>
      </c>
      <c r="F202" s="567">
        <v>0.0</v>
      </c>
      <c r="G202" s="567">
        <v>100.0</v>
      </c>
      <c r="H202" s="567">
        <v>89.29</v>
      </c>
      <c r="I202" s="567">
        <v>10.71</v>
      </c>
      <c r="J202" s="566" t="s">
        <v>5636</v>
      </c>
      <c r="K202" s="686"/>
      <c r="L202" s="686"/>
      <c r="M202" s="686"/>
      <c r="N202" s="686"/>
      <c r="O202" s="686"/>
      <c r="P202" s="686"/>
      <c r="Q202" s="686"/>
      <c r="R202" s="686"/>
      <c r="S202" s="686"/>
      <c r="T202" s="686"/>
      <c r="U202" s="686"/>
      <c r="V202" s="686"/>
      <c r="W202" s="686"/>
      <c r="X202" s="686"/>
      <c r="Y202" s="686"/>
      <c r="Z202" s="686"/>
    </row>
    <row r="203" ht="10.5" customHeight="1">
      <c r="A203" s="565">
        <v>44606.0</v>
      </c>
      <c r="B203" s="566" t="s">
        <v>6033</v>
      </c>
      <c r="C203" s="566" t="s">
        <v>6101</v>
      </c>
      <c r="D203" s="566" t="s">
        <v>6035</v>
      </c>
      <c r="E203" s="567">
        <v>2661.42</v>
      </c>
      <c r="F203" s="567">
        <v>0.0</v>
      </c>
      <c r="G203" s="567">
        <v>2980.79</v>
      </c>
      <c r="H203" s="567">
        <v>2661.42</v>
      </c>
      <c r="I203" s="567">
        <v>319.37</v>
      </c>
      <c r="J203" s="566" t="s">
        <v>5636</v>
      </c>
      <c r="K203" s="686"/>
      <c r="L203" s="686"/>
      <c r="M203" s="686"/>
      <c r="N203" s="686"/>
      <c r="O203" s="686"/>
      <c r="P203" s="686"/>
      <c r="Q203" s="686"/>
      <c r="R203" s="686"/>
      <c r="S203" s="686"/>
      <c r="T203" s="686"/>
      <c r="U203" s="686"/>
      <c r="V203" s="686"/>
      <c r="W203" s="686"/>
      <c r="X203" s="686"/>
      <c r="Y203" s="686"/>
      <c r="Z203" s="686"/>
    </row>
    <row r="204" ht="10.5" customHeight="1">
      <c r="A204" s="565">
        <v>44606.0</v>
      </c>
      <c r="B204" s="566" t="s">
        <v>6033</v>
      </c>
      <c r="C204" s="566" t="s">
        <v>6101</v>
      </c>
      <c r="D204" s="566" t="s">
        <v>6035</v>
      </c>
      <c r="E204" s="567">
        <v>595.43</v>
      </c>
      <c r="F204" s="567">
        <v>0.0</v>
      </c>
      <c r="G204" s="567">
        <v>666.88</v>
      </c>
      <c r="H204" s="567">
        <v>595.43</v>
      </c>
      <c r="I204" s="567">
        <v>71.45</v>
      </c>
      <c r="J204" s="566" t="s">
        <v>5636</v>
      </c>
      <c r="K204" s="686"/>
      <c r="L204" s="686"/>
      <c r="M204" s="686"/>
      <c r="N204" s="686"/>
      <c r="O204" s="686"/>
      <c r="P204" s="686"/>
      <c r="Q204" s="686"/>
      <c r="R204" s="686"/>
      <c r="S204" s="686"/>
      <c r="T204" s="686"/>
      <c r="U204" s="686"/>
      <c r="V204" s="686"/>
      <c r="W204" s="686"/>
      <c r="X204" s="686"/>
      <c r="Y204" s="686"/>
      <c r="Z204" s="686"/>
    </row>
    <row r="205" ht="10.5" customHeight="1">
      <c r="A205" s="565">
        <v>44606.0</v>
      </c>
      <c r="B205" s="566" t="s">
        <v>6033</v>
      </c>
      <c r="C205" s="566" t="s">
        <v>6101</v>
      </c>
      <c r="D205" s="566" t="s">
        <v>6035</v>
      </c>
      <c r="E205" s="567">
        <v>2098.9</v>
      </c>
      <c r="F205" s="567">
        <v>0.0</v>
      </c>
      <c r="G205" s="567">
        <v>2350.77</v>
      </c>
      <c r="H205" s="567">
        <v>2098.9</v>
      </c>
      <c r="I205" s="567">
        <v>251.87</v>
      </c>
      <c r="J205" s="566" t="s">
        <v>5636</v>
      </c>
      <c r="K205" s="686"/>
      <c r="L205" s="686"/>
      <c r="M205" s="686"/>
      <c r="N205" s="686"/>
      <c r="O205" s="686"/>
      <c r="P205" s="686"/>
      <c r="Q205" s="686"/>
      <c r="R205" s="686"/>
      <c r="S205" s="686"/>
      <c r="T205" s="686"/>
      <c r="U205" s="686"/>
      <c r="V205" s="686"/>
      <c r="W205" s="686"/>
      <c r="X205" s="686"/>
      <c r="Y205" s="686"/>
      <c r="Z205" s="686"/>
    </row>
    <row r="206" ht="10.5" customHeight="1">
      <c r="A206" s="565">
        <v>44606.0</v>
      </c>
      <c r="B206" s="566" t="s">
        <v>6033</v>
      </c>
      <c r="C206" s="566" t="s">
        <v>6101</v>
      </c>
      <c r="D206" s="566" t="s">
        <v>6035</v>
      </c>
      <c r="E206" s="567">
        <v>267.86</v>
      </c>
      <c r="F206" s="567">
        <v>0.0</v>
      </c>
      <c r="G206" s="567">
        <v>300.0</v>
      </c>
      <c r="H206" s="567">
        <v>267.86</v>
      </c>
      <c r="I206" s="567">
        <v>32.14</v>
      </c>
      <c r="J206" s="566" t="s">
        <v>5636</v>
      </c>
      <c r="K206" s="686"/>
      <c r="L206" s="686"/>
      <c r="M206" s="686"/>
      <c r="N206" s="686"/>
      <c r="O206" s="686"/>
      <c r="P206" s="686"/>
      <c r="Q206" s="686"/>
      <c r="R206" s="686"/>
      <c r="S206" s="686"/>
      <c r="T206" s="686"/>
      <c r="U206" s="686"/>
      <c r="V206" s="686"/>
      <c r="W206" s="686"/>
      <c r="X206" s="686"/>
      <c r="Y206" s="686"/>
      <c r="Z206" s="686"/>
    </row>
    <row r="207" ht="10.5" customHeight="1">
      <c r="A207" s="565">
        <v>44606.0</v>
      </c>
      <c r="B207" s="566" t="s">
        <v>6033</v>
      </c>
      <c r="C207" s="566" t="s">
        <v>6101</v>
      </c>
      <c r="D207" s="566" t="s">
        <v>6035</v>
      </c>
      <c r="E207" s="567">
        <v>2655.38</v>
      </c>
      <c r="F207" s="567">
        <v>0.0</v>
      </c>
      <c r="G207" s="567">
        <v>2974.02</v>
      </c>
      <c r="H207" s="567">
        <v>2655.38</v>
      </c>
      <c r="I207" s="567">
        <v>318.64</v>
      </c>
      <c r="J207" s="566" t="s">
        <v>5636</v>
      </c>
      <c r="K207" s="686"/>
      <c r="L207" s="686"/>
      <c r="M207" s="686"/>
      <c r="N207" s="686"/>
      <c r="O207" s="686"/>
      <c r="P207" s="686"/>
      <c r="Q207" s="686"/>
      <c r="R207" s="686"/>
      <c r="S207" s="686"/>
      <c r="T207" s="686"/>
      <c r="U207" s="686"/>
      <c r="V207" s="686"/>
      <c r="W207" s="686"/>
      <c r="X207" s="686"/>
      <c r="Y207" s="686"/>
      <c r="Z207" s="686"/>
    </row>
    <row r="208" ht="10.5" customHeight="1">
      <c r="A208" s="565">
        <v>44606.0</v>
      </c>
      <c r="B208" s="566" t="s">
        <v>6033</v>
      </c>
      <c r="C208" s="566" t="s">
        <v>6101</v>
      </c>
      <c r="D208" s="566" t="s">
        <v>6035</v>
      </c>
      <c r="E208" s="567">
        <v>1543.53</v>
      </c>
      <c r="F208" s="567">
        <v>0.0</v>
      </c>
      <c r="G208" s="567">
        <v>1728.75</v>
      </c>
      <c r="H208" s="567">
        <v>1543.53</v>
      </c>
      <c r="I208" s="567">
        <v>185.22</v>
      </c>
      <c r="J208" s="566" t="s">
        <v>5636</v>
      </c>
      <c r="K208" s="686"/>
      <c r="L208" s="686"/>
      <c r="M208" s="686"/>
      <c r="N208" s="686"/>
      <c r="O208" s="686"/>
      <c r="P208" s="686"/>
      <c r="Q208" s="686"/>
      <c r="R208" s="686"/>
      <c r="S208" s="686"/>
      <c r="T208" s="686"/>
      <c r="U208" s="686"/>
      <c r="V208" s="686"/>
      <c r="W208" s="686"/>
      <c r="X208" s="686"/>
      <c r="Y208" s="686"/>
      <c r="Z208" s="686"/>
    </row>
    <row r="209" ht="10.5" customHeight="1">
      <c r="A209" s="565">
        <v>44606.0</v>
      </c>
      <c r="B209" s="566" t="s">
        <v>6033</v>
      </c>
      <c r="C209" s="566" t="s">
        <v>6101</v>
      </c>
      <c r="D209" s="566" t="s">
        <v>6035</v>
      </c>
      <c r="E209" s="567">
        <v>633.08</v>
      </c>
      <c r="F209" s="567">
        <v>0.0</v>
      </c>
      <c r="G209" s="567">
        <v>709.05</v>
      </c>
      <c r="H209" s="567">
        <v>633.08</v>
      </c>
      <c r="I209" s="567">
        <v>75.97</v>
      </c>
      <c r="J209" s="566" t="s">
        <v>5636</v>
      </c>
      <c r="K209" s="686"/>
      <c r="L209" s="686"/>
      <c r="M209" s="686"/>
      <c r="N209" s="686"/>
      <c r="O209" s="686"/>
      <c r="P209" s="686"/>
      <c r="Q209" s="686"/>
      <c r="R209" s="686"/>
      <c r="S209" s="686"/>
      <c r="T209" s="686"/>
      <c r="U209" s="686"/>
      <c r="V209" s="686"/>
      <c r="W209" s="686"/>
      <c r="X209" s="686"/>
      <c r="Y209" s="686"/>
      <c r="Z209" s="686"/>
    </row>
    <row r="210" ht="10.5" customHeight="1">
      <c r="A210" s="565">
        <v>44606.0</v>
      </c>
      <c r="B210" s="566" t="s">
        <v>6033</v>
      </c>
      <c r="C210" s="566" t="s">
        <v>6101</v>
      </c>
      <c r="D210" s="566" t="s">
        <v>6035</v>
      </c>
      <c r="E210" s="567">
        <v>2224.41</v>
      </c>
      <c r="F210" s="567">
        <v>0.0</v>
      </c>
      <c r="G210" s="567">
        <v>2491.34</v>
      </c>
      <c r="H210" s="567">
        <v>2224.41</v>
      </c>
      <c r="I210" s="567">
        <v>266.93</v>
      </c>
      <c r="J210" s="566" t="s">
        <v>5636</v>
      </c>
      <c r="K210" s="686"/>
      <c r="L210" s="686"/>
      <c r="M210" s="686"/>
      <c r="N210" s="686"/>
      <c r="O210" s="686"/>
      <c r="P210" s="686"/>
      <c r="Q210" s="686"/>
      <c r="R210" s="686"/>
      <c r="S210" s="686"/>
      <c r="T210" s="686"/>
      <c r="U210" s="686"/>
      <c r="V210" s="686"/>
      <c r="W210" s="686"/>
      <c r="X210" s="686"/>
      <c r="Y210" s="686"/>
      <c r="Z210" s="686"/>
    </row>
    <row r="211" ht="10.5" customHeight="1">
      <c r="A211" s="565">
        <v>44608.0</v>
      </c>
      <c r="B211" s="566" t="s">
        <v>6033</v>
      </c>
      <c r="C211" s="566" t="s">
        <v>7068</v>
      </c>
      <c r="D211" s="566" t="s">
        <v>7104</v>
      </c>
      <c r="E211" s="567">
        <v>1734.38</v>
      </c>
      <c r="F211" s="567">
        <v>0.0</v>
      </c>
      <c r="G211" s="567">
        <v>1942.51</v>
      </c>
      <c r="H211" s="567">
        <v>1734.38</v>
      </c>
      <c r="I211" s="567">
        <v>208.13</v>
      </c>
      <c r="J211" s="566" t="s">
        <v>5234</v>
      </c>
      <c r="K211" s="686"/>
      <c r="L211" s="686"/>
      <c r="M211" s="686"/>
      <c r="N211" s="686"/>
      <c r="O211" s="686"/>
      <c r="P211" s="686"/>
      <c r="Q211" s="686"/>
      <c r="R211" s="686"/>
      <c r="S211" s="686"/>
      <c r="T211" s="686"/>
      <c r="U211" s="686"/>
      <c r="V211" s="686"/>
      <c r="W211" s="686"/>
      <c r="X211" s="686"/>
      <c r="Y211" s="686"/>
      <c r="Z211" s="686"/>
    </row>
    <row r="212" ht="10.5" customHeight="1">
      <c r="A212" s="565">
        <v>44608.0</v>
      </c>
      <c r="B212" s="566" t="s">
        <v>6033</v>
      </c>
      <c r="C212" s="566" t="s">
        <v>7068</v>
      </c>
      <c r="D212" s="566" t="s">
        <v>7108</v>
      </c>
      <c r="E212" s="567">
        <v>9341.78</v>
      </c>
      <c r="F212" s="567">
        <v>0.0</v>
      </c>
      <c r="G212" s="567">
        <v>10462.79</v>
      </c>
      <c r="H212" s="567">
        <v>9341.78</v>
      </c>
      <c r="I212" s="567">
        <v>1121.01</v>
      </c>
      <c r="J212" s="566" t="s">
        <v>5706</v>
      </c>
      <c r="K212" s="686"/>
      <c r="L212" s="686"/>
      <c r="M212" s="686"/>
      <c r="N212" s="686"/>
      <c r="O212" s="686"/>
      <c r="P212" s="686"/>
      <c r="Q212" s="686"/>
      <c r="R212" s="686"/>
      <c r="S212" s="686"/>
      <c r="T212" s="686"/>
      <c r="U212" s="686"/>
      <c r="V212" s="686"/>
      <c r="W212" s="686"/>
      <c r="X212" s="686"/>
      <c r="Y212" s="686"/>
      <c r="Z212" s="686"/>
    </row>
    <row r="213" ht="10.5" customHeight="1">
      <c r="A213" s="565">
        <v>44615.0</v>
      </c>
      <c r="B213" s="566" t="s">
        <v>5141</v>
      </c>
      <c r="C213" s="566" t="s">
        <v>7109</v>
      </c>
      <c r="D213" s="566" t="s">
        <v>7110</v>
      </c>
      <c r="E213" s="567">
        <v>8.93</v>
      </c>
      <c r="F213" s="567">
        <v>0.0</v>
      </c>
      <c r="G213" s="567">
        <v>10.0</v>
      </c>
      <c r="H213" s="567">
        <v>8.93</v>
      </c>
      <c r="I213" s="567">
        <v>1.07</v>
      </c>
      <c r="J213" s="566" t="s">
        <v>5700</v>
      </c>
      <c r="K213" s="686"/>
      <c r="L213" s="686"/>
      <c r="M213" s="686"/>
      <c r="N213" s="686"/>
      <c r="O213" s="686"/>
      <c r="P213" s="686"/>
      <c r="Q213" s="686"/>
      <c r="R213" s="686"/>
      <c r="S213" s="686"/>
      <c r="T213" s="686"/>
      <c r="U213" s="686"/>
      <c r="V213" s="686"/>
      <c r="W213" s="686"/>
      <c r="X213" s="686"/>
      <c r="Y213" s="686"/>
      <c r="Z213" s="686"/>
    </row>
    <row r="214" ht="10.5" customHeight="1">
      <c r="A214" s="565">
        <v>44620.0</v>
      </c>
      <c r="B214" s="566" t="s">
        <v>6033</v>
      </c>
      <c r="C214" s="566" t="s">
        <v>7068</v>
      </c>
      <c r="D214" s="566" t="s">
        <v>7111</v>
      </c>
      <c r="E214" s="567">
        <v>2275.49</v>
      </c>
      <c r="F214" s="567">
        <v>0.0</v>
      </c>
      <c r="G214" s="567">
        <v>2548.55</v>
      </c>
      <c r="H214" s="567">
        <v>2275.49</v>
      </c>
      <c r="I214" s="567">
        <v>273.06</v>
      </c>
      <c r="J214" s="566" t="s">
        <v>5234</v>
      </c>
      <c r="K214" s="686"/>
      <c r="L214" s="686"/>
      <c r="M214" s="686"/>
      <c r="N214" s="686"/>
      <c r="O214" s="686"/>
      <c r="P214" s="686"/>
      <c r="Q214" s="686"/>
      <c r="R214" s="686"/>
      <c r="S214" s="686"/>
      <c r="T214" s="686"/>
      <c r="U214" s="686"/>
      <c r="V214" s="686"/>
      <c r="W214" s="686"/>
      <c r="X214" s="686"/>
      <c r="Y214" s="686"/>
      <c r="Z214" s="686"/>
    </row>
    <row r="215" ht="10.5" customHeight="1">
      <c r="A215" s="589">
        <v>44621.0</v>
      </c>
      <c r="B215" s="590" t="s">
        <v>5141</v>
      </c>
      <c r="C215" s="590" t="s">
        <v>7115</v>
      </c>
      <c r="D215" s="590" t="s">
        <v>7116</v>
      </c>
      <c r="E215" s="591">
        <v>2633.93</v>
      </c>
      <c r="F215" s="591">
        <v>0.0</v>
      </c>
      <c r="G215" s="591">
        <v>2950.0</v>
      </c>
      <c r="H215" s="591">
        <v>2633.93</v>
      </c>
      <c r="I215" s="591">
        <v>316.07</v>
      </c>
      <c r="J215" s="590" t="s">
        <v>5234</v>
      </c>
      <c r="K215" s="686"/>
      <c r="L215" s="686"/>
      <c r="M215" s="686"/>
      <c r="N215" s="686"/>
      <c r="O215" s="686"/>
      <c r="P215" s="686"/>
      <c r="Q215" s="686"/>
      <c r="R215" s="686"/>
      <c r="S215" s="686"/>
      <c r="T215" s="686"/>
      <c r="U215" s="686"/>
      <c r="V215" s="686"/>
      <c r="W215" s="686"/>
      <c r="X215" s="686"/>
      <c r="Y215" s="686"/>
      <c r="Z215" s="686"/>
    </row>
    <row r="216" ht="10.5" customHeight="1">
      <c r="A216" s="589">
        <v>44622.0</v>
      </c>
      <c r="B216" s="590" t="s">
        <v>5141</v>
      </c>
      <c r="C216" s="590" t="s">
        <v>7117</v>
      </c>
      <c r="D216" s="590" t="s">
        <v>7118</v>
      </c>
      <c r="E216" s="591">
        <v>8.93</v>
      </c>
      <c r="F216" s="591">
        <v>0.0</v>
      </c>
      <c r="G216" s="591">
        <v>10.0</v>
      </c>
      <c r="H216" s="591">
        <v>8.93</v>
      </c>
      <c r="I216" s="591">
        <v>1.07</v>
      </c>
      <c r="J216" s="590" t="s">
        <v>5700</v>
      </c>
      <c r="K216" s="686"/>
      <c r="L216" s="686"/>
      <c r="M216" s="686"/>
      <c r="N216" s="686"/>
      <c r="O216" s="686"/>
      <c r="P216" s="686"/>
      <c r="Q216" s="686"/>
      <c r="R216" s="686"/>
      <c r="S216" s="686"/>
      <c r="T216" s="686"/>
      <c r="U216" s="686"/>
      <c r="V216" s="686"/>
      <c r="W216" s="686"/>
      <c r="X216" s="686"/>
      <c r="Y216" s="686"/>
      <c r="Z216" s="686"/>
    </row>
    <row r="217" ht="10.5" customHeight="1">
      <c r="A217" s="589">
        <v>44625.0</v>
      </c>
      <c r="B217" s="590" t="s">
        <v>6033</v>
      </c>
      <c r="C217" s="590" t="s">
        <v>7068</v>
      </c>
      <c r="D217" s="590" t="s">
        <v>7119</v>
      </c>
      <c r="E217" s="591">
        <v>10741.2</v>
      </c>
      <c r="F217" s="591">
        <v>0.0</v>
      </c>
      <c r="G217" s="591">
        <v>12030.14</v>
      </c>
      <c r="H217" s="591">
        <v>10741.2</v>
      </c>
      <c r="I217" s="591">
        <v>1288.94</v>
      </c>
      <c r="J217" s="590" t="s">
        <v>5684</v>
      </c>
      <c r="K217" s="691" t="s">
        <v>7120</v>
      </c>
      <c r="L217" s="686"/>
      <c r="M217" s="686"/>
      <c r="N217" s="686"/>
      <c r="O217" s="686"/>
      <c r="P217" s="686"/>
      <c r="Q217" s="686"/>
      <c r="R217" s="686"/>
      <c r="S217" s="686"/>
      <c r="T217" s="686"/>
      <c r="U217" s="686"/>
      <c r="V217" s="686"/>
      <c r="W217" s="686"/>
      <c r="X217" s="686"/>
      <c r="Y217" s="686"/>
      <c r="Z217" s="686"/>
    </row>
    <row r="218" ht="10.5" customHeight="1">
      <c r="A218" s="589">
        <v>44625.0</v>
      </c>
      <c r="B218" s="590" t="s">
        <v>6033</v>
      </c>
      <c r="C218" s="590" t="s">
        <v>7068</v>
      </c>
      <c r="D218" s="590" t="s">
        <v>7119</v>
      </c>
      <c r="E218" s="591">
        <v>643762.98</v>
      </c>
      <c r="F218" s="591">
        <v>0.0</v>
      </c>
      <c r="G218" s="591">
        <v>721014.54</v>
      </c>
      <c r="H218" s="591">
        <v>643762.98</v>
      </c>
      <c r="I218" s="591">
        <v>77251.56</v>
      </c>
      <c r="J218" s="590" t="s">
        <v>5684</v>
      </c>
      <c r="L218" s="686"/>
      <c r="M218" s="686"/>
      <c r="N218" s="686"/>
      <c r="O218" s="686"/>
      <c r="P218" s="686"/>
      <c r="Q218" s="686"/>
      <c r="R218" s="686"/>
      <c r="S218" s="686"/>
      <c r="T218" s="686"/>
      <c r="U218" s="686"/>
      <c r="V218" s="686"/>
      <c r="W218" s="686"/>
      <c r="X218" s="686"/>
      <c r="Y218" s="686"/>
      <c r="Z218" s="686"/>
    </row>
    <row r="219" ht="10.5" customHeight="1">
      <c r="A219" s="589">
        <v>44625.0</v>
      </c>
      <c r="B219" s="590" t="s">
        <v>6033</v>
      </c>
      <c r="C219" s="590" t="s">
        <v>7068</v>
      </c>
      <c r="D219" s="590" t="s">
        <v>7121</v>
      </c>
      <c r="E219" s="591">
        <v>133465.6</v>
      </c>
      <c r="F219" s="591">
        <v>0.0</v>
      </c>
      <c r="G219" s="591">
        <v>149481.47</v>
      </c>
      <c r="H219" s="591">
        <v>133465.6</v>
      </c>
      <c r="I219" s="591">
        <v>16015.87</v>
      </c>
      <c r="J219" s="590" t="s">
        <v>5687</v>
      </c>
      <c r="K219" s="686" t="s">
        <v>7074</v>
      </c>
      <c r="L219" s="686" t="s">
        <v>7122</v>
      </c>
      <c r="M219" s="686"/>
      <c r="N219" s="686"/>
      <c r="O219" s="686"/>
      <c r="P219" s="686"/>
      <c r="Q219" s="686"/>
      <c r="R219" s="686"/>
      <c r="S219" s="686"/>
      <c r="T219" s="686"/>
      <c r="U219" s="686"/>
      <c r="V219" s="686"/>
      <c r="W219" s="686"/>
      <c r="X219" s="686"/>
      <c r="Y219" s="686"/>
      <c r="Z219" s="686"/>
    </row>
    <row r="220" ht="10.5" customHeight="1">
      <c r="A220" s="589">
        <v>44625.0</v>
      </c>
      <c r="B220" s="590" t="s">
        <v>6033</v>
      </c>
      <c r="C220" s="590" t="s">
        <v>7068</v>
      </c>
      <c r="D220" s="590" t="s">
        <v>7123</v>
      </c>
      <c r="E220" s="591">
        <v>675986.58</v>
      </c>
      <c r="F220" s="591">
        <v>0.0</v>
      </c>
      <c r="G220" s="591">
        <v>757104.97</v>
      </c>
      <c r="H220" s="591">
        <v>675986.58</v>
      </c>
      <c r="I220" s="591">
        <v>81118.39</v>
      </c>
      <c r="J220" s="590" t="s">
        <v>5684</v>
      </c>
      <c r="K220" s="686" t="s">
        <v>7124</v>
      </c>
      <c r="L220" s="686" t="s">
        <v>7125</v>
      </c>
      <c r="M220" s="686"/>
      <c r="N220" s="686"/>
      <c r="O220" s="686"/>
      <c r="P220" s="686"/>
      <c r="Q220" s="686"/>
      <c r="R220" s="686"/>
      <c r="S220" s="686"/>
      <c r="T220" s="686"/>
      <c r="U220" s="686"/>
      <c r="V220" s="686"/>
      <c r="W220" s="686"/>
      <c r="X220" s="686"/>
      <c r="Y220" s="686"/>
      <c r="Z220" s="686"/>
    </row>
    <row r="221" ht="10.5" customHeight="1">
      <c r="A221" s="589">
        <v>44635.0</v>
      </c>
      <c r="B221" s="590" t="s">
        <v>6033</v>
      </c>
      <c r="C221" s="590" t="s">
        <v>7081</v>
      </c>
      <c r="D221" s="590" t="s">
        <v>7126</v>
      </c>
      <c r="E221" s="591">
        <v>50000.0</v>
      </c>
      <c r="F221" s="591">
        <v>0.0</v>
      </c>
      <c r="G221" s="591">
        <v>56000.0</v>
      </c>
      <c r="H221" s="591">
        <v>50000.0</v>
      </c>
      <c r="I221" s="591">
        <v>6000.0</v>
      </c>
      <c r="J221" s="590" t="s">
        <v>5677</v>
      </c>
      <c r="K221" s="686"/>
      <c r="L221" s="686" t="s">
        <v>7127</v>
      </c>
      <c r="M221" s="686"/>
      <c r="N221" s="686"/>
      <c r="O221" s="686"/>
      <c r="P221" s="686"/>
      <c r="Q221" s="686"/>
      <c r="R221" s="686"/>
      <c r="S221" s="686"/>
      <c r="T221" s="686"/>
      <c r="U221" s="686"/>
      <c r="V221" s="686"/>
      <c r="W221" s="686"/>
      <c r="X221" s="686"/>
      <c r="Y221" s="686"/>
      <c r="Z221" s="686"/>
    </row>
    <row r="222" ht="10.5" customHeight="1">
      <c r="A222" s="589">
        <v>44635.0</v>
      </c>
      <c r="B222" s="590" t="s">
        <v>6033</v>
      </c>
      <c r="C222" s="590" t="s">
        <v>7068</v>
      </c>
      <c r="D222" s="590" t="s">
        <v>7128</v>
      </c>
      <c r="E222" s="591">
        <v>1300.79</v>
      </c>
      <c r="F222" s="591">
        <v>0.0</v>
      </c>
      <c r="G222" s="591">
        <v>1456.88</v>
      </c>
      <c r="H222" s="591">
        <v>1300.79</v>
      </c>
      <c r="I222" s="591">
        <v>156.09</v>
      </c>
      <c r="J222" s="590" t="s">
        <v>5234</v>
      </c>
      <c r="K222" s="686"/>
      <c r="L222" s="686" t="s">
        <v>7129</v>
      </c>
      <c r="M222" s="686"/>
      <c r="N222" s="686"/>
      <c r="O222" s="686"/>
      <c r="P222" s="686"/>
      <c r="Q222" s="686"/>
      <c r="R222" s="686"/>
      <c r="S222" s="686"/>
      <c r="T222" s="686"/>
      <c r="U222" s="686"/>
      <c r="V222" s="686"/>
      <c r="W222" s="686"/>
      <c r="X222" s="686"/>
      <c r="Y222" s="686"/>
      <c r="Z222" s="686"/>
    </row>
    <row r="223" ht="10.5" customHeight="1">
      <c r="A223" s="589">
        <v>44635.0</v>
      </c>
      <c r="B223" s="590" t="s">
        <v>6033</v>
      </c>
      <c r="C223" s="590" t="s">
        <v>7068</v>
      </c>
      <c r="D223" s="590" t="s">
        <v>7130</v>
      </c>
      <c r="E223" s="591">
        <v>4410.0</v>
      </c>
      <c r="F223" s="591">
        <v>0.0</v>
      </c>
      <c r="G223" s="591">
        <v>4939.2</v>
      </c>
      <c r="H223" s="591">
        <v>4410.0</v>
      </c>
      <c r="I223" s="591">
        <v>529.2</v>
      </c>
      <c r="J223" s="590" t="s">
        <v>5681</v>
      </c>
      <c r="K223" s="686"/>
      <c r="L223" s="686" t="s">
        <v>7131</v>
      </c>
      <c r="M223" s="686"/>
      <c r="N223" s="686"/>
      <c r="O223" s="686"/>
      <c r="P223" s="686"/>
      <c r="Q223" s="686"/>
      <c r="R223" s="686"/>
      <c r="S223" s="686"/>
      <c r="T223" s="686"/>
      <c r="U223" s="686"/>
      <c r="V223" s="686"/>
      <c r="W223" s="686"/>
      <c r="X223" s="686"/>
      <c r="Y223" s="686"/>
      <c r="Z223" s="686"/>
    </row>
    <row r="224" ht="10.5" customHeight="1">
      <c r="A224" s="589">
        <v>44637.0</v>
      </c>
      <c r="B224" s="590" t="s">
        <v>6033</v>
      </c>
      <c r="C224" s="590" t="s">
        <v>7132</v>
      </c>
      <c r="D224" s="590" t="s">
        <v>7133</v>
      </c>
      <c r="E224" s="591">
        <v>274500.0</v>
      </c>
      <c r="F224" s="591">
        <v>0.0</v>
      </c>
      <c r="G224" s="591">
        <v>307440.0</v>
      </c>
      <c r="H224" s="591">
        <v>274500.0</v>
      </c>
      <c r="I224" s="591">
        <v>32940.0</v>
      </c>
      <c r="J224" s="590" t="s">
        <v>7134</v>
      </c>
      <c r="K224" s="686"/>
      <c r="L224" s="692" t="s">
        <v>7135</v>
      </c>
      <c r="M224" s="686"/>
      <c r="N224" s="686"/>
      <c r="O224" s="686"/>
      <c r="P224" s="686"/>
      <c r="Q224" s="686"/>
      <c r="R224" s="686"/>
      <c r="S224" s="686"/>
      <c r="T224" s="686"/>
      <c r="U224" s="686"/>
      <c r="V224" s="686"/>
      <c r="W224" s="686"/>
      <c r="X224" s="686"/>
      <c r="Y224" s="686"/>
      <c r="Z224" s="686"/>
    </row>
    <row r="225" ht="10.5" customHeight="1">
      <c r="A225" s="589">
        <v>44638.0</v>
      </c>
      <c r="B225" s="590" t="s">
        <v>6033</v>
      </c>
      <c r="C225" s="590" t="s">
        <v>7132</v>
      </c>
      <c r="D225" s="590" t="s">
        <v>7136</v>
      </c>
      <c r="E225" s="591">
        <v>900.0</v>
      </c>
      <c r="F225" s="591">
        <v>0.0</v>
      </c>
      <c r="G225" s="591">
        <v>1008.0</v>
      </c>
      <c r="H225" s="591">
        <v>900.0</v>
      </c>
      <c r="I225" s="591">
        <v>108.0</v>
      </c>
      <c r="J225" s="590" t="s">
        <v>7134</v>
      </c>
      <c r="K225" s="686"/>
      <c r="M225" s="686"/>
      <c r="N225" s="686"/>
      <c r="O225" s="686"/>
      <c r="P225" s="686"/>
      <c r="Q225" s="686"/>
      <c r="R225" s="686"/>
      <c r="S225" s="686"/>
      <c r="T225" s="686"/>
      <c r="U225" s="686"/>
      <c r="V225" s="686"/>
      <c r="W225" s="686"/>
      <c r="X225" s="686"/>
      <c r="Y225" s="686"/>
      <c r="Z225" s="686"/>
    </row>
    <row r="226" ht="10.5" customHeight="1">
      <c r="A226" s="589">
        <v>44645.0</v>
      </c>
      <c r="B226" s="590" t="s">
        <v>6033</v>
      </c>
      <c r="C226" s="590" t="s">
        <v>7068</v>
      </c>
      <c r="D226" s="590" t="s">
        <v>7137</v>
      </c>
      <c r="E226" s="591">
        <v>15750.0</v>
      </c>
      <c r="F226" s="591">
        <v>0.0</v>
      </c>
      <c r="G226" s="591">
        <v>17640.0</v>
      </c>
      <c r="H226" s="591">
        <v>15750.0</v>
      </c>
      <c r="I226" s="591">
        <v>1890.0</v>
      </c>
      <c r="J226" s="590" t="s">
        <v>5712</v>
      </c>
      <c r="K226" s="686"/>
      <c r="L226" s="686"/>
      <c r="M226" s="686"/>
      <c r="N226" s="686"/>
      <c r="O226" s="686"/>
      <c r="P226" s="686"/>
      <c r="Q226" s="686"/>
      <c r="R226" s="686"/>
      <c r="S226" s="686"/>
      <c r="T226" s="686"/>
      <c r="U226" s="686"/>
      <c r="V226" s="686"/>
      <c r="W226" s="686"/>
      <c r="X226" s="686"/>
      <c r="Y226" s="686"/>
      <c r="Z226" s="686"/>
    </row>
    <row r="227" ht="10.5" customHeight="1">
      <c r="A227" s="589">
        <v>44645.0</v>
      </c>
      <c r="B227" s="590" t="s">
        <v>6033</v>
      </c>
      <c r="C227" s="590" t="s">
        <v>7068</v>
      </c>
      <c r="D227" s="590" t="s">
        <v>7137</v>
      </c>
      <c r="E227" s="591">
        <v>262.5</v>
      </c>
      <c r="F227" s="591">
        <v>0.0</v>
      </c>
      <c r="G227" s="591">
        <v>294.0</v>
      </c>
      <c r="H227" s="591">
        <v>262.5</v>
      </c>
      <c r="I227" s="591">
        <v>31.5</v>
      </c>
      <c r="J227" s="590" t="s">
        <v>5712</v>
      </c>
      <c r="K227" s="686"/>
      <c r="L227" s="686"/>
      <c r="M227" s="686"/>
      <c r="N227" s="686"/>
      <c r="O227" s="686"/>
      <c r="P227" s="686"/>
      <c r="Q227" s="686"/>
      <c r="R227" s="686"/>
      <c r="S227" s="686"/>
      <c r="T227" s="686"/>
      <c r="U227" s="686"/>
      <c r="V227" s="686"/>
      <c r="W227" s="686"/>
      <c r="X227" s="686"/>
      <c r="Y227" s="686"/>
      <c r="Z227" s="686"/>
    </row>
    <row r="228" ht="10.5" customHeight="1">
      <c r="A228" s="589">
        <v>44645.0</v>
      </c>
      <c r="B228" s="590" t="s">
        <v>6033</v>
      </c>
      <c r="C228" s="590" t="s">
        <v>7068</v>
      </c>
      <c r="D228" s="590" t="s">
        <v>7137</v>
      </c>
      <c r="E228" s="591">
        <v>18400.0</v>
      </c>
      <c r="F228" s="591">
        <v>0.0</v>
      </c>
      <c r="G228" s="591">
        <v>20608.0</v>
      </c>
      <c r="H228" s="591">
        <v>18400.0</v>
      </c>
      <c r="I228" s="591">
        <v>2208.0</v>
      </c>
      <c r="J228" s="590" t="s">
        <v>5706</v>
      </c>
      <c r="K228" s="686"/>
      <c r="L228" s="686"/>
      <c r="M228" s="686"/>
      <c r="N228" s="686"/>
      <c r="O228" s="686"/>
      <c r="P228" s="686"/>
      <c r="Q228" s="686"/>
      <c r="R228" s="686"/>
      <c r="S228" s="686"/>
      <c r="T228" s="686"/>
      <c r="U228" s="686"/>
      <c r="V228" s="686"/>
      <c r="W228" s="686"/>
      <c r="X228" s="686"/>
      <c r="Y228" s="686"/>
      <c r="Z228" s="686"/>
    </row>
    <row r="229" ht="10.5" customHeight="1">
      <c r="A229" s="589">
        <v>44645.0</v>
      </c>
      <c r="B229" s="590" t="s">
        <v>6033</v>
      </c>
      <c r="C229" s="590" t="s">
        <v>7068</v>
      </c>
      <c r="D229" s="590" t="s">
        <v>7137</v>
      </c>
      <c r="E229" s="591">
        <v>72.17</v>
      </c>
      <c r="F229" s="591">
        <v>0.0</v>
      </c>
      <c r="G229" s="591">
        <v>80.83</v>
      </c>
      <c r="H229" s="591">
        <v>72.17</v>
      </c>
      <c r="I229" s="591">
        <v>8.66</v>
      </c>
      <c r="J229" s="590" t="s">
        <v>5706</v>
      </c>
      <c r="K229" s="686"/>
      <c r="L229" s="686"/>
      <c r="M229" s="686"/>
      <c r="N229" s="686"/>
      <c r="O229" s="686"/>
      <c r="P229" s="686"/>
      <c r="Q229" s="686"/>
      <c r="R229" s="686"/>
      <c r="S229" s="686"/>
      <c r="T229" s="686"/>
      <c r="U229" s="686"/>
      <c r="V229" s="686"/>
      <c r="W229" s="686"/>
      <c r="X229" s="686"/>
      <c r="Y229" s="686"/>
      <c r="Z229" s="686"/>
    </row>
    <row r="230" ht="10.5" customHeight="1">
      <c r="A230" s="589">
        <v>44645.0</v>
      </c>
      <c r="B230" s="590" t="s">
        <v>6033</v>
      </c>
      <c r="C230" s="590" t="s">
        <v>7068</v>
      </c>
      <c r="D230" s="590" t="s">
        <v>7138</v>
      </c>
      <c r="E230" s="591">
        <v>2275.49</v>
      </c>
      <c r="F230" s="591">
        <v>0.0</v>
      </c>
      <c r="G230" s="591">
        <v>2548.55</v>
      </c>
      <c r="H230" s="591">
        <v>2275.49</v>
      </c>
      <c r="I230" s="591">
        <v>273.06</v>
      </c>
      <c r="J230" s="590" t="s">
        <v>5234</v>
      </c>
      <c r="K230" s="686"/>
      <c r="L230" s="686"/>
      <c r="M230" s="686"/>
      <c r="N230" s="686"/>
      <c r="O230" s="686"/>
      <c r="P230" s="686"/>
      <c r="Q230" s="686"/>
      <c r="R230" s="686"/>
      <c r="S230" s="686"/>
      <c r="T230" s="686"/>
      <c r="U230" s="686"/>
      <c r="V230" s="686"/>
      <c r="W230" s="686"/>
      <c r="X230" s="686"/>
      <c r="Y230" s="686"/>
      <c r="Z230" s="686"/>
    </row>
    <row r="231" ht="41.25" customHeight="1">
      <c r="A231" s="589">
        <v>44651.0</v>
      </c>
      <c r="B231" s="590" t="s">
        <v>5141</v>
      </c>
      <c r="C231" s="650" t="s">
        <v>7139</v>
      </c>
      <c r="D231" s="590" t="s">
        <v>7140</v>
      </c>
      <c r="E231" s="591">
        <v>43.75</v>
      </c>
      <c r="F231" s="591">
        <v>0.0</v>
      </c>
      <c r="G231" s="591">
        <v>49.0</v>
      </c>
      <c r="H231" s="591">
        <v>43.75</v>
      </c>
      <c r="I231" s="591">
        <v>5.25</v>
      </c>
      <c r="J231" s="590" t="s">
        <v>6721</v>
      </c>
      <c r="K231" s="686"/>
      <c r="L231" s="686"/>
      <c r="M231" s="686"/>
      <c r="N231" s="686"/>
      <c r="O231" s="686"/>
      <c r="P231" s="686"/>
      <c r="Q231" s="686"/>
      <c r="R231" s="686"/>
      <c r="S231" s="686"/>
      <c r="T231" s="686"/>
      <c r="U231" s="686"/>
      <c r="V231" s="686"/>
      <c r="W231" s="686"/>
      <c r="X231" s="686"/>
      <c r="Y231" s="686"/>
      <c r="Z231" s="686"/>
    </row>
    <row r="232" ht="10.5" customHeight="1">
      <c r="A232" s="589">
        <v>44651.0</v>
      </c>
      <c r="B232" s="590" t="s">
        <v>5141</v>
      </c>
      <c r="C232" s="590" t="s">
        <v>7141</v>
      </c>
      <c r="D232" s="590" t="s">
        <v>7140</v>
      </c>
      <c r="E232" s="591">
        <v>901.79</v>
      </c>
      <c r="F232" s="591">
        <v>0.0</v>
      </c>
      <c r="G232" s="591">
        <v>1010.0</v>
      </c>
      <c r="H232" s="591">
        <v>901.79</v>
      </c>
      <c r="I232" s="591">
        <v>108.21</v>
      </c>
      <c r="J232" s="590" t="s">
        <v>5224</v>
      </c>
      <c r="K232" s="686"/>
      <c r="L232" s="686"/>
      <c r="M232" s="686"/>
      <c r="N232" s="686"/>
      <c r="O232" s="686"/>
      <c r="P232" s="686"/>
      <c r="Q232" s="686"/>
      <c r="R232" s="686"/>
      <c r="S232" s="686"/>
      <c r="T232" s="686"/>
      <c r="U232" s="686"/>
      <c r="V232" s="686"/>
      <c r="W232" s="686"/>
      <c r="X232" s="686"/>
      <c r="Y232" s="686"/>
      <c r="Z232" s="686"/>
    </row>
    <row r="233" ht="10.5" customHeight="1">
      <c r="A233" s="570" t="s">
        <v>5773</v>
      </c>
      <c r="B233" s="570"/>
      <c r="C233" s="570"/>
      <c r="D233" s="570"/>
      <c r="E233" s="571">
        <f t="shared" ref="E233:I233" si="8">SUM(E140:E232)</f>
        <v>3414350.78</v>
      </c>
      <c r="F233" s="571">
        <f t="shared" si="8"/>
        <v>0</v>
      </c>
      <c r="G233" s="571">
        <f t="shared" si="8"/>
        <v>3824072.81</v>
      </c>
      <c r="H233" s="571">
        <f t="shared" si="8"/>
        <v>3414350.78</v>
      </c>
      <c r="I233" s="571">
        <f t="shared" si="8"/>
        <v>409722.03</v>
      </c>
      <c r="J233" s="570"/>
      <c r="K233" s="686"/>
      <c r="L233" s="686"/>
      <c r="M233" s="686"/>
      <c r="N233" s="686"/>
      <c r="O233" s="686"/>
      <c r="P233" s="686"/>
      <c r="Q233" s="686"/>
      <c r="R233" s="686"/>
      <c r="S233" s="686"/>
      <c r="T233" s="686"/>
      <c r="U233" s="686"/>
      <c r="V233" s="686"/>
      <c r="W233" s="686"/>
      <c r="X233" s="686"/>
      <c r="Y233" s="686"/>
      <c r="Z233" s="686"/>
    </row>
    <row r="234" ht="12.75" customHeight="1">
      <c r="K234" s="686"/>
      <c r="L234" s="686"/>
      <c r="M234" s="686"/>
      <c r="N234" s="686"/>
      <c r="O234" s="686"/>
      <c r="P234" s="686"/>
      <c r="Q234" s="686"/>
      <c r="R234" s="686"/>
      <c r="S234" s="686"/>
      <c r="T234" s="686"/>
      <c r="U234" s="686"/>
      <c r="V234" s="686"/>
      <c r="W234" s="686"/>
      <c r="X234" s="686"/>
      <c r="Y234" s="686"/>
      <c r="Z234" s="686"/>
    </row>
    <row r="235" ht="10.5" customHeight="1">
      <c r="A235" s="573" t="s">
        <v>5284</v>
      </c>
      <c r="B235" s="573"/>
      <c r="C235" s="573"/>
      <c r="D235" s="573"/>
      <c r="E235" s="574">
        <f t="shared" ref="E235:I235" si="9">SUM(E137,E233)</f>
        <v>3443200.78</v>
      </c>
      <c r="F235" s="574">
        <f t="shared" si="9"/>
        <v>0</v>
      </c>
      <c r="G235" s="574">
        <f t="shared" si="9"/>
        <v>3852922.81</v>
      </c>
      <c r="H235" s="574">
        <f t="shared" si="9"/>
        <v>3443200.78</v>
      </c>
      <c r="I235" s="574">
        <f t="shared" si="9"/>
        <v>409722.03</v>
      </c>
      <c r="J235" s="573"/>
      <c r="K235" s="686"/>
      <c r="L235" s="686"/>
      <c r="M235" s="686"/>
      <c r="N235" s="686"/>
      <c r="O235" s="686"/>
      <c r="P235" s="686"/>
      <c r="Q235" s="686"/>
      <c r="R235" s="686"/>
      <c r="S235" s="686"/>
      <c r="T235" s="686"/>
      <c r="U235" s="686"/>
      <c r="V235" s="686"/>
      <c r="W235" s="686"/>
      <c r="X235" s="686"/>
      <c r="Y235" s="686"/>
      <c r="Z235" s="686"/>
    </row>
    <row r="236" ht="14.25" customHeight="1">
      <c r="A236" s="578"/>
      <c r="B236" s="578"/>
      <c r="C236" s="578"/>
      <c r="D236" s="578"/>
      <c r="E236" s="578"/>
      <c r="F236" s="578"/>
      <c r="G236" s="578"/>
      <c r="H236" s="578"/>
      <c r="I236" s="578"/>
      <c r="J236" s="578"/>
      <c r="K236" s="686"/>
      <c r="L236" s="686"/>
      <c r="M236" s="686"/>
      <c r="N236" s="686"/>
      <c r="O236" s="686"/>
      <c r="P236" s="686"/>
      <c r="Q236" s="686"/>
      <c r="R236" s="686"/>
      <c r="S236" s="686"/>
      <c r="T236" s="686"/>
      <c r="U236" s="686"/>
      <c r="V236" s="686"/>
      <c r="W236" s="686"/>
      <c r="X236" s="686"/>
      <c r="Y236" s="686"/>
      <c r="Z236" s="686"/>
    </row>
    <row r="237" ht="14.25" customHeight="1">
      <c r="A237" s="578"/>
      <c r="B237" s="578"/>
      <c r="C237" s="578"/>
      <c r="D237" s="693" t="s">
        <v>7142</v>
      </c>
      <c r="E237" s="694">
        <f>SUM(E215:E232)</f>
        <v>1835415.71</v>
      </c>
      <c r="F237" s="578"/>
      <c r="G237" s="694">
        <f t="shared" ref="G237:I237" si="10">SUM(G215:G232)</f>
        <v>2055665.58</v>
      </c>
      <c r="H237" s="694">
        <f t="shared" si="10"/>
        <v>1835415.71</v>
      </c>
      <c r="I237" s="694">
        <f t="shared" si="10"/>
        <v>220249.87</v>
      </c>
      <c r="J237" s="578"/>
      <c r="K237" s="686"/>
      <c r="L237" s="686"/>
      <c r="M237" s="686"/>
      <c r="N237" s="686"/>
      <c r="O237" s="686"/>
      <c r="P237" s="686"/>
      <c r="Q237" s="686"/>
      <c r="R237" s="686"/>
      <c r="S237" s="686"/>
      <c r="T237" s="686"/>
      <c r="U237" s="686"/>
      <c r="V237" s="686"/>
      <c r="W237" s="686"/>
      <c r="X237" s="686"/>
      <c r="Y237" s="686"/>
      <c r="Z237" s="686"/>
    </row>
    <row r="238" ht="14.25" customHeight="1">
      <c r="A238" s="578"/>
      <c r="B238" s="578"/>
      <c r="C238" s="578"/>
      <c r="D238" s="578"/>
      <c r="E238" s="578"/>
      <c r="F238" s="578"/>
      <c r="G238" s="578"/>
      <c r="H238" s="578"/>
      <c r="I238" s="578"/>
      <c r="J238" s="578"/>
      <c r="K238" s="686"/>
      <c r="L238" s="686"/>
      <c r="M238" s="686"/>
      <c r="N238" s="686"/>
      <c r="O238" s="686"/>
      <c r="P238" s="686"/>
      <c r="Q238" s="686"/>
      <c r="R238" s="686"/>
      <c r="S238" s="686"/>
      <c r="T238" s="686"/>
      <c r="U238" s="686"/>
      <c r="V238" s="686"/>
      <c r="W238" s="686"/>
      <c r="X238" s="686"/>
      <c r="Y238" s="686"/>
      <c r="Z238" s="686"/>
    </row>
    <row r="239" ht="14.25" customHeight="1">
      <c r="A239" s="578" t="s">
        <v>7143</v>
      </c>
      <c r="B239" s="578"/>
      <c r="C239" s="578"/>
      <c r="D239" s="578"/>
      <c r="E239" s="578"/>
      <c r="F239" s="578"/>
      <c r="G239" s="578"/>
      <c r="H239" s="578"/>
      <c r="I239" s="578"/>
      <c r="J239" s="578"/>
      <c r="K239" s="686"/>
      <c r="L239" s="686"/>
      <c r="M239" s="686"/>
      <c r="N239" s="686"/>
      <c r="O239" s="686"/>
      <c r="P239" s="686"/>
      <c r="Q239" s="686"/>
      <c r="R239" s="686"/>
      <c r="S239" s="686"/>
      <c r="T239" s="686"/>
      <c r="U239" s="686"/>
      <c r="V239" s="686"/>
      <c r="W239" s="686"/>
      <c r="X239" s="686"/>
      <c r="Y239" s="686"/>
      <c r="Z239" s="686"/>
    </row>
    <row r="240" ht="10.5" customHeight="1">
      <c r="A240" s="651">
        <v>44608.0</v>
      </c>
      <c r="B240" s="652" t="s">
        <v>6033</v>
      </c>
      <c r="C240" s="652" t="s">
        <v>7105</v>
      </c>
      <c r="D240" s="652" t="s">
        <v>7106</v>
      </c>
      <c r="E240" s="695">
        <v>25500.0</v>
      </c>
      <c r="F240" s="695">
        <v>0.0</v>
      </c>
      <c r="G240" s="695">
        <v>28560.0</v>
      </c>
      <c r="H240" s="695">
        <v>25500.0</v>
      </c>
      <c r="I240" s="695">
        <v>3060.0</v>
      </c>
      <c r="J240" s="652" t="s">
        <v>5636</v>
      </c>
      <c r="K240" s="690" t="s">
        <v>7107</v>
      </c>
      <c r="L240" s="690"/>
      <c r="M240" s="690"/>
      <c r="N240" s="690"/>
      <c r="O240" s="690"/>
      <c r="P240" s="690"/>
      <c r="Q240" s="690"/>
      <c r="R240" s="690"/>
      <c r="S240" s="690"/>
      <c r="T240" s="690"/>
      <c r="U240" s="690"/>
      <c r="V240" s="690"/>
      <c r="W240" s="690"/>
      <c r="X240" s="690"/>
      <c r="Y240" s="690"/>
      <c r="Z240" s="690"/>
    </row>
    <row r="241" ht="14.25" customHeight="1">
      <c r="A241" s="578"/>
      <c r="B241" s="578"/>
      <c r="C241" s="578"/>
      <c r="D241" s="578"/>
      <c r="E241" s="578"/>
      <c r="F241" s="578"/>
      <c r="G241" s="578"/>
      <c r="H241" s="578"/>
      <c r="I241" s="578"/>
      <c r="J241" s="578"/>
      <c r="K241" s="686"/>
      <c r="L241" s="686"/>
      <c r="M241" s="686"/>
      <c r="N241" s="686"/>
      <c r="O241" s="686"/>
      <c r="P241" s="686"/>
      <c r="Q241" s="686"/>
      <c r="R241" s="686"/>
      <c r="S241" s="686"/>
      <c r="T241" s="686"/>
      <c r="U241" s="686"/>
      <c r="V241" s="686"/>
      <c r="W241" s="686"/>
      <c r="X241" s="686"/>
      <c r="Y241" s="686"/>
      <c r="Z241" s="686"/>
    </row>
    <row r="242" ht="14.25" customHeight="1">
      <c r="A242" s="578"/>
      <c r="B242" s="578"/>
      <c r="C242" s="578"/>
      <c r="D242" s="696" t="s">
        <v>7144</v>
      </c>
      <c r="E242" s="697">
        <f t="shared" ref="E242:I242" si="11">E237-E240</f>
        <v>1809915.71</v>
      </c>
      <c r="F242" s="697">
        <f t="shared" si="11"/>
        <v>0</v>
      </c>
      <c r="G242" s="697">
        <f t="shared" si="11"/>
        <v>2027105.58</v>
      </c>
      <c r="H242" s="697">
        <f t="shared" si="11"/>
        <v>1809915.71</v>
      </c>
      <c r="I242" s="697">
        <f t="shared" si="11"/>
        <v>217189.87</v>
      </c>
      <c r="J242" s="578"/>
      <c r="K242" s="686"/>
      <c r="L242" s="686"/>
      <c r="M242" s="686"/>
      <c r="N242" s="686"/>
      <c r="O242" s="686"/>
      <c r="P242" s="686"/>
      <c r="Q242" s="686"/>
      <c r="R242" s="686"/>
      <c r="S242" s="686"/>
      <c r="T242" s="686"/>
      <c r="U242" s="686"/>
      <c r="V242" s="686"/>
      <c r="W242" s="686"/>
      <c r="X242" s="686"/>
      <c r="Y242" s="686"/>
      <c r="Z242" s="686"/>
    </row>
    <row r="243" ht="14.25" customHeight="1">
      <c r="A243" s="578"/>
      <c r="B243" s="578"/>
      <c r="C243" s="578"/>
      <c r="D243" s="578"/>
      <c r="E243" s="578"/>
      <c r="F243" s="578"/>
      <c r="G243" s="578"/>
      <c r="H243" s="578"/>
      <c r="I243" s="578"/>
      <c r="J243" s="578"/>
      <c r="K243" s="686"/>
      <c r="L243" s="686"/>
      <c r="M243" s="686"/>
      <c r="N243" s="686"/>
      <c r="O243" s="686"/>
      <c r="P243" s="686"/>
      <c r="Q243" s="686"/>
      <c r="R243" s="686"/>
      <c r="S243" s="686"/>
      <c r="T243" s="686"/>
      <c r="U243" s="686"/>
      <c r="V243" s="686"/>
      <c r="W243" s="686"/>
      <c r="X243" s="686"/>
      <c r="Y243" s="686"/>
      <c r="Z243" s="686"/>
    </row>
    <row r="244" ht="14.25" customHeight="1">
      <c r="A244" s="578"/>
      <c r="B244" s="578"/>
      <c r="C244" s="578"/>
      <c r="D244" s="578"/>
      <c r="E244" s="578"/>
      <c r="F244" s="578"/>
      <c r="G244" s="578"/>
      <c r="H244" s="578"/>
      <c r="I244" s="578"/>
      <c r="J244" s="578"/>
      <c r="K244" s="686"/>
      <c r="L244" s="686"/>
      <c r="M244" s="686"/>
      <c r="N244" s="686"/>
      <c r="O244" s="686"/>
      <c r="P244" s="686"/>
      <c r="Q244" s="686"/>
      <c r="R244" s="686"/>
      <c r="S244" s="686"/>
      <c r="T244" s="686"/>
      <c r="U244" s="686"/>
      <c r="V244" s="686"/>
      <c r="W244" s="686"/>
      <c r="X244" s="686"/>
      <c r="Y244" s="686"/>
      <c r="Z244" s="686"/>
    </row>
    <row r="245" ht="14.25" customHeight="1">
      <c r="A245" s="698"/>
      <c r="B245" s="698"/>
      <c r="C245" s="698"/>
      <c r="D245" s="698"/>
      <c r="E245" s="698"/>
      <c r="F245" s="698"/>
      <c r="G245" s="698"/>
      <c r="H245" s="698"/>
      <c r="I245" s="698"/>
      <c r="J245" s="698"/>
      <c r="K245" s="657"/>
      <c r="L245" s="657"/>
      <c r="M245" s="657"/>
      <c r="N245" s="657"/>
      <c r="O245" s="657"/>
      <c r="P245" s="657"/>
      <c r="Q245" s="657"/>
      <c r="R245" s="657"/>
      <c r="S245" s="657"/>
      <c r="T245" s="657"/>
      <c r="U245" s="657"/>
      <c r="V245" s="657"/>
      <c r="W245" s="657"/>
      <c r="X245" s="657"/>
      <c r="Y245" s="657"/>
      <c r="Z245" s="657"/>
    </row>
    <row r="246" ht="14.25" customHeight="1">
      <c r="A246" s="578"/>
      <c r="B246" s="578"/>
      <c r="C246" s="578"/>
      <c r="D246" s="578"/>
      <c r="E246" s="578"/>
      <c r="F246" s="578"/>
      <c r="G246" s="578"/>
      <c r="H246" s="578"/>
      <c r="I246" s="578"/>
      <c r="J246" s="578"/>
      <c r="K246" s="686"/>
      <c r="L246" s="686"/>
      <c r="M246" s="686"/>
      <c r="N246" s="686"/>
      <c r="O246" s="686"/>
      <c r="P246" s="686"/>
      <c r="Q246" s="686"/>
      <c r="R246" s="686"/>
      <c r="S246" s="686"/>
      <c r="T246" s="686"/>
      <c r="U246" s="686"/>
      <c r="V246" s="686"/>
      <c r="W246" s="686"/>
      <c r="X246" s="686"/>
      <c r="Y246" s="686"/>
      <c r="Z246" s="686"/>
    </row>
    <row r="247" ht="24.75" customHeight="1">
      <c r="A247" s="558" t="s">
        <v>7060</v>
      </c>
      <c r="K247" s="686"/>
      <c r="L247" s="686"/>
      <c r="M247" s="686"/>
      <c r="N247" s="686"/>
      <c r="O247" s="686"/>
      <c r="P247" s="686"/>
      <c r="Q247" s="686"/>
      <c r="R247" s="686"/>
      <c r="S247" s="686"/>
      <c r="T247" s="686"/>
      <c r="U247" s="686"/>
      <c r="V247" s="686"/>
      <c r="W247" s="686"/>
      <c r="X247" s="686"/>
      <c r="Y247" s="686"/>
      <c r="Z247" s="686"/>
    </row>
    <row r="248" ht="18.0" customHeight="1">
      <c r="A248" s="559" t="s">
        <v>5129</v>
      </c>
      <c r="K248" s="686"/>
      <c r="L248" s="686"/>
      <c r="M248" s="686"/>
      <c r="N248" s="686"/>
      <c r="O248" s="686"/>
      <c r="P248" s="686"/>
      <c r="Q248" s="686"/>
      <c r="R248" s="686"/>
      <c r="S248" s="686"/>
      <c r="T248" s="686"/>
      <c r="U248" s="686"/>
      <c r="V248" s="686"/>
      <c r="W248" s="686"/>
      <c r="X248" s="686"/>
      <c r="Y248" s="686"/>
      <c r="Z248" s="686"/>
    </row>
    <row r="249" ht="18.0" customHeight="1">
      <c r="A249" s="559" t="s">
        <v>6091</v>
      </c>
      <c r="K249" s="686"/>
      <c r="L249" s="686"/>
      <c r="M249" s="686"/>
      <c r="N249" s="686"/>
      <c r="O249" s="686"/>
      <c r="P249" s="686"/>
      <c r="Q249" s="686"/>
      <c r="R249" s="686"/>
      <c r="S249" s="686"/>
      <c r="T249" s="686"/>
      <c r="U249" s="686"/>
      <c r="V249" s="686"/>
      <c r="W249" s="686"/>
      <c r="X249" s="686"/>
      <c r="Y249" s="686"/>
      <c r="Z249" s="686"/>
    </row>
    <row r="250" ht="18.0" customHeight="1">
      <c r="A250" s="559" t="s">
        <v>6010</v>
      </c>
      <c r="K250" s="686"/>
      <c r="L250" s="686"/>
      <c r="M250" s="686"/>
      <c r="N250" s="686"/>
      <c r="O250" s="686"/>
      <c r="P250" s="686"/>
      <c r="Q250" s="686"/>
      <c r="R250" s="686"/>
      <c r="S250" s="686"/>
      <c r="T250" s="686"/>
      <c r="U250" s="686"/>
      <c r="V250" s="686"/>
      <c r="W250" s="686"/>
      <c r="X250" s="686"/>
      <c r="Y250" s="686"/>
      <c r="Z250" s="686"/>
    </row>
    <row r="251" ht="12.75" customHeight="1">
      <c r="K251" s="686"/>
      <c r="L251" s="686"/>
      <c r="M251" s="686"/>
      <c r="N251" s="686"/>
      <c r="O251" s="686"/>
      <c r="P251" s="686"/>
      <c r="Q251" s="686"/>
      <c r="R251" s="686"/>
      <c r="S251" s="686"/>
      <c r="T251" s="686"/>
      <c r="U251" s="686"/>
      <c r="V251" s="686"/>
      <c r="W251" s="686"/>
      <c r="X251" s="686"/>
      <c r="Y251" s="686"/>
      <c r="Z251" s="686"/>
    </row>
    <row r="252" ht="25.5" customHeight="1">
      <c r="A252" s="560" t="s">
        <v>7061</v>
      </c>
      <c r="K252" s="686"/>
      <c r="L252" s="686"/>
      <c r="M252" s="686"/>
      <c r="N252" s="686"/>
      <c r="O252" s="686"/>
      <c r="P252" s="686"/>
      <c r="Q252" s="686"/>
      <c r="R252" s="686"/>
      <c r="S252" s="686"/>
      <c r="T252" s="686"/>
      <c r="U252" s="686"/>
      <c r="V252" s="686"/>
      <c r="W252" s="686"/>
      <c r="X252" s="686"/>
      <c r="Y252" s="686"/>
      <c r="Z252" s="686"/>
    </row>
    <row r="253" ht="12.75" customHeight="1">
      <c r="K253" s="686"/>
      <c r="L253" s="686"/>
      <c r="M253" s="686"/>
      <c r="N253" s="686"/>
      <c r="O253" s="686"/>
      <c r="P253" s="686"/>
      <c r="Q253" s="686"/>
      <c r="R253" s="686"/>
      <c r="S253" s="686"/>
      <c r="T253" s="686"/>
      <c r="U253" s="686"/>
      <c r="V253" s="686"/>
      <c r="W253" s="686"/>
      <c r="X253" s="686"/>
      <c r="Y253" s="686"/>
      <c r="Z253" s="686"/>
    </row>
    <row r="254" ht="10.5" customHeight="1">
      <c r="A254" s="561" t="s">
        <v>97</v>
      </c>
      <c r="B254" s="561" t="s">
        <v>5132</v>
      </c>
      <c r="C254" s="561" t="s">
        <v>101</v>
      </c>
      <c r="D254" s="561" t="s">
        <v>5134</v>
      </c>
      <c r="E254" s="562" t="s">
        <v>5135</v>
      </c>
      <c r="F254" s="562" t="s">
        <v>5136</v>
      </c>
      <c r="G254" s="562" t="s">
        <v>5137</v>
      </c>
      <c r="H254" s="562" t="s">
        <v>5138</v>
      </c>
      <c r="I254" s="562" t="s">
        <v>5139</v>
      </c>
      <c r="J254" s="561" t="s">
        <v>5140</v>
      </c>
      <c r="K254" s="686"/>
      <c r="L254" s="686"/>
      <c r="M254" s="686"/>
      <c r="N254" s="686"/>
      <c r="O254" s="686"/>
      <c r="P254" s="686"/>
      <c r="Q254" s="686"/>
      <c r="R254" s="686"/>
      <c r="S254" s="686"/>
      <c r="T254" s="686"/>
      <c r="U254" s="686"/>
      <c r="V254" s="686"/>
      <c r="W254" s="686"/>
      <c r="X254" s="686"/>
      <c r="Y254" s="686"/>
      <c r="Z254" s="686"/>
    </row>
    <row r="255" ht="12.75" customHeight="1">
      <c r="K255" s="686"/>
      <c r="L255" s="686"/>
      <c r="M255" s="686"/>
      <c r="N255" s="686"/>
      <c r="O255" s="686"/>
      <c r="P255" s="686"/>
      <c r="Q255" s="686"/>
      <c r="R255" s="686"/>
      <c r="S255" s="686"/>
      <c r="T255" s="686"/>
      <c r="U255" s="686"/>
      <c r="V255" s="686"/>
      <c r="W255" s="686"/>
      <c r="X255" s="686"/>
      <c r="Y255" s="686"/>
      <c r="Z255" s="686"/>
    </row>
    <row r="256" ht="12.75" customHeight="1">
      <c r="A256" s="564" t="s">
        <v>5632</v>
      </c>
      <c r="B256" s="13"/>
      <c r="C256" s="13"/>
      <c r="D256" s="13"/>
      <c r="E256" s="13"/>
      <c r="F256" s="13"/>
      <c r="G256" s="13"/>
      <c r="H256" s="13"/>
      <c r="I256" s="13"/>
      <c r="J256" s="13"/>
      <c r="K256" s="686"/>
      <c r="L256" s="686"/>
      <c r="M256" s="686"/>
      <c r="N256" s="686"/>
      <c r="O256" s="686"/>
      <c r="P256" s="686"/>
      <c r="Q256" s="686"/>
      <c r="R256" s="686"/>
      <c r="S256" s="686"/>
      <c r="T256" s="686"/>
      <c r="U256" s="686"/>
      <c r="V256" s="686"/>
      <c r="W256" s="686"/>
      <c r="X256" s="686"/>
      <c r="Y256" s="686"/>
      <c r="Z256" s="686"/>
    </row>
    <row r="257" ht="10.5" customHeight="1">
      <c r="A257" s="565">
        <v>44664.0</v>
      </c>
      <c r="B257" s="566" t="s">
        <v>6033</v>
      </c>
      <c r="C257" s="566" t="s">
        <v>7095</v>
      </c>
      <c r="D257" s="566" t="s">
        <v>7145</v>
      </c>
      <c r="E257" s="567">
        <v>2500.0</v>
      </c>
      <c r="F257" s="567">
        <v>0.0</v>
      </c>
      <c r="G257" s="567">
        <v>2500.0</v>
      </c>
      <c r="H257" s="567">
        <v>2500.0</v>
      </c>
      <c r="I257" s="567">
        <v>0.0</v>
      </c>
      <c r="J257" s="566" t="s">
        <v>5145</v>
      </c>
      <c r="K257" s="686"/>
      <c r="L257" s="686"/>
      <c r="M257" s="686"/>
      <c r="N257" s="686"/>
      <c r="O257" s="686"/>
      <c r="P257" s="686"/>
      <c r="Q257" s="686"/>
      <c r="R257" s="686"/>
      <c r="S257" s="686"/>
      <c r="T257" s="686"/>
      <c r="U257" s="686"/>
      <c r="V257" s="686"/>
      <c r="W257" s="686"/>
      <c r="X257" s="686"/>
      <c r="Y257" s="686"/>
      <c r="Z257" s="686"/>
    </row>
    <row r="258" ht="10.5" customHeight="1">
      <c r="A258" s="565">
        <v>44664.0</v>
      </c>
      <c r="B258" s="566" t="s">
        <v>6033</v>
      </c>
      <c r="C258" s="566" t="s">
        <v>7095</v>
      </c>
      <c r="D258" s="566" t="s">
        <v>7146</v>
      </c>
      <c r="E258" s="567">
        <v>2500.0</v>
      </c>
      <c r="F258" s="567">
        <v>0.0</v>
      </c>
      <c r="G258" s="567">
        <v>2500.0</v>
      </c>
      <c r="H258" s="567">
        <v>2500.0</v>
      </c>
      <c r="I258" s="567">
        <v>0.0</v>
      </c>
      <c r="J258" s="566" t="s">
        <v>5145</v>
      </c>
      <c r="K258" s="686"/>
      <c r="L258" s="686"/>
      <c r="M258" s="686"/>
      <c r="N258" s="686"/>
      <c r="O258" s="686"/>
      <c r="P258" s="686"/>
      <c r="Q258" s="686"/>
      <c r="R258" s="686"/>
      <c r="S258" s="686"/>
      <c r="T258" s="686"/>
      <c r="U258" s="686"/>
      <c r="V258" s="686"/>
      <c r="W258" s="686"/>
      <c r="X258" s="686"/>
      <c r="Y258" s="686"/>
      <c r="Z258" s="686"/>
    </row>
    <row r="259" ht="10.5" customHeight="1">
      <c r="A259" s="570" t="s">
        <v>5672</v>
      </c>
      <c r="B259" s="570"/>
      <c r="C259" s="570"/>
      <c r="D259" s="570"/>
      <c r="E259" s="571">
        <f t="shared" ref="E259:I259" si="12">SUM(E257:E258)</f>
        <v>5000</v>
      </c>
      <c r="F259" s="571">
        <f t="shared" si="12"/>
        <v>0</v>
      </c>
      <c r="G259" s="571">
        <f t="shared" si="12"/>
        <v>5000</v>
      </c>
      <c r="H259" s="571">
        <f t="shared" si="12"/>
        <v>5000</v>
      </c>
      <c r="I259" s="571">
        <f t="shared" si="12"/>
        <v>0</v>
      </c>
      <c r="J259" s="570"/>
      <c r="K259" s="686"/>
      <c r="L259" s="686"/>
      <c r="M259" s="686"/>
      <c r="N259" s="686"/>
      <c r="O259" s="686"/>
      <c r="P259" s="686"/>
      <c r="Q259" s="686"/>
      <c r="R259" s="686"/>
      <c r="S259" s="686"/>
      <c r="T259" s="686"/>
      <c r="U259" s="686"/>
      <c r="V259" s="686"/>
      <c r="W259" s="686"/>
      <c r="X259" s="686"/>
      <c r="Y259" s="686"/>
      <c r="Z259" s="686"/>
    </row>
    <row r="260" ht="12.75" customHeight="1">
      <c r="K260" s="686"/>
      <c r="L260" s="686"/>
      <c r="M260" s="686"/>
      <c r="N260" s="686"/>
      <c r="O260" s="686"/>
      <c r="P260" s="686"/>
      <c r="Q260" s="686"/>
      <c r="R260" s="686"/>
      <c r="S260" s="686"/>
      <c r="T260" s="686"/>
      <c r="U260" s="686"/>
      <c r="V260" s="686"/>
      <c r="W260" s="686"/>
      <c r="X260" s="686"/>
      <c r="Y260" s="686"/>
      <c r="Z260" s="686"/>
    </row>
    <row r="261" ht="12.75" customHeight="1">
      <c r="A261" s="564" t="s">
        <v>5673</v>
      </c>
      <c r="B261" s="13"/>
      <c r="C261" s="13"/>
      <c r="D261" s="13"/>
      <c r="E261" s="13"/>
      <c r="F261" s="13"/>
      <c r="G261" s="13"/>
      <c r="H261" s="13"/>
      <c r="I261" s="13"/>
      <c r="J261" s="13"/>
      <c r="K261" s="686"/>
      <c r="L261" s="686"/>
      <c r="M261" s="686"/>
      <c r="N261" s="686"/>
      <c r="O261" s="686"/>
      <c r="P261" s="686"/>
      <c r="Q261" s="686"/>
      <c r="R261" s="686"/>
      <c r="S261" s="686"/>
      <c r="T261" s="686"/>
      <c r="U261" s="686"/>
      <c r="V261" s="686"/>
      <c r="W261" s="686"/>
      <c r="X261" s="686"/>
      <c r="Y261" s="686"/>
      <c r="Z261" s="686"/>
    </row>
    <row r="262" ht="10.5" customHeight="1">
      <c r="A262" s="565">
        <v>44652.0</v>
      </c>
      <c r="B262" s="566" t="s">
        <v>6033</v>
      </c>
      <c r="C262" s="566" t="s">
        <v>7068</v>
      </c>
      <c r="D262" s="566" t="s">
        <v>7147</v>
      </c>
      <c r="E262" s="567">
        <v>3412.5</v>
      </c>
      <c r="F262" s="567">
        <v>0.0</v>
      </c>
      <c r="G262" s="567">
        <v>3822.0</v>
      </c>
      <c r="H262" s="571">
        <v>3412.5</v>
      </c>
      <c r="I262" s="567">
        <v>409.5</v>
      </c>
      <c r="J262" s="566" t="s">
        <v>5712</v>
      </c>
      <c r="K262" s="686"/>
      <c r="L262" s="686"/>
      <c r="M262" s="686"/>
      <c r="N262" s="686"/>
      <c r="O262" s="686"/>
      <c r="P262" s="686"/>
      <c r="Q262" s="686"/>
      <c r="R262" s="686"/>
      <c r="S262" s="686"/>
      <c r="T262" s="686"/>
      <c r="U262" s="686"/>
      <c r="V262" s="686"/>
      <c r="W262" s="686"/>
      <c r="X262" s="686"/>
      <c r="Y262" s="686"/>
      <c r="Z262" s="686"/>
    </row>
    <row r="263" ht="10.5" customHeight="1">
      <c r="A263" s="565">
        <v>44652.0</v>
      </c>
      <c r="B263" s="566" t="s">
        <v>6033</v>
      </c>
      <c r="C263" s="566" t="s">
        <v>7068</v>
      </c>
      <c r="D263" s="566" t="s">
        <v>7147</v>
      </c>
      <c r="E263" s="567">
        <v>2000.0</v>
      </c>
      <c r="F263" s="567">
        <v>0.0</v>
      </c>
      <c r="G263" s="567">
        <v>2240.0</v>
      </c>
      <c r="H263" s="571">
        <v>2000.0</v>
      </c>
      <c r="I263" s="567">
        <v>240.0</v>
      </c>
      <c r="J263" s="566" t="s">
        <v>5712</v>
      </c>
      <c r="K263" s="686"/>
      <c r="L263" s="686"/>
      <c r="M263" s="686"/>
      <c r="N263" s="686"/>
      <c r="O263" s="686"/>
      <c r="P263" s="686"/>
      <c r="Q263" s="686"/>
      <c r="R263" s="686"/>
      <c r="S263" s="686"/>
      <c r="T263" s="686"/>
      <c r="U263" s="686"/>
      <c r="V263" s="686"/>
      <c r="W263" s="686"/>
      <c r="X263" s="686"/>
      <c r="Y263" s="686"/>
      <c r="Z263" s="686"/>
    </row>
    <row r="264" ht="10.5" customHeight="1">
      <c r="A264" s="565">
        <v>44652.0</v>
      </c>
      <c r="B264" s="566" t="s">
        <v>6033</v>
      </c>
      <c r="C264" s="566" t="s">
        <v>7068</v>
      </c>
      <c r="D264" s="566" t="s">
        <v>7147</v>
      </c>
      <c r="E264" s="567">
        <v>500.0</v>
      </c>
      <c r="F264" s="567">
        <v>0.0</v>
      </c>
      <c r="G264" s="567">
        <v>560.0</v>
      </c>
      <c r="H264" s="571">
        <v>500.0</v>
      </c>
      <c r="I264" s="567">
        <v>60.0</v>
      </c>
      <c r="J264" s="566" t="s">
        <v>5712</v>
      </c>
      <c r="K264" s="686"/>
      <c r="L264" s="686"/>
      <c r="M264" s="686"/>
      <c r="N264" s="686"/>
      <c r="O264" s="686"/>
      <c r="P264" s="686"/>
      <c r="Q264" s="686"/>
      <c r="R264" s="686"/>
      <c r="S264" s="686"/>
      <c r="T264" s="686"/>
      <c r="U264" s="686"/>
      <c r="V264" s="686"/>
      <c r="W264" s="686"/>
      <c r="X264" s="686"/>
      <c r="Y264" s="686"/>
      <c r="Z264" s="686"/>
    </row>
    <row r="265" ht="10.5" customHeight="1">
      <c r="A265" s="565">
        <v>44656.0</v>
      </c>
      <c r="B265" s="566" t="s">
        <v>6033</v>
      </c>
      <c r="C265" s="566" t="s">
        <v>7068</v>
      </c>
      <c r="D265" s="566" t="s">
        <v>7148</v>
      </c>
      <c r="E265" s="567">
        <v>133465.6</v>
      </c>
      <c r="F265" s="567">
        <v>0.0</v>
      </c>
      <c r="G265" s="567">
        <v>149481.47</v>
      </c>
      <c r="H265" s="571">
        <v>133465.6</v>
      </c>
      <c r="I265" s="567">
        <v>16015.87</v>
      </c>
      <c r="J265" s="566" t="s">
        <v>5687</v>
      </c>
      <c r="K265" s="686"/>
      <c r="L265" s="686"/>
      <c r="M265" s="686"/>
      <c r="N265" s="686"/>
      <c r="O265" s="686"/>
      <c r="P265" s="686"/>
      <c r="Q265" s="686"/>
      <c r="R265" s="686"/>
      <c r="S265" s="686"/>
      <c r="T265" s="686"/>
      <c r="U265" s="686"/>
      <c r="V265" s="686"/>
      <c r="W265" s="686"/>
      <c r="X265" s="686"/>
      <c r="Y265" s="686"/>
      <c r="Z265" s="686"/>
    </row>
    <row r="266" ht="10.5" customHeight="1">
      <c r="A266" s="651">
        <v>44656.0</v>
      </c>
      <c r="B266" s="652" t="s">
        <v>6033</v>
      </c>
      <c r="C266" s="652" t="s">
        <v>7068</v>
      </c>
      <c r="D266" s="652" t="s">
        <v>7149</v>
      </c>
      <c r="E266" s="653">
        <v>10741.2</v>
      </c>
      <c r="F266" s="653">
        <v>0.0</v>
      </c>
      <c r="G266" s="653">
        <v>12030.14</v>
      </c>
      <c r="H266" s="653">
        <v>10741.2</v>
      </c>
      <c r="I266" s="653">
        <v>1288.94</v>
      </c>
      <c r="J266" s="652" t="s">
        <v>5684</v>
      </c>
      <c r="K266" s="652" t="s">
        <v>6691</v>
      </c>
      <c r="L266" s="146" t="s">
        <v>7150</v>
      </c>
      <c r="M266" s="686"/>
      <c r="N266" s="686"/>
      <c r="O266" s="686"/>
      <c r="P266" s="686"/>
      <c r="Q266" s="686"/>
      <c r="R266" s="686"/>
      <c r="S266" s="686"/>
      <c r="T266" s="686"/>
      <c r="U266" s="686"/>
      <c r="V266" s="686"/>
      <c r="W266" s="686"/>
      <c r="X266" s="686"/>
      <c r="Y266" s="686"/>
      <c r="Z266" s="686"/>
    </row>
    <row r="267" ht="10.5" customHeight="1">
      <c r="A267" s="651">
        <v>44656.0</v>
      </c>
      <c r="B267" s="652" t="s">
        <v>6033</v>
      </c>
      <c r="C267" s="652" t="s">
        <v>7068</v>
      </c>
      <c r="D267" s="652" t="s">
        <v>7151</v>
      </c>
      <c r="E267" s="653">
        <v>633021.78</v>
      </c>
      <c r="F267" s="653">
        <v>0.0</v>
      </c>
      <c r="G267" s="653">
        <v>708984.4</v>
      </c>
      <c r="H267" s="653">
        <v>633021.78</v>
      </c>
      <c r="I267" s="653">
        <v>75962.62</v>
      </c>
      <c r="J267" s="652" t="s">
        <v>5684</v>
      </c>
      <c r="K267" s="652" t="s">
        <v>6691</v>
      </c>
      <c r="L267" s="146" t="s">
        <v>7150</v>
      </c>
      <c r="M267" s="686"/>
      <c r="N267" s="686"/>
      <c r="O267" s="686"/>
      <c r="P267" s="686"/>
      <c r="Q267" s="686"/>
      <c r="R267" s="686"/>
      <c r="S267" s="686"/>
      <c r="T267" s="686"/>
      <c r="U267" s="686"/>
      <c r="V267" s="686"/>
      <c r="W267" s="686"/>
      <c r="X267" s="686"/>
      <c r="Y267" s="686"/>
      <c r="Z267" s="686"/>
    </row>
    <row r="268" ht="10.5" customHeight="1">
      <c r="A268" s="565">
        <v>44656.0</v>
      </c>
      <c r="B268" s="566" t="s">
        <v>6033</v>
      </c>
      <c r="C268" s="566" t="s">
        <v>7068</v>
      </c>
      <c r="D268" s="566" t="s">
        <v>7152</v>
      </c>
      <c r="E268" s="567">
        <v>622280.59</v>
      </c>
      <c r="F268" s="567">
        <v>0.0</v>
      </c>
      <c r="G268" s="567">
        <v>696954.26</v>
      </c>
      <c r="H268" s="571">
        <v>622280.59</v>
      </c>
      <c r="I268" s="567">
        <v>74673.67</v>
      </c>
      <c r="J268" s="566" t="s">
        <v>5684</v>
      </c>
      <c r="K268" s="686"/>
      <c r="L268" s="686"/>
      <c r="M268" s="686"/>
      <c r="N268" s="686"/>
      <c r="O268" s="686"/>
      <c r="P268" s="686"/>
      <c r="Q268" s="686"/>
      <c r="R268" s="686"/>
      <c r="S268" s="686"/>
      <c r="T268" s="686"/>
      <c r="U268" s="686"/>
      <c r="V268" s="686"/>
      <c r="W268" s="686"/>
      <c r="X268" s="686"/>
      <c r="Y268" s="686"/>
      <c r="Z268" s="686"/>
    </row>
    <row r="269" ht="10.5" customHeight="1">
      <c r="A269" s="565">
        <v>44656.0</v>
      </c>
      <c r="B269" s="566" t="s">
        <v>6033</v>
      </c>
      <c r="C269" s="566" t="s">
        <v>7068</v>
      </c>
      <c r="D269" s="566" t="s">
        <v>7153</v>
      </c>
      <c r="E269" s="567">
        <v>4630.5</v>
      </c>
      <c r="F269" s="567">
        <v>0.0</v>
      </c>
      <c r="G269" s="567">
        <v>5186.16</v>
      </c>
      <c r="H269" s="571">
        <v>4630.5</v>
      </c>
      <c r="I269" s="567">
        <v>555.66</v>
      </c>
      <c r="J269" s="566" t="s">
        <v>5681</v>
      </c>
      <c r="K269" s="686"/>
      <c r="L269" s="686"/>
      <c r="M269" s="686"/>
      <c r="N269" s="686"/>
      <c r="O269" s="686"/>
      <c r="P269" s="686"/>
      <c r="Q269" s="686"/>
      <c r="R269" s="686"/>
      <c r="S269" s="686"/>
      <c r="T269" s="686"/>
      <c r="U269" s="686"/>
      <c r="V269" s="686"/>
      <c r="W269" s="686"/>
      <c r="X269" s="686"/>
      <c r="Y269" s="686"/>
      <c r="Z269" s="686"/>
    </row>
    <row r="270" ht="10.5" customHeight="1">
      <c r="A270" s="565">
        <v>44656.0</v>
      </c>
      <c r="B270" s="566" t="s">
        <v>6033</v>
      </c>
      <c r="C270" s="566" t="s">
        <v>7068</v>
      </c>
      <c r="D270" s="566" t="s">
        <v>7154</v>
      </c>
      <c r="E270" s="567">
        <v>32223.59</v>
      </c>
      <c r="F270" s="567">
        <v>0.0</v>
      </c>
      <c r="G270" s="567">
        <v>36090.42</v>
      </c>
      <c r="H270" s="571">
        <v>32223.59</v>
      </c>
      <c r="I270" s="567">
        <v>3866.83</v>
      </c>
      <c r="J270" s="566" t="s">
        <v>5684</v>
      </c>
      <c r="K270" s="686"/>
      <c r="L270" s="686"/>
      <c r="M270" s="686"/>
      <c r="N270" s="686"/>
      <c r="O270" s="686"/>
      <c r="P270" s="686"/>
      <c r="Q270" s="686"/>
      <c r="R270" s="686"/>
      <c r="S270" s="686"/>
      <c r="T270" s="686"/>
      <c r="U270" s="686"/>
      <c r="V270" s="686"/>
      <c r="W270" s="686"/>
      <c r="X270" s="686"/>
      <c r="Y270" s="686"/>
      <c r="Z270" s="686"/>
    </row>
    <row r="271" ht="10.5" customHeight="1">
      <c r="A271" s="565">
        <v>44656.0</v>
      </c>
      <c r="B271" s="566" t="s">
        <v>6033</v>
      </c>
      <c r="C271" s="566" t="s">
        <v>7068</v>
      </c>
      <c r="D271" s="566" t="s">
        <v>7155</v>
      </c>
      <c r="E271" s="567">
        <v>675986.58</v>
      </c>
      <c r="F271" s="567">
        <v>0.0</v>
      </c>
      <c r="G271" s="567">
        <v>757104.97</v>
      </c>
      <c r="H271" s="571">
        <v>675986.58</v>
      </c>
      <c r="I271" s="567">
        <v>81118.39</v>
      </c>
      <c r="J271" s="566" t="s">
        <v>5684</v>
      </c>
      <c r="K271" s="686"/>
      <c r="L271" s="686"/>
      <c r="M271" s="686"/>
      <c r="N271" s="686"/>
      <c r="O271" s="686"/>
      <c r="P271" s="686"/>
      <c r="Q271" s="686"/>
      <c r="R271" s="686"/>
      <c r="S271" s="686"/>
      <c r="T271" s="686"/>
      <c r="U271" s="686"/>
      <c r="V271" s="686"/>
      <c r="W271" s="686"/>
      <c r="X271" s="686"/>
      <c r="Y271" s="686"/>
      <c r="Z271" s="686"/>
    </row>
    <row r="272" ht="10.5" customHeight="1">
      <c r="A272" s="565">
        <v>44658.0</v>
      </c>
      <c r="B272" s="566" t="s">
        <v>6033</v>
      </c>
      <c r="C272" s="566" t="s">
        <v>7068</v>
      </c>
      <c r="D272" s="566" t="s">
        <v>7156</v>
      </c>
      <c r="E272" s="567">
        <v>9261.0</v>
      </c>
      <c r="F272" s="567">
        <v>0.0</v>
      </c>
      <c r="G272" s="567">
        <v>10372.32</v>
      </c>
      <c r="H272" s="571">
        <v>9261.0</v>
      </c>
      <c r="I272" s="567">
        <v>1111.32</v>
      </c>
      <c r="J272" s="566" t="s">
        <v>5681</v>
      </c>
      <c r="K272" s="686"/>
      <c r="L272" s="686"/>
      <c r="M272" s="686"/>
      <c r="N272" s="686"/>
      <c r="O272" s="686"/>
      <c r="P272" s="686"/>
      <c r="Q272" s="686"/>
      <c r="R272" s="686"/>
      <c r="S272" s="686"/>
      <c r="T272" s="686"/>
      <c r="U272" s="686"/>
      <c r="V272" s="686"/>
      <c r="W272" s="686"/>
      <c r="X272" s="686"/>
      <c r="Y272" s="686"/>
      <c r="Z272" s="686"/>
    </row>
    <row r="273" ht="10.5" customHeight="1">
      <c r="A273" s="565">
        <v>44658.0</v>
      </c>
      <c r="B273" s="566" t="s">
        <v>6033</v>
      </c>
      <c r="C273" s="566" t="s">
        <v>7068</v>
      </c>
      <c r="D273" s="566" t="s">
        <v>7156</v>
      </c>
      <c r="E273" s="567">
        <v>2000.0</v>
      </c>
      <c r="F273" s="567">
        <v>0.0</v>
      </c>
      <c r="G273" s="567">
        <v>2240.0</v>
      </c>
      <c r="H273" s="571">
        <v>2000.0</v>
      </c>
      <c r="I273" s="567">
        <v>240.0</v>
      </c>
      <c r="J273" s="566" t="s">
        <v>5681</v>
      </c>
      <c r="K273" s="686"/>
      <c r="L273" s="686"/>
      <c r="M273" s="686"/>
      <c r="N273" s="686"/>
      <c r="O273" s="686"/>
      <c r="P273" s="686"/>
      <c r="Q273" s="686"/>
      <c r="R273" s="686"/>
      <c r="S273" s="686"/>
      <c r="T273" s="686"/>
      <c r="U273" s="686"/>
      <c r="V273" s="686"/>
      <c r="W273" s="686"/>
      <c r="X273" s="686"/>
      <c r="Y273" s="686"/>
      <c r="Z273" s="686"/>
    </row>
    <row r="274" ht="10.5" customHeight="1">
      <c r="A274" s="565">
        <v>44658.0</v>
      </c>
      <c r="B274" s="566" t="s">
        <v>6033</v>
      </c>
      <c r="C274" s="566" t="s">
        <v>7068</v>
      </c>
      <c r="D274" s="566" t="s">
        <v>7156</v>
      </c>
      <c r="E274" s="567">
        <v>9261.0</v>
      </c>
      <c r="F274" s="567">
        <v>0.0</v>
      </c>
      <c r="G274" s="567">
        <v>10372.32</v>
      </c>
      <c r="H274" s="571">
        <v>9261.0</v>
      </c>
      <c r="I274" s="567">
        <v>1111.32</v>
      </c>
      <c r="J274" s="566" t="s">
        <v>5681</v>
      </c>
      <c r="K274" s="686"/>
      <c r="L274" s="686"/>
      <c r="M274" s="686"/>
      <c r="N274" s="686"/>
      <c r="O274" s="686"/>
      <c r="P274" s="686"/>
      <c r="Q274" s="686"/>
      <c r="R274" s="686"/>
      <c r="S274" s="686"/>
      <c r="T274" s="686"/>
      <c r="U274" s="686"/>
      <c r="V274" s="686"/>
      <c r="W274" s="686"/>
      <c r="X274" s="686"/>
      <c r="Y274" s="686"/>
      <c r="Z274" s="686"/>
    </row>
    <row r="275" ht="10.5" customHeight="1">
      <c r="A275" s="565">
        <v>44658.0</v>
      </c>
      <c r="B275" s="566" t="s">
        <v>6033</v>
      </c>
      <c r="C275" s="566" t="s">
        <v>7068</v>
      </c>
      <c r="D275" s="566" t="s">
        <v>7156</v>
      </c>
      <c r="E275" s="567">
        <v>2000.0</v>
      </c>
      <c r="F275" s="567">
        <v>0.0</v>
      </c>
      <c r="G275" s="567">
        <v>2240.0</v>
      </c>
      <c r="H275" s="571">
        <v>2000.0</v>
      </c>
      <c r="I275" s="567">
        <v>240.0</v>
      </c>
      <c r="J275" s="566" t="s">
        <v>5681</v>
      </c>
      <c r="K275" s="686"/>
      <c r="L275" s="686"/>
      <c r="M275" s="686"/>
      <c r="N275" s="686"/>
      <c r="O275" s="686"/>
      <c r="P275" s="686"/>
      <c r="Q275" s="686"/>
      <c r="R275" s="686"/>
      <c r="S275" s="686"/>
      <c r="T275" s="686"/>
      <c r="U275" s="686"/>
      <c r="V275" s="686"/>
      <c r="W275" s="686"/>
      <c r="X275" s="686"/>
      <c r="Y275" s="686"/>
      <c r="Z275" s="686"/>
    </row>
    <row r="276" ht="10.5" customHeight="1">
      <c r="A276" s="565">
        <v>44663.0</v>
      </c>
      <c r="B276" s="566" t="s">
        <v>6033</v>
      </c>
      <c r="C276" s="566" t="s">
        <v>7078</v>
      </c>
      <c r="D276" s="566" t="s">
        <v>7157</v>
      </c>
      <c r="E276" s="567">
        <v>1284.02</v>
      </c>
      <c r="F276" s="567">
        <v>0.0</v>
      </c>
      <c r="G276" s="567">
        <v>1438.1</v>
      </c>
      <c r="H276" s="571">
        <v>1284.02</v>
      </c>
      <c r="I276" s="567">
        <v>154.08</v>
      </c>
      <c r="J276" s="566" t="s">
        <v>5677</v>
      </c>
      <c r="K276" s="686"/>
      <c r="L276" s="686"/>
      <c r="M276" s="686"/>
      <c r="N276" s="686"/>
      <c r="O276" s="686"/>
      <c r="P276" s="686"/>
      <c r="Q276" s="686"/>
      <c r="R276" s="686"/>
      <c r="S276" s="686"/>
      <c r="T276" s="686"/>
      <c r="U276" s="686"/>
      <c r="V276" s="686"/>
      <c r="W276" s="686"/>
      <c r="X276" s="686"/>
      <c r="Y276" s="686"/>
      <c r="Z276" s="686"/>
    </row>
    <row r="277" ht="10.5" customHeight="1">
      <c r="A277" s="565">
        <v>44664.0</v>
      </c>
      <c r="B277" s="566" t="s">
        <v>6033</v>
      </c>
      <c r="C277" s="566" t="s">
        <v>7068</v>
      </c>
      <c r="D277" s="566" t="s">
        <v>7158</v>
      </c>
      <c r="E277" s="567">
        <v>72.47</v>
      </c>
      <c r="F277" s="567">
        <v>0.0</v>
      </c>
      <c r="G277" s="567">
        <v>81.17</v>
      </c>
      <c r="H277" s="571">
        <v>72.47</v>
      </c>
      <c r="I277" s="567">
        <v>8.7</v>
      </c>
      <c r="J277" s="566" t="s">
        <v>5706</v>
      </c>
      <c r="K277" s="686"/>
      <c r="L277" s="686"/>
      <c r="M277" s="686"/>
      <c r="N277" s="686"/>
      <c r="O277" s="686"/>
      <c r="P277" s="686"/>
      <c r="Q277" s="686"/>
      <c r="R277" s="686"/>
      <c r="S277" s="686"/>
      <c r="T277" s="686"/>
      <c r="U277" s="686"/>
      <c r="V277" s="686"/>
      <c r="W277" s="686"/>
      <c r="X277" s="686"/>
      <c r="Y277" s="686"/>
      <c r="Z277" s="686"/>
    </row>
    <row r="278" ht="10.5" customHeight="1">
      <c r="A278" s="565">
        <v>44664.0</v>
      </c>
      <c r="B278" s="566" t="s">
        <v>6033</v>
      </c>
      <c r="C278" s="566" t="s">
        <v>7068</v>
      </c>
      <c r="D278" s="566" t="s">
        <v>7159</v>
      </c>
      <c r="E278" s="567">
        <v>1734.38</v>
      </c>
      <c r="F278" s="567">
        <v>0.0</v>
      </c>
      <c r="G278" s="567">
        <v>1942.51</v>
      </c>
      <c r="H278" s="571">
        <v>1734.38</v>
      </c>
      <c r="I278" s="567">
        <v>208.13</v>
      </c>
      <c r="J278" s="566" t="s">
        <v>5234</v>
      </c>
      <c r="K278" s="686"/>
      <c r="L278" s="686"/>
      <c r="M278" s="686"/>
      <c r="N278" s="686"/>
      <c r="O278" s="686"/>
      <c r="P278" s="686"/>
      <c r="Q278" s="686"/>
      <c r="R278" s="686"/>
      <c r="S278" s="686"/>
      <c r="T278" s="686"/>
      <c r="U278" s="686"/>
      <c r="V278" s="686"/>
      <c r="W278" s="686"/>
      <c r="X278" s="686"/>
      <c r="Y278" s="686"/>
      <c r="Z278" s="686"/>
    </row>
    <row r="279" ht="10.5" customHeight="1">
      <c r="A279" s="565">
        <v>44664.0</v>
      </c>
      <c r="B279" s="566" t="s">
        <v>6033</v>
      </c>
      <c r="C279" s="566" t="s">
        <v>7068</v>
      </c>
      <c r="D279" s="566" t="s">
        <v>7160</v>
      </c>
      <c r="E279" s="567">
        <v>29172.18</v>
      </c>
      <c r="F279" s="567">
        <v>0.0</v>
      </c>
      <c r="G279" s="567">
        <v>32672.84</v>
      </c>
      <c r="H279" s="571">
        <v>29172.18</v>
      </c>
      <c r="I279" s="567">
        <v>3500.66</v>
      </c>
      <c r="J279" s="566" t="s">
        <v>5681</v>
      </c>
      <c r="K279" s="686"/>
      <c r="L279" s="686"/>
      <c r="M279" s="686"/>
      <c r="N279" s="686"/>
      <c r="O279" s="686"/>
      <c r="P279" s="686"/>
      <c r="Q279" s="686"/>
      <c r="R279" s="686"/>
      <c r="S279" s="686"/>
      <c r="T279" s="686"/>
      <c r="U279" s="686"/>
      <c r="V279" s="686"/>
      <c r="W279" s="686"/>
      <c r="X279" s="686"/>
      <c r="Y279" s="686"/>
      <c r="Z279" s="686"/>
    </row>
    <row r="280" ht="10.5" customHeight="1">
      <c r="A280" s="565">
        <v>44664.0</v>
      </c>
      <c r="B280" s="566" t="s">
        <v>6033</v>
      </c>
      <c r="C280" s="566" t="s">
        <v>7068</v>
      </c>
      <c r="D280" s="566" t="s">
        <v>7160</v>
      </c>
      <c r="E280" s="567">
        <v>6300.0</v>
      </c>
      <c r="F280" s="567">
        <v>0.0</v>
      </c>
      <c r="G280" s="567">
        <v>7056.0</v>
      </c>
      <c r="H280" s="571">
        <v>6300.0</v>
      </c>
      <c r="I280" s="567">
        <v>756.0</v>
      </c>
      <c r="J280" s="566" t="s">
        <v>5681</v>
      </c>
      <c r="K280" s="686"/>
      <c r="L280" s="686"/>
      <c r="M280" s="686"/>
      <c r="N280" s="686"/>
      <c r="O280" s="686"/>
      <c r="P280" s="686"/>
      <c r="Q280" s="686"/>
      <c r="R280" s="686"/>
      <c r="S280" s="686"/>
      <c r="T280" s="686"/>
      <c r="U280" s="686"/>
      <c r="V280" s="686"/>
      <c r="W280" s="686"/>
      <c r="X280" s="686"/>
      <c r="Y280" s="686"/>
      <c r="Z280" s="686"/>
    </row>
    <row r="281" ht="10.5" customHeight="1">
      <c r="A281" s="565">
        <v>44664.0</v>
      </c>
      <c r="B281" s="566" t="s">
        <v>6033</v>
      </c>
      <c r="C281" s="566" t="s">
        <v>7068</v>
      </c>
      <c r="D281" s="566" t="s">
        <v>7158</v>
      </c>
      <c r="E281" s="567">
        <v>40926.6</v>
      </c>
      <c r="F281" s="567">
        <v>0.0</v>
      </c>
      <c r="G281" s="567">
        <v>45837.79</v>
      </c>
      <c r="H281" s="571">
        <v>40926.6</v>
      </c>
      <c r="I281" s="567">
        <v>4911.19</v>
      </c>
      <c r="J281" s="566" t="s">
        <v>5706</v>
      </c>
      <c r="K281" s="686"/>
      <c r="L281" s="686"/>
      <c r="M281" s="686"/>
      <c r="N281" s="686"/>
      <c r="O281" s="686"/>
      <c r="P281" s="686"/>
      <c r="Q281" s="686"/>
      <c r="R281" s="686"/>
      <c r="S281" s="686"/>
      <c r="T281" s="686"/>
      <c r="U281" s="686"/>
      <c r="V281" s="686"/>
      <c r="W281" s="686"/>
      <c r="X281" s="686"/>
      <c r="Y281" s="686"/>
      <c r="Z281" s="686"/>
    </row>
    <row r="282" ht="10.5" customHeight="1">
      <c r="A282" s="565">
        <v>44664.0</v>
      </c>
      <c r="B282" s="566" t="s">
        <v>5141</v>
      </c>
      <c r="C282" s="566" t="s">
        <v>7161</v>
      </c>
      <c r="D282" s="566" t="s">
        <v>6621</v>
      </c>
      <c r="E282" s="567">
        <v>892.86</v>
      </c>
      <c r="F282" s="567">
        <v>0.0</v>
      </c>
      <c r="G282" s="567">
        <v>1000.0</v>
      </c>
      <c r="H282" s="571">
        <v>892.86</v>
      </c>
      <c r="I282" s="567">
        <v>107.14</v>
      </c>
      <c r="J282" s="566" t="s">
        <v>5234</v>
      </c>
      <c r="K282" s="686"/>
      <c r="L282" s="686"/>
      <c r="M282" s="686"/>
      <c r="N282" s="686"/>
      <c r="O282" s="686"/>
      <c r="P282" s="686"/>
      <c r="Q282" s="686"/>
      <c r="R282" s="686"/>
      <c r="S282" s="686"/>
      <c r="T282" s="686"/>
      <c r="U282" s="686"/>
      <c r="V282" s="686"/>
      <c r="W282" s="686"/>
      <c r="X282" s="686"/>
      <c r="Y282" s="686"/>
      <c r="Z282" s="686"/>
    </row>
    <row r="283" ht="10.5" customHeight="1">
      <c r="A283" s="565">
        <v>44671.0</v>
      </c>
      <c r="B283" s="566" t="s">
        <v>6033</v>
      </c>
      <c r="C283" s="566" t="s">
        <v>7162</v>
      </c>
      <c r="D283" s="566" t="s">
        <v>7163</v>
      </c>
      <c r="E283" s="567">
        <v>25500.0</v>
      </c>
      <c r="F283" s="567">
        <v>0.0</v>
      </c>
      <c r="G283" s="567">
        <v>28560.0</v>
      </c>
      <c r="H283" s="571">
        <v>25500.0</v>
      </c>
      <c r="I283" s="567">
        <v>3060.0</v>
      </c>
      <c r="J283" s="566" t="s">
        <v>5636</v>
      </c>
      <c r="K283" s="686"/>
      <c r="L283" s="686"/>
      <c r="M283" s="686"/>
      <c r="N283" s="686"/>
      <c r="O283" s="686"/>
      <c r="P283" s="686"/>
      <c r="Q283" s="686"/>
      <c r="R283" s="686"/>
      <c r="S283" s="686"/>
      <c r="T283" s="686"/>
      <c r="U283" s="686"/>
      <c r="V283" s="686"/>
      <c r="W283" s="686"/>
      <c r="X283" s="686"/>
      <c r="Y283" s="686"/>
      <c r="Z283" s="686"/>
    </row>
    <row r="284" ht="10.5" customHeight="1">
      <c r="A284" s="565">
        <v>44672.0</v>
      </c>
      <c r="B284" s="566" t="s">
        <v>6033</v>
      </c>
      <c r="C284" s="566" t="s">
        <v>7081</v>
      </c>
      <c r="D284" s="566" t="s">
        <v>7164</v>
      </c>
      <c r="E284" s="567">
        <v>170000.0</v>
      </c>
      <c r="F284" s="567">
        <v>0.0</v>
      </c>
      <c r="G284" s="567">
        <v>190400.0</v>
      </c>
      <c r="H284" s="571">
        <v>170000.0</v>
      </c>
      <c r="I284" s="567">
        <v>20400.0</v>
      </c>
      <c r="J284" s="566" t="s">
        <v>5677</v>
      </c>
      <c r="K284" s="686"/>
      <c r="L284" s="686"/>
      <c r="M284" s="686"/>
      <c r="N284" s="686"/>
      <c r="O284" s="686"/>
      <c r="P284" s="686"/>
      <c r="Q284" s="686"/>
      <c r="R284" s="686"/>
      <c r="S284" s="686"/>
      <c r="T284" s="686"/>
      <c r="U284" s="686"/>
      <c r="V284" s="686"/>
      <c r="W284" s="686"/>
      <c r="X284" s="686"/>
      <c r="Y284" s="686"/>
      <c r="Z284" s="686"/>
    </row>
    <row r="285" ht="10.5" customHeight="1">
      <c r="A285" s="565">
        <v>44673.0</v>
      </c>
      <c r="B285" s="566" t="s">
        <v>5141</v>
      </c>
      <c r="C285" s="566" t="s">
        <v>7165</v>
      </c>
      <c r="D285" s="566" t="s">
        <v>7166</v>
      </c>
      <c r="E285" s="567">
        <v>223.21</v>
      </c>
      <c r="F285" s="567">
        <v>0.0</v>
      </c>
      <c r="G285" s="567">
        <v>250.0</v>
      </c>
      <c r="H285" s="571">
        <v>223.21</v>
      </c>
      <c r="I285" s="567">
        <v>26.79</v>
      </c>
      <c r="J285" s="566" t="s">
        <v>5660</v>
      </c>
      <c r="K285" s="686"/>
      <c r="L285" s="686"/>
      <c r="M285" s="686"/>
      <c r="N285" s="686"/>
      <c r="O285" s="686"/>
      <c r="P285" s="686"/>
      <c r="Q285" s="686"/>
      <c r="R285" s="686"/>
      <c r="S285" s="686"/>
      <c r="T285" s="686"/>
      <c r="U285" s="686"/>
      <c r="V285" s="686"/>
      <c r="W285" s="686"/>
      <c r="X285" s="686"/>
      <c r="Y285" s="686"/>
      <c r="Z285" s="686"/>
    </row>
    <row r="286" ht="10.5" customHeight="1">
      <c r="A286" s="570" t="s">
        <v>5773</v>
      </c>
      <c r="B286" s="570"/>
      <c r="C286" s="570"/>
      <c r="D286" s="570"/>
      <c r="E286" s="571">
        <f t="shared" ref="E286:I286" si="13">SUM(E262:E285)</f>
        <v>2416890.06</v>
      </c>
      <c r="F286" s="571">
        <f t="shared" si="13"/>
        <v>0</v>
      </c>
      <c r="G286" s="571">
        <f t="shared" si="13"/>
        <v>2706916.87</v>
      </c>
      <c r="H286" s="571">
        <f t="shared" si="13"/>
        <v>2416890.06</v>
      </c>
      <c r="I286" s="571">
        <f t="shared" si="13"/>
        <v>290026.81</v>
      </c>
      <c r="J286" s="570"/>
      <c r="K286" s="686"/>
      <c r="L286" s="686"/>
      <c r="M286" s="686"/>
      <c r="N286" s="686"/>
      <c r="O286" s="686"/>
      <c r="P286" s="686"/>
      <c r="Q286" s="686"/>
      <c r="R286" s="686"/>
      <c r="S286" s="686"/>
      <c r="T286" s="686"/>
      <c r="U286" s="686"/>
      <c r="V286" s="686"/>
      <c r="W286" s="686"/>
      <c r="X286" s="686"/>
      <c r="Y286" s="686"/>
      <c r="Z286" s="686"/>
    </row>
    <row r="287" ht="12.75" customHeight="1">
      <c r="K287" s="686"/>
      <c r="L287" s="686"/>
      <c r="M287" s="686"/>
      <c r="N287" s="686"/>
      <c r="O287" s="686"/>
      <c r="P287" s="686"/>
      <c r="Q287" s="686"/>
      <c r="R287" s="686"/>
      <c r="S287" s="686"/>
      <c r="T287" s="686"/>
      <c r="U287" s="686"/>
      <c r="V287" s="686"/>
      <c r="W287" s="686"/>
      <c r="X287" s="686"/>
      <c r="Y287" s="686"/>
      <c r="Z287" s="686"/>
    </row>
    <row r="288" ht="10.5" customHeight="1">
      <c r="A288" s="573" t="s">
        <v>5284</v>
      </c>
      <c r="B288" s="573"/>
      <c r="C288" s="573"/>
      <c r="D288" s="573"/>
      <c r="E288" s="574">
        <f t="shared" ref="E288:I288" si="14">SUM(E259,E286)</f>
        <v>2421890.06</v>
      </c>
      <c r="F288" s="574">
        <f t="shared" si="14"/>
        <v>0</v>
      </c>
      <c r="G288" s="574">
        <f t="shared" si="14"/>
        <v>2711916.87</v>
      </c>
      <c r="H288" s="574">
        <f t="shared" si="14"/>
        <v>2421890.06</v>
      </c>
      <c r="I288" s="574">
        <f t="shared" si="14"/>
        <v>290026.81</v>
      </c>
      <c r="J288" s="573"/>
      <c r="K288" s="686"/>
      <c r="L288" s="686"/>
      <c r="M288" s="686"/>
      <c r="N288" s="686"/>
      <c r="O288" s="686"/>
      <c r="P288" s="686"/>
      <c r="Q288" s="686"/>
      <c r="R288" s="686"/>
      <c r="S288" s="686"/>
      <c r="T288" s="686"/>
      <c r="U288" s="686"/>
      <c r="V288" s="686"/>
      <c r="W288" s="686"/>
      <c r="X288" s="686"/>
      <c r="Y288" s="686"/>
      <c r="Z288" s="686"/>
    </row>
    <row r="289" ht="14.25" customHeight="1">
      <c r="K289" s="686"/>
      <c r="L289" s="686"/>
      <c r="M289" s="686"/>
      <c r="N289" s="686"/>
      <c r="O289" s="686"/>
      <c r="P289" s="686"/>
      <c r="Q289" s="686"/>
      <c r="R289" s="686"/>
      <c r="S289" s="686"/>
      <c r="T289" s="686"/>
      <c r="U289" s="686"/>
      <c r="V289" s="686"/>
      <c r="W289" s="686"/>
      <c r="X289" s="686"/>
      <c r="Y289" s="686"/>
      <c r="Z289" s="686"/>
    </row>
    <row r="290" ht="14.25" customHeight="1">
      <c r="A290" s="576"/>
      <c r="B290" s="576"/>
      <c r="C290" s="576"/>
      <c r="D290" s="576"/>
      <c r="E290" s="576"/>
      <c r="F290" s="576"/>
      <c r="G290" s="576"/>
      <c r="H290" s="576"/>
      <c r="I290" s="576"/>
      <c r="J290" s="576"/>
      <c r="K290" s="657"/>
      <c r="L290" s="657"/>
      <c r="M290" s="657"/>
      <c r="N290" s="657"/>
      <c r="O290" s="657"/>
      <c r="P290" s="657"/>
      <c r="Q290" s="657"/>
      <c r="R290" s="657"/>
      <c r="S290" s="657"/>
      <c r="T290" s="657"/>
      <c r="U290" s="657"/>
      <c r="V290" s="657"/>
      <c r="W290" s="657"/>
      <c r="X290" s="657"/>
      <c r="Y290" s="657"/>
      <c r="Z290" s="657"/>
    </row>
    <row r="291" ht="14.25" customHeight="1">
      <c r="K291" s="686"/>
      <c r="L291" s="686"/>
      <c r="M291" s="686"/>
      <c r="N291" s="686"/>
      <c r="O291" s="686"/>
      <c r="P291" s="686"/>
      <c r="Q291" s="686"/>
      <c r="R291" s="686"/>
      <c r="S291" s="686"/>
      <c r="T291" s="686"/>
      <c r="U291" s="686"/>
      <c r="V291" s="686"/>
      <c r="W291" s="686"/>
      <c r="X291" s="686"/>
      <c r="Y291" s="686"/>
      <c r="Z291" s="686"/>
    </row>
    <row r="292" ht="24.75" customHeight="1">
      <c r="A292" s="558" t="s">
        <v>7060</v>
      </c>
      <c r="K292" s="686"/>
      <c r="L292" s="686"/>
      <c r="M292" s="686"/>
      <c r="N292" s="686"/>
      <c r="O292" s="686"/>
      <c r="P292" s="686"/>
      <c r="Q292" s="686"/>
      <c r="R292" s="686"/>
      <c r="S292" s="686"/>
      <c r="T292" s="686"/>
      <c r="U292" s="686"/>
      <c r="V292" s="686"/>
      <c r="W292" s="686"/>
      <c r="X292" s="686"/>
      <c r="Y292" s="686"/>
      <c r="Z292" s="686"/>
    </row>
    <row r="293" ht="18.0" customHeight="1">
      <c r="A293" s="559" t="s">
        <v>5129</v>
      </c>
      <c r="K293" s="686"/>
      <c r="L293" s="686"/>
      <c r="M293" s="686"/>
      <c r="N293" s="686"/>
      <c r="O293" s="686"/>
      <c r="P293" s="686"/>
      <c r="Q293" s="686"/>
      <c r="R293" s="686"/>
      <c r="S293" s="686"/>
      <c r="T293" s="686"/>
      <c r="U293" s="686"/>
      <c r="V293" s="686"/>
      <c r="W293" s="686"/>
      <c r="X293" s="686"/>
      <c r="Y293" s="686"/>
      <c r="Z293" s="686"/>
    </row>
    <row r="294" ht="18.0" customHeight="1">
      <c r="A294" s="559" t="s">
        <v>6117</v>
      </c>
      <c r="K294" s="686"/>
      <c r="L294" s="686"/>
      <c r="M294" s="686"/>
      <c r="N294" s="686"/>
      <c r="O294" s="686"/>
      <c r="P294" s="686"/>
      <c r="Q294" s="686"/>
      <c r="R294" s="686"/>
      <c r="S294" s="686"/>
      <c r="T294" s="686"/>
      <c r="U294" s="686"/>
      <c r="V294" s="686"/>
      <c r="W294" s="686"/>
      <c r="X294" s="686"/>
      <c r="Y294" s="686"/>
      <c r="Z294" s="686"/>
    </row>
    <row r="295" ht="18.0" customHeight="1">
      <c r="A295" s="559" t="s">
        <v>6010</v>
      </c>
      <c r="K295" s="686"/>
      <c r="L295" s="686"/>
      <c r="M295" s="686"/>
      <c r="N295" s="686"/>
      <c r="O295" s="686"/>
      <c r="P295" s="686"/>
      <c r="Q295" s="686"/>
      <c r="R295" s="686"/>
      <c r="S295" s="686"/>
      <c r="T295" s="686"/>
      <c r="U295" s="686"/>
      <c r="V295" s="686"/>
      <c r="W295" s="686"/>
      <c r="X295" s="686"/>
      <c r="Y295" s="686"/>
      <c r="Z295" s="686"/>
    </row>
    <row r="296" ht="12.75" customHeight="1">
      <c r="K296" s="686"/>
      <c r="L296" s="686"/>
      <c r="M296" s="686"/>
      <c r="N296" s="686"/>
      <c r="O296" s="686"/>
      <c r="P296" s="686"/>
      <c r="Q296" s="686"/>
      <c r="R296" s="686"/>
      <c r="S296" s="686"/>
      <c r="T296" s="686"/>
      <c r="U296" s="686"/>
      <c r="V296" s="686"/>
      <c r="W296" s="686"/>
      <c r="X296" s="686"/>
      <c r="Y296" s="686"/>
      <c r="Z296" s="686"/>
    </row>
    <row r="297" ht="25.5" customHeight="1">
      <c r="A297" s="560" t="s">
        <v>7061</v>
      </c>
      <c r="K297" s="686"/>
      <c r="L297" s="686"/>
      <c r="M297" s="686"/>
      <c r="N297" s="686"/>
      <c r="O297" s="686"/>
      <c r="P297" s="686"/>
      <c r="Q297" s="686"/>
      <c r="R297" s="686"/>
      <c r="S297" s="686"/>
      <c r="T297" s="686"/>
      <c r="U297" s="686"/>
      <c r="V297" s="686"/>
      <c r="W297" s="686"/>
      <c r="X297" s="686"/>
      <c r="Y297" s="686"/>
      <c r="Z297" s="686"/>
    </row>
    <row r="298" ht="12.75" customHeight="1">
      <c r="K298" s="686"/>
      <c r="L298" s="686"/>
      <c r="M298" s="686"/>
      <c r="N298" s="686"/>
      <c r="O298" s="686"/>
      <c r="P298" s="686"/>
      <c r="Q298" s="686"/>
      <c r="R298" s="686"/>
      <c r="S298" s="686"/>
      <c r="T298" s="686"/>
      <c r="U298" s="686"/>
      <c r="V298" s="686"/>
      <c r="W298" s="686"/>
      <c r="X298" s="686"/>
      <c r="Y298" s="686"/>
      <c r="Z298" s="686"/>
    </row>
    <row r="299" ht="10.5" customHeight="1">
      <c r="A299" s="561" t="s">
        <v>97</v>
      </c>
      <c r="B299" s="561" t="s">
        <v>5132</v>
      </c>
      <c r="C299" s="561" t="s">
        <v>101</v>
      </c>
      <c r="D299" s="561" t="s">
        <v>5134</v>
      </c>
      <c r="E299" s="562" t="s">
        <v>5135</v>
      </c>
      <c r="F299" s="562" t="s">
        <v>5136</v>
      </c>
      <c r="G299" s="562" t="s">
        <v>5137</v>
      </c>
      <c r="H299" s="562" t="s">
        <v>5138</v>
      </c>
      <c r="I299" s="562" t="s">
        <v>5139</v>
      </c>
      <c r="J299" s="561" t="s">
        <v>5140</v>
      </c>
      <c r="K299" s="686"/>
      <c r="L299" s="686"/>
      <c r="M299" s="686"/>
      <c r="N299" s="686"/>
      <c r="O299" s="686"/>
      <c r="P299" s="686"/>
      <c r="Q299" s="686"/>
      <c r="R299" s="686"/>
      <c r="S299" s="686"/>
      <c r="T299" s="686"/>
      <c r="U299" s="686"/>
      <c r="V299" s="686"/>
      <c r="W299" s="686"/>
      <c r="X299" s="686"/>
      <c r="Y299" s="686"/>
      <c r="Z299" s="686"/>
    </row>
    <row r="300" ht="12.75" customHeight="1">
      <c r="K300" s="686"/>
      <c r="L300" s="686"/>
      <c r="M300" s="686"/>
      <c r="N300" s="686"/>
      <c r="O300" s="686"/>
      <c r="P300" s="686"/>
      <c r="Q300" s="686"/>
      <c r="R300" s="686"/>
      <c r="S300" s="686"/>
      <c r="T300" s="686"/>
      <c r="U300" s="686"/>
      <c r="V300" s="686"/>
      <c r="W300" s="686"/>
      <c r="X300" s="686"/>
      <c r="Y300" s="686"/>
      <c r="Z300" s="686"/>
    </row>
    <row r="301" ht="12.75" customHeight="1">
      <c r="A301" s="564" t="s">
        <v>5632</v>
      </c>
      <c r="B301" s="13"/>
      <c r="C301" s="13"/>
      <c r="D301" s="13"/>
      <c r="E301" s="13"/>
      <c r="F301" s="13"/>
      <c r="G301" s="13"/>
      <c r="H301" s="13"/>
      <c r="I301" s="13"/>
      <c r="J301" s="13"/>
      <c r="K301" s="686"/>
      <c r="L301" s="686"/>
      <c r="M301" s="686"/>
      <c r="N301" s="686"/>
      <c r="O301" s="686"/>
      <c r="P301" s="686"/>
      <c r="Q301" s="686"/>
      <c r="R301" s="686"/>
      <c r="S301" s="686"/>
      <c r="T301" s="686"/>
      <c r="U301" s="686"/>
      <c r="V301" s="686"/>
      <c r="W301" s="686"/>
      <c r="X301" s="686"/>
      <c r="Y301" s="686"/>
      <c r="Z301" s="686"/>
    </row>
    <row r="302" ht="10.5" customHeight="1">
      <c r="A302" s="651">
        <v>44701.0</v>
      </c>
      <c r="B302" s="652" t="s">
        <v>6033</v>
      </c>
      <c r="C302" s="652" t="s">
        <v>7095</v>
      </c>
      <c r="D302" s="652" t="s">
        <v>7167</v>
      </c>
      <c r="E302" s="653">
        <v>10000.0</v>
      </c>
      <c r="F302" s="653">
        <v>0.0</v>
      </c>
      <c r="G302" s="653">
        <v>10000.0</v>
      </c>
      <c r="H302" s="653">
        <v>10000.0</v>
      </c>
      <c r="I302" s="653">
        <v>0.0</v>
      </c>
      <c r="J302" s="652" t="s">
        <v>5145</v>
      </c>
      <c r="K302" s="655" t="s">
        <v>6691</v>
      </c>
      <c r="L302" s="146"/>
      <c r="M302" s="146"/>
      <c r="N302" s="146"/>
      <c r="O302" s="146"/>
      <c r="P302" s="146"/>
      <c r="Q302" s="146"/>
      <c r="R302" s="146"/>
      <c r="S302" s="146"/>
      <c r="T302" s="146"/>
      <c r="U302" s="146"/>
      <c r="V302" s="146"/>
      <c r="W302" s="146"/>
      <c r="X302" s="146"/>
      <c r="Y302" s="146"/>
      <c r="Z302" s="146"/>
    </row>
    <row r="303" ht="10.5" customHeight="1">
      <c r="A303" s="570" t="s">
        <v>5672</v>
      </c>
      <c r="B303" s="570"/>
      <c r="C303" s="570"/>
      <c r="D303" s="570"/>
      <c r="E303" s="571">
        <f t="shared" ref="E303:I303" si="15">E302</f>
        <v>10000</v>
      </c>
      <c r="F303" s="571">
        <f t="shared" si="15"/>
        <v>0</v>
      </c>
      <c r="G303" s="571">
        <f t="shared" si="15"/>
        <v>10000</v>
      </c>
      <c r="H303" s="571">
        <f t="shared" si="15"/>
        <v>10000</v>
      </c>
      <c r="I303" s="571">
        <f t="shared" si="15"/>
        <v>0</v>
      </c>
      <c r="J303" s="570"/>
      <c r="K303" s="686"/>
      <c r="L303" s="686"/>
      <c r="M303" s="686"/>
      <c r="N303" s="686"/>
      <c r="O303" s="686"/>
      <c r="P303" s="686"/>
      <c r="Q303" s="686"/>
      <c r="R303" s="686"/>
      <c r="S303" s="686"/>
      <c r="T303" s="686"/>
      <c r="U303" s="686"/>
      <c r="V303" s="686"/>
      <c r="W303" s="686"/>
      <c r="X303" s="686"/>
      <c r="Y303" s="686"/>
      <c r="Z303" s="686"/>
    </row>
    <row r="304" ht="12.75" customHeight="1">
      <c r="K304" s="686"/>
      <c r="L304" s="686"/>
      <c r="M304" s="686"/>
      <c r="N304" s="686"/>
      <c r="O304" s="686"/>
      <c r="P304" s="686"/>
      <c r="Q304" s="686"/>
      <c r="R304" s="686"/>
      <c r="S304" s="686"/>
      <c r="T304" s="686"/>
      <c r="U304" s="686"/>
      <c r="V304" s="686"/>
      <c r="W304" s="686"/>
      <c r="X304" s="686"/>
      <c r="Y304" s="686"/>
      <c r="Z304" s="686"/>
    </row>
    <row r="305" ht="12.75" customHeight="1">
      <c r="A305" s="564" t="s">
        <v>5673</v>
      </c>
      <c r="B305" s="13"/>
      <c r="C305" s="13"/>
      <c r="D305" s="13"/>
      <c r="E305" s="13"/>
      <c r="F305" s="13"/>
      <c r="G305" s="13"/>
      <c r="H305" s="13"/>
      <c r="I305" s="13"/>
      <c r="J305" s="13"/>
      <c r="K305" s="686"/>
      <c r="L305" s="686"/>
      <c r="M305" s="686"/>
      <c r="N305" s="686"/>
      <c r="O305" s="686"/>
      <c r="P305" s="686"/>
      <c r="Q305" s="686"/>
      <c r="R305" s="686"/>
      <c r="S305" s="686"/>
      <c r="T305" s="686"/>
      <c r="U305" s="686"/>
      <c r="V305" s="686"/>
      <c r="W305" s="686"/>
      <c r="X305" s="686"/>
      <c r="Y305" s="686"/>
      <c r="Z305" s="686"/>
    </row>
    <row r="306" ht="10.5" customHeight="1">
      <c r="A306" s="651">
        <v>44686.0</v>
      </c>
      <c r="B306" s="652" t="s">
        <v>6033</v>
      </c>
      <c r="C306" s="652" t="s">
        <v>7068</v>
      </c>
      <c r="D306" s="652" t="s">
        <v>7168</v>
      </c>
      <c r="E306" s="653">
        <v>133465.6</v>
      </c>
      <c r="F306" s="653">
        <v>0.0</v>
      </c>
      <c r="G306" s="653">
        <v>149481.47</v>
      </c>
      <c r="H306" s="653">
        <v>133465.6</v>
      </c>
      <c r="I306" s="653">
        <v>16015.87</v>
      </c>
      <c r="J306" s="652" t="s">
        <v>5687</v>
      </c>
      <c r="K306" s="655" t="s">
        <v>7169</v>
      </c>
      <c r="L306" s="146"/>
      <c r="M306" s="146"/>
      <c r="N306" s="146"/>
      <c r="O306" s="146"/>
      <c r="P306" s="146"/>
      <c r="Q306" s="146"/>
      <c r="R306" s="146"/>
      <c r="S306" s="146"/>
      <c r="T306" s="146"/>
      <c r="U306" s="146"/>
      <c r="V306" s="146"/>
      <c r="W306" s="146"/>
      <c r="X306" s="146"/>
      <c r="Y306" s="146"/>
      <c r="Z306" s="146"/>
    </row>
    <row r="307" ht="10.5" customHeight="1">
      <c r="A307" s="651">
        <v>44686.0</v>
      </c>
      <c r="B307" s="652" t="s">
        <v>6033</v>
      </c>
      <c r="C307" s="652" t="s">
        <v>7068</v>
      </c>
      <c r="D307" s="652" t="s">
        <v>7170</v>
      </c>
      <c r="E307" s="653">
        <v>633021.78</v>
      </c>
      <c r="F307" s="653">
        <v>0.0</v>
      </c>
      <c r="G307" s="653">
        <v>708984.4</v>
      </c>
      <c r="H307" s="653">
        <v>633021.78</v>
      </c>
      <c r="I307" s="653">
        <v>75962.62</v>
      </c>
      <c r="J307" s="652" t="s">
        <v>5684</v>
      </c>
      <c r="K307" s="655" t="s">
        <v>7169</v>
      </c>
      <c r="L307" s="146"/>
      <c r="M307" s="146"/>
      <c r="N307" s="146"/>
      <c r="O307" s="146"/>
      <c r="P307" s="146"/>
      <c r="Q307" s="146"/>
      <c r="R307" s="146"/>
      <c r="S307" s="146"/>
      <c r="T307" s="146"/>
      <c r="U307" s="146"/>
      <c r="V307" s="146"/>
      <c r="W307" s="146"/>
      <c r="X307" s="146"/>
      <c r="Y307" s="146"/>
      <c r="Z307" s="146"/>
    </row>
    <row r="308" ht="10.5" customHeight="1">
      <c r="A308" s="651">
        <v>44686.0</v>
      </c>
      <c r="B308" s="652" t="s">
        <v>6033</v>
      </c>
      <c r="C308" s="652" t="s">
        <v>7068</v>
      </c>
      <c r="D308" s="652" t="s">
        <v>7152</v>
      </c>
      <c r="E308" s="653">
        <v>21482.39</v>
      </c>
      <c r="F308" s="653">
        <v>0.0</v>
      </c>
      <c r="G308" s="653">
        <v>24060.28</v>
      </c>
      <c r="H308" s="653">
        <v>21482.39</v>
      </c>
      <c r="I308" s="653">
        <v>2577.89</v>
      </c>
      <c r="J308" s="652" t="s">
        <v>5684</v>
      </c>
      <c r="K308" s="655" t="s">
        <v>7169</v>
      </c>
      <c r="L308" s="146"/>
      <c r="M308" s="146"/>
      <c r="N308" s="146"/>
      <c r="O308" s="146"/>
      <c r="P308" s="146"/>
      <c r="Q308" s="146"/>
      <c r="R308" s="146"/>
      <c r="S308" s="146"/>
      <c r="T308" s="146"/>
      <c r="U308" s="146"/>
      <c r="V308" s="146"/>
      <c r="W308" s="146"/>
      <c r="X308" s="146"/>
      <c r="Y308" s="146"/>
      <c r="Z308" s="146"/>
    </row>
    <row r="309" ht="10.5" customHeight="1">
      <c r="A309" s="565">
        <v>44691.0</v>
      </c>
      <c r="B309" s="566" t="s">
        <v>5141</v>
      </c>
      <c r="C309" s="566" t="s">
        <v>7171</v>
      </c>
      <c r="D309" s="566" t="s">
        <v>7172</v>
      </c>
      <c r="E309" s="567">
        <v>446.43</v>
      </c>
      <c r="F309" s="567">
        <v>0.0</v>
      </c>
      <c r="G309" s="567">
        <v>500.0</v>
      </c>
      <c r="H309" s="567">
        <v>446.43</v>
      </c>
      <c r="I309" s="567">
        <v>53.57</v>
      </c>
      <c r="J309" s="566" t="s">
        <v>5234</v>
      </c>
      <c r="K309" s="655"/>
      <c r="L309" s="686"/>
      <c r="M309" s="686"/>
      <c r="N309" s="686"/>
      <c r="O309" s="686"/>
      <c r="P309" s="686"/>
      <c r="Q309" s="686"/>
      <c r="R309" s="686"/>
      <c r="S309" s="686"/>
      <c r="T309" s="686"/>
      <c r="U309" s="686"/>
      <c r="V309" s="686"/>
      <c r="W309" s="686"/>
      <c r="X309" s="686"/>
      <c r="Y309" s="686"/>
      <c r="Z309" s="686"/>
    </row>
    <row r="310" ht="10.5" customHeight="1">
      <c r="A310" s="565">
        <v>44691.0</v>
      </c>
      <c r="B310" s="566" t="s">
        <v>5141</v>
      </c>
      <c r="C310" s="566" t="s">
        <v>7173</v>
      </c>
      <c r="D310" s="566" t="s">
        <v>7174</v>
      </c>
      <c r="E310" s="567">
        <v>35.71</v>
      </c>
      <c r="F310" s="567">
        <v>0.0</v>
      </c>
      <c r="G310" s="567">
        <v>40.0</v>
      </c>
      <c r="H310" s="567">
        <v>35.71</v>
      </c>
      <c r="I310" s="567">
        <v>4.29</v>
      </c>
      <c r="J310" s="566" t="s">
        <v>5700</v>
      </c>
      <c r="K310" s="655"/>
      <c r="L310" s="686"/>
      <c r="M310" s="686"/>
      <c r="N310" s="686"/>
      <c r="O310" s="686"/>
      <c r="P310" s="686"/>
      <c r="Q310" s="686"/>
      <c r="R310" s="686"/>
      <c r="S310" s="686"/>
      <c r="T310" s="686"/>
      <c r="U310" s="686"/>
      <c r="V310" s="686"/>
      <c r="W310" s="686"/>
      <c r="X310" s="686"/>
      <c r="Y310" s="686"/>
      <c r="Z310" s="686"/>
    </row>
    <row r="311" ht="10.5" customHeight="1">
      <c r="A311" s="651">
        <v>44692.0</v>
      </c>
      <c r="B311" s="652" t="s">
        <v>6033</v>
      </c>
      <c r="C311" s="652" t="s">
        <v>7068</v>
      </c>
      <c r="D311" s="652" t="s">
        <v>7175</v>
      </c>
      <c r="E311" s="653">
        <v>1837.5</v>
      </c>
      <c r="F311" s="653">
        <v>0.0</v>
      </c>
      <c r="G311" s="653">
        <v>2058.0</v>
      </c>
      <c r="H311" s="653">
        <v>1837.5</v>
      </c>
      <c r="I311" s="653">
        <v>220.5</v>
      </c>
      <c r="J311" s="652" t="s">
        <v>5712</v>
      </c>
      <c r="K311" s="655" t="s">
        <v>7169</v>
      </c>
      <c r="L311" s="146"/>
      <c r="M311" s="146"/>
      <c r="N311" s="146"/>
      <c r="O311" s="146"/>
      <c r="P311" s="146"/>
      <c r="Q311" s="146"/>
      <c r="R311" s="146"/>
      <c r="S311" s="146"/>
      <c r="T311" s="146"/>
      <c r="U311" s="146"/>
      <c r="V311" s="146"/>
      <c r="W311" s="146"/>
      <c r="X311" s="146"/>
      <c r="Y311" s="146"/>
      <c r="Z311" s="146"/>
    </row>
    <row r="312" ht="10.5" customHeight="1">
      <c r="A312" s="651">
        <v>44692.0</v>
      </c>
      <c r="B312" s="652" t="s">
        <v>6033</v>
      </c>
      <c r="C312" s="652" t="s">
        <v>7068</v>
      </c>
      <c r="D312" s="652" t="s">
        <v>7176</v>
      </c>
      <c r="E312" s="653">
        <v>14175.0</v>
      </c>
      <c r="F312" s="653">
        <v>0.0</v>
      </c>
      <c r="G312" s="653">
        <v>15876.0</v>
      </c>
      <c r="H312" s="653">
        <v>14175.0</v>
      </c>
      <c r="I312" s="653">
        <v>1701.0</v>
      </c>
      <c r="J312" s="652" t="s">
        <v>5681</v>
      </c>
      <c r="K312" s="655" t="s">
        <v>7169</v>
      </c>
      <c r="L312" s="146"/>
      <c r="M312" s="146"/>
      <c r="N312" s="146"/>
      <c r="O312" s="146"/>
      <c r="P312" s="146"/>
      <c r="Q312" s="146"/>
      <c r="R312" s="146"/>
      <c r="S312" s="146"/>
      <c r="T312" s="146"/>
      <c r="U312" s="146"/>
      <c r="V312" s="146"/>
      <c r="W312" s="146"/>
      <c r="X312" s="146"/>
      <c r="Y312" s="146"/>
      <c r="Z312" s="146"/>
    </row>
    <row r="313" ht="10.5" customHeight="1">
      <c r="A313" s="651">
        <v>44692.0</v>
      </c>
      <c r="B313" s="652" t="s">
        <v>6033</v>
      </c>
      <c r="C313" s="652" t="s">
        <v>7068</v>
      </c>
      <c r="D313" s="652" t="s">
        <v>7177</v>
      </c>
      <c r="E313" s="653">
        <v>14175.0</v>
      </c>
      <c r="F313" s="653">
        <v>0.0</v>
      </c>
      <c r="G313" s="653">
        <v>15876.0</v>
      </c>
      <c r="H313" s="653">
        <v>14175.0</v>
      </c>
      <c r="I313" s="653">
        <v>1701.0</v>
      </c>
      <c r="J313" s="652" t="s">
        <v>5681</v>
      </c>
      <c r="K313" s="655" t="s">
        <v>7169</v>
      </c>
      <c r="L313" s="146"/>
      <c r="M313" s="146"/>
      <c r="N313" s="146"/>
      <c r="O313" s="146"/>
      <c r="P313" s="146"/>
      <c r="Q313" s="146"/>
      <c r="R313" s="146"/>
      <c r="S313" s="146"/>
      <c r="T313" s="146"/>
      <c r="U313" s="146"/>
      <c r="V313" s="146"/>
      <c r="W313" s="146"/>
      <c r="X313" s="146"/>
      <c r="Y313" s="146"/>
      <c r="Z313" s="146"/>
    </row>
    <row r="314" ht="10.5" customHeight="1">
      <c r="A314" s="651">
        <v>44692.0</v>
      </c>
      <c r="B314" s="652" t="s">
        <v>6033</v>
      </c>
      <c r="C314" s="652" t="s">
        <v>7068</v>
      </c>
      <c r="D314" s="652" t="s">
        <v>7178</v>
      </c>
      <c r="E314" s="653">
        <v>46462.5</v>
      </c>
      <c r="F314" s="653">
        <v>0.0</v>
      </c>
      <c r="G314" s="653">
        <v>52038.0</v>
      </c>
      <c r="H314" s="653">
        <v>46462.5</v>
      </c>
      <c r="I314" s="653">
        <v>5575.5</v>
      </c>
      <c r="J314" s="652" t="s">
        <v>5712</v>
      </c>
      <c r="K314" s="655" t="s">
        <v>7169</v>
      </c>
      <c r="L314" s="146"/>
      <c r="M314" s="146"/>
      <c r="N314" s="146"/>
      <c r="O314" s="146"/>
      <c r="P314" s="146"/>
      <c r="Q314" s="146"/>
      <c r="R314" s="146"/>
      <c r="S314" s="146"/>
      <c r="T314" s="146"/>
      <c r="U314" s="146"/>
      <c r="V314" s="146"/>
      <c r="W314" s="146"/>
      <c r="X314" s="146"/>
      <c r="Y314" s="146"/>
      <c r="Z314" s="146"/>
    </row>
    <row r="315" ht="10.5" customHeight="1">
      <c r="A315" s="651">
        <v>44692.0</v>
      </c>
      <c r="B315" s="652" t="s">
        <v>6033</v>
      </c>
      <c r="C315" s="652" t="s">
        <v>7068</v>
      </c>
      <c r="D315" s="652" t="s">
        <v>7179</v>
      </c>
      <c r="E315" s="653">
        <v>2000.0</v>
      </c>
      <c r="F315" s="653">
        <v>0.0</v>
      </c>
      <c r="G315" s="653">
        <v>2240.0</v>
      </c>
      <c r="H315" s="653">
        <v>2000.0</v>
      </c>
      <c r="I315" s="653">
        <v>240.0</v>
      </c>
      <c r="J315" s="652" t="s">
        <v>5681</v>
      </c>
      <c r="K315" s="655" t="s">
        <v>7169</v>
      </c>
      <c r="L315" s="146"/>
      <c r="M315" s="146"/>
      <c r="N315" s="146"/>
      <c r="O315" s="146"/>
      <c r="P315" s="146"/>
      <c r="Q315" s="146"/>
      <c r="R315" s="146"/>
      <c r="S315" s="146"/>
      <c r="T315" s="146"/>
      <c r="U315" s="146"/>
      <c r="V315" s="146"/>
      <c r="W315" s="146"/>
      <c r="X315" s="146"/>
      <c r="Y315" s="146"/>
      <c r="Z315" s="146"/>
    </row>
    <row r="316" ht="10.5" customHeight="1">
      <c r="A316" s="651">
        <v>44692.0</v>
      </c>
      <c r="B316" s="652" t="s">
        <v>6033</v>
      </c>
      <c r="C316" s="652" t="s">
        <v>7068</v>
      </c>
      <c r="D316" s="652" t="s">
        <v>7179</v>
      </c>
      <c r="E316" s="653">
        <v>14175.0</v>
      </c>
      <c r="F316" s="653">
        <v>0.0</v>
      </c>
      <c r="G316" s="653">
        <v>15876.0</v>
      </c>
      <c r="H316" s="653">
        <v>14175.0</v>
      </c>
      <c r="I316" s="653">
        <v>1701.0</v>
      </c>
      <c r="J316" s="652" t="s">
        <v>5681</v>
      </c>
      <c r="K316" s="655" t="s">
        <v>7169</v>
      </c>
      <c r="L316" s="146"/>
      <c r="M316" s="146"/>
      <c r="N316" s="146"/>
      <c r="O316" s="146"/>
      <c r="P316" s="146"/>
      <c r="Q316" s="146"/>
      <c r="R316" s="146"/>
      <c r="S316" s="146"/>
      <c r="T316" s="146"/>
      <c r="U316" s="146"/>
      <c r="V316" s="146"/>
      <c r="W316" s="146"/>
      <c r="X316" s="146"/>
      <c r="Y316" s="146"/>
      <c r="Z316" s="146"/>
    </row>
    <row r="317" ht="10.5" customHeight="1">
      <c r="A317" s="651">
        <v>44692.0</v>
      </c>
      <c r="B317" s="652" t="s">
        <v>6033</v>
      </c>
      <c r="C317" s="652" t="s">
        <v>7068</v>
      </c>
      <c r="D317" s="652" t="s">
        <v>7179</v>
      </c>
      <c r="E317" s="653">
        <v>9261.0</v>
      </c>
      <c r="F317" s="653">
        <v>0.0</v>
      </c>
      <c r="G317" s="653">
        <v>10372.32</v>
      </c>
      <c r="H317" s="653">
        <v>9261.0</v>
      </c>
      <c r="I317" s="653">
        <v>1111.32</v>
      </c>
      <c r="J317" s="652" t="s">
        <v>5681</v>
      </c>
      <c r="K317" s="655" t="s">
        <v>7169</v>
      </c>
      <c r="L317" s="146"/>
      <c r="M317" s="146"/>
      <c r="N317" s="146"/>
      <c r="O317" s="146"/>
      <c r="P317" s="146"/>
      <c r="Q317" s="146"/>
      <c r="R317" s="146"/>
      <c r="S317" s="146"/>
      <c r="T317" s="146"/>
      <c r="U317" s="146"/>
      <c r="V317" s="146"/>
      <c r="W317" s="146"/>
      <c r="X317" s="146"/>
      <c r="Y317" s="146"/>
      <c r="Z317" s="146"/>
    </row>
    <row r="318" ht="10.5" customHeight="1">
      <c r="A318" s="651">
        <v>44692.0</v>
      </c>
      <c r="B318" s="652" t="s">
        <v>6033</v>
      </c>
      <c r="C318" s="652" t="s">
        <v>7068</v>
      </c>
      <c r="D318" s="652" t="s">
        <v>7179</v>
      </c>
      <c r="E318" s="653">
        <v>4630.5</v>
      </c>
      <c r="F318" s="653">
        <v>0.0</v>
      </c>
      <c r="G318" s="653">
        <v>5186.16</v>
      </c>
      <c r="H318" s="653">
        <v>4630.5</v>
      </c>
      <c r="I318" s="653">
        <v>555.66</v>
      </c>
      <c r="J318" s="652" t="s">
        <v>5681</v>
      </c>
      <c r="K318" s="655" t="s">
        <v>7169</v>
      </c>
      <c r="L318" s="146"/>
      <c r="M318" s="146"/>
      <c r="N318" s="146"/>
      <c r="O318" s="146"/>
      <c r="P318" s="146"/>
      <c r="Q318" s="146"/>
      <c r="R318" s="146"/>
      <c r="S318" s="146"/>
      <c r="T318" s="146"/>
      <c r="U318" s="146"/>
      <c r="V318" s="146"/>
      <c r="W318" s="146"/>
      <c r="X318" s="146"/>
      <c r="Y318" s="146"/>
      <c r="Z318" s="146"/>
    </row>
    <row r="319" ht="10.5" customHeight="1">
      <c r="A319" s="651">
        <v>44692.0</v>
      </c>
      <c r="B319" s="652" t="s">
        <v>6033</v>
      </c>
      <c r="C319" s="652" t="s">
        <v>7081</v>
      </c>
      <c r="D319" s="652" t="s">
        <v>7180</v>
      </c>
      <c r="E319" s="653">
        <v>170000.0</v>
      </c>
      <c r="F319" s="653">
        <v>0.0</v>
      </c>
      <c r="G319" s="653">
        <v>190400.0</v>
      </c>
      <c r="H319" s="653">
        <v>170000.0</v>
      </c>
      <c r="I319" s="653">
        <v>20400.0</v>
      </c>
      <c r="J319" s="652" t="s">
        <v>5677</v>
      </c>
      <c r="K319" s="655" t="s">
        <v>7169</v>
      </c>
      <c r="L319" s="146"/>
      <c r="M319" s="146"/>
      <c r="N319" s="146"/>
      <c r="O319" s="146"/>
      <c r="P319" s="146"/>
      <c r="Q319" s="146"/>
      <c r="R319" s="146"/>
      <c r="S319" s="146"/>
      <c r="T319" s="146"/>
      <c r="U319" s="146"/>
      <c r="V319" s="146"/>
      <c r="W319" s="146"/>
      <c r="X319" s="146"/>
      <c r="Y319" s="146"/>
      <c r="Z319" s="146"/>
    </row>
    <row r="320" ht="10.5" customHeight="1">
      <c r="A320" s="565">
        <v>44697.0</v>
      </c>
      <c r="B320" s="566" t="s">
        <v>5141</v>
      </c>
      <c r="C320" s="566" t="s">
        <v>7181</v>
      </c>
      <c r="D320" s="566" t="s">
        <v>7182</v>
      </c>
      <c r="E320" s="567">
        <v>35.71</v>
      </c>
      <c r="F320" s="567">
        <v>0.0</v>
      </c>
      <c r="G320" s="567">
        <v>40.0</v>
      </c>
      <c r="H320" s="567">
        <v>35.71</v>
      </c>
      <c r="I320" s="567">
        <v>4.29</v>
      </c>
      <c r="J320" s="566" t="s">
        <v>5700</v>
      </c>
      <c r="K320" s="655"/>
      <c r="L320" s="686"/>
      <c r="M320" s="686"/>
      <c r="N320" s="686"/>
      <c r="O320" s="686"/>
      <c r="P320" s="686"/>
      <c r="Q320" s="686"/>
      <c r="R320" s="686"/>
      <c r="S320" s="686"/>
      <c r="T320" s="686"/>
      <c r="U320" s="686"/>
      <c r="V320" s="686"/>
      <c r="W320" s="686"/>
      <c r="X320" s="686"/>
      <c r="Y320" s="686"/>
      <c r="Z320" s="686"/>
    </row>
    <row r="321" ht="10.5" customHeight="1">
      <c r="A321" s="565">
        <v>44697.0</v>
      </c>
      <c r="B321" s="566" t="s">
        <v>5141</v>
      </c>
      <c r="C321" s="566" t="s">
        <v>7183</v>
      </c>
      <c r="D321" s="566" t="s">
        <v>7184</v>
      </c>
      <c r="E321" s="567">
        <v>223.21</v>
      </c>
      <c r="F321" s="567">
        <v>0.0</v>
      </c>
      <c r="G321" s="567">
        <v>250.0</v>
      </c>
      <c r="H321" s="567">
        <v>223.21</v>
      </c>
      <c r="I321" s="567">
        <v>26.79</v>
      </c>
      <c r="J321" s="566" t="s">
        <v>5234</v>
      </c>
      <c r="K321" s="655"/>
      <c r="L321" s="686"/>
      <c r="M321" s="686"/>
      <c r="N321" s="686"/>
      <c r="O321" s="686"/>
      <c r="P321" s="686"/>
      <c r="Q321" s="686"/>
      <c r="R321" s="686"/>
      <c r="S321" s="686"/>
      <c r="T321" s="686"/>
      <c r="U321" s="686"/>
      <c r="V321" s="686"/>
      <c r="W321" s="686"/>
      <c r="X321" s="686"/>
      <c r="Y321" s="686"/>
      <c r="Z321" s="686"/>
    </row>
    <row r="322" ht="10.5" customHeight="1">
      <c r="A322" s="651">
        <v>44701.0</v>
      </c>
      <c r="B322" s="652" t="s">
        <v>6033</v>
      </c>
      <c r="C322" s="652" t="s">
        <v>7068</v>
      </c>
      <c r="D322" s="652" t="s">
        <v>7185</v>
      </c>
      <c r="E322" s="653">
        <v>4725.0</v>
      </c>
      <c r="F322" s="653">
        <v>0.0</v>
      </c>
      <c r="G322" s="653">
        <v>5292.0</v>
      </c>
      <c r="H322" s="653">
        <v>4725.0</v>
      </c>
      <c r="I322" s="653">
        <v>567.0</v>
      </c>
      <c r="J322" s="652" t="s">
        <v>5712</v>
      </c>
      <c r="K322" s="655" t="s">
        <v>7169</v>
      </c>
      <c r="L322" s="146"/>
      <c r="M322" s="146"/>
      <c r="N322" s="146"/>
      <c r="O322" s="146"/>
      <c r="P322" s="146"/>
      <c r="Q322" s="146"/>
      <c r="R322" s="146"/>
      <c r="S322" s="146"/>
      <c r="T322" s="146"/>
      <c r="U322" s="146"/>
      <c r="V322" s="146"/>
      <c r="W322" s="146"/>
      <c r="X322" s="146"/>
      <c r="Y322" s="146"/>
      <c r="Z322" s="146"/>
    </row>
    <row r="323" ht="10.5" customHeight="1">
      <c r="A323" s="651">
        <v>44701.0</v>
      </c>
      <c r="B323" s="652" t="s">
        <v>6033</v>
      </c>
      <c r="C323" s="652" t="s">
        <v>7068</v>
      </c>
      <c r="D323" s="652" t="s">
        <v>7186</v>
      </c>
      <c r="E323" s="653">
        <v>291.6</v>
      </c>
      <c r="F323" s="653">
        <v>0.0</v>
      </c>
      <c r="G323" s="653">
        <v>326.59</v>
      </c>
      <c r="H323" s="653">
        <v>291.6</v>
      </c>
      <c r="I323" s="653">
        <v>34.99</v>
      </c>
      <c r="J323" s="652" t="s">
        <v>5706</v>
      </c>
      <c r="K323" s="655" t="s">
        <v>7169</v>
      </c>
      <c r="L323" s="146"/>
      <c r="M323" s="146"/>
      <c r="N323" s="146"/>
      <c r="O323" s="146"/>
      <c r="P323" s="146"/>
      <c r="Q323" s="146"/>
      <c r="R323" s="146"/>
      <c r="S323" s="146"/>
      <c r="T323" s="146"/>
      <c r="U323" s="146"/>
      <c r="V323" s="146"/>
      <c r="W323" s="146"/>
      <c r="X323" s="146"/>
      <c r="Y323" s="146"/>
      <c r="Z323" s="146"/>
    </row>
    <row r="324" ht="10.5" customHeight="1">
      <c r="A324" s="651">
        <v>44701.0</v>
      </c>
      <c r="B324" s="652" t="s">
        <v>6033</v>
      </c>
      <c r="C324" s="652" t="s">
        <v>7068</v>
      </c>
      <c r="D324" s="652" t="s">
        <v>7185</v>
      </c>
      <c r="E324" s="653">
        <v>1734.38</v>
      </c>
      <c r="F324" s="653">
        <v>0.0</v>
      </c>
      <c r="G324" s="653">
        <v>1942.51</v>
      </c>
      <c r="H324" s="653">
        <v>1734.38</v>
      </c>
      <c r="I324" s="653">
        <v>208.13</v>
      </c>
      <c r="J324" s="652" t="s">
        <v>5234</v>
      </c>
      <c r="K324" s="655" t="s">
        <v>7169</v>
      </c>
      <c r="L324" s="146"/>
      <c r="M324" s="146"/>
      <c r="N324" s="146"/>
      <c r="O324" s="146"/>
      <c r="P324" s="146"/>
      <c r="Q324" s="146"/>
      <c r="R324" s="146"/>
      <c r="S324" s="146"/>
      <c r="T324" s="146"/>
      <c r="U324" s="146"/>
      <c r="V324" s="146"/>
      <c r="W324" s="146"/>
      <c r="X324" s="146"/>
      <c r="Y324" s="146"/>
      <c r="Z324" s="146"/>
    </row>
    <row r="325" ht="10.5" customHeight="1">
      <c r="A325" s="651">
        <v>44701.0</v>
      </c>
      <c r="B325" s="652" t="s">
        <v>6033</v>
      </c>
      <c r="C325" s="652" t="s">
        <v>7068</v>
      </c>
      <c r="D325" s="652" t="s">
        <v>7186</v>
      </c>
      <c r="E325" s="653">
        <v>2625.0</v>
      </c>
      <c r="F325" s="653">
        <v>0.0</v>
      </c>
      <c r="G325" s="653">
        <v>2940.0</v>
      </c>
      <c r="H325" s="653">
        <v>2625.0</v>
      </c>
      <c r="I325" s="653">
        <v>315.0</v>
      </c>
      <c r="J325" s="652" t="s">
        <v>5712</v>
      </c>
      <c r="K325" s="655" t="s">
        <v>7169</v>
      </c>
      <c r="L325" s="146"/>
      <c r="M325" s="146"/>
      <c r="N325" s="146"/>
      <c r="O325" s="146"/>
      <c r="P325" s="146"/>
      <c r="Q325" s="146"/>
      <c r="R325" s="146"/>
      <c r="S325" s="146"/>
      <c r="T325" s="146"/>
      <c r="U325" s="146"/>
      <c r="V325" s="146"/>
      <c r="W325" s="146"/>
      <c r="X325" s="146"/>
      <c r="Y325" s="146"/>
      <c r="Z325" s="146"/>
    </row>
    <row r="326" ht="10.5" customHeight="1">
      <c r="A326" s="651">
        <v>44701.0</v>
      </c>
      <c r="B326" s="652" t="s">
        <v>6033</v>
      </c>
      <c r="C326" s="652" t="s">
        <v>7068</v>
      </c>
      <c r="D326" s="652" t="s">
        <v>7186</v>
      </c>
      <c r="E326" s="653">
        <v>2000.0</v>
      </c>
      <c r="F326" s="653">
        <v>0.0</v>
      </c>
      <c r="G326" s="653">
        <v>2240.0</v>
      </c>
      <c r="H326" s="653">
        <v>2000.0</v>
      </c>
      <c r="I326" s="653">
        <v>240.0</v>
      </c>
      <c r="J326" s="652" t="s">
        <v>5712</v>
      </c>
      <c r="K326" s="655" t="s">
        <v>7169</v>
      </c>
      <c r="L326" s="146"/>
      <c r="M326" s="146"/>
      <c r="N326" s="146"/>
      <c r="O326" s="146"/>
      <c r="P326" s="146"/>
      <c r="Q326" s="146"/>
      <c r="R326" s="146"/>
      <c r="S326" s="146"/>
      <c r="T326" s="146"/>
      <c r="U326" s="146"/>
      <c r="V326" s="146"/>
      <c r="W326" s="146"/>
      <c r="X326" s="146"/>
      <c r="Y326" s="146"/>
      <c r="Z326" s="146"/>
    </row>
    <row r="327" ht="10.5" customHeight="1">
      <c r="A327" s="565">
        <v>44711.0</v>
      </c>
      <c r="B327" s="566" t="s">
        <v>5141</v>
      </c>
      <c r="C327" s="566" t="s">
        <v>7187</v>
      </c>
      <c r="D327" s="566" t="s">
        <v>7188</v>
      </c>
      <c r="E327" s="567">
        <v>160.71</v>
      </c>
      <c r="F327" s="567">
        <v>0.0</v>
      </c>
      <c r="G327" s="567">
        <v>180.0</v>
      </c>
      <c r="H327" s="567">
        <v>160.71</v>
      </c>
      <c r="I327" s="567">
        <v>19.29</v>
      </c>
      <c r="J327" s="566" t="s">
        <v>5660</v>
      </c>
      <c r="K327" s="686"/>
      <c r="L327" s="686"/>
      <c r="M327" s="686"/>
      <c r="N327" s="686"/>
      <c r="O327" s="686"/>
      <c r="P327" s="686"/>
      <c r="Q327" s="686"/>
      <c r="R327" s="686"/>
      <c r="S327" s="686"/>
      <c r="T327" s="686"/>
      <c r="U327" s="686"/>
      <c r="V327" s="686"/>
      <c r="W327" s="686"/>
      <c r="X327" s="686"/>
      <c r="Y327" s="686"/>
      <c r="Z327" s="686"/>
    </row>
    <row r="328" ht="10.5" customHeight="1">
      <c r="A328" s="570" t="s">
        <v>5773</v>
      </c>
      <c r="B328" s="570"/>
      <c r="C328" s="570"/>
      <c r="D328" s="570"/>
      <c r="E328" s="571">
        <f t="shared" ref="E328:I328" si="16">SUM(E306:E327)</f>
        <v>1076964.02</v>
      </c>
      <c r="F328" s="571">
        <f t="shared" si="16"/>
        <v>0</v>
      </c>
      <c r="G328" s="571">
        <f t="shared" si="16"/>
        <v>1206199.73</v>
      </c>
      <c r="H328" s="571">
        <f t="shared" si="16"/>
        <v>1076964.02</v>
      </c>
      <c r="I328" s="571">
        <f t="shared" si="16"/>
        <v>129235.71</v>
      </c>
      <c r="J328" s="570"/>
      <c r="K328" s="686"/>
      <c r="L328" s="686"/>
      <c r="M328" s="686"/>
      <c r="N328" s="686"/>
      <c r="O328" s="686"/>
      <c r="P328" s="686"/>
      <c r="Q328" s="686"/>
      <c r="R328" s="686"/>
      <c r="S328" s="686"/>
      <c r="T328" s="686"/>
      <c r="U328" s="686"/>
      <c r="V328" s="686"/>
      <c r="W328" s="686"/>
      <c r="X328" s="686"/>
      <c r="Y328" s="686"/>
      <c r="Z328" s="686"/>
    </row>
    <row r="329" ht="12.75" customHeight="1">
      <c r="K329" s="686"/>
      <c r="L329" s="686"/>
      <c r="M329" s="686"/>
      <c r="N329" s="686"/>
      <c r="O329" s="686"/>
      <c r="P329" s="686"/>
      <c r="Q329" s="686"/>
      <c r="R329" s="686"/>
      <c r="S329" s="686"/>
      <c r="T329" s="686"/>
      <c r="U329" s="686"/>
      <c r="V329" s="686"/>
      <c r="W329" s="686"/>
      <c r="X329" s="686"/>
      <c r="Y329" s="686"/>
      <c r="Z329" s="686"/>
    </row>
    <row r="330" ht="10.5" customHeight="1">
      <c r="A330" s="573" t="s">
        <v>5284</v>
      </c>
      <c r="B330" s="573"/>
      <c r="C330" s="573"/>
      <c r="D330" s="573"/>
      <c r="E330" s="574">
        <f t="shared" ref="E330:I330" si="17">SUM(E303,E328)</f>
        <v>1086964.02</v>
      </c>
      <c r="F330" s="574">
        <f t="shared" si="17"/>
        <v>0</v>
      </c>
      <c r="G330" s="574">
        <f t="shared" si="17"/>
        <v>1216199.73</v>
      </c>
      <c r="H330" s="574">
        <f t="shared" si="17"/>
        <v>1086964.02</v>
      </c>
      <c r="I330" s="574">
        <f t="shared" si="17"/>
        <v>129235.71</v>
      </c>
      <c r="J330" s="573"/>
      <c r="K330" s="686"/>
      <c r="L330" s="686"/>
      <c r="M330" s="686"/>
      <c r="N330" s="686"/>
      <c r="O330" s="686"/>
      <c r="P330" s="686"/>
      <c r="Q330" s="686"/>
      <c r="R330" s="686"/>
      <c r="S330" s="686"/>
      <c r="T330" s="686"/>
      <c r="U330" s="686"/>
      <c r="V330" s="686"/>
      <c r="W330" s="686"/>
      <c r="X330" s="686"/>
      <c r="Y330" s="686"/>
      <c r="Z330" s="686"/>
    </row>
    <row r="331" ht="10.5" customHeight="1">
      <c r="A331" s="565"/>
      <c r="B331" s="566"/>
      <c r="C331" s="566"/>
      <c r="D331" s="566"/>
      <c r="E331" s="567"/>
      <c r="F331" s="567"/>
      <c r="G331" s="567"/>
      <c r="H331" s="567"/>
      <c r="I331" s="567"/>
      <c r="J331" s="566"/>
      <c r="K331" s="655"/>
      <c r="L331" s="686"/>
      <c r="M331" s="686"/>
      <c r="N331" s="686"/>
      <c r="O331" s="686"/>
      <c r="P331" s="686"/>
      <c r="Q331" s="686"/>
      <c r="R331" s="686"/>
      <c r="S331" s="686"/>
      <c r="T331" s="686"/>
      <c r="U331" s="686"/>
      <c r="V331" s="686"/>
      <c r="W331" s="686"/>
      <c r="X331" s="686"/>
      <c r="Y331" s="686"/>
      <c r="Z331" s="686"/>
    </row>
    <row r="332" ht="10.5" customHeight="1">
      <c r="A332" s="654" t="s">
        <v>6691</v>
      </c>
      <c r="B332" s="566" t="s">
        <v>6699</v>
      </c>
      <c r="C332" s="566"/>
      <c r="D332" s="566"/>
      <c r="E332" s="567">
        <f>SUM(E306:E308,E311:E319,E322:E326)</f>
        <v>1076062.25</v>
      </c>
      <c r="F332" s="567"/>
      <c r="J332" s="566"/>
      <c r="K332" s="655"/>
      <c r="L332" s="686"/>
      <c r="M332" s="686"/>
      <c r="N332" s="686"/>
      <c r="O332" s="686"/>
      <c r="P332" s="686"/>
      <c r="Q332" s="686"/>
      <c r="R332" s="686"/>
      <c r="S332" s="686"/>
      <c r="T332" s="686"/>
      <c r="U332" s="686"/>
      <c r="V332" s="686"/>
      <c r="W332" s="686"/>
      <c r="X332" s="686"/>
      <c r="Y332" s="686"/>
      <c r="Z332" s="686"/>
    </row>
    <row r="333" ht="10.5" customHeight="1">
      <c r="A333" s="565"/>
      <c r="B333" s="566" t="s">
        <v>7189</v>
      </c>
      <c r="C333" s="566"/>
      <c r="D333" s="566"/>
      <c r="E333" s="567"/>
      <c r="F333" s="567"/>
      <c r="G333" s="567">
        <f t="shared" ref="G333:I333" si="18">-G302</f>
        <v>-10000</v>
      </c>
      <c r="H333" s="567">
        <f t="shared" si="18"/>
        <v>-10000</v>
      </c>
      <c r="I333" s="567">
        <f t="shared" si="18"/>
        <v>0</v>
      </c>
      <c r="J333" s="566"/>
      <c r="K333" s="655"/>
      <c r="L333" s="686"/>
      <c r="M333" s="686"/>
      <c r="N333" s="686"/>
      <c r="O333" s="686"/>
      <c r="P333" s="686"/>
      <c r="Q333" s="686"/>
      <c r="R333" s="686"/>
      <c r="S333" s="686"/>
      <c r="T333" s="686"/>
      <c r="U333" s="686"/>
      <c r="V333" s="686"/>
      <c r="W333" s="686"/>
      <c r="X333" s="686"/>
      <c r="Y333" s="686"/>
      <c r="Z333" s="686"/>
    </row>
    <row r="334" ht="10.5" customHeight="1">
      <c r="A334" s="565"/>
      <c r="B334" s="566"/>
      <c r="C334" s="566"/>
      <c r="D334" s="566"/>
      <c r="E334" s="567"/>
      <c r="F334" s="567"/>
      <c r="G334" s="567"/>
      <c r="H334" s="567"/>
      <c r="I334" s="567"/>
      <c r="J334" s="566"/>
      <c r="K334" s="655"/>
      <c r="L334" s="686"/>
      <c r="M334" s="686"/>
      <c r="N334" s="686"/>
      <c r="O334" s="686"/>
      <c r="P334" s="686"/>
      <c r="Q334" s="686"/>
      <c r="R334" s="686"/>
      <c r="S334" s="686"/>
      <c r="T334" s="686"/>
      <c r="U334" s="686"/>
      <c r="V334" s="686"/>
      <c r="W334" s="686"/>
      <c r="X334" s="686"/>
      <c r="Y334" s="686"/>
      <c r="Z334" s="686"/>
    </row>
    <row r="335" ht="14.25" customHeight="1">
      <c r="A335" s="565"/>
      <c r="B335" s="596" t="s">
        <v>5672</v>
      </c>
      <c r="C335" s="699"/>
      <c r="D335" s="699"/>
      <c r="E335" s="700"/>
      <c r="F335" s="700"/>
      <c r="G335" s="700">
        <f t="shared" ref="G335:I335" si="19">G303+G333</f>
        <v>0</v>
      </c>
      <c r="H335" s="700">
        <f t="shared" si="19"/>
        <v>0</v>
      </c>
      <c r="I335" s="700">
        <f t="shared" si="19"/>
        <v>0</v>
      </c>
      <c r="J335" s="566"/>
      <c r="K335" s="655"/>
      <c r="L335" s="686"/>
      <c r="M335" s="686"/>
      <c r="N335" s="686"/>
      <c r="O335" s="686"/>
      <c r="P335" s="686"/>
      <c r="Q335" s="686"/>
      <c r="R335" s="686"/>
      <c r="S335" s="686"/>
      <c r="T335" s="686"/>
      <c r="U335" s="686"/>
      <c r="V335" s="686"/>
      <c r="W335" s="686"/>
      <c r="X335" s="686"/>
      <c r="Y335" s="686"/>
      <c r="Z335" s="686"/>
    </row>
    <row r="336" ht="10.5" customHeight="1">
      <c r="A336" s="565"/>
      <c r="B336" s="566"/>
      <c r="C336" s="566"/>
      <c r="D336" s="566"/>
      <c r="E336" s="567"/>
      <c r="F336" s="567"/>
      <c r="G336" s="567"/>
      <c r="H336" s="567"/>
      <c r="I336" s="567"/>
      <c r="J336" s="566"/>
      <c r="K336" s="655"/>
      <c r="L336" s="686"/>
      <c r="M336" s="686"/>
      <c r="N336" s="686"/>
      <c r="O336" s="686"/>
      <c r="P336" s="686"/>
      <c r="Q336" s="686"/>
      <c r="R336" s="686"/>
      <c r="S336" s="686"/>
      <c r="T336" s="686"/>
      <c r="U336" s="686"/>
      <c r="V336" s="686"/>
      <c r="W336" s="686"/>
      <c r="X336" s="686"/>
      <c r="Y336" s="686"/>
      <c r="Z336" s="686"/>
    </row>
    <row r="337" ht="10.5" customHeight="1">
      <c r="A337" s="565"/>
      <c r="B337" s="566"/>
      <c r="C337" s="566"/>
      <c r="D337" s="566"/>
      <c r="E337" s="567"/>
      <c r="F337" s="567"/>
      <c r="G337" s="567"/>
      <c r="H337" s="567"/>
      <c r="I337" s="567"/>
      <c r="J337" s="566"/>
      <c r="K337" s="655"/>
      <c r="L337" s="686"/>
      <c r="M337" s="686"/>
      <c r="N337" s="686"/>
      <c r="O337" s="686"/>
      <c r="P337" s="686"/>
      <c r="Q337" s="686"/>
      <c r="R337" s="686"/>
      <c r="S337" s="686"/>
      <c r="T337" s="686"/>
      <c r="U337" s="686"/>
      <c r="V337" s="686"/>
      <c r="W337" s="686"/>
      <c r="X337" s="686"/>
      <c r="Y337" s="686"/>
      <c r="Z337" s="686"/>
    </row>
    <row r="338" ht="10.5" customHeight="1">
      <c r="A338" s="654" t="s">
        <v>7169</v>
      </c>
      <c r="B338" s="566" t="s">
        <v>6699</v>
      </c>
      <c r="C338" s="566"/>
      <c r="D338" s="566"/>
      <c r="E338" s="567"/>
      <c r="F338" s="567"/>
      <c r="G338" s="567"/>
      <c r="H338" s="567"/>
      <c r="I338" s="567"/>
      <c r="J338" s="566"/>
      <c r="K338" s="655"/>
      <c r="L338" s="686"/>
      <c r="M338" s="686"/>
      <c r="N338" s="686"/>
      <c r="O338" s="686"/>
      <c r="P338" s="686"/>
      <c r="Q338" s="686"/>
      <c r="R338" s="686"/>
      <c r="S338" s="686"/>
      <c r="T338" s="686"/>
      <c r="U338" s="686"/>
      <c r="V338" s="686"/>
      <c r="W338" s="686"/>
      <c r="X338" s="686"/>
      <c r="Y338" s="686"/>
      <c r="Z338" s="686"/>
    </row>
    <row r="339" ht="10.5" customHeight="1">
      <c r="A339" s="565"/>
      <c r="B339" s="566" t="s">
        <v>7190</v>
      </c>
      <c r="C339" s="566"/>
      <c r="D339" s="566"/>
      <c r="E339" s="567"/>
      <c r="F339" s="567"/>
      <c r="G339" s="567">
        <f t="shared" ref="G339:I339" si="20">-SUM(G306:G308,G311:G319,G322:G326)</f>
        <v>-1205189.73</v>
      </c>
      <c r="H339" s="567">
        <f t="shared" si="20"/>
        <v>-1076062.25</v>
      </c>
      <c r="I339" s="567">
        <f t="shared" si="20"/>
        <v>-129127.48</v>
      </c>
      <c r="J339" s="566"/>
      <c r="K339" s="655"/>
      <c r="L339" s="686"/>
      <c r="M339" s="686"/>
      <c r="N339" s="686"/>
      <c r="O339" s="686"/>
      <c r="P339" s="686"/>
      <c r="Q339" s="686"/>
      <c r="R339" s="686"/>
      <c r="S339" s="686"/>
      <c r="T339" s="686"/>
      <c r="U339" s="686"/>
      <c r="V339" s="686"/>
      <c r="W339" s="686"/>
      <c r="X339" s="686"/>
      <c r="Y339" s="686"/>
      <c r="Z339" s="686"/>
    </row>
    <row r="340" ht="10.5" customHeight="1">
      <c r="A340" s="565"/>
      <c r="B340" s="566"/>
      <c r="C340" s="566"/>
      <c r="D340" s="566"/>
      <c r="E340" s="567"/>
      <c r="F340" s="567"/>
      <c r="G340" s="567"/>
      <c r="H340" s="567"/>
      <c r="I340" s="567"/>
      <c r="J340" s="566"/>
      <c r="K340" s="655"/>
      <c r="L340" s="686"/>
      <c r="M340" s="686"/>
      <c r="N340" s="686"/>
      <c r="O340" s="686"/>
      <c r="P340" s="686"/>
      <c r="Q340" s="686"/>
      <c r="R340" s="686"/>
      <c r="S340" s="686"/>
      <c r="T340" s="686"/>
      <c r="U340" s="686"/>
      <c r="V340" s="686"/>
      <c r="W340" s="686"/>
      <c r="X340" s="686"/>
      <c r="Y340" s="686"/>
      <c r="Z340" s="686"/>
    </row>
    <row r="341" ht="13.5" customHeight="1">
      <c r="A341" s="565"/>
      <c r="B341" s="596" t="s">
        <v>5773</v>
      </c>
      <c r="C341" s="596"/>
      <c r="D341" s="596"/>
      <c r="E341" s="593"/>
      <c r="F341" s="593"/>
      <c r="G341" s="593">
        <f t="shared" ref="G341:I341" si="21">G328+G339</f>
        <v>1010</v>
      </c>
      <c r="H341" s="593">
        <f t="shared" si="21"/>
        <v>901.77</v>
      </c>
      <c r="I341" s="593">
        <f t="shared" si="21"/>
        <v>108.23</v>
      </c>
      <c r="J341" s="566"/>
      <c r="K341" s="655"/>
      <c r="L341" s="686"/>
      <c r="M341" s="686"/>
      <c r="N341" s="686"/>
      <c r="O341" s="686"/>
      <c r="P341" s="686"/>
      <c r="Q341" s="686"/>
      <c r="R341" s="686"/>
      <c r="S341" s="686"/>
      <c r="T341" s="686"/>
      <c r="U341" s="686"/>
      <c r="V341" s="686"/>
      <c r="W341" s="686"/>
      <c r="X341" s="686"/>
      <c r="Y341" s="686"/>
      <c r="Z341" s="686"/>
    </row>
    <row r="342" ht="10.5" customHeight="1">
      <c r="A342" s="565"/>
      <c r="B342" s="566"/>
      <c r="C342" s="566"/>
      <c r="D342" s="566"/>
      <c r="E342" s="567"/>
      <c r="F342" s="567"/>
      <c r="J342" s="566"/>
      <c r="K342" s="655"/>
      <c r="L342" s="686"/>
      <c r="M342" s="686"/>
      <c r="N342" s="686"/>
      <c r="O342" s="686"/>
      <c r="P342" s="686"/>
      <c r="Q342" s="686"/>
      <c r="R342" s="686"/>
      <c r="S342" s="686"/>
      <c r="T342" s="686"/>
      <c r="U342" s="686"/>
      <c r="V342" s="686"/>
      <c r="W342" s="686"/>
      <c r="X342" s="686"/>
      <c r="Y342" s="686"/>
      <c r="Z342" s="686"/>
    </row>
    <row r="343" ht="10.5" customHeight="1">
      <c r="A343" s="565"/>
      <c r="B343" s="566"/>
      <c r="C343" s="566"/>
      <c r="D343" s="566"/>
      <c r="E343" s="567"/>
      <c r="F343" s="567"/>
      <c r="G343" s="567"/>
      <c r="H343" s="567"/>
      <c r="I343" s="567"/>
      <c r="J343" s="566"/>
      <c r="K343" s="655"/>
      <c r="L343" s="686"/>
      <c r="M343" s="686"/>
      <c r="N343" s="686"/>
      <c r="O343" s="686"/>
      <c r="P343" s="686"/>
      <c r="Q343" s="686"/>
      <c r="R343" s="686"/>
      <c r="S343" s="686"/>
      <c r="T343" s="686"/>
      <c r="U343" s="686"/>
      <c r="V343" s="686"/>
      <c r="W343" s="686"/>
      <c r="X343" s="686"/>
      <c r="Y343" s="686"/>
      <c r="Z343" s="686"/>
    </row>
    <row r="344" ht="10.5" customHeight="1">
      <c r="A344" s="598"/>
      <c r="B344" s="599"/>
      <c r="C344" s="599"/>
      <c r="D344" s="599"/>
      <c r="E344" s="600"/>
      <c r="F344" s="600"/>
      <c r="G344" s="600"/>
      <c r="H344" s="600"/>
      <c r="I344" s="600"/>
      <c r="J344" s="599"/>
      <c r="K344" s="701"/>
      <c r="L344" s="576"/>
      <c r="M344" s="576"/>
      <c r="N344" s="576"/>
      <c r="O344" s="576"/>
      <c r="P344" s="576"/>
      <c r="Q344" s="576"/>
      <c r="R344" s="576"/>
      <c r="S344" s="576"/>
      <c r="T344" s="576"/>
      <c r="U344" s="576"/>
      <c r="V344" s="576"/>
      <c r="W344" s="576"/>
      <c r="X344" s="576"/>
      <c r="Y344" s="576"/>
      <c r="Z344" s="576"/>
    </row>
    <row r="345" ht="10.5" customHeight="1">
      <c r="A345" s="565"/>
      <c r="B345" s="566"/>
      <c r="C345" s="566"/>
      <c r="D345" s="566"/>
      <c r="E345" s="567"/>
      <c r="F345" s="567"/>
      <c r="G345" s="567"/>
      <c r="H345" s="567"/>
      <c r="I345" s="567"/>
      <c r="J345" s="566"/>
      <c r="K345" s="655"/>
      <c r="L345" s="686"/>
      <c r="M345" s="686"/>
      <c r="N345" s="686"/>
      <c r="O345" s="686"/>
      <c r="P345" s="686"/>
      <c r="Q345" s="686"/>
      <c r="R345" s="686"/>
      <c r="S345" s="686"/>
      <c r="T345" s="686"/>
      <c r="U345" s="686"/>
      <c r="V345" s="686"/>
      <c r="W345" s="686"/>
      <c r="X345" s="686"/>
      <c r="Y345" s="686"/>
      <c r="Z345" s="686"/>
    </row>
    <row r="346" ht="24.75" customHeight="1">
      <c r="A346" s="702" t="s">
        <v>7191</v>
      </c>
      <c r="B346" s="558"/>
      <c r="C346" s="558"/>
      <c r="D346" s="558"/>
      <c r="E346" s="558"/>
      <c r="F346" s="558"/>
      <c r="G346" s="558"/>
      <c r="H346" s="558"/>
      <c r="I346" s="558"/>
      <c r="J346" s="558"/>
      <c r="K346" s="686"/>
      <c r="L346" s="686"/>
      <c r="M346" s="686"/>
      <c r="N346" s="686"/>
      <c r="O346" s="686"/>
      <c r="P346" s="686"/>
      <c r="Q346" s="686"/>
      <c r="R346" s="686"/>
      <c r="S346" s="686"/>
      <c r="T346" s="686"/>
      <c r="U346" s="686"/>
      <c r="V346" s="686"/>
      <c r="W346" s="686"/>
      <c r="X346" s="686"/>
      <c r="Y346" s="686"/>
      <c r="Z346" s="686"/>
    </row>
    <row r="347" ht="18.0" customHeight="1">
      <c r="A347" s="703" t="s">
        <v>5129</v>
      </c>
      <c r="B347" s="559"/>
      <c r="C347" s="559"/>
      <c r="D347" s="559"/>
      <c r="E347" s="559"/>
      <c r="F347" s="559"/>
      <c r="G347" s="559"/>
      <c r="H347" s="559"/>
      <c r="I347" s="559"/>
      <c r="J347" s="559"/>
      <c r="K347" s="686"/>
      <c r="L347" s="686"/>
      <c r="M347" s="686"/>
      <c r="N347" s="686"/>
      <c r="O347" s="686"/>
      <c r="P347" s="686"/>
      <c r="Q347" s="686"/>
      <c r="R347" s="686"/>
      <c r="S347" s="686"/>
      <c r="T347" s="686"/>
      <c r="U347" s="686"/>
      <c r="V347" s="686"/>
      <c r="W347" s="686"/>
      <c r="X347" s="686"/>
      <c r="Y347" s="686"/>
      <c r="Z347" s="686"/>
    </row>
    <row r="348" ht="18.0" customHeight="1">
      <c r="A348" s="703" t="s">
        <v>6157</v>
      </c>
      <c r="B348" s="559"/>
      <c r="C348" s="559"/>
      <c r="D348" s="559"/>
      <c r="E348" s="559"/>
      <c r="F348" s="559"/>
      <c r="G348" s="559"/>
      <c r="H348" s="559"/>
      <c r="I348" s="559"/>
      <c r="J348" s="559"/>
      <c r="K348" s="686"/>
      <c r="L348" s="686"/>
      <c r="M348" s="686"/>
      <c r="N348" s="686"/>
      <c r="O348" s="686"/>
      <c r="P348" s="686"/>
      <c r="Q348" s="686"/>
      <c r="R348" s="686"/>
      <c r="S348" s="686"/>
      <c r="T348" s="686"/>
      <c r="U348" s="686"/>
      <c r="V348" s="686"/>
      <c r="W348" s="686"/>
      <c r="X348" s="686"/>
      <c r="Y348" s="686"/>
      <c r="Z348" s="686"/>
    </row>
    <row r="349" ht="18.0" customHeight="1">
      <c r="A349" s="703" t="s">
        <v>6010</v>
      </c>
      <c r="B349" s="559"/>
      <c r="C349" s="559"/>
      <c r="D349" s="559"/>
      <c r="E349" s="559"/>
      <c r="F349" s="559"/>
      <c r="G349" s="559"/>
      <c r="H349" s="559"/>
      <c r="I349" s="559"/>
      <c r="J349" s="559"/>
      <c r="K349" s="686"/>
      <c r="L349" s="686"/>
      <c r="M349" s="686"/>
      <c r="N349" s="686"/>
      <c r="O349" s="686"/>
      <c r="P349" s="686"/>
      <c r="Q349" s="686"/>
      <c r="R349" s="686"/>
      <c r="S349" s="686"/>
      <c r="T349" s="686"/>
      <c r="U349" s="686"/>
      <c r="V349" s="686"/>
      <c r="W349" s="686"/>
      <c r="X349" s="686"/>
      <c r="Y349" s="686"/>
      <c r="Z349" s="686"/>
    </row>
    <row r="350" ht="12.75" customHeight="1">
      <c r="A350" s="2"/>
      <c r="K350" s="686"/>
      <c r="L350" s="686"/>
      <c r="M350" s="686"/>
      <c r="N350" s="686"/>
      <c r="O350" s="686"/>
      <c r="P350" s="686"/>
      <c r="Q350" s="686"/>
      <c r="R350" s="686"/>
      <c r="S350" s="686"/>
      <c r="T350" s="686"/>
      <c r="U350" s="686"/>
      <c r="V350" s="686"/>
      <c r="W350" s="686"/>
      <c r="X350" s="686"/>
      <c r="Y350" s="686"/>
      <c r="Z350" s="686"/>
    </row>
    <row r="351" ht="25.5" customHeight="1">
      <c r="A351" s="529" t="s">
        <v>7061</v>
      </c>
      <c r="B351" s="560"/>
      <c r="C351" s="560"/>
      <c r="D351" s="560"/>
      <c r="E351" s="560"/>
      <c r="F351" s="560"/>
      <c r="G351" s="560"/>
      <c r="H351" s="560"/>
      <c r="I351" s="560"/>
      <c r="J351" s="560"/>
      <c r="K351" s="686"/>
      <c r="L351" s="686"/>
      <c r="M351" s="686"/>
      <c r="N351" s="686"/>
      <c r="O351" s="686"/>
      <c r="P351" s="686"/>
      <c r="Q351" s="686"/>
      <c r="R351" s="686"/>
      <c r="S351" s="686"/>
      <c r="T351" s="686"/>
      <c r="U351" s="686"/>
      <c r="V351" s="686"/>
      <c r="W351" s="686"/>
      <c r="X351" s="686"/>
      <c r="Y351" s="686"/>
      <c r="Z351" s="686"/>
    </row>
    <row r="352" ht="12.75" customHeight="1">
      <c r="K352" s="686"/>
      <c r="L352" s="686"/>
      <c r="M352" s="686"/>
      <c r="N352" s="686"/>
      <c r="O352" s="686"/>
      <c r="P352" s="686"/>
      <c r="Q352" s="686"/>
      <c r="R352" s="686"/>
      <c r="S352" s="686"/>
      <c r="T352" s="686"/>
      <c r="U352" s="686"/>
      <c r="V352" s="686"/>
      <c r="W352" s="686"/>
      <c r="X352" s="686"/>
      <c r="Y352" s="686"/>
      <c r="Z352" s="686"/>
    </row>
    <row r="353" ht="10.5" customHeight="1">
      <c r="A353" s="561" t="s">
        <v>97</v>
      </c>
      <c r="B353" s="561" t="s">
        <v>5132</v>
      </c>
      <c r="C353" s="561" t="s">
        <v>101</v>
      </c>
      <c r="D353" s="561" t="s">
        <v>5134</v>
      </c>
      <c r="E353" s="562" t="s">
        <v>5135</v>
      </c>
      <c r="F353" s="562" t="s">
        <v>5136</v>
      </c>
      <c r="G353" s="562" t="s">
        <v>5137</v>
      </c>
      <c r="H353" s="562" t="s">
        <v>5138</v>
      </c>
      <c r="I353" s="562" t="s">
        <v>5139</v>
      </c>
      <c r="J353" s="561" t="s">
        <v>5140</v>
      </c>
      <c r="K353" s="686"/>
      <c r="L353" s="686"/>
      <c r="M353" s="686"/>
      <c r="N353" s="686"/>
      <c r="O353" s="686"/>
      <c r="P353" s="686"/>
      <c r="Q353" s="686"/>
      <c r="R353" s="686"/>
      <c r="S353" s="686"/>
      <c r="T353" s="686"/>
      <c r="U353" s="686"/>
      <c r="V353" s="686"/>
      <c r="W353" s="686"/>
      <c r="X353" s="686"/>
      <c r="Y353" s="686"/>
      <c r="Z353" s="686"/>
    </row>
    <row r="354" ht="12.75" customHeight="1">
      <c r="K354" s="686"/>
      <c r="L354" s="686"/>
      <c r="M354" s="686"/>
      <c r="N354" s="686"/>
      <c r="O354" s="686"/>
      <c r="P354" s="686"/>
      <c r="Q354" s="686"/>
      <c r="R354" s="686"/>
      <c r="S354" s="686"/>
      <c r="T354" s="686"/>
      <c r="U354" s="686"/>
      <c r="V354" s="686"/>
      <c r="W354" s="686"/>
      <c r="X354" s="686"/>
      <c r="Y354" s="686"/>
      <c r="Z354" s="686"/>
    </row>
    <row r="355" ht="12.75" customHeight="1">
      <c r="A355" s="564" t="s">
        <v>5632</v>
      </c>
      <c r="B355" s="564"/>
      <c r="C355" s="564"/>
      <c r="D355" s="564"/>
      <c r="E355" s="564"/>
      <c r="F355" s="564"/>
      <c r="G355" s="564"/>
      <c r="H355" s="564"/>
      <c r="I355" s="564"/>
      <c r="J355" s="564"/>
      <c r="K355" s="686"/>
      <c r="L355" s="686"/>
      <c r="M355" s="686"/>
      <c r="N355" s="686"/>
      <c r="O355" s="686"/>
      <c r="P355" s="686"/>
      <c r="Q355" s="686"/>
      <c r="R355" s="686"/>
      <c r="S355" s="686"/>
      <c r="T355" s="686"/>
      <c r="U355" s="686"/>
      <c r="V355" s="686"/>
      <c r="W355" s="686"/>
      <c r="X355" s="686"/>
      <c r="Y355" s="686"/>
      <c r="Z355" s="686"/>
    </row>
    <row r="356" ht="10.5" customHeight="1">
      <c r="A356" s="565">
        <v>44664.0</v>
      </c>
      <c r="B356" s="566" t="s">
        <v>6033</v>
      </c>
      <c r="C356" s="566" t="s">
        <v>7095</v>
      </c>
      <c r="D356" s="566" t="s">
        <v>7145</v>
      </c>
      <c r="E356" s="567">
        <v>2500.0</v>
      </c>
      <c r="F356" s="567">
        <v>0.0</v>
      </c>
      <c r="G356" s="567">
        <v>2500.0</v>
      </c>
      <c r="H356" s="567">
        <v>2500.0</v>
      </c>
      <c r="I356" s="567">
        <v>0.0</v>
      </c>
      <c r="J356" s="566" t="s">
        <v>5145</v>
      </c>
      <c r="K356" s="686"/>
      <c r="L356" s="686"/>
      <c r="M356" s="686"/>
      <c r="N356" s="686"/>
      <c r="O356" s="686"/>
      <c r="P356" s="686"/>
      <c r="Q356" s="686"/>
      <c r="R356" s="686"/>
      <c r="S356" s="686"/>
      <c r="T356" s="686"/>
      <c r="U356" s="686"/>
      <c r="V356" s="686"/>
      <c r="W356" s="686"/>
      <c r="X356" s="686"/>
      <c r="Y356" s="686"/>
      <c r="Z356" s="686"/>
    </row>
    <row r="357" ht="10.5" customHeight="1">
      <c r="A357" s="565">
        <v>44664.0</v>
      </c>
      <c r="B357" s="566" t="s">
        <v>6033</v>
      </c>
      <c r="C357" s="566" t="s">
        <v>7095</v>
      </c>
      <c r="D357" s="566" t="s">
        <v>7146</v>
      </c>
      <c r="E357" s="567">
        <v>2500.0</v>
      </c>
      <c r="F357" s="567">
        <v>0.0</v>
      </c>
      <c r="G357" s="567">
        <v>2500.0</v>
      </c>
      <c r="H357" s="567">
        <v>2500.0</v>
      </c>
      <c r="I357" s="567">
        <v>0.0</v>
      </c>
      <c r="J357" s="566" t="s">
        <v>5145</v>
      </c>
      <c r="K357" s="686"/>
      <c r="L357" s="686"/>
      <c r="M357" s="686"/>
      <c r="N357" s="686"/>
      <c r="O357" s="686"/>
      <c r="P357" s="686"/>
      <c r="Q357" s="686"/>
      <c r="R357" s="686"/>
      <c r="S357" s="686"/>
      <c r="T357" s="686"/>
      <c r="U357" s="686"/>
      <c r="V357" s="686"/>
      <c r="W357" s="686"/>
      <c r="X357" s="686"/>
      <c r="Y357" s="686"/>
      <c r="Z357" s="686"/>
    </row>
    <row r="358" ht="10.5" customHeight="1">
      <c r="A358" s="589">
        <v>44701.0</v>
      </c>
      <c r="B358" s="590" t="s">
        <v>6033</v>
      </c>
      <c r="C358" s="590" t="s">
        <v>7095</v>
      </c>
      <c r="D358" s="590" t="s">
        <v>7167</v>
      </c>
      <c r="E358" s="591">
        <v>10000.0</v>
      </c>
      <c r="F358" s="591">
        <v>0.0</v>
      </c>
      <c r="G358" s="591">
        <v>10000.0</v>
      </c>
      <c r="H358" s="591">
        <v>10000.0</v>
      </c>
      <c r="I358" s="591">
        <v>0.0</v>
      </c>
      <c r="J358" s="590" t="s">
        <v>5145</v>
      </c>
      <c r="K358" s="686"/>
      <c r="L358" s="686"/>
      <c r="M358" s="686"/>
      <c r="N358" s="686"/>
      <c r="O358" s="686"/>
      <c r="P358" s="686"/>
      <c r="Q358" s="686"/>
      <c r="R358" s="686"/>
      <c r="S358" s="686"/>
      <c r="T358" s="686"/>
      <c r="U358" s="686"/>
      <c r="V358" s="686"/>
      <c r="W358" s="686"/>
      <c r="X358" s="686"/>
      <c r="Y358" s="686"/>
      <c r="Z358" s="686"/>
    </row>
    <row r="359" ht="10.5" customHeight="1">
      <c r="A359" s="589">
        <v>44733.0</v>
      </c>
      <c r="B359" s="590" t="s">
        <v>6033</v>
      </c>
      <c r="C359" s="590" t="s">
        <v>7192</v>
      </c>
      <c r="D359" s="590" t="s">
        <v>7193</v>
      </c>
      <c r="E359" s="591">
        <v>4500.0</v>
      </c>
      <c r="F359" s="591">
        <v>0.0</v>
      </c>
      <c r="G359" s="591">
        <v>4500.0</v>
      </c>
      <c r="H359" s="591">
        <v>4500.0</v>
      </c>
      <c r="I359" s="591">
        <v>0.0</v>
      </c>
      <c r="J359" s="590" t="s">
        <v>5234</v>
      </c>
      <c r="K359" s="686"/>
      <c r="L359" s="686"/>
      <c r="M359" s="686"/>
      <c r="N359" s="686"/>
      <c r="O359" s="686"/>
      <c r="P359" s="686"/>
      <c r="Q359" s="686"/>
      <c r="R359" s="686"/>
      <c r="S359" s="686"/>
      <c r="T359" s="686"/>
      <c r="U359" s="686"/>
      <c r="V359" s="686"/>
      <c r="W359" s="686"/>
      <c r="X359" s="686"/>
      <c r="Y359" s="686"/>
      <c r="Z359" s="686"/>
    </row>
    <row r="360" ht="10.5" customHeight="1">
      <c r="A360" s="589">
        <v>44733.0</v>
      </c>
      <c r="B360" s="590" t="s">
        <v>6033</v>
      </c>
      <c r="C360" s="590" t="s">
        <v>7192</v>
      </c>
      <c r="D360" s="590" t="s">
        <v>7193</v>
      </c>
      <c r="E360" s="591">
        <v>1200.0</v>
      </c>
      <c r="F360" s="591">
        <v>0.0</v>
      </c>
      <c r="G360" s="591">
        <v>1200.0</v>
      </c>
      <c r="H360" s="591">
        <v>1200.0</v>
      </c>
      <c r="I360" s="591">
        <v>0.0</v>
      </c>
      <c r="J360" s="590" t="s">
        <v>5234</v>
      </c>
      <c r="K360" s="686"/>
      <c r="L360" s="686"/>
      <c r="M360" s="686"/>
      <c r="N360" s="686"/>
      <c r="O360" s="686"/>
      <c r="P360" s="686"/>
      <c r="Q360" s="686"/>
      <c r="R360" s="686"/>
      <c r="S360" s="686"/>
      <c r="T360" s="686"/>
      <c r="U360" s="686"/>
      <c r="V360" s="686"/>
      <c r="W360" s="686"/>
      <c r="X360" s="686"/>
      <c r="Y360" s="686"/>
      <c r="Z360" s="686"/>
    </row>
    <row r="361" ht="10.5" customHeight="1">
      <c r="A361" s="570" t="s">
        <v>5672</v>
      </c>
      <c r="B361" s="570"/>
      <c r="C361" s="570"/>
      <c r="D361" s="570"/>
      <c r="E361" s="571">
        <f t="shared" ref="E361:I361" si="22">SUM(E356:E360)</f>
        <v>20700</v>
      </c>
      <c r="F361" s="571">
        <f t="shared" si="22"/>
        <v>0</v>
      </c>
      <c r="G361" s="571">
        <f t="shared" si="22"/>
        <v>20700</v>
      </c>
      <c r="H361" s="571">
        <f t="shared" si="22"/>
        <v>20700</v>
      </c>
      <c r="I361" s="571">
        <f t="shared" si="22"/>
        <v>0</v>
      </c>
      <c r="J361" s="570"/>
      <c r="K361" s="686"/>
      <c r="L361" s="686"/>
      <c r="M361" s="686"/>
      <c r="N361" s="686"/>
      <c r="O361" s="686"/>
      <c r="P361" s="686"/>
      <c r="Q361" s="686"/>
      <c r="R361" s="686"/>
      <c r="S361" s="686"/>
      <c r="T361" s="686"/>
      <c r="U361" s="686"/>
      <c r="V361" s="686"/>
      <c r="W361" s="686"/>
      <c r="X361" s="686"/>
      <c r="Y361" s="686"/>
      <c r="Z361" s="686"/>
    </row>
    <row r="362" ht="12.75" customHeight="1">
      <c r="K362" s="686"/>
      <c r="L362" s="686"/>
      <c r="M362" s="686"/>
      <c r="N362" s="686"/>
      <c r="O362" s="686"/>
      <c r="P362" s="686"/>
      <c r="Q362" s="686"/>
      <c r="R362" s="686"/>
      <c r="S362" s="686"/>
      <c r="T362" s="686"/>
      <c r="U362" s="686"/>
      <c r="V362" s="686"/>
      <c r="W362" s="686"/>
      <c r="X362" s="686"/>
      <c r="Y362" s="686"/>
      <c r="Z362" s="686"/>
    </row>
    <row r="363" ht="12.75" customHeight="1">
      <c r="A363" s="564" t="s">
        <v>5673</v>
      </c>
      <c r="B363" s="564"/>
      <c r="C363" s="564"/>
      <c r="D363" s="564"/>
      <c r="E363" s="564"/>
      <c r="F363" s="564"/>
      <c r="G363" s="564"/>
      <c r="H363" s="564"/>
      <c r="I363" s="564"/>
      <c r="J363" s="564"/>
      <c r="K363" s="686"/>
      <c r="L363" s="686"/>
      <c r="M363" s="686"/>
      <c r="N363" s="686"/>
      <c r="O363" s="686"/>
      <c r="P363" s="686"/>
      <c r="Q363" s="686"/>
      <c r="R363" s="686"/>
      <c r="S363" s="686"/>
      <c r="T363" s="686"/>
      <c r="U363" s="686"/>
      <c r="V363" s="686"/>
      <c r="W363" s="686"/>
      <c r="X363" s="686"/>
      <c r="Y363" s="686"/>
      <c r="Z363" s="686"/>
    </row>
    <row r="364" ht="10.5" customHeight="1">
      <c r="A364" s="565">
        <v>44652.0</v>
      </c>
      <c r="B364" s="566" t="s">
        <v>6033</v>
      </c>
      <c r="C364" s="566" t="s">
        <v>7068</v>
      </c>
      <c r="D364" s="566" t="s">
        <v>7147</v>
      </c>
      <c r="E364" s="567">
        <v>3412.5</v>
      </c>
      <c r="F364" s="567">
        <v>0.0</v>
      </c>
      <c r="G364" s="567">
        <v>3822.0</v>
      </c>
      <c r="H364" s="567">
        <v>3412.5</v>
      </c>
      <c r="I364" s="567">
        <v>409.5</v>
      </c>
      <c r="J364" s="566" t="s">
        <v>5712</v>
      </c>
      <c r="K364" s="686"/>
      <c r="L364" s="686"/>
      <c r="M364" s="686"/>
      <c r="N364" s="686"/>
      <c r="O364" s="686"/>
      <c r="P364" s="686"/>
      <c r="Q364" s="686"/>
      <c r="R364" s="686"/>
      <c r="S364" s="686"/>
      <c r="T364" s="686"/>
      <c r="U364" s="686"/>
      <c r="V364" s="686"/>
      <c r="W364" s="686"/>
      <c r="X364" s="686"/>
      <c r="Y364" s="686"/>
      <c r="Z364" s="686"/>
    </row>
    <row r="365" ht="10.5" customHeight="1">
      <c r="A365" s="565">
        <v>44652.0</v>
      </c>
      <c r="B365" s="566" t="s">
        <v>6033</v>
      </c>
      <c r="C365" s="566" t="s">
        <v>7068</v>
      </c>
      <c r="D365" s="566" t="s">
        <v>7147</v>
      </c>
      <c r="E365" s="567">
        <v>2000.0</v>
      </c>
      <c r="F365" s="567">
        <v>0.0</v>
      </c>
      <c r="G365" s="567">
        <v>2240.0</v>
      </c>
      <c r="H365" s="567">
        <v>2000.0</v>
      </c>
      <c r="I365" s="567">
        <v>240.0</v>
      </c>
      <c r="J365" s="566" t="s">
        <v>5712</v>
      </c>
      <c r="K365" s="686"/>
      <c r="L365" s="686"/>
      <c r="M365" s="686"/>
      <c r="N365" s="686"/>
      <c r="O365" s="686"/>
      <c r="P365" s="686"/>
      <c r="Q365" s="686"/>
      <c r="R365" s="686"/>
      <c r="S365" s="686"/>
      <c r="T365" s="686"/>
      <c r="U365" s="686"/>
      <c r="V365" s="686"/>
      <c r="W365" s="686"/>
      <c r="X365" s="686"/>
      <c r="Y365" s="686"/>
      <c r="Z365" s="686"/>
    </row>
    <row r="366" ht="10.5" customHeight="1">
      <c r="A366" s="565">
        <v>44652.0</v>
      </c>
      <c r="B366" s="566" t="s">
        <v>6033</v>
      </c>
      <c r="C366" s="566" t="s">
        <v>7068</v>
      </c>
      <c r="D366" s="566" t="s">
        <v>7147</v>
      </c>
      <c r="E366" s="567">
        <v>500.0</v>
      </c>
      <c r="F366" s="567">
        <v>0.0</v>
      </c>
      <c r="G366" s="567">
        <v>560.0</v>
      </c>
      <c r="H366" s="567">
        <v>500.0</v>
      </c>
      <c r="I366" s="567">
        <v>60.0</v>
      </c>
      <c r="J366" s="566" t="s">
        <v>5712</v>
      </c>
      <c r="K366" s="686"/>
      <c r="L366" s="686"/>
      <c r="M366" s="686"/>
      <c r="N366" s="686"/>
      <c r="O366" s="686"/>
      <c r="P366" s="686"/>
      <c r="Q366" s="686"/>
      <c r="R366" s="686"/>
      <c r="S366" s="686"/>
      <c r="T366" s="686"/>
      <c r="U366" s="686"/>
      <c r="V366" s="686"/>
      <c r="W366" s="686"/>
      <c r="X366" s="686"/>
      <c r="Y366" s="686"/>
      <c r="Z366" s="686"/>
    </row>
    <row r="367" ht="10.5" customHeight="1">
      <c r="A367" s="565">
        <v>44656.0</v>
      </c>
      <c r="B367" s="566" t="s">
        <v>6033</v>
      </c>
      <c r="C367" s="566" t="s">
        <v>7068</v>
      </c>
      <c r="D367" s="566" t="s">
        <v>7148</v>
      </c>
      <c r="E367" s="567">
        <v>133465.6</v>
      </c>
      <c r="F367" s="567">
        <v>0.0</v>
      </c>
      <c r="G367" s="567">
        <v>149481.47</v>
      </c>
      <c r="H367" s="567">
        <v>133465.6</v>
      </c>
      <c r="I367" s="567">
        <v>16015.87</v>
      </c>
      <c r="J367" s="566" t="s">
        <v>5687</v>
      </c>
      <c r="K367" s="686"/>
      <c r="L367" s="686"/>
      <c r="M367" s="686"/>
      <c r="N367" s="686"/>
      <c r="O367" s="686"/>
      <c r="P367" s="686"/>
      <c r="Q367" s="686"/>
      <c r="R367" s="686"/>
      <c r="S367" s="686"/>
      <c r="T367" s="686"/>
      <c r="U367" s="686"/>
      <c r="V367" s="686"/>
      <c r="W367" s="686"/>
      <c r="X367" s="686"/>
      <c r="Y367" s="686"/>
      <c r="Z367" s="686"/>
    </row>
    <row r="368" ht="10.5" customHeight="1">
      <c r="A368" s="565">
        <v>44656.0</v>
      </c>
      <c r="B368" s="566" t="s">
        <v>6033</v>
      </c>
      <c r="C368" s="566" t="s">
        <v>7068</v>
      </c>
      <c r="D368" s="566" t="s">
        <v>7154</v>
      </c>
      <c r="E368" s="567">
        <v>32223.59</v>
      </c>
      <c r="F368" s="567">
        <v>0.0</v>
      </c>
      <c r="G368" s="567">
        <v>36090.42</v>
      </c>
      <c r="H368" s="567">
        <v>32223.59</v>
      </c>
      <c r="I368" s="567">
        <v>3866.83</v>
      </c>
      <c r="J368" s="566" t="s">
        <v>5684</v>
      </c>
      <c r="K368" s="686"/>
      <c r="L368" s="686"/>
      <c r="M368" s="686"/>
      <c r="N368" s="686"/>
      <c r="O368" s="686"/>
      <c r="P368" s="686"/>
      <c r="Q368" s="686"/>
      <c r="R368" s="686"/>
      <c r="S368" s="686"/>
      <c r="T368" s="686"/>
      <c r="U368" s="686"/>
      <c r="V368" s="686"/>
      <c r="W368" s="686"/>
      <c r="X368" s="686"/>
      <c r="Y368" s="686"/>
      <c r="Z368" s="686"/>
    </row>
    <row r="369" ht="10.5" customHeight="1">
      <c r="A369" s="565">
        <v>44656.0</v>
      </c>
      <c r="B369" s="566" t="s">
        <v>6033</v>
      </c>
      <c r="C369" s="566" t="s">
        <v>7068</v>
      </c>
      <c r="D369" s="566" t="s">
        <v>7152</v>
      </c>
      <c r="E369" s="567">
        <v>622280.59</v>
      </c>
      <c r="F369" s="567">
        <v>0.0</v>
      </c>
      <c r="G369" s="567">
        <v>696954.26</v>
      </c>
      <c r="H369" s="567">
        <v>622280.59</v>
      </c>
      <c r="I369" s="567">
        <v>74673.67</v>
      </c>
      <c r="J369" s="566" t="s">
        <v>5684</v>
      </c>
      <c r="K369" s="686"/>
      <c r="L369" s="686"/>
      <c r="M369" s="686"/>
      <c r="N369" s="686"/>
      <c r="O369" s="686"/>
      <c r="P369" s="686"/>
      <c r="Q369" s="686"/>
      <c r="R369" s="686"/>
      <c r="S369" s="686"/>
      <c r="T369" s="686"/>
      <c r="U369" s="686"/>
      <c r="V369" s="686"/>
      <c r="W369" s="686"/>
      <c r="X369" s="686"/>
      <c r="Y369" s="686"/>
      <c r="Z369" s="686"/>
    </row>
    <row r="370" ht="10.5" customHeight="1">
      <c r="A370" s="565">
        <v>44656.0</v>
      </c>
      <c r="B370" s="566" t="s">
        <v>6033</v>
      </c>
      <c r="C370" s="566" t="s">
        <v>7068</v>
      </c>
      <c r="D370" s="566" t="s">
        <v>7153</v>
      </c>
      <c r="E370" s="567">
        <v>4630.5</v>
      </c>
      <c r="F370" s="567">
        <v>0.0</v>
      </c>
      <c r="G370" s="567">
        <v>5186.16</v>
      </c>
      <c r="H370" s="567">
        <v>4630.5</v>
      </c>
      <c r="I370" s="567">
        <v>555.66</v>
      </c>
      <c r="J370" s="566" t="s">
        <v>5681</v>
      </c>
      <c r="K370" s="686"/>
      <c r="L370" s="686"/>
      <c r="M370" s="686"/>
      <c r="N370" s="686"/>
      <c r="O370" s="686"/>
      <c r="P370" s="686"/>
      <c r="Q370" s="686"/>
      <c r="R370" s="686"/>
      <c r="S370" s="686"/>
      <c r="T370" s="686"/>
      <c r="U370" s="686"/>
      <c r="V370" s="686"/>
      <c r="W370" s="686"/>
      <c r="X370" s="686"/>
      <c r="Y370" s="686"/>
      <c r="Z370" s="686"/>
    </row>
    <row r="371" ht="10.5" customHeight="1">
      <c r="A371" s="565">
        <v>44656.0</v>
      </c>
      <c r="B371" s="566" t="s">
        <v>6033</v>
      </c>
      <c r="C371" s="566" t="s">
        <v>7068</v>
      </c>
      <c r="D371" s="566" t="s">
        <v>7155</v>
      </c>
      <c r="E371" s="567">
        <v>675986.58</v>
      </c>
      <c r="F371" s="567">
        <v>0.0</v>
      </c>
      <c r="G371" s="567">
        <v>757104.97</v>
      </c>
      <c r="H371" s="567">
        <v>675986.58</v>
      </c>
      <c r="I371" s="567">
        <v>81118.39</v>
      </c>
      <c r="J371" s="566" t="s">
        <v>5684</v>
      </c>
      <c r="K371" s="686"/>
      <c r="L371" s="686"/>
      <c r="M371" s="686"/>
      <c r="N371" s="686"/>
      <c r="O371" s="686"/>
      <c r="P371" s="686"/>
      <c r="Q371" s="686"/>
      <c r="R371" s="686"/>
      <c r="S371" s="686"/>
      <c r="T371" s="686"/>
      <c r="U371" s="686"/>
      <c r="V371" s="686"/>
      <c r="W371" s="686"/>
      <c r="X371" s="686"/>
      <c r="Y371" s="686"/>
      <c r="Z371" s="686"/>
    </row>
    <row r="372" ht="10.5" customHeight="1">
      <c r="A372" s="565">
        <v>44658.0</v>
      </c>
      <c r="B372" s="566" t="s">
        <v>6033</v>
      </c>
      <c r="C372" s="566" t="s">
        <v>7068</v>
      </c>
      <c r="D372" s="566" t="s">
        <v>7156</v>
      </c>
      <c r="E372" s="567">
        <v>2000.0</v>
      </c>
      <c r="F372" s="567">
        <v>0.0</v>
      </c>
      <c r="G372" s="567">
        <v>2240.0</v>
      </c>
      <c r="H372" s="567">
        <v>2000.0</v>
      </c>
      <c r="I372" s="567">
        <v>240.0</v>
      </c>
      <c r="J372" s="566" t="s">
        <v>5681</v>
      </c>
      <c r="K372" s="686"/>
      <c r="L372" s="686"/>
      <c r="M372" s="686"/>
      <c r="N372" s="686"/>
      <c r="O372" s="686"/>
      <c r="P372" s="686"/>
      <c r="Q372" s="686"/>
      <c r="R372" s="686"/>
      <c r="S372" s="686"/>
      <c r="T372" s="686"/>
      <c r="U372" s="686"/>
      <c r="V372" s="686"/>
      <c r="W372" s="686"/>
      <c r="X372" s="686"/>
      <c r="Y372" s="686"/>
      <c r="Z372" s="686"/>
    </row>
    <row r="373" ht="10.5" customHeight="1">
      <c r="A373" s="565">
        <v>44658.0</v>
      </c>
      <c r="B373" s="566" t="s">
        <v>6033</v>
      </c>
      <c r="C373" s="566" t="s">
        <v>7068</v>
      </c>
      <c r="D373" s="566" t="s">
        <v>7156</v>
      </c>
      <c r="E373" s="567">
        <v>9261.0</v>
      </c>
      <c r="F373" s="567">
        <v>0.0</v>
      </c>
      <c r="G373" s="567">
        <v>10372.32</v>
      </c>
      <c r="H373" s="567">
        <v>9261.0</v>
      </c>
      <c r="I373" s="567">
        <v>1111.32</v>
      </c>
      <c r="J373" s="566" t="s">
        <v>5681</v>
      </c>
      <c r="K373" s="686"/>
      <c r="L373" s="686"/>
      <c r="M373" s="686"/>
      <c r="N373" s="686"/>
      <c r="O373" s="686"/>
      <c r="P373" s="686"/>
      <c r="Q373" s="686"/>
      <c r="R373" s="686"/>
      <c r="S373" s="686"/>
      <c r="T373" s="686"/>
      <c r="U373" s="686"/>
      <c r="V373" s="686"/>
      <c r="W373" s="686"/>
      <c r="X373" s="686"/>
      <c r="Y373" s="686"/>
      <c r="Z373" s="686"/>
    </row>
    <row r="374" ht="10.5" customHeight="1">
      <c r="A374" s="565">
        <v>44658.0</v>
      </c>
      <c r="B374" s="566" t="s">
        <v>6033</v>
      </c>
      <c r="C374" s="566" t="s">
        <v>7068</v>
      </c>
      <c r="D374" s="566" t="s">
        <v>7156</v>
      </c>
      <c r="E374" s="567">
        <v>9261.0</v>
      </c>
      <c r="F374" s="567">
        <v>0.0</v>
      </c>
      <c r="G374" s="567">
        <v>10372.32</v>
      </c>
      <c r="H374" s="567">
        <v>9261.0</v>
      </c>
      <c r="I374" s="567">
        <v>1111.32</v>
      </c>
      <c r="J374" s="566" t="s">
        <v>5681</v>
      </c>
      <c r="K374" s="686"/>
      <c r="L374" s="686"/>
      <c r="M374" s="686"/>
      <c r="N374" s="686"/>
      <c r="O374" s="686"/>
      <c r="P374" s="686"/>
      <c r="Q374" s="686"/>
      <c r="R374" s="686"/>
      <c r="S374" s="686"/>
      <c r="T374" s="686"/>
      <c r="U374" s="686"/>
      <c r="V374" s="686"/>
      <c r="W374" s="686"/>
      <c r="X374" s="686"/>
      <c r="Y374" s="686"/>
      <c r="Z374" s="686"/>
    </row>
    <row r="375" ht="10.5" customHeight="1">
      <c r="A375" s="565">
        <v>44658.0</v>
      </c>
      <c r="B375" s="566" t="s">
        <v>6033</v>
      </c>
      <c r="C375" s="566" t="s">
        <v>7068</v>
      </c>
      <c r="D375" s="566" t="s">
        <v>7156</v>
      </c>
      <c r="E375" s="567">
        <v>2000.0</v>
      </c>
      <c r="F375" s="567">
        <v>0.0</v>
      </c>
      <c r="G375" s="567">
        <v>2240.0</v>
      </c>
      <c r="H375" s="567">
        <v>2000.0</v>
      </c>
      <c r="I375" s="567">
        <v>240.0</v>
      </c>
      <c r="J375" s="566" t="s">
        <v>5681</v>
      </c>
      <c r="K375" s="686"/>
      <c r="L375" s="686"/>
      <c r="M375" s="686"/>
      <c r="N375" s="686"/>
      <c r="O375" s="686"/>
      <c r="P375" s="686"/>
      <c r="Q375" s="686"/>
      <c r="R375" s="686"/>
      <c r="S375" s="686"/>
      <c r="T375" s="686"/>
      <c r="U375" s="686"/>
      <c r="V375" s="686"/>
      <c r="W375" s="686"/>
      <c r="X375" s="686"/>
      <c r="Y375" s="686"/>
      <c r="Z375" s="686"/>
    </row>
    <row r="376" ht="10.5" customHeight="1">
      <c r="A376" s="565">
        <v>44663.0</v>
      </c>
      <c r="B376" s="566" t="s">
        <v>6033</v>
      </c>
      <c r="C376" s="566" t="s">
        <v>7078</v>
      </c>
      <c r="D376" s="566" t="s">
        <v>7157</v>
      </c>
      <c r="E376" s="567">
        <v>1284.02</v>
      </c>
      <c r="F376" s="567">
        <v>0.0</v>
      </c>
      <c r="G376" s="567">
        <v>1438.1</v>
      </c>
      <c r="H376" s="567">
        <v>1284.02</v>
      </c>
      <c r="I376" s="567">
        <v>154.08</v>
      </c>
      <c r="J376" s="566" t="s">
        <v>5677</v>
      </c>
      <c r="K376" s="686"/>
      <c r="L376" s="686"/>
      <c r="M376" s="686"/>
      <c r="N376" s="686"/>
      <c r="O376" s="686"/>
      <c r="P376" s="686"/>
      <c r="Q376" s="686"/>
      <c r="R376" s="686"/>
      <c r="S376" s="686"/>
      <c r="T376" s="686"/>
      <c r="U376" s="686"/>
      <c r="V376" s="686"/>
      <c r="W376" s="686"/>
      <c r="X376" s="686"/>
      <c r="Y376" s="686"/>
      <c r="Z376" s="686"/>
    </row>
    <row r="377" ht="10.5" customHeight="1">
      <c r="A377" s="565">
        <v>44664.0</v>
      </c>
      <c r="B377" s="566" t="s">
        <v>6033</v>
      </c>
      <c r="C377" s="566" t="s">
        <v>7068</v>
      </c>
      <c r="D377" s="566" t="s">
        <v>7158</v>
      </c>
      <c r="E377" s="567">
        <v>72.47</v>
      </c>
      <c r="F377" s="567">
        <v>0.0</v>
      </c>
      <c r="G377" s="567">
        <v>81.17</v>
      </c>
      <c r="H377" s="567">
        <v>72.47</v>
      </c>
      <c r="I377" s="567">
        <v>8.7</v>
      </c>
      <c r="J377" s="566" t="s">
        <v>5706</v>
      </c>
      <c r="K377" s="686"/>
      <c r="L377" s="686"/>
      <c r="M377" s="686"/>
      <c r="N377" s="686"/>
      <c r="O377" s="686"/>
      <c r="P377" s="686"/>
      <c r="Q377" s="686"/>
      <c r="R377" s="686"/>
      <c r="S377" s="686"/>
      <c r="T377" s="686"/>
      <c r="U377" s="686"/>
      <c r="V377" s="686"/>
      <c r="W377" s="686"/>
      <c r="X377" s="686"/>
      <c r="Y377" s="686"/>
      <c r="Z377" s="686"/>
    </row>
    <row r="378" ht="10.5" customHeight="1">
      <c r="A378" s="565">
        <v>44664.0</v>
      </c>
      <c r="B378" s="566" t="s">
        <v>6033</v>
      </c>
      <c r="C378" s="566" t="s">
        <v>7068</v>
      </c>
      <c r="D378" s="566" t="s">
        <v>7158</v>
      </c>
      <c r="E378" s="567">
        <v>40926.6</v>
      </c>
      <c r="F378" s="567">
        <v>0.0</v>
      </c>
      <c r="G378" s="567">
        <v>45837.79</v>
      </c>
      <c r="H378" s="567">
        <v>40926.6</v>
      </c>
      <c r="I378" s="567">
        <v>4911.19</v>
      </c>
      <c r="J378" s="566" t="s">
        <v>5706</v>
      </c>
      <c r="K378" s="686"/>
      <c r="L378" s="686"/>
      <c r="M378" s="686"/>
      <c r="N378" s="686"/>
      <c r="O378" s="686"/>
      <c r="P378" s="686"/>
      <c r="Q378" s="686"/>
      <c r="R378" s="686"/>
      <c r="S378" s="686"/>
      <c r="T378" s="686"/>
      <c r="U378" s="686"/>
      <c r="V378" s="686"/>
      <c r="W378" s="686"/>
      <c r="X378" s="686"/>
      <c r="Y378" s="686"/>
      <c r="Z378" s="686"/>
    </row>
    <row r="379" ht="10.5" customHeight="1">
      <c r="A379" s="565">
        <v>44664.0</v>
      </c>
      <c r="B379" s="566" t="s">
        <v>6033</v>
      </c>
      <c r="C379" s="566" t="s">
        <v>7068</v>
      </c>
      <c r="D379" s="566" t="s">
        <v>7159</v>
      </c>
      <c r="E379" s="567">
        <v>1734.38</v>
      </c>
      <c r="F379" s="567">
        <v>0.0</v>
      </c>
      <c r="G379" s="567">
        <v>1942.51</v>
      </c>
      <c r="H379" s="567">
        <v>1734.38</v>
      </c>
      <c r="I379" s="567">
        <v>208.13</v>
      </c>
      <c r="J379" s="566" t="s">
        <v>5234</v>
      </c>
      <c r="K379" s="686"/>
      <c r="L379" s="686"/>
      <c r="M379" s="686"/>
      <c r="N379" s="686"/>
      <c r="O379" s="686"/>
      <c r="P379" s="686"/>
      <c r="Q379" s="686"/>
      <c r="R379" s="686"/>
      <c r="S379" s="686"/>
      <c r="T379" s="686"/>
      <c r="U379" s="686"/>
      <c r="V379" s="686"/>
      <c r="W379" s="686"/>
      <c r="X379" s="686"/>
      <c r="Y379" s="686"/>
      <c r="Z379" s="686"/>
    </row>
    <row r="380" ht="10.5" customHeight="1">
      <c r="A380" s="565">
        <v>44664.0</v>
      </c>
      <c r="B380" s="566" t="s">
        <v>6033</v>
      </c>
      <c r="C380" s="566" t="s">
        <v>7068</v>
      </c>
      <c r="D380" s="566" t="s">
        <v>7160</v>
      </c>
      <c r="E380" s="567">
        <v>29172.18</v>
      </c>
      <c r="F380" s="567">
        <v>0.0</v>
      </c>
      <c r="G380" s="567">
        <v>32672.84</v>
      </c>
      <c r="H380" s="567">
        <v>29172.18</v>
      </c>
      <c r="I380" s="567">
        <v>3500.66</v>
      </c>
      <c r="J380" s="566" t="s">
        <v>5681</v>
      </c>
      <c r="K380" s="686"/>
      <c r="L380" s="686"/>
      <c r="M380" s="686"/>
      <c r="N380" s="686"/>
      <c r="O380" s="686"/>
      <c r="P380" s="686"/>
      <c r="Q380" s="686"/>
      <c r="R380" s="686"/>
      <c r="S380" s="686"/>
      <c r="T380" s="686"/>
      <c r="U380" s="686"/>
      <c r="V380" s="686"/>
      <c r="W380" s="686"/>
      <c r="X380" s="686"/>
      <c r="Y380" s="686"/>
      <c r="Z380" s="686"/>
    </row>
    <row r="381" ht="10.5" customHeight="1">
      <c r="A381" s="565">
        <v>44664.0</v>
      </c>
      <c r="B381" s="566" t="s">
        <v>6033</v>
      </c>
      <c r="C381" s="566" t="s">
        <v>7068</v>
      </c>
      <c r="D381" s="566" t="s">
        <v>7160</v>
      </c>
      <c r="E381" s="567">
        <v>6300.0</v>
      </c>
      <c r="F381" s="567">
        <v>0.0</v>
      </c>
      <c r="G381" s="567">
        <v>7056.0</v>
      </c>
      <c r="H381" s="567">
        <v>6300.0</v>
      </c>
      <c r="I381" s="567">
        <v>756.0</v>
      </c>
      <c r="J381" s="566" t="s">
        <v>5681</v>
      </c>
      <c r="K381" s="686"/>
      <c r="L381" s="686"/>
      <c r="M381" s="686"/>
      <c r="N381" s="686"/>
      <c r="O381" s="686"/>
      <c r="P381" s="686"/>
      <c r="Q381" s="686"/>
      <c r="R381" s="686"/>
      <c r="S381" s="686"/>
      <c r="T381" s="686"/>
      <c r="U381" s="686"/>
      <c r="V381" s="686"/>
      <c r="W381" s="686"/>
      <c r="X381" s="686"/>
      <c r="Y381" s="686"/>
      <c r="Z381" s="686"/>
    </row>
    <row r="382" ht="10.5" customHeight="1">
      <c r="A382" s="565">
        <v>44664.0</v>
      </c>
      <c r="B382" s="566" t="s">
        <v>5141</v>
      </c>
      <c r="C382" s="566" t="s">
        <v>7161</v>
      </c>
      <c r="D382" s="566" t="s">
        <v>6621</v>
      </c>
      <c r="E382" s="567">
        <v>892.86</v>
      </c>
      <c r="F382" s="567">
        <v>0.0</v>
      </c>
      <c r="G382" s="567">
        <v>1000.0</v>
      </c>
      <c r="H382" s="567">
        <v>892.86</v>
      </c>
      <c r="I382" s="567">
        <v>107.14</v>
      </c>
      <c r="J382" s="566" t="s">
        <v>5234</v>
      </c>
      <c r="K382" s="686"/>
      <c r="L382" s="686"/>
      <c r="M382" s="686"/>
      <c r="N382" s="686"/>
      <c r="O382" s="686"/>
      <c r="P382" s="686"/>
      <c r="Q382" s="686"/>
      <c r="R382" s="686"/>
      <c r="S382" s="686"/>
      <c r="T382" s="686"/>
      <c r="U382" s="686"/>
      <c r="V382" s="686"/>
      <c r="W382" s="686"/>
      <c r="X382" s="686"/>
      <c r="Y382" s="686"/>
      <c r="Z382" s="686"/>
    </row>
    <row r="383" ht="10.5" customHeight="1">
      <c r="A383" s="565">
        <v>44671.0</v>
      </c>
      <c r="B383" s="566" t="s">
        <v>6033</v>
      </c>
      <c r="C383" s="566" t="s">
        <v>7162</v>
      </c>
      <c r="D383" s="566" t="s">
        <v>7163</v>
      </c>
      <c r="E383" s="567">
        <v>25500.0</v>
      </c>
      <c r="F383" s="567">
        <v>0.0</v>
      </c>
      <c r="G383" s="567">
        <v>28560.0</v>
      </c>
      <c r="H383" s="567">
        <v>25500.0</v>
      </c>
      <c r="I383" s="567">
        <v>3060.0</v>
      </c>
      <c r="J383" s="566" t="s">
        <v>5636</v>
      </c>
      <c r="K383" s="686"/>
      <c r="L383" s="686"/>
      <c r="M383" s="686"/>
      <c r="N383" s="686"/>
      <c r="O383" s="686"/>
      <c r="P383" s="686"/>
      <c r="Q383" s="686"/>
      <c r="R383" s="686"/>
      <c r="S383" s="686"/>
      <c r="T383" s="686"/>
      <c r="U383" s="686"/>
      <c r="V383" s="686"/>
      <c r="W383" s="686"/>
      <c r="X383" s="686"/>
      <c r="Y383" s="686"/>
      <c r="Z383" s="686"/>
    </row>
    <row r="384" ht="10.5" customHeight="1">
      <c r="A384" s="565">
        <v>44672.0</v>
      </c>
      <c r="B384" s="566" t="s">
        <v>6033</v>
      </c>
      <c r="C384" s="566" t="s">
        <v>7081</v>
      </c>
      <c r="D384" s="566" t="s">
        <v>7164</v>
      </c>
      <c r="E384" s="567">
        <v>170000.0</v>
      </c>
      <c r="F384" s="567">
        <v>0.0</v>
      </c>
      <c r="G384" s="567">
        <v>190400.0</v>
      </c>
      <c r="H384" s="567">
        <v>170000.0</v>
      </c>
      <c r="I384" s="567">
        <v>20400.0</v>
      </c>
      <c r="J384" s="566" t="s">
        <v>5677</v>
      </c>
      <c r="K384" s="686"/>
      <c r="L384" s="686"/>
      <c r="M384" s="686"/>
      <c r="N384" s="686"/>
      <c r="O384" s="686"/>
      <c r="P384" s="686"/>
      <c r="Q384" s="686"/>
      <c r="R384" s="686"/>
      <c r="S384" s="686"/>
      <c r="T384" s="686"/>
      <c r="U384" s="686"/>
      <c r="V384" s="686"/>
      <c r="W384" s="686"/>
      <c r="X384" s="686"/>
      <c r="Y384" s="686"/>
      <c r="Z384" s="686"/>
    </row>
    <row r="385" ht="10.5" customHeight="1">
      <c r="A385" s="565">
        <v>44673.0</v>
      </c>
      <c r="B385" s="566" t="s">
        <v>5141</v>
      </c>
      <c r="C385" s="566" t="s">
        <v>7165</v>
      </c>
      <c r="D385" s="566" t="s">
        <v>7166</v>
      </c>
      <c r="E385" s="567">
        <v>223.21</v>
      </c>
      <c r="F385" s="567">
        <v>0.0</v>
      </c>
      <c r="G385" s="567">
        <v>250.0</v>
      </c>
      <c r="H385" s="567">
        <v>223.21</v>
      </c>
      <c r="I385" s="567">
        <v>26.79</v>
      </c>
      <c r="J385" s="566" t="s">
        <v>5660</v>
      </c>
      <c r="K385" s="686"/>
      <c r="L385" s="686"/>
      <c r="M385" s="686"/>
      <c r="N385" s="686"/>
      <c r="O385" s="686"/>
      <c r="P385" s="686"/>
      <c r="Q385" s="686"/>
      <c r="R385" s="686"/>
      <c r="S385" s="686"/>
      <c r="T385" s="686"/>
      <c r="U385" s="686"/>
      <c r="V385" s="686"/>
      <c r="W385" s="686"/>
      <c r="X385" s="686"/>
      <c r="Y385" s="686"/>
      <c r="Z385" s="686"/>
    </row>
    <row r="386" ht="10.5" customHeight="1">
      <c r="A386" s="589">
        <v>44686.0</v>
      </c>
      <c r="B386" s="590" t="s">
        <v>6033</v>
      </c>
      <c r="C386" s="590" t="s">
        <v>7068</v>
      </c>
      <c r="D386" s="590" t="s">
        <v>7168</v>
      </c>
      <c r="E386" s="591">
        <v>133465.6</v>
      </c>
      <c r="F386" s="591">
        <v>0.0</v>
      </c>
      <c r="G386" s="591">
        <v>149481.47</v>
      </c>
      <c r="H386" s="591">
        <v>133465.6</v>
      </c>
      <c r="I386" s="591">
        <v>16015.87</v>
      </c>
      <c r="J386" s="590" t="s">
        <v>5687</v>
      </c>
      <c r="K386" s="686"/>
      <c r="L386" s="686"/>
      <c r="M386" s="686"/>
      <c r="N386" s="686"/>
      <c r="O386" s="686"/>
      <c r="P386" s="686"/>
      <c r="Q386" s="686"/>
      <c r="R386" s="686"/>
      <c r="S386" s="686"/>
      <c r="T386" s="686"/>
      <c r="U386" s="686"/>
      <c r="V386" s="686"/>
      <c r="W386" s="686"/>
      <c r="X386" s="686"/>
      <c r="Y386" s="686"/>
      <c r="Z386" s="686"/>
    </row>
    <row r="387" ht="10.5" customHeight="1">
      <c r="A387" s="589">
        <v>44686.0</v>
      </c>
      <c r="B387" s="590" t="s">
        <v>6033</v>
      </c>
      <c r="C387" s="590" t="s">
        <v>7068</v>
      </c>
      <c r="D387" s="590" t="s">
        <v>7170</v>
      </c>
      <c r="E387" s="591">
        <v>633021.78</v>
      </c>
      <c r="F387" s="591">
        <v>0.0</v>
      </c>
      <c r="G387" s="591">
        <v>708984.4</v>
      </c>
      <c r="H387" s="591">
        <v>633021.78</v>
      </c>
      <c r="I387" s="591">
        <v>75962.62</v>
      </c>
      <c r="J387" s="590" t="s">
        <v>5684</v>
      </c>
      <c r="K387" s="686"/>
      <c r="L387" s="686"/>
      <c r="M387" s="686"/>
      <c r="N387" s="686"/>
      <c r="O387" s="686"/>
      <c r="P387" s="686"/>
      <c r="Q387" s="686"/>
      <c r="R387" s="686"/>
      <c r="S387" s="686"/>
      <c r="T387" s="686"/>
      <c r="U387" s="686"/>
      <c r="V387" s="686"/>
      <c r="W387" s="686"/>
      <c r="X387" s="686"/>
      <c r="Y387" s="686"/>
      <c r="Z387" s="686"/>
    </row>
    <row r="388" ht="10.5" customHeight="1">
      <c r="A388" s="589">
        <v>44686.0</v>
      </c>
      <c r="B388" s="590" t="s">
        <v>6033</v>
      </c>
      <c r="C388" s="590" t="s">
        <v>7068</v>
      </c>
      <c r="D388" s="590" t="s">
        <v>7152</v>
      </c>
      <c r="E388" s="591">
        <v>21482.39</v>
      </c>
      <c r="F388" s="591">
        <v>0.0</v>
      </c>
      <c r="G388" s="591">
        <v>24060.28</v>
      </c>
      <c r="H388" s="591">
        <v>21482.39</v>
      </c>
      <c r="I388" s="591">
        <v>2577.89</v>
      </c>
      <c r="J388" s="590" t="s">
        <v>5684</v>
      </c>
      <c r="K388" s="686"/>
      <c r="L388" s="686"/>
      <c r="M388" s="686"/>
      <c r="N388" s="686"/>
      <c r="O388" s="686"/>
      <c r="P388" s="686"/>
      <c r="Q388" s="686"/>
      <c r="R388" s="686"/>
      <c r="S388" s="686"/>
      <c r="T388" s="686"/>
      <c r="U388" s="686"/>
      <c r="V388" s="686"/>
      <c r="W388" s="686"/>
      <c r="X388" s="686"/>
      <c r="Y388" s="686"/>
      <c r="Z388" s="686"/>
    </row>
    <row r="389" ht="10.5" customHeight="1">
      <c r="A389" s="565">
        <v>44691.0</v>
      </c>
      <c r="B389" s="566" t="s">
        <v>5141</v>
      </c>
      <c r="C389" s="566" t="s">
        <v>7171</v>
      </c>
      <c r="D389" s="566" t="s">
        <v>7172</v>
      </c>
      <c r="E389" s="567">
        <v>446.43</v>
      </c>
      <c r="F389" s="567">
        <v>0.0</v>
      </c>
      <c r="G389" s="567">
        <v>500.0</v>
      </c>
      <c r="H389" s="567">
        <v>446.43</v>
      </c>
      <c r="I389" s="567">
        <v>53.57</v>
      </c>
      <c r="J389" s="566" t="s">
        <v>5234</v>
      </c>
      <c r="K389" s="686"/>
      <c r="L389" s="686"/>
      <c r="M389" s="686"/>
      <c r="N389" s="686"/>
      <c r="O389" s="686"/>
      <c r="P389" s="686"/>
      <c r="Q389" s="686"/>
      <c r="R389" s="686"/>
      <c r="S389" s="686"/>
      <c r="T389" s="686"/>
      <c r="U389" s="686"/>
      <c r="V389" s="686"/>
      <c r="W389" s="686"/>
      <c r="X389" s="686"/>
      <c r="Y389" s="686"/>
      <c r="Z389" s="686"/>
    </row>
    <row r="390" ht="10.5" customHeight="1">
      <c r="A390" s="565">
        <v>44691.0</v>
      </c>
      <c r="B390" s="566" t="s">
        <v>5141</v>
      </c>
      <c r="C390" s="566" t="s">
        <v>7173</v>
      </c>
      <c r="D390" s="566" t="s">
        <v>7174</v>
      </c>
      <c r="E390" s="567">
        <v>35.71</v>
      </c>
      <c r="F390" s="567">
        <v>0.0</v>
      </c>
      <c r="G390" s="567">
        <v>40.0</v>
      </c>
      <c r="H390" s="567">
        <v>35.71</v>
      </c>
      <c r="I390" s="567">
        <v>4.29</v>
      </c>
      <c r="J390" s="566" t="s">
        <v>5700</v>
      </c>
      <c r="K390" s="686"/>
      <c r="L390" s="686"/>
      <c r="M390" s="686"/>
      <c r="N390" s="686"/>
      <c r="O390" s="686"/>
      <c r="P390" s="686"/>
      <c r="Q390" s="686"/>
      <c r="R390" s="686"/>
      <c r="S390" s="686"/>
      <c r="T390" s="686"/>
      <c r="U390" s="686"/>
      <c r="V390" s="686"/>
      <c r="W390" s="686"/>
      <c r="X390" s="686"/>
      <c r="Y390" s="686"/>
      <c r="Z390" s="686"/>
    </row>
    <row r="391" ht="10.5" customHeight="1">
      <c r="A391" s="589">
        <v>44692.0</v>
      </c>
      <c r="B391" s="590" t="s">
        <v>6033</v>
      </c>
      <c r="C391" s="590" t="s">
        <v>7068</v>
      </c>
      <c r="D391" s="590" t="s">
        <v>7175</v>
      </c>
      <c r="E391" s="591">
        <v>1837.5</v>
      </c>
      <c r="F391" s="591">
        <v>0.0</v>
      </c>
      <c r="G391" s="591">
        <v>2058.0</v>
      </c>
      <c r="H391" s="591">
        <v>1837.5</v>
      </c>
      <c r="I391" s="591">
        <v>220.5</v>
      </c>
      <c r="J391" s="590" t="s">
        <v>5712</v>
      </c>
      <c r="K391" s="686"/>
      <c r="L391" s="686"/>
      <c r="M391" s="686"/>
      <c r="N391" s="686"/>
      <c r="O391" s="686"/>
      <c r="P391" s="686"/>
      <c r="Q391" s="686"/>
      <c r="R391" s="686"/>
      <c r="S391" s="686"/>
      <c r="T391" s="686"/>
      <c r="U391" s="686"/>
      <c r="V391" s="686"/>
      <c r="W391" s="686"/>
      <c r="X391" s="686"/>
      <c r="Y391" s="686"/>
      <c r="Z391" s="686"/>
    </row>
    <row r="392" ht="10.5" customHeight="1">
      <c r="A392" s="589">
        <v>44692.0</v>
      </c>
      <c r="B392" s="590" t="s">
        <v>6033</v>
      </c>
      <c r="C392" s="590" t="s">
        <v>7068</v>
      </c>
      <c r="D392" s="590" t="s">
        <v>7179</v>
      </c>
      <c r="E392" s="591">
        <v>2000.0</v>
      </c>
      <c r="F392" s="591">
        <v>0.0</v>
      </c>
      <c r="G392" s="591">
        <v>2240.0</v>
      </c>
      <c r="H392" s="591">
        <v>2000.0</v>
      </c>
      <c r="I392" s="591">
        <v>240.0</v>
      </c>
      <c r="J392" s="590" t="s">
        <v>5681</v>
      </c>
      <c r="K392" s="686"/>
      <c r="L392" s="686"/>
      <c r="M392" s="686"/>
      <c r="N392" s="686"/>
      <c r="O392" s="686"/>
      <c r="P392" s="686"/>
      <c r="Q392" s="686"/>
      <c r="R392" s="686"/>
      <c r="S392" s="686"/>
      <c r="T392" s="686"/>
      <c r="U392" s="686"/>
      <c r="V392" s="686"/>
      <c r="W392" s="686"/>
      <c r="X392" s="686"/>
      <c r="Y392" s="686"/>
      <c r="Z392" s="686"/>
    </row>
    <row r="393" ht="10.5" customHeight="1">
      <c r="A393" s="589">
        <v>44692.0</v>
      </c>
      <c r="B393" s="590" t="s">
        <v>6033</v>
      </c>
      <c r="C393" s="590" t="s">
        <v>7068</v>
      </c>
      <c r="D393" s="590" t="s">
        <v>7179</v>
      </c>
      <c r="E393" s="591">
        <v>4630.5</v>
      </c>
      <c r="F393" s="591">
        <v>0.0</v>
      </c>
      <c r="G393" s="591">
        <v>5186.16</v>
      </c>
      <c r="H393" s="591">
        <v>4630.5</v>
      </c>
      <c r="I393" s="591">
        <v>555.66</v>
      </c>
      <c r="J393" s="590" t="s">
        <v>5681</v>
      </c>
      <c r="K393" s="686"/>
      <c r="L393" s="686"/>
      <c r="M393" s="686"/>
      <c r="N393" s="686"/>
      <c r="O393" s="686"/>
      <c r="P393" s="686"/>
      <c r="Q393" s="686"/>
      <c r="R393" s="686"/>
      <c r="S393" s="686"/>
      <c r="T393" s="686"/>
      <c r="U393" s="686"/>
      <c r="V393" s="686"/>
      <c r="W393" s="686"/>
      <c r="X393" s="686"/>
      <c r="Y393" s="686"/>
      <c r="Z393" s="686"/>
    </row>
    <row r="394" ht="10.5" customHeight="1">
      <c r="A394" s="589">
        <v>44692.0</v>
      </c>
      <c r="B394" s="590" t="s">
        <v>6033</v>
      </c>
      <c r="C394" s="590" t="s">
        <v>7068</v>
      </c>
      <c r="D394" s="590" t="s">
        <v>7179</v>
      </c>
      <c r="E394" s="591">
        <v>14175.0</v>
      </c>
      <c r="F394" s="591">
        <v>0.0</v>
      </c>
      <c r="G394" s="591">
        <v>15876.0</v>
      </c>
      <c r="H394" s="591">
        <v>14175.0</v>
      </c>
      <c r="I394" s="591">
        <v>1701.0</v>
      </c>
      <c r="J394" s="590" t="s">
        <v>5681</v>
      </c>
      <c r="K394" s="686"/>
      <c r="L394" s="686"/>
      <c r="M394" s="686"/>
      <c r="N394" s="686"/>
      <c r="O394" s="686"/>
      <c r="P394" s="686"/>
      <c r="Q394" s="686"/>
      <c r="R394" s="686"/>
      <c r="S394" s="686"/>
      <c r="T394" s="686"/>
      <c r="U394" s="686"/>
      <c r="V394" s="686"/>
      <c r="W394" s="686"/>
      <c r="X394" s="686"/>
      <c r="Y394" s="686"/>
      <c r="Z394" s="686"/>
    </row>
    <row r="395" ht="10.5" customHeight="1">
      <c r="A395" s="589">
        <v>44692.0</v>
      </c>
      <c r="B395" s="590" t="s">
        <v>6033</v>
      </c>
      <c r="C395" s="590" t="s">
        <v>7068</v>
      </c>
      <c r="D395" s="590" t="s">
        <v>7179</v>
      </c>
      <c r="E395" s="591">
        <v>9261.0</v>
      </c>
      <c r="F395" s="591">
        <v>0.0</v>
      </c>
      <c r="G395" s="591">
        <v>10372.32</v>
      </c>
      <c r="H395" s="591">
        <v>9261.0</v>
      </c>
      <c r="I395" s="591">
        <v>1111.32</v>
      </c>
      <c r="J395" s="590" t="s">
        <v>5681</v>
      </c>
      <c r="K395" s="686"/>
      <c r="L395" s="686"/>
      <c r="M395" s="686"/>
      <c r="N395" s="686"/>
      <c r="O395" s="686"/>
      <c r="P395" s="686"/>
      <c r="Q395" s="686"/>
      <c r="R395" s="686"/>
      <c r="S395" s="686"/>
      <c r="T395" s="686"/>
      <c r="U395" s="686"/>
      <c r="V395" s="686"/>
      <c r="W395" s="686"/>
      <c r="X395" s="686"/>
      <c r="Y395" s="686"/>
      <c r="Z395" s="686"/>
    </row>
    <row r="396" ht="10.5" customHeight="1">
      <c r="A396" s="589">
        <v>44692.0</v>
      </c>
      <c r="B396" s="590" t="s">
        <v>6033</v>
      </c>
      <c r="C396" s="590" t="s">
        <v>7068</v>
      </c>
      <c r="D396" s="590" t="s">
        <v>7178</v>
      </c>
      <c r="E396" s="591">
        <v>46462.5</v>
      </c>
      <c r="F396" s="591">
        <v>0.0</v>
      </c>
      <c r="G396" s="591">
        <v>52038.0</v>
      </c>
      <c r="H396" s="591">
        <v>46462.5</v>
      </c>
      <c r="I396" s="591">
        <v>5575.5</v>
      </c>
      <c r="J396" s="590" t="s">
        <v>5712</v>
      </c>
      <c r="K396" s="686"/>
      <c r="L396" s="686"/>
      <c r="M396" s="686"/>
      <c r="N396" s="686"/>
      <c r="O396" s="686"/>
      <c r="P396" s="686"/>
      <c r="Q396" s="686"/>
      <c r="R396" s="686"/>
      <c r="S396" s="686"/>
      <c r="T396" s="686"/>
      <c r="U396" s="686"/>
      <c r="V396" s="686"/>
      <c r="W396" s="686"/>
      <c r="X396" s="686"/>
      <c r="Y396" s="686"/>
      <c r="Z396" s="686"/>
    </row>
    <row r="397" ht="10.5" customHeight="1">
      <c r="A397" s="589">
        <v>44692.0</v>
      </c>
      <c r="B397" s="590" t="s">
        <v>6033</v>
      </c>
      <c r="C397" s="590" t="s">
        <v>7068</v>
      </c>
      <c r="D397" s="590" t="s">
        <v>7177</v>
      </c>
      <c r="E397" s="591">
        <v>14175.0</v>
      </c>
      <c r="F397" s="591">
        <v>0.0</v>
      </c>
      <c r="G397" s="591">
        <v>15876.0</v>
      </c>
      <c r="H397" s="591">
        <v>14175.0</v>
      </c>
      <c r="I397" s="591">
        <v>1701.0</v>
      </c>
      <c r="J397" s="590" t="s">
        <v>5681</v>
      </c>
      <c r="K397" s="686"/>
      <c r="L397" s="686"/>
      <c r="M397" s="686"/>
      <c r="N397" s="686"/>
      <c r="O397" s="686"/>
      <c r="P397" s="686"/>
      <c r="Q397" s="686"/>
      <c r="R397" s="686"/>
      <c r="S397" s="686"/>
      <c r="T397" s="686"/>
      <c r="U397" s="686"/>
      <c r="V397" s="686"/>
      <c r="W397" s="686"/>
      <c r="X397" s="686"/>
      <c r="Y397" s="686"/>
      <c r="Z397" s="686"/>
    </row>
    <row r="398" ht="10.5" customHeight="1">
      <c r="A398" s="589">
        <v>44692.0</v>
      </c>
      <c r="B398" s="590" t="s">
        <v>6033</v>
      </c>
      <c r="C398" s="590" t="s">
        <v>7068</v>
      </c>
      <c r="D398" s="590" t="s">
        <v>7176</v>
      </c>
      <c r="E398" s="591">
        <v>14175.0</v>
      </c>
      <c r="F398" s="591">
        <v>0.0</v>
      </c>
      <c r="G398" s="591">
        <v>15876.0</v>
      </c>
      <c r="H398" s="591">
        <v>14175.0</v>
      </c>
      <c r="I398" s="591">
        <v>1701.0</v>
      </c>
      <c r="J398" s="590" t="s">
        <v>5681</v>
      </c>
      <c r="K398" s="686"/>
      <c r="L398" s="686"/>
      <c r="M398" s="686"/>
      <c r="N398" s="686"/>
      <c r="O398" s="686"/>
      <c r="P398" s="686"/>
      <c r="Q398" s="686"/>
      <c r="R398" s="686"/>
      <c r="S398" s="686"/>
      <c r="T398" s="686"/>
      <c r="U398" s="686"/>
      <c r="V398" s="686"/>
      <c r="W398" s="686"/>
      <c r="X398" s="686"/>
      <c r="Y398" s="686"/>
      <c r="Z398" s="686"/>
    </row>
    <row r="399" ht="10.5" customHeight="1">
      <c r="A399" s="589">
        <v>44692.0</v>
      </c>
      <c r="B399" s="590" t="s">
        <v>6033</v>
      </c>
      <c r="C399" s="590" t="s">
        <v>7081</v>
      </c>
      <c r="D399" s="590" t="s">
        <v>7180</v>
      </c>
      <c r="E399" s="591">
        <v>170000.0</v>
      </c>
      <c r="F399" s="591">
        <v>0.0</v>
      </c>
      <c r="G399" s="591">
        <v>190400.0</v>
      </c>
      <c r="H399" s="591">
        <v>170000.0</v>
      </c>
      <c r="I399" s="591">
        <v>20400.0</v>
      </c>
      <c r="J399" s="590" t="s">
        <v>5677</v>
      </c>
      <c r="K399" s="686"/>
      <c r="L399" s="686"/>
      <c r="M399" s="686"/>
      <c r="N399" s="686"/>
      <c r="O399" s="686"/>
      <c r="P399" s="686"/>
      <c r="Q399" s="686"/>
      <c r="R399" s="686"/>
      <c r="S399" s="686"/>
      <c r="T399" s="686"/>
      <c r="U399" s="686"/>
      <c r="V399" s="686"/>
      <c r="W399" s="686"/>
      <c r="X399" s="686"/>
      <c r="Y399" s="686"/>
      <c r="Z399" s="686"/>
    </row>
    <row r="400" ht="10.5" customHeight="1">
      <c r="A400" s="565">
        <v>44697.0</v>
      </c>
      <c r="B400" s="566" t="s">
        <v>5141</v>
      </c>
      <c r="C400" s="566" t="s">
        <v>7181</v>
      </c>
      <c r="D400" s="566" t="s">
        <v>7182</v>
      </c>
      <c r="E400" s="567">
        <v>35.71</v>
      </c>
      <c r="F400" s="567">
        <v>0.0</v>
      </c>
      <c r="G400" s="567">
        <v>40.0</v>
      </c>
      <c r="H400" s="567">
        <v>35.71</v>
      </c>
      <c r="I400" s="567">
        <v>4.29</v>
      </c>
      <c r="J400" s="566" t="s">
        <v>5700</v>
      </c>
      <c r="K400" s="686"/>
      <c r="L400" s="686"/>
      <c r="M400" s="686"/>
      <c r="N400" s="686"/>
      <c r="O400" s="686"/>
      <c r="P400" s="686"/>
      <c r="Q400" s="686"/>
      <c r="R400" s="686"/>
      <c r="S400" s="686"/>
      <c r="T400" s="686"/>
      <c r="U400" s="686"/>
      <c r="V400" s="686"/>
      <c r="W400" s="686"/>
      <c r="X400" s="686"/>
      <c r="Y400" s="686"/>
      <c r="Z400" s="686"/>
    </row>
    <row r="401" ht="10.5" customHeight="1">
      <c r="A401" s="565">
        <v>44697.0</v>
      </c>
      <c r="B401" s="566" t="s">
        <v>5141</v>
      </c>
      <c r="C401" s="566" t="s">
        <v>7183</v>
      </c>
      <c r="D401" s="566" t="s">
        <v>7184</v>
      </c>
      <c r="E401" s="567">
        <v>223.21</v>
      </c>
      <c r="F401" s="567">
        <v>0.0</v>
      </c>
      <c r="G401" s="567">
        <v>250.0</v>
      </c>
      <c r="H401" s="567">
        <v>223.21</v>
      </c>
      <c r="I401" s="567">
        <v>26.79</v>
      </c>
      <c r="J401" s="566" t="s">
        <v>5234</v>
      </c>
      <c r="K401" s="686"/>
      <c r="L401" s="686"/>
      <c r="M401" s="686"/>
      <c r="N401" s="686"/>
      <c r="O401" s="686"/>
      <c r="P401" s="686"/>
      <c r="Q401" s="686"/>
      <c r="R401" s="686"/>
      <c r="S401" s="686"/>
      <c r="T401" s="686"/>
      <c r="U401" s="686"/>
      <c r="V401" s="686"/>
      <c r="W401" s="686"/>
      <c r="X401" s="686"/>
      <c r="Y401" s="686"/>
      <c r="Z401" s="686"/>
    </row>
    <row r="402" ht="10.5" customHeight="1">
      <c r="A402" s="589">
        <v>44701.0</v>
      </c>
      <c r="B402" s="590" t="s">
        <v>6033</v>
      </c>
      <c r="C402" s="590" t="s">
        <v>7068</v>
      </c>
      <c r="D402" s="590" t="s">
        <v>7186</v>
      </c>
      <c r="E402" s="591">
        <v>291.6</v>
      </c>
      <c r="F402" s="591">
        <v>0.0</v>
      </c>
      <c r="G402" s="591">
        <v>326.59</v>
      </c>
      <c r="H402" s="591">
        <v>291.6</v>
      </c>
      <c r="I402" s="591">
        <v>34.99</v>
      </c>
      <c r="J402" s="590" t="s">
        <v>5706</v>
      </c>
      <c r="K402" s="686"/>
      <c r="L402" s="686"/>
      <c r="M402" s="686"/>
      <c r="N402" s="686"/>
      <c r="O402" s="686"/>
      <c r="P402" s="686"/>
      <c r="Q402" s="686"/>
      <c r="R402" s="686"/>
      <c r="S402" s="686"/>
      <c r="T402" s="686"/>
      <c r="U402" s="686"/>
      <c r="V402" s="686"/>
      <c r="W402" s="686"/>
      <c r="X402" s="686"/>
      <c r="Y402" s="686"/>
      <c r="Z402" s="686"/>
    </row>
    <row r="403" ht="10.5" customHeight="1">
      <c r="A403" s="589">
        <v>44701.0</v>
      </c>
      <c r="B403" s="590" t="s">
        <v>6033</v>
      </c>
      <c r="C403" s="590" t="s">
        <v>7068</v>
      </c>
      <c r="D403" s="590" t="s">
        <v>7185</v>
      </c>
      <c r="E403" s="591">
        <v>1734.38</v>
      </c>
      <c r="F403" s="591">
        <v>0.0</v>
      </c>
      <c r="G403" s="591">
        <v>1942.51</v>
      </c>
      <c r="H403" s="591">
        <v>1734.38</v>
      </c>
      <c r="I403" s="591">
        <v>208.13</v>
      </c>
      <c r="J403" s="590" t="s">
        <v>5234</v>
      </c>
      <c r="K403" s="686"/>
      <c r="L403" s="686"/>
      <c r="M403" s="686"/>
      <c r="N403" s="686"/>
      <c r="O403" s="686"/>
      <c r="P403" s="686"/>
      <c r="Q403" s="686"/>
      <c r="R403" s="686"/>
      <c r="S403" s="686"/>
      <c r="T403" s="686"/>
      <c r="U403" s="686"/>
      <c r="V403" s="686"/>
      <c r="W403" s="686"/>
      <c r="X403" s="686"/>
      <c r="Y403" s="686"/>
      <c r="Z403" s="686"/>
    </row>
    <row r="404" ht="10.5" customHeight="1">
      <c r="A404" s="589">
        <v>44701.0</v>
      </c>
      <c r="B404" s="590" t="s">
        <v>6033</v>
      </c>
      <c r="C404" s="590" t="s">
        <v>7068</v>
      </c>
      <c r="D404" s="590" t="s">
        <v>7185</v>
      </c>
      <c r="E404" s="591">
        <v>4725.0</v>
      </c>
      <c r="F404" s="591">
        <v>0.0</v>
      </c>
      <c r="G404" s="591">
        <v>5292.0</v>
      </c>
      <c r="H404" s="591">
        <v>4725.0</v>
      </c>
      <c r="I404" s="591">
        <v>567.0</v>
      </c>
      <c r="J404" s="590" t="s">
        <v>5712</v>
      </c>
      <c r="K404" s="686"/>
      <c r="L404" s="686"/>
      <c r="M404" s="686"/>
      <c r="N404" s="686"/>
      <c r="O404" s="686"/>
      <c r="P404" s="686"/>
      <c r="Q404" s="686"/>
      <c r="R404" s="686"/>
      <c r="S404" s="686"/>
      <c r="T404" s="686"/>
      <c r="U404" s="686"/>
      <c r="V404" s="686"/>
      <c r="W404" s="686"/>
      <c r="X404" s="686"/>
      <c r="Y404" s="686"/>
      <c r="Z404" s="686"/>
    </row>
    <row r="405" ht="10.5" customHeight="1">
      <c r="A405" s="589">
        <v>44701.0</v>
      </c>
      <c r="B405" s="590" t="s">
        <v>6033</v>
      </c>
      <c r="C405" s="590" t="s">
        <v>7068</v>
      </c>
      <c r="D405" s="590" t="s">
        <v>7186</v>
      </c>
      <c r="E405" s="591">
        <v>2625.0</v>
      </c>
      <c r="F405" s="591">
        <v>0.0</v>
      </c>
      <c r="G405" s="591">
        <v>2940.0</v>
      </c>
      <c r="H405" s="591">
        <v>2625.0</v>
      </c>
      <c r="I405" s="591">
        <v>315.0</v>
      </c>
      <c r="J405" s="590" t="s">
        <v>5712</v>
      </c>
      <c r="K405" s="686"/>
      <c r="L405" s="686"/>
      <c r="M405" s="686"/>
      <c r="N405" s="686"/>
      <c r="O405" s="686"/>
      <c r="P405" s="686"/>
      <c r="Q405" s="686"/>
      <c r="R405" s="686"/>
      <c r="S405" s="686"/>
      <c r="T405" s="686"/>
      <c r="U405" s="686"/>
      <c r="V405" s="686"/>
      <c r="W405" s="686"/>
      <c r="X405" s="686"/>
      <c r="Y405" s="686"/>
      <c r="Z405" s="686"/>
    </row>
    <row r="406" ht="10.5" customHeight="1">
      <c r="A406" s="589">
        <v>44701.0</v>
      </c>
      <c r="B406" s="590" t="s">
        <v>6033</v>
      </c>
      <c r="C406" s="590" t="s">
        <v>7068</v>
      </c>
      <c r="D406" s="590" t="s">
        <v>7186</v>
      </c>
      <c r="E406" s="591">
        <v>2000.0</v>
      </c>
      <c r="F406" s="591">
        <v>0.0</v>
      </c>
      <c r="G406" s="591">
        <v>2240.0</v>
      </c>
      <c r="H406" s="591">
        <v>2000.0</v>
      </c>
      <c r="I406" s="591">
        <v>240.0</v>
      </c>
      <c r="J406" s="590" t="s">
        <v>5712</v>
      </c>
      <c r="K406" s="686"/>
      <c r="L406" s="686"/>
      <c r="M406" s="686"/>
      <c r="N406" s="686"/>
      <c r="O406" s="686"/>
      <c r="P406" s="686"/>
      <c r="Q406" s="686"/>
      <c r="R406" s="686"/>
      <c r="S406" s="686"/>
      <c r="T406" s="686"/>
      <c r="U406" s="686"/>
      <c r="V406" s="686"/>
      <c r="W406" s="686"/>
      <c r="X406" s="686"/>
      <c r="Y406" s="686"/>
      <c r="Z406" s="686"/>
    </row>
    <row r="407" ht="10.5" customHeight="1">
      <c r="A407" s="565">
        <v>44711.0</v>
      </c>
      <c r="B407" s="566" t="s">
        <v>5141</v>
      </c>
      <c r="C407" s="566" t="s">
        <v>7187</v>
      </c>
      <c r="D407" s="566" t="s">
        <v>7188</v>
      </c>
      <c r="E407" s="567">
        <v>160.71</v>
      </c>
      <c r="F407" s="567">
        <v>0.0</v>
      </c>
      <c r="G407" s="567">
        <v>180.0</v>
      </c>
      <c r="H407" s="567">
        <v>160.71</v>
      </c>
      <c r="I407" s="567">
        <v>19.29</v>
      </c>
      <c r="J407" s="566" t="s">
        <v>5660</v>
      </c>
      <c r="K407" s="686"/>
      <c r="L407" s="686"/>
      <c r="M407" s="686"/>
      <c r="N407" s="686"/>
      <c r="O407" s="686"/>
      <c r="P407" s="686"/>
      <c r="Q407" s="686"/>
      <c r="R407" s="686"/>
      <c r="S407" s="686"/>
      <c r="T407" s="686"/>
      <c r="U407" s="686"/>
      <c r="V407" s="686"/>
      <c r="W407" s="686"/>
      <c r="X407" s="686"/>
      <c r="Y407" s="686"/>
      <c r="Z407" s="686"/>
    </row>
    <row r="408" ht="10.5" customHeight="1">
      <c r="A408" s="589">
        <v>44719.0</v>
      </c>
      <c r="B408" s="590" t="s">
        <v>6033</v>
      </c>
      <c r="C408" s="590" t="s">
        <v>7068</v>
      </c>
      <c r="D408" s="590" t="s">
        <v>7194</v>
      </c>
      <c r="E408" s="591">
        <v>50130.84</v>
      </c>
      <c r="F408" s="591">
        <v>0.0</v>
      </c>
      <c r="G408" s="591">
        <v>56146.54</v>
      </c>
      <c r="H408" s="591">
        <v>50130.84</v>
      </c>
      <c r="I408" s="591">
        <v>6015.7</v>
      </c>
      <c r="J408" s="590" t="s">
        <v>5706</v>
      </c>
      <c r="K408" s="686"/>
      <c r="L408" s="686"/>
      <c r="M408" s="686"/>
      <c r="N408" s="686"/>
      <c r="O408" s="686"/>
      <c r="P408" s="686"/>
      <c r="Q408" s="686"/>
      <c r="R408" s="686"/>
      <c r="S408" s="686"/>
      <c r="T408" s="686"/>
      <c r="U408" s="686"/>
      <c r="V408" s="686"/>
      <c r="W408" s="686"/>
      <c r="X408" s="686"/>
      <c r="Y408" s="686"/>
      <c r="Z408" s="686"/>
    </row>
    <row r="409" ht="10.5" customHeight="1">
      <c r="A409" s="589">
        <v>44719.0</v>
      </c>
      <c r="B409" s="590" t="s">
        <v>6033</v>
      </c>
      <c r="C409" s="590" t="s">
        <v>7068</v>
      </c>
      <c r="D409" s="590" t="s">
        <v>7195</v>
      </c>
      <c r="E409" s="591">
        <v>2000.0</v>
      </c>
      <c r="F409" s="591">
        <v>0.0</v>
      </c>
      <c r="G409" s="591">
        <v>2240.0</v>
      </c>
      <c r="H409" s="591">
        <v>2000.0</v>
      </c>
      <c r="I409" s="591">
        <v>240.0</v>
      </c>
      <c r="J409" s="590" t="s">
        <v>5712</v>
      </c>
      <c r="K409" s="686"/>
      <c r="L409" s="686"/>
      <c r="M409" s="686"/>
      <c r="N409" s="686"/>
      <c r="O409" s="686"/>
      <c r="P409" s="686"/>
      <c r="Q409" s="686"/>
      <c r="R409" s="686"/>
      <c r="S409" s="686"/>
      <c r="T409" s="686"/>
      <c r="U409" s="686"/>
      <c r="V409" s="686"/>
      <c r="W409" s="686"/>
      <c r="X409" s="686"/>
      <c r="Y409" s="686"/>
      <c r="Z409" s="686"/>
    </row>
    <row r="410" ht="10.5" customHeight="1">
      <c r="A410" s="589">
        <v>44719.0</v>
      </c>
      <c r="B410" s="590" t="s">
        <v>6033</v>
      </c>
      <c r="C410" s="590" t="s">
        <v>7068</v>
      </c>
      <c r="D410" s="590" t="s">
        <v>7195</v>
      </c>
      <c r="E410" s="591">
        <v>1141.08</v>
      </c>
      <c r="F410" s="591">
        <v>0.0</v>
      </c>
      <c r="G410" s="591">
        <v>1278.01</v>
      </c>
      <c r="H410" s="591">
        <v>1141.08</v>
      </c>
      <c r="I410" s="591">
        <v>136.93</v>
      </c>
      <c r="J410" s="590" t="s">
        <v>5234</v>
      </c>
      <c r="K410" s="686"/>
      <c r="L410" s="686"/>
      <c r="M410" s="686"/>
      <c r="N410" s="686"/>
      <c r="O410" s="686"/>
      <c r="P410" s="686"/>
      <c r="Q410" s="686"/>
      <c r="R410" s="686"/>
      <c r="S410" s="686"/>
      <c r="T410" s="686"/>
      <c r="U410" s="686"/>
      <c r="V410" s="686"/>
      <c r="W410" s="686"/>
      <c r="X410" s="686"/>
      <c r="Y410" s="686"/>
      <c r="Z410" s="686"/>
    </row>
    <row r="411" ht="10.5" customHeight="1">
      <c r="A411" s="589">
        <v>44719.0</v>
      </c>
      <c r="B411" s="590" t="s">
        <v>6033</v>
      </c>
      <c r="C411" s="590" t="s">
        <v>7068</v>
      </c>
      <c r="D411" s="590" t="s">
        <v>7195</v>
      </c>
      <c r="E411" s="591">
        <v>1734.38</v>
      </c>
      <c r="F411" s="591">
        <v>0.0</v>
      </c>
      <c r="G411" s="591">
        <v>1942.51</v>
      </c>
      <c r="H411" s="591">
        <v>1734.38</v>
      </c>
      <c r="I411" s="591">
        <v>208.13</v>
      </c>
      <c r="J411" s="590" t="s">
        <v>5234</v>
      </c>
      <c r="K411" s="686"/>
      <c r="L411" s="686"/>
      <c r="M411" s="686"/>
      <c r="N411" s="686"/>
      <c r="O411" s="686"/>
      <c r="P411" s="686"/>
      <c r="Q411" s="686"/>
      <c r="R411" s="686"/>
      <c r="S411" s="686"/>
      <c r="T411" s="686"/>
      <c r="U411" s="686"/>
      <c r="V411" s="686"/>
      <c r="W411" s="686"/>
      <c r="X411" s="686"/>
      <c r="Y411" s="686"/>
      <c r="Z411" s="686"/>
    </row>
    <row r="412" ht="10.5" customHeight="1">
      <c r="A412" s="589">
        <v>44724.0</v>
      </c>
      <c r="B412" s="590" t="s">
        <v>6033</v>
      </c>
      <c r="C412" s="590" t="s">
        <v>7078</v>
      </c>
      <c r="D412" s="590" t="s">
        <v>7196</v>
      </c>
      <c r="E412" s="591">
        <v>1284.02</v>
      </c>
      <c r="F412" s="591">
        <v>0.0</v>
      </c>
      <c r="G412" s="591">
        <v>1438.1</v>
      </c>
      <c r="H412" s="591">
        <v>1284.02</v>
      </c>
      <c r="I412" s="591">
        <v>154.08</v>
      </c>
      <c r="J412" s="590" t="s">
        <v>5677</v>
      </c>
      <c r="K412" s="686"/>
      <c r="L412" s="686"/>
      <c r="M412" s="686"/>
      <c r="N412" s="686"/>
      <c r="O412" s="686"/>
      <c r="P412" s="686"/>
      <c r="Q412" s="686"/>
      <c r="R412" s="686"/>
      <c r="S412" s="686"/>
      <c r="T412" s="686"/>
      <c r="U412" s="686"/>
      <c r="V412" s="686"/>
      <c r="W412" s="686"/>
      <c r="X412" s="686"/>
      <c r="Y412" s="686"/>
      <c r="Z412" s="686"/>
    </row>
    <row r="413" ht="10.5" customHeight="1">
      <c r="A413" s="589">
        <v>44728.0</v>
      </c>
      <c r="B413" s="590" t="s">
        <v>6033</v>
      </c>
      <c r="C413" s="590" t="s">
        <v>7068</v>
      </c>
      <c r="D413" s="590" t="s">
        <v>7197</v>
      </c>
      <c r="E413" s="591">
        <v>1734.38</v>
      </c>
      <c r="F413" s="591">
        <v>0.0</v>
      </c>
      <c r="G413" s="591">
        <v>1942.51</v>
      </c>
      <c r="H413" s="591">
        <v>1734.38</v>
      </c>
      <c r="I413" s="591">
        <v>208.13</v>
      </c>
      <c r="J413" s="590" t="s">
        <v>5234</v>
      </c>
      <c r="K413" s="686"/>
      <c r="L413" s="686"/>
      <c r="M413" s="686"/>
      <c r="N413" s="686"/>
      <c r="O413" s="686"/>
      <c r="P413" s="686"/>
      <c r="Q413" s="686"/>
      <c r="R413" s="686"/>
      <c r="S413" s="686"/>
      <c r="T413" s="686"/>
      <c r="U413" s="686"/>
      <c r="V413" s="686"/>
      <c r="W413" s="686"/>
      <c r="X413" s="686"/>
      <c r="Y413" s="686"/>
      <c r="Z413" s="686"/>
    </row>
    <row r="414" ht="10.5" customHeight="1">
      <c r="A414" s="589">
        <v>44728.0</v>
      </c>
      <c r="B414" s="590" t="s">
        <v>6033</v>
      </c>
      <c r="C414" s="590" t="s">
        <v>7068</v>
      </c>
      <c r="D414" s="590" t="s">
        <v>7197</v>
      </c>
      <c r="E414" s="591">
        <v>2275.49</v>
      </c>
      <c r="F414" s="591">
        <v>0.0</v>
      </c>
      <c r="G414" s="591">
        <v>2548.55</v>
      </c>
      <c r="H414" s="591">
        <v>2275.49</v>
      </c>
      <c r="I414" s="591">
        <v>273.06</v>
      </c>
      <c r="J414" s="590" t="s">
        <v>5234</v>
      </c>
      <c r="K414" s="686"/>
      <c r="L414" s="686"/>
      <c r="M414" s="686"/>
      <c r="N414" s="686"/>
      <c r="O414" s="686"/>
      <c r="P414" s="686"/>
      <c r="Q414" s="686"/>
      <c r="R414" s="686"/>
      <c r="S414" s="686"/>
      <c r="T414" s="686"/>
      <c r="U414" s="686"/>
      <c r="V414" s="686"/>
      <c r="W414" s="686"/>
      <c r="X414" s="686"/>
      <c r="Y414" s="686"/>
      <c r="Z414" s="686"/>
    </row>
    <row r="415" ht="10.5" customHeight="1">
      <c r="A415" s="589">
        <v>44728.0</v>
      </c>
      <c r="B415" s="590" t="s">
        <v>6033</v>
      </c>
      <c r="C415" s="590" t="s">
        <v>7068</v>
      </c>
      <c r="D415" s="590" t="s">
        <v>7197</v>
      </c>
      <c r="E415" s="591">
        <v>582.8</v>
      </c>
      <c r="F415" s="591">
        <v>0.0</v>
      </c>
      <c r="G415" s="591">
        <v>652.74</v>
      </c>
      <c r="H415" s="591">
        <v>582.8</v>
      </c>
      <c r="I415" s="591">
        <v>69.94</v>
      </c>
      <c r="J415" s="590" t="s">
        <v>5706</v>
      </c>
      <c r="K415" s="686"/>
      <c r="L415" s="686"/>
      <c r="M415" s="686"/>
      <c r="N415" s="686"/>
      <c r="O415" s="686"/>
      <c r="P415" s="686"/>
      <c r="Q415" s="686"/>
      <c r="R415" s="686"/>
      <c r="S415" s="686"/>
      <c r="T415" s="686"/>
      <c r="U415" s="686"/>
      <c r="V415" s="686"/>
      <c r="W415" s="686"/>
      <c r="X415" s="686"/>
      <c r="Y415" s="686"/>
      <c r="Z415" s="686"/>
    </row>
    <row r="416" ht="10.5" customHeight="1">
      <c r="A416" s="589">
        <v>44729.0</v>
      </c>
      <c r="B416" s="590" t="s">
        <v>5141</v>
      </c>
      <c r="C416" s="590" t="s">
        <v>7198</v>
      </c>
      <c r="D416" s="590" t="s">
        <v>7199</v>
      </c>
      <c r="E416" s="591">
        <v>44.64</v>
      </c>
      <c r="F416" s="591">
        <v>0.0</v>
      </c>
      <c r="G416" s="591">
        <v>50.0</v>
      </c>
      <c r="H416" s="591">
        <v>44.64</v>
      </c>
      <c r="I416" s="591">
        <v>5.36</v>
      </c>
      <c r="J416" s="590" t="s">
        <v>5700</v>
      </c>
      <c r="K416" s="686"/>
      <c r="L416" s="686"/>
      <c r="M416" s="686"/>
      <c r="N416" s="686"/>
      <c r="O416" s="686"/>
      <c r="P416" s="686"/>
      <c r="Q416" s="686"/>
      <c r="R416" s="686"/>
      <c r="S416" s="686"/>
      <c r="T416" s="686"/>
      <c r="U416" s="686"/>
      <c r="V416" s="686"/>
      <c r="W416" s="686"/>
      <c r="X416" s="686"/>
      <c r="Y416" s="686"/>
      <c r="Z416" s="686"/>
    </row>
    <row r="417" ht="10.5" customHeight="1">
      <c r="A417" s="589">
        <v>44735.0</v>
      </c>
      <c r="B417" s="590" t="s">
        <v>6033</v>
      </c>
      <c r="C417" s="590" t="s">
        <v>7081</v>
      </c>
      <c r="D417" s="590" t="s">
        <v>7200</v>
      </c>
      <c r="E417" s="591">
        <v>170000.0</v>
      </c>
      <c r="F417" s="591">
        <v>0.0</v>
      </c>
      <c r="G417" s="591">
        <v>190400.0</v>
      </c>
      <c r="H417" s="591">
        <v>170000.0</v>
      </c>
      <c r="I417" s="591">
        <v>20400.0</v>
      </c>
      <c r="J417" s="590" t="s">
        <v>5677</v>
      </c>
      <c r="K417" s="686"/>
      <c r="L417" s="686"/>
      <c r="M417" s="686"/>
      <c r="N417" s="686"/>
      <c r="O417" s="686"/>
      <c r="P417" s="686"/>
      <c r="Q417" s="686"/>
      <c r="R417" s="686"/>
      <c r="S417" s="686"/>
      <c r="T417" s="686"/>
      <c r="U417" s="686"/>
      <c r="V417" s="686"/>
      <c r="W417" s="686"/>
      <c r="X417" s="686"/>
      <c r="Y417" s="686"/>
      <c r="Z417" s="686"/>
    </row>
    <row r="418" ht="10.5" customHeight="1">
      <c r="A418" s="589">
        <v>44735.0</v>
      </c>
      <c r="B418" s="590" t="s">
        <v>6033</v>
      </c>
      <c r="C418" s="590" t="s">
        <v>7068</v>
      </c>
      <c r="D418" s="590" t="s">
        <v>7201</v>
      </c>
      <c r="E418" s="591">
        <v>4630.5</v>
      </c>
      <c r="F418" s="591">
        <v>0.0</v>
      </c>
      <c r="G418" s="591">
        <v>5186.16</v>
      </c>
      <c r="H418" s="591">
        <v>4630.5</v>
      </c>
      <c r="I418" s="591">
        <v>555.66</v>
      </c>
      <c r="J418" s="590" t="s">
        <v>5681</v>
      </c>
      <c r="K418" s="686"/>
      <c r="L418" s="686"/>
      <c r="M418" s="686"/>
      <c r="N418" s="686"/>
      <c r="O418" s="686"/>
      <c r="P418" s="686"/>
      <c r="Q418" s="686"/>
      <c r="R418" s="686"/>
      <c r="S418" s="686"/>
      <c r="T418" s="686"/>
      <c r="U418" s="686"/>
      <c r="V418" s="686"/>
      <c r="W418" s="686"/>
      <c r="X418" s="686"/>
      <c r="Y418" s="686"/>
      <c r="Z418" s="686"/>
    </row>
    <row r="419" ht="10.5" customHeight="1">
      <c r="A419" s="589">
        <v>44735.0</v>
      </c>
      <c r="B419" s="590" t="s">
        <v>6033</v>
      </c>
      <c r="C419" s="590" t="s">
        <v>7068</v>
      </c>
      <c r="D419" s="590" t="s">
        <v>7201</v>
      </c>
      <c r="E419" s="591">
        <v>9261.0</v>
      </c>
      <c r="F419" s="591">
        <v>0.0</v>
      </c>
      <c r="G419" s="591">
        <v>10372.32</v>
      </c>
      <c r="H419" s="591">
        <v>9261.0</v>
      </c>
      <c r="I419" s="591">
        <v>1111.32</v>
      </c>
      <c r="J419" s="590" t="s">
        <v>5681</v>
      </c>
      <c r="K419" s="686"/>
      <c r="L419" s="686"/>
      <c r="M419" s="686"/>
      <c r="N419" s="686"/>
      <c r="O419" s="686"/>
      <c r="P419" s="686"/>
      <c r="Q419" s="686"/>
      <c r="R419" s="686"/>
      <c r="S419" s="686"/>
      <c r="T419" s="686"/>
      <c r="U419" s="686"/>
      <c r="V419" s="686"/>
      <c r="W419" s="686"/>
      <c r="X419" s="686"/>
      <c r="Y419" s="686"/>
      <c r="Z419" s="686"/>
    </row>
    <row r="420" ht="10.5" customHeight="1">
      <c r="A420" s="589">
        <v>44735.0</v>
      </c>
      <c r="B420" s="590" t="s">
        <v>6033</v>
      </c>
      <c r="C420" s="590" t="s">
        <v>7068</v>
      </c>
      <c r="D420" s="590" t="s">
        <v>7201</v>
      </c>
      <c r="E420" s="591">
        <v>2000.0</v>
      </c>
      <c r="F420" s="591">
        <v>0.0</v>
      </c>
      <c r="G420" s="591">
        <v>2240.0</v>
      </c>
      <c r="H420" s="591">
        <v>2000.0</v>
      </c>
      <c r="I420" s="591">
        <v>240.0</v>
      </c>
      <c r="J420" s="590" t="s">
        <v>5681</v>
      </c>
      <c r="K420" s="686"/>
      <c r="L420" s="686"/>
      <c r="M420" s="686"/>
      <c r="N420" s="686"/>
      <c r="O420" s="686"/>
      <c r="P420" s="686"/>
      <c r="Q420" s="686"/>
      <c r="R420" s="686"/>
      <c r="S420" s="686"/>
      <c r="T420" s="686"/>
      <c r="U420" s="686"/>
      <c r="V420" s="686"/>
      <c r="W420" s="686"/>
      <c r="X420" s="686"/>
      <c r="Y420" s="686"/>
      <c r="Z420" s="686"/>
    </row>
    <row r="421" ht="10.5" customHeight="1">
      <c r="A421" s="589">
        <v>44742.0</v>
      </c>
      <c r="B421" s="590" t="s">
        <v>6033</v>
      </c>
      <c r="C421" s="590" t="s">
        <v>7068</v>
      </c>
      <c r="D421" s="590" t="s">
        <v>7202</v>
      </c>
      <c r="E421" s="591">
        <v>633021.78</v>
      </c>
      <c r="F421" s="591">
        <v>0.0</v>
      </c>
      <c r="G421" s="591">
        <v>708984.4</v>
      </c>
      <c r="H421" s="591">
        <v>633021.78</v>
      </c>
      <c r="I421" s="591">
        <v>75962.62</v>
      </c>
      <c r="J421" s="590" t="s">
        <v>5684</v>
      </c>
      <c r="K421" s="686"/>
      <c r="L421" s="686"/>
      <c r="M421" s="686"/>
      <c r="N421" s="686"/>
      <c r="O421" s="686"/>
      <c r="P421" s="686"/>
      <c r="Q421" s="686"/>
      <c r="R421" s="686"/>
      <c r="S421" s="686"/>
      <c r="T421" s="686"/>
      <c r="U421" s="686"/>
      <c r="V421" s="686"/>
      <c r="W421" s="686"/>
      <c r="X421" s="686"/>
      <c r="Y421" s="686"/>
      <c r="Z421" s="686"/>
    </row>
    <row r="422" ht="10.5" customHeight="1">
      <c r="A422" s="589">
        <v>44742.0</v>
      </c>
      <c r="B422" s="590" t="s">
        <v>6033</v>
      </c>
      <c r="C422" s="590" t="s">
        <v>7068</v>
      </c>
      <c r="D422" s="590" t="s">
        <v>7170</v>
      </c>
      <c r="E422" s="591">
        <v>10741.2</v>
      </c>
      <c r="F422" s="591">
        <v>0.0</v>
      </c>
      <c r="G422" s="591">
        <v>12030.14</v>
      </c>
      <c r="H422" s="591">
        <v>10741.2</v>
      </c>
      <c r="I422" s="591">
        <v>1288.94</v>
      </c>
      <c r="J422" s="590" t="s">
        <v>5684</v>
      </c>
      <c r="K422" s="686"/>
      <c r="L422" s="686"/>
      <c r="M422" s="686"/>
      <c r="N422" s="686"/>
      <c r="O422" s="686"/>
      <c r="P422" s="686"/>
      <c r="Q422" s="686"/>
      <c r="R422" s="686"/>
      <c r="S422" s="686"/>
      <c r="T422" s="686"/>
      <c r="U422" s="686"/>
      <c r="V422" s="686"/>
      <c r="W422" s="686"/>
      <c r="X422" s="686"/>
      <c r="Y422" s="686"/>
      <c r="Z422" s="686"/>
    </row>
    <row r="423" ht="10.5" customHeight="1">
      <c r="A423" s="589">
        <v>44742.0</v>
      </c>
      <c r="B423" s="590" t="s">
        <v>6033</v>
      </c>
      <c r="C423" s="590" t="s">
        <v>7068</v>
      </c>
      <c r="D423" s="590" t="s">
        <v>7154</v>
      </c>
      <c r="E423" s="591">
        <v>10741.2</v>
      </c>
      <c r="F423" s="591">
        <v>0.0</v>
      </c>
      <c r="G423" s="591">
        <v>12030.14</v>
      </c>
      <c r="H423" s="591">
        <v>10741.2</v>
      </c>
      <c r="I423" s="591">
        <v>1288.94</v>
      </c>
      <c r="J423" s="590" t="s">
        <v>5684</v>
      </c>
      <c r="K423" s="686"/>
      <c r="L423" s="686"/>
      <c r="M423" s="686"/>
      <c r="N423" s="686"/>
      <c r="O423" s="686"/>
      <c r="P423" s="686"/>
      <c r="Q423" s="686"/>
      <c r="R423" s="686"/>
      <c r="S423" s="686"/>
      <c r="T423" s="686"/>
      <c r="U423" s="686"/>
      <c r="V423" s="686"/>
      <c r="W423" s="686"/>
      <c r="X423" s="686"/>
      <c r="Y423" s="686"/>
      <c r="Z423" s="686"/>
    </row>
    <row r="424" ht="10.5" customHeight="1">
      <c r="A424" s="589">
        <v>44742.0</v>
      </c>
      <c r="B424" s="590" t="s">
        <v>6033</v>
      </c>
      <c r="C424" s="590" t="s">
        <v>7068</v>
      </c>
      <c r="D424" s="590" t="s">
        <v>7203</v>
      </c>
      <c r="E424" s="591">
        <v>133465.6</v>
      </c>
      <c r="F424" s="591">
        <v>0.0</v>
      </c>
      <c r="G424" s="591">
        <v>149481.47</v>
      </c>
      <c r="H424" s="591">
        <v>133465.6</v>
      </c>
      <c r="I424" s="591">
        <v>16015.87</v>
      </c>
      <c r="J424" s="590" t="s">
        <v>5687</v>
      </c>
      <c r="K424" s="686"/>
      <c r="L424" s="686"/>
      <c r="M424" s="686"/>
      <c r="N424" s="686"/>
      <c r="O424" s="686"/>
      <c r="P424" s="686"/>
      <c r="Q424" s="686"/>
      <c r="R424" s="686"/>
      <c r="S424" s="686"/>
      <c r="T424" s="686"/>
      <c r="U424" s="686"/>
      <c r="V424" s="686"/>
      <c r="W424" s="686"/>
      <c r="X424" s="686"/>
      <c r="Y424" s="686"/>
      <c r="Z424" s="686"/>
    </row>
    <row r="425" ht="10.5" customHeight="1">
      <c r="A425" s="570" t="s">
        <v>5773</v>
      </c>
      <c r="B425" s="570"/>
      <c r="C425" s="570"/>
      <c r="D425" s="570"/>
      <c r="E425" s="571">
        <f t="shared" ref="E425:I425" si="23">SUM(E364:E424)</f>
        <v>3884880.01</v>
      </c>
      <c r="F425" s="571">
        <f t="shared" si="23"/>
        <v>0</v>
      </c>
      <c r="G425" s="571">
        <f t="shared" si="23"/>
        <v>4351065.65</v>
      </c>
      <c r="H425" s="571">
        <f t="shared" si="23"/>
        <v>3884880.01</v>
      </c>
      <c r="I425" s="571">
        <f t="shared" si="23"/>
        <v>466185.64</v>
      </c>
      <c r="J425" s="570"/>
      <c r="K425" s="686"/>
      <c r="L425" s="686"/>
      <c r="M425" s="686"/>
      <c r="N425" s="686"/>
      <c r="O425" s="686"/>
      <c r="P425" s="686"/>
      <c r="Q425" s="686"/>
      <c r="R425" s="686"/>
      <c r="S425" s="686"/>
      <c r="T425" s="686"/>
      <c r="U425" s="686"/>
      <c r="V425" s="686"/>
      <c r="W425" s="686"/>
      <c r="X425" s="686"/>
      <c r="Y425" s="686"/>
      <c r="Z425" s="686"/>
    </row>
    <row r="426" ht="12.75" customHeight="1">
      <c r="K426" s="686"/>
      <c r="L426" s="686"/>
      <c r="M426" s="686"/>
      <c r="N426" s="686"/>
      <c r="O426" s="686"/>
      <c r="P426" s="686"/>
      <c r="Q426" s="686"/>
      <c r="R426" s="686"/>
      <c r="S426" s="686"/>
      <c r="T426" s="686"/>
      <c r="U426" s="686"/>
      <c r="V426" s="686"/>
      <c r="W426" s="686"/>
      <c r="X426" s="686"/>
      <c r="Y426" s="686"/>
      <c r="Z426" s="686"/>
    </row>
    <row r="427" ht="10.5" customHeight="1">
      <c r="A427" s="573" t="s">
        <v>5284</v>
      </c>
      <c r="B427" s="573"/>
      <c r="C427" s="573"/>
      <c r="D427" s="573"/>
      <c r="E427" s="574">
        <f t="shared" ref="E427:I427" si="24">SUM(E361,E425)</f>
        <v>3905580.01</v>
      </c>
      <c r="F427" s="574">
        <f t="shared" si="24"/>
        <v>0</v>
      </c>
      <c r="G427" s="574">
        <f t="shared" si="24"/>
        <v>4371765.65</v>
      </c>
      <c r="H427" s="574">
        <f t="shared" si="24"/>
        <v>3905580.01</v>
      </c>
      <c r="I427" s="574">
        <f t="shared" si="24"/>
        <v>466185.64</v>
      </c>
      <c r="J427" s="573"/>
      <c r="K427" s="686"/>
      <c r="L427" s="686"/>
      <c r="M427" s="686"/>
      <c r="N427" s="686"/>
      <c r="O427" s="686"/>
      <c r="P427" s="686"/>
      <c r="Q427" s="686"/>
      <c r="R427" s="686"/>
      <c r="S427" s="686"/>
      <c r="T427" s="686"/>
      <c r="U427" s="686"/>
      <c r="V427" s="686"/>
      <c r="W427" s="686"/>
      <c r="X427" s="686"/>
      <c r="Y427" s="686"/>
      <c r="Z427" s="686"/>
    </row>
    <row r="428" ht="14.25" customHeight="1">
      <c r="K428" s="686"/>
      <c r="L428" s="686"/>
      <c r="M428" s="686"/>
      <c r="N428" s="686"/>
      <c r="O428" s="686"/>
      <c r="P428" s="686"/>
      <c r="Q428" s="686"/>
      <c r="R428" s="686"/>
      <c r="S428" s="686"/>
      <c r="T428" s="686"/>
      <c r="U428" s="686"/>
      <c r="V428" s="686"/>
      <c r="W428" s="686"/>
      <c r="X428" s="686"/>
      <c r="Y428" s="686"/>
      <c r="Z428" s="686"/>
    </row>
    <row r="429" ht="14.25" customHeight="1">
      <c r="A429" s="576"/>
      <c r="B429" s="576"/>
      <c r="C429" s="576"/>
      <c r="D429" s="576"/>
      <c r="E429" s="576"/>
      <c r="F429" s="576"/>
      <c r="G429" s="576"/>
      <c r="H429" s="576"/>
      <c r="I429" s="576"/>
      <c r="J429" s="576"/>
      <c r="K429" s="657"/>
      <c r="L429" s="657"/>
      <c r="M429" s="657"/>
      <c r="N429" s="657"/>
      <c r="O429" s="657"/>
      <c r="P429" s="657"/>
      <c r="Q429" s="657"/>
      <c r="R429" s="657"/>
      <c r="S429" s="657"/>
      <c r="T429" s="657"/>
      <c r="U429" s="657"/>
      <c r="V429" s="657"/>
      <c r="W429" s="657"/>
      <c r="X429" s="657"/>
      <c r="Y429" s="657"/>
      <c r="Z429" s="657"/>
    </row>
    <row r="430" ht="14.25" customHeight="1">
      <c r="K430" s="686"/>
      <c r="L430" s="686"/>
      <c r="M430" s="686"/>
      <c r="N430" s="686"/>
      <c r="O430" s="686"/>
      <c r="P430" s="686"/>
      <c r="Q430" s="686"/>
      <c r="R430" s="686"/>
      <c r="S430" s="686"/>
      <c r="T430" s="686"/>
      <c r="U430" s="686"/>
      <c r="V430" s="686"/>
      <c r="W430" s="686"/>
      <c r="X430" s="686"/>
      <c r="Y430" s="686"/>
      <c r="Z430" s="686"/>
    </row>
    <row r="431" ht="24.75" customHeight="1">
      <c r="A431" s="558" t="s">
        <v>7060</v>
      </c>
      <c r="K431" s="686"/>
      <c r="L431" s="686"/>
      <c r="M431" s="686"/>
      <c r="N431" s="686"/>
      <c r="O431" s="686"/>
      <c r="P431" s="686"/>
      <c r="Q431" s="686"/>
      <c r="R431" s="686"/>
      <c r="S431" s="686"/>
      <c r="T431" s="686"/>
      <c r="U431" s="686"/>
      <c r="V431" s="686"/>
      <c r="W431" s="686"/>
      <c r="X431" s="686"/>
      <c r="Y431" s="686"/>
      <c r="Z431" s="686"/>
    </row>
    <row r="432" ht="18.0" customHeight="1">
      <c r="A432" s="559" t="s">
        <v>5129</v>
      </c>
      <c r="K432" s="686"/>
      <c r="L432" s="686"/>
      <c r="M432" s="686"/>
      <c r="N432" s="686"/>
      <c r="O432" s="686"/>
      <c r="P432" s="686"/>
      <c r="Q432" s="686"/>
      <c r="R432" s="686"/>
      <c r="S432" s="686"/>
      <c r="T432" s="686"/>
      <c r="U432" s="686"/>
      <c r="V432" s="686"/>
      <c r="W432" s="686"/>
      <c r="X432" s="686"/>
      <c r="Y432" s="686"/>
      <c r="Z432" s="686"/>
    </row>
    <row r="433" ht="18.0" customHeight="1">
      <c r="A433" s="559" t="s">
        <v>6223</v>
      </c>
      <c r="K433" s="686"/>
      <c r="L433" s="686"/>
      <c r="M433" s="686"/>
      <c r="N433" s="686"/>
      <c r="O433" s="686"/>
      <c r="P433" s="686"/>
      <c r="Q433" s="686"/>
      <c r="R433" s="686"/>
      <c r="S433" s="686"/>
      <c r="T433" s="686"/>
      <c r="U433" s="686"/>
      <c r="V433" s="686"/>
      <c r="W433" s="686"/>
      <c r="X433" s="686"/>
      <c r="Y433" s="686"/>
      <c r="Z433" s="686"/>
    </row>
    <row r="434" ht="18.0" customHeight="1">
      <c r="A434" s="559" t="s">
        <v>6010</v>
      </c>
      <c r="K434" s="686"/>
      <c r="L434" s="686"/>
      <c r="M434" s="686"/>
      <c r="N434" s="686"/>
      <c r="O434" s="686"/>
      <c r="P434" s="686"/>
      <c r="Q434" s="686"/>
      <c r="R434" s="686"/>
      <c r="S434" s="686"/>
      <c r="T434" s="686"/>
      <c r="U434" s="686"/>
      <c r="V434" s="686"/>
      <c r="W434" s="686"/>
      <c r="X434" s="686"/>
      <c r="Y434" s="686"/>
      <c r="Z434" s="686"/>
    </row>
    <row r="435" ht="12.75" customHeight="1">
      <c r="K435" s="686"/>
      <c r="L435" s="686"/>
      <c r="M435" s="686"/>
      <c r="N435" s="686"/>
      <c r="O435" s="686"/>
      <c r="P435" s="686"/>
      <c r="Q435" s="686"/>
      <c r="R435" s="686"/>
      <c r="S435" s="686"/>
      <c r="T435" s="686"/>
      <c r="U435" s="686"/>
      <c r="V435" s="686"/>
      <c r="W435" s="686"/>
      <c r="X435" s="686"/>
      <c r="Y435" s="686"/>
      <c r="Z435" s="686"/>
    </row>
    <row r="436" ht="25.5" customHeight="1">
      <c r="A436" s="560" t="s">
        <v>7061</v>
      </c>
      <c r="K436" s="686"/>
      <c r="L436" s="686"/>
      <c r="M436" s="686"/>
      <c r="N436" s="686"/>
      <c r="O436" s="686"/>
      <c r="P436" s="686"/>
      <c r="Q436" s="686"/>
      <c r="R436" s="686"/>
      <c r="S436" s="686"/>
      <c r="T436" s="686"/>
      <c r="U436" s="686"/>
      <c r="V436" s="686"/>
      <c r="W436" s="686"/>
      <c r="X436" s="686"/>
      <c r="Y436" s="686"/>
      <c r="Z436" s="686"/>
    </row>
    <row r="437" ht="12.75" customHeight="1">
      <c r="K437" s="686"/>
      <c r="L437" s="686"/>
      <c r="M437" s="686"/>
      <c r="N437" s="686"/>
      <c r="O437" s="686"/>
      <c r="P437" s="686"/>
      <c r="Q437" s="686"/>
      <c r="R437" s="686"/>
      <c r="S437" s="686"/>
      <c r="T437" s="686"/>
      <c r="U437" s="686"/>
      <c r="V437" s="686"/>
      <c r="W437" s="686"/>
      <c r="X437" s="686"/>
      <c r="Y437" s="686"/>
      <c r="Z437" s="686"/>
    </row>
    <row r="438" ht="10.5" customHeight="1">
      <c r="A438" s="561" t="s">
        <v>97</v>
      </c>
      <c r="B438" s="561" t="s">
        <v>5132</v>
      </c>
      <c r="C438" s="561" t="s">
        <v>101</v>
      </c>
      <c r="D438" s="561" t="s">
        <v>5134</v>
      </c>
      <c r="E438" s="562" t="s">
        <v>5135</v>
      </c>
      <c r="F438" s="562" t="s">
        <v>5136</v>
      </c>
      <c r="G438" s="562" t="s">
        <v>5137</v>
      </c>
      <c r="H438" s="562" t="s">
        <v>5138</v>
      </c>
      <c r="I438" s="562" t="s">
        <v>5139</v>
      </c>
      <c r="J438" s="561" t="s">
        <v>5140</v>
      </c>
      <c r="K438" s="686"/>
      <c r="L438" s="686"/>
      <c r="M438" s="686"/>
      <c r="N438" s="686"/>
      <c r="O438" s="686"/>
      <c r="P438" s="686"/>
      <c r="Q438" s="686"/>
      <c r="R438" s="686"/>
      <c r="S438" s="686"/>
      <c r="T438" s="686"/>
      <c r="U438" s="686"/>
      <c r="V438" s="686"/>
      <c r="W438" s="686"/>
      <c r="X438" s="686"/>
      <c r="Y438" s="686"/>
      <c r="Z438" s="686"/>
    </row>
    <row r="439" ht="12.75" customHeight="1">
      <c r="K439" s="686"/>
      <c r="L439" s="686"/>
      <c r="M439" s="686"/>
      <c r="N439" s="686"/>
      <c r="O439" s="686"/>
      <c r="P439" s="686"/>
      <c r="Q439" s="686"/>
      <c r="R439" s="686"/>
      <c r="S439" s="686"/>
      <c r="T439" s="686"/>
      <c r="U439" s="686"/>
      <c r="V439" s="686"/>
      <c r="W439" s="686"/>
      <c r="X439" s="686"/>
      <c r="Y439" s="686"/>
      <c r="Z439" s="686"/>
    </row>
    <row r="440" ht="12.75" customHeight="1">
      <c r="A440" s="564" t="s">
        <v>5632</v>
      </c>
      <c r="B440" s="13"/>
      <c r="C440" s="13"/>
      <c r="D440" s="13"/>
      <c r="E440" s="13"/>
      <c r="F440" s="13"/>
      <c r="G440" s="13"/>
      <c r="H440" s="13"/>
      <c r="I440" s="13"/>
      <c r="J440" s="13"/>
      <c r="K440" s="686"/>
      <c r="L440" s="686"/>
      <c r="M440" s="686"/>
      <c r="N440" s="686"/>
      <c r="O440" s="686"/>
      <c r="P440" s="686"/>
      <c r="Q440" s="686"/>
      <c r="R440" s="686"/>
      <c r="S440" s="686"/>
      <c r="T440" s="686"/>
      <c r="U440" s="686"/>
      <c r="V440" s="686"/>
      <c r="W440" s="686"/>
      <c r="X440" s="686"/>
      <c r="Y440" s="686"/>
      <c r="Z440" s="686"/>
    </row>
    <row r="441" ht="10.5" customHeight="1">
      <c r="A441" s="565">
        <v>44767.0</v>
      </c>
      <c r="B441" s="566" t="s">
        <v>5141</v>
      </c>
      <c r="C441" s="566" t="s">
        <v>7204</v>
      </c>
      <c r="D441" s="566" t="s">
        <v>7205</v>
      </c>
      <c r="E441" s="567">
        <v>900.0</v>
      </c>
      <c r="F441" s="567">
        <v>0.0</v>
      </c>
      <c r="G441" s="567">
        <v>900.0</v>
      </c>
      <c r="H441" s="567">
        <v>900.0</v>
      </c>
      <c r="I441" s="567">
        <v>0.0</v>
      </c>
      <c r="J441" s="566" t="s">
        <v>5660</v>
      </c>
      <c r="K441" s="686"/>
      <c r="L441" s="686"/>
      <c r="M441" s="686"/>
      <c r="N441" s="686"/>
      <c r="O441" s="686"/>
      <c r="P441" s="686"/>
      <c r="Q441" s="686"/>
      <c r="R441" s="686"/>
      <c r="S441" s="686"/>
      <c r="T441" s="686"/>
      <c r="U441" s="686"/>
      <c r="V441" s="686"/>
      <c r="W441" s="686"/>
      <c r="X441" s="686"/>
      <c r="Y441" s="686"/>
      <c r="Z441" s="686"/>
    </row>
    <row r="442" ht="10.5" customHeight="1">
      <c r="A442" s="570" t="s">
        <v>5672</v>
      </c>
      <c r="B442" s="570"/>
      <c r="C442" s="570"/>
      <c r="D442" s="570"/>
      <c r="E442" s="571">
        <f t="shared" ref="E442:I442" si="25">E441</f>
        <v>900</v>
      </c>
      <c r="F442" s="571">
        <f t="shared" si="25"/>
        <v>0</v>
      </c>
      <c r="G442" s="571">
        <f t="shared" si="25"/>
        <v>900</v>
      </c>
      <c r="H442" s="571">
        <f t="shared" si="25"/>
        <v>900</v>
      </c>
      <c r="I442" s="571">
        <f t="shared" si="25"/>
        <v>0</v>
      </c>
      <c r="J442" s="570"/>
      <c r="K442" s="686"/>
      <c r="L442" s="686"/>
      <c r="M442" s="686"/>
      <c r="N442" s="686"/>
      <c r="O442" s="686"/>
      <c r="P442" s="686"/>
      <c r="Q442" s="686"/>
      <c r="R442" s="686"/>
      <c r="S442" s="686"/>
      <c r="T442" s="686"/>
      <c r="U442" s="686"/>
      <c r="V442" s="686"/>
      <c r="W442" s="686"/>
      <c r="X442" s="686"/>
      <c r="Y442" s="686"/>
      <c r="Z442" s="686"/>
    </row>
    <row r="443" ht="12.75" customHeight="1">
      <c r="K443" s="686"/>
      <c r="L443" s="686"/>
      <c r="M443" s="686"/>
      <c r="N443" s="686"/>
      <c r="O443" s="686"/>
      <c r="P443" s="686"/>
      <c r="Q443" s="686"/>
      <c r="R443" s="686"/>
      <c r="S443" s="686"/>
      <c r="T443" s="686"/>
      <c r="U443" s="686"/>
      <c r="V443" s="686"/>
      <c r="W443" s="686"/>
      <c r="X443" s="686"/>
      <c r="Y443" s="686"/>
      <c r="Z443" s="686"/>
    </row>
    <row r="444" ht="12.75" customHeight="1">
      <c r="A444" s="564" t="s">
        <v>5673</v>
      </c>
      <c r="B444" s="13"/>
      <c r="C444" s="13"/>
      <c r="D444" s="13"/>
      <c r="E444" s="13"/>
      <c r="F444" s="13"/>
      <c r="G444" s="13"/>
      <c r="H444" s="13"/>
      <c r="I444" s="13"/>
      <c r="J444" s="13"/>
      <c r="K444" s="686"/>
      <c r="L444" s="686"/>
      <c r="M444" s="686"/>
      <c r="N444" s="686"/>
      <c r="O444" s="686"/>
      <c r="P444" s="686"/>
      <c r="Q444" s="686"/>
      <c r="R444" s="686"/>
      <c r="S444" s="686"/>
      <c r="T444" s="686"/>
      <c r="U444" s="686"/>
      <c r="V444" s="686"/>
      <c r="W444" s="686"/>
      <c r="X444" s="686"/>
      <c r="Y444" s="686"/>
      <c r="Z444" s="686"/>
    </row>
    <row r="445" ht="10.5" customHeight="1">
      <c r="A445" s="565">
        <v>44747.0</v>
      </c>
      <c r="B445" s="566" t="s">
        <v>6033</v>
      </c>
      <c r="C445" s="566" t="s">
        <v>7068</v>
      </c>
      <c r="D445" s="566" t="s">
        <v>7206</v>
      </c>
      <c r="E445" s="567">
        <v>65744.04</v>
      </c>
      <c r="F445" s="567">
        <v>0.0</v>
      </c>
      <c r="G445" s="567">
        <v>73633.32</v>
      </c>
      <c r="H445" s="567">
        <v>65744.04</v>
      </c>
      <c r="I445" s="567">
        <v>7889.28</v>
      </c>
      <c r="J445" s="566" t="s">
        <v>5706</v>
      </c>
      <c r="K445" s="686"/>
      <c r="L445" s="686"/>
      <c r="M445" s="686"/>
      <c r="N445" s="686"/>
      <c r="O445" s="686"/>
      <c r="P445" s="686"/>
      <c r="Q445" s="686"/>
      <c r="R445" s="686"/>
      <c r="S445" s="686"/>
      <c r="T445" s="686"/>
      <c r="U445" s="686"/>
      <c r="V445" s="686"/>
      <c r="W445" s="686"/>
      <c r="X445" s="686"/>
      <c r="Y445" s="686"/>
      <c r="Z445" s="686"/>
    </row>
    <row r="446" ht="10.5" customHeight="1">
      <c r="A446" s="565">
        <v>44747.0</v>
      </c>
      <c r="B446" s="566" t="s">
        <v>6033</v>
      </c>
      <c r="C446" s="566" t="s">
        <v>7068</v>
      </c>
      <c r="D446" s="566" t="s">
        <v>7207</v>
      </c>
      <c r="E446" s="567">
        <v>4630.5</v>
      </c>
      <c r="F446" s="567">
        <v>0.0</v>
      </c>
      <c r="G446" s="567">
        <v>5186.16</v>
      </c>
      <c r="H446" s="567">
        <v>4630.5</v>
      </c>
      <c r="I446" s="567">
        <v>555.66</v>
      </c>
      <c r="J446" s="566" t="s">
        <v>5681</v>
      </c>
      <c r="K446" s="686"/>
      <c r="L446" s="686"/>
      <c r="M446" s="686"/>
      <c r="N446" s="686"/>
      <c r="O446" s="686"/>
      <c r="P446" s="686"/>
      <c r="Q446" s="686"/>
      <c r="R446" s="686"/>
      <c r="S446" s="686"/>
      <c r="T446" s="686"/>
      <c r="U446" s="686"/>
      <c r="V446" s="686"/>
      <c r="W446" s="686"/>
      <c r="X446" s="686"/>
      <c r="Y446" s="686"/>
      <c r="Z446" s="686"/>
    </row>
    <row r="447" ht="10.5" customHeight="1">
      <c r="A447" s="565">
        <v>44747.0</v>
      </c>
      <c r="B447" s="566" t="s">
        <v>6033</v>
      </c>
      <c r="C447" s="566" t="s">
        <v>7068</v>
      </c>
      <c r="D447" s="566" t="s">
        <v>7207</v>
      </c>
      <c r="E447" s="567">
        <v>9261.0</v>
      </c>
      <c r="F447" s="567">
        <v>0.0</v>
      </c>
      <c r="G447" s="567">
        <v>10372.32</v>
      </c>
      <c r="H447" s="567">
        <v>9261.0</v>
      </c>
      <c r="I447" s="567">
        <v>1111.32</v>
      </c>
      <c r="J447" s="566" t="s">
        <v>5681</v>
      </c>
      <c r="K447" s="686"/>
      <c r="L447" s="686"/>
      <c r="M447" s="686"/>
      <c r="N447" s="686"/>
      <c r="O447" s="686"/>
      <c r="P447" s="686"/>
      <c r="Q447" s="686"/>
      <c r="R447" s="686"/>
      <c r="S447" s="686"/>
      <c r="T447" s="686"/>
      <c r="U447" s="686"/>
      <c r="V447" s="686"/>
      <c r="W447" s="686"/>
      <c r="X447" s="686"/>
      <c r="Y447" s="686"/>
      <c r="Z447" s="686"/>
    </row>
    <row r="448" ht="10.5" customHeight="1">
      <c r="A448" s="565">
        <v>44747.0</v>
      </c>
      <c r="B448" s="566" t="s">
        <v>6033</v>
      </c>
      <c r="C448" s="566" t="s">
        <v>7068</v>
      </c>
      <c r="D448" s="566" t="s">
        <v>7207</v>
      </c>
      <c r="E448" s="567">
        <v>2000.0</v>
      </c>
      <c r="F448" s="567">
        <v>0.0</v>
      </c>
      <c r="G448" s="567">
        <v>2240.0</v>
      </c>
      <c r="H448" s="567">
        <v>2000.0</v>
      </c>
      <c r="I448" s="567">
        <v>240.0</v>
      </c>
      <c r="J448" s="566" t="s">
        <v>5681</v>
      </c>
      <c r="K448" s="686"/>
      <c r="L448" s="686"/>
      <c r="M448" s="686"/>
      <c r="N448" s="686"/>
      <c r="O448" s="686"/>
      <c r="P448" s="686"/>
      <c r="Q448" s="686"/>
      <c r="R448" s="686"/>
      <c r="S448" s="686"/>
      <c r="T448" s="686"/>
      <c r="U448" s="686"/>
      <c r="V448" s="686"/>
      <c r="W448" s="686"/>
      <c r="X448" s="686"/>
      <c r="Y448" s="686"/>
      <c r="Z448" s="686"/>
    </row>
    <row r="449" ht="10.5" customHeight="1">
      <c r="A449" s="565">
        <v>44749.0</v>
      </c>
      <c r="B449" s="566" t="s">
        <v>6033</v>
      </c>
      <c r="C449" s="566" t="s">
        <v>7078</v>
      </c>
      <c r="D449" s="566" t="s">
        <v>7208</v>
      </c>
      <c r="E449" s="567">
        <v>1284.02</v>
      </c>
      <c r="F449" s="567">
        <v>0.0</v>
      </c>
      <c r="G449" s="567">
        <v>1438.1</v>
      </c>
      <c r="H449" s="567">
        <v>1284.02</v>
      </c>
      <c r="I449" s="567">
        <v>154.08</v>
      </c>
      <c r="J449" s="566" t="s">
        <v>5677</v>
      </c>
      <c r="K449" s="686"/>
      <c r="L449" s="686"/>
      <c r="M449" s="686"/>
      <c r="N449" s="686"/>
      <c r="O449" s="686"/>
      <c r="P449" s="686"/>
      <c r="Q449" s="686"/>
      <c r="R449" s="686"/>
      <c r="S449" s="686"/>
      <c r="T449" s="686"/>
      <c r="U449" s="686"/>
      <c r="V449" s="686"/>
      <c r="W449" s="686"/>
      <c r="X449" s="686"/>
      <c r="Y449" s="686"/>
      <c r="Z449" s="686"/>
    </row>
    <row r="450" ht="10.5" customHeight="1">
      <c r="A450" s="565">
        <v>44749.0</v>
      </c>
      <c r="B450" s="566" t="s">
        <v>6033</v>
      </c>
      <c r="C450" s="566" t="s">
        <v>7078</v>
      </c>
      <c r="D450" s="566" t="s">
        <v>7209</v>
      </c>
      <c r="E450" s="567">
        <v>1284.02</v>
      </c>
      <c r="F450" s="567">
        <v>0.0</v>
      </c>
      <c r="G450" s="567">
        <v>1438.1</v>
      </c>
      <c r="H450" s="567">
        <v>1284.02</v>
      </c>
      <c r="I450" s="567">
        <v>154.08</v>
      </c>
      <c r="J450" s="566" t="s">
        <v>5677</v>
      </c>
      <c r="K450" s="686"/>
      <c r="L450" s="686"/>
      <c r="M450" s="686"/>
      <c r="N450" s="686"/>
      <c r="O450" s="686"/>
      <c r="P450" s="686"/>
      <c r="Q450" s="686"/>
      <c r="R450" s="686"/>
      <c r="S450" s="686"/>
      <c r="T450" s="686"/>
      <c r="U450" s="686"/>
      <c r="V450" s="686"/>
      <c r="W450" s="686"/>
      <c r="X450" s="686"/>
      <c r="Y450" s="686"/>
      <c r="Z450" s="686"/>
    </row>
    <row r="451" ht="10.5" customHeight="1">
      <c r="A451" s="565">
        <v>44750.0</v>
      </c>
      <c r="B451" s="566" t="s">
        <v>5141</v>
      </c>
      <c r="C451" s="566" t="s">
        <v>7210</v>
      </c>
      <c r="D451" s="566" t="s">
        <v>7211</v>
      </c>
      <c r="E451" s="567">
        <v>44.64</v>
      </c>
      <c r="F451" s="567">
        <v>0.0</v>
      </c>
      <c r="G451" s="567">
        <v>50.0</v>
      </c>
      <c r="H451" s="567">
        <v>44.64</v>
      </c>
      <c r="I451" s="567">
        <v>5.36</v>
      </c>
      <c r="J451" s="566" t="s">
        <v>5700</v>
      </c>
      <c r="K451" s="686"/>
      <c r="L451" s="686"/>
      <c r="M451" s="686"/>
      <c r="N451" s="686"/>
      <c r="O451" s="686"/>
      <c r="P451" s="686"/>
      <c r="Q451" s="686"/>
      <c r="R451" s="686"/>
      <c r="S451" s="686"/>
      <c r="T451" s="686"/>
      <c r="U451" s="686"/>
      <c r="V451" s="686"/>
      <c r="W451" s="686"/>
      <c r="X451" s="686"/>
      <c r="Y451" s="686"/>
      <c r="Z451" s="686"/>
    </row>
    <row r="452" ht="10.5" customHeight="1">
      <c r="A452" s="565">
        <v>44754.0</v>
      </c>
      <c r="B452" s="566" t="s">
        <v>6033</v>
      </c>
      <c r="C452" s="566" t="s">
        <v>7078</v>
      </c>
      <c r="D452" s="566" t="s">
        <v>7212</v>
      </c>
      <c r="E452" s="567">
        <v>1284.02</v>
      </c>
      <c r="F452" s="567">
        <v>0.0</v>
      </c>
      <c r="G452" s="567">
        <v>1438.1</v>
      </c>
      <c r="H452" s="567">
        <v>1284.02</v>
      </c>
      <c r="I452" s="567">
        <v>154.08</v>
      </c>
      <c r="J452" s="566" t="s">
        <v>5677</v>
      </c>
      <c r="K452" s="686"/>
      <c r="L452" s="686"/>
      <c r="M452" s="686"/>
      <c r="N452" s="686"/>
      <c r="O452" s="686"/>
      <c r="P452" s="686"/>
      <c r="Q452" s="686"/>
      <c r="R452" s="686"/>
      <c r="S452" s="686"/>
      <c r="T452" s="686"/>
      <c r="U452" s="686"/>
      <c r="V452" s="686"/>
      <c r="W452" s="686"/>
      <c r="X452" s="686"/>
      <c r="Y452" s="686"/>
      <c r="Z452" s="686"/>
    </row>
    <row r="453" ht="10.5" customHeight="1">
      <c r="A453" s="565">
        <v>44757.0</v>
      </c>
      <c r="B453" s="566" t="s">
        <v>6033</v>
      </c>
      <c r="C453" s="566" t="s">
        <v>7068</v>
      </c>
      <c r="D453" s="566" t="s">
        <v>7154</v>
      </c>
      <c r="E453" s="567">
        <v>633021.79</v>
      </c>
      <c r="F453" s="567">
        <v>0.0</v>
      </c>
      <c r="G453" s="567">
        <v>708984.41</v>
      </c>
      <c r="H453" s="567">
        <v>633021.79</v>
      </c>
      <c r="I453" s="567">
        <v>75962.62</v>
      </c>
      <c r="J453" s="566" t="s">
        <v>5684</v>
      </c>
      <c r="K453" s="686"/>
      <c r="L453" s="686"/>
      <c r="M453" s="686"/>
      <c r="N453" s="686"/>
      <c r="O453" s="686"/>
      <c r="P453" s="686"/>
      <c r="Q453" s="686"/>
      <c r="R453" s="686"/>
      <c r="S453" s="686"/>
      <c r="T453" s="686"/>
      <c r="U453" s="686"/>
      <c r="V453" s="686"/>
      <c r="W453" s="686"/>
      <c r="X453" s="686"/>
      <c r="Y453" s="686"/>
      <c r="Z453" s="686"/>
    </row>
    <row r="454" ht="10.5" customHeight="1">
      <c r="A454" s="565">
        <v>44757.0</v>
      </c>
      <c r="B454" s="566" t="s">
        <v>6033</v>
      </c>
      <c r="C454" s="566" t="s">
        <v>7068</v>
      </c>
      <c r="D454" s="566" t="s">
        <v>7213</v>
      </c>
      <c r="E454" s="567">
        <v>133465.6</v>
      </c>
      <c r="F454" s="567">
        <v>0.0</v>
      </c>
      <c r="G454" s="567">
        <v>149481.47</v>
      </c>
      <c r="H454" s="567">
        <v>133465.6</v>
      </c>
      <c r="I454" s="567">
        <v>16015.87</v>
      </c>
      <c r="J454" s="566" t="s">
        <v>5687</v>
      </c>
      <c r="K454" s="686"/>
      <c r="L454" s="686"/>
      <c r="M454" s="686"/>
      <c r="N454" s="686"/>
      <c r="O454" s="686"/>
      <c r="P454" s="686"/>
      <c r="Q454" s="686"/>
      <c r="R454" s="686"/>
      <c r="S454" s="686"/>
      <c r="T454" s="686"/>
      <c r="U454" s="686"/>
      <c r="V454" s="686"/>
      <c r="W454" s="686"/>
      <c r="X454" s="686"/>
      <c r="Y454" s="686"/>
      <c r="Z454" s="686"/>
    </row>
    <row r="455" ht="10.5" customHeight="1">
      <c r="A455" s="565">
        <v>44757.0</v>
      </c>
      <c r="B455" s="566" t="s">
        <v>6033</v>
      </c>
      <c r="C455" s="566" t="s">
        <v>7068</v>
      </c>
      <c r="D455" s="566" t="s">
        <v>7214</v>
      </c>
      <c r="E455" s="567">
        <v>21482.38</v>
      </c>
      <c r="F455" s="567">
        <v>0.0</v>
      </c>
      <c r="G455" s="567">
        <v>24060.27</v>
      </c>
      <c r="H455" s="567">
        <v>21482.38</v>
      </c>
      <c r="I455" s="567">
        <v>2577.89</v>
      </c>
      <c r="J455" s="566" t="s">
        <v>5684</v>
      </c>
      <c r="K455" s="686"/>
      <c r="L455" s="686"/>
      <c r="M455" s="686"/>
      <c r="N455" s="686"/>
      <c r="O455" s="686"/>
      <c r="P455" s="686"/>
      <c r="Q455" s="686"/>
      <c r="R455" s="686"/>
      <c r="S455" s="686"/>
      <c r="T455" s="686"/>
      <c r="U455" s="686"/>
      <c r="V455" s="686"/>
      <c r="W455" s="686"/>
      <c r="X455" s="686"/>
      <c r="Y455" s="686"/>
      <c r="Z455" s="686"/>
    </row>
    <row r="456" ht="10.5" customHeight="1">
      <c r="A456" s="565">
        <v>44762.0</v>
      </c>
      <c r="B456" s="566" t="s">
        <v>6033</v>
      </c>
      <c r="C456" s="566" t="s">
        <v>7081</v>
      </c>
      <c r="D456" s="566" t="s">
        <v>7215</v>
      </c>
      <c r="E456" s="567">
        <v>170000.0</v>
      </c>
      <c r="F456" s="567">
        <v>0.0</v>
      </c>
      <c r="G456" s="567">
        <v>190400.0</v>
      </c>
      <c r="H456" s="567">
        <v>170000.0</v>
      </c>
      <c r="I456" s="567">
        <v>20400.0</v>
      </c>
      <c r="J456" s="566" t="s">
        <v>5677</v>
      </c>
      <c r="K456" s="686"/>
      <c r="L456" s="686"/>
      <c r="M456" s="686"/>
      <c r="N456" s="686"/>
      <c r="O456" s="686"/>
      <c r="P456" s="686"/>
      <c r="Q456" s="686"/>
      <c r="R456" s="686"/>
      <c r="S456" s="686"/>
      <c r="T456" s="686"/>
      <c r="U456" s="686"/>
      <c r="V456" s="686"/>
      <c r="W456" s="686"/>
      <c r="X456" s="686"/>
      <c r="Y456" s="686"/>
      <c r="Z456" s="686"/>
    </row>
    <row r="457" ht="10.5" customHeight="1">
      <c r="A457" s="565">
        <v>44762.0</v>
      </c>
      <c r="B457" s="566" t="s">
        <v>6033</v>
      </c>
      <c r="C457" s="566" t="s">
        <v>7216</v>
      </c>
      <c r="D457" s="566" t="s">
        <v>7217</v>
      </c>
      <c r="E457" s="567">
        <v>26724.14</v>
      </c>
      <c r="F457" s="567">
        <v>0.0</v>
      </c>
      <c r="G457" s="567">
        <v>29931.04</v>
      </c>
      <c r="H457" s="567">
        <v>26724.14</v>
      </c>
      <c r="I457" s="567">
        <v>3206.9</v>
      </c>
      <c r="J457" s="566" t="s">
        <v>5677</v>
      </c>
      <c r="K457" s="686"/>
      <c r="L457" s="686"/>
      <c r="M457" s="686"/>
      <c r="N457" s="686"/>
      <c r="O457" s="686"/>
      <c r="P457" s="686"/>
      <c r="Q457" s="686"/>
      <c r="R457" s="686"/>
      <c r="S457" s="686"/>
      <c r="T457" s="686"/>
      <c r="U457" s="686"/>
      <c r="V457" s="686"/>
      <c r="W457" s="686"/>
      <c r="X457" s="686"/>
      <c r="Y457" s="686"/>
      <c r="Z457" s="686"/>
    </row>
    <row r="458" ht="10.5" customHeight="1">
      <c r="A458" s="565">
        <v>44762.0</v>
      </c>
      <c r="B458" s="566" t="s">
        <v>6033</v>
      </c>
      <c r="C458" s="566" t="s">
        <v>7216</v>
      </c>
      <c r="D458" s="566" t="s">
        <v>7217</v>
      </c>
      <c r="E458" s="567">
        <v>23275.85</v>
      </c>
      <c r="F458" s="567">
        <v>0.0</v>
      </c>
      <c r="G458" s="567">
        <v>26068.96</v>
      </c>
      <c r="H458" s="567">
        <v>23275.85</v>
      </c>
      <c r="I458" s="567">
        <v>2793.11</v>
      </c>
      <c r="J458" s="566" t="s">
        <v>5677</v>
      </c>
      <c r="K458" s="686"/>
      <c r="L458" s="686"/>
      <c r="M458" s="686"/>
      <c r="N458" s="686"/>
      <c r="O458" s="686"/>
      <c r="P458" s="686"/>
      <c r="Q458" s="686"/>
      <c r="R458" s="686"/>
      <c r="S458" s="686"/>
      <c r="T458" s="686"/>
      <c r="U458" s="686"/>
      <c r="V458" s="686"/>
      <c r="W458" s="686"/>
      <c r="X458" s="686"/>
      <c r="Y458" s="686"/>
      <c r="Z458" s="686"/>
    </row>
    <row r="459" ht="10.5" customHeight="1">
      <c r="A459" s="565">
        <v>44762.0</v>
      </c>
      <c r="B459" s="566" t="s">
        <v>6033</v>
      </c>
      <c r="C459" s="566" t="s">
        <v>7068</v>
      </c>
      <c r="D459" s="566" t="s">
        <v>7218</v>
      </c>
      <c r="E459" s="567">
        <v>63124.08</v>
      </c>
      <c r="F459" s="567">
        <v>0.0</v>
      </c>
      <c r="G459" s="567">
        <v>70698.97</v>
      </c>
      <c r="H459" s="567">
        <v>63124.08</v>
      </c>
      <c r="I459" s="567">
        <v>7574.89</v>
      </c>
      <c r="J459" s="566" t="s">
        <v>5706</v>
      </c>
      <c r="K459" s="686"/>
      <c r="L459" s="686"/>
      <c r="M459" s="686"/>
      <c r="N459" s="686"/>
      <c r="O459" s="686"/>
      <c r="P459" s="686"/>
      <c r="Q459" s="686"/>
      <c r="R459" s="686"/>
      <c r="S459" s="686"/>
      <c r="T459" s="686"/>
      <c r="U459" s="686"/>
      <c r="V459" s="686"/>
      <c r="W459" s="686"/>
      <c r="X459" s="686"/>
      <c r="Y459" s="686"/>
      <c r="Z459" s="686"/>
    </row>
    <row r="460" ht="10.5" customHeight="1">
      <c r="A460" s="565">
        <v>44762.0</v>
      </c>
      <c r="B460" s="566" t="s">
        <v>6033</v>
      </c>
      <c r="C460" s="566" t="s">
        <v>7216</v>
      </c>
      <c r="D460" s="566" t="s">
        <v>7219</v>
      </c>
      <c r="E460" s="567">
        <v>23275.86</v>
      </c>
      <c r="F460" s="567">
        <v>0.0</v>
      </c>
      <c r="G460" s="567">
        <v>26068.96</v>
      </c>
      <c r="H460" s="567">
        <v>23275.86</v>
      </c>
      <c r="I460" s="567">
        <v>2793.1</v>
      </c>
      <c r="J460" s="566" t="s">
        <v>5677</v>
      </c>
      <c r="K460" s="686"/>
      <c r="L460" s="686"/>
      <c r="M460" s="686"/>
      <c r="N460" s="686"/>
      <c r="O460" s="686"/>
      <c r="P460" s="686"/>
      <c r="Q460" s="686"/>
      <c r="R460" s="686"/>
      <c r="S460" s="686"/>
      <c r="T460" s="686"/>
      <c r="U460" s="686"/>
      <c r="V460" s="686"/>
      <c r="W460" s="686"/>
      <c r="X460" s="686"/>
      <c r="Y460" s="686"/>
      <c r="Z460" s="686"/>
    </row>
    <row r="461" ht="10.5" customHeight="1">
      <c r="A461" s="565">
        <v>44762.0</v>
      </c>
      <c r="B461" s="566" t="s">
        <v>6033</v>
      </c>
      <c r="C461" s="566" t="s">
        <v>7216</v>
      </c>
      <c r="D461" s="566" t="s">
        <v>7219</v>
      </c>
      <c r="E461" s="567">
        <v>20272.53</v>
      </c>
      <c r="F461" s="567">
        <v>0.0</v>
      </c>
      <c r="G461" s="567">
        <v>22705.23</v>
      </c>
      <c r="H461" s="567">
        <v>20272.53</v>
      </c>
      <c r="I461" s="567">
        <v>2432.7</v>
      </c>
      <c r="J461" s="566" t="s">
        <v>5677</v>
      </c>
      <c r="K461" s="686"/>
      <c r="L461" s="686"/>
      <c r="M461" s="686"/>
      <c r="N461" s="686"/>
      <c r="O461" s="686"/>
      <c r="P461" s="686"/>
      <c r="Q461" s="686"/>
      <c r="R461" s="686"/>
      <c r="S461" s="686"/>
      <c r="T461" s="686"/>
      <c r="U461" s="686"/>
      <c r="V461" s="686"/>
      <c r="W461" s="686"/>
      <c r="X461" s="686"/>
      <c r="Y461" s="686"/>
      <c r="Z461" s="686"/>
    </row>
    <row r="462" ht="10.5" customHeight="1">
      <c r="A462" s="565">
        <v>44762.0</v>
      </c>
      <c r="B462" s="566" t="s">
        <v>6033</v>
      </c>
      <c r="C462" s="566" t="s">
        <v>7068</v>
      </c>
      <c r="D462" s="566" t="s">
        <v>7218</v>
      </c>
      <c r="E462" s="567">
        <v>582.88</v>
      </c>
      <c r="F462" s="567">
        <v>0.0</v>
      </c>
      <c r="G462" s="567">
        <v>652.83</v>
      </c>
      <c r="H462" s="567">
        <v>582.88</v>
      </c>
      <c r="I462" s="567">
        <v>69.95</v>
      </c>
      <c r="J462" s="566" t="s">
        <v>5706</v>
      </c>
      <c r="K462" s="686"/>
      <c r="L462" s="686"/>
      <c r="M462" s="686"/>
      <c r="N462" s="686"/>
      <c r="O462" s="686"/>
      <c r="P462" s="686"/>
      <c r="Q462" s="686"/>
      <c r="R462" s="686"/>
      <c r="S462" s="686"/>
      <c r="T462" s="686"/>
      <c r="U462" s="686"/>
      <c r="V462" s="686"/>
      <c r="W462" s="686"/>
      <c r="X462" s="686"/>
      <c r="Y462" s="686"/>
      <c r="Z462" s="686"/>
    </row>
    <row r="463" ht="10.5" customHeight="1">
      <c r="A463" s="565">
        <v>44769.0</v>
      </c>
      <c r="B463" s="566" t="s">
        <v>6033</v>
      </c>
      <c r="C463" s="566" t="s">
        <v>7162</v>
      </c>
      <c r="D463" s="566" t="s">
        <v>7220</v>
      </c>
      <c r="E463" s="567">
        <v>4464.29</v>
      </c>
      <c r="F463" s="567">
        <v>0.0</v>
      </c>
      <c r="G463" s="567">
        <v>5000.0</v>
      </c>
      <c r="H463" s="567">
        <v>4464.29</v>
      </c>
      <c r="I463" s="567">
        <v>535.71</v>
      </c>
      <c r="J463" s="566" t="s">
        <v>5660</v>
      </c>
      <c r="K463" s="686"/>
      <c r="L463" s="686"/>
      <c r="M463" s="686"/>
      <c r="N463" s="686"/>
      <c r="O463" s="686"/>
      <c r="P463" s="686"/>
      <c r="Q463" s="686"/>
      <c r="R463" s="686"/>
      <c r="S463" s="686"/>
      <c r="T463" s="686"/>
      <c r="U463" s="686"/>
      <c r="V463" s="686"/>
      <c r="W463" s="686"/>
      <c r="X463" s="686"/>
      <c r="Y463" s="686"/>
      <c r="Z463" s="686"/>
    </row>
    <row r="464" ht="10.5" customHeight="1">
      <c r="A464" s="565">
        <v>44770.0</v>
      </c>
      <c r="B464" s="566" t="s">
        <v>6033</v>
      </c>
      <c r="C464" s="566" t="s">
        <v>7068</v>
      </c>
      <c r="D464" s="566" t="s">
        <v>7221</v>
      </c>
      <c r="E464" s="567">
        <v>1734.38</v>
      </c>
      <c r="F464" s="567">
        <v>0.0</v>
      </c>
      <c r="G464" s="567">
        <v>1942.51</v>
      </c>
      <c r="H464" s="567">
        <v>1734.38</v>
      </c>
      <c r="I464" s="567">
        <v>208.13</v>
      </c>
      <c r="J464" s="566" t="s">
        <v>5234</v>
      </c>
      <c r="K464" s="686"/>
      <c r="L464" s="686"/>
      <c r="M464" s="686"/>
      <c r="N464" s="686"/>
      <c r="O464" s="686"/>
      <c r="P464" s="686"/>
      <c r="Q464" s="686"/>
      <c r="R464" s="686"/>
      <c r="S464" s="686"/>
      <c r="T464" s="686"/>
      <c r="U464" s="686"/>
      <c r="V464" s="686"/>
      <c r="W464" s="686"/>
      <c r="X464" s="686"/>
      <c r="Y464" s="686"/>
      <c r="Z464" s="686"/>
    </row>
    <row r="465" ht="10.5" customHeight="1">
      <c r="A465" s="565">
        <v>44770.0</v>
      </c>
      <c r="B465" s="566" t="s">
        <v>6033</v>
      </c>
      <c r="C465" s="566" t="s">
        <v>7068</v>
      </c>
      <c r="D465" s="566" t="s">
        <v>7222</v>
      </c>
      <c r="E465" s="567">
        <v>1147.76</v>
      </c>
      <c r="F465" s="567">
        <v>0.0</v>
      </c>
      <c r="G465" s="567">
        <v>1285.49</v>
      </c>
      <c r="H465" s="567">
        <v>1147.76</v>
      </c>
      <c r="I465" s="567">
        <v>137.73</v>
      </c>
      <c r="J465" s="566" t="s">
        <v>5234</v>
      </c>
      <c r="K465" s="686"/>
      <c r="L465" s="686"/>
      <c r="M465" s="686"/>
      <c r="N465" s="686"/>
      <c r="O465" s="686"/>
      <c r="P465" s="686"/>
      <c r="Q465" s="686"/>
      <c r="R465" s="686"/>
      <c r="S465" s="686"/>
      <c r="T465" s="686"/>
      <c r="U465" s="686"/>
      <c r="V465" s="686"/>
      <c r="W465" s="686"/>
      <c r="X465" s="686"/>
      <c r="Y465" s="686"/>
      <c r="Z465" s="686"/>
    </row>
    <row r="466" ht="10.5" customHeight="1">
      <c r="A466" s="565">
        <v>44772.0</v>
      </c>
      <c r="B466" s="566" t="s">
        <v>6033</v>
      </c>
      <c r="C466" s="566" t="s">
        <v>6101</v>
      </c>
      <c r="D466" s="566" t="s">
        <v>7223</v>
      </c>
      <c r="E466" s="567">
        <v>267.86</v>
      </c>
      <c r="F466" s="567">
        <v>0.0</v>
      </c>
      <c r="G466" s="567">
        <v>300.0</v>
      </c>
      <c r="H466" s="567">
        <v>267.86</v>
      </c>
      <c r="I466" s="567">
        <v>32.14</v>
      </c>
      <c r="J466" s="566" t="s">
        <v>5660</v>
      </c>
      <c r="K466" s="686"/>
      <c r="L466" s="686"/>
      <c r="M466" s="686"/>
      <c r="N466" s="686"/>
      <c r="O466" s="686"/>
      <c r="P466" s="686"/>
      <c r="Q466" s="686"/>
      <c r="R466" s="686"/>
      <c r="S466" s="686"/>
      <c r="T466" s="686"/>
      <c r="U466" s="686"/>
      <c r="V466" s="686"/>
      <c r="W466" s="686"/>
      <c r="X466" s="686"/>
      <c r="Y466" s="686"/>
      <c r="Z466" s="686"/>
    </row>
    <row r="467" ht="10.5" customHeight="1">
      <c r="A467" s="570" t="s">
        <v>5773</v>
      </c>
      <c r="B467" s="570"/>
      <c r="C467" s="570"/>
      <c r="D467" s="570"/>
      <c r="E467" s="571">
        <f t="shared" ref="E467:I467" si="26">SUM(E445:E466)</f>
        <v>1208371.64</v>
      </c>
      <c r="F467" s="571">
        <f t="shared" si="26"/>
        <v>0</v>
      </c>
      <c r="G467" s="571">
        <f t="shared" si="26"/>
        <v>1353376.24</v>
      </c>
      <c r="H467" s="571">
        <f t="shared" si="26"/>
        <v>1208371.64</v>
      </c>
      <c r="I467" s="571">
        <f t="shared" si="26"/>
        <v>145004.6</v>
      </c>
      <c r="J467" s="570"/>
      <c r="K467" s="686"/>
      <c r="L467" s="686"/>
      <c r="M467" s="686"/>
      <c r="N467" s="686"/>
      <c r="O467" s="686"/>
      <c r="P467" s="686"/>
      <c r="Q467" s="686"/>
      <c r="R467" s="686"/>
      <c r="S467" s="686"/>
      <c r="T467" s="686"/>
      <c r="U467" s="686"/>
      <c r="V467" s="686"/>
      <c r="W467" s="686"/>
      <c r="X467" s="686"/>
      <c r="Y467" s="686"/>
      <c r="Z467" s="686"/>
    </row>
    <row r="468" ht="12.75" customHeight="1">
      <c r="K468" s="686"/>
      <c r="L468" s="686"/>
      <c r="M468" s="686"/>
      <c r="N468" s="686"/>
      <c r="O468" s="686"/>
      <c r="P468" s="686"/>
      <c r="Q468" s="686"/>
      <c r="R468" s="686"/>
      <c r="S468" s="686"/>
      <c r="T468" s="686"/>
      <c r="U468" s="686"/>
      <c r="V468" s="686"/>
      <c r="W468" s="686"/>
      <c r="X468" s="686"/>
      <c r="Y468" s="686"/>
      <c r="Z468" s="686"/>
    </row>
    <row r="469" ht="10.5" customHeight="1">
      <c r="A469" s="573" t="s">
        <v>5284</v>
      </c>
      <c r="B469" s="573"/>
      <c r="C469" s="573"/>
      <c r="D469" s="573"/>
      <c r="E469" s="574">
        <f t="shared" ref="E469:I469" si="27">SUM(E442,E467)</f>
        <v>1209271.64</v>
      </c>
      <c r="F469" s="574">
        <f t="shared" si="27"/>
        <v>0</v>
      </c>
      <c r="G469" s="574">
        <f t="shared" si="27"/>
        <v>1354276.24</v>
      </c>
      <c r="H469" s="574">
        <f t="shared" si="27"/>
        <v>1209271.64</v>
      </c>
      <c r="I469" s="574">
        <f t="shared" si="27"/>
        <v>145004.6</v>
      </c>
      <c r="J469" s="573"/>
      <c r="K469" s="686"/>
      <c r="L469" s="686"/>
      <c r="M469" s="686"/>
      <c r="N469" s="686"/>
      <c r="O469" s="686"/>
      <c r="P469" s="686"/>
      <c r="Q469" s="686"/>
      <c r="R469" s="686"/>
      <c r="S469" s="686"/>
      <c r="T469" s="686"/>
      <c r="U469" s="686"/>
      <c r="V469" s="686"/>
      <c r="W469" s="686"/>
      <c r="X469" s="686"/>
      <c r="Y469" s="686"/>
      <c r="Z469" s="686"/>
    </row>
    <row r="470" ht="14.25" customHeight="1">
      <c r="K470" s="686"/>
      <c r="L470" s="686"/>
      <c r="M470" s="686"/>
      <c r="N470" s="686"/>
      <c r="O470" s="686"/>
      <c r="P470" s="686"/>
      <c r="Q470" s="686"/>
      <c r="R470" s="686"/>
      <c r="S470" s="686"/>
      <c r="T470" s="686"/>
      <c r="U470" s="686"/>
      <c r="V470" s="686"/>
      <c r="W470" s="686"/>
      <c r="X470" s="686"/>
      <c r="Y470" s="686"/>
      <c r="Z470" s="686"/>
    </row>
    <row r="471" ht="14.25" customHeight="1">
      <c r="A471" s="576"/>
      <c r="B471" s="576"/>
      <c r="C471" s="576"/>
      <c r="D471" s="576"/>
      <c r="E471" s="576"/>
      <c r="F471" s="576"/>
      <c r="G471" s="576"/>
      <c r="H471" s="576"/>
      <c r="I471" s="576"/>
      <c r="J471" s="576"/>
      <c r="K471" s="657"/>
      <c r="L471" s="657"/>
      <c r="M471" s="657"/>
      <c r="N471" s="657"/>
      <c r="O471" s="657"/>
      <c r="P471" s="657"/>
      <c r="Q471" s="657"/>
      <c r="R471" s="657"/>
      <c r="S471" s="657"/>
      <c r="T471" s="657"/>
      <c r="U471" s="657"/>
      <c r="V471" s="657"/>
      <c r="W471" s="657"/>
      <c r="X471" s="657"/>
      <c r="Y471" s="657"/>
      <c r="Z471" s="657"/>
    </row>
    <row r="472" ht="14.25" customHeight="1">
      <c r="K472" s="686"/>
      <c r="L472" s="686"/>
      <c r="M472" s="686"/>
      <c r="N472" s="686"/>
      <c r="O472" s="686"/>
      <c r="P472" s="686"/>
      <c r="Q472" s="686"/>
      <c r="R472" s="686"/>
      <c r="S472" s="686"/>
      <c r="T472" s="686"/>
      <c r="U472" s="686"/>
      <c r="V472" s="686"/>
      <c r="W472" s="686"/>
      <c r="X472" s="686"/>
      <c r="Y472" s="686"/>
      <c r="Z472" s="686"/>
    </row>
    <row r="473" ht="24.75" customHeight="1">
      <c r="A473" s="558" t="s">
        <v>7060</v>
      </c>
      <c r="K473" s="686"/>
      <c r="L473" s="686"/>
      <c r="M473" s="686"/>
      <c r="N473" s="686"/>
      <c r="O473" s="686"/>
      <c r="P473" s="686"/>
      <c r="Q473" s="686"/>
      <c r="R473" s="686"/>
      <c r="S473" s="686"/>
      <c r="T473" s="686"/>
      <c r="U473" s="686"/>
      <c r="V473" s="686"/>
      <c r="W473" s="686"/>
      <c r="X473" s="686"/>
      <c r="Y473" s="686"/>
      <c r="Z473" s="686"/>
    </row>
    <row r="474" ht="18.0" customHeight="1">
      <c r="A474" s="559" t="s">
        <v>5129</v>
      </c>
      <c r="K474" s="686"/>
      <c r="L474" s="686"/>
      <c r="M474" s="686"/>
      <c r="N474" s="686"/>
      <c r="O474" s="686"/>
      <c r="P474" s="686"/>
      <c r="Q474" s="686"/>
      <c r="R474" s="686"/>
      <c r="S474" s="686"/>
      <c r="T474" s="686"/>
      <c r="U474" s="686"/>
      <c r="V474" s="686"/>
      <c r="W474" s="686"/>
      <c r="X474" s="686"/>
      <c r="Y474" s="686"/>
      <c r="Z474" s="686"/>
    </row>
    <row r="475" ht="18.0" customHeight="1">
      <c r="A475" s="559" t="s">
        <v>6280</v>
      </c>
      <c r="K475" s="686"/>
      <c r="L475" s="686"/>
      <c r="M475" s="686"/>
      <c r="N475" s="686"/>
      <c r="O475" s="686"/>
      <c r="P475" s="686"/>
      <c r="Q475" s="686"/>
      <c r="R475" s="686"/>
      <c r="S475" s="686"/>
      <c r="T475" s="686"/>
      <c r="U475" s="686"/>
      <c r="V475" s="686"/>
      <c r="W475" s="686"/>
      <c r="X475" s="686"/>
      <c r="Y475" s="686"/>
      <c r="Z475" s="686"/>
    </row>
    <row r="476" ht="18.0" customHeight="1">
      <c r="A476" s="559" t="s">
        <v>6010</v>
      </c>
      <c r="K476" s="686"/>
      <c r="L476" s="686"/>
      <c r="M476" s="686"/>
      <c r="N476" s="686"/>
      <c r="O476" s="686"/>
      <c r="P476" s="686"/>
      <c r="Q476" s="686"/>
      <c r="R476" s="686"/>
      <c r="S476" s="686"/>
      <c r="T476" s="686"/>
      <c r="U476" s="686"/>
      <c r="V476" s="686"/>
      <c r="W476" s="686"/>
      <c r="X476" s="686"/>
      <c r="Y476" s="686"/>
      <c r="Z476" s="686"/>
    </row>
    <row r="477" ht="12.75" customHeight="1">
      <c r="K477" s="686"/>
      <c r="L477" s="686"/>
      <c r="M477" s="686"/>
      <c r="N477" s="686"/>
      <c r="O477" s="686"/>
      <c r="P477" s="686"/>
      <c r="Q477" s="686"/>
      <c r="R477" s="686"/>
      <c r="S477" s="686"/>
      <c r="T477" s="686"/>
      <c r="U477" s="686"/>
      <c r="V477" s="686"/>
      <c r="W477" s="686"/>
      <c r="X477" s="686"/>
      <c r="Y477" s="686"/>
      <c r="Z477" s="686"/>
    </row>
    <row r="478" ht="41.25" customHeight="1">
      <c r="A478" s="560" t="s">
        <v>7061</v>
      </c>
      <c r="K478" s="686"/>
      <c r="L478" s="686"/>
      <c r="M478" s="686"/>
      <c r="N478" s="686"/>
      <c r="O478" s="686"/>
      <c r="P478" s="686"/>
      <c r="Q478" s="686"/>
      <c r="R478" s="686"/>
      <c r="S478" s="686"/>
      <c r="T478" s="686"/>
      <c r="U478" s="686"/>
      <c r="V478" s="686"/>
      <c r="W478" s="686"/>
      <c r="X478" s="686"/>
      <c r="Y478" s="686"/>
      <c r="Z478" s="686"/>
    </row>
    <row r="479" ht="12.75" customHeight="1">
      <c r="K479" s="686"/>
      <c r="L479" s="686"/>
      <c r="M479" s="686"/>
      <c r="N479" s="686"/>
      <c r="O479" s="686"/>
      <c r="P479" s="686"/>
      <c r="Q479" s="686"/>
      <c r="R479" s="686"/>
      <c r="S479" s="686"/>
      <c r="T479" s="686"/>
      <c r="U479" s="686"/>
      <c r="V479" s="686"/>
      <c r="W479" s="686"/>
      <c r="X479" s="686"/>
      <c r="Y479" s="686"/>
      <c r="Z479" s="686"/>
    </row>
    <row r="480" ht="10.5" customHeight="1">
      <c r="A480" s="561" t="s">
        <v>97</v>
      </c>
      <c r="B480" s="561" t="s">
        <v>5132</v>
      </c>
      <c r="C480" s="561" t="s">
        <v>101</v>
      </c>
      <c r="D480" s="561" t="s">
        <v>5134</v>
      </c>
      <c r="E480" s="562" t="s">
        <v>5135</v>
      </c>
      <c r="F480" s="562" t="s">
        <v>5136</v>
      </c>
      <c r="G480" s="562" t="s">
        <v>5137</v>
      </c>
      <c r="H480" s="562" t="s">
        <v>5138</v>
      </c>
      <c r="I480" s="562" t="s">
        <v>5139</v>
      </c>
      <c r="J480" s="561" t="s">
        <v>5140</v>
      </c>
      <c r="K480" s="686"/>
      <c r="L480" s="686"/>
      <c r="M480" s="686"/>
      <c r="N480" s="686"/>
      <c r="O480" s="686"/>
      <c r="P480" s="686"/>
      <c r="Q480" s="686"/>
      <c r="R480" s="686"/>
      <c r="S480" s="686"/>
      <c r="T480" s="686"/>
      <c r="U480" s="686"/>
      <c r="V480" s="686"/>
      <c r="W480" s="686"/>
      <c r="X480" s="686"/>
      <c r="Y480" s="686"/>
      <c r="Z480" s="686"/>
    </row>
    <row r="481" ht="12.75" customHeight="1">
      <c r="K481" s="686"/>
      <c r="L481" s="686"/>
      <c r="M481" s="686"/>
      <c r="N481" s="686"/>
      <c r="O481" s="686"/>
      <c r="P481" s="686"/>
      <c r="Q481" s="686"/>
      <c r="R481" s="686"/>
      <c r="S481" s="686"/>
      <c r="T481" s="686"/>
      <c r="U481" s="686"/>
      <c r="V481" s="686"/>
      <c r="W481" s="686"/>
      <c r="X481" s="686"/>
      <c r="Y481" s="686"/>
      <c r="Z481" s="686"/>
    </row>
    <row r="482" ht="12.75" customHeight="1">
      <c r="A482" s="564" t="s">
        <v>5673</v>
      </c>
      <c r="B482" s="13"/>
      <c r="C482" s="13"/>
      <c r="D482" s="13"/>
      <c r="E482" s="13"/>
      <c r="F482" s="13"/>
      <c r="G482" s="13"/>
      <c r="H482" s="13"/>
      <c r="I482" s="13"/>
      <c r="J482" s="13"/>
      <c r="K482" s="686"/>
      <c r="L482" s="686"/>
      <c r="M482" s="686"/>
      <c r="N482" s="686"/>
      <c r="O482" s="686"/>
      <c r="P482" s="686"/>
      <c r="Q482" s="686"/>
      <c r="R482" s="686"/>
      <c r="S482" s="686"/>
      <c r="T482" s="686"/>
      <c r="U482" s="686"/>
      <c r="V482" s="686"/>
      <c r="W482" s="686"/>
      <c r="X482" s="686"/>
      <c r="Y482" s="686"/>
      <c r="Z482" s="686"/>
    </row>
    <row r="483" ht="10.5" customHeight="1">
      <c r="A483" s="607">
        <v>44784.0</v>
      </c>
      <c r="B483" s="608" t="s">
        <v>6033</v>
      </c>
      <c r="C483" s="608" t="s">
        <v>7068</v>
      </c>
      <c r="D483" s="608" t="s">
        <v>7224</v>
      </c>
      <c r="E483" s="609">
        <v>4630.5</v>
      </c>
      <c r="F483" s="609">
        <v>0.0</v>
      </c>
      <c r="G483" s="609">
        <v>5186.16</v>
      </c>
      <c r="H483" s="609">
        <v>4630.5</v>
      </c>
      <c r="I483" s="609">
        <v>555.66</v>
      </c>
      <c r="J483" s="608" t="s">
        <v>5681</v>
      </c>
      <c r="K483" s="686"/>
      <c r="L483" s="686"/>
      <c r="M483" s="686"/>
      <c r="N483" s="686"/>
      <c r="O483" s="686"/>
      <c r="P483" s="686"/>
      <c r="Q483" s="686"/>
      <c r="R483" s="686"/>
      <c r="S483" s="686"/>
      <c r="T483" s="686"/>
      <c r="U483" s="686"/>
      <c r="V483" s="686"/>
      <c r="W483" s="686"/>
      <c r="X483" s="686"/>
      <c r="Y483" s="686"/>
      <c r="Z483" s="686"/>
    </row>
    <row r="484" ht="10.5" customHeight="1">
      <c r="A484" s="565">
        <v>44784.0</v>
      </c>
      <c r="B484" s="566" t="s">
        <v>6033</v>
      </c>
      <c r="C484" s="566" t="s">
        <v>7068</v>
      </c>
      <c r="D484" s="566" t="s">
        <v>7224</v>
      </c>
      <c r="E484" s="567">
        <v>9261.0</v>
      </c>
      <c r="F484" s="567">
        <v>0.0</v>
      </c>
      <c r="G484" s="567">
        <v>10372.32</v>
      </c>
      <c r="H484" s="567">
        <v>9261.0</v>
      </c>
      <c r="I484" s="567">
        <v>1111.32</v>
      </c>
      <c r="J484" s="566" t="s">
        <v>5681</v>
      </c>
      <c r="K484" s="686"/>
      <c r="L484" s="686"/>
      <c r="M484" s="686"/>
      <c r="N484" s="686"/>
      <c r="O484" s="686"/>
      <c r="P484" s="686"/>
      <c r="Q484" s="686"/>
      <c r="R484" s="686"/>
      <c r="S484" s="686"/>
      <c r="T484" s="686"/>
      <c r="U484" s="686"/>
      <c r="V484" s="686"/>
      <c r="W484" s="686"/>
      <c r="X484" s="686"/>
      <c r="Y484" s="686"/>
      <c r="Z484" s="686"/>
    </row>
    <row r="485" ht="10.5" customHeight="1">
      <c r="A485" s="565">
        <v>44784.0</v>
      </c>
      <c r="B485" s="566" t="s">
        <v>6033</v>
      </c>
      <c r="C485" s="566" t="s">
        <v>7068</v>
      </c>
      <c r="D485" s="566" t="s">
        <v>7224</v>
      </c>
      <c r="E485" s="567">
        <v>2000.0</v>
      </c>
      <c r="F485" s="567">
        <v>0.0</v>
      </c>
      <c r="G485" s="567">
        <v>2240.0</v>
      </c>
      <c r="H485" s="567">
        <v>2000.0</v>
      </c>
      <c r="I485" s="567">
        <v>240.0</v>
      </c>
      <c r="J485" s="566" t="s">
        <v>5681</v>
      </c>
      <c r="K485" s="686"/>
      <c r="L485" s="686"/>
      <c r="M485" s="686"/>
      <c r="N485" s="686"/>
      <c r="O485" s="686"/>
      <c r="P485" s="686"/>
      <c r="Q485" s="686"/>
      <c r="R485" s="686"/>
      <c r="S485" s="686"/>
      <c r="T485" s="686"/>
      <c r="U485" s="686"/>
      <c r="V485" s="686"/>
      <c r="W485" s="686"/>
      <c r="X485" s="686"/>
      <c r="Y485" s="686"/>
      <c r="Z485" s="686"/>
    </row>
    <row r="486" ht="10.5" customHeight="1">
      <c r="A486" s="565">
        <v>44785.0</v>
      </c>
      <c r="B486" s="566" t="s">
        <v>6033</v>
      </c>
      <c r="C486" s="566" t="s">
        <v>7078</v>
      </c>
      <c r="D486" s="566" t="s">
        <v>7225</v>
      </c>
      <c r="E486" s="567">
        <v>1284.02</v>
      </c>
      <c r="F486" s="567">
        <v>0.0</v>
      </c>
      <c r="G486" s="567">
        <v>1438.1</v>
      </c>
      <c r="H486" s="567">
        <v>1284.02</v>
      </c>
      <c r="I486" s="567">
        <v>154.08</v>
      </c>
      <c r="J486" s="566" t="s">
        <v>5677</v>
      </c>
      <c r="K486" s="686"/>
      <c r="L486" s="686"/>
      <c r="M486" s="686"/>
      <c r="N486" s="686"/>
      <c r="O486" s="686"/>
      <c r="P486" s="686"/>
      <c r="Q486" s="686"/>
      <c r="R486" s="686"/>
      <c r="S486" s="686"/>
      <c r="T486" s="686"/>
      <c r="U486" s="686"/>
      <c r="V486" s="686"/>
      <c r="W486" s="686"/>
      <c r="X486" s="686"/>
      <c r="Y486" s="686"/>
      <c r="Z486" s="686"/>
    </row>
    <row r="487" ht="10.5" customHeight="1">
      <c r="A487" s="565">
        <v>44792.0</v>
      </c>
      <c r="B487" s="566" t="s">
        <v>5141</v>
      </c>
      <c r="C487" s="566" t="s">
        <v>7226</v>
      </c>
      <c r="D487" s="566" t="s">
        <v>7227</v>
      </c>
      <c r="E487" s="567">
        <v>44.64</v>
      </c>
      <c r="F487" s="567">
        <v>0.0</v>
      </c>
      <c r="G487" s="567">
        <v>50.0</v>
      </c>
      <c r="H487" s="567">
        <v>44.64</v>
      </c>
      <c r="I487" s="567">
        <v>5.36</v>
      </c>
      <c r="J487" s="566" t="s">
        <v>5700</v>
      </c>
      <c r="K487" s="686"/>
      <c r="L487" s="686"/>
      <c r="M487" s="686"/>
      <c r="N487" s="686"/>
      <c r="O487" s="686"/>
      <c r="P487" s="686"/>
      <c r="Q487" s="686"/>
      <c r="R487" s="686"/>
      <c r="S487" s="686"/>
      <c r="T487" s="686"/>
      <c r="U487" s="686"/>
      <c r="V487" s="686"/>
      <c r="W487" s="686"/>
      <c r="X487" s="686"/>
      <c r="Y487" s="686"/>
      <c r="Z487" s="686"/>
    </row>
    <row r="488" ht="10.5" customHeight="1">
      <c r="A488" s="565">
        <v>44798.0</v>
      </c>
      <c r="B488" s="566" t="s">
        <v>6033</v>
      </c>
      <c r="C488" s="566" t="s">
        <v>7068</v>
      </c>
      <c r="D488" s="566" t="s">
        <v>7214</v>
      </c>
      <c r="E488" s="567">
        <v>654504.2</v>
      </c>
      <c r="F488" s="567">
        <v>0.0</v>
      </c>
      <c r="G488" s="567">
        <v>733044.7</v>
      </c>
      <c r="H488" s="567">
        <v>654504.2</v>
      </c>
      <c r="I488" s="567">
        <v>78540.5</v>
      </c>
      <c r="J488" s="566" t="s">
        <v>5684</v>
      </c>
      <c r="K488" s="686"/>
      <c r="L488" s="686"/>
      <c r="M488" s="686"/>
      <c r="N488" s="686"/>
      <c r="O488" s="686"/>
      <c r="P488" s="686"/>
      <c r="Q488" s="686"/>
      <c r="R488" s="686"/>
      <c r="S488" s="686"/>
      <c r="T488" s="686"/>
      <c r="U488" s="686"/>
      <c r="V488" s="686"/>
      <c r="W488" s="686"/>
      <c r="X488" s="686"/>
      <c r="Y488" s="686"/>
      <c r="Z488" s="686"/>
    </row>
    <row r="489" ht="10.5" customHeight="1">
      <c r="A489" s="565">
        <v>44798.0</v>
      </c>
      <c r="B489" s="566" t="s">
        <v>6033</v>
      </c>
      <c r="C489" s="566" t="s">
        <v>7068</v>
      </c>
      <c r="D489" s="566" t="s">
        <v>7228</v>
      </c>
      <c r="E489" s="567">
        <v>2275.49</v>
      </c>
      <c r="F489" s="567">
        <v>0.0</v>
      </c>
      <c r="G489" s="567">
        <v>2548.55</v>
      </c>
      <c r="H489" s="567">
        <v>2275.49</v>
      </c>
      <c r="I489" s="567">
        <v>273.06</v>
      </c>
      <c r="J489" s="566" t="s">
        <v>5234</v>
      </c>
      <c r="K489" s="686"/>
      <c r="L489" s="686"/>
      <c r="M489" s="686"/>
      <c r="N489" s="686"/>
      <c r="O489" s="686"/>
      <c r="P489" s="686"/>
      <c r="Q489" s="686"/>
      <c r="R489" s="686"/>
      <c r="S489" s="686"/>
      <c r="T489" s="686"/>
      <c r="U489" s="686"/>
      <c r="V489" s="686"/>
      <c r="W489" s="686"/>
      <c r="X489" s="686"/>
      <c r="Y489" s="686"/>
      <c r="Z489" s="686"/>
    </row>
    <row r="490" ht="10.5" customHeight="1">
      <c r="A490" s="565">
        <v>44798.0</v>
      </c>
      <c r="B490" s="566" t="s">
        <v>6033</v>
      </c>
      <c r="C490" s="566" t="s">
        <v>7068</v>
      </c>
      <c r="D490" s="566" t="s">
        <v>7229</v>
      </c>
      <c r="E490" s="567">
        <v>133465.6</v>
      </c>
      <c r="F490" s="567">
        <v>0.0</v>
      </c>
      <c r="G490" s="567">
        <v>149481.47</v>
      </c>
      <c r="H490" s="567">
        <v>133465.6</v>
      </c>
      <c r="I490" s="567">
        <v>16015.87</v>
      </c>
      <c r="J490" s="566" t="s">
        <v>5687</v>
      </c>
      <c r="K490" s="686"/>
      <c r="L490" s="686"/>
      <c r="M490" s="686"/>
      <c r="N490" s="686"/>
      <c r="O490" s="686"/>
      <c r="P490" s="686"/>
      <c r="Q490" s="686"/>
      <c r="R490" s="686"/>
      <c r="S490" s="686"/>
      <c r="T490" s="686"/>
      <c r="U490" s="686"/>
      <c r="V490" s="686"/>
      <c r="W490" s="686"/>
      <c r="X490" s="686"/>
      <c r="Y490" s="686"/>
      <c r="Z490" s="686"/>
    </row>
    <row r="491" ht="10.5" customHeight="1">
      <c r="A491" s="565">
        <v>44799.0</v>
      </c>
      <c r="B491" s="566" t="s">
        <v>6033</v>
      </c>
      <c r="C491" s="566" t="s">
        <v>7068</v>
      </c>
      <c r="D491" s="566" t="s">
        <v>7230</v>
      </c>
      <c r="E491" s="567">
        <v>1734.38</v>
      </c>
      <c r="F491" s="567">
        <v>0.0</v>
      </c>
      <c r="G491" s="567">
        <v>1942.51</v>
      </c>
      <c r="H491" s="567">
        <v>1734.38</v>
      </c>
      <c r="I491" s="567">
        <v>208.13</v>
      </c>
      <c r="J491" s="566" t="s">
        <v>5234</v>
      </c>
      <c r="K491" s="686"/>
      <c r="L491" s="686"/>
      <c r="M491" s="686"/>
      <c r="N491" s="686"/>
      <c r="O491" s="686"/>
      <c r="P491" s="686"/>
      <c r="Q491" s="686"/>
      <c r="R491" s="686"/>
      <c r="S491" s="686"/>
      <c r="T491" s="686"/>
      <c r="U491" s="686"/>
      <c r="V491" s="686"/>
      <c r="W491" s="686"/>
      <c r="X491" s="686"/>
      <c r="Y491" s="686"/>
      <c r="Z491" s="686"/>
    </row>
    <row r="492" ht="10.5" customHeight="1">
      <c r="A492" s="565">
        <v>44799.0</v>
      </c>
      <c r="B492" s="566" t="s">
        <v>6033</v>
      </c>
      <c r="C492" s="566" t="s">
        <v>7081</v>
      </c>
      <c r="D492" s="566" t="s">
        <v>7231</v>
      </c>
      <c r="E492" s="567">
        <v>170000.0</v>
      </c>
      <c r="F492" s="567">
        <v>0.0</v>
      </c>
      <c r="G492" s="567">
        <v>190400.0</v>
      </c>
      <c r="H492" s="567">
        <v>170000.0</v>
      </c>
      <c r="I492" s="567">
        <v>20400.0</v>
      </c>
      <c r="J492" s="566" t="s">
        <v>5677</v>
      </c>
      <c r="K492" s="686"/>
      <c r="L492" s="686"/>
      <c r="M492" s="686"/>
      <c r="N492" s="686"/>
      <c r="O492" s="686"/>
      <c r="P492" s="686"/>
      <c r="Q492" s="686"/>
      <c r="R492" s="686"/>
      <c r="S492" s="686"/>
      <c r="T492" s="686"/>
      <c r="U492" s="686"/>
      <c r="V492" s="686"/>
      <c r="W492" s="686"/>
      <c r="X492" s="686"/>
      <c r="Y492" s="686"/>
      <c r="Z492" s="686"/>
    </row>
    <row r="493" ht="10.5" customHeight="1">
      <c r="A493" s="565">
        <v>44799.0</v>
      </c>
      <c r="B493" s="566" t="s">
        <v>6033</v>
      </c>
      <c r="C493" s="566" t="s">
        <v>7068</v>
      </c>
      <c r="D493" s="566" t="s">
        <v>7232</v>
      </c>
      <c r="E493" s="567">
        <v>583.92</v>
      </c>
      <c r="F493" s="567">
        <v>0.0</v>
      </c>
      <c r="G493" s="567">
        <v>653.99</v>
      </c>
      <c r="H493" s="567">
        <v>583.92</v>
      </c>
      <c r="I493" s="567">
        <v>70.07</v>
      </c>
      <c r="J493" s="566" t="s">
        <v>5706</v>
      </c>
      <c r="K493" s="686"/>
      <c r="L493" s="686"/>
      <c r="M493" s="686"/>
      <c r="N493" s="686"/>
      <c r="O493" s="686"/>
      <c r="P493" s="686"/>
      <c r="Q493" s="686"/>
      <c r="R493" s="686"/>
      <c r="S493" s="686"/>
      <c r="T493" s="686"/>
      <c r="U493" s="686"/>
      <c r="V493" s="686"/>
      <c r="W493" s="686"/>
      <c r="X493" s="686"/>
      <c r="Y493" s="686"/>
      <c r="Z493" s="686"/>
    </row>
    <row r="494" ht="10.5" customHeight="1">
      <c r="A494" s="565">
        <v>44799.0</v>
      </c>
      <c r="B494" s="566" t="s">
        <v>6033</v>
      </c>
      <c r="C494" s="566" t="s">
        <v>7068</v>
      </c>
      <c r="D494" s="566" t="s">
        <v>7232</v>
      </c>
      <c r="E494" s="567">
        <v>58308.8</v>
      </c>
      <c r="F494" s="567">
        <v>0.0</v>
      </c>
      <c r="G494" s="567">
        <v>65305.86</v>
      </c>
      <c r="H494" s="567">
        <v>58308.8</v>
      </c>
      <c r="I494" s="567">
        <v>6997.06</v>
      </c>
      <c r="J494" s="566" t="s">
        <v>5706</v>
      </c>
      <c r="K494" s="686"/>
      <c r="L494" s="686"/>
      <c r="M494" s="686"/>
      <c r="N494" s="686"/>
      <c r="O494" s="686"/>
      <c r="P494" s="686"/>
      <c r="Q494" s="686"/>
      <c r="R494" s="686"/>
      <c r="S494" s="686"/>
      <c r="T494" s="686"/>
      <c r="U494" s="686"/>
      <c r="V494" s="686"/>
      <c r="W494" s="686"/>
      <c r="X494" s="686"/>
      <c r="Y494" s="686"/>
      <c r="Z494" s="686"/>
    </row>
    <row r="495" ht="10.5" customHeight="1">
      <c r="A495" s="565">
        <v>44799.0</v>
      </c>
      <c r="B495" s="566" t="s">
        <v>6033</v>
      </c>
      <c r="C495" s="566" t="s">
        <v>7068</v>
      </c>
      <c r="D495" s="566" t="s">
        <v>7233</v>
      </c>
      <c r="E495" s="567">
        <v>500.0</v>
      </c>
      <c r="F495" s="567">
        <v>0.0</v>
      </c>
      <c r="G495" s="567">
        <v>560.0</v>
      </c>
      <c r="H495" s="567">
        <v>500.0</v>
      </c>
      <c r="I495" s="567">
        <v>60.0</v>
      </c>
      <c r="J495" s="566" t="s">
        <v>5712</v>
      </c>
      <c r="K495" s="686"/>
      <c r="L495" s="686"/>
      <c r="M495" s="686"/>
      <c r="N495" s="686"/>
      <c r="O495" s="686"/>
      <c r="P495" s="686"/>
      <c r="Q495" s="686"/>
      <c r="R495" s="686"/>
      <c r="S495" s="686"/>
      <c r="T495" s="686"/>
      <c r="U495" s="686"/>
      <c r="V495" s="686"/>
      <c r="W495" s="686"/>
      <c r="X495" s="686"/>
      <c r="Y495" s="686"/>
      <c r="Z495" s="686"/>
    </row>
    <row r="496" ht="10.5" customHeight="1">
      <c r="A496" s="565">
        <v>44799.0</v>
      </c>
      <c r="B496" s="566" t="s">
        <v>6033</v>
      </c>
      <c r="C496" s="566" t="s">
        <v>7068</v>
      </c>
      <c r="D496" s="566" t="s">
        <v>7233</v>
      </c>
      <c r="E496" s="567">
        <v>1000.0</v>
      </c>
      <c r="F496" s="567">
        <v>0.0</v>
      </c>
      <c r="G496" s="567">
        <v>1120.0</v>
      </c>
      <c r="H496" s="567">
        <v>1000.0</v>
      </c>
      <c r="I496" s="567">
        <v>120.0</v>
      </c>
      <c r="J496" s="566" t="s">
        <v>5712</v>
      </c>
      <c r="K496" s="686"/>
      <c r="L496" s="686"/>
      <c r="M496" s="686"/>
      <c r="N496" s="686"/>
      <c r="O496" s="686"/>
      <c r="P496" s="686"/>
      <c r="Q496" s="686"/>
      <c r="R496" s="686"/>
      <c r="S496" s="686"/>
      <c r="T496" s="686"/>
      <c r="U496" s="686"/>
      <c r="V496" s="686"/>
      <c r="W496" s="686"/>
      <c r="X496" s="686"/>
      <c r="Y496" s="686"/>
      <c r="Z496" s="686"/>
    </row>
    <row r="497" ht="10.5" customHeight="1">
      <c r="A497" s="565">
        <v>44799.0</v>
      </c>
      <c r="B497" s="566" t="s">
        <v>6033</v>
      </c>
      <c r="C497" s="566" t="s">
        <v>7216</v>
      </c>
      <c r="D497" s="566" t="s">
        <v>7234</v>
      </c>
      <c r="E497" s="567">
        <v>50000.0</v>
      </c>
      <c r="F497" s="567">
        <v>0.0</v>
      </c>
      <c r="G497" s="567">
        <v>56000.0</v>
      </c>
      <c r="H497" s="567">
        <v>50000.0</v>
      </c>
      <c r="I497" s="567">
        <v>6000.0</v>
      </c>
      <c r="J497" s="566" t="s">
        <v>5677</v>
      </c>
      <c r="K497" s="686"/>
      <c r="L497" s="686"/>
      <c r="M497" s="686"/>
      <c r="N497" s="686"/>
      <c r="O497" s="686"/>
      <c r="P497" s="686"/>
      <c r="Q497" s="686"/>
      <c r="R497" s="686"/>
      <c r="S497" s="686"/>
      <c r="T497" s="686"/>
      <c r="U497" s="686"/>
      <c r="V497" s="686"/>
      <c r="W497" s="686"/>
      <c r="X497" s="686"/>
      <c r="Y497" s="686"/>
      <c r="Z497" s="686"/>
    </row>
    <row r="498" ht="10.5" customHeight="1">
      <c r="A498" s="570" t="s">
        <v>5773</v>
      </c>
      <c r="B498" s="570"/>
      <c r="C498" s="570"/>
      <c r="D498" s="570"/>
      <c r="E498" s="571">
        <f t="shared" ref="E498:I498" si="28">SUM(E483:E497)</f>
        <v>1089592.55</v>
      </c>
      <c r="F498" s="571">
        <f t="shared" si="28"/>
        <v>0</v>
      </c>
      <c r="G498" s="571">
        <f t="shared" si="28"/>
        <v>1220343.66</v>
      </c>
      <c r="H498" s="571">
        <f t="shared" si="28"/>
        <v>1089592.55</v>
      </c>
      <c r="I498" s="571">
        <f t="shared" si="28"/>
        <v>130751.11</v>
      </c>
      <c r="J498" s="570"/>
      <c r="K498" s="686"/>
      <c r="L498" s="686"/>
      <c r="M498" s="686"/>
      <c r="N498" s="686"/>
      <c r="O498" s="686"/>
      <c r="P498" s="686"/>
      <c r="Q498" s="686"/>
      <c r="R498" s="686"/>
      <c r="S498" s="686"/>
      <c r="T498" s="686"/>
      <c r="U498" s="686"/>
      <c r="V498" s="686"/>
      <c r="W498" s="686"/>
      <c r="X498" s="686"/>
      <c r="Y498" s="686"/>
      <c r="Z498" s="686"/>
    </row>
    <row r="499" ht="12.75" customHeight="1">
      <c r="K499" s="686"/>
      <c r="L499" s="686"/>
      <c r="M499" s="686"/>
      <c r="N499" s="686"/>
      <c r="O499" s="686"/>
      <c r="P499" s="686"/>
      <c r="Q499" s="686"/>
      <c r="R499" s="686"/>
      <c r="S499" s="686"/>
      <c r="T499" s="686"/>
      <c r="U499" s="686"/>
      <c r="V499" s="686"/>
      <c r="W499" s="686"/>
      <c r="X499" s="686"/>
      <c r="Y499" s="686"/>
      <c r="Z499" s="686"/>
    </row>
    <row r="500" ht="10.5" customHeight="1">
      <c r="A500" s="573" t="s">
        <v>5284</v>
      </c>
      <c r="B500" s="573"/>
      <c r="C500" s="573"/>
      <c r="D500" s="573"/>
      <c r="E500" s="574">
        <f t="shared" ref="E500:I500" si="29">E498</f>
        <v>1089592.55</v>
      </c>
      <c r="F500" s="574">
        <f t="shared" si="29"/>
        <v>0</v>
      </c>
      <c r="G500" s="574">
        <f t="shared" si="29"/>
        <v>1220343.66</v>
      </c>
      <c r="H500" s="574">
        <f t="shared" si="29"/>
        <v>1089592.55</v>
      </c>
      <c r="I500" s="574">
        <f t="shared" si="29"/>
        <v>130751.11</v>
      </c>
      <c r="J500" s="573"/>
      <c r="K500" s="686"/>
      <c r="L500" s="686"/>
      <c r="M500" s="686"/>
      <c r="N500" s="686"/>
      <c r="O500" s="686"/>
      <c r="P500" s="686"/>
      <c r="Q500" s="686"/>
      <c r="R500" s="686"/>
      <c r="S500" s="686"/>
      <c r="T500" s="686"/>
      <c r="U500" s="686"/>
      <c r="V500" s="686"/>
      <c r="W500" s="686"/>
      <c r="X500" s="686"/>
      <c r="Y500" s="686"/>
      <c r="Z500" s="686"/>
    </row>
    <row r="501" ht="14.25" customHeight="1">
      <c r="K501" s="686"/>
      <c r="L501" s="686"/>
      <c r="M501" s="686"/>
      <c r="N501" s="686"/>
      <c r="O501" s="686"/>
      <c r="P501" s="686"/>
      <c r="Q501" s="686"/>
      <c r="R501" s="686"/>
      <c r="S501" s="686"/>
      <c r="T501" s="686"/>
      <c r="U501" s="686"/>
      <c r="V501" s="686"/>
      <c r="W501" s="686"/>
      <c r="X501" s="686"/>
      <c r="Y501" s="686"/>
      <c r="Z501" s="686"/>
    </row>
    <row r="502" ht="14.25" customHeight="1">
      <c r="A502" s="576"/>
      <c r="B502" s="576"/>
      <c r="C502" s="576"/>
      <c r="D502" s="576"/>
      <c r="E502" s="576"/>
      <c r="F502" s="576"/>
      <c r="G502" s="576"/>
      <c r="H502" s="576"/>
      <c r="I502" s="576"/>
      <c r="J502" s="576"/>
      <c r="K502" s="657"/>
      <c r="L502" s="657"/>
      <c r="M502" s="657"/>
      <c r="N502" s="657"/>
      <c r="O502" s="657"/>
      <c r="P502" s="657"/>
      <c r="Q502" s="657"/>
      <c r="R502" s="657"/>
      <c r="S502" s="657"/>
      <c r="T502" s="657"/>
      <c r="U502" s="657"/>
      <c r="V502" s="657"/>
      <c r="W502" s="657"/>
      <c r="X502" s="657"/>
      <c r="Y502" s="657"/>
      <c r="Z502" s="657"/>
    </row>
    <row r="504" ht="25.5" customHeight="1">
      <c r="A504" s="558" t="s">
        <v>7191</v>
      </c>
      <c r="K504" s="2"/>
      <c r="L504" s="2"/>
      <c r="M504" s="2"/>
      <c r="N504" s="2"/>
      <c r="O504" s="2"/>
      <c r="P504" s="2"/>
      <c r="Q504" s="2"/>
      <c r="R504" s="2"/>
      <c r="S504" s="2"/>
      <c r="T504" s="2"/>
      <c r="U504" s="2"/>
      <c r="V504" s="2"/>
      <c r="W504" s="2"/>
      <c r="X504" s="2"/>
      <c r="Y504" s="2"/>
      <c r="Z504" s="2"/>
    </row>
    <row r="505" ht="18.0" customHeight="1">
      <c r="A505" s="559" t="s">
        <v>5129</v>
      </c>
      <c r="K505" s="2"/>
      <c r="L505" s="2"/>
      <c r="M505" s="2"/>
      <c r="N505" s="2"/>
      <c r="O505" s="2"/>
      <c r="P505" s="2"/>
      <c r="Q505" s="2"/>
      <c r="R505" s="2"/>
      <c r="S505" s="2"/>
      <c r="T505" s="2"/>
      <c r="U505" s="2"/>
      <c r="V505" s="2"/>
      <c r="W505" s="2"/>
      <c r="X505" s="2"/>
      <c r="Y505" s="2"/>
      <c r="Z505" s="2"/>
    </row>
    <row r="506" ht="18.0" customHeight="1">
      <c r="A506" s="559" t="s">
        <v>6333</v>
      </c>
      <c r="K506" s="2"/>
      <c r="L506" s="2"/>
      <c r="M506" s="2"/>
      <c r="N506" s="2"/>
      <c r="O506" s="2"/>
      <c r="P506" s="2"/>
      <c r="Q506" s="2"/>
      <c r="R506" s="2"/>
      <c r="S506" s="2"/>
      <c r="T506" s="2"/>
      <c r="U506" s="2"/>
      <c r="V506" s="2"/>
      <c r="W506" s="2"/>
      <c r="X506" s="2"/>
      <c r="Y506" s="2"/>
      <c r="Z506" s="2"/>
    </row>
    <row r="507" ht="18.0" customHeight="1">
      <c r="A507" s="559" t="s">
        <v>6010</v>
      </c>
      <c r="K507" s="2"/>
      <c r="L507" s="2"/>
      <c r="M507" s="2"/>
      <c r="N507" s="2"/>
      <c r="O507" s="2"/>
      <c r="P507" s="2"/>
      <c r="Q507" s="2"/>
      <c r="R507" s="2"/>
      <c r="S507" s="2"/>
      <c r="T507" s="2"/>
      <c r="U507" s="2"/>
      <c r="V507" s="2"/>
      <c r="W507" s="2"/>
      <c r="X507" s="2"/>
      <c r="Y507" s="2"/>
      <c r="Z507" s="2"/>
    </row>
    <row r="508" ht="12.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41.25" customHeight="1">
      <c r="A509" s="560" t="s">
        <v>7061</v>
      </c>
      <c r="K509" s="2"/>
      <c r="L509" s="2"/>
      <c r="M509" s="2"/>
      <c r="N509" s="2"/>
      <c r="O509" s="2"/>
      <c r="P509" s="2"/>
      <c r="Q509" s="2"/>
      <c r="R509" s="2"/>
      <c r="S509" s="2"/>
      <c r="T509" s="2"/>
      <c r="U509" s="2"/>
      <c r="V509" s="2"/>
      <c r="W509" s="2"/>
      <c r="X509" s="2"/>
      <c r="Y509" s="2"/>
      <c r="Z509" s="2"/>
    </row>
    <row r="510" ht="12.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0.5" customHeight="1">
      <c r="A511" s="561" t="s">
        <v>97</v>
      </c>
      <c r="B511" s="561" t="s">
        <v>5132</v>
      </c>
      <c r="C511" s="561" t="s">
        <v>101</v>
      </c>
      <c r="D511" s="561" t="s">
        <v>5134</v>
      </c>
      <c r="E511" s="562" t="s">
        <v>5135</v>
      </c>
      <c r="F511" s="562" t="s">
        <v>5136</v>
      </c>
      <c r="G511" s="562" t="s">
        <v>5137</v>
      </c>
      <c r="H511" s="562" t="s">
        <v>5138</v>
      </c>
      <c r="I511" s="562" t="s">
        <v>5139</v>
      </c>
      <c r="J511" s="561" t="s">
        <v>5140</v>
      </c>
      <c r="K511" s="2"/>
      <c r="L511" s="2"/>
      <c r="M511" s="2"/>
      <c r="N511" s="2"/>
      <c r="O511" s="2"/>
      <c r="P511" s="2"/>
      <c r="Q511" s="2"/>
      <c r="R511" s="2"/>
      <c r="S511" s="2"/>
      <c r="T511" s="2"/>
      <c r="U511" s="2"/>
      <c r="V511" s="2"/>
      <c r="W511" s="2"/>
      <c r="X511" s="2"/>
      <c r="Y511" s="2"/>
      <c r="Z511" s="2"/>
    </row>
    <row r="512" ht="12.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2.75" customHeight="1">
      <c r="A513" s="564" t="s">
        <v>5632</v>
      </c>
      <c r="B513" s="13"/>
      <c r="C513" s="13"/>
      <c r="D513" s="13"/>
      <c r="E513" s="13"/>
      <c r="F513" s="13"/>
      <c r="G513" s="13"/>
      <c r="H513" s="13"/>
      <c r="I513" s="13"/>
      <c r="J513" s="13"/>
      <c r="K513" s="2"/>
      <c r="L513" s="2"/>
      <c r="M513" s="2"/>
      <c r="N513" s="2"/>
      <c r="O513" s="2"/>
      <c r="P513" s="2"/>
      <c r="Q513" s="2"/>
      <c r="R513" s="2"/>
      <c r="S513" s="2"/>
      <c r="T513" s="2"/>
      <c r="U513" s="2"/>
      <c r="V513" s="2"/>
      <c r="W513" s="2"/>
      <c r="X513" s="2"/>
      <c r="Y513" s="2"/>
      <c r="Z513" s="2"/>
    </row>
    <row r="514" ht="10.5" customHeight="1">
      <c r="A514" s="607">
        <v>44767.0</v>
      </c>
      <c r="B514" s="608" t="s">
        <v>5141</v>
      </c>
      <c r="C514" s="608" t="s">
        <v>7204</v>
      </c>
      <c r="D514" s="608" t="s">
        <v>7205</v>
      </c>
      <c r="E514" s="609">
        <v>900.0</v>
      </c>
      <c r="F514" s="609">
        <v>0.0</v>
      </c>
      <c r="G514" s="609">
        <v>900.0</v>
      </c>
      <c r="H514" s="609">
        <v>900.0</v>
      </c>
      <c r="I514" s="609">
        <v>0.0</v>
      </c>
      <c r="J514" s="608" t="s">
        <v>5660</v>
      </c>
      <c r="K514" s="2"/>
      <c r="L514" s="2"/>
      <c r="M514" s="2"/>
      <c r="N514" s="2"/>
      <c r="O514" s="2"/>
      <c r="P514" s="2"/>
      <c r="Q514" s="2"/>
      <c r="R514" s="2"/>
      <c r="S514" s="2"/>
      <c r="T514" s="2"/>
      <c r="U514" s="2"/>
      <c r="V514" s="2"/>
      <c r="W514" s="2"/>
      <c r="X514" s="2"/>
      <c r="Y514" s="2"/>
      <c r="Z514" s="2"/>
    </row>
    <row r="515" ht="10.5" customHeight="1">
      <c r="A515" s="570" t="s">
        <v>5672</v>
      </c>
      <c r="B515" s="570"/>
      <c r="C515" s="570"/>
      <c r="D515" s="570"/>
      <c r="E515" s="571">
        <f t="shared" ref="E515:I515" si="30">E514</f>
        <v>900</v>
      </c>
      <c r="F515" s="571">
        <f t="shared" si="30"/>
        <v>0</v>
      </c>
      <c r="G515" s="571">
        <f t="shared" si="30"/>
        <v>900</v>
      </c>
      <c r="H515" s="571">
        <f t="shared" si="30"/>
        <v>900</v>
      </c>
      <c r="I515" s="571">
        <f t="shared" si="30"/>
        <v>0</v>
      </c>
      <c r="J515" s="570"/>
      <c r="K515" s="2"/>
      <c r="L515" s="2"/>
      <c r="M515" s="2"/>
      <c r="N515" s="2"/>
      <c r="O515" s="2"/>
      <c r="P515" s="2"/>
      <c r="Q515" s="2"/>
      <c r="R515" s="2"/>
      <c r="S515" s="2"/>
      <c r="T515" s="2"/>
      <c r="U515" s="2"/>
      <c r="V515" s="2"/>
      <c r="W515" s="2"/>
      <c r="X515" s="2"/>
      <c r="Y515" s="2"/>
      <c r="Z515" s="2"/>
    </row>
    <row r="516" ht="12.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2.75" customHeight="1">
      <c r="A517" s="564" t="s">
        <v>5673</v>
      </c>
      <c r="B517" s="13"/>
      <c r="C517" s="13"/>
      <c r="D517" s="13"/>
      <c r="E517" s="13"/>
      <c r="F517" s="13"/>
      <c r="G517" s="13"/>
      <c r="H517" s="13"/>
      <c r="I517" s="13"/>
      <c r="J517" s="13"/>
      <c r="K517" s="2"/>
      <c r="L517" s="2"/>
      <c r="M517" s="2"/>
      <c r="N517" s="2"/>
      <c r="O517" s="2"/>
      <c r="P517" s="2"/>
      <c r="Q517" s="2"/>
      <c r="R517" s="2"/>
      <c r="S517" s="2"/>
      <c r="T517" s="2"/>
      <c r="U517" s="2"/>
      <c r="V517" s="2"/>
      <c r="W517" s="2"/>
      <c r="X517" s="2"/>
      <c r="Y517" s="2"/>
      <c r="Z517" s="2"/>
    </row>
    <row r="518" ht="10.5" customHeight="1">
      <c r="A518" s="607">
        <v>44747.0</v>
      </c>
      <c r="B518" s="608" t="s">
        <v>6033</v>
      </c>
      <c r="C518" s="608" t="s">
        <v>7068</v>
      </c>
      <c r="D518" s="608" t="s">
        <v>7207</v>
      </c>
      <c r="E518" s="609">
        <v>4630.5</v>
      </c>
      <c r="F518" s="609">
        <v>0.0</v>
      </c>
      <c r="G518" s="609">
        <v>5186.16</v>
      </c>
      <c r="H518" s="609">
        <v>4630.5</v>
      </c>
      <c r="I518" s="609">
        <v>555.66</v>
      </c>
      <c r="J518" s="608" t="s">
        <v>5681</v>
      </c>
      <c r="K518" s="2"/>
      <c r="L518" s="2"/>
      <c r="M518" s="2"/>
      <c r="N518" s="2"/>
      <c r="O518" s="2"/>
      <c r="P518" s="2"/>
      <c r="Q518" s="2"/>
      <c r="R518" s="2"/>
      <c r="S518" s="2"/>
      <c r="T518" s="2"/>
      <c r="U518" s="2"/>
      <c r="V518" s="2"/>
      <c r="W518" s="2"/>
      <c r="X518" s="2"/>
      <c r="Y518" s="2"/>
      <c r="Z518" s="2"/>
    </row>
    <row r="519" ht="10.5" customHeight="1">
      <c r="A519" s="565">
        <v>44747.0</v>
      </c>
      <c r="B519" s="566" t="s">
        <v>6033</v>
      </c>
      <c r="C519" s="566" t="s">
        <v>7068</v>
      </c>
      <c r="D519" s="566" t="s">
        <v>7207</v>
      </c>
      <c r="E519" s="567">
        <v>9261.0</v>
      </c>
      <c r="F519" s="567">
        <v>0.0</v>
      </c>
      <c r="G519" s="567">
        <v>10372.32</v>
      </c>
      <c r="H519" s="567">
        <v>9261.0</v>
      </c>
      <c r="I519" s="567">
        <v>1111.32</v>
      </c>
      <c r="J519" s="566" t="s">
        <v>5681</v>
      </c>
      <c r="K519" s="2"/>
      <c r="L519" s="2"/>
      <c r="M519" s="2"/>
      <c r="N519" s="2"/>
      <c r="O519" s="2"/>
      <c r="P519" s="2"/>
      <c r="Q519" s="2"/>
      <c r="R519" s="2"/>
      <c r="S519" s="2"/>
      <c r="T519" s="2"/>
      <c r="U519" s="2"/>
      <c r="V519" s="2"/>
      <c r="W519" s="2"/>
      <c r="X519" s="2"/>
      <c r="Y519" s="2"/>
      <c r="Z519" s="2"/>
    </row>
    <row r="520" ht="10.5" customHeight="1">
      <c r="A520" s="565">
        <v>44747.0</v>
      </c>
      <c r="B520" s="566" t="s">
        <v>6033</v>
      </c>
      <c r="C520" s="566" t="s">
        <v>7068</v>
      </c>
      <c r="D520" s="566" t="s">
        <v>7207</v>
      </c>
      <c r="E520" s="567">
        <v>2000.0</v>
      </c>
      <c r="F520" s="567">
        <v>0.0</v>
      </c>
      <c r="G520" s="567">
        <v>2240.0</v>
      </c>
      <c r="H520" s="567">
        <v>2000.0</v>
      </c>
      <c r="I520" s="567">
        <v>240.0</v>
      </c>
      <c r="J520" s="566" t="s">
        <v>5681</v>
      </c>
      <c r="K520" s="2"/>
      <c r="L520" s="2"/>
      <c r="M520" s="2"/>
      <c r="N520" s="2"/>
      <c r="O520" s="2"/>
      <c r="P520" s="2"/>
      <c r="Q520" s="2"/>
      <c r="R520" s="2"/>
      <c r="S520" s="2"/>
      <c r="T520" s="2"/>
      <c r="U520" s="2"/>
      <c r="V520" s="2"/>
      <c r="W520" s="2"/>
      <c r="X520" s="2"/>
      <c r="Y520" s="2"/>
      <c r="Z520" s="2"/>
    </row>
    <row r="521" ht="10.5" customHeight="1">
      <c r="A521" s="565">
        <v>44747.0</v>
      </c>
      <c r="B521" s="566" t="s">
        <v>6033</v>
      </c>
      <c r="C521" s="566" t="s">
        <v>7068</v>
      </c>
      <c r="D521" s="566" t="s">
        <v>7206</v>
      </c>
      <c r="E521" s="567">
        <v>65744.04</v>
      </c>
      <c r="F521" s="567">
        <v>0.0</v>
      </c>
      <c r="G521" s="567">
        <v>73633.32</v>
      </c>
      <c r="H521" s="567">
        <v>65744.04</v>
      </c>
      <c r="I521" s="567">
        <v>7889.28</v>
      </c>
      <c r="J521" s="566" t="s">
        <v>5706</v>
      </c>
      <c r="K521" s="2"/>
      <c r="L521" s="2"/>
      <c r="M521" s="2"/>
      <c r="N521" s="2"/>
      <c r="O521" s="2"/>
      <c r="P521" s="2"/>
      <c r="Q521" s="2"/>
      <c r="R521" s="2"/>
      <c r="S521" s="2"/>
      <c r="T521" s="2"/>
      <c r="U521" s="2"/>
      <c r="V521" s="2"/>
      <c r="W521" s="2"/>
      <c r="X521" s="2"/>
      <c r="Y521" s="2"/>
      <c r="Z521" s="2"/>
    </row>
    <row r="522" ht="10.5" customHeight="1">
      <c r="A522" s="565">
        <v>44749.0</v>
      </c>
      <c r="B522" s="566" t="s">
        <v>6033</v>
      </c>
      <c r="C522" s="566" t="s">
        <v>7078</v>
      </c>
      <c r="D522" s="566" t="s">
        <v>7208</v>
      </c>
      <c r="E522" s="567">
        <v>1284.02</v>
      </c>
      <c r="F522" s="567">
        <v>0.0</v>
      </c>
      <c r="G522" s="567">
        <v>1438.1</v>
      </c>
      <c r="H522" s="567">
        <v>1284.02</v>
      </c>
      <c r="I522" s="567">
        <v>154.08</v>
      </c>
      <c r="J522" s="566" t="s">
        <v>5677</v>
      </c>
      <c r="K522" s="2"/>
      <c r="L522" s="2"/>
      <c r="M522" s="2"/>
      <c r="N522" s="2"/>
      <c r="O522" s="2"/>
      <c r="P522" s="2"/>
      <c r="Q522" s="2"/>
      <c r="R522" s="2"/>
      <c r="S522" s="2"/>
      <c r="T522" s="2"/>
      <c r="U522" s="2"/>
      <c r="V522" s="2"/>
      <c r="W522" s="2"/>
      <c r="X522" s="2"/>
      <c r="Y522" s="2"/>
      <c r="Z522" s="2"/>
    </row>
    <row r="523" ht="10.5" customHeight="1">
      <c r="A523" s="565">
        <v>44749.0</v>
      </c>
      <c r="B523" s="566" t="s">
        <v>6033</v>
      </c>
      <c r="C523" s="566" t="s">
        <v>7078</v>
      </c>
      <c r="D523" s="566" t="s">
        <v>7209</v>
      </c>
      <c r="E523" s="567">
        <v>1284.02</v>
      </c>
      <c r="F523" s="567">
        <v>0.0</v>
      </c>
      <c r="G523" s="567">
        <v>1438.1</v>
      </c>
      <c r="H523" s="567">
        <v>1284.02</v>
      </c>
      <c r="I523" s="567">
        <v>154.08</v>
      </c>
      <c r="J523" s="566" t="s">
        <v>5677</v>
      </c>
      <c r="K523" s="2"/>
      <c r="L523" s="2"/>
      <c r="M523" s="2"/>
      <c r="N523" s="2"/>
      <c r="O523" s="2"/>
      <c r="P523" s="2"/>
      <c r="Q523" s="2"/>
      <c r="R523" s="2"/>
      <c r="S523" s="2"/>
      <c r="T523" s="2"/>
      <c r="U523" s="2"/>
      <c r="V523" s="2"/>
      <c r="W523" s="2"/>
      <c r="X523" s="2"/>
      <c r="Y523" s="2"/>
      <c r="Z523" s="2"/>
    </row>
    <row r="524" ht="10.5" customHeight="1">
      <c r="A524" s="565">
        <v>44750.0</v>
      </c>
      <c r="B524" s="566" t="s">
        <v>5141</v>
      </c>
      <c r="C524" s="566" t="s">
        <v>7210</v>
      </c>
      <c r="D524" s="566" t="s">
        <v>7211</v>
      </c>
      <c r="E524" s="567">
        <v>44.64</v>
      </c>
      <c r="F524" s="567">
        <v>0.0</v>
      </c>
      <c r="G524" s="567">
        <v>50.0</v>
      </c>
      <c r="H524" s="567">
        <v>44.64</v>
      </c>
      <c r="I524" s="567">
        <v>5.36</v>
      </c>
      <c r="J524" s="566" t="s">
        <v>5700</v>
      </c>
      <c r="K524" s="2"/>
      <c r="L524" s="2"/>
      <c r="M524" s="2"/>
      <c r="N524" s="2"/>
      <c r="O524" s="2"/>
      <c r="P524" s="2"/>
      <c r="Q524" s="2"/>
      <c r="R524" s="2"/>
      <c r="S524" s="2"/>
      <c r="T524" s="2"/>
      <c r="U524" s="2"/>
      <c r="V524" s="2"/>
      <c r="W524" s="2"/>
      <c r="X524" s="2"/>
      <c r="Y524" s="2"/>
      <c r="Z524" s="2"/>
    </row>
    <row r="525" ht="10.5" customHeight="1">
      <c r="A525" s="565">
        <v>44754.0</v>
      </c>
      <c r="B525" s="566" t="s">
        <v>6033</v>
      </c>
      <c r="C525" s="566" t="s">
        <v>7078</v>
      </c>
      <c r="D525" s="566" t="s">
        <v>7212</v>
      </c>
      <c r="E525" s="567">
        <v>1284.02</v>
      </c>
      <c r="F525" s="567">
        <v>0.0</v>
      </c>
      <c r="G525" s="567">
        <v>1438.1</v>
      </c>
      <c r="H525" s="567">
        <v>1284.02</v>
      </c>
      <c r="I525" s="567">
        <v>154.08</v>
      </c>
      <c r="J525" s="566" t="s">
        <v>5677</v>
      </c>
      <c r="K525" s="2"/>
      <c r="L525" s="2"/>
      <c r="M525" s="2"/>
      <c r="N525" s="2"/>
      <c r="O525" s="2"/>
      <c r="P525" s="2"/>
      <c r="Q525" s="2"/>
      <c r="R525" s="2"/>
      <c r="S525" s="2"/>
      <c r="T525" s="2"/>
      <c r="U525" s="2"/>
      <c r="V525" s="2"/>
      <c r="W525" s="2"/>
      <c r="X525" s="2"/>
      <c r="Y525" s="2"/>
      <c r="Z525" s="2"/>
    </row>
    <row r="526" ht="10.5" customHeight="1">
      <c r="A526" s="565">
        <v>44757.0</v>
      </c>
      <c r="B526" s="566" t="s">
        <v>6033</v>
      </c>
      <c r="C526" s="566" t="s">
        <v>7068</v>
      </c>
      <c r="D526" s="566" t="s">
        <v>7154</v>
      </c>
      <c r="E526" s="567">
        <v>633021.79</v>
      </c>
      <c r="F526" s="567">
        <v>0.0</v>
      </c>
      <c r="G526" s="567">
        <v>708984.41</v>
      </c>
      <c r="H526" s="567">
        <v>633021.79</v>
      </c>
      <c r="I526" s="567">
        <v>75962.62</v>
      </c>
      <c r="J526" s="566" t="s">
        <v>5684</v>
      </c>
      <c r="K526" s="2"/>
      <c r="L526" s="2"/>
      <c r="M526" s="2"/>
      <c r="N526" s="2"/>
      <c r="O526" s="2"/>
      <c r="P526" s="2"/>
      <c r="Q526" s="2"/>
      <c r="R526" s="2"/>
      <c r="S526" s="2"/>
      <c r="T526" s="2"/>
      <c r="U526" s="2"/>
      <c r="V526" s="2"/>
      <c r="W526" s="2"/>
      <c r="X526" s="2"/>
      <c r="Y526" s="2"/>
      <c r="Z526" s="2"/>
    </row>
    <row r="527" ht="10.5" customHeight="1">
      <c r="A527" s="565">
        <v>44757.0</v>
      </c>
      <c r="B527" s="566" t="s">
        <v>6033</v>
      </c>
      <c r="C527" s="566" t="s">
        <v>7068</v>
      </c>
      <c r="D527" s="566" t="s">
        <v>7213</v>
      </c>
      <c r="E527" s="567">
        <v>133465.6</v>
      </c>
      <c r="F527" s="567">
        <v>0.0</v>
      </c>
      <c r="G527" s="567">
        <v>149481.47</v>
      </c>
      <c r="H527" s="567">
        <v>133465.6</v>
      </c>
      <c r="I527" s="567">
        <v>16015.87</v>
      </c>
      <c r="J527" s="566" t="s">
        <v>5687</v>
      </c>
      <c r="K527" s="2"/>
      <c r="L527" s="2"/>
      <c r="M527" s="2"/>
      <c r="N527" s="2"/>
      <c r="O527" s="2"/>
      <c r="P527" s="2"/>
      <c r="Q527" s="2"/>
      <c r="R527" s="2"/>
      <c r="S527" s="2"/>
      <c r="T527" s="2"/>
      <c r="U527" s="2"/>
      <c r="V527" s="2"/>
      <c r="W527" s="2"/>
      <c r="X527" s="2"/>
      <c r="Y527" s="2"/>
      <c r="Z527" s="2"/>
    </row>
    <row r="528" ht="10.5" customHeight="1">
      <c r="A528" s="565">
        <v>44757.0</v>
      </c>
      <c r="B528" s="566" t="s">
        <v>6033</v>
      </c>
      <c r="C528" s="566" t="s">
        <v>7068</v>
      </c>
      <c r="D528" s="566" t="s">
        <v>7214</v>
      </c>
      <c r="E528" s="567">
        <v>21482.38</v>
      </c>
      <c r="F528" s="567">
        <v>0.0</v>
      </c>
      <c r="G528" s="567">
        <v>24060.27</v>
      </c>
      <c r="H528" s="567">
        <v>21482.38</v>
      </c>
      <c r="I528" s="567">
        <v>2577.89</v>
      </c>
      <c r="J528" s="566" t="s">
        <v>5684</v>
      </c>
      <c r="K528" s="2"/>
      <c r="L528" s="2"/>
      <c r="M528" s="2"/>
      <c r="N528" s="2"/>
      <c r="O528" s="2"/>
      <c r="P528" s="2"/>
      <c r="Q528" s="2"/>
      <c r="R528" s="2"/>
      <c r="S528" s="2"/>
      <c r="T528" s="2"/>
      <c r="U528" s="2"/>
      <c r="V528" s="2"/>
      <c r="W528" s="2"/>
      <c r="X528" s="2"/>
      <c r="Y528" s="2"/>
      <c r="Z528" s="2"/>
    </row>
    <row r="529" ht="10.5" customHeight="1">
      <c r="A529" s="565">
        <v>44762.0</v>
      </c>
      <c r="B529" s="566" t="s">
        <v>6033</v>
      </c>
      <c r="C529" s="566" t="s">
        <v>7068</v>
      </c>
      <c r="D529" s="566" t="s">
        <v>7218</v>
      </c>
      <c r="E529" s="567">
        <v>63124.08</v>
      </c>
      <c r="F529" s="567">
        <v>0.0</v>
      </c>
      <c r="G529" s="567">
        <v>70698.97</v>
      </c>
      <c r="H529" s="567">
        <v>63124.08</v>
      </c>
      <c r="I529" s="567">
        <v>7574.89</v>
      </c>
      <c r="J529" s="566" t="s">
        <v>5706</v>
      </c>
      <c r="K529" s="2"/>
      <c r="L529" s="2"/>
      <c r="M529" s="2"/>
      <c r="N529" s="2"/>
      <c r="O529" s="2"/>
      <c r="P529" s="2"/>
      <c r="Q529" s="2"/>
      <c r="R529" s="2"/>
      <c r="S529" s="2"/>
      <c r="T529" s="2"/>
      <c r="U529" s="2"/>
      <c r="V529" s="2"/>
      <c r="W529" s="2"/>
      <c r="X529" s="2"/>
      <c r="Y529" s="2"/>
      <c r="Z529" s="2"/>
    </row>
    <row r="530" ht="10.5" customHeight="1">
      <c r="A530" s="565">
        <v>44762.0</v>
      </c>
      <c r="B530" s="566" t="s">
        <v>6033</v>
      </c>
      <c r="C530" s="566" t="s">
        <v>7216</v>
      </c>
      <c r="D530" s="566" t="s">
        <v>7219</v>
      </c>
      <c r="E530" s="567">
        <v>20272.53</v>
      </c>
      <c r="F530" s="567">
        <v>0.0</v>
      </c>
      <c r="G530" s="567">
        <v>22705.23</v>
      </c>
      <c r="H530" s="567">
        <v>20272.53</v>
      </c>
      <c r="I530" s="567">
        <v>2432.7</v>
      </c>
      <c r="J530" s="566" t="s">
        <v>5677</v>
      </c>
      <c r="K530" s="2"/>
      <c r="L530" s="2"/>
      <c r="M530" s="2"/>
      <c r="N530" s="2"/>
      <c r="O530" s="2"/>
      <c r="P530" s="2"/>
      <c r="Q530" s="2"/>
      <c r="R530" s="2"/>
      <c r="S530" s="2"/>
      <c r="T530" s="2"/>
      <c r="U530" s="2"/>
      <c r="V530" s="2"/>
      <c r="W530" s="2"/>
      <c r="X530" s="2"/>
      <c r="Y530" s="2"/>
      <c r="Z530" s="2"/>
    </row>
    <row r="531" ht="10.5" customHeight="1">
      <c r="A531" s="565">
        <v>44762.0</v>
      </c>
      <c r="B531" s="566" t="s">
        <v>6033</v>
      </c>
      <c r="C531" s="566" t="s">
        <v>7216</v>
      </c>
      <c r="D531" s="566" t="s">
        <v>7219</v>
      </c>
      <c r="E531" s="567">
        <v>23275.86</v>
      </c>
      <c r="F531" s="567">
        <v>0.0</v>
      </c>
      <c r="G531" s="567">
        <v>26068.96</v>
      </c>
      <c r="H531" s="567">
        <v>23275.86</v>
      </c>
      <c r="I531" s="567">
        <v>2793.1</v>
      </c>
      <c r="J531" s="566" t="s">
        <v>5677</v>
      </c>
      <c r="K531" s="2"/>
      <c r="L531" s="2"/>
      <c r="M531" s="2"/>
      <c r="N531" s="2"/>
      <c r="O531" s="2"/>
      <c r="P531" s="2"/>
      <c r="Q531" s="2"/>
      <c r="R531" s="2"/>
      <c r="S531" s="2"/>
      <c r="T531" s="2"/>
      <c r="U531" s="2"/>
      <c r="V531" s="2"/>
      <c r="W531" s="2"/>
      <c r="X531" s="2"/>
      <c r="Y531" s="2"/>
      <c r="Z531" s="2"/>
    </row>
    <row r="532" ht="10.5" customHeight="1">
      <c r="A532" s="565">
        <v>44762.0</v>
      </c>
      <c r="B532" s="566" t="s">
        <v>6033</v>
      </c>
      <c r="C532" s="566" t="s">
        <v>7068</v>
      </c>
      <c r="D532" s="566" t="s">
        <v>7218</v>
      </c>
      <c r="E532" s="567">
        <v>582.88</v>
      </c>
      <c r="F532" s="567">
        <v>0.0</v>
      </c>
      <c r="G532" s="567">
        <v>652.83</v>
      </c>
      <c r="H532" s="567">
        <v>582.88</v>
      </c>
      <c r="I532" s="567">
        <v>69.95</v>
      </c>
      <c r="J532" s="566" t="s">
        <v>5706</v>
      </c>
      <c r="K532" s="2"/>
      <c r="L532" s="2"/>
      <c r="M532" s="2"/>
      <c r="N532" s="2"/>
      <c r="O532" s="2"/>
      <c r="P532" s="2"/>
      <c r="Q532" s="2"/>
      <c r="R532" s="2"/>
      <c r="S532" s="2"/>
      <c r="T532" s="2"/>
      <c r="U532" s="2"/>
      <c r="V532" s="2"/>
      <c r="W532" s="2"/>
      <c r="X532" s="2"/>
      <c r="Y532" s="2"/>
      <c r="Z532" s="2"/>
    </row>
    <row r="533" ht="10.5" customHeight="1">
      <c r="A533" s="565">
        <v>44762.0</v>
      </c>
      <c r="B533" s="566" t="s">
        <v>6033</v>
      </c>
      <c r="C533" s="566" t="s">
        <v>7216</v>
      </c>
      <c r="D533" s="566" t="s">
        <v>7217</v>
      </c>
      <c r="E533" s="567">
        <v>23275.85</v>
      </c>
      <c r="F533" s="567">
        <v>0.0</v>
      </c>
      <c r="G533" s="567">
        <v>26068.96</v>
      </c>
      <c r="H533" s="567">
        <v>23275.85</v>
      </c>
      <c r="I533" s="567">
        <v>2793.11</v>
      </c>
      <c r="J533" s="566" t="s">
        <v>5677</v>
      </c>
      <c r="K533" s="2"/>
      <c r="L533" s="2"/>
      <c r="M533" s="2"/>
      <c r="N533" s="2"/>
      <c r="O533" s="2"/>
      <c r="P533" s="2"/>
      <c r="Q533" s="2"/>
      <c r="R533" s="2"/>
      <c r="S533" s="2"/>
      <c r="T533" s="2"/>
      <c r="U533" s="2"/>
      <c r="V533" s="2"/>
      <c r="W533" s="2"/>
      <c r="X533" s="2"/>
      <c r="Y533" s="2"/>
      <c r="Z533" s="2"/>
    </row>
    <row r="534" ht="10.5" customHeight="1">
      <c r="A534" s="565">
        <v>44762.0</v>
      </c>
      <c r="B534" s="566" t="s">
        <v>6033</v>
      </c>
      <c r="C534" s="566" t="s">
        <v>7216</v>
      </c>
      <c r="D534" s="566" t="s">
        <v>7217</v>
      </c>
      <c r="E534" s="567">
        <v>26724.14</v>
      </c>
      <c r="F534" s="567">
        <v>0.0</v>
      </c>
      <c r="G534" s="567">
        <v>29931.04</v>
      </c>
      <c r="H534" s="567">
        <v>26724.14</v>
      </c>
      <c r="I534" s="567">
        <v>3206.9</v>
      </c>
      <c r="J534" s="566" t="s">
        <v>5677</v>
      </c>
      <c r="K534" s="2"/>
      <c r="L534" s="2"/>
      <c r="M534" s="2"/>
      <c r="N534" s="2"/>
      <c r="O534" s="2"/>
      <c r="P534" s="2"/>
      <c r="Q534" s="2"/>
      <c r="R534" s="2"/>
      <c r="S534" s="2"/>
      <c r="T534" s="2"/>
      <c r="U534" s="2"/>
      <c r="V534" s="2"/>
      <c r="W534" s="2"/>
      <c r="X534" s="2"/>
      <c r="Y534" s="2"/>
      <c r="Z534" s="2"/>
    </row>
    <row r="535" ht="10.5" customHeight="1">
      <c r="A535" s="565">
        <v>44762.0</v>
      </c>
      <c r="B535" s="566" t="s">
        <v>6033</v>
      </c>
      <c r="C535" s="566" t="s">
        <v>7081</v>
      </c>
      <c r="D535" s="566" t="s">
        <v>7215</v>
      </c>
      <c r="E535" s="567">
        <v>170000.0</v>
      </c>
      <c r="F535" s="567">
        <v>0.0</v>
      </c>
      <c r="G535" s="567">
        <v>190400.0</v>
      </c>
      <c r="H535" s="567">
        <v>170000.0</v>
      </c>
      <c r="I535" s="567">
        <v>20400.0</v>
      </c>
      <c r="J535" s="566" t="s">
        <v>5677</v>
      </c>
      <c r="K535" s="2"/>
      <c r="L535" s="2"/>
      <c r="M535" s="2"/>
      <c r="N535" s="2"/>
      <c r="O535" s="2"/>
      <c r="P535" s="2"/>
      <c r="Q535" s="2"/>
      <c r="R535" s="2"/>
      <c r="S535" s="2"/>
      <c r="T535" s="2"/>
      <c r="U535" s="2"/>
      <c r="V535" s="2"/>
      <c r="W535" s="2"/>
      <c r="X535" s="2"/>
      <c r="Y535" s="2"/>
      <c r="Z535" s="2"/>
    </row>
    <row r="536" ht="10.5" customHeight="1">
      <c r="A536" s="565">
        <v>44769.0</v>
      </c>
      <c r="B536" s="566" t="s">
        <v>6033</v>
      </c>
      <c r="C536" s="566" t="s">
        <v>7162</v>
      </c>
      <c r="D536" s="566" t="s">
        <v>7220</v>
      </c>
      <c r="E536" s="567">
        <v>4464.29</v>
      </c>
      <c r="F536" s="567">
        <v>0.0</v>
      </c>
      <c r="G536" s="567">
        <v>5000.0</v>
      </c>
      <c r="H536" s="567">
        <v>4464.29</v>
      </c>
      <c r="I536" s="567">
        <v>535.71</v>
      </c>
      <c r="J536" s="566" t="s">
        <v>5660</v>
      </c>
      <c r="K536" s="2"/>
      <c r="L536" s="2"/>
      <c r="M536" s="2"/>
      <c r="N536" s="2"/>
      <c r="O536" s="2"/>
      <c r="P536" s="2"/>
      <c r="Q536" s="2"/>
      <c r="R536" s="2"/>
      <c r="S536" s="2"/>
      <c r="T536" s="2"/>
      <c r="U536" s="2"/>
      <c r="V536" s="2"/>
      <c r="W536" s="2"/>
      <c r="X536" s="2"/>
      <c r="Y536" s="2"/>
      <c r="Z536" s="2"/>
    </row>
    <row r="537" ht="10.5" customHeight="1">
      <c r="A537" s="565">
        <v>44770.0</v>
      </c>
      <c r="B537" s="566" t="s">
        <v>6033</v>
      </c>
      <c r="C537" s="566" t="s">
        <v>7068</v>
      </c>
      <c r="D537" s="566" t="s">
        <v>7221</v>
      </c>
      <c r="E537" s="567">
        <v>1734.38</v>
      </c>
      <c r="F537" s="567">
        <v>0.0</v>
      </c>
      <c r="G537" s="567">
        <v>1942.51</v>
      </c>
      <c r="H537" s="567">
        <v>1734.38</v>
      </c>
      <c r="I537" s="567">
        <v>208.13</v>
      </c>
      <c r="J537" s="566" t="s">
        <v>5234</v>
      </c>
      <c r="K537" s="2"/>
      <c r="L537" s="2"/>
      <c r="M537" s="2"/>
      <c r="N537" s="2"/>
      <c r="O537" s="2"/>
      <c r="P537" s="2"/>
      <c r="Q537" s="2"/>
      <c r="R537" s="2"/>
      <c r="S537" s="2"/>
      <c r="T537" s="2"/>
      <c r="U537" s="2"/>
      <c r="V537" s="2"/>
      <c r="W537" s="2"/>
      <c r="X537" s="2"/>
      <c r="Y537" s="2"/>
      <c r="Z537" s="2"/>
    </row>
    <row r="538" ht="10.5" customHeight="1">
      <c r="A538" s="565">
        <v>44770.0</v>
      </c>
      <c r="B538" s="566" t="s">
        <v>6033</v>
      </c>
      <c r="C538" s="566" t="s">
        <v>7068</v>
      </c>
      <c r="D538" s="566" t="s">
        <v>7222</v>
      </c>
      <c r="E538" s="567">
        <v>1147.76</v>
      </c>
      <c r="F538" s="567">
        <v>0.0</v>
      </c>
      <c r="G538" s="567">
        <v>1285.49</v>
      </c>
      <c r="H538" s="567">
        <v>1147.76</v>
      </c>
      <c r="I538" s="567">
        <v>137.73</v>
      </c>
      <c r="J538" s="566" t="s">
        <v>5234</v>
      </c>
      <c r="K538" s="2"/>
      <c r="L538" s="2"/>
      <c r="M538" s="2"/>
      <c r="N538" s="2"/>
      <c r="O538" s="2"/>
      <c r="P538" s="2"/>
      <c r="Q538" s="2"/>
      <c r="R538" s="2"/>
      <c r="S538" s="2"/>
      <c r="T538" s="2"/>
      <c r="U538" s="2"/>
      <c r="V538" s="2"/>
      <c r="W538" s="2"/>
      <c r="X538" s="2"/>
      <c r="Y538" s="2"/>
      <c r="Z538" s="2"/>
    </row>
    <row r="539" ht="10.5" customHeight="1">
      <c r="A539" s="565">
        <v>44772.0</v>
      </c>
      <c r="B539" s="566" t="s">
        <v>6033</v>
      </c>
      <c r="C539" s="566" t="s">
        <v>6101</v>
      </c>
      <c r="D539" s="566" t="s">
        <v>7223</v>
      </c>
      <c r="E539" s="567">
        <v>267.86</v>
      </c>
      <c r="F539" s="567">
        <v>0.0</v>
      </c>
      <c r="G539" s="567">
        <v>300.0</v>
      </c>
      <c r="H539" s="567">
        <v>267.86</v>
      </c>
      <c r="I539" s="567">
        <v>32.14</v>
      </c>
      <c r="J539" s="566" t="s">
        <v>5660</v>
      </c>
      <c r="K539" s="2"/>
      <c r="L539" s="2"/>
      <c r="M539" s="2"/>
      <c r="N539" s="2"/>
      <c r="O539" s="2"/>
      <c r="P539" s="2"/>
      <c r="Q539" s="2"/>
      <c r="R539" s="2"/>
      <c r="S539" s="2"/>
      <c r="T539" s="2"/>
      <c r="U539" s="2"/>
      <c r="V539" s="2"/>
      <c r="W539" s="2"/>
      <c r="X539" s="2"/>
      <c r="Y539" s="2"/>
      <c r="Z539" s="2"/>
    </row>
    <row r="540" ht="10.5" customHeight="1">
      <c r="A540" s="565">
        <v>44784.0</v>
      </c>
      <c r="B540" s="566" t="s">
        <v>6033</v>
      </c>
      <c r="C540" s="566" t="s">
        <v>7068</v>
      </c>
      <c r="D540" s="566" t="s">
        <v>7224</v>
      </c>
      <c r="E540" s="567">
        <v>4630.5</v>
      </c>
      <c r="F540" s="567">
        <v>0.0</v>
      </c>
      <c r="G540" s="567">
        <v>5186.16</v>
      </c>
      <c r="H540" s="567">
        <v>4630.5</v>
      </c>
      <c r="I540" s="567">
        <v>555.66</v>
      </c>
      <c r="J540" s="566" t="s">
        <v>5681</v>
      </c>
      <c r="K540" s="2"/>
      <c r="L540" s="2"/>
      <c r="M540" s="2"/>
      <c r="N540" s="2"/>
      <c r="O540" s="2"/>
      <c r="P540" s="2"/>
      <c r="Q540" s="2"/>
      <c r="R540" s="2"/>
      <c r="S540" s="2"/>
      <c r="T540" s="2"/>
      <c r="U540" s="2"/>
      <c r="V540" s="2"/>
      <c r="W540" s="2"/>
      <c r="X540" s="2"/>
      <c r="Y540" s="2"/>
      <c r="Z540" s="2"/>
    </row>
    <row r="541" ht="10.5" customHeight="1">
      <c r="A541" s="565">
        <v>44784.0</v>
      </c>
      <c r="B541" s="566" t="s">
        <v>6033</v>
      </c>
      <c r="C541" s="566" t="s">
        <v>7068</v>
      </c>
      <c r="D541" s="566" t="s">
        <v>7224</v>
      </c>
      <c r="E541" s="567">
        <v>9261.0</v>
      </c>
      <c r="F541" s="567">
        <v>0.0</v>
      </c>
      <c r="G541" s="567">
        <v>10372.32</v>
      </c>
      <c r="H541" s="567">
        <v>9261.0</v>
      </c>
      <c r="I541" s="567">
        <v>1111.32</v>
      </c>
      <c r="J541" s="566" t="s">
        <v>5681</v>
      </c>
      <c r="K541" s="2"/>
      <c r="L541" s="2"/>
      <c r="M541" s="2"/>
      <c r="N541" s="2"/>
      <c r="O541" s="2"/>
      <c r="P541" s="2"/>
      <c r="Q541" s="2"/>
      <c r="R541" s="2"/>
      <c r="S541" s="2"/>
      <c r="T541" s="2"/>
      <c r="U541" s="2"/>
      <c r="V541" s="2"/>
      <c r="W541" s="2"/>
      <c r="X541" s="2"/>
      <c r="Y541" s="2"/>
      <c r="Z541" s="2"/>
    </row>
    <row r="542" ht="10.5" customHeight="1">
      <c r="A542" s="565">
        <v>44784.0</v>
      </c>
      <c r="B542" s="566" t="s">
        <v>6033</v>
      </c>
      <c r="C542" s="566" t="s">
        <v>7068</v>
      </c>
      <c r="D542" s="566" t="s">
        <v>7224</v>
      </c>
      <c r="E542" s="567">
        <v>2000.0</v>
      </c>
      <c r="F542" s="567">
        <v>0.0</v>
      </c>
      <c r="G542" s="567">
        <v>2240.0</v>
      </c>
      <c r="H542" s="567">
        <v>2000.0</v>
      </c>
      <c r="I542" s="567">
        <v>240.0</v>
      </c>
      <c r="J542" s="566" t="s">
        <v>5681</v>
      </c>
      <c r="K542" s="2"/>
      <c r="L542" s="2"/>
      <c r="M542" s="2"/>
      <c r="N542" s="2"/>
      <c r="O542" s="2"/>
      <c r="P542" s="2"/>
      <c r="Q542" s="2"/>
      <c r="R542" s="2"/>
      <c r="S542" s="2"/>
      <c r="T542" s="2"/>
      <c r="U542" s="2"/>
      <c r="V542" s="2"/>
      <c r="W542" s="2"/>
      <c r="X542" s="2"/>
      <c r="Y542" s="2"/>
      <c r="Z542" s="2"/>
    </row>
    <row r="543" ht="10.5" customHeight="1">
      <c r="A543" s="565">
        <v>44785.0</v>
      </c>
      <c r="B543" s="566" t="s">
        <v>6033</v>
      </c>
      <c r="C543" s="566" t="s">
        <v>7078</v>
      </c>
      <c r="D543" s="566" t="s">
        <v>7225</v>
      </c>
      <c r="E543" s="567">
        <v>1284.02</v>
      </c>
      <c r="F543" s="567">
        <v>0.0</v>
      </c>
      <c r="G543" s="567">
        <v>1438.1</v>
      </c>
      <c r="H543" s="567">
        <v>1284.02</v>
      </c>
      <c r="I543" s="567">
        <v>154.08</v>
      </c>
      <c r="J543" s="566" t="s">
        <v>5677</v>
      </c>
      <c r="K543" s="2"/>
      <c r="L543" s="2"/>
      <c r="M543" s="2"/>
      <c r="N543" s="2"/>
      <c r="O543" s="2"/>
      <c r="P543" s="2"/>
      <c r="Q543" s="2"/>
      <c r="R543" s="2"/>
      <c r="S543" s="2"/>
      <c r="T543" s="2"/>
      <c r="U543" s="2"/>
      <c r="V543" s="2"/>
      <c r="W543" s="2"/>
      <c r="X543" s="2"/>
      <c r="Y543" s="2"/>
      <c r="Z543" s="2"/>
    </row>
    <row r="544" ht="10.5" customHeight="1">
      <c r="A544" s="565">
        <v>44792.0</v>
      </c>
      <c r="B544" s="566" t="s">
        <v>5141</v>
      </c>
      <c r="C544" s="566" t="s">
        <v>7226</v>
      </c>
      <c r="D544" s="566" t="s">
        <v>7227</v>
      </c>
      <c r="E544" s="567">
        <v>44.64</v>
      </c>
      <c r="F544" s="567">
        <v>0.0</v>
      </c>
      <c r="G544" s="567">
        <v>50.0</v>
      </c>
      <c r="H544" s="567">
        <v>44.64</v>
      </c>
      <c r="I544" s="567">
        <v>5.36</v>
      </c>
      <c r="J544" s="566" t="s">
        <v>5700</v>
      </c>
      <c r="K544" s="2"/>
      <c r="L544" s="2"/>
      <c r="M544" s="2"/>
      <c r="N544" s="2"/>
      <c r="O544" s="2"/>
      <c r="P544" s="2"/>
      <c r="Q544" s="2"/>
      <c r="R544" s="2"/>
      <c r="S544" s="2"/>
      <c r="T544" s="2"/>
      <c r="U544" s="2"/>
      <c r="V544" s="2"/>
      <c r="W544" s="2"/>
      <c r="X544" s="2"/>
      <c r="Y544" s="2"/>
      <c r="Z544" s="2"/>
    </row>
    <row r="545" ht="10.5" customHeight="1">
      <c r="A545" s="565">
        <v>44798.0</v>
      </c>
      <c r="B545" s="566" t="s">
        <v>6033</v>
      </c>
      <c r="C545" s="566" t="s">
        <v>7068</v>
      </c>
      <c r="D545" s="566" t="s">
        <v>7228</v>
      </c>
      <c r="E545" s="567">
        <v>2275.49</v>
      </c>
      <c r="F545" s="567">
        <v>0.0</v>
      </c>
      <c r="G545" s="567">
        <v>2548.55</v>
      </c>
      <c r="H545" s="567">
        <v>2275.49</v>
      </c>
      <c r="I545" s="567">
        <v>273.06</v>
      </c>
      <c r="J545" s="566" t="s">
        <v>5234</v>
      </c>
      <c r="K545" s="2"/>
      <c r="L545" s="2"/>
      <c r="M545" s="2"/>
      <c r="N545" s="2"/>
      <c r="O545" s="2"/>
      <c r="P545" s="2"/>
      <c r="Q545" s="2"/>
      <c r="R545" s="2"/>
      <c r="S545" s="2"/>
      <c r="T545" s="2"/>
      <c r="U545" s="2"/>
      <c r="V545" s="2"/>
      <c r="W545" s="2"/>
      <c r="X545" s="2"/>
      <c r="Y545" s="2"/>
      <c r="Z545" s="2"/>
    </row>
    <row r="546" ht="10.5" customHeight="1">
      <c r="A546" s="565">
        <v>44798.0</v>
      </c>
      <c r="B546" s="566" t="s">
        <v>6033</v>
      </c>
      <c r="C546" s="566" t="s">
        <v>7068</v>
      </c>
      <c r="D546" s="566" t="s">
        <v>7214</v>
      </c>
      <c r="E546" s="567">
        <v>654504.2</v>
      </c>
      <c r="F546" s="567">
        <v>0.0</v>
      </c>
      <c r="G546" s="567">
        <v>733044.7</v>
      </c>
      <c r="H546" s="567">
        <v>654504.2</v>
      </c>
      <c r="I546" s="567">
        <v>78540.5</v>
      </c>
      <c r="J546" s="566" t="s">
        <v>5684</v>
      </c>
      <c r="K546" s="2"/>
      <c r="L546" s="2"/>
      <c r="M546" s="2"/>
      <c r="N546" s="2"/>
      <c r="O546" s="2"/>
      <c r="P546" s="2"/>
      <c r="Q546" s="2"/>
      <c r="R546" s="2"/>
      <c r="S546" s="2"/>
      <c r="T546" s="2"/>
      <c r="U546" s="2"/>
      <c r="V546" s="2"/>
      <c r="W546" s="2"/>
      <c r="X546" s="2"/>
      <c r="Y546" s="2"/>
      <c r="Z546" s="2"/>
    </row>
    <row r="547" ht="10.5" customHeight="1">
      <c r="A547" s="565">
        <v>44798.0</v>
      </c>
      <c r="B547" s="566" t="s">
        <v>6033</v>
      </c>
      <c r="C547" s="566" t="s">
        <v>7068</v>
      </c>
      <c r="D547" s="566" t="s">
        <v>7229</v>
      </c>
      <c r="E547" s="567">
        <v>133465.6</v>
      </c>
      <c r="F547" s="567">
        <v>0.0</v>
      </c>
      <c r="G547" s="567">
        <v>149481.47</v>
      </c>
      <c r="H547" s="567">
        <v>133465.6</v>
      </c>
      <c r="I547" s="567">
        <v>16015.87</v>
      </c>
      <c r="J547" s="566" t="s">
        <v>5687</v>
      </c>
      <c r="K547" s="2"/>
      <c r="L547" s="2"/>
      <c r="M547" s="2"/>
      <c r="N547" s="2"/>
      <c r="O547" s="2"/>
      <c r="P547" s="2"/>
      <c r="Q547" s="2"/>
      <c r="R547" s="2"/>
      <c r="S547" s="2"/>
      <c r="T547" s="2"/>
      <c r="U547" s="2"/>
      <c r="V547" s="2"/>
      <c r="W547" s="2"/>
      <c r="X547" s="2"/>
      <c r="Y547" s="2"/>
      <c r="Z547" s="2"/>
    </row>
    <row r="548" ht="10.5" customHeight="1">
      <c r="A548" s="565">
        <v>44799.0</v>
      </c>
      <c r="B548" s="566" t="s">
        <v>6033</v>
      </c>
      <c r="C548" s="566" t="s">
        <v>7081</v>
      </c>
      <c r="D548" s="566" t="s">
        <v>7231</v>
      </c>
      <c r="E548" s="567">
        <v>170000.0</v>
      </c>
      <c r="F548" s="567">
        <v>0.0</v>
      </c>
      <c r="G548" s="567">
        <v>190400.0</v>
      </c>
      <c r="H548" s="567">
        <v>170000.0</v>
      </c>
      <c r="I548" s="567">
        <v>20400.0</v>
      </c>
      <c r="J548" s="566" t="s">
        <v>5677</v>
      </c>
      <c r="K548" s="2"/>
      <c r="L548" s="2"/>
      <c r="M548" s="2"/>
      <c r="N548" s="2"/>
      <c r="O548" s="2"/>
      <c r="P548" s="2"/>
      <c r="Q548" s="2"/>
      <c r="R548" s="2"/>
      <c r="S548" s="2"/>
      <c r="T548" s="2"/>
      <c r="U548" s="2"/>
      <c r="V548" s="2"/>
      <c r="W548" s="2"/>
      <c r="X548" s="2"/>
      <c r="Y548" s="2"/>
      <c r="Z548" s="2"/>
    </row>
    <row r="549" ht="10.5" customHeight="1">
      <c r="A549" s="565">
        <v>44799.0</v>
      </c>
      <c r="B549" s="566" t="s">
        <v>6033</v>
      </c>
      <c r="C549" s="566" t="s">
        <v>7068</v>
      </c>
      <c r="D549" s="566" t="s">
        <v>7230</v>
      </c>
      <c r="E549" s="567">
        <v>1734.38</v>
      </c>
      <c r="F549" s="567">
        <v>0.0</v>
      </c>
      <c r="G549" s="567">
        <v>1942.51</v>
      </c>
      <c r="H549" s="567">
        <v>1734.38</v>
      </c>
      <c r="I549" s="567">
        <v>208.13</v>
      </c>
      <c r="J549" s="566" t="s">
        <v>5234</v>
      </c>
      <c r="K549" s="2"/>
      <c r="L549" s="2"/>
      <c r="M549" s="2"/>
      <c r="N549" s="2"/>
      <c r="O549" s="2"/>
      <c r="P549" s="2"/>
      <c r="Q549" s="2"/>
      <c r="R549" s="2"/>
      <c r="S549" s="2"/>
      <c r="T549" s="2"/>
      <c r="U549" s="2"/>
      <c r="V549" s="2"/>
      <c r="W549" s="2"/>
      <c r="X549" s="2"/>
      <c r="Y549" s="2"/>
      <c r="Z549" s="2"/>
    </row>
    <row r="550" ht="10.5" customHeight="1">
      <c r="A550" s="565">
        <v>44799.0</v>
      </c>
      <c r="B550" s="566" t="s">
        <v>6033</v>
      </c>
      <c r="C550" s="566" t="s">
        <v>7068</v>
      </c>
      <c r="D550" s="566" t="s">
        <v>7233</v>
      </c>
      <c r="E550" s="567">
        <v>500.0</v>
      </c>
      <c r="F550" s="567">
        <v>0.0</v>
      </c>
      <c r="G550" s="567">
        <v>560.0</v>
      </c>
      <c r="H550" s="567">
        <v>500.0</v>
      </c>
      <c r="I550" s="567">
        <v>60.0</v>
      </c>
      <c r="J550" s="566" t="s">
        <v>5712</v>
      </c>
      <c r="K550" s="2"/>
      <c r="L550" s="2"/>
      <c r="M550" s="2"/>
      <c r="N550" s="2"/>
      <c r="O550" s="2"/>
      <c r="P550" s="2"/>
      <c r="Q550" s="2"/>
      <c r="R550" s="2"/>
      <c r="S550" s="2"/>
      <c r="T550" s="2"/>
      <c r="U550" s="2"/>
      <c r="V550" s="2"/>
      <c r="W550" s="2"/>
      <c r="X550" s="2"/>
      <c r="Y550" s="2"/>
      <c r="Z550" s="2"/>
    </row>
    <row r="551" ht="10.5" customHeight="1">
      <c r="A551" s="565">
        <v>44799.0</v>
      </c>
      <c r="B551" s="566" t="s">
        <v>6033</v>
      </c>
      <c r="C551" s="566" t="s">
        <v>7068</v>
      </c>
      <c r="D551" s="566" t="s">
        <v>7233</v>
      </c>
      <c r="E551" s="567">
        <v>1000.0</v>
      </c>
      <c r="F551" s="567">
        <v>0.0</v>
      </c>
      <c r="G551" s="567">
        <v>1120.0</v>
      </c>
      <c r="H551" s="567">
        <v>1000.0</v>
      </c>
      <c r="I551" s="567">
        <v>120.0</v>
      </c>
      <c r="J551" s="566" t="s">
        <v>5712</v>
      </c>
      <c r="K551" s="2"/>
      <c r="L551" s="2"/>
      <c r="M551" s="2"/>
      <c r="N551" s="2"/>
      <c r="O551" s="2"/>
      <c r="P551" s="2"/>
      <c r="Q551" s="2"/>
      <c r="R551" s="2"/>
      <c r="S551" s="2"/>
      <c r="T551" s="2"/>
      <c r="U551" s="2"/>
      <c r="V551" s="2"/>
      <c r="W551" s="2"/>
      <c r="X551" s="2"/>
      <c r="Y551" s="2"/>
      <c r="Z551" s="2"/>
    </row>
    <row r="552" ht="10.5" customHeight="1">
      <c r="A552" s="565">
        <v>44799.0</v>
      </c>
      <c r="B552" s="566" t="s">
        <v>6033</v>
      </c>
      <c r="C552" s="566" t="s">
        <v>7068</v>
      </c>
      <c r="D552" s="566" t="s">
        <v>7232</v>
      </c>
      <c r="E552" s="567">
        <v>583.92</v>
      </c>
      <c r="F552" s="567">
        <v>0.0</v>
      </c>
      <c r="G552" s="567">
        <v>653.99</v>
      </c>
      <c r="H552" s="567">
        <v>583.92</v>
      </c>
      <c r="I552" s="567">
        <v>70.07</v>
      </c>
      <c r="J552" s="566" t="s">
        <v>5706</v>
      </c>
      <c r="K552" s="2"/>
      <c r="L552" s="2"/>
      <c r="M552" s="2"/>
      <c r="N552" s="2"/>
      <c r="O552" s="2"/>
      <c r="P552" s="2"/>
      <c r="Q552" s="2"/>
      <c r="R552" s="2"/>
      <c r="S552" s="2"/>
      <c r="T552" s="2"/>
      <c r="U552" s="2"/>
      <c r="V552" s="2"/>
      <c r="W552" s="2"/>
      <c r="X552" s="2"/>
      <c r="Y552" s="2"/>
      <c r="Z552" s="2"/>
    </row>
    <row r="553" ht="10.5" customHeight="1">
      <c r="A553" s="565">
        <v>44799.0</v>
      </c>
      <c r="B553" s="566" t="s">
        <v>6033</v>
      </c>
      <c r="C553" s="566" t="s">
        <v>7068</v>
      </c>
      <c r="D553" s="566" t="s">
        <v>7232</v>
      </c>
      <c r="E553" s="567">
        <v>58308.8</v>
      </c>
      <c r="F553" s="567">
        <v>0.0</v>
      </c>
      <c r="G553" s="567">
        <v>65305.86</v>
      </c>
      <c r="H553" s="567">
        <v>58308.8</v>
      </c>
      <c r="I553" s="567">
        <v>6997.06</v>
      </c>
      <c r="J553" s="566" t="s">
        <v>5706</v>
      </c>
      <c r="K553" s="2"/>
      <c r="L553" s="2"/>
      <c r="M553" s="2"/>
      <c r="N553" s="2"/>
      <c r="O553" s="2"/>
      <c r="P553" s="2"/>
      <c r="Q553" s="2"/>
      <c r="R553" s="2"/>
      <c r="S553" s="2"/>
      <c r="T553" s="2"/>
      <c r="U553" s="2"/>
      <c r="V553" s="2"/>
      <c r="W553" s="2"/>
      <c r="X553" s="2"/>
      <c r="Y553" s="2"/>
      <c r="Z553" s="2"/>
    </row>
    <row r="554" ht="10.5" customHeight="1">
      <c r="A554" s="565">
        <v>44799.0</v>
      </c>
      <c r="B554" s="566" t="s">
        <v>6033</v>
      </c>
      <c r="C554" s="566" t="s">
        <v>7216</v>
      </c>
      <c r="D554" s="566" t="s">
        <v>7234</v>
      </c>
      <c r="E554" s="567">
        <v>50000.0</v>
      </c>
      <c r="F554" s="567">
        <v>0.0</v>
      </c>
      <c r="G554" s="567">
        <v>56000.0</v>
      </c>
      <c r="H554" s="567">
        <v>50000.0</v>
      </c>
      <c r="I554" s="567">
        <v>6000.0</v>
      </c>
      <c r="J554" s="566" t="s">
        <v>5677</v>
      </c>
      <c r="K554" s="2"/>
      <c r="L554" s="2"/>
      <c r="M554" s="2"/>
      <c r="N554" s="2"/>
      <c r="O554" s="2"/>
      <c r="P554" s="2"/>
      <c r="Q554" s="2"/>
      <c r="R554" s="2"/>
      <c r="S554" s="2"/>
      <c r="T554" s="2"/>
      <c r="U554" s="2"/>
      <c r="V554" s="2"/>
      <c r="W554" s="2"/>
      <c r="X554" s="2"/>
      <c r="Y554" s="2"/>
      <c r="Z554" s="2"/>
    </row>
    <row r="555" ht="10.5" customHeight="1">
      <c r="A555" s="589">
        <v>44810.0</v>
      </c>
      <c r="B555" s="590" t="s">
        <v>5141</v>
      </c>
      <c r="C555" s="590" t="s">
        <v>7235</v>
      </c>
      <c r="D555" s="590" t="s">
        <v>7236</v>
      </c>
      <c r="E555" s="591">
        <v>714.29</v>
      </c>
      <c r="F555" s="591">
        <v>0.0</v>
      </c>
      <c r="G555" s="591">
        <v>800.0</v>
      </c>
      <c r="H555" s="591">
        <v>714.29</v>
      </c>
      <c r="I555" s="591">
        <v>85.71</v>
      </c>
      <c r="J555" s="590" t="s">
        <v>5234</v>
      </c>
      <c r="K555" s="2"/>
      <c r="L555" s="2"/>
      <c r="M555" s="2"/>
      <c r="N555" s="2"/>
      <c r="O555" s="2"/>
      <c r="P555" s="2"/>
      <c r="Q555" s="2"/>
      <c r="R555" s="2"/>
      <c r="S555" s="2"/>
      <c r="T555" s="2"/>
      <c r="U555" s="2"/>
      <c r="V555" s="2"/>
      <c r="W555" s="2"/>
      <c r="X555" s="2"/>
      <c r="Y555" s="2"/>
      <c r="Z555" s="2"/>
    </row>
    <row r="556" ht="10.5" customHeight="1">
      <c r="A556" s="589">
        <v>44810.0</v>
      </c>
      <c r="B556" s="590" t="s">
        <v>5141</v>
      </c>
      <c r="C556" s="590" t="s">
        <v>7237</v>
      </c>
      <c r="D556" s="590" t="s">
        <v>7238</v>
      </c>
      <c r="E556" s="591">
        <v>44.64</v>
      </c>
      <c r="F556" s="591">
        <v>0.0</v>
      </c>
      <c r="G556" s="591">
        <v>50.0</v>
      </c>
      <c r="H556" s="591">
        <v>44.64</v>
      </c>
      <c r="I556" s="591">
        <v>5.36</v>
      </c>
      <c r="J556" s="590" t="s">
        <v>5700</v>
      </c>
      <c r="K556" s="2"/>
      <c r="L556" s="2"/>
      <c r="M556" s="2"/>
      <c r="N556" s="2"/>
      <c r="O556" s="2"/>
      <c r="P556" s="2"/>
      <c r="Q556" s="2"/>
      <c r="R556" s="2"/>
      <c r="S556" s="2"/>
      <c r="T556" s="2"/>
      <c r="U556" s="2"/>
      <c r="V556" s="2"/>
      <c r="W556" s="2"/>
      <c r="X556" s="2"/>
      <c r="Y556" s="2"/>
      <c r="Z556" s="2"/>
    </row>
    <row r="557" ht="10.5" customHeight="1">
      <c r="A557" s="589">
        <v>44811.0</v>
      </c>
      <c r="B557" s="590" t="s">
        <v>6033</v>
      </c>
      <c r="C557" s="590" t="s">
        <v>7239</v>
      </c>
      <c r="D557" s="590" t="s">
        <v>7240</v>
      </c>
      <c r="E557" s="591">
        <v>5892.86</v>
      </c>
      <c r="F557" s="591">
        <v>0.0</v>
      </c>
      <c r="G557" s="591">
        <v>6600.0</v>
      </c>
      <c r="H557" s="591">
        <v>5892.86</v>
      </c>
      <c r="I557" s="591">
        <v>707.14</v>
      </c>
      <c r="J557" s="590" t="s">
        <v>5234</v>
      </c>
      <c r="K557" s="2"/>
      <c r="L557" s="2"/>
      <c r="M557" s="2"/>
      <c r="N557" s="2"/>
      <c r="O557" s="2"/>
      <c r="P557" s="2"/>
      <c r="Q557" s="2"/>
      <c r="R557" s="2"/>
      <c r="S557" s="2"/>
      <c r="T557" s="2"/>
      <c r="U557" s="2"/>
      <c r="V557" s="2"/>
      <c r="W557" s="2"/>
      <c r="X557" s="2"/>
      <c r="Y557" s="2"/>
      <c r="Z557" s="2"/>
    </row>
    <row r="558" ht="10.5" customHeight="1">
      <c r="A558" s="589">
        <v>44811.0</v>
      </c>
      <c r="B558" s="590" t="s">
        <v>6033</v>
      </c>
      <c r="C558" s="590" t="s">
        <v>7239</v>
      </c>
      <c r="D558" s="590" t="s">
        <v>7240</v>
      </c>
      <c r="E558" s="591">
        <v>714.29</v>
      </c>
      <c r="F558" s="591">
        <v>0.0</v>
      </c>
      <c r="G558" s="591">
        <v>800.0</v>
      </c>
      <c r="H558" s="591">
        <v>714.29</v>
      </c>
      <c r="I558" s="591">
        <v>85.71</v>
      </c>
      <c r="J558" s="590" t="s">
        <v>5234</v>
      </c>
      <c r="K558" s="2"/>
      <c r="L558" s="2"/>
      <c r="M558" s="2"/>
      <c r="N558" s="2"/>
      <c r="O558" s="2"/>
      <c r="P558" s="2"/>
      <c r="Q558" s="2"/>
      <c r="R558" s="2"/>
      <c r="S558" s="2"/>
      <c r="T558" s="2"/>
      <c r="U558" s="2"/>
      <c r="V558" s="2"/>
      <c r="W558" s="2"/>
      <c r="X558" s="2"/>
      <c r="Y558" s="2"/>
      <c r="Z558" s="2"/>
    </row>
    <row r="559" ht="10.5" customHeight="1">
      <c r="A559" s="589">
        <v>44816.0</v>
      </c>
      <c r="B559" s="590" t="s">
        <v>6033</v>
      </c>
      <c r="C559" s="590" t="s">
        <v>7068</v>
      </c>
      <c r="D559" s="590" t="s">
        <v>7241</v>
      </c>
      <c r="E559" s="591">
        <v>675986.58</v>
      </c>
      <c r="F559" s="591">
        <v>0.0</v>
      </c>
      <c r="G559" s="591">
        <v>757104.97</v>
      </c>
      <c r="H559" s="591">
        <v>675986.58</v>
      </c>
      <c r="I559" s="591">
        <v>81118.39</v>
      </c>
      <c r="J559" s="590" t="s">
        <v>5684</v>
      </c>
      <c r="K559" s="2"/>
      <c r="L559" s="2"/>
      <c r="M559" s="2"/>
      <c r="N559" s="2"/>
      <c r="O559" s="2"/>
      <c r="P559" s="2"/>
      <c r="Q559" s="2"/>
      <c r="R559" s="2"/>
      <c r="S559" s="2"/>
      <c r="T559" s="2"/>
      <c r="U559" s="2"/>
      <c r="V559" s="2"/>
      <c r="W559" s="2"/>
      <c r="X559" s="2"/>
      <c r="Y559" s="2"/>
      <c r="Z559" s="2"/>
    </row>
    <row r="560" ht="10.5" customHeight="1">
      <c r="A560" s="589">
        <v>44816.0</v>
      </c>
      <c r="B560" s="590" t="s">
        <v>6033</v>
      </c>
      <c r="C560" s="590" t="s">
        <v>7078</v>
      </c>
      <c r="D560" s="590" t="s">
        <v>7242</v>
      </c>
      <c r="E560" s="591">
        <v>1284.02</v>
      </c>
      <c r="F560" s="591">
        <v>0.0</v>
      </c>
      <c r="G560" s="591">
        <v>1438.1</v>
      </c>
      <c r="H560" s="591">
        <v>1284.02</v>
      </c>
      <c r="I560" s="591">
        <v>154.08</v>
      </c>
      <c r="J560" s="590" t="s">
        <v>5677</v>
      </c>
      <c r="K560" s="2"/>
      <c r="L560" s="2"/>
      <c r="M560" s="2"/>
      <c r="N560" s="2"/>
      <c r="O560" s="2"/>
      <c r="P560" s="2"/>
      <c r="Q560" s="2"/>
      <c r="R560" s="2"/>
      <c r="S560" s="2"/>
      <c r="T560" s="2"/>
      <c r="U560" s="2"/>
      <c r="V560" s="2"/>
      <c r="W560" s="2"/>
      <c r="X560" s="2"/>
      <c r="Y560" s="2"/>
      <c r="Z560" s="2"/>
    </row>
    <row r="561" ht="10.5" customHeight="1">
      <c r="A561" s="589">
        <v>44816.0</v>
      </c>
      <c r="B561" s="590" t="s">
        <v>6033</v>
      </c>
      <c r="C561" s="590" t="s">
        <v>7068</v>
      </c>
      <c r="D561" s="590" t="s">
        <v>7243</v>
      </c>
      <c r="E561" s="591">
        <v>675986.58</v>
      </c>
      <c r="F561" s="591">
        <v>0.0</v>
      </c>
      <c r="G561" s="591">
        <v>757104.97</v>
      </c>
      <c r="H561" s="591">
        <v>675986.58</v>
      </c>
      <c r="I561" s="591">
        <v>81118.39</v>
      </c>
      <c r="J561" s="590" t="s">
        <v>5684</v>
      </c>
      <c r="K561" s="2"/>
      <c r="L561" s="2"/>
      <c r="M561" s="2"/>
      <c r="N561" s="2"/>
      <c r="O561" s="2"/>
      <c r="P561" s="2"/>
      <c r="Q561" s="2"/>
      <c r="R561" s="2"/>
      <c r="S561" s="2"/>
      <c r="T561" s="2"/>
      <c r="U561" s="2"/>
      <c r="V561" s="2"/>
      <c r="W561" s="2"/>
      <c r="X561" s="2"/>
      <c r="Y561" s="2"/>
      <c r="Z561" s="2"/>
    </row>
    <row r="562" ht="10.5" customHeight="1">
      <c r="A562" s="589">
        <v>44816.0</v>
      </c>
      <c r="B562" s="590" t="s">
        <v>6033</v>
      </c>
      <c r="C562" s="590" t="s">
        <v>7216</v>
      </c>
      <c r="D562" s="590" t="s">
        <v>7244</v>
      </c>
      <c r="E562" s="591">
        <v>50000.0</v>
      </c>
      <c r="F562" s="591">
        <v>0.0</v>
      </c>
      <c r="G562" s="591">
        <v>56000.0</v>
      </c>
      <c r="H562" s="591">
        <v>50000.0</v>
      </c>
      <c r="I562" s="591">
        <v>6000.0</v>
      </c>
      <c r="J562" s="590" t="s">
        <v>5677</v>
      </c>
      <c r="K562" s="2"/>
      <c r="L562" s="2"/>
      <c r="M562" s="2"/>
      <c r="N562" s="2"/>
      <c r="O562" s="2"/>
      <c r="P562" s="2"/>
      <c r="Q562" s="2"/>
      <c r="R562" s="2"/>
      <c r="S562" s="2"/>
      <c r="T562" s="2"/>
      <c r="U562" s="2"/>
      <c r="V562" s="2"/>
      <c r="W562" s="2"/>
      <c r="X562" s="2"/>
      <c r="Y562" s="2"/>
      <c r="Z562" s="2"/>
    </row>
    <row r="563" ht="10.5" customHeight="1">
      <c r="A563" s="589">
        <v>44816.0</v>
      </c>
      <c r="B563" s="590" t="s">
        <v>6033</v>
      </c>
      <c r="C563" s="590" t="s">
        <v>7068</v>
      </c>
      <c r="D563" s="590" t="s">
        <v>7245</v>
      </c>
      <c r="E563" s="591">
        <v>133465.6</v>
      </c>
      <c r="F563" s="591">
        <v>0.0</v>
      </c>
      <c r="G563" s="591">
        <v>149481.47</v>
      </c>
      <c r="H563" s="591">
        <v>133465.6</v>
      </c>
      <c r="I563" s="591">
        <v>16015.87</v>
      </c>
      <c r="J563" s="590" t="s">
        <v>5687</v>
      </c>
      <c r="K563" s="2"/>
      <c r="L563" s="2"/>
      <c r="M563" s="2"/>
      <c r="N563" s="2"/>
      <c r="O563" s="2"/>
      <c r="P563" s="2"/>
      <c r="Q563" s="2"/>
      <c r="R563" s="2"/>
      <c r="S563" s="2"/>
      <c r="T563" s="2"/>
      <c r="U563" s="2"/>
      <c r="V563" s="2"/>
      <c r="W563" s="2"/>
      <c r="X563" s="2"/>
      <c r="Y563" s="2"/>
      <c r="Z563" s="2"/>
    </row>
    <row r="564" ht="10.5" customHeight="1">
      <c r="A564" s="589">
        <v>44817.0</v>
      </c>
      <c r="B564" s="590" t="s">
        <v>6033</v>
      </c>
      <c r="C564" s="590" t="s">
        <v>7068</v>
      </c>
      <c r="D564" s="590" t="s">
        <v>7246</v>
      </c>
      <c r="E564" s="591">
        <v>4630.5</v>
      </c>
      <c r="F564" s="591">
        <v>0.0</v>
      </c>
      <c r="G564" s="591">
        <v>5186.16</v>
      </c>
      <c r="H564" s="591">
        <v>4630.5</v>
      </c>
      <c r="I564" s="591">
        <v>555.66</v>
      </c>
      <c r="J564" s="590" t="s">
        <v>5681</v>
      </c>
      <c r="K564" s="2"/>
      <c r="L564" s="2"/>
      <c r="M564" s="2"/>
      <c r="N564" s="2"/>
      <c r="O564" s="2"/>
      <c r="P564" s="2"/>
      <c r="Q564" s="2"/>
      <c r="R564" s="2"/>
      <c r="S564" s="2"/>
      <c r="T564" s="2"/>
      <c r="U564" s="2"/>
      <c r="V564" s="2"/>
      <c r="W564" s="2"/>
      <c r="X564" s="2"/>
      <c r="Y564" s="2"/>
      <c r="Z564" s="2"/>
    </row>
    <row r="565" ht="10.5" customHeight="1">
      <c r="A565" s="589">
        <v>44817.0</v>
      </c>
      <c r="B565" s="590" t="s">
        <v>6033</v>
      </c>
      <c r="C565" s="590" t="s">
        <v>7068</v>
      </c>
      <c r="D565" s="590" t="s">
        <v>7246</v>
      </c>
      <c r="E565" s="591">
        <v>9261.0</v>
      </c>
      <c r="F565" s="591">
        <v>0.0</v>
      </c>
      <c r="G565" s="591">
        <v>10372.32</v>
      </c>
      <c r="H565" s="591">
        <v>9261.0</v>
      </c>
      <c r="I565" s="591">
        <v>1111.32</v>
      </c>
      <c r="J565" s="590" t="s">
        <v>5681</v>
      </c>
      <c r="K565" s="2"/>
      <c r="L565" s="2"/>
      <c r="M565" s="2"/>
      <c r="N565" s="2"/>
      <c r="O565" s="2"/>
      <c r="P565" s="2"/>
      <c r="Q565" s="2"/>
      <c r="R565" s="2"/>
      <c r="S565" s="2"/>
      <c r="T565" s="2"/>
      <c r="U565" s="2"/>
      <c r="V565" s="2"/>
      <c r="W565" s="2"/>
      <c r="X565" s="2"/>
      <c r="Y565" s="2"/>
      <c r="Z565" s="2"/>
    </row>
    <row r="566" ht="10.5" customHeight="1">
      <c r="A566" s="589">
        <v>44817.0</v>
      </c>
      <c r="B566" s="590" t="s">
        <v>6033</v>
      </c>
      <c r="C566" s="590" t="s">
        <v>7068</v>
      </c>
      <c r="D566" s="590" t="s">
        <v>7246</v>
      </c>
      <c r="E566" s="591">
        <v>2000.0</v>
      </c>
      <c r="F566" s="591">
        <v>0.0</v>
      </c>
      <c r="G566" s="591">
        <v>2240.0</v>
      </c>
      <c r="H566" s="591">
        <v>2000.0</v>
      </c>
      <c r="I566" s="591">
        <v>240.0</v>
      </c>
      <c r="J566" s="590" t="s">
        <v>5681</v>
      </c>
      <c r="K566" s="2"/>
      <c r="L566" s="2"/>
      <c r="M566" s="2"/>
      <c r="N566" s="2"/>
      <c r="O566" s="2"/>
      <c r="P566" s="2"/>
      <c r="Q566" s="2"/>
      <c r="R566" s="2"/>
      <c r="S566" s="2"/>
      <c r="T566" s="2"/>
      <c r="U566" s="2"/>
      <c r="V566" s="2"/>
      <c r="W566" s="2"/>
      <c r="X566" s="2"/>
      <c r="Y566" s="2"/>
      <c r="Z566" s="2"/>
    </row>
    <row r="567" ht="10.5" customHeight="1">
      <c r="A567" s="589">
        <v>44817.0</v>
      </c>
      <c r="B567" s="590" t="s">
        <v>6033</v>
      </c>
      <c r="C567" s="590" t="s">
        <v>7081</v>
      </c>
      <c r="D567" s="590" t="s">
        <v>7247</v>
      </c>
      <c r="E567" s="591">
        <v>150000.0</v>
      </c>
      <c r="F567" s="591">
        <v>0.0</v>
      </c>
      <c r="G567" s="591">
        <v>168000.0</v>
      </c>
      <c r="H567" s="591">
        <v>150000.0</v>
      </c>
      <c r="I567" s="591">
        <v>18000.0</v>
      </c>
      <c r="J567" s="590" t="s">
        <v>5677</v>
      </c>
      <c r="K567" s="2"/>
      <c r="L567" s="2"/>
      <c r="M567" s="2"/>
      <c r="N567" s="2"/>
      <c r="O567" s="2"/>
      <c r="P567" s="2"/>
      <c r="Q567" s="2"/>
      <c r="R567" s="2"/>
      <c r="S567" s="2"/>
      <c r="T567" s="2"/>
      <c r="U567" s="2"/>
      <c r="V567" s="2"/>
      <c r="W567" s="2"/>
      <c r="X567" s="2"/>
      <c r="Y567" s="2"/>
      <c r="Z567" s="2"/>
    </row>
    <row r="568" ht="10.5" customHeight="1">
      <c r="A568" s="589">
        <v>44818.0</v>
      </c>
      <c r="B568" s="590" t="s">
        <v>6033</v>
      </c>
      <c r="C568" s="590" t="s">
        <v>7162</v>
      </c>
      <c r="D568" s="590" t="s">
        <v>7248</v>
      </c>
      <c r="E568" s="591">
        <v>4464.29</v>
      </c>
      <c r="F568" s="591">
        <v>0.0</v>
      </c>
      <c r="G568" s="591">
        <v>5000.0</v>
      </c>
      <c r="H568" s="591">
        <v>4464.29</v>
      </c>
      <c r="I568" s="591">
        <v>535.71</v>
      </c>
      <c r="J568" s="590" t="s">
        <v>5660</v>
      </c>
      <c r="K568" s="2"/>
      <c r="L568" s="2"/>
      <c r="M568" s="2"/>
      <c r="N568" s="2"/>
      <c r="O568" s="2"/>
      <c r="P568" s="2"/>
      <c r="Q568" s="2"/>
      <c r="R568" s="2"/>
      <c r="S568" s="2"/>
      <c r="T568" s="2"/>
      <c r="U568" s="2"/>
      <c r="V568" s="2"/>
      <c r="W568" s="2"/>
      <c r="X568" s="2"/>
      <c r="Y568" s="2"/>
      <c r="Z568" s="2"/>
    </row>
    <row r="569" ht="10.5" customHeight="1">
      <c r="A569" s="589">
        <v>44820.0</v>
      </c>
      <c r="B569" s="590" t="s">
        <v>6033</v>
      </c>
      <c r="C569" s="590" t="s">
        <v>7068</v>
      </c>
      <c r="D569" s="590" t="s">
        <v>7249</v>
      </c>
      <c r="E569" s="591">
        <v>2887.5</v>
      </c>
      <c r="F569" s="591">
        <v>0.0</v>
      </c>
      <c r="G569" s="591">
        <v>3234.0</v>
      </c>
      <c r="H569" s="591">
        <v>2887.5</v>
      </c>
      <c r="I569" s="591">
        <v>346.5</v>
      </c>
      <c r="J569" s="590" t="s">
        <v>5712</v>
      </c>
      <c r="K569" s="2"/>
      <c r="L569" s="2"/>
      <c r="M569" s="2"/>
      <c r="N569" s="2"/>
      <c r="O569" s="2"/>
      <c r="P569" s="2"/>
      <c r="Q569" s="2"/>
      <c r="R569" s="2"/>
      <c r="S569" s="2"/>
      <c r="T569" s="2"/>
      <c r="U569" s="2"/>
      <c r="V569" s="2"/>
      <c r="W569" s="2"/>
      <c r="X569" s="2"/>
      <c r="Y569" s="2"/>
      <c r="Z569" s="2"/>
    </row>
    <row r="570" ht="10.5" customHeight="1">
      <c r="A570" s="589">
        <v>44820.0</v>
      </c>
      <c r="B570" s="590" t="s">
        <v>5141</v>
      </c>
      <c r="C570" s="590" t="s">
        <v>7237</v>
      </c>
      <c r="D570" s="590" t="s">
        <v>7250</v>
      </c>
      <c r="E570" s="591">
        <v>44.64</v>
      </c>
      <c r="F570" s="591">
        <v>0.0</v>
      </c>
      <c r="G570" s="591">
        <v>50.0</v>
      </c>
      <c r="H570" s="591">
        <v>44.64</v>
      </c>
      <c r="I570" s="591">
        <v>5.36</v>
      </c>
      <c r="J570" s="590" t="s">
        <v>5700</v>
      </c>
      <c r="K570" s="2"/>
      <c r="L570" s="2"/>
      <c r="M570" s="2"/>
      <c r="N570" s="2"/>
      <c r="O570" s="2"/>
      <c r="P570" s="2"/>
      <c r="Q570" s="2"/>
      <c r="R570" s="2"/>
      <c r="S570" s="2"/>
      <c r="T570" s="2"/>
      <c r="U570" s="2"/>
      <c r="V570" s="2"/>
      <c r="W570" s="2"/>
      <c r="X570" s="2"/>
      <c r="Y570" s="2"/>
      <c r="Z570" s="2"/>
    </row>
    <row r="571" ht="10.5" customHeight="1">
      <c r="A571" s="589">
        <v>44820.0</v>
      </c>
      <c r="B571" s="590" t="s">
        <v>6033</v>
      </c>
      <c r="C571" s="590" t="s">
        <v>7068</v>
      </c>
      <c r="D571" s="590" t="s">
        <v>7251</v>
      </c>
      <c r="E571" s="591">
        <v>510.23</v>
      </c>
      <c r="F571" s="591">
        <v>0.0</v>
      </c>
      <c r="G571" s="591">
        <v>571.46</v>
      </c>
      <c r="H571" s="591">
        <v>510.23</v>
      </c>
      <c r="I571" s="591">
        <v>61.23</v>
      </c>
      <c r="J571" s="590" t="s">
        <v>5706</v>
      </c>
      <c r="K571" s="2"/>
      <c r="L571" s="2"/>
      <c r="M571" s="2"/>
      <c r="N571" s="2"/>
      <c r="O571" s="2"/>
      <c r="P571" s="2"/>
      <c r="Q571" s="2"/>
      <c r="R571" s="2"/>
      <c r="S571" s="2"/>
      <c r="T571" s="2"/>
      <c r="U571" s="2"/>
      <c r="V571" s="2"/>
      <c r="W571" s="2"/>
      <c r="X571" s="2"/>
      <c r="Y571" s="2"/>
      <c r="Z571" s="2"/>
    </row>
    <row r="572" ht="10.5" customHeight="1">
      <c r="A572" s="589">
        <v>44820.0</v>
      </c>
      <c r="B572" s="590" t="s">
        <v>6033</v>
      </c>
      <c r="C572" s="590" t="s">
        <v>7068</v>
      </c>
      <c r="D572" s="590" t="s">
        <v>7251</v>
      </c>
      <c r="E572" s="591">
        <v>62051.64</v>
      </c>
      <c r="F572" s="591">
        <v>0.0</v>
      </c>
      <c r="G572" s="591">
        <v>69497.84</v>
      </c>
      <c r="H572" s="591">
        <v>62051.64</v>
      </c>
      <c r="I572" s="591">
        <v>7446.2</v>
      </c>
      <c r="J572" s="590" t="s">
        <v>5706</v>
      </c>
      <c r="K572" s="2"/>
      <c r="L572" s="2"/>
      <c r="M572" s="2"/>
      <c r="N572" s="2"/>
      <c r="O572" s="2"/>
      <c r="P572" s="2"/>
      <c r="Q572" s="2"/>
      <c r="R572" s="2"/>
      <c r="S572" s="2"/>
      <c r="T572" s="2"/>
      <c r="U572" s="2"/>
      <c r="V572" s="2"/>
      <c r="W572" s="2"/>
      <c r="X572" s="2"/>
      <c r="Y572" s="2"/>
      <c r="Z572" s="2"/>
    </row>
    <row r="573" ht="10.5" customHeight="1">
      <c r="A573" s="589">
        <v>44823.0</v>
      </c>
      <c r="B573" s="590" t="s">
        <v>6033</v>
      </c>
      <c r="C573" s="590" t="s">
        <v>7081</v>
      </c>
      <c r="D573" s="590" t="s">
        <v>7252</v>
      </c>
      <c r="E573" s="591">
        <v>150000.0</v>
      </c>
      <c r="F573" s="591">
        <v>0.0</v>
      </c>
      <c r="G573" s="591">
        <v>168000.0</v>
      </c>
      <c r="H573" s="591">
        <v>150000.0</v>
      </c>
      <c r="I573" s="591">
        <v>18000.0</v>
      </c>
      <c r="J573" s="590" t="s">
        <v>5677</v>
      </c>
      <c r="K573" s="2"/>
      <c r="L573" s="2"/>
      <c r="M573" s="2"/>
      <c r="N573" s="2"/>
      <c r="O573" s="2"/>
      <c r="P573" s="2"/>
      <c r="Q573" s="2"/>
      <c r="R573" s="2"/>
      <c r="S573" s="2"/>
      <c r="T573" s="2"/>
      <c r="U573" s="2"/>
      <c r="V573" s="2"/>
      <c r="W573" s="2"/>
      <c r="X573" s="2"/>
      <c r="Y573" s="2"/>
      <c r="Z573" s="2"/>
    </row>
    <row r="574" ht="10.5" customHeight="1">
      <c r="A574" s="589">
        <v>44824.0</v>
      </c>
      <c r="B574" s="590" t="s">
        <v>6033</v>
      </c>
      <c r="C574" s="590" t="s">
        <v>7216</v>
      </c>
      <c r="D574" s="590" t="s">
        <v>7253</v>
      </c>
      <c r="E574" s="591">
        <v>50000.0</v>
      </c>
      <c r="F574" s="591">
        <v>0.0</v>
      </c>
      <c r="G574" s="591">
        <v>56000.0</v>
      </c>
      <c r="H574" s="591">
        <v>50000.0</v>
      </c>
      <c r="I574" s="591">
        <v>6000.0</v>
      </c>
      <c r="J574" s="590" t="s">
        <v>5677</v>
      </c>
      <c r="K574" s="2"/>
      <c r="L574" s="2"/>
      <c r="M574" s="2"/>
      <c r="N574" s="2"/>
      <c r="O574" s="2"/>
      <c r="P574" s="2"/>
      <c r="Q574" s="2"/>
      <c r="R574" s="2"/>
      <c r="S574" s="2"/>
      <c r="T574" s="2"/>
      <c r="U574" s="2"/>
      <c r="V574" s="2"/>
      <c r="W574" s="2"/>
      <c r="X574" s="2"/>
      <c r="Y574" s="2"/>
      <c r="Z574" s="2"/>
    </row>
    <row r="575" ht="10.5" customHeight="1">
      <c r="A575" s="589">
        <v>44826.0</v>
      </c>
      <c r="B575" s="590" t="s">
        <v>6033</v>
      </c>
      <c r="C575" s="590" t="s">
        <v>7068</v>
      </c>
      <c r="D575" s="590" t="s">
        <v>7254</v>
      </c>
      <c r="E575" s="591">
        <v>2275.49</v>
      </c>
      <c r="F575" s="591">
        <v>0.0</v>
      </c>
      <c r="G575" s="591">
        <v>2548.55</v>
      </c>
      <c r="H575" s="591">
        <v>2275.49</v>
      </c>
      <c r="I575" s="591">
        <v>273.06</v>
      </c>
      <c r="J575" s="590" t="s">
        <v>5234</v>
      </c>
      <c r="K575" s="2"/>
      <c r="L575" s="2"/>
      <c r="M575" s="2"/>
      <c r="N575" s="2"/>
      <c r="O575" s="2"/>
      <c r="P575" s="2"/>
      <c r="Q575" s="2"/>
      <c r="R575" s="2"/>
      <c r="S575" s="2"/>
      <c r="T575" s="2"/>
      <c r="U575" s="2"/>
      <c r="V575" s="2"/>
      <c r="W575" s="2"/>
      <c r="X575" s="2"/>
      <c r="Y575" s="2"/>
      <c r="Z575" s="2"/>
    </row>
    <row r="576" ht="10.5" customHeight="1">
      <c r="A576" s="589">
        <v>44826.0</v>
      </c>
      <c r="B576" s="590" t="s">
        <v>6033</v>
      </c>
      <c r="C576" s="590" t="s">
        <v>7068</v>
      </c>
      <c r="D576" s="590" t="s">
        <v>7254</v>
      </c>
      <c r="E576" s="591">
        <v>1734.38</v>
      </c>
      <c r="F576" s="591">
        <v>0.0</v>
      </c>
      <c r="G576" s="591">
        <v>1942.51</v>
      </c>
      <c r="H576" s="591">
        <v>1734.38</v>
      </c>
      <c r="I576" s="591">
        <v>208.13</v>
      </c>
      <c r="J576" s="590" t="s">
        <v>5234</v>
      </c>
      <c r="K576" s="2"/>
      <c r="L576" s="2"/>
      <c r="M576" s="2"/>
      <c r="N576" s="2"/>
      <c r="O576" s="2"/>
      <c r="P576" s="2"/>
      <c r="Q576" s="2"/>
      <c r="R576" s="2"/>
      <c r="S576" s="2"/>
      <c r="T576" s="2"/>
      <c r="U576" s="2"/>
      <c r="V576" s="2"/>
      <c r="W576" s="2"/>
      <c r="X576" s="2"/>
      <c r="Y576" s="2"/>
      <c r="Z576" s="2"/>
    </row>
    <row r="577" ht="10.5" customHeight="1">
      <c r="A577" s="570" t="s">
        <v>5773</v>
      </c>
      <c r="B577" s="570"/>
      <c r="C577" s="570"/>
      <c r="D577" s="570"/>
      <c r="E577" s="571">
        <f t="shared" ref="E577:I577" si="31">SUM(E518:E576)</f>
        <v>4281912.72</v>
      </c>
      <c r="F577" s="571">
        <f t="shared" si="31"/>
        <v>0</v>
      </c>
      <c r="G577" s="571">
        <f t="shared" si="31"/>
        <v>4795742.25</v>
      </c>
      <c r="H577" s="571">
        <f t="shared" si="31"/>
        <v>4281912.72</v>
      </c>
      <c r="I577" s="571">
        <f t="shared" si="31"/>
        <v>513829.53</v>
      </c>
      <c r="J577" s="570"/>
      <c r="K577" s="2"/>
      <c r="L577" s="2"/>
      <c r="M577" s="2"/>
      <c r="N577" s="2"/>
      <c r="O577" s="2"/>
      <c r="P577" s="2"/>
      <c r="Q577" s="2"/>
      <c r="R577" s="2"/>
      <c r="S577" s="2"/>
      <c r="T577" s="2"/>
      <c r="U577" s="2"/>
      <c r="V577" s="2"/>
      <c r="W577" s="2"/>
      <c r="X577" s="2"/>
      <c r="Y577" s="2"/>
      <c r="Z577" s="2"/>
    </row>
    <row r="578" ht="12.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0.5" customHeight="1">
      <c r="A579" s="573" t="s">
        <v>5284</v>
      </c>
      <c r="B579" s="573"/>
      <c r="C579" s="573"/>
      <c r="D579" s="573"/>
      <c r="E579" s="574">
        <f t="shared" ref="E579:I579" si="32">SUM(E515,E577)</f>
        <v>4282812.72</v>
      </c>
      <c r="F579" s="574">
        <f t="shared" si="32"/>
        <v>0</v>
      </c>
      <c r="G579" s="574">
        <f t="shared" si="32"/>
        <v>4796642.25</v>
      </c>
      <c r="H579" s="574">
        <f t="shared" si="32"/>
        <v>4282812.72</v>
      </c>
      <c r="I579" s="574">
        <f t="shared" si="32"/>
        <v>513829.53</v>
      </c>
      <c r="J579" s="573"/>
      <c r="K579" s="2"/>
      <c r="L579" s="2"/>
      <c r="M579" s="2"/>
      <c r="N579" s="2"/>
      <c r="O579" s="2"/>
      <c r="P579" s="2"/>
      <c r="Q579" s="2"/>
      <c r="R579" s="2"/>
      <c r="S579" s="2"/>
      <c r="T579" s="2"/>
      <c r="U579" s="2"/>
      <c r="V579" s="2"/>
      <c r="W579" s="2"/>
      <c r="X579" s="2"/>
      <c r="Y579" s="2"/>
      <c r="Z579" s="2"/>
    </row>
    <row r="580" ht="14.25" customHeight="1">
      <c r="K580" s="686"/>
      <c r="L580" s="686"/>
      <c r="M580" s="686"/>
      <c r="N580" s="686"/>
      <c r="O580" s="686"/>
      <c r="P580" s="686"/>
      <c r="Q580" s="686"/>
      <c r="R580" s="686"/>
      <c r="S580" s="686"/>
      <c r="T580" s="686"/>
      <c r="U580" s="686"/>
      <c r="V580" s="686"/>
      <c r="W580" s="686"/>
      <c r="X580" s="686"/>
      <c r="Y580" s="686"/>
      <c r="Z580" s="686"/>
    </row>
    <row r="581" ht="14.25" customHeight="1">
      <c r="K581" s="686"/>
      <c r="L581" s="686"/>
      <c r="M581" s="686"/>
      <c r="N581" s="686"/>
      <c r="O581" s="686"/>
      <c r="P581" s="686"/>
      <c r="Q581" s="686"/>
      <c r="R581" s="686"/>
      <c r="S581" s="686"/>
      <c r="T581" s="686"/>
      <c r="U581" s="686"/>
      <c r="V581" s="686"/>
      <c r="W581" s="686"/>
      <c r="X581" s="686"/>
      <c r="Y581" s="686"/>
      <c r="Z581" s="686"/>
    </row>
    <row r="582">
      <c r="A582" s="612" t="s">
        <v>7255</v>
      </c>
      <c r="K582" s="686"/>
      <c r="L582" s="686"/>
      <c r="M582" s="686"/>
      <c r="N582" s="686"/>
      <c r="O582" s="686"/>
      <c r="P582" s="686"/>
      <c r="Q582" s="686"/>
      <c r="R582" s="686"/>
      <c r="S582" s="686"/>
      <c r="T582" s="686"/>
      <c r="U582" s="686"/>
      <c r="V582" s="686"/>
      <c r="W582" s="686"/>
      <c r="X582" s="686"/>
      <c r="Y582" s="686"/>
      <c r="Z582" s="686"/>
    </row>
    <row r="583" ht="14.25" customHeight="1">
      <c r="A583" s="613" t="s">
        <v>5129</v>
      </c>
      <c r="K583" s="686"/>
      <c r="L583" s="686"/>
      <c r="M583" s="686"/>
      <c r="N583" s="686"/>
      <c r="O583" s="686"/>
      <c r="P583" s="686"/>
      <c r="Q583" s="686"/>
      <c r="R583" s="686"/>
      <c r="S583" s="686"/>
      <c r="T583" s="686"/>
      <c r="U583" s="686"/>
      <c r="V583" s="686"/>
      <c r="W583" s="686"/>
      <c r="X583" s="686"/>
      <c r="Y583" s="686"/>
      <c r="Z583" s="686"/>
    </row>
    <row r="584" ht="14.25" customHeight="1">
      <c r="A584" s="613" t="s">
        <v>6377</v>
      </c>
      <c r="K584" s="686"/>
      <c r="L584" s="686"/>
      <c r="M584" s="686"/>
      <c r="N584" s="686"/>
      <c r="O584" s="686"/>
      <c r="P584" s="686"/>
      <c r="Q584" s="686"/>
      <c r="R584" s="686"/>
      <c r="S584" s="686"/>
      <c r="T584" s="686"/>
      <c r="U584" s="686"/>
      <c r="V584" s="686"/>
      <c r="W584" s="686"/>
      <c r="X584" s="686"/>
      <c r="Y584" s="686"/>
      <c r="Z584" s="686"/>
    </row>
    <row r="585" ht="14.25" customHeight="1">
      <c r="A585" s="613" t="s">
        <v>6010</v>
      </c>
      <c r="K585" s="686"/>
      <c r="L585" s="686"/>
      <c r="M585" s="686"/>
      <c r="N585" s="686"/>
      <c r="O585" s="686"/>
      <c r="P585" s="686"/>
      <c r="Q585" s="686"/>
      <c r="R585" s="686"/>
      <c r="S585" s="686"/>
      <c r="T585" s="686"/>
      <c r="U585" s="686"/>
      <c r="V585" s="686"/>
      <c r="W585" s="686"/>
      <c r="X585" s="686"/>
      <c r="Y585" s="686"/>
      <c r="Z585" s="686"/>
    </row>
    <row r="586" ht="14.25" customHeight="1">
      <c r="A586" s="614"/>
      <c r="B586" s="614"/>
      <c r="C586" s="614"/>
      <c r="D586" s="614"/>
      <c r="E586" s="614"/>
      <c r="F586" s="614"/>
      <c r="G586" s="614"/>
      <c r="H586" s="614"/>
      <c r="I586" s="614"/>
      <c r="J586" s="614"/>
      <c r="K586" s="686"/>
      <c r="L586" s="686"/>
      <c r="M586" s="686"/>
      <c r="N586" s="686"/>
      <c r="O586" s="686"/>
      <c r="P586" s="686"/>
      <c r="Q586" s="686"/>
      <c r="R586" s="686"/>
      <c r="S586" s="686"/>
      <c r="T586" s="686"/>
      <c r="U586" s="686"/>
      <c r="V586" s="686"/>
      <c r="W586" s="686"/>
      <c r="X586" s="686"/>
      <c r="Y586" s="686"/>
      <c r="Z586" s="686"/>
    </row>
    <row r="587" ht="14.25" customHeight="1">
      <c r="A587" s="616" t="s">
        <v>5631</v>
      </c>
      <c r="K587" s="686"/>
      <c r="L587" s="686"/>
      <c r="M587" s="686"/>
      <c r="N587" s="686"/>
      <c r="O587" s="686"/>
      <c r="P587" s="686"/>
      <c r="Q587" s="686"/>
      <c r="R587" s="686"/>
      <c r="S587" s="686"/>
      <c r="T587" s="686"/>
      <c r="U587" s="686"/>
      <c r="V587" s="686"/>
      <c r="W587" s="686"/>
      <c r="X587" s="686"/>
      <c r="Y587" s="686"/>
      <c r="Z587" s="686"/>
    </row>
    <row r="588" ht="14.25" customHeight="1">
      <c r="A588" s="614"/>
      <c r="B588" s="614"/>
      <c r="C588" s="614"/>
      <c r="D588" s="614"/>
      <c r="E588" s="614"/>
      <c r="F588" s="614"/>
      <c r="G588" s="614"/>
      <c r="H588" s="614"/>
      <c r="I588" s="614"/>
      <c r="J588" s="614"/>
      <c r="K588" s="686"/>
      <c r="L588" s="686"/>
      <c r="M588" s="686"/>
      <c r="N588" s="686"/>
      <c r="O588" s="686"/>
      <c r="P588" s="686"/>
      <c r="Q588" s="686"/>
      <c r="R588" s="686"/>
      <c r="S588" s="686"/>
      <c r="T588" s="686"/>
      <c r="U588" s="686"/>
      <c r="V588" s="686"/>
      <c r="W588" s="686"/>
      <c r="X588" s="686"/>
      <c r="Y588" s="686"/>
      <c r="Z588" s="686"/>
    </row>
    <row r="589" ht="14.25" customHeight="1">
      <c r="A589" s="617" t="s">
        <v>97</v>
      </c>
      <c r="B589" s="617" t="s">
        <v>5132</v>
      </c>
      <c r="C589" s="617" t="s">
        <v>101</v>
      </c>
      <c r="D589" s="617" t="s">
        <v>5134</v>
      </c>
      <c r="E589" s="619" t="s">
        <v>5135</v>
      </c>
      <c r="F589" s="619" t="s">
        <v>5136</v>
      </c>
      <c r="G589" s="619" t="s">
        <v>5137</v>
      </c>
      <c r="H589" s="619" t="s">
        <v>5138</v>
      </c>
      <c r="I589" s="619" t="s">
        <v>5139</v>
      </c>
      <c r="J589" s="617" t="s">
        <v>5140</v>
      </c>
      <c r="K589" s="686"/>
      <c r="L589" s="686"/>
      <c r="M589" s="686"/>
      <c r="N589" s="686"/>
      <c r="O589" s="686"/>
      <c r="P589" s="686"/>
      <c r="Q589" s="686"/>
      <c r="R589" s="686"/>
      <c r="S589" s="686"/>
      <c r="T589" s="686"/>
      <c r="U589" s="686"/>
      <c r="V589" s="686"/>
      <c r="W589" s="686"/>
      <c r="X589" s="686"/>
      <c r="Y589" s="686"/>
      <c r="Z589" s="686"/>
    </row>
    <row r="590" ht="14.25" customHeight="1">
      <c r="A590" s="614"/>
      <c r="B590" s="614"/>
      <c r="C590" s="614"/>
      <c r="D590" s="614"/>
      <c r="E590" s="614"/>
      <c r="F590" s="614"/>
      <c r="G590" s="614"/>
      <c r="H590" s="614"/>
      <c r="I590" s="614"/>
      <c r="J590" s="614"/>
      <c r="K590" s="686"/>
      <c r="L590" s="686"/>
      <c r="M590" s="686"/>
      <c r="N590" s="686"/>
      <c r="O590" s="686"/>
      <c r="P590" s="686"/>
      <c r="Q590" s="686"/>
      <c r="R590" s="686"/>
      <c r="S590" s="686"/>
      <c r="T590" s="686"/>
      <c r="U590" s="686"/>
      <c r="V590" s="686"/>
      <c r="W590" s="686"/>
      <c r="X590" s="686"/>
      <c r="Y590" s="686"/>
      <c r="Z590" s="686"/>
    </row>
    <row r="591" ht="14.25" customHeight="1">
      <c r="A591" s="620" t="s">
        <v>5673</v>
      </c>
      <c r="B591" s="13"/>
      <c r="C591" s="13"/>
      <c r="D591" s="13"/>
      <c r="E591" s="13"/>
      <c r="F591" s="13"/>
      <c r="G591" s="13"/>
      <c r="H591" s="13"/>
      <c r="I591" s="13"/>
      <c r="J591" s="13"/>
      <c r="K591" s="686"/>
      <c r="L591" s="686"/>
      <c r="M591" s="686"/>
      <c r="N591" s="686"/>
      <c r="O591" s="686"/>
      <c r="P591" s="686"/>
      <c r="Q591" s="686"/>
      <c r="R591" s="686"/>
      <c r="S591" s="686"/>
      <c r="T591" s="686"/>
      <c r="U591" s="686"/>
      <c r="V591" s="686"/>
      <c r="W591" s="686"/>
      <c r="X591" s="686"/>
      <c r="Y591" s="686"/>
      <c r="Z591" s="686"/>
    </row>
    <row r="592" ht="14.25" customHeight="1">
      <c r="A592" s="658">
        <v>44839.0</v>
      </c>
      <c r="B592" s="659" t="s">
        <v>6033</v>
      </c>
      <c r="C592" s="659" t="s">
        <v>7068</v>
      </c>
      <c r="D592" s="659" t="s">
        <v>7256</v>
      </c>
      <c r="E592" s="660">
        <v>675986.58</v>
      </c>
      <c r="F592" s="661">
        <v>0.0</v>
      </c>
      <c r="G592" s="660">
        <v>757104.97</v>
      </c>
      <c r="H592" s="660">
        <v>675986.58</v>
      </c>
      <c r="I592" s="660">
        <v>81118.39</v>
      </c>
      <c r="J592" s="659" t="s">
        <v>5684</v>
      </c>
      <c r="K592" s="704" t="s">
        <v>7257</v>
      </c>
      <c r="L592" s="705"/>
      <c r="M592" s="705"/>
      <c r="N592" s="705"/>
      <c r="O592" s="705"/>
      <c r="P592" s="705"/>
      <c r="Q592" s="705"/>
      <c r="R592" s="705"/>
      <c r="S592" s="705"/>
      <c r="T592" s="705"/>
      <c r="U592" s="705"/>
      <c r="V592" s="705"/>
      <c r="W592" s="705"/>
      <c r="X592" s="705"/>
      <c r="Y592" s="705"/>
      <c r="Z592" s="705"/>
    </row>
    <row r="593" ht="14.25" customHeight="1">
      <c r="A593" s="666">
        <v>44839.0</v>
      </c>
      <c r="B593" s="667" t="s">
        <v>5141</v>
      </c>
      <c r="C593" s="667" t="s">
        <v>7258</v>
      </c>
      <c r="D593" s="667" t="s">
        <v>7259</v>
      </c>
      <c r="E593" s="668">
        <v>256.7</v>
      </c>
      <c r="F593" s="668">
        <v>0.0</v>
      </c>
      <c r="G593" s="668">
        <v>287.5</v>
      </c>
      <c r="H593" s="668">
        <v>256.7</v>
      </c>
      <c r="I593" s="668">
        <v>30.8</v>
      </c>
      <c r="J593" s="667" t="s">
        <v>5202</v>
      </c>
      <c r="K593" s="705" t="s">
        <v>7260</v>
      </c>
      <c r="L593" s="705"/>
      <c r="M593" s="705"/>
      <c r="N593" s="705"/>
      <c r="O593" s="705"/>
      <c r="P593" s="705"/>
      <c r="Q593" s="705"/>
      <c r="R593" s="705"/>
      <c r="S593" s="705"/>
      <c r="T593" s="705"/>
      <c r="U593" s="705"/>
      <c r="V593" s="705"/>
      <c r="W593" s="705"/>
      <c r="X593" s="705"/>
      <c r="Y593" s="705"/>
      <c r="Z593" s="705"/>
    </row>
    <row r="594" ht="14.25" customHeight="1">
      <c r="A594" s="666">
        <v>44839.0</v>
      </c>
      <c r="B594" s="667" t="s">
        <v>6033</v>
      </c>
      <c r="C594" s="667" t="s">
        <v>7068</v>
      </c>
      <c r="D594" s="667" t="s">
        <v>7261</v>
      </c>
      <c r="E594" s="670">
        <v>110946.38</v>
      </c>
      <c r="F594" s="668">
        <v>0.0</v>
      </c>
      <c r="G594" s="670">
        <v>124259.94</v>
      </c>
      <c r="H594" s="670">
        <v>110946.38</v>
      </c>
      <c r="I594" s="670">
        <v>13313.56</v>
      </c>
      <c r="J594" s="667" t="s">
        <v>5687</v>
      </c>
      <c r="K594" s="705"/>
      <c r="L594" s="705"/>
      <c r="M594" s="705"/>
      <c r="N594" s="705"/>
      <c r="O594" s="705"/>
      <c r="P594" s="705"/>
      <c r="Q594" s="705"/>
      <c r="R594" s="705"/>
      <c r="S594" s="705"/>
      <c r="T594" s="705"/>
      <c r="U594" s="705"/>
      <c r="V594" s="705"/>
      <c r="W594" s="705"/>
      <c r="X594" s="705"/>
      <c r="Y594" s="705"/>
      <c r="Z594" s="705"/>
    </row>
    <row r="595" ht="14.25" customHeight="1">
      <c r="A595" s="666">
        <v>44839.0</v>
      </c>
      <c r="B595" s="667" t="s">
        <v>6033</v>
      </c>
      <c r="C595" s="667" t="s">
        <v>7068</v>
      </c>
      <c r="D595" s="667" t="s">
        <v>7261</v>
      </c>
      <c r="E595" s="670">
        <v>561929.56</v>
      </c>
      <c r="F595" s="668">
        <v>0.0</v>
      </c>
      <c r="G595" s="670">
        <v>629361.11</v>
      </c>
      <c r="H595" s="670">
        <v>561929.56</v>
      </c>
      <c r="I595" s="670">
        <v>67431.55</v>
      </c>
      <c r="J595" s="667" t="s">
        <v>5684</v>
      </c>
      <c r="K595" s="705"/>
      <c r="L595" s="705"/>
      <c r="M595" s="705"/>
      <c r="N595" s="705"/>
      <c r="O595" s="705"/>
      <c r="P595" s="705"/>
      <c r="Q595" s="705"/>
      <c r="R595" s="705"/>
      <c r="S595" s="705"/>
      <c r="T595" s="705"/>
      <c r="U595" s="705"/>
      <c r="V595" s="705"/>
      <c r="W595" s="705"/>
      <c r="X595" s="705"/>
      <c r="Y595" s="705"/>
      <c r="Z595" s="705"/>
    </row>
    <row r="596" ht="14.25" customHeight="1">
      <c r="A596" s="666">
        <v>44839.0</v>
      </c>
      <c r="B596" s="667" t="s">
        <v>6033</v>
      </c>
      <c r="C596" s="667" t="s">
        <v>7068</v>
      </c>
      <c r="D596" s="667" t="s">
        <v>7261</v>
      </c>
      <c r="E596" s="670">
        <v>114057.02</v>
      </c>
      <c r="F596" s="668">
        <v>0.0</v>
      </c>
      <c r="G596" s="670">
        <v>127743.86</v>
      </c>
      <c r="H596" s="670">
        <v>114057.02</v>
      </c>
      <c r="I596" s="670">
        <v>13686.84</v>
      </c>
      <c r="J596" s="667" t="s">
        <v>5684</v>
      </c>
      <c r="K596" s="705"/>
      <c r="L596" s="705"/>
      <c r="M596" s="705"/>
      <c r="N596" s="705"/>
      <c r="O596" s="705"/>
      <c r="P596" s="705"/>
      <c r="Q596" s="705"/>
      <c r="R596" s="705"/>
      <c r="S596" s="705"/>
      <c r="T596" s="705"/>
      <c r="U596" s="705"/>
      <c r="V596" s="705"/>
      <c r="W596" s="705"/>
      <c r="X596" s="705"/>
      <c r="Y596" s="705"/>
      <c r="Z596" s="705"/>
    </row>
    <row r="597" ht="14.25" customHeight="1">
      <c r="A597" s="666">
        <v>44839.0</v>
      </c>
      <c r="B597" s="667" t="s">
        <v>6033</v>
      </c>
      <c r="C597" s="667" t="s">
        <v>7068</v>
      </c>
      <c r="D597" s="667" t="s">
        <v>7261</v>
      </c>
      <c r="E597" s="670">
        <v>22519.22</v>
      </c>
      <c r="F597" s="668">
        <v>0.0</v>
      </c>
      <c r="G597" s="670">
        <v>25221.53</v>
      </c>
      <c r="H597" s="670">
        <v>22519.22</v>
      </c>
      <c r="I597" s="670">
        <v>2702.31</v>
      </c>
      <c r="J597" s="667" t="s">
        <v>5687</v>
      </c>
      <c r="K597" s="705"/>
      <c r="L597" s="705"/>
      <c r="M597" s="705"/>
      <c r="N597" s="705"/>
      <c r="O597" s="705"/>
      <c r="P597" s="705"/>
      <c r="Q597" s="705"/>
      <c r="R597" s="705"/>
      <c r="S597" s="705"/>
      <c r="T597" s="705"/>
      <c r="U597" s="705"/>
      <c r="V597" s="705"/>
      <c r="W597" s="705"/>
      <c r="X597" s="705"/>
      <c r="Y597" s="705"/>
      <c r="Z597" s="705"/>
    </row>
    <row r="598" ht="14.25" customHeight="1">
      <c r="A598" s="669">
        <v>44845.0</v>
      </c>
      <c r="B598" s="667" t="s">
        <v>5141</v>
      </c>
      <c r="C598" s="667" t="s">
        <v>7262</v>
      </c>
      <c r="D598" s="667" t="s">
        <v>7263</v>
      </c>
      <c r="E598" s="668">
        <v>578.57</v>
      </c>
      <c r="F598" s="668">
        <v>0.0</v>
      </c>
      <c r="G598" s="668">
        <v>648.0</v>
      </c>
      <c r="H598" s="668">
        <v>578.57</v>
      </c>
      <c r="I598" s="668">
        <v>69.43</v>
      </c>
      <c r="J598" s="667" t="s">
        <v>5202</v>
      </c>
      <c r="K598" s="705" t="s">
        <v>7260</v>
      </c>
      <c r="L598" s="705"/>
      <c r="M598" s="705"/>
      <c r="N598" s="705"/>
      <c r="O598" s="705"/>
      <c r="P598" s="705"/>
      <c r="Q598" s="705"/>
      <c r="R598" s="705"/>
      <c r="S598" s="705"/>
      <c r="T598" s="705"/>
      <c r="U598" s="705"/>
      <c r="V598" s="705"/>
      <c r="W598" s="705"/>
      <c r="X598" s="705"/>
      <c r="Y598" s="705"/>
      <c r="Z598" s="705"/>
    </row>
    <row r="599" ht="14.25" customHeight="1">
      <c r="A599" s="669">
        <v>44846.0</v>
      </c>
      <c r="B599" s="667" t="s">
        <v>6033</v>
      </c>
      <c r="C599" s="667" t="s">
        <v>7078</v>
      </c>
      <c r="D599" s="667" t="s">
        <v>7264</v>
      </c>
      <c r="E599" s="670">
        <v>1284.02</v>
      </c>
      <c r="F599" s="668">
        <v>0.0</v>
      </c>
      <c r="G599" s="670">
        <v>1438.1</v>
      </c>
      <c r="H599" s="670">
        <v>1284.02</v>
      </c>
      <c r="I599" s="668">
        <v>154.08</v>
      </c>
      <c r="J599" s="667" t="s">
        <v>5677</v>
      </c>
      <c r="K599" s="704" t="s">
        <v>7265</v>
      </c>
      <c r="L599" s="705"/>
      <c r="M599" s="705"/>
      <c r="N599" s="705"/>
      <c r="O599" s="705"/>
      <c r="P599" s="705"/>
      <c r="Q599" s="705"/>
      <c r="R599" s="705"/>
      <c r="S599" s="705"/>
      <c r="T599" s="705"/>
      <c r="U599" s="705"/>
      <c r="V599" s="705"/>
      <c r="W599" s="705"/>
      <c r="X599" s="705"/>
      <c r="Y599" s="705"/>
      <c r="Z599" s="705"/>
    </row>
    <row r="600" ht="14.25" customHeight="1">
      <c r="A600" s="669">
        <v>44852.0</v>
      </c>
      <c r="B600" s="667" t="s">
        <v>6033</v>
      </c>
      <c r="C600" s="667" t="s">
        <v>7068</v>
      </c>
      <c r="D600" s="667" t="s">
        <v>7266</v>
      </c>
      <c r="E600" s="670">
        <v>14175.0</v>
      </c>
      <c r="F600" s="668">
        <v>0.0</v>
      </c>
      <c r="G600" s="670">
        <v>15876.0</v>
      </c>
      <c r="H600" s="670">
        <v>14175.0</v>
      </c>
      <c r="I600" s="670">
        <v>1701.0</v>
      </c>
      <c r="J600" s="667" t="s">
        <v>5681</v>
      </c>
      <c r="K600" s="705"/>
      <c r="L600" s="705"/>
      <c r="M600" s="705"/>
      <c r="N600" s="705"/>
      <c r="O600" s="705"/>
      <c r="P600" s="705"/>
      <c r="Q600" s="705"/>
      <c r="R600" s="705"/>
      <c r="S600" s="705"/>
      <c r="T600" s="705"/>
      <c r="U600" s="705"/>
      <c r="V600" s="705"/>
      <c r="W600" s="705"/>
      <c r="X600" s="705"/>
      <c r="Y600" s="705"/>
      <c r="Z600" s="705"/>
    </row>
    <row r="601" ht="14.25" customHeight="1">
      <c r="A601" s="669">
        <v>44852.0</v>
      </c>
      <c r="B601" s="667" t="s">
        <v>6033</v>
      </c>
      <c r="C601" s="667" t="s">
        <v>7068</v>
      </c>
      <c r="D601" s="667" t="s">
        <v>7266</v>
      </c>
      <c r="E601" s="670">
        <v>14175.0</v>
      </c>
      <c r="F601" s="668">
        <v>0.0</v>
      </c>
      <c r="G601" s="670">
        <v>15876.0</v>
      </c>
      <c r="H601" s="670">
        <v>14175.0</v>
      </c>
      <c r="I601" s="670">
        <v>1701.0</v>
      </c>
      <c r="J601" s="667" t="s">
        <v>5681</v>
      </c>
      <c r="K601" s="705"/>
      <c r="L601" s="705"/>
      <c r="M601" s="705"/>
      <c r="N601" s="705"/>
      <c r="O601" s="705"/>
      <c r="P601" s="705"/>
      <c r="Q601" s="705"/>
      <c r="R601" s="705"/>
      <c r="S601" s="705"/>
      <c r="T601" s="705"/>
      <c r="U601" s="705"/>
      <c r="V601" s="705"/>
      <c r="W601" s="705"/>
      <c r="X601" s="705"/>
      <c r="Y601" s="705"/>
      <c r="Z601" s="705"/>
    </row>
    <row r="602" ht="14.25" customHeight="1">
      <c r="A602" s="669">
        <v>44852.0</v>
      </c>
      <c r="B602" s="667" t="s">
        <v>6033</v>
      </c>
      <c r="C602" s="667" t="s">
        <v>7068</v>
      </c>
      <c r="D602" s="667" t="s">
        <v>7266</v>
      </c>
      <c r="E602" s="670">
        <v>14175.0</v>
      </c>
      <c r="F602" s="668">
        <v>0.0</v>
      </c>
      <c r="G602" s="670">
        <v>15876.0</v>
      </c>
      <c r="H602" s="670">
        <v>14175.0</v>
      </c>
      <c r="I602" s="670">
        <v>1701.0</v>
      </c>
      <c r="J602" s="667" t="s">
        <v>5681</v>
      </c>
      <c r="K602" s="705"/>
      <c r="L602" s="705"/>
      <c r="M602" s="705"/>
      <c r="N602" s="705"/>
      <c r="O602" s="705"/>
      <c r="P602" s="705"/>
      <c r="Q602" s="705"/>
      <c r="R602" s="705"/>
      <c r="S602" s="705"/>
      <c r="T602" s="705"/>
      <c r="U602" s="705"/>
      <c r="V602" s="705"/>
      <c r="W602" s="705"/>
      <c r="X602" s="705"/>
      <c r="Y602" s="705"/>
      <c r="Z602" s="705"/>
    </row>
    <row r="603" ht="14.25" customHeight="1">
      <c r="A603" s="669">
        <v>44852.0</v>
      </c>
      <c r="B603" s="667" t="s">
        <v>6033</v>
      </c>
      <c r="C603" s="667" t="s">
        <v>7068</v>
      </c>
      <c r="D603" s="667" t="s">
        <v>7266</v>
      </c>
      <c r="E603" s="670">
        <v>14175.0</v>
      </c>
      <c r="F603" s="668">
        <v>0.0</v>
      </c>
      <c r="G603" s="670">
        <v>15876.0</v>
      </c>
      <c r="H603" s="670">
        <v>14175.0</v>
      </c>
      <c r="I603" s="670">
        <v>1701.0</v>
      </c>
      <c r="J603" s="667" t="s">
        <v>5681</v>
      </c>
      <c r="K603" s="705"/>
      <c r="L603" s="705"/>
      <c r="M603" s="705"/>
      <c r="N603" s="705"/>
      <c r="O603" s="705"/>
      <c r="P603" s="705"/>
      <c r="Q603" s="705"/>
      <c r="R603" s="705"/>
      <c r="S603" s="705"/>
      <c r="T603" s="705"/>
      <c r="U603" s="705"/>
      <c r="V603" s="705"/>
      <c r="W603" s="705"/>
      <c r="X603" s="705"/>
      <c r="Y603" s="705"/>
      <c r="Z603" s="705"/>
    </row>
    <row r="604" ht="14.25" customHeight="1">
      <c r="A604" s="669">
        <v>44852.0</v>
      </c>
      <c r="B604" s="667" t="s">
        <v>6033</v>
      </c>
      <c r="C604" s="667" t="s">
        <v>7068</v>
      </c>
      <c r="D604" s="667" t="s">
        <v>7266</v>
      </c>
      <c r="E604" s="670">
        <v>14175.0</v>
      </c>
      <c r="F604" s="668">
        <v>0.0</v>
      </c>
      <c r="G604" s="670">
        <v>15876.0</v>
      </c>
      <c r="H604" s="670">
        <v>14175.0</v>
      </c>
      <c r="I604" s="670">
        <v>1701.0</v>
      </c>
      <c r="J604" s="667" t="s">
        <v>5681</v>
      </c>
      <c r="K604" s="705"/>
      <c r="L604" s="705"/>
      <c r="M604" s="705"/>
      <c r="N604" s="705"/>
      <c r="O604" s="705"/>
      <c r="P604" s="705"/>
      <c r="Q604" s="705"/>
      <c r="R604" s="705"/>
      <c r="S604" s="705"/>
      <c r="T604" s="705"/>
      <c r="U604" s="705"/>
      <c r="V604" s="705"/>
      <c r="W604" s="705"/>
      <c r="X604" s="705"/>
      <c r="Y604" s="705"/>
      <c r="Z604" s="705"/>
    </row>
    <row r="605" ht="14.25" customHeight="1">
      <c r="A605" s="669">
        <v>44852.0</v>
      </c>
      <c r="B605" s="667" t="s">
        <v>6033</v>
      </c>
      <c r="C605" s="667" t="s">
        <v>7068</v>
      </c>
      <c r="D605" s="667" t="s">
        <v>7267</v>
      </c>
      <c r="E605" s="670">
        <v>4630.5</v>
      </c>
      <c r="F605" s="668">
        <v>0.0</v>
      </c>
      <c r="G605" s="670">
        <v>5186.16</v>
      </c>
      <c r="H605" s="670">
        <v>4630.5</v>
      </c>
      <c r="I605" s="668">
        <v>555.66</v>
      </c>
      <c r="J605" s="667" t="s">
        <v>5681</v>
      </c>
      <c r="K605" s="705"/>
      <c r="L605" s="705"/>
      <c r="M605" s="705"/>
      <c r="N605" s="705"/>
      <c r="O605" s="705"/>
      <c r="P605" s="705"/>
      <c r="Q605" s="705"/>
      <c r="R605" s="705"/>
      <c r="S605" s="705"/>
      <c r="T605" s="705"/>
      <c r="U605" s="705"/>
      <c r="V605" s="705"/>
      <c r="W605" s="705"/>
      <c r="X605" s="705"/>
      <c r="Y605" s="705"/>
      <c r="Z605" s="705"/>
    </row>
    <row r="606" ht="14.25" customHeight="1">
      <c r="A606" s="669">
        <v>44852.0</v>
      </c>
      <c r="B606" s="667" t="s">
        <v>6033</v>
      </c>
      <c r="C606" s="667" t="s">
        <v>7068</v>
      </c>
      <c r="D606" s="667" t="s">
        <v>7267</v>
      </c>
      <c r="E606" s="670">
        <v>9261.0</v>
      </c>
      <c r="F606" s="668">
        <v>0.0</v>
      </c>
      <c r="G606" s="670">
        <v>10372.32</v>
      </c>
      <c r="H606" s="670">
        <v>9261.0</v>
      </c>
      <c r="I606" s="670">
        <v>1111.32</v>
      </c>
      <c r="J606" s="667" t="s">
        <v>5681</v>
      </c>
      <c r="K606" s="705"/>
      <c r="L606" s="705"/>
      <c r="M606" s="705"/>
      <c r="N606" s="705"/>
      <c r="O606" s="705"/>
      <c r="P606" s="705"/>
      <c r="Q606" s="705"/>
      <c r="R606" s="705"/>
      <c r="S606" s="705"/>
      <c r="T606" s="705"/>
      <c r="U606" s="705"/>
      <c r="V606" s="705"/>
      <c r="W606" s="705"/>
      <c r="X606" s="705"/>
      <c r="Y606" s="705"/>
      <c r="Z606" s="705"/>
    </row>
    <row r="607" ht="14.25" customHeight="1">
      <c r="A607" s="669">
        <v>44852.0</v>
      </c>
      <c r="B607" s="667" t="s">
        <v>6033</v>
      </c>
      <c r="C607" s="667" t="s">
        <v>7068</v>
      </c>
      <c r="D607" s="667" t="s">
        <v>7267</v>
      </c>
      <c r="E607" s="670">
        <v>2000.0</v>
      </c>
      <c r="F607" s="668">
        <v>0.0</v>
      </c>
      <c r="G607" s="670">
        <v>2240.0</v>
      </c>
      <c r="H607" s="670">
        <v>2000.0</v>
      </c>
      <c r="I607" s="668">
        <v>240.0</v>
      </c>
      <c r="J607" s="667" t="s">
        <v>5681</v>
      </c>
      <c r="K607" s="705"/>
      <c r="L607" s="705"/>
      <c r="M607" s="705"/>
      <c r="N607" s="705"/>
      <c r="O607" s="705"/>
      <c r="P607" s="705"/>
      <c r="Q607" s="705"/>
      <c r="R607" s="705"/>
      <c r="S607" s="705"/>
      <c r="T607" s="705"/>
      <c r="U607" s="705"/>
      <c r="V607" s="705"/>
      <c r="W607" s="705"/>
      <c r="X607" s="705"/>
      <c r="Y607" s="705"/>
      <c r="Z607" s="705"/>
    </row>
    <row r="608" ht="14.25" customHeight="1">
      <c r="A608" s="669">
        <v>44859.0</v>
      </c>
      <c r="B608" s="667" t="s">
        <v>6033</v>
      </c>
      <c r="C608" s="667" t="s">
        <v>7132</v>
      </c>
      <c r="D608" s="667" t="s">
        <v>7268</v>
      </c>
      <c r="E608" s="670">
        <v>912000.0</v>
      </c>
      <c r="F608" s="668">
        <v>0.0</v>
      </c>
      <c r="G608" s="670">
        <v>1021440.0</v>
      </c>
      <c r="H608" s="670">
        <v>912000.0</v>
      </c>
      <c r="I608" s="670">
        <v>109440.0</v>
      </c>
      <c r="J608" s="667" t="s">
        <v>7134</v>
      </c>
      <c r="K608" s="705" t="s">
        <v>7269</v>
      </c>
      <c r="L608" s="705"/>
      <c r="M608" s="705"/>
      <c r="N608" s="705"/>
      <c r="O608" s="705"/>
      <c r="P608" s="705"/>
      <c r="Q608" s="705"/>
      <c r="R608" s="705"/>
      <c r="S608" s="705"/>
      <c r="T608" s="705"/>
      <c r="U608" s="705"/>
      <c r="V608" s="705"/>
      <c r="W608" s="705"/>
      <c r="X608" s="705"/>
      <c r="Y608" s="705"/>
      <c r="Z608" s="705"/>
    </row>
    <row r="609" ht="14.25" customHeight="1">
      <c r="A609" s="629" t="s">
        <v>5773</v>
      </c>
      <c r="B609" s="629"/>
      <c r="C609" s="629"/>
      <c r="D609" s="629"/>
      <c r="E609" s="630">
        <v>2486324.55</v>
      </c>
      <c r="F609" s="664">
        <v>0.0</v>
      </c>
      <c r="G609" s="630">
        <v>2784683.49</v>
      </c>
      <c r="H609" s="630">
        <v>2486324.55</v>
      </c>
      <c r="I609" s="630">
        <v>298358.94</v>
      </c>
      <c r="J609" s="629"/>
      <c r="K609" s="686"/>
      <c r="L609" s="686"/>
      <c r="M609" s="686"/>
      <c r="N609" s="686"/>
      <c r="O609" s="686"/>
      <c r="P609" s="686"/>
      <c r="Q609" s="686"/>
      <c r="R609" s="686"/>
      <c r="S609" s="686"/>
      <c r="T609" s="686"/>
      <c r="U609" s="686"/>
      <c r="V609" s="686"/>
      <c r="W609" s="686"/>
      <c r="X609" s="686"/>
      <c r="Y609" s="686"/>
      <c r="Z609" s="686"/>
    </row>
    <row r="610" ht="14.25" customHeight="1">
      <c r="A610" s="614"/>
      <c r="B610" s="614"/>
      <c r="C610" s="614"/>
      <c r="D610" s="614"/>
      <c r="E610" s="614"/>
      <c r="F610" s="614"/>
      <c r="G610" s="614"/>
      <c r="H610" s="614"/>
      <c r="I610" s="614"/>
      <c r="J610" s="614"/>
      <c r="K610" s="686"/>
      <c r="L610" s="686"/>
      <c r="M610" s="686"/>
      <c r="N610" s="686"/>
      <c r="O610" s="686"/>
      <c r="P610" s="686"/>
      <c r="Q610" s="686"/>
      <c r="R610" s="686"/>
      <c r="S610" s="686"/>
      <c r="T610" s="686"/>
      <c r="U610" s="686"/>
      <c r="V610" s="686"/>
      <c r="W610" s="686"/>
      <c r="X610" s="686"/>
      <c r="Y610" s="686"/>
      <c r="Z610" s="686"/>
    </row>
    <row r="611" ht="14.25" customHeight="1">
      <c r="A611" s="633" t="s">
        <v>5284</v>
      </c>
      <c r="B611" s="633"/>
      <c r="C611" s="633"/>
      <c r="D611" s="633"/>
      <c r="E611" s="634">
        <v>2486324.55</v>
      </c>
      <c r="F611" s="671">
        <v>0.0</v>
      </c>
      <c r="G611" s="634">
        <v>2784683.49</v>
      </c>
      <c r="H611" s="634">
        <v>2486324.55</v>
      </c>
      <c r="I611" s="634">
        <v>298358.94</v>
      </c>
      <c r="J611" s="633"/>
      <c r="K611" s="686"/>
      <c r="L611" s="686"/>
      <c r="M611" s="686"/>
      <c r="N611" s="686"/>
      <c r="O611" s="686"/>
      <c r="P611" s="686"/>
      <c r="Q611" s="686"/>
      <c r="R611" s="686"/>
      <c r="S611" s="686"/>
      <c r="T611" s="686"/>
      <c r="U611" s="686"/>
      <c r="V611" s="686"/>
      <c r="W611" s="686"/>
      <c r="X611" s="686"/>
      <c r="Y611" s="686"/>
      <c r="Z611" s="686"/>
    </row>
    <row r="612" ht="14.25" customHeight="1">
      <c r="K612" s="686"/>
      <c r="L612" s="686"/>
      <c r="M612" s="686"/>
      <c r="N612" s="686"/>
      <c r="O612" s="686"/>
      <c r="P612" s="686"/>
      <c r="Q612" s="686"/>
      <c r="R612" s="686"/>
      <c r="S612" s="686"/>
      <c r="T612" s="686"/>
      <c r="U612" s="686"/>
      <c r="V612" s="686"/>
      <c r="W612" s="686"/>
      <c r="X612" s="686"/>
      <c r="Y612" s="686"/>
      <c r="Z612" s="686"/>
    </row>
    <row r="613" ht="14.25" customHeight="1">
      <c r="A613" s="576"/>
      <c r="B613" s="576"/>
      <c r="C613" s="576"/>
      <c r="D613" s="576"/>
      <c r="E613" s="576"/>
      <c r="F613" s="576"/>
      <c r="G613" s="576"/>
      <c r="H613" s="576"/>
      <c r="I613" s="576"/>
      <c r="J613" s="576"/>
      <c r="K613" s="657"/>
      <c r="L613" s="657"/>
      <c r="M613" s="657"/>
      <c r="N613" s="657"/>
      <c r="O613" s="657"/>
      <c r="P613" s="657"/>
      <c r="Q613" s="657"/>
      <c r="R613" s="657"/>
      <c r="S613" s="657"/>
      <c r="T613" s="657"/>
      <c r="U613" s="657"/>
      <c r="V613" s="657"/>
      <c r="W613" s="657"/>
      <c r="X613" s="657"/>
      <c r="Y613" s="657"/>
      <c r="Z613" s="657"/>
    </row>
    <row r="614">
      <c r="A614" s="612" t="s">
        <v>5285</v>
      </c>
      <c r="K614" s="686"/>
      <c r="L614" s="686"/>
      <c r="M614" s="686"/>
      <c r="N614" s="686"/>
      <c r="O614" s="686"/>
      <c r="P614" s="686"/>
      <c r="Q614" s="686"/>
      <c r="R614" s="686"/>
      <c r="S614" s="686"/>
      <c r="T614" s="686"/>
      <c r="U614" s="686"/>
      <c r="V614" s="686"/>
      <c r="W614" s="686"/>
      <c r="X614" s="686"/>
      <c r="Y614" s="686"/>
      <c r="Z614" s="686"/>
    </row>
    <row r="615">
      <c r="A615" s="613" t="s">
        <v>5129</v>
      </c>
      <c r="K615" s="686"/>
      <c r="L615" s="686"/>
      <c r="M615" s="686"/>
      <c r="N615" s="686"/>
      <c r="O615" s="686"/>
      <c r="P615" s="686"/>
      <c r="Q615" s="686"/>
      <c r="R615" s="686"/>
      <c r="S615" s="686"/>
      <c r="T615" s="686"/>
      <c r="U615" s="686"/>
      <c r="V615" s="686"/>
      <c r="W615" s="686"/>
      <c r="X615" s="686"/>
      <c r="Y615" s="686"/>
      <c r="Z615" s="686"/>
    </row>
    <row r="616">
      <c r="A616" s="613" t="s">
        <v>6425</v>
      </c>
      <c r="K616" s="686"/>
      <c r="L616" s="686"/>
      <c r="M616" s="686"/>
      <c r="N616" s="686"/>
      <c r="O616" s="686"/>
      <c r="P616" s="686"/>
      <c r="Q616" s="686"/>
      <c r="R616" s="686"/>
      <c r="S616" s="686"/>
      <c r="T616" s="686"/>
      <c r="U616" s="686"/>
      <c r="V616" s="686"/>
      <c r="W616" s="686"/>
      <c r="X616" s="686"/>
      <c r="Y616" s="686"/>
      <c r="Z616" s="686"/>
    </row>
    <row r="617" ht="14.25" customHeight="1">
      <c r="A617" s="613" t="s">
        <v>6010</v>
      </c>
      <c r="K617" s="686"/>
      <c r="L617" s="686"/>
      <c r="M617" s="686"/>
      <c r="N617" s="686"/>
      <c r="O617" s="686"/>
      <c r="P617" s="686"/>
      <c r="Q617" s="686"/>
      <c r="R617" s="686"/>
      <c r="S617" s="686"/>
      <c r="T617" s="686"/>
      <c r="U617" s="686"/>
      <c r="V617" s="686"/>
      <c r="W617" s="686"/>
      <c r="X617" s="686"/>
      <c r="Y617" s="686"/>
      <c r="Z617" s="686"/>
    </row>
    <row r="618" ht="14.25" customHeight="1">
      <c r="A618" s="614"/>
      <c r="B618" s="614"/>
      <c r="C618" s="614"/>
      <c r="D618" s="614"/>
      <c r="E618" s="614"/>
      <c r="F618" s="614"/>
      <c r="G618" s="614"/>
      <c r="H618" s="614"/>
      <c r="I618" s="614"/>
      <c r="J618" s="614"/>
      <c r="K618" s="686"/>
      <c r="L618" s="686"/>
      <c r="M618" s="686"/>
      <c r="N618" s="686"/>
      <c r="O618" s="686"/>
      <c r="P618" s="686"/>
      <c r="Q618" s="686"/>
      <c r="R618" s="686"/>
      <c r="S618" s="686"/>
      <c r="T618" s="686"/>
      <c r="U618" s="686"/>
      <c r="V618" s="686"/>
      <c r="W618" s="686"/>
      <c r="X618" s="686"/>
      <c r="Y618" s="686"/>
      <c r="Z618" s="686"/>
    </row>
    <row r="619" ht="14.25" customHeight="1">
      <c r="A619" s="616" t="s">
        <v>5631</v>
      </c>
      <c r="K619" s="686"/>
      <c r="L619" s="686"/>
      <c r="M619" s="686"/>
      <c r="N619" s="686"/>
      <c r="O619" s="686"/>
      <c r="P619" s="686"/>
      <c r="Q619" s="686"/>
      <c r="R619" s="686"/>
      <c r="S619" s="686"/>
      <c r="T619" s="686"/>
      <c r="U619" s="686"/>
      <c r="V619" s="686"/>
      <c r="W619" s="686"/>
      <c r="X619" s="686"/>
      <c r="Y619" s="686"/>
      <c r="Z619" s="686"/>
    </row>
    <row r="620" ht="14.25" customHeight="1">
      <c r="A620" s="614"/>
      <c r="B620" s="614"/>
      <c r="C620" s="614"/>
      <c r="D620" s="614"/>
      <c r="E620" s="614"/>
      <c r="F620" s="614"/>
      <c r="G620" s="614"/>
      <c r="H620" s="614"/>
      <c r="I620" s="614"/>
      <c r="J620" s="614"/>
      <c r="K620" s="686"/>
      <c r="L620" s="686"/>
      <c r="M620" s="686"/>
      <c r="N620" s="686"/>
      <c r="O620" s="686"/>
      <c r="P620" s="686"/>
      <c r="Q620" s="686"/>
      <c r="R620" s="686"/>
      <c r="S620" s="686"/>
      <c r="T620" s="686"/>
      <c r="U620" s="686"/>
      <c r="V620" s="686"/>
      <c r="W620" s="686"/>
      <c r="X620" s="686"/>
      <c r="Y620" s="686"/>
      <c r="Z620" s="686"/>
    </row>
    <row r="621" ht="14.25" customHeight="1">
      <c r="A621" s="617" t="s">
        <v>97</v>
      </c>
      <c r="B621" s="617" t="s">
        <v>5132</v>
      </c>
      <c r="C621" s="617" t="s">
        <v>101</v>
      </c>
      <c r="D621" s="617" t="s">
        <v>5134</v>
      </c>
      <c r="E621" s="619" t="s">
        <v>5135</v>
      </c>
      <c r="F621" s="619" t="s">
        <v>5136</v>
      </c>
      <c r="G621" s="619" t="s">
        <v>5137</v>
      </c>
      <c r="H621" s="619" t="s">
        <v>5138</v>
      </c>
      <c r="I621" s="619" t="s">
        <v>5139</v>
      </c>
      <c r="J621" s="617" t="s">
        <v>5140</v>
      </c>
      <c r="K621" s="686"/>
      <c r="L621" s="686"/>
      <c r="M621" s="686"/>
      <c r="N621" s="686"/>
      <c r="O621" s="686"/>
      <c r="P621" s="686"/>
      <c r="Q621" s="686"/>
      <c r="R621" s="686"/>
      <c r="S621" s="686"/>
      <c r="T621" s="686"/>
      <c r="U621" s="686"/>
      <c r="V621" s="686"/>
      <c r="W621" s="686"/>
      <c r="X621" s="686"/>
      <c r="Y621" s="686"/>
      <c r="Z621" s="686"/>
    </row>
    <row r="622" ht="14.25" customHeight="1">
      <c r="A622" s="614"/>
      <c r="B622" s="614"/>
      <c r="C622" s="614"/>
      <c r="D622" s="614"/>
      <c r="E622" s="614"/>
      <c r="F622" s="614"/>
      <c r="G622" s="614"/>
      <c r="H622" s="614"/>
      <c r="I622" s="614"/>
      <c r="J622" s="614"/>
      <c r="K622" s="686"/>
      <c r="L622" s="686"/>
      <c r="M622" s="686"/>
      <c r="N622" s="686"/>
      <c r="O622" s="686"/>
      <c r="P622" s="686"/>
      <c r="Q622" s="686"/>
      <c r="R622" s="686"/>
      <c r="S622" s="686"/>
      <c r="T622" s="686"/>
      <c r="U622" s="686"/>
      <c r="V622" s="686"/>
      <c r="W622" s="686"/>
      <c r="X622" s="686"/>
      <c r="Y622" s="686"/>
      <c r="Z622" s="686"/>
    </row>
    <row r="623" ht="14.25" customHeight="1">
      <c r="A623" s="620" t="s">
        <v>5673</v>
      </c>
      <c r="B623" s="13"/>
      <c r="C623" s="13"/>
      <c r="D623" s="13"/>
      <c r="E623" s="13"/>
      <c r="F623" s="13"/>
      <c r="G623" s="13"/>
      <c r="H623" s="13"/>
      <c r="I623" s="13"/>
      <c r="J623" s="13"/>
      <c r="K623" s="686"/>
      <c r="L623" s="686"/>
      <c r="M623" s="686"/>
      <c r="N623" s="686"/>
      <c r="O623" s="686"/>
      <c r="P623" s="686"/>
      <c r="Q623" s="686"/>
      <c r="R623" s="686"/>
      <c r="S623" s="686"/>
      <c r="T623" s="686"/>
      <c r="U623" s="686"/>
      <c r="V623" s="686"/>
      <c r="W623" s="686"/>
      <c r="X623" s="686"/>
      <c r="Y623" s="686"/>
      <c r="Z623" s="686"/>
    </row>
    <row r="624">
      <c r="A624" s="658">
        <v>44868.0</v>
      </c>
      <c r="B624" s="659" t="s">
        <v>6033</v>
      </c>
      <c r="C624" s="659" t="s">
        <v>7270</v>
      </c>
      <c r="D624" s="659" t="s">
        <v>7271</v>
      </c>
      <c r="E624" s="660">
        <v>41660.0</v>
      </c>
      <c r="F624" s="661">
        <v>0.0</v>
      </c>
      <c r="G624" s="660">
        <v>46659.2</v>
      </c>
      <c r="H624" s="660">
        <v>41660.0</v>
      </c>
      <c r="I624" s="660">
        <v>4999.2</v>
      </c>
      <c r="J624" s="659" t="s">
        <v>5655</v>
      </c>
      <c r="K624" s="704" t="s">
        <v>7272</v>
      </c>
      <c r="L624" s="705"/>
      <c r="M624" s="705"/>
      <c r="N624" s="705"/>
      <c r="O624" s="705"/>
      <c r="P624" s="705"/>
      <c r="Q624" s="705"/>
      <c r="R624" s="705"/>
      <c r="S624" s="705"/>
      <c r="T624" s="705"/>
      <c r="U624" s="705"/>
      <c r="V624" s="705"/>
      <c r="W624" s="705"/>
      <c r="X624" s="705"/>
      <c r="Y624" s="705"/>
      <c r="Z624" s="705"/>
    </row>
    <row r="625">
      <c r="A625" s="666">
        <v>44869.0</v>
      </c>
      <c r="B625" s="667" t="s">
        <v>5141</v>
      </c>
      <c r="C625" s="667" t="s">
        <v>7273</v>
      </c>
      <c r="D625" s="667" t="s">
        <v>7274</v>
      </c>
      <c r="E625" s="668">
        <v>35.71</v>
      </c>
      <c r="F625" s="668">
        <v>0.0</v>
      </c>
      <c r="G625" s="668">
        <v>40.0</v>
      </c>
      <c r="H625" s="668">
        <v>35.71</v>
      </c>
      <c r="I625" s="668">
        <v>4.29</v>
      </c>
      <c r="J625" s="667" t="s">
        <v>5700</v>
      </c>
      <c r="K625" s="704" t="s">
        <v>7275</v>
      </c>
      <c r="L625" s="705"/>
      <c r="M625" s="705"/>
      <c r="N625" s="705"/>
      <c r="O625" s="705"/>
      <c r="P625" s="705"/>
      <c r="Q625" s="705"/>
      <c r="R625" s="705"/>
      <c r="S625" s="705"/>
      <c r="T625" s="705"/>
      <c r="U625" s="705"/>
      <c r="V625" s="705"/>
      <c r="W625" s="705"/>
      <c r="X625" s="705"/>
      <c r="Y625" s="705"/>
      <c r="Z625" s="705"/>
    </row>
    <row r="626">
      <c r="A626" s="666">
        <v>44869.0</v>
      </c>
      <c r="B626" s="667" t="s">
        <v>5141</v>
      </c>
      <c r="C626" s="667" t="s">
        <v>7276</v>
      </c>
      <c r="D626" s="667" t="s">
        <v>7277</v>
      </c>
      <c r="E626" s="668">
        <v>44.64</v>
      </c>
      <c r="F626" s="668">
        <v>0.0</v>
      </c>
      <c r="G626" s="668">
        <v>50.0</v>
      </c>
      <c r="H626" s="668">
        <v>44.64</v>
      </c>
      <c r="I626" s="668">
        <v>5.36</v>
      </c>
      <c r="J626" s="667" t="s">
        <v>5700</v>
      </c>
      <c r="K626" s="704" t="s">
        <v>7278</v>
      </c>
      <c r="L626" s="705"/>
      <c r="M626" s="705"/>
      <c r="N626" s="705"/>
      <c r="O626" s="705"/>
      <c r="P626" s="705"/>
      <c r="Q626" s="705"/>
      <c r="R626" s="705"/>
      <c r="S626" s="705"/>
      <c r="T626" s="705"/>
      <c r="U626" s="705"/>
      <c r="V626" s="705"/>
      <c r="W626" s="705"/>
      <c r="X626" s="705"/>
      <c r="Y626" s="705"/>
      <c r="Z626" s="705"/>
    </row>
    <row r="627" ht="14.25" customHeight="1">
      <c r="A627" s="666">
        <v>44872.0</v>
      </c>
      <c r="B627" s="667" t="s">
        <v>6033</v>
      </c>
      <c r="C627" s="667" t="s">
        <v>7279</v>
      </c>
      <c r="D627" s="667" t="s">
        <v>7280</v>
      </c>
      <c r="E627" s="670">
        <v>30000.0</v>
      </c>
      <c r="F627" s="668">
        <v>0.0</v>
      </c>
      <c r="G627" s="670">
        <v>33600.0</v>
      </c>
      <c r="H627" s="670">
        <v>30000.0</v>
      </c>
      <c r="I627" s="670">
        <v>3600.0</v>
      </c>
      <c r="J627" s="667" t="s">
        <v>5649</v>
      </c>
      <c r="K627" s="704" t="s">
        <v>7281</v>
      </c>
      <c r="L627" s="705"/>
      <c r="M627" s="705"/>
      <c r="N627" s="705"/>
      <c r="O627" s="705"/>
      <c r="P627" s="705"/>
      <c r="Q627" s="705"/>
      <c r="R627" s="705"/>
      <c r="S627" s="705"/>
      <c r="T627" s="705"/>
      <c r="U627" s="705"/>
      <c r="V627" s="705"/>
      <c r="W627" s="705"/>
      <c r="X627" s="705"/>
      <c r="Y627" s="705"/>
      <c r="Z627" s="705"/>
    </row>
    <row r="628" ht="14.25" customHeight="1">
      <c r="A628" s="666">
        <v>44874.0</v>
      </c>
      <c r="B628" s="667" t="s">
        <v>6033</v>
      </c>
      <c r="C628" s="667" t="s">
        <v>7068</v>
      </c>
      <c r="D628" s="667" t="s">
        <v>7282</v>
      </c>
      <c r="E628" s="670">
        <v>9261.0</v>
      </c>
      <c r="F628" s="668">
        <v>0.0</v>
      </c>
      <c r="G628" s="670">
        <v>10372.32</v>
      </c>
      <c r="H628" s="670">
        <v>9261.0</v>
      </c>
      <c r="I628" s="670">
        <v>1111.32</v>
      </c>
      <c r="J628" s="667" t="s">
        <v>5681</v>
      </c>
      <c r="K628" s="705" t="s">
        <v>7257</v>
      </c>
      <c r="L628" s="705"/>
      <c r="M628" s="705"/>
      <c r="N628" s="705"/>
      <c r="O628" s="705"/>
      <c r="P628" s="705"/>
      <c r="Q628" s="705"/>
      <c r="R628" s="705"/>
      <c r="S628" s="705"/>
      <c r="T628" s="705"/>
      <c r="U628" s="705"/>
      <c r="V628" s="705"/>
      <c r="W628" s="705"/>
      <c r="X628" s="705"/>
      <c r="Y628" s="705"/>
      <c r="Z628" s="705"/>
    </row>
    <row r="629" ht="14.25" customHeight="1">
      <c r="A629" s="666">
        <v>44874.0</v>
      </c>
      <c r="B629" s="667" t="s">
        <v>6033</v>
      </c>
      <c r="C629" s="667" t="s">
        <v>7068</v>
      </c>
      <c r="D629" s="667" t="s">
        <v>7282</v>
      </c>
      <c r="E629" s="670">
        <v>2000.0</v>
      </c>
      <c r="F629" s="668">
        <v>0.0</v>
      </c>
      <c r="G629" s="670">
        <v>2240.0</v>
      </c>
      <c r="H629" s="670">
        <v>2000.0</v>
      </c>
      <c r="I629" s="668">
        <v>240.0</v>
      </c>
      <c r="J629" s="667" t="s">
        <v>5681</v>
      </c>
      <c r="K629" s="705"/>
      <c r="L629" s="705"/>
      <c r="M629" s="705"/>
      <c r="N629" s="705"/>
      <c r="O629" s="705"/>
      <c r="P629" s="705"/>
      <c r="Q629" s="705"/>
      <c r="R629" s="705"/>
      <c r="S629" s="705"/>
      <c r="T629" s="705"/>
      <c r="U629" s="705"/>
      <c r="V629" s="705"/>
      <c r="W629" s="705"/>
      <c r="X629" s="705"/>
      <c r="Y629" s="705"/>
      <c r="Z629" s="705"/>
    </row>
    <row r="630" ht="14.25" customHeight="1">
      <c r="A630" s="666">
        <v>44874.0</v>
      </c>
      <c r="B630" s="667" t="s">
        <v>6033</v>
      </c>
      <c r="C630" s="667" t="s">
        <v>7068</v>
      </c>
      <c r="D630" s="667" t="s">
        <v>7282</v>
      </c>
      <c r="E630" s="670">
        <v>14175.0</v>
      </c>
      <c r="F630" s="668">
        <v>0.0</v>
      </c>
      <c r="G630" s="670">
        <v>15876.0</v>
      </c>
      <c r="H630" s="670">
        <v>14175.0</v>
      </c>
      <c r="I630" s="670">
        <v>1701.0</v>
      </c>
      <c r="J630" s="667" t="s">
        <v>5681</v>
      </c>
      <c r="K630" s="705"/>
      <c r="L630" s="705"/>
      <c r="M630" s="705"/>
      <c r="N630" s="705"/>
      <c r="O630" s="705"/>
      <c r="P630" s="705"/>
      <c r="Q630" s="705"/>
      <c r="R630" s="705"/>
      <c r="S630" s="705"/>
      <c r="T630" s="705"/>
      <c r="U630" s="705"/>
      <c r="V630" s="705"/>
      <c r="W630" s="705"/>
      <c r="X630" s="705"/>
      <c r="Y630" s="705"/>
      <c r="Z630" s="705"/>
    </row>
    <row r="631" ht="14.25" customHeight="1">
      <c r="A631" s="666">
        <v>44874.0</v>
      </c>
      <c r="B631" s="667" t="s">
        <v>6033</v>
      </c>
      <c r="C631" s="667" t="s">
        <v>7068</v>
      </c>
      <c r="D631" s="667" t="s">
        <v>7282</v>
      </c>
      <c r="E631" s="670">
        <v>4630.5</v>
      </c>
      <c r="F631" s="668">
        <v>0.0</v>
      </c>
      <c r="G631" s="670">
        <v>5186.16</v>
      </c>
      <c r="H631" s="670">
        <v>4630.5</v>
      </c>
      <c r="I631" s="668">
        <v>555.66</v>
      </c>
      <c r="J631" s="667" t="s">
        <v>5681</v>
      </c>
      <c r="K631" s="705"/>
      <c r="L631" s="705"/>
      <c r="M631" s="705"/>
      <c r="N631" s="705"/>
      <c r="O631" s="705"/>
      <c r="P631" s="705"/>
      <c r="Q631" s="705"/>
      <c r="R631" s="705"/>
      <c r="S631" s="705"/>
      <c r="T631" s="705"/>
      <c r="U631" s="705"/>
      <c r="V631" s="705"/>
      <c r="W631" s="705"/>
      <c r="X631" s="705"/>
      <c r="Y631" s="705"/>
      <c r="Z631" s="705"/>
    </row>
    <row r="632" ht="14.25" customHeight="1">
      <c r="A632" s="666">
        <v>44874.0</v>
      </c>
      <c r="B632" s="667" t="s">
        <v>5141</v>
      </c>
      <c r="C632" s="667" t="s">
        <v>7283</v>
      </c>
      <c r="D632" s="667" t="s">
        <v>7284</v>
      </c>
      <c r="E632" s="668">
        <v>133.93</v>
      </c>
      <c r="F632" s="668">
        <v>0.0</v>
      </c>
      <c r="G632" s="668">
        <v>150.0</v>
      </c>
      <c r="H632" s="668">
        <v>133.93</v>
      </c>
      <c r="I632" s="668">
        <v>16.07</v>
      </c>
      <c r="J632" s="667" t="s">
        <v>5660</v>
      </c>
      <c r="K632" s="704" t="s">
        <v>7285</v>
      </c>
      <c r="L632" s="705"/>
      <c r="M632" s="705"/>
      <c r="N632" s="705"/>
      <c r="O632" s="705"/>
      <c r="P632" s="705"/>
      <c r="Q632" s="705"/>
      <c r="R632" s="705"/>
      <c r="S632" s="705"/>
      <c r="T632" s="705"/>
      <c r="U632" s="705"/>
      <c r="V632" s="705"/>
      <c r="W632" s="705"/>
      <c r="X632" s="705"/>
      <c r="Y632" s="705"/>
      <c r="Z632" s="705"/>
    </row>
    <row r="633" ht="14.25" customHeight="1">
      <c r="A633" s="666">
        <v>44874.0</v>
      </c>
      <c r="B633" s="667" t="s">
        <v>6033</v>
      </c>
      <c r="C633" s="667" t="s">
        <v>7081</v>
      </c>
      <c r="D633" s="667" t="s">
        <v>7286</v>
      </c>
      <c r="E633" s="670">
        <v>150000.0</v>
      </c>
      <c r="F633" s="668">
        <v>0.0</v>
      </c>
      <c r="G633" s="670">
        <v>168000.0</v>
      </c>
      <c r="H633" s="670">
        <v>150000.0</v>
      </c>
      <c r="I633" s="670">
        <v>18000.0</v>
      </c>
      <c r="J633" s="667" t="s">
        <v>5677</v>
      </c>
      <c r="K633" s="704" t="s">
        <v>7287</v>
      </c>
      <c r="L633" s="705"/>
      <c r="M633" s="705"/>
      <c r="N633" s="705"/>
      <c r="O633" s="705"/>
      <c r="P633" s="705"/>
      <c r="Q633" s="705"/>
      <c r="R633" s="705"/>
      <c r="S633" s="705"/>
      <c r="T633" s="705"/>
      <c r="U633" s="705"/>
      <c r="V633" s="705"/>
      <c r="W633" s="705"/>
      <c r="X633" s="705"/>
      <c r="Y633" s="705"/>
      <c r="Z633" s="705"/>
    </row>
    <row r="634" ht="14.25" customHeight="1">
      <c r="A634" s="669">
        <v>44875.0</v>
      </c>
      <c r="B634" s="667" t="s">
        <v>6033</v>
      </c>
      <c r="C634" s="667" t="s">
        <v>7081</v>
      </c>
      <c r="D634" s="667" t="s">
        <v>7288</v>
      </c>
      <c r="E634" s="670">
        <v>150000.0</v>
      </c>
      <c r="F634" s="668">
        <v>0.0</v>
      </c>
      <c r="G634" s="670">
        <v>168000.0</v>
      </c>
      <c r="H634" s="670">
        <v>150000.0</v>
      </c>
      <c r="I634" s="670">
        <v>18000.0</v>
      </c>
      <c r="J634" s="667" t="s">
        <v>5677</v>
      </c>
      <c r="K634" s="705"/>
      <c r="L634" s="705"/>
      <c r="M634" s="705"/>
      <c r="N634" s="705"/>
      <c r="O634" s="705"/>
      <c r="P634" s="705"/>
      <c r="Q634" s="705"/>
      <c r="R634" s="705"/>
      <c r="S634" s="705"/>
      <c r="T634" s="705"/>
      <c r="U634" s="705"/>
      <c r="V634" s="705"/>
      <c r="W634" s="705"/>
      <c r="X634" s="705"/>
      <c r="Y634" s="705"/>
      <c r="Z634" s="705"/>
    </row>
    <row r="635" ht="14.25" customHeight="1">
      <c r="A635" s="669">
        <v>44875.0</v>
      </c>
      <c r="B635" s="667" t="s">
        <v>6033</v>
      </c>
      <c r="C635" s="667" t="s">
        <v>7068</v>
      </c>
      <c r="D635" s="667" t="s">
        <v>7289</v>
      </c>
      <c r="E635" s="670">
        <v>1141.08</v>
      </c>
      <c r="F635" s="668">
        <v>0.0</v>
      </c>
      <c r="G635" s="670">
        <v>1278.01</v>
      </c>
      <c r="H635" s="670">
        <v>1141.08</v>
      </c>
      <c r="I635" s="668">
        <v>136.93</v>
      </c>
      <c r="J635" s="667" t="s">
        <v>5234</v>
      </c>
      <c r="K635" s="705"/>
      <c r="L635" s="705"/>
      <c r="M635" s="705"/>
      <c r="N635" s="705"/>
      <c r="O635" s="705"/>
      <c r="P635" s="705"/>
      <c r="Q635" s="705"/>
      <c r="R635" s="705"/>
      <c r="S635" s="705"/>
      <c r="T635" s="705"/>
      <c r="U635" s="705"/>
      <c r="V635" s="705"/>
      <c r="W635" s="705"/>
      <c r="X635" s="705"/>
      <c r="Y635" s="705"/>
      <c r="Z635" s="705"/>
    </row>
    <row r="636" ht="14.25" customHeight="1">
      <c r="A636" s="669">
        <v>44875.0</v>
      </c>
      <c r="B636" s="667" t="s">
        <v>6033</v>
      </c>
      <c r="C636" s="667" t="s">
        <v>7068</v>
      </c>
      <c r="D636" s="667" t="s">
        <v>7289</v>
      </c>
      <c r="E636" s="670">
        <v>1734.38</v>
      </c>
      <c r="F636" s="668">
        <v>0.0</v>
      </c>
      <c r="G636" s="670">
        <v>1942.51</v>
      </c>
      <c r="H636" s="670">
        <v>1734.38</v>
      </c>
      <c r="I636" s="668">
        <v>208.13</v>
      </c>
      <c r="J636" s="667" t="s">
        <v>5234</v>
      </c>
      <c r="K636" s="705"/>
      <c r="L636" s="705"/>
      <c r="M636" s="705"/>
      <c r="N636" s="705"/>
      <c r="O636" s="705"/>
      <c r="P636" s="705"/>
      <c r="Q636" s="705"/>
      <c r="R636" s="705"/>
      <c r="S636" s="705"/>
      <c r="T636" s="705"/>
      <c r="U636" s="705"/>
      <c r="V636" s="705"/>
      <c r="W636" s="705"/>
      <c r="X636" s="705"/>
      <c r="Y636" s="705"/>
      <c r="Z636" s="705"/>
    </row>
    <row r="637" ht="14.25" customHeight="1">
      <c r="A637" s="669">
        <v>44875.0</v>
      </c>
      <c r="B637" s="667" t="s">
        <v>6033</v>
      </c>
      <c r="C637" s="667" t="s">
        <v>7068</v>
      </c>
      <c r="D637" s="667" t="s">
        <v>7290</v>
      </c>
      <c r="E637" s="668">
        <v>436.92</v>
      </c>
      <c r="F637" s="668">
        <v>0.0</v>
      </c>
      <c r="G637" s="668">
        <v>489.35</v>
      </c>
      <c r="H637" s="668">
        <v>436.92</v>
      </c>
      <c r="I637" s="668">
        <v>52.43</v>
      </c>
      <c r="J637" s="667" t="s">
        <v>5706</v>
      </c>
      <c r="K637" s="705"/>
      <c r="L637" s="705"/>
      <c r="M637" s="705"/>
      <c r="N637" s="705"/>
      <c r="O637" s="705"/>
      <c r="P637" s="705"/>
      <c r="Q637" s="705"/>
      <c r="R637" s="705"/>
      <c r="S637" s="705"/>
      <c r="T637" s="705"/>
      <c r="U637" s="705"/>
      <c r="V637" s="705"/>
      <c r="W637" s="705"/>
      <c r="X637" s="705"/>
      <c r="Y637" s="705"/>
      <c r="Z637" s="705"/>
    </row>
    <row r="638" ht="14.25" customHeight="1">
      <c r="A638" s="669">
        <v>44875.0</v>
      </c>
      <c r="B638" s="667" t="s">
        <v>6033</v>
      </c>
      <c r="C638" s="667" t="s">
        <v>7068</v>
      </c>
      <c r="D638" s="667" t="s">
        <v>7290</v>
      </c>
      <c r="E638" s="670">
        <v>61260.99</v>
      </c>
      <c r="F638" s="668">
        <v>0.0</v>
      </c>
      <c r="G638" s="670">
        <v>68612.31</v>
      </c>
      <c r="H638" s="670">
        <v>61260.99</v>
      </c>
      <c r="I638" s="670">
        <v>7351.32</v>
      </c>
      <c r="J638" s="667" t="s">
        <v>5706</v>
      </c>
      <c r="K638" s="705"/>
      <c r="L638" s="705"/>
      <c r="M638" s="705"/>
      <c r="N638" s="705"/>
      <c r="O638" s="705"/>
      <c r="P638" s="705"/>
      <c r="Q638" s="705"/>
      <c r="R638" s="705"/>
      <c r="S638" s="705"/>
      <c r="T638" s="705"/>
      <c r="U638" s="705"/>
      <c r="V638" s="705"/>
      <c r="W638" s="705"/>
      <c r="X638" s="705"/>
      <c r="Y638" s="705"/>
      <c r="Z638" s="705"/>
    </row>
    <row r="639" ht="14.25" customHeight="1">
      <c r="A639" s="669">
        <v>44875.0</v>
      </c>
      <c r="B639" s="667" t="s">
        <v>6033</v>
      </c>
      <c r="C639" s="667" t="s">
        <v>7068</v>
      </c>
      <c r="D639" s="667" t="s">
        <v>7290</v>
      </c>
      <c r="E639" s="670">
        <v>12862.5</v>
      </c>
      <c r="F639" s="668">
        <v>0.0</v>
      </c>
      <c r="G639" s="670">
        <v>14406.0</v>
      </c>
      <c r="H639" s="670">
        <v>12862.5</v>
      </c>
      <c r="I639" s="670">
        <v>1543.5</v>
      </c>
      <c r="J639" s="667" t="s">
        <v>5712</v>
      </c>
      <c r="K639" s="705"/>
      <c r="L639" s="705"/>
      <c r="M639" s="705"/>
      <c r="N639" s="705"/>
      <c r="O639" s="705"/>
      <c r="P639" s="705"/>
      <c r="Q639" s="705"/>
      <c r="R639" s="705"/>
      <c r="S639" s="705"/>
      <c r="T639" s="705"/>
      <c r="U639" s="705"/>
      <c r="V639" s="705"/>
      <c r="W639" s="705"/>
      <c r="X639" s="705"/>
      <c r="Y639" s="705"/>
      <c r="Z639" s="705"/>
    </row>
    <row r="640" ht="14.25" customHeight="1">
      <c r="A640" s="669">
        <v>44876.0</v>
      </c>
      <c r="B640" s="667" t="s">
        <v>6033</v>
      </c>
      <c r="C640" s="667" t="s">
        <v>7068</v>
      </c>
      <c r="D640" s="667" t="s">
        <v>7291</v>
      </c>
      <c r="E640" s="670">
        <v>675986.58</v>
      </c>
      <c r="F640" s="668">
        <v>0.0</v>
      </c>
      <c r="G640" s="670">
        <v>757104.97</v>
      </c>
      <c r="H640" s="670">
        <v>675986.58</v>
      </c>
      <c r="I640" s="670">
        <v>81118.39</v>
      </c>
      <c r="J640" s="667" t="s">
        <v>5684</v>
      </c>
      <c r="K640" s="705"/>
      <c r="L640" s="705"/>
      <c r="M640" s="705"/>
      <c r="N640" s="705"/>
      <c r="O640" s="705"/>
      <c r="P640" s="705"/>
      <c r="Q640" s="705"/>
      <c r="R640" s="705"/>
      <c r="S640" s="705"/>
      <c r="T640" s="705"/>
      <c r="U640" s="705"/>
      <c r="V640" s="705"/>
      <c r="W640" s="705"/>
      <c r="X640" s="705"/>
      <c r="Y640" s="705"/>
      <c r="Z640" s="705"/>
    </row>
    <row r="641" ht="14.25" customHeight="1">
      <c r="A641" s="669">
        <v>44876.0</v>
      </c>
      <c r="B641" s="667" t="s">
        <v>6033</v>
      </c>
      <c r="C641" s="667" t="s">
        <v>7216</v>
      </c>
      <c r="D641" s="667" t="s">
        <v>7292</v>
      </c>
      <c r="E641" s="670">
        <v>50000.0</v>
      </c>
      <c r="F641" s="668">
        <v>0.0</v>
      </c>
      <c r="G641" s="670">
        <v>56000.0</v>
      </c>
      <c r="H641" s="670">
        <v>50000.0</v>
      </c>
      <c r="I641" s="670">
        <v>6000.0</v>
      </c>
      <c r="J641" s="667" t="s">
        <v>5677</v>
      </c>
      <c r="K641" s="704" t="s">
        <v>7293</v>
      </c>
      <c r="L641" s="705"/>
      <c r="M641" s="705"/>
      <c r="N641" s="705"/>
      <c r="O641" s="705"/>
      <c r="P641" s="705"/>
      <c r="Q641" s="705"/>
      <c r="R641" s="705"/>
      <c r="S641" s="705"/>
      <c r="T641" s="705"/>
      <c r="U641" s="705"/>
      <c r="V641" s="705"/>
      <c r="W641" s="705"/>
      <c r="X641" s="705"/>
      <c r="Y641" s="705"/>
      <c r="Z641" s="705"/>
    </row>
    <row r="642" ht="14.25" customHeight="1">
      <c r="A642" s="669">
        <v>44876.0</v>
      </c>
      <c r="B642" s="667" t="s">
        <v>6033</v>
      </c>
      <c r="C642" s="667" t="s">
        <v>7068</v>
      </c>
      <c r="D642" s="667" t="s">
        <v>7294</v>
      </c>
      <c r="E642" s="670">
        <v>675986.58</v>
      </c>
      <c r="F642" s="668">
        <v>0.0</v>
      </c>
      <c r="G642" s="670">
        <v>757104.97</v>
      </c>
      <c r="H642" s="670">
        <v>675986.58</v>
      </c>
      <c r="I642" s="670">
        <v>81118.39</v>
      </c>
      <c r="J642" s="667" t="s">
        <v>5684</v>
      </c>
      <c r="K642" s="705"/>
      <c r="L642" s="705"/>
      <c r="M642" s="705"/>
      <c r="N642" s="705"/>
      <c r="O642" s="705"/>
      <c r="P642" s="705"/>
      <c r="Q642" s="705"/>
      <c r="R642" s="705"/>
      <c r="S642" s="705"/>
      <c r="T642" s="705"/>
      <c r="U642" s="705"/>
      <c r="V642" s="705"/>
      <c r="W642" s="705"/>
      <c r="X642" s="705"/>
      <c r="Y642" s="705"/>
      <c r="Z642" s="705"/>
    </row>
    <row r="643" ht="14.25" customHeight="1">
      <c r="A643" s="669">
        <v>44876.0</v>
      </c>
      <c r="B643" s="667" t="s">
        <v>6033</v>
      </c>
      <c r="C643" s="667" t="s">
        <v>7068</v>
      </c>
      <c r="D643" s="667" t="s">
        <v>7295</v>
      </c>
      <c r="E643" s="670">
        <v>133465.6</v>
      </c>
      <c r="F643" s="668">
        <v>0.0</v>
      </c>
      <c r="G643" s="670">
        <v>149481.47</v>
      </c>
      <c r="H643" s="670">
        <v>133465.6</v>
      </c>
      <c r="I643" s="670">
        <v>16015.87</v>
      </c>
      <c r="J643" s="667" t="s">
        <v>5687</v>
      </c>
      <c r="K643" s="705"/>
      <c r="L643" s="705"/>
      <c r="M643" s="705"/>
      <c r="N643" s="705"/>
      <c r="O643" s="705"/>
      <c r="P643" s="705"/>
      <c r="Q643" s="705"/>
      <c r="R643" s="705"/>
      <c r="S643" s="705"/>
      <c r="T643" s="705"/>
      <c r="U643" s="705"/>
      <c r="V643" s="705"/>
      <c r="W643" s="705"/>
      <c r="X643" s="705"/>
      <c r="Y643" s="705"/>
      <c r="Z643" s="705"/>
    </row>
    <row r="644" ht="14.25" customHeight="1">
      <c r="A644" s="669">
        <v>44877.0</v>
      </c>
      <c r="B644" s="667" t="s">
        <v>6033</v>
      </c>
      <c r="C644" s="667" t="s">
        <v>7078</v>
      </c>
      <c r="D644" s="667" t="s">
        <v>7296</v>
      </c>
      <c r="E644" s="670">
        <v>1284.02</v>
      </c>
      <c r="F644" s="668">
        <v>0.0</v>
      </c>
      <c r="G644" s="670">
        <v>1438.1</v>
      </c>
      <c r="H644" s="670">
        <v>1284.02</v>
      </c>
      <c r="I644" s="668">
        <v>154.08</v>
      </c>
      <c r="J644" s="667" t="s">
        <v>5677</v>
      </c>
      <c r="K644" s="705" t="s">
        <v>7265</v>
      </c>
      <c r="L644" s="705"/>
      <c r="M644" s="705"/>
      <c r="N644" s="705"/>
      <c r="O644" s="705"/>
      <c r="P644" s="705"/>
      <c r="Q644" s="705"/>
      <c r="R644" s="705"/>
      <c r="S644" s="705"/>
      <c r="T644" s="705"/>
      <c r="U644" s="705"/>
      <c r="V644" s="705"/>
      <c r="W644" s="705"/>
      <c r="X644" s="705"/>
      <c r="Y644" s="705"/>
      <c r="Z644" s="705"/>
    </row>
    <row r="645" ht="14.25" customHeight="1">
      <c r="A645" s="669">
        <v>44879.0</v>
      </c>
      <c r="B645" s="667" t="s">
        <v>6033</v>
      </c>
      <c r="C645" s="667" t="s">
        <v>7239</v>
      </c>
      <c r="D645" s="667" t="s">
        <v>7297</v>
      </c>
      <c r="E645" s="670">
        <v>5892.86</v>
      </c>
      <c r="F645" s="668">
        <v>0.0</v>
      </c>
      <c r="G645" s="670">
        <v>6600.0</v>
      </c>
      <c r="H645" s="670">
        <v>5892.86</v>
      </c>
      <c r="I645" s="668">
        <v>707.14</v>
      </c>
      <c r="J645" s="667" t="s">
        <v>5234</v>
      </c>
      <c r="K645" s="704" t="s">
        <v>7298</v>
      </c>
      <c r="L645" s="705"/>
      <c r="M645" s="705"/>
      <c r="N645" s="705"/>
      <c r="O645" s="705"/>
      <c r="P645" s="705"/>
      <c r="Q645" s="705"/>
      <c r="R645" s="705"/>
      <c r="S645" s="705"/>
      <c r="T645" s="705"/>
      <c r="U645" s="705"/>
      <c r="V645" s="705"/>
      <c r="W645" s="705"/>
      <c r="X645" s="705"/>
      <c r="Y645" s="705"/>
      <c r="Z645" s="705"/>
    </row>
    <row r="646" ht="14.25" customHeight="1">
      <c r="A646" s="669">
        <v>44879.0</v>
      </c>
      <c r="B646" s="667" t="s">
        <v>5141</v>
      </c>
      <c r="C646" s="667" t="s">
        <v>7299</v>
      </c>
      <c r="D646" s="667" t="s">
        <v>7300</v>
      </c>
      <c r="E646" s="668">
        <v>35.71</v>
      </c>
      <c r="F646" s="668">
        <v>0.0</v>
      </c>
      <c r="G646" s="668">
        <v>40.0</v>
      </c>
      <c r="H646" s="668">
        <v>35.71</v>
      </c>
      <c r="I646" s="668">
        <v>4.29</v>
      </c>
      <c r="J646" s="667" t="s">
        <v>5700</v>
      </c>
      <c r="K646" s="704" t="s">
        <v>7301</v>
      </c>
      <c r="L646" s="705"/>
      <c r="M646" s="705"/>
      <c r="N646" s="705"/>
      <c r="O646" s="705"/>
      <c r="P646" s="705"/>
      <c r="Q646" s="705"/>
      <c r="R646" s="705"/>
      <c r="S646" s="705"/>
      <c r="T646" s="705"/>
      <c r="U646" s="705"/>
      <c r="V646" s="705"/>
      <c r="W646" s="705"/>
      <c r="X646" s="705"/>
      <c r="Y646" s="705"/>
      <c r="Z646" s="705"/>
    </row>
    <row r="647" ht="14.25" customHeight="1">
      <c r="A647" s="669">
        <v>44881.0</v>
      </c>
      <c r="B647" s="667" t="s">
        <v>6033</v>
      </c>
      <c r="C647" s="667" t="s">
        <v>7068</v>
      </c>
      <c r="D647" s="667" t="s">
        <v>7302</v>
      </c>
      <c r="E647" s="668">
        <v>510.09</v>
      </c>
      <c r="F647" s="668">
        <v>0.0</v>
      </c>
      <c r="G647" s="668">
        <v>571.3</v>
      </c>
      <c r="H647" s="668">
        <v>510.09</v>
      </c>
      <c r="I647" s="668">
        <v>61.21</v>
      </c>
      <c r="J647" s="667" t="s">
        <v>5706</v>
      </c>
      <c r="K647" s="705"/>
      <c r="L647" s="705"/>
      <c r="M647" s="705"/>
      <c r="N647" s="705"/>
      <c r="O647" s="705"/>
      <c r="P647" s="705"/>
      <c r="Q647" s="705"/>
      <c r="R647" s="705"/>
      <c r="S647" s="705"/>
      <c r="T647" s="705"/>
      <c r="U647" s="705"/>
      <c r="V647" s="705"/>
      <c r="W647" s="705"/>
      <c r="X647" s="705"/>
      <c r="Y647" s="705"/>
      <c r="Z647" s="705"/>
    </row>
    <row r="648" ht="14.25" customHeight="1">
      <c r="A648" s="669">
        <v>44881.0</v>
      </c>
      <c r="B648" s="667" t="s">
        <v>6033</v>
      </c>
      <c r="C648" s="667" t="s">
        <v>7068</v>
      </c>
      <c r="D648" s="667" t="s">
        <v>7302</v>
      </c>
      <c r="E648" s="670">
        <v>61302.48</v>
      </c>
      <c r="F648" s="668">
        <v>0.0</v>
      </c>
      <c r="G648" s="670">
        <v>68658.78</v>
      </c>
      <c r="H648" s="670">
        <v>61302.48</v>
      </c>
      <c r="I648" s="670">
        <v>7356.3</v>
      </c>
      <c r="J648" s="667" t="s">
        <v>5706</v>
      </c>
      <c r="K648" s="705"/>
      <c r="L648" s="705"/>
      <c r="M648" s="705"/>
      <c r="N648" s="705"/>
      <c r="O648" s="705"/>
      <c r="P648" s="705"/>
      <c r="Q648" s="705"/>
      <c r="R648" s="705"/>
      <c r="S648" s="705"/>
      <c r="T648" s="705"/>
      <c r="U648" s="705"/>
      <c r="V648" s="705"/>
      <c r="W648" s="705"/>
      <c r="X648" s="705"/>
      <c r="Y648" s="705"/>
      <c r="Z648" s="705"/>
    </row>
    <row r="649" ht="14.25" customHeight="1">
      <c r="A649" s="669">
        <v>44885.0</v>
      </c>
      <c r="B649" s="667" t="s">
        <v>6033</v>
      </c>
      <c r="C649" s="667" t="s">
        <v>7216</v>
      </c>
      <c r="D649" s="667" t="s">
        <v>7303</v>
      </c>
      <c r="E649" s="670">
        <v>50000.0</v>
      </c>
      <c r="F649" s="668">
        <v>0.0</v>
      </c>
      <c r="G649" s="670">
        <v>56000.0</v>
      </c>
      <c r="H649" s="670">
        <v>50000.0</v>
      </c>
      <c r="I649" s="670">
        <v>6000.0</v>
      </c>
      <c r="J649" s="667" t="s">
        <v>5677</v>
      </c>
      <c r="K649" s="704" t="s">
        <v>7293</v>
      </c>
      <c r="L649" s="705"/>
      <c r="M649" s="705"/>
      <c r="N649" s="705"/>
      <c r="O649" s="705"/>
      <c r="P649" s="705"/>
      <c r="Q649" s="705"/>
      <c r="R649" s="705"/>
      <c r="S649" s="705"/>
      <c r="T649" s="705"/>
      <c r="U649" s="705"/>
      <c r="V649" s="705"/>
      <c r="W649" s="705"/>
      <c r="X649" s="705"/>
      <c r="Y649" s="705"/>
      <c r="Z649" s="705"/>
    </row>
    <row r="650" ht="14.25" customHeight="1">
      <c r="A650" s="669">
        <v>44887.0</v>
      </c>
      <c r="B650" s="667" t="s">
        <v>6033</v>
      </c>
      <c r="C650" s="667" t="s">
        <v>7068</v>
      </c>
      <c r="D650" s="667" t="s">
        <v>7304</v>
      </c>
      <c r="E650" s="670">
        <v>1734.38</v>
      </c>
      <c r="F650" s="668">
        <v>0.0</v>
      </c>
      <c r="G650" s="670">
        <v>1942.51</v>
      </c>
      <c r="H650" s="670">
        <v>1734.38</v>
      </c>
      <c r="I650" s="668">
        <v>208.13</v>
      </c>
      <c r="J650" s="667" t="s">
        <v>5234</v>
      </c>
      <c r="K650" s="705"/>
      <c r="L650" s="705"/>
      <c r="M650" s="705"/>
      <c r="N650" s="705"/>
      <c r="O650" s="705"/>
      <c r="P650" s="705"/>
      <c r="Q650" s="705"/>
      <c r="R650" s="705"/>
      <c r="S650" s="705"/>
      <c r="T650" s="705"/>
      <c r="U650" s="705"/>
      <c r="V650" s="705"/>
      <c r="W650" s="705"/>
      <c r="X650" s="705"/>
      <c r="Y650" s="705"/>
      <c r="Z650" s="705"/>
    </row>
    <row r="651" ht="14.25" customHeight="1">
      <c r="A651" s="669">
        <v>44887.0</v>
      </c>
      <c r="B651" s="667" t="s">
        <v>6033</v>
      </c>
      <c r="C651" s="667" t="s">
        <v>7068</v>
      </c>
      <c r="D651" s="667" t="s">
        <v>7304</v>
      </c>
      <c r="E651" s="670">
        <v>2275.49</v>
      </c>
      <c r="F651" s="668">
        <v>0.0</v>
      </c>
      <c r="G651" s="670">
        <v>2548.55</v>
      </c>
      <c r="H651" s="670">
        <v>2275.49</v>
      </c>
      <c r="I651" s="668">
        <v>273.06</v>
      </c>
      <c r="J651" s="667" t="s">
        <v>5234</v>
      </c>
      <c r="K651" s="705"/>
      <c r="L651" s="705"/>
      <c r="M651" s="705"/>
      <c r="N651" s="705"/>
      <c r="O651" s="705"/>
      <c r="P651" s="705"/>
      <c r="Q651" s="705"/>
      <c r="R651" s="705"/>
      <c r="S651" s="705"/>
      <c r="T651" s="705"/>
      <c r="U651" s="705"/>
      <c r="V651" s="705"/>
      <c r="W651" s="705"/>
      <c r="X651" s="705"/>
      <c r="Y651" s="705"/>
      <c r="Z651" s="705"/>
    </row>
    <row r="652">
      <c r="A652" s="669">
        <v>44890.0</v>
      </c>
      <c r="B652" s="667" t="s">
        <v>5141</v>
      </c>
      <c r="C652" s="667" t="s">
        <v>7305</v>
      </c>
      <c r="D652" s="667" t="s">
        <v>7306</v>
      </c>
      <c r="E652" s="668">
        <v>35.71</v>
      </c>
      <c r="F652" s="668">
        <v>0.0</v>
      </c>
      <c r="G652" s="668">
        <v>40.0</v>
      </c>
      <c r="H652" s="668">
        <v>35.71</v>
      </c>
      <c r="I652" s="668">
        <v>4.29</v>
      </c>
      <c r="J652" s="667" t="s">
        <v>5700</v>
      </c>
      <c r="K652" s="704" t="s">
        <v>7275</v>
      </c>
      <c r="L652" s="705"/>
      <c r="M652" s="705"/>
      <c r="N652" s="705"/>
      <c r="O652" s="705"/>
      <c r="P652" s="705"/>
      <c r="Q652" s="705"/>
      <c r="R652" s="705"/>
      <c r="S652" s="705"/>
      <c r="T652" s="705"/>
      <c r="U652" s="705"/>
      <c r="V652" s="705"/>
      <c r="W652" s="705"/>
      <c r="X652" s="705"/>
      <c r="Y652" s="705"/>
      <c r="Z652" s="705"/>
    </row>
    <row r="653">
      <c r="A653" s="669">
        <v>44890.0</v>
      </c>
      <c r="B653" s="667" t="s">
        <v>5141</v>
      </c>
      <c r="C653" s="667" t="s">
        <v>7307</v>
      </c>
      <c r="D653" s="667" t="s">
        <v>7308</v>
      </c>
      <c r="E653" s="668">
        <v>44.64</v>
      </c>
      <c r="F653" s="668">
        <v>0.0</v>
      </c>
      <c r="G653" s="668">
        <v>50.0</v>
      </c>
      <c r="H653" s="668">
        <v>44.64</v>
      </c>
      <c r="I653" s="668">
        <v>5.36</v>
      </c>
      <c r="J653" s="667" t="s">
        <v>5700</v>
      </c>
      <c r="K653" s="704" t="s">
        <v>7278</v>
      </c>
      <c r="L653" s="705"/>
      <c r="M653" s="705"/>
      <c r="N653" s="705"/>
      <c r="O653" s="705"/>
      <c r="P653" s="705"/>
      <c r="Q653" s="705"/>
      <c r="R653" s="705"/>
      <c r="S653" s="705"/>
      <c r="T653" s="705"/>
      <c r="U653" s="705"/>
      <c r="V653" s="705"/>
      <c r="W653" s="705"/>
      <c r="X653" s="705"/>
      <c r="Y653" s="705"/>
      <c r="Z653" s="705"/>
    </row>
    <row r="654" ht="14.25" customHeight="1">
      <c r="A654" s="629" t="s">
        <v>5773</v>
      </c>
      <c r="B654" s="629"/>
      <c r="C654" s="629"/>
      <c r="D654" s="629"/>
      <c r="E654" s="630">
        <v>2137930.79</v>
      </c>
      <c r="F654" s="664">
        <v>0.0</v>
      </c>
      <c r="G654" s="630">
        <v>2394482.51</v>
      </c>
      <c r="H654" s="630">
        <v>2137930.79</v>
      </c>
      <c r="I654" s="630">
        <v>256551.72</v>
      </c>
      <c r="J654" s="629"/>
      <c r="K654" s="686"/>
      <c r="L654" s="686"/>
      <c r="M654" s="686"/>
      <c r="N654" s="686"/>
      <c r="O654" s="686"/>
      <c r="P654" s="686"/>
      <c r="Q654" s="686"/>
      <c r="R654" s="686"/>
      <c r="S654" s="686"/>
      <c r="T654" s="686"/>
      <c r="U654" s="686"/>
      <c r="V654" s="686"/>
      <c r="W654" s="686"/>
      <c r="X654" s="686"/>
      <c r="Y654" s="686"/>
      <c r="Z654" s="686"/>
    </row>
    <row r="655" ht="14.25" customHeight="1">
      <c r="A655" s="614"/>
      <c r="B655" s="614"/>
      <c r="C655" s="614"/>
      <c r="D655" s="614"/>
      <c r="E655" s="614"/>
      <c r="F655" s="614"/>
      <c r="G655" s="614"/>
      <c r="H655" s="614"/>
      <c r="I655" s="614"/>
      <c r="J655" s="614"/>
      <c r="K655" s="686"/>
      <c r="L655" s="686"/>
      <c r="M655" s="686"/>
      <c r="N655" s="686"/>
      <c r="O655" s="686"/>
      <c r="P655" s="686"/>
      <c r="Q655" s="686"/>
      <c r="R655" s="686"/>
      <c r="S655" s="686"/>
      <c r="T655" s="686"/>
      <c r="U655" s="686"/>
      <c r="V655" s="686"/>
      <c r="W655" s="686"/>
      <c r="X655" s="686"/>
      <c r="Y655" s="686"/>
      <c r="Z655" s="686"/>
    </row>
    <row r="656" ht="14.25" customHeight="1">
      <c r="A656" s="633" t="s">
        <v>5284</v>
      </c>
      <c r="B656" s="633"/>
      <c r="C656" s="633"/>
      <c r="D656" s="633"/>
      <c r="E656" s="634">
        <v>2137930.79</v>
      </c>
      <c r="F656" s="671">
        <v>0.0</v>
      </c>
      <c r="G656" s="634">
        <v>2394482.51</v>
      </c>
      <c r="H656" s="634">
        <v>2137930.79</v>
      </c>
      <c r="I656" s="634">
        <v>256551.72</v>
      </c>
      <c r="J656" s="633"/>
      <c r="K656" s="686"/>
      <c r="L656" s="686"/>
      <c r="M656" s="686"/>
      <c r="N656" s="686"/>
      <c r="O656" s="686"/>
      <c r="P656" s="686"/>
      <c r="Q656" s="686"/>
      <c r="R656" s="686"/>
      <c r="S656" s="686"/>
      <c r="T656" s="686"/>
      <c r="U656" s="686"/>
      <c r="V656" s="686"/>
      <c r="W656" s="686"/>
      <c r="X656" s="686"/>
      <c r="Y656" s="686"/>
      <c r="Z656" s="686"/>
    </row>
    <row r="657" ht="14.25" customHeight="1">
      <c r="K657" s="686"/>
      <c r="L657" s="686"/>
      <c r="M657" s="686"/>
      <c r="N657" s="686"/>
      <c r="O657" s="686"/>
      <c r="P657" s="686"/>
      <c r="Q657" s="686"/>
      <c r="R657" s="686"/>
      <c r="S657" s="686"/>
      <c r="T657" s="686"/>
      <c r="U657" s="686"/>
      <c r="V657" s="686"/>
      <c r="W657" s="686"/>
      <c r="X657" s="686"/>
      <c r="Y657" s="686"/>
      <c r="Z657" s="686"/>
    </row>
    <row r="658" ht="14.25" customHeight="1">
      <c r="A658" s="576"/>
      <c r="B658" s="576"/>
      <c r="C658" s="576"/>
      <c r="D658" s="576"/>
      <c r="E658" s="576"/>
      <c r="F658" s="576"/>
      <c r="G658" s="576"/>
      <c r="H658" s="576"/>
      <c r="I658" s="576"/>
      <c r="J658" s="576"/>
      <c r="K658" s="657"/>
      <c r="L658" s="657"/>
      <c r="M658" s="657"/>
      <c r="N658" s="657"/>
      <c r="O658" s="657"/>
      <c r="P658" s="657"/>
      <c r="Q658" s="657"/>
      <c r="R658" s="657"/>
      <c r="S658" s="657"/>
      <c r="T658" s="657"/>
      <c r="U658" s="657"/>
      <c r="V658" s="657"/>
      <c r="W658" s="657"/>
      <c r="X658" s="657"/>
      <c r="Y658" s="657"/>
      <c r="Z658" s="657"/>
    </row>
    <row r="659">
      <c r="A659" s="612" t="s">
        <v>5285</v>
      </c>
      <c r="K659" s="686"/>
      <c r="L659" s="686"/>
      <c r="M659" s="686"/>
      <c r="N659" s="686"/>
      <c r="O659" s="686"/>
      <c r="P659" s="686"/>
      <c r="Q659" s="686"/>
      <c r="R659" s="686"/>
      <c r="S659" s="686"/>
      <c r="T659" s="686"/>
      <c r="U659" s="686"/>
      <c r="V659" s="686"/>
      <c r="W659" s="686"/>
      <c r="X659" s="686"/>
      <c r="Y659" s="686"/>
      <c r="Z659" s="686"/>
    </row>
    <row r="660" ht="14.25" customHeight="1">
      <c r="A660" s="613" t="s">
        <v>5129</v>
      </c>
      <c r="K660" s="686"/>
      <c r="L660" s="686"/>
      <c r="M660" s="686"/>
      <c r="N660" s="686"/>
      <c r="O660" s="686"/>
      <c r="P660" s="686"/>
      <c r="Q660" s="686"/>
      <c r="R660" s="686"/>
      <c r="S660" s="686"/>
      <c r="T660" s="686"/>
      <c r="U660" s="686"/>
      <c r="V660" s="686"/>
      <c r="W660" s="686"/>
      <c r="X660" s="686"/>
      <c r="Y660" s="686"/>
      <c r="Z660" s="686"/>
    </row>
    <row r="661">
      <c r="A661" s="613" t="s">
        <v>6482</v>
      </c>
      <c r="K661" s="686"/>
      <c r="L661" s="686"/>
      <c r="M661" s="686"/>
      <c r="N661" s="686"/>
      <c r="O661" s="686"/>
      <c r="P661" s="686"/>
      <c r="Q661" s="686"/>
      <c r="R661" s="686"/>
      <c r="S661" s="686"/>
      <c r="T661" s="686"/>
      <c r="U661" s="686"/>
      <c r="V661" s="686"/>
      <c r="W661" s="686"/>
      <c r="X661" s="686"/>
      <c r="Y661" s="686"/>
      <c r="Z661" s="686"/>
    </row>
    <row r="662" ht="14.25" customHeight="1">
      <c r="A662" s="613" t="s">
        <v>6010</v>
      </c>
      <c r="K662" s="686"/>
      <c r="L662" s="686"/>
      <c r="M662" s="686"/>
      <c r="N662" s="686"/>
      <c r="O662" s="686"/>
      <c r="P662" s="686"/>
      <c r="Q662" s="686"/>
      <c r="R662" s="686"/>
      <c r="S662" s="686"/>
      <c r="T662" s="686"/>
      <c r="U662" s="686"/>
      <c r="V662" s="686"/>
      <c r="W662" s="686"/>
      <c r="X662" s="686"/>
      <c r="Y662" s="686"/>
      <c r="Z662" s="686"/>
    </row>
    <row r="663" ht="14.25" customHeight="1">
      <c r="A663" s="614"/>
      <c r="B663" s="614"/>
      <c r="C663" s="614"/>
      <c r="D663" s="614"/>
      <c r="E663" s="614"/>
      <c r="F663" s="614"/>
      <c r="G663" s="614"/>
      <c r="H663" s="614"/>
      <c r="I663" s="614"/>
      <c r="J663" s="614"/>
      <c r="K663" s="686"/>
      <c r="L663" s="686"/>
      <c r="M663" s="686"/>
      <c r="N663" s="686"/>
      <c r="O663" s="686"/>
      <c r="P663" s="686"/>
      <c r="Q663" s="686"/>
      <c r="R663" s="686"/>
      <c r="S663" s="686"/>
      <c r="T663" s="686"/>
      <c r="U663" s="686"/>
      <c r="V663" s="686"/>
      <c r="W663" s="686"/>
      <c r="X663" s="686"/>
      <c r="Y663" s="686"/>
      <c r="Z663" s="686"/>
    </row>
    <row r="664" ht="14.25" customHeight="1">
      <c r="A664" s="616" t="s">
        <v>5631</v>
      </c>
      <c r="K664" s="686"/>
      <c r="L664" s="686"/>
      <c r="M664" s="686"/>
      <c r="N664" s="686"/>
      <c r="O664" s="686"/>
      <c r="P664" s="686"/>
      <c r="Q664" s="686"/>
      <c r="R664" s="686"/>
      <c r="S664" s="686"/>
      <c r="T664" s="686"/>
      <c r="U664" s="686"/>
      <c r="V664" s="686"/>
      <c r="W664" s="686"/>
      <c r="X664" s="686"/>
      <c r="Y664" s="686"/>
      <c r="Z664" s="686"/>
    </row>
    <row r="665" ht="14.25" customHeight="1">
      <c r="A665" s="614"/>
      <c r="B665" s="614"/>
      <c r="C665" s="614"/>
      <c r="D665" s="614"/>
      <c r="E665" s="614"/>
      <c r="F665" s="614"/>
      <c r="G665" s="614"/>
      <c r="H665" s="614"/>
      <c r="I665" s="614"/>
      <c r="J665" s="614"/>
      <c r="K665" s="686"/>
      <c r="L665" s="686"/>
      <c r="M665" s="686"/>
      <c r="N665" s="686"/>
      <c r="O665" s="686"/>
      <c r="P665" s="686"/>
      <c r="Q665" s="686"/>
      <c r="R665" s="686"/>
      <c r="S665" s="686"/>
      <c r="T665" s="686"/>
      <c r="U665" s="686"/>
      <c r="V665" s="686"/>
      <c r="W665" s="686"/>
      <c r="X665" s="686"/>
      <c r="Y665" s="686"/>
      <c r="Z665" s="686"/>
    </row>
    <row r="666" ht="14.25" customHeight="1">
      <c r="A666" s="617" t="s">
        <v>97</v>
      </c>
      <c r="B666" s="617" t="s">
        <v>5132</v>
      </c>
      <c r="C666" s="617" t="s">
        <v>101</v>
      </c>
      <c r="D666" s="617" t="s">
        <v>5134</v>
      </c>
      <c r="E666" s="619" t="s">
        <v>5135</v>
      </c>
      <c r="F666" s="619" t="s">
        <v>5136</v>
      </c>
      <c r="G666" s="619" t="s">
        <v>5137</v>
      </c>
      <c r="H666" s="619" t="s">
        <v>5138</v>
      </c>
      <c r="I666" s="619" t="s">
        <v>5139</v>
      </c>
      <c r="J666" s="617" t="s">
        <v>5140</v>
      </c>
      <c r="K666" s="686"/>
      <c r="L666" s="686"/>
      <c r="M666" s="686"/>
      <c r="N666" s="686"/>
      <c r="O666" s="686"/>
      <c r="P666" s="686"/>
      <c r="Q666" s="686"/>
      <c r="R666" s="686"/>
      <c r="S666" s="686"/>
      <c r="T666" s="686"/>
      <c r="U666" s="686"/>
      <c r="V666" s="686"/>
      <c r="W666" s="686"/>
      <c r="X666" s="686"/>
      <c r="Y666" s="686"/>
      <c r="Z666" s="686"/>
    </row>
    <row r="667" ht="14.25" customHeight="1">
      <c r="A667" s="614"/>
      <c r="B667" s="614"/>
      <c r="C667" s="614"/>
      <c r="D667" s="614"/>
      <c r="E667" s="614"/>
      <c r="F667" s="614"/>
      <c r="G667" s="614"/>
      <c r="H667" s="614"/>
      <c r="I667" s="614"/>
      <c r="J667" s="614"/>
      <c r="K667" s="686"/>
      <c r="L667" s="686"/>
      <c r="M667" s="686"/>
      <c r="N667" s="686"/>
      <c r="O667" s="686"/>
      <c r="P667" s="686"/>
      <c r="Q667" s="686"/>
      <c r="R667" s="686"/>
      <c r="S667" s="686"/>
      <c r="T667" s="686"/>
      <c r="U667" s="686"/>
      <c r="V667" s="686"/>
      <c r="W667" s="686"/>
      <c r="X667" s="686"/>
      <c r="Y667" s="686"/>
      <c r="Z667" s="686"/>
    </row>
    <row r="668" ht="14.25" customHeight="1">
      <c r="A668" s="620" t="s">
        <v>5673</v>
      </c>
      <c r="B668" s="13"/>
      <c r="C668" s="13"/>
      <c r="D668" s="13"/>
      <c r="E668" s="13"/>
      <c r="F668" s="13"/>
      <c r="G668" s="13"/>
      <c r="H668" s="13"/>
      <c r="I668" s="13"/>
      <c r="J668" s="13"/>
      <c r="K668" s="686"/>
      <c r="L668" s="686"/>
      <c r="M668" s="686"/>
      <c r="N668" s="686"/>
      <c r="O668" s="686"/>
      <c r="P668" s="686"/>
      <c r="Q668" s="686"/>
      <c r="R668" s="686"/>
      <c r="S668" s="686"/>
      <c r="T668" s="686"/>
      <c r="U668" s="686"/>
      <c r="V668" s="686"/>
      <c r="W668" s="686"/>
      <c r="X668" s="686"/>
      <c r="Y668" s="686"/>
      <c r="Z668" s="686"/>
    </row>
    <row r="669" ht="14.25" customHeight="1">
      <c r="A669" s="621">
        <v>44839.0</v>
      </c>
      <c r="B669" s="622" t="s">
        <v>5141</v>
      </c>
      <c r="C669" s="622" t="s">
        <v>7258</v>
      </c>
      <c r="D669" s="622" t="s">
        <v>7259</v>
      </c>
      <c r="E669" s="673">
        <v>256.7</v>
      </c>
      <c r="F669" s="673">
        <v>0.0</v>
      </c>
      <c r="G669" s="673">
        <v>287.5</v>
      </c>
      <c r="H669" s="673">
        <v>256.7</v>
      </c>
      <c r="I669" s="673">
        <v>30.8</v>
      </c>
      <c r="J669" s="622" t="s">
        <v>5202</v>
      </c>
      <c r="K669" s="686"/>
      <c r="L669" s="686"/>
      <c r="M669" s="686"/>
      <c r="N669" s="686"/>
      <c r="O669" s="686"/>
      <c r="P669" s="686"/>
      <c r="Q669" s="686"/>
      <c r="R669" s="686"/>
      <c r="S669" s="686"/>
      <c r="T669" s="686"/>
      <c r="U669" s="686"/>
      <c r="V669" s="686"/>
      <c r="W669" s="686"/>
      <c r="X669" s="686"/>
      <c r="Y669" s="686"/>
      <c r="Z669" s="686"/>
    </row>
    <row r="670" ht="14.25" customHeight="1">
      <c r="A670" s="625">
        <v>44839.0</v>
      </c>
      <c r="B670" s="626" t="s">
        <v>6033</v>
      </c>
      <c r="C670" s="626" t="s">
        <v>7068</v>
      </c>
      <c r="D670" s="626" t="s">
        <v>7256</v>
      </c>
      <c r="E670" s="627">
        <v>675986.58</v>
      </c>
      <c r="F670" s="674">
        <v>0.0</v>
      </c>
      <c r="G670" s="627">
        <v>757104.97</v>
      </c>
      <c r="H670" s="627">
        <v>675986.58</v>
      </c>
      <c r="I670" s="627">
        <v>81118.39</v>
      </c>
      <c r="J670" s="626" t="s">
        <v>5684</v>
      </c>
      <c r="K670" s="686"/>
      <c r="L670" s="686"/>
      <c r="M670" s="686"/>
      <c r="N670" s="686"/>
      <c r="O670" s="686"/>
      <c r="P670" s="686"/>
      <c r="Q670" s="686"/>
      <c r="R670" s="686"/>
      <c r="S670" s="686"/>
      <c r="T670" s="686"/>
      <c r="U670" s="686"/>
      <c r="V670" s="686"/>
      <c r="W670" s="686"/>
      <c r="X670" s="686"/>
      <c r="Y670" s="686"/>
      <c r="Z670" s="686"/>
    </row>
    <row r="671" ht="14.25" customHeight="1">
      <c r="A671" s="625">
        <v>44839.0</v>
      </c>
      <c r="B671" s="626" t="s">
        <v>6033</v>
      </c>
      <c r="C671" s="626" t="s">
        <v>7068</v>
      </c>
      <c r="D671" s="626" t="s">
        <v>7261</v>
      </c>
      <c r="E671" s="627">
        <v>561929.56</v>
      </c>
      <c r="F671" s="674">
        <v>0.0</v>
      </c>
      <c r="G671" s="627">
        <v>629361.11</v>
      </c>
      <c r="H671" s="627">
        <v>561929.56</v>
      </c>
      <c r="I671" s="627">
        <v>67431.55</v>
      </c>
      <c r="J671" s="626" t="s">
        <v>5684</v>
      </c>
      <c r="K671" s="686"/>
      <c r="L671" s="686"/>
      <c r="M671" s="686"/>
      <c r="N671" s="686"/>
      <c r="O671" s="686"/>
      <c r="P671" s="686"/>
      <c r="Q671" s="686"/>
      <c r="R671" s="686"/>
      <c r="S671" s="686"/>
      <c r="T671" s="686"/>
      <c r="U671" s="686"/>
      <c r="V671" s="686"/>
      <c r="W671" s="686"/>
      <c r="X671" s="686"/>
      <c r="Y671" s="686"/>
      <c r="Z671" s="686"/>
    </row>
    <row r="672" ht="14.25" customHeight="1">
      <c r="A672" s="625">
        <v>44839.0</v>
      </c>
      <c r="B672" s="626" t="s">
        <v>6033</v>
      </c>
      <c r="C672" s="626" t="s">
        <v>7068</v>
      </c>
      <c r="D672" s="626" t="s">
        <v>7261</v>
      </c>
      <c r="E672" s="627">
        <v>110946.38</v>
      </c>
      <c r="F672" s="674">
        <v>0.0</v>
      </c>
      <c r="G672" s="627">
        <v>124259.94</v>
      </c>
      <c r="H672" s="627">
        <v>110946.38</v>
      </c>
      <c r="I672" s="627">
        <v>13313.56</v>
      </c>
      <c r="J672" s="626" t="s">
        <v>5687</v>
      </c>
      <c r="K672" s="686"/>
      <c r="L672" s="686"/>
      <c r="M672" s="686"/>
      <c r="N672" s="686"/>
      <c r="O672" s="686"/>
      <c r="P672" s="686"/>
      <c r="Q672" s="686"/>
      <c r="R672" s="686"/>
      <c r="S672" s="686"/>
      <c r="T672" s="686"/>
      <c r="U672" s="686"/>
      <c r="V672" s="686"/>
      <c r="W672" s="686"/>
      <c r="X672" s="686"/>
      <c r="Y672" s="686"/>
      <c r="Z672" s="686"/>
    </row>
    <row r="673" ht="14.25" customHeight="1">
      <c r="A673" s="625">
        <v>44839.0</v>
      </c>
      <c r="B673" s="626" t="s">
        <v>6033</v>
      </c>
      <c r="C673" s="626" t="s">
        <v>7068</v>
      </c>
      <c r="D673" s="626" t="s">
        <v>7261</v>
      </c>
      <c r="E673" s="627">
        <v>114057.02</v>
      </c>
      <c r="F673" s="674">
        <v>0.0</v>
      </c>
      <c r="G673" s="627">
        <v>127743.86</v>
      </c>
      <c r="H673" s="627">
        <v>114057.02</v>
      </c>
      <c r="I673" s="627">
        <v>13686.84</v>
      </c>
      <c r="J673" s="626" t="s">
        <v>5684</v>
      </c>
      <c r="K673" s="686"/>
      <c r="L673" s="686"/>
      <c r="M673" s="686"/>
      <c r="N673" s="686"/>
      <c r="O673" s="686"/>
      <c r="P673" s="686"/>
      <c r="Q673" s="686"/>
      <c r="R673" s="686"/>
      <c r="S673" s="686"/>
      <c r="T673" s="686"/>
      <c r="U673" s="686"/>
      <c r="V673" s="686"/>
      <c r="W673" s="686"/>
      <c r="X673" s="686"/>
      <c r="Y673" s="686"/>
      <c r="Z673" s="686"/>
    </row>
    <row r="674" ht="14.25" customHeight="1">
      <c r="A674" s="625">
        <v>44839.0</v>
      </c>
      <c r="B674" s="626" t="s">
        <v>6033</v>
      </c>
      <c r="C674" s="626" t="s">
        <v>7068</v>
      </c>
      <c r="D674" s="626" t="s">
        <v>7261</v>
      </c>
      <c r="E674" s="627">
        <v>22519.22</v>
      </c>
      <c r="F674" s="674">
        <v>0.0</v>
      </c>
      <c r="G674" s="627">
        <v>25221.53</v>
      </c>
      <c r="H674" s="627">
        <v>22519.22</v>
      </c>
      <c r="I674" s="627">
        <v>2702.31</v>
      </c>
      <c r="J674" s="626" t="s">
        <v>5687</v>
      </c>
      <c r="K674" s="686"/>
      <c r="L674" s="686"/>
      <c r="M674" s="686"/>
      <c r="N674" s="686"/>
      <c r="O674" s="686"/>
      <c r="P674" s="686"/>
      <c r="Q674" s="686"/>
      <c r="R674" s="686"/>
      <c r="S674" s="686"/>
      <c r="T674" s="686"/>
      <c r="U674" s="686"/>
      <c r="V674" s="686"/>
      <c r="W674" s="686"/>
      <c r="X674" s="686"/>
      <c r="Y674" s="686"/>
      <c r="Z674" s="686"/>
    </row>
    <row r="675" ht="14.25" customHeight="1">
      <c r="A675" s="631">
        <v>44845.0</v>
      </c>
      <c r="B675" s="626" t="s">
        <v>5141</v>
      </c>
      <c r="C675" s="626" t="s">
        <v>7262</v>
      </c>
      <c r="D675" s="626" t="s">
        <v>7263</v>
      </c>
      <c r="E675" s="674">
        <v>578.57</v>
      </c>
      <c r="F675" s="674">
        <v>0.0</v>
      </c>
      <c r="G675" s="674">
        <v>648.0</v>
      </c>
      <c r="H675" s="674">
        <v>578.57</v>
      </c>
      <c r="I675" s="674">
        <v>69.43</v>
      </c>
      <c r="J675" s="626" t="s">
        <v>5202</v>
      </c>
      <c r="K675" s="686"/>
      <c r="L675" s="686"/>
      <c r="M675" s="686"/>
      <c r="N675" s="686"/>
      <c r="O675" s="686"/>
      <c r="P675" s="686"/>
      <c r="Q675" s="686"/>
      <c r="R675" s="686"/>
      <c r="S675" s="686"/>
      <c r="T675" s="686"/>
      <c r="U675" s="686"/>
      <c r="V675" s="686"/>
      <c r="W675" s="686"/>
      <c r="X675" s="686"/>
      <c r="Y675" s="686"/>
      <c r="Z675" s="686"/>
    </row>
    <row r="676" ht="14.25" customHeight="1">
      <c r="A676" s="631">
        <v>44846.0</v>
      </c>
      <c r="B676" s="626" t="s">
        <v>6033</v>
      </c>
      <c r="C676" s="626" t="s">
        <v>7078</v>
      </c>
      <c r="D676" s="626" t="s">
        <v>7264</v>
      </c>
      <c r="E676" s="627">
        <v>1284.02</v>
      </c>
      <c r="F676" s="674">
        <v>0.0</v>
      </c>
      <c r="G676" s="627">
        <v>1438.1</v>
      </c>
      <c r="H676" s="627">
        <v>1284.02</v>
      </c>
      <c r="I676" s="674">
        <v>154.08</v>
      </c>
      <c r="J676" s="626" t="s">
        <v>5677</v>
      </c>
      <c r="K676" s="686"/>
      <c r="L676" s="686"/>
      <c r="M676" s="686"/>
      <c r="N676" s="686"/>
      <c r="O676" s="686"/>
      <c r="P676" s="686"/>
      <c r="Q676" s="686"/>
      <c r="R676" s="686"/>
      <c r="S676" s="686"/>
      <c r="T676" s="686"/>
      <c r="U676" s="686"/>
      <c r="V676" s="686"/>
      <c r="W676" s="686"/>
      <c r="X676" s="686"/>
      <c r="Y676" s="686"/>
      <c r="Z676" s="686"/>
    </row>
    <row r="677" ht="14.25" customHeight="1">
      <c r="A677" s="631">
        <v>44852.0</v>
      </c>
      <c r="B677" s="626" t="s">
        <v>6033</v>
      </c>
      <c r="C677" s="626" t="s">
        <v>7068</v>
      </c>
      <c r="D677" s="626" t="s">
        <v>7266</v>
      </c>
      <c r="E677" s="627">
        <v>14175.0</v>
      </c>
      <c r="F677" s="674">
        <v>0.0</v>
      </c>
      <c r="G677" s="627">
        <v>15876.0</v>
      </c>
      <c r="H677" s="627">
        <v>14175.0</v>
      </c>
      <c r="I677" s="627">
        <v>1701.0</v>
      </c>
      <c r="J677" s="626" t="s">
        <v>5681</v>
      </c>
      <c r="K677" s="686"/>
      <c r="L677" s="686"/>
      <c r="M677" s="686"/>
      <c r="N677" s="686"/>
      <c r="O677" s="686"/>
      <c r="P677" s="686"/>
      <c r="Q677" s="686"/>
      <c r="R677" s="686"/>
      <c r="S677" s="686"/>
      <c r="T677" s="686"/>
      <c r="U677" s="686"/>
      <c r="V677" s="686"/>
      <c r="W677" s="686"/>
      <c r="X677" s="686"/>
      <c r="Y677" s="686"/>
      <c r="Z677" s="686"/>
    </row>
    <row r="678" ht="14.25" customHeight="1">
      <c r="A678" s="631">
        <v>44852.0</v>
      </c>
      <c r="B678" s="626" t="s">
        <v>6033</v>
      </c>
      <c r="C678" s="626" t="s">
        <v>7068</v>
      </c>
      <c r="D678" s="626" t="s">
        <v>7266</v>
      </c>
      <c r="E678" s="627">
        <v>14175.0</v>
      </c>
      <c r="F678" s="674">
        <v>0.0</v>
      </c>
      <c r="G678" s="627">
        <v>15876.0</v>
      </c>
      <c r="H678" s="627">
        <v>14175.0</v>
      </c>
      <c r="I678" s="627">
        <v>1701.0</v>
      </c>
      <c r="J678" s="626" t="s">
        <v>5681</v>
      </c>
      <c r="K678" s="686"/>
      <c r="L678" s="686"/>
      <c r="M678" s="686"/>
      <c r="N678" s="686"/>
      <c r="O678" s="686"/>
      <c r="P678" s="686"/>
      <c r="Q678" s="686"/>
      <c r="R678" s="686"/>
      <c r="S678" s="686"/>
      <c r="T678" s="686"/>
      <c r="U678" s="686"/>
      <c r="V678" s="686"/>
      <c r="W678" s="686"/>
      <c r="X678" s="686"/>
      <c r="Y678" s="686"/>
      <c r="Z678" s="686"/>
    </row>
    <row r="679" ht="14.25" customHeight="1">
      <c r="A679" s="631">
        <v>44852.0</v>
      </c>
      <c r="B679" s="626" t="s">
        <v>6033</v>
      </c>
      <c r="C679" s="626" t="s">
        <v>7068</v>
      </c>
      <c r="D679" s="626" t="s">
        <v>7266</v>
      </c>
      <c r="E679" s="627">
        <v>14175.0</v>
      </c>
      <c r="F679" s="674">
        <v>0.0</v>
      </c>
      <c r="G679" s="627">
        <v>15876.0</v>
      </c>
      <c r="H679" s="627">
        <v>14175.0</v>
      </c>
      <c r="I679" s="627">
        <v>1701.0</v>
      </c>
      <c r="J679" s="626" t="s">
        <v>5681</v>
      </c>
      <c r="K679" s="686"/>
      <c r="L679" s="686"/>
      <c r="M679" s="686"/>
      <c r="N679" s="686"/>
      <c r="O679" s="686"/>
      <c r="P679" s="686"/>
      <c r="Q679" s="686"/>
      <c r="R679" s="686"/>
      <c r="S679" s="686"/>
      <c r="T679" s="686"/>
      <c r="U679" s="686"/>
      <c r="V679" s="686"/>
      <c r="W679" s="686"/>
      <c r="X679" s="686"/>
      <c r="Y679" s="686"/>
      <c r="Z679" s="686"/>
    </row>
    <row r="680" ht="14.25" customHeight="1">
      <c r="A680" s="631">
        <v>44852.0</v>
      </c>
      <c r="B680" s="626" t="s">
        <v>6033</v>
      </c>
      <c r="C680" s="626" t="s">
        <v>7068</v>
      </c>
      <c r="D680" s="626" t="s">
        <v>7266</v>
      </c>
      <c r="E680" s="627">
        <v>14175.0</v>
      </c>
      <c r="F680" s="674">
        <v>0.0</v>
      </c>
      <c r="G680" s="627">
        <v>15876.0</v>
      </c>
      <c r="H680" s="627">
        <v>14175.0</v>
      </c>
      <c r="I680" s="627">
        <v>1701.0</v>
      </c>
      <c r="J680" s="626" t="s">
        <v>5681</v>
      </c>
      <c r="K680" s="686"/>
      <c r="L680" s="686"/>
      <c r="M680" s="686"/>
      <c r="N680" s="686"/>
      <c r="O680" s="686"/>
      <c r="P680" s="686"/>
      <c r="Q680" s="686"/>
      <c r="R680" s="686"/>
      <c r="S680" s="686"/>
      <c r="T680" s="686"/>
      <c r="U680" s="686"/>
      <c r="V680" s="686"/>
      <c r="W680" s="686"/>
      <c r="X680" s="686"/>
      <c r="Y680" s="686"/>
      <c r="Z680" s="686"/>
    </row>
    <row r="681" ht="14.25" customHeight="1">
      <c r="A681" s="631">
        <v>44852.0</v>
      </c>
      <c r="B681" s="626" t="s">
        <v>6033</v>
      </c>
      <c r="C681" s="626" t="s">
        <v>7068</v>
      </c>
      <c r="D681" s="626" t="s">
        <v>7266</v>
      </c>
      <c r="E681" s="627">
        <v>14175.0</v>
      </c>
      <c r="F681" s="674">
        <v>0.0</v>
      </c>
      <c r="G681" s="627">
        <v>15876.0</v>
      </c>
      <c r="H681" s="627">
        <v>14175.0</v>
      </c>
      <c r="I681" s="627">
        <v>1701.0</v>
      </c>
      <c r="J681" s="626" t="s">
        <v>5681</v>
      </c>
      <c r="K681" s="686"/>
      <c r="L681" s="686"/>
      <c r="M681" s="686"/>
      <c r="N681" s="686"/>
      <c r="O681" s="686"/>
      <c r="P681" s="686"/>
      <c r="Q681" s="686"/>
      <c r="R681" s="686"/>
      <c r="S681" s="686"/>
      <c r="T681" s="686"/>
      <c r="U681" s="686"/>
      <c r="V681" s="686"/>
      <c r="W681" s="686"/>
      <c r="X681" s="686"/>
      <c r="Y681" s="686"/>
      <c r="Z681" s="686"/>
    </row>
    <row r="682" ht="14.25" customHeight="1">
      <c r="A682" s="631">
        <v>44852.0</v>
      </c>
      <c r="B682" s="626" t="s">
        <v>6033</v>
      </c>
      <c r="C682" s="626" t="s">
        <v>7068</v>
      </c>
      <c r="D682" s="626" t="s">
        <v>7267</v>
      </c>
      <c r="E682" s="627">
        <v>4630.5</v>
      </c>
      <c r="F682" s="674">
        <v>0.0</v>
      </c>
      <c r="G682" s="627">
        <v>5186.16</v>
      </c>
      <c r="H682" s="627">
        <v>4630.5</v>
      </c>
      <c r="I682" s="674">
        <v>555.66</v>
      </c>
      <c r="J682" s="626" t="s">
        <v>5681</v>
      </c>
      <c r="K682" s="686"/>
      <c r="L682" s="686"/>
      <c r="M682" s="686"/>
      <c r="N682" s="686"/>
      <c r="O682" s="686"/>
      <c r="P682" s="686"/>
      <c r="Q682" s="686"/>
      <c r="R682" s="686"/>
      <c r="S682" s="686"/>
      <c r="T682" s="686"/>
      <c r="U682" s="686"/>
      <c r="V682" s="686"/>
      <c r="W682" s="686"/>
      <c r="X682" s="686"/>
      <c r="Y682" s="686"/>
      <c r="Z682" s="686"/>
    </row>
    <row r="683" ht="14.25" customHeight="1">
      <c r="A683" s="631">
        <v>44852.0</v>
      </c>
      <c r="B683" s="626" t="s">
        <v>6033</v>
      </c>
      <c r="C683" s="626" t="s">
        <v>7068</v>
      </c>
      <c r="D683" s="626" t="s">
        <v>7267</v>
      </c>
      <c r="E683" s="627">
        <v>9261.0</v>
      </c>
      <c r="F683" s="674">
        <v>0.0</v>
      </c>
      <c r="G683" s="627">
        <v>10372.32</v>
      </c>
      <c r="H683" s="627">
        <v>9261.0</v>
      </c>
      <c r="I683" s="627">
        <v>1111.32</v>
      </c>
      <c r="J683" s="626" t="s">
        <v>5681</v>
      </c>
      <c r="K683" s="686"/>
      <c r="L683" s="686"/>
      <c r="M683" s="686"/>
      <c r="N683" s="686"/>
      <c r="O683" s="686"/>
      <c r="P683" s="686"/>
      <c r="Q683" s="686"/>
      <c r="R683" s="686"/>
      <c r="S683" s="686"/>
      <c r="T683" s="686"/>
      <c r="U683" s="686"/>
      <c r="V683" s="686"/>
      <c r="W683" s="686"/>
      <c r="X683" s="686"/>
      <c r="Y683" s="686"/>
      <c r="Z683" s="686"/>
    </row>
    <row r="684" ht="14.25" customHeight="1">
      <c r="A684" s="631">
        <v>44852.0</v>
      </c>
      <c r="B684" s="626" t="s">
        <v>6033</v>
      </c>
      <c r="C684" s="626" t="s">
        <v>7068</v>
      </c>
      <c r="D684" s="626" t="s">
        <v>7267</v>
      </c>
      <c r="E684" s="627">
        <v>2000.0</v>
      </c>
      <c r="F684" s="674">
        <v>0.0</v>
      </c>
      <c r="G684" s="627">
        <v>2240.0</v>
      </c>
      <c r="H684" s="627">
        <v>2000.0</v>
      </c>
      <c r="I684" s="674">
        <v>240.0</v>
      </c>
      <c r="J684" s="626" t="s">
        <v>5681</v>
      </c>
      <c r="K684" s="686"/>
      <c r="L684" s="686"/>
      <c r="M684" s="686"/>
      <c r="N684" s="686"/>
      <c r="O684" s="686"/>
      <c r="P684" s="686"/>
      <c r="Q684" s="686"/>
      <c r="R684" s="686"/>
      <c r="S684" s="686"/>
      <c r="T684" s="686"/>
      <c r="U684" s="686"/>
      <c r="V684" s="686"/>
      <c r="W684" s="686"/>
      <c r="X684" s="686"/>
      <c r="Y684" s="686"/>
      <c r="Z684" s="686"/>
    </row>
    <row r="685" ht="14.25" customHeight="1">
      <c r="A685" s="675">
        <v>44859.0</v>
      </c>
      <c r="B685" s="676" t="s">
        <v>6033</v>
      </c>
      <c r="C685" s="676" t="s">
        <v>7132</v>
      </c>
      <c r="D685" s="676" t="s">
        <v>7268</v>
      </c>
      <c r="E685" s="706">
        <v>912000.0</v>
      </c>
      <c r="F685" s="677">
        <v>0.0</v>
      </c>
      <c r="G685" s="706">
        <v>1021440.0</v>
      </c>
      <c r="H685" s="706">
        <v>912000.0</v>
      </c>
      <c r="I685" s="706">
        <v>109440.0</v>
      </c>
      <c r="J685" s="676" t="s">
        <v>7134</v>
      </c>
      <c r="K685" s="686"/>
      <c r="L685" s="707">
        <f t="shared" ref="L685:M685" si="33">SUM(H669:H685)</f>
        <v>2486324.55</v>
      </c>
      <c r="M685" s="707">
        <f t="shared" si="33"/>
        <v>298358.94</v>
      </c>
      <c r="N685" s="686"/>
      <c r="O685" s="686"/>
      <c r="P685" s="686"/>
      <c r="Q685" s="686"/>
      <c r="R685" s="686"/>
      <c r="S685" s="686"/>
      <c r="T685" s="686"/>
      <c r="U685" s="686"/>
      <c r="V685" s="686"/>
      <c r="W685" s="686"/>
      <c r="X685" s="686"/>
      <c r="Y685" s="686"/>
      <c r="Z685" s="686"/>
    </row>
    <row r="686" ht="14.25" customHeight="1">
      <c r="A686" s="621">
        <v>44868.0</v>
      </c>
      <c r="B686" s="622" t="s">
        <v>6033</v>
      </c>
      <c r="C686" s="622" t="s">
        <v>7270</v>
      </c>
      <c r="D686" s="622" t="s">
        <v>7271</v>
      </c>
      <c r="E686" s="623">
        <v>41660.0</v>
      </c>
      <c r="F686" s="673">
        <v>0.0</v>
      </c>
      <c r="G686" s="623">
        <v>46659.2</v>
      </c>
      <c r="H686" s="623">
        <v>41660.0</v>
      </c>
      <c r="I686" s="623">
        <v>4999.2</v>
      </c>
      <c r="J686" s="622" t="s">
        <v>5655</v>
      </c>
      <c r="K686" s="686"/>
      <c r="L686" s="686"/>
      <c r="M686" s="686"/>
      <c r="N686" s="686"/>
      <c r="O686" s="686"/>
      <c r="P686" s="686"/>
      <c r="Q686" s="686"/>
      <c r="R686" s="686"/>
      <c r="S686" s="686"/>
      <c r="T686" s="686"/>
      <c r="U686" s="686"/>
      <c r="V686" s="686"/>
      <c r="W686" s="686"/>
      <c r="X686" s="686"/>
      <c r="Y686" s="686"/>
      <c r="Z686" s="686"/>
    </row>
    <row r="687">
      <c r="A687" s="625">
        <v>44869.0</v>
      </c>
      <c r="B687" s="626" t="s">
        <v>5141</v>
      </c>
      <c r="C687" s="626" t="s">
        <v>7273</v>
      </c>
      <c r="D687" s="626" t="s">
        <v>7274</v>
      </c>
      <c r="E687" s="674">
        <v>35.71</v>
      </c>
      <c r="F687" s="674">
        <v>0.0</v>
      </c>
      <c r="G687" s="674">
        <v>40.0</v>
      </c>
      <c r="H687" s="674">
        <v>35.71</v>
      </c>
      <c r="I687" s="674">
        <v>4.29</v>
      </c>
      <c r="J687" s="626" t="s">
        <v>5700</v>
      </c>
      <c r="K687" s="686"/>
      <c r="L687" s="686"/>
      <c r="M687" s="686"/>
      <c r="N687" s="686"/>
      <c r="O687" s="686"/>
      <c r="P687" s="686"/>
      <c r="Q687" s="686"/>
      <c r="R687" s="686"/>
      <c r="S687" s="686"/>
      <c r="T687" s="686"/>
      <c r="U687" s="686"/>
      <c r="V687" s="686"/>
      <c r="W687" s="686"/>
      <c r="X687" s="686"/>
      <c r="Y687" s="686"/>
      <c r="Z687" s="686"/>
    </row>
    <row r="688">
      <c r="A688" s="625">
        <v>44869.0</v>
      </c>
      <c r="B688" s="626" t="s">
        <v>5141</v>
      </c>
      <c r="C688" s="626" t="s">
        <v>7276</v>
      </c>
      <c r="D688" s="626" t="s">
        <v>7277</v>
      </c>
      <c r="E688" s="674">
        <v>44.64</v>
      </c>
      <c r="F688" s="674">
        <v>0.0</v>
      </c>
      <c r="G688" s="674">
        <v>50.0</v>
      </c>
      <c r="H688" s="674">
        <v>44.64</v>
      </c>
      <c r="I688" s="674">
        <v>5.36</v>
      </c>
      <c r="J688" s="626" t="s">
        <v>5700</v>
      </c>
      <c r="K688" s="686"/>
      <c r="L688" s="686"/>
      <c r="M688" s="686"/>
      <c r="N688" s="686"/>
      <c r="O688" s="686"/>
      <c r="P688" s="686"/>
      <c r="Q688" s="686"/>
      <c r="R688" s="686"/>
      <c r="S688" s="686"/>
      <c r="T688" s="686"/>
      <c r="U688" s="686"/>
      <c r="V688" s="686"/>
      <c r="W688" s="686"/>
      <c r="X688" s="686"/>
      <c r="Y688" s="686"/>
      <c r="Z688" s="686"/>
    </row>
    <row r="689" ht="14.25" customHeight="1">
      <c r="A689" s="625">
        <v>44872.0</v>
      </c>
      <c r="B689" s="626" t="s">
        <v>6033</v>
      </c>
      <c r="C689" s="626" t="s">
        <v>7279</v>
      </c>
      <c r="D689" s="626" t="s">
        <v>7280</v>
      </c>
      <c r="E689" s="627">
        <v>30000.0</v>
      </c>
      <c r="F689" s="674">
        <v>0.0</v>
      </c>
      <c r="G689" s="627">
        <v>33600.0</v>
      </c>
      <c r="H689" s="627">
        <v>30000.0</v>
      </c>
      <c r="I689" s="627">
        <v>3600.0</v>
      </c>
      <c r="J689" s="626" t="s">
        <v>5649</v>
      </c>
      <c r="K689" s="686"/>
      <c r="L689" s="686"/>
      <c r="M689" s="686"/>
      <c r="N689" s="686"/>
      <c r="O689" s="686"/>
      <c r="P689" s="686"/>
      <c r="Q689" s="686"/>
      <c r="R689" s="686"/>
      <c r="S689" s="686"/>
      <c r="T689" s="686"/>
      <c r="U689" s="686"/>
      <c r="V689" s="686"/>
      <c r="W689" s="686"/>
      <c r="X689" s="686"/>
      <c r="Y689" s="686"/>
      <c r="Z689" s="686"/>
    </row>
    <row r="690" ht="14.25" customHeight="1">
      <c r="A690" s="625">
        <v>44874.0</v>
      </c>
      <c r="B690" s="626" t="s">
        <v>5141</v>
      </c>
      <c r="C690" s="626" t="s">
        <v>7283</v>
      </c>
      <c r="D690" s="626" t="s">
        <v>7284</v>
      </c>
      <c r="E690" s="674">
        <v>133.93</v>
      </c>
      <c r="F690" s="674">
        <v>0.0</v>
      </c>
      <c r="G690" s="674">
        <v>150.0</v>
      </c>
      <c r="H690" s="674">
        <v>133.93</v>
      </c>
      <c r="I690" s="674">
        <v>16.07</v>
      </c>
      <c r="J690" s="626" t="s">
        <v>5660</v>
      </c>
      <c r="K690" s="686"/>
      <c r="L690" s="686"/>
      <c r="M690" s="686"/>
      <c r="N690" s="686"/>
      <c r="O690" s="686"/>
      <c r="P690" s="686"/>
      <c r="Q690" s="686"/>
      <c r="R690" s="686"/>
      <c r="S690" s="686"/>
      <c r="T690" s="686"/>
      <c r="U690" s="686"/>
      <c r="V690" s="686"/>
      <c r="W690" s="686"/>
      <c r="X690" s="686"/>
      <c r="Y690" s="686"/>
      <c r="Z690" s="686"/>
    </row>
    <row r="691" ht="14.25" customHeight="1">
      <c r="A691" s="625">
        <v>44874.0</v>
      </c>
      <c r="B691" s="626" t="s">
        <v>6033</v>
      </c>
      <c r="C691" s="626" t="s">
        <v>7081</v>
      </c>
      <c r="D691" s="626" t="s">
        <v>7286</v>
      </c>
      <c r="E691" s="627">
        <v>150000.0</v>
      </c>
      <c r="F691" s="674">
        <v>0.0</v>
      </c>
      <c r="G691" s="627">
        <v>168000.0</v>
      </c>
      <c r="H691" s="627">
        <v>150000.0</v>
      </c>
      <c r="I691" s="627">
        <v>18000.0</v>
      </c>
      <c r="J691" s="626" t="s">
        <v>5677</v>
      </c>
      <c r="K691" s="686"/>
      <c r="L691" s="686"/>
      <c r="M691" s="686"/>
      <c r="N691" s="686"/>
      <c r="O691" s="686"/>
      <c r="P691" s="686"/>
      <c r="Q691" s="686"/>
      <c r="R691" s="686"/>
      <c r="S691" s="686"/>
      <c r="T691" s="686"/>
      <c r="U691" s="686"/>
      <c r="V691" s="686"/>
      <c r="W691" s="686"/>
      <c r="X691" s="686"/>
      <c r="Y691" s="686"/>
      <c r="Z691" s="686"/>
    </row>
    <row r="692" ht="14.25" customHeight="1">
      <c r="A692" s="625">
        <v>44874.0</v>
      </c>
      <c r="B692" s="626" t="s">
        <v>6033</v>
      </c>
      <c r="C692" s="626" t="s">
        <v>7068</v>
      </c>
      <c r="D692" s="626" t="s">
        <v>7282</v>
      </c>
      <c r="E692" s="627">
        <v>4630.5</v>
      </c>
      <c r="F692" s="674">
        <v>0.0</v>
      </c>
      <c r="G692" s="627">
        <v>5186.16</v>
      </c>
      <c r="H692" s="627">
        <v>4630.5</v>
      </c>
      <c r="I692" s="674">
        <v>555.66</v>
      </c>
      <c r="J692" s="626" t="s">
        <v>5681</v>
      </c>
      <c r="K692" s="686"/>
      <c r="L692" s="686"/>
      <c r="M692" s="686"/>
      <c r="N692" s="686"/>
      <c r="O692" s="686"/>
      <c r="P692" s="686"/>
      <c r="Q692" s="686"/>
      <c r="R692" s="686"/>
      <c r="S692" s="686"/>
      <c r="T692" s="686"/>
      <c r="U692" s="686"/>
      <c r="V692" s="686"/>
      <c r="W692" s="686"/>
      <c r="X692" s="686"/>
      <c r="Y692" s="686"/>
      <c r="Z692" s="686"/>
    </row>
    <row r="693" ht="14.25" customHeight="1">
      <c r="A693" s="625">
        <v>44874.0</v>
      </c>
      <c r="B693" s="626" t="s">
        <v>6033</v>
      </c>
      <c r="C693" s="626" t="s">
        <v>7068</v>
      </c>
      <c r="D693" s="626" t="s">
        <v>7282</v>
      </c>
      <c r="E693" s="627">
        <v>9261.0</v>
      </c>
      <c r="F693" s="674">
        <v>0.0</v>
      </c>
      <c r="G693" s="627">
        <v>10372.32</v>
      </c>
      <c r="H693" s="627">
        <v>9261.0</v>
      </c>
      <c r="I693" s="627">
        <v>1111.32</v>
      </c>
      <c r="J693" s="626" t="s">
        <v>5681</v>
      </c>
      <c r="K693" s="686"/>
      <c r="L693" s="686"/>
      <c r="M693" s="686"/>
      <c r="N693" s="686"/>
      <c r="O693" s="686"/>
      <c r="P693" s="686"/>
      <c r="Q693" s="686"/>
      <c r="R693" s="686"/>
      <c r="S693" s="686"/>
      <c r="T693" s="686"/>
      <c r="U693" s="686"/>
      <c r="V693" s="686"/>
      <c r="W693" s="686"/>
      <c r="X693" s="686"/>
      <c r="Y693" s="686"/>
      <c r="Z693" s="686"/>
    </row>
    <row r="694" ht="14.25" customHeight="1">
      <c r="A694" s="625">
        <v>44874.0</v>
      </c>
      <c r="B694" s="626" t="s">
        <v>6033</v>
      </c>
      <c r="C694" s="626" t="s">
        <v>7068</v>
      </c>
      <c r="D694" s="626" t="s">
        <v>7282</v>
      </c>
      <c r="E694" s="627">
        <v>2000.0</v>
      </c>
      <c r="F694" s="674">
        <v>0.0</v>
      </c>
      <c r="G694" s="627">
        <v>2240.0</v>
      </c>
      <c r="H694" s="627">
        <v>2000.0</v>
      </c>
      <c r="I694" s="674">
        <v>240.0</v>
      </c>
      <c r="J694" s="626" t="s">
        <v>5681</v>
      </c>
      <c r="K694" s="686"/>
      <c r="L694" s="686"/>
      <c r="M694" s="686"/>
      <c r="N694" s="686"/>
      <c r="O694" s="686"/>
      <c r="P694" s="686"/>
      <c r="Q694" s="686"/>
      <c r="R694" s="686"/>
      <c r="S694" s="686"/>
      <c r="T694" s="686"/>
      <c r="U694" s="686"/>
      <c r="V694" s="686"/>
      <c r="W694" s="686"/>
      <c r="X694" s="686"/>
      <c r="Y694" s="686"/>
      <c r="Z694" s="686"/>
    </row>
    <row r="695" ht="14.25" customHeight="1">
      <c r="A695" s="625">
        <v>44874.0</v>
      </c>
      <c r="B695" s="626" t="s">
        <v>6033</v>
      </c>
      <c r="C695" s="626" t="s">
        <v>7068</v>
      </c>
      <c r="D695" s="626" t="s">
        <v>7282</v>
      </c>
      <c r="E695" s="627">
        <v>14175.0</v>
      </c>
      <c r="F695" s="674">
        <v>0.0</v>
      </c>
      <c r="G695" s="627">
        <v>15876.0</v>
      </c>
      <c r="H695" s="627">
        <v>14175.0</v>
      </c>
      <c r="I695" s="627">
        <v>1701.0</v>
      </c>
      <c r="J695" s="626" t="s">
        <v>5681</v>
      </c>
      <c r="K695" s="686"/>
      <c r="L695" s="686"/>
      <c r="M695" s="686"/>
      <c r="N695" s="686"/>
      <c r="O695" s="686"/>
      <c r="P695" s="686"/>
      <c r="Q695" s="686"/>
      <c r="R695" s="686"/>
      <c r="S695" s="686"/>
      <c r="T695" s="686"/>
      <c r="U695" s="686"/>
      <c r="V695" s="686"/>
      <c r="W695" s="686"/>
      <c r="X695" s="686"/>
      <c r="Y695" s="686"/>
      <c r="Z695" s="686"/>
    </row>
    <row r="696" ht="14.25" customHeight="1">
      <c r="A696" s="631">
        <v>44875.0</v>
      </c>
      <c r="B696" s="626" t="s">
        <v>6033</v>
      </c>
      <c r="C696" s="626" t="s">
        <v>7068</v>
      </c>
      <c r="D696" s="626" t="s">
        <v>7290</v>
      </c>
      <c r="E696" s="674">
        <v>436.92</v>
      </c>
      <c r="F696" s="674">
        <v>0.0</v>
      </c>
      <c r="G696" s="674">
        <v>489.35</v>
      </c>
      <c r="H696" s="674">
        <v>436.92</v>
      </c>
      <c r="I696" s="674">
        <v>52.43</v>
      </c>
      <c r="J696" s="626" t="s">
        <v>5706</v>
      </c>
      <c r="K696" s="686"/>
      <c r="L696" s="686"/>
      <c r="M696" s="686"/>
      <c r="N696" s="686"/>
      <c r="O696" s="686"/>
      <c r="P696" s="686"/>
      <c r="Q696" s="686"/>
      <c r="R696" s="686"/>
      <c r="S696" s="686"/>
      <c r="T696" s="686"/>
      <c r="U696" s="686"/>
      <c r="V696" s="686"/>
      <c r="W696" s="686"/>
      <c r="X696" s="686"/>
      <c r="Y696" s="686"/>
      <c r="Z696" s="686"/>
    </row>
    <row r="697" ht="14.25" customHeight="1">
      <c r="A697" s="631">
        <v>44875.0</v>
      </c>
      <c r="B697" s="626" t="s">
        <v>6033</v>
      </c>
      <c r="C697" s="626" t="s">
        <v>7068</v>
      </c>
      <c r="D697" s="626" t="s">
        <v>7290</v>
      </c>
      <c r="E697" s="627">
        <v>61260.99</v>
      </c>
      <c r="F697" s="674">
        <v>0.0</v>
      </c>
      <c r="G697" s="627">
        <v>68612.31</v>
      </c>
      <c r="H697" s="627">
        <v>61260.99</v>
      </c>
      <c r="I697" s="627">
        <v>7351.32</v>
      </c>
      <c r="J697" s="626" t="s">
        <v>5706</v>
      </c>
      <c r="K697" s="686"/>
      <c r="L697" s="686"/>
      <c r="M697" s="686"/>
      <c r="N697" s="686"/>
      <c r="O697" s="686"/>
      <c r="P697" s="686"/>
      <c r="Q697" s="686"/>
      <c r="R697" s="686"/>
      <c r="S697" s="686"/>
      <c r="T697" s="686"/>
      <c r="U697" s="686"/>
      <c r="V697" s="686"/>
      <c r="W697" s="686"/>
      <c r="X697" s="686"/>
      <c r="Y697" s="686"/>
      <c r="Z697" s="686"/>
    </row>
    <row r="698" ht="14.25" customHeight="1">
      <c r="A698" s="631">
        <v>44875.0</v>
      </c>
      <c r="B698" s="626" t="s">
        <v>6033</v>
      </c>
      <c r="C698" s="626" t="s">
        <v>7068</v>
      </c>
      <c r="D698" s="626" t="s">
        <v>7290</v>
      </c>
      <c r="E698" s="627">
        <v>12862.5</v>
      </c>
      <c r="F698" s="674">
        <v>0.0</v>
      </c>
      <c r="G698" s="627">
        <v>14406.0</v>
      </c>
      <c r="H698" s="627">
        <v>12862.5</v>
      </c>
      <c r="I698" s="627">
        <v>1543.5</v>
      </c>
      <c r="J698" s="626" t="s">
        <v>5712</v>
      </c>
      <c r="K698" s="686"/>
      <c r="L698" s="686"/>
      <c r="M698" s="686"/>
      <c r="N698" s="686"/>
      <c r="O698" s="686"/>
      <c r="P698" s="686"/>
      <c r="Q698" s="686"/>
      <c r="R698" s="686"/>
      <c r="S698" s="686"/>
      <c r="T698" s="686"/>
      <c r="U698" s="686"/>
      <c r="V698" s="686"/>
      <c r="W698" s="686"/>
      <c r="X698" s="686"/>
      <c r="Y698" s="686"/>
      <c r="Z698" s="686"/>
    </row>
    <row r="699" ht="14.25" customHeight="1">
      <c r="A699" s="631">
        <v>44875.0</v>
      </c>
      <c r="B699" s="626" t="s">
        <v>6033</v>
      </c>
      <c r="C699" s="626" t="s">
        <v>7068</v>
      </c>
      <c r="D699" s="626" t="s">
        <v>7289</v>
      </c>
      <c r="E699" s="627">
        <v>1141.08</v>
      </c>
      <c r="F699" s="674">
        <v>0.0</v>
      </c>
      <c r="G699" s="627">
        <v>1278.01</v>
      </c>
      <c r="H699" s="627">
        <v>1141.08</v>
      </c>
      <c r="I699" s="674">
        <v>136.93</v>
      </c>
      <c r="J699" s="626" t="s">
        <v>5234</v>
      </c>
      <c r="K699" s="686"/>
      <c r="L699" s="686"/>
      <c r="M699" s="686"/>
      <c r="N699" s="686"/>
      <c r="O699" s="686"/>
      <c r="P699" s="686"/>
      <c r="Q699" s="686"/>
      <c r="R699" s="686"/>
      <c r="S699" s="686"/>
      <c r="T699" s="686"/>
      <c r="U699" s="686"/>
      <c r="V699" s="686"/>
      <c r="W699" s="686"/>
      <c r="X699" s="686"/>
      <c r="Y699" s="686"/>
      <c r="Z699" s="686"/>
    </row>
    <row r="700" ht="14.25" customHeight="1">
      <c r="A700" s="631">
        <v>44875.0</v>
      </c>
      <c r="B700" s="626" t="s">
        <v>6033</v>
      </c>
      <c r="C700" s="626" t="s">
        <v>7068</v>
      </c>
      <c r="D700" s="626" t="s">
        <v>7289</v>
      </c>
      <c r="E700" s="627">
        <v>1734.38</v>
      </c>
      <c r="F700" s="674">
        <v>0.0</v>
      </c>
      <c r="G700" s="627">
        <v>1942.51</v>
      </c>
      <c r="H700" s="627">
        <v>1734.38</v>
      </c>
      <c r="I700" s="674">
        <v>208.13</v>
      </c>
      <c r="J700" s="626" t="s">
        <v>5234</v>
      </c>
      <c r="K700" s="686"/>
      <c r="L700" s="686"/>
      <c r="M700" s="686"/>
      <c r="N700" s="686"/>
      <c r="O700" s="686"/>
      <c r="P700" s="686"/>
      <c r="Q700" s="686"/>
      <c r="R700" s="686"/>
      <c r="S700" s="686"/>
      <c r="T700" s="686"/>
      <c r="U700" s="686"/>
      <c r="V700" s="686"/>
      <c r="W700" s="686"/>
      <c r="X700" s="686"/>
      <c r="Y700" s="686"/>
      <c r="Z700" s="686"/>
    </row>
    <row r="701" ht="14.25" customHeight="1">
      <c r="A701" s="631">
        <v>44875.0</v>
      </c>
      <c r="B701" s="626" t="s">
        <v>6033</v>
      </c>
      <c r="C701" s="626" t="s">
        <v>7081</v>
      </c>
      <c r="D701" s="626" t="s">
        <v>7288</v>
      </c>
      <c r="E701" s="627">
        <v>150000.0</v>
      </c>
      <c r="F701" s="674">
        <v>0.0</v>
      </c>
      <c r="G701" s="627">
        <v>168000.0</v>
      </c>
      <c r="H701" s="627">
        <v>150000.0</v>
      </c>
      <c r="I701" s="627">
        <v>18000.0</v>
      </c>
      <c r="J701" s="626" t="s">
        <v>5677</v>
      </c>
      <c r="K701" s="686"/>
      <c r="L701" s="686"/>
      <c r="M701" s="686"/>
      <c r="N701" s="686"/>
      <c r="O701" s="686"/>
      <c r="P701" s="686"/>
      <c r="Q701" s="686"/>
      <c r="R701" s="686"/>
      <c r="S701" s="686"/>
      <c r="T701" s="686"/>
      <c r="U701" s="686"/>
      <c r="V701" s="686"/>
      <c r="W701" s="686"/>
      <c r="X701" s="686"/>
      <c r="Y701" s="686"/>
      <c r="Z701" s="686"/>
    </row>
    <row r="702" ht="14.25" customHeight="1">
      <c r="A702" s="631">
        <v>44876.0</v>
      </c>
      <c r="B702" s="626" t="s">
        <v>6033</v>
      </c>
      <c r="C702" s="626" t="s">
        <v>7216</v>
      </c>
      <c r="D702" s="626" t="s">
        <v>7292</v>
      </c>
      <c r="E702" s="627">
        <v>50000.0</v>
      </c>
      <c r="F702" s="674">
        <v>0.0</v>
      </c>
      <c r="G702" s="627">
        <v>56000.0</v>
      </c>
      <c r="H702" s="627">
        <v>50000.0</v>
      </c>
      <c r="I702" s="627">
        <v>6000.0</v>
      </c>
      <c r="J702" s="626" t="s">
        <v>5677</v>
      </c>
      <c r="K702" s="686"/>
      <c r="L702" s="686"/>
      <c r="M702" s="686"/>
      <c r="N702" s="686"/>
      <c r="O702" s="686"/>
      <c r="P702" s="686"/>
      <c r="Q702" s="686"/>
      <c r="R702" s="686"/>
      <c r="S702" s="686"/>
      <c r="T702" s="686"/>
      <c r="U702" s="686"/>
      <c r="V702" s="686"/>
      <c r="W702" s="686"/>
      <c r="X702" s="686"/>
      <c r="Y702" s="686"/>
      <c r="Z702" s="686"/>
    </row>
    <row r="703" ht="14.25" customHeight="1">
      <c r="A703" s="631">
        <v>44876.0</v>
      </c>
      <c r="B703" s="626" t="s">
        <v>6033</v>
      </c>
      <c r="C703" s="626" t="s">
        <v>7068</v>
      </c>
      <c r="D703" s="626" t="s">
        <v>7294</v>
      </c>
      <c r="E703" s="627">
        <v>675986.58</v>
      </c>
      <c r="F703" s="674">
        <v>0.0</v>
      </c>
      <c r="G703" s="627">
        <v>757104.97</v>
      </c>
      <c r="H703" s="627">
        <v>675986.58</v>
      </c>
      <c r="I703" s="627">
        <v>81118.39</v>
      </c>
      <c r="J703" s="626" t="s">
        <v>5684</v>
      </c>
      <c r="K703" s="686"/>
      <c r="L703" s="686"/>
      <c r="M703" s="686"/>
      <c r="N703" s="686"/>
      <c r="O703" s="686"/>
      <c r="P703" s="686"/>
      <c r="Q703" s="686"/>
      <c r="R703" s="686"/>
      <c r="S703" s="686"/>
      <c r="T703" s="686"/>
      <c r="U703" s="686"/>
      <c r="V703" s="686"/>
      <c r="W703" s="686"/>
      <c r="X703" s="686"/>
      <c r="Y703" s="686"/>
      <c r="Z703" s="686"/>
    </row>
    <row r="704" ht="14.25" customHeight="1">
      <c r="A704" s="631">
        <v>44876.0</v>
      </c>
      <c r="B704" s="626" t="s">
        <v>6033</v>
      </c>
      <c r="C704" s="626" t="s">
        <v>7068</v>
      </c>
      <c r="D704" s="626" t="s">
        <v>7291</v>
      </c>
      <c r="E704" s="627">
        <v>675986.58</v>
      </c>
      <c r="F704" s="674">
        <v>0.0</v>
      </c>
      <c r="G704" s="627">
        <v>757104.97</v>
      </c>
      <c r="H704" s="627">
        <v>675986.58</v>
      </c>
      <c r="I704" s="627">
        <v>81118.39</v>
      </c>
      <c r="J704" s="626" t="s">
        <v>5684</v>
      </c>
      <c r="K704" s="686"/>
      <c r="L704" s="686"/>
      <c r="M704" s="686"/>
      <c r="N704" s="686"/>
      <c r="O704" s="686"/>
      <c r="P704" s="686"/>
      <c r="Q704" s="686"/>
      <c r="R704" s="686"/>
      <c r="S704" s="686"/>
      <c r="T704" s="686"/>
      <c r="U704" s="686"/>
      <c r="V704" s="686"/>
      <c r="W704" s="686"/>
      <c r="X704" s="686"/>
      <c r="Y704" s="686"/>
      <c r="Z704" s="686"/>
    </row>
    <row r="705" ht="14.25" customHeight="1">
      <c r="A705" s="631">
        <v>44876.0</v>
      </c>
      <c r="B705" s="626" t="s">
        <v>6033</v>
      </c>
      <c r="C705" s="626" t="s">
        <v>7068</v>
      </c>
      <c r="D705" s="626" t="s">
        <v>7295</v>
      </c>
      <c r="E705" s="627">
        <v>133465.6</v>
      </c>
      <c r="F705" s="674">
        <v>0.0</v>
      </c>
      <c r="G705" s="627">
        <v>149481.47</v>
      </c>
      <c r="H705" s="627">
        <v>133465.6</v>
      </c>
      <c r="I705" s="627">
        <v>16015.87</v>
      </c>
      <c r="J705" s="626" t="s">
        <v>5687</v>
      </c>
      <c r="K705" s="686"/>
      <c r="L705" s="686"/>
      <c r="M705" s="686"/>
      <c r="N705" s="686"/>
      <c r="O705" s="686"/>
      <c r="P705" s="686"/>
      <c r="Q705" s="686"/>
      <c r="R705" s="686"/>
      <c r="S705" s="686"/>
      <c r="T705" s="686"/>
      <c r="U705" s="686"/>
      <c r="V705" s="686"/>
      <c r="W705" s="686"/>
      <c r="X705" s="686"/>
      <c r="Y705" s="686"/>
      <c r="Z705" s="686"/>
    </row>
    <row r="706" ht="14.25" customHeight="1">
      <c r="A706" s="631">
        <v>44877.0</v>
      </c>
      <c r="B706" s="626" t="s">
        <v>6033</v>
      </c>
      <c r="C706" s="626" t="s">
        <v>7078</v>
      </c>
      <c r="D706" s="626" t="s">
        <v>7309</v>
      </c>
      <c r="E706" s="627">
        <v>1284.02</v>
      </c>
      <c r="F706" s="674">
        <v>0.0</v>
      </c>
      <c r="G706" s="627">
        <v>1438.1</v>
      </c>
      <c r="H706" s="627">
        <v>1284.02</v>
      </c>
      <c r="I706" s="674">
        <v>154.08</v>
      </c>
      <c r="J706" s="626" t="s">
        <v>5677</v>
      </c>
      <c r="K706" s="686"/>
      <c r="L706" s="686"/>
      <c r="M706" s="686"/>
      <c r="N706" s="686"/>
      <c r="O706" s="686"/>
      <c r="P706" s="686"/>
      <c r="Q706" s="686"/>
      <c r="R706" s="686"/>
      <c r="S706" s="686"/>
      <c r="T706" s="686"/>
      <c r="U706" s="686"/>
      <c r="V706" s="686"/>
      <c r="W706" s="686"/>
      <c r="X706" s="686"/>
      <c r="Y706" s="686"/>
      <c r="Z706" s="686"/>
    </row>
    <row r="707" ht="14.25" customHeight="1">
      <c r="A707" s="631">
        <v>44879.0</v>
      </c>
      <c r="B707" s="626" t="s">
        <v>6033</v>
      </c>
      <c r="C707" s="626" t="s">
        <v>7239</v>
      </c>
      <c r="D707" s="626" t="s">
        <v>7297</v>
      </c>
      <c r="E707" s="627">
        <v>5892.86</v>
      </c>
      <c r="F707" s="674">
        <v>0.0</v>
      </c>
      <c r="G707" s="627">
        <v>6600.0</v>
      </c>
      <c r="H707" s="627">
        <v>5892.86</v>
      </c>
      <c r="I707" s="674">
        <v>707.14</v>
      </c>
      <c r="J707" s="626" t="s">
        <v>5234</v>
      </c>
      <c r="K707" s="686"/>
      <c r="L707" s="686"/>
      <c r="M707" s="686"/>
      <c r="N707" s="686"/>
      <c r="O707" s="686"/>
      <c r="P707" s="686"/>
      <c r="Q707" s="686"/>
      <c r="R707" s="686"/>
      <c r="S707" s="686"/>
      <c r="T707" s="686"/>
      <c r="U707" s="686"/>
      <c r="V707" s="686"/>
      <c r="W707" s="686"/>
      <c r="X707" s="686"/>
      <c r="Y707" s="686"/>
      <c r="Z707" s="686"/>
    </row>
    <row r="708" ht="14.25" customHeight="1">
      <c r="A708" s="631">
        <v>44879.0</v>
      </c>
      <c r="B708" s="626" t="s">
        <v>5141</v>
      </c>
      <c r="C708" s="626" t="s">
        <v>7299</v>
      </c>
      <c r="D708" s="626" t="s">
        <v>7300</v>
      </c>
      <c r="E708" s="674">
        <v>35.71</v>
      </c>
      <c r="F708" s="674">
        <v>0.0</v>
      </c>
      <c r="G708" s="674">
        <v>40.0</v>
      </c>
      <c r="H708" s="674">
        <v>35.71</v>
      </c>
      <c r="I708" s="674">
        <v>4.29</v>
      </c>
      <c r="J708" s="626" t="s">
        <v>5700</v>
      </c>
      <c r="K708" s="686"/>
      <c r="L708" s="686"/>
      <c r="M708" s="686"/>
      <c r="N708" s="686"/>
      <c r="O708" s="686"/>
      <c r="P708" s="686"/>
      <c r="Q708" s="686"/>
      <c r="R708" s="686"/>
      <c r="S708" s="686"/>
      <c r="T708" s="686"/>
      <c r="U708" s="686"/>
      <c r="V708" s="686"/>
      <c r="W708" s="686"/>
      <c r="X708" s="686"/>
      <c r="Y708" s="686"/>
      <c r="Z708" s="686"/>
    </row>
    <row r="709" ht="14.25" customHeight="1">
      <c r="A709" s="631">
        <v>44881.0</v>
      </c>
      <c r="B709" s="626" t="s">
        <v>6033</v>
      </c>
      <c r="C709" s="626" t="s">
        <v>7068</v>
      </c>
      <c r="D709" s="626" t="s">
        <v>7302</v>
      </c>
      <c r="E709" s="674">
        <v>510.09</v>
      </c>
      <c r="F709" s="674">
        <v>0.0</v>
      </c>
      <c r="G709" s="674">
        <v>571.3</v>
      </c>
      <c r="H709" s="674">
        <v>510.09</v>
      </c>
      <c r="I709" s="674">
        <v>61.21</v>
      </c>
      <c r="J709" s="626" t="s">
        <v>5706</v>
      </c>
      <c r="K709" s="686"/>
      <c r="L709" s="686"/>
      <c r="M709" s="686"/>
      <c r="N709" s="686"/>
      <c r="O709" s="686"/>
      <c r="P709" s="686"/>
      <c r="Q709" s="686"/>
      <c r="R709" s="686"/>
      <c r="S709" s="686"/>
      <c r="T709" s="686"/>
      <c r="U709" s="686"/>
      <c r="V709" s="686"/>
      <c r="W709" s="686"/>
      <c r="X709" s="686"/>
      <c r="Y709" s="686"/>
      <c r="Z709" s="686"/>
    </row>
    <row r="710" ht="14.25" customHeight="1">
      <c r="A710" s="631">
        <v>44881.0</v>
      </c>
      <c r="B710" s="626" t="s">
        <v>6033</v>
      </c>
      <c r="C710" s="626" t="s">
        <v>7068</v>
      </c>
      <c r="D710" s="626" t="s">
        <v>7302</v>
      </c>
      <c r="E710" s="627">
        <v>61302.48</v>
      </c>
      <c r="F710" s="674">
        <v>0.0</v>
      </c>
      <c r="G710" s="627">
        <v>68658.78</v>
      </c>
      <c r="H710" s="627">
        <v>61302.48</v>
      </c>
      <c r="I710" s="627">
        <v>7356.3</v>
      </c>
      <c r="J710" s="626" t="s">
        <v>5706</v>
      </c>
      <c r="K710" s="686"/>
      <c r="L710" s="686"/>
      <c r="M710" s="686"/>
      <c r="N710" s="686"/>
      <c r="O710" s="686"/>
      <c r="P710" s="686"/>
      <c r="Q710" s="686"/>
      <c r="R710" s="686"/>
      <c r="S710" s="686"/>
      <c r="T710" s="686"/>
      <c r="U710" s="686"/>
      <c r="V710" s="686"/>
      <c r="W710" s="686"/>
      <c r="X710" s="686"/>
      <c r="Y710" s="686"/>
      <c r="Z710" s="686"/>
    </row>
    <row r="711" ht="14.25" customHeight="1">
      <c r="A711" s="631">
        <v>44885.0</v>
      </c>
      <c r="B711" s="626" t="s">
        <v>6033</v>
      </c>
      <c r="C711" s="626" t="s">
        <v>7216</v>
      </c>
      <c r="D711" s="626" t="s">
        <v>7303</v>
      </c>
      <c r="E711" s="627">
        <v>50000.0</v>
      </c>
      <c r="F711" s="674">
        <v>0.0</v>
      </c>
      <c r="G711" s="627">
        <v>56000.0</v>
      </c>
      <c r="H711" s="627">
        <v>50000.0</v>
      </c>
      <c r="I711" s="627">
        <v>6000.0</v>
      </c>
      <c r="J711" s="626" t="s">
        <v>5677</v>
      </c>
      <c r="K711" s="686"/>
      <c r="L711" s="686"/>
      <c r="M711" s="686"/>
      <c r="N711" s="686"/>
      <c r="O711" s="686"/>
      <c r="P711" s="686"/>
      <c r="Q711" s="686"/>
      <c r="R711" s="686"/>
      <c r="S711" s="686"/>
      <c r="T711" s="686"/>
      <c r="U711" s="686"/>
      <c r="V711" s="686"/>
      <c r="W711" s="686"/>
      <c r="X711" s="686"/>
      <c r="Y711" s="686"/>
      <c r="Z711" s="686"/>
    </row>
    <row r="712" ht="14.25" customHeight="1">
      <c r="A712" s="631">
        <v>44887.0</v>
      </c>
      <c r="B712" s="626" t="s">
        <v>6033</v>
      </c>
      <c r="C712" s="626" t="s">
        <v>7068</v>
      </c>
      <c r="D712" s="626" t="s">
        <v>7304</v>
      </c>
      <c r="E712" s="627">
        <v>1734.38</v>
      </c>
      <c r="F712" s="674">
        <v>0.0</v>
      </c>
      <c r="G712" s="627">
        <v>1942.51</v>
      </c>
      <c r="H712" s="627">
        <v>1734.38</v>
      </c>
      <c r="I712" s="674">
        <v>208.13</v>
      </c>
      <c r="J712" s="626" t="s">
        <v>5234</v>
      </c>
      <c r="K712" s="686"/>
      <c r="L712" s="686"/>
      <c r="M712" s="686"/>
      <c r="N712" s="686"/>
      <c r="O712" s="686"/>
      <c r="P712" s="686"/>
      <c r="Q712" s="686"/>
      <c r="R712" s="686"/>
      <c r="S712" s="686"/>
      <c r="T712" s="686"/>
      <c r="U712" s="686"/>
      <c r="V712" s="686"/>
      <c r="W712" s="686"/>
      <c r="X712" s="686"/>
      <c r="Y712" s="686"/>
      <c r="Z712" s="686"/>
    </row>
    <row r="713" ht="14.25" customHeight="1">
      <c r="A713" s="631">
        <v>44887.0</v>
      </c>
      <c r="B713" s="626" t="s">
        <v>6033</v>
      </c>
      <c r="C713" s="626" t="s">
        <v>7068</v>
      </c>
      <c r="D713" s="626" t="s">
        <v>7304</v>
      </c>
      <c r="E713" s="627">
        <v>2275.49</v>
      </c>
      <c r="F713" s="674">
        <v>0.0</v>
      </c>
      <c r="G713" s="627">
        <v>2548.55</v>
      </c>
      <c r="H713" s="627">
        <v>2275.49</v>
      </c>
      <c r="I713" s="674">
        <v>273.06</v>
      </c>
      <c r="J713" s="626" t="s">
        <v>5234</v>
      </c>
      <c r="K713" s="686"/>
      <c r="L713" s="686"/>
      <c r="M713" s="686"/>
      <c r="N713" s="686"/>
      <c r="O713" s="686"/>
      <c r="P713" s="686"/>
      <c r="Q713" s="686"/>
      <c r="R713" s="686"/>
      <c r="S713" s="686"/>
      <c r="T713" s="686"/>
      <c r="U713" s="686"/>
      <c r="V713" s="686"/>
      <c r="W713" s="686"/>
      <c r="X713" s="686"/>
      <c r="Y713" s="686"/>
      <c r="Z713" s="686"/>
    </row>
    <row r="714">
      <c r="A714" s="631">
        <v>44890.0</v>
      </c>
      <c r="B714" s="626" t="s">
        <v>5141</v>
      </c>
      <c r="C714" s="626" t="s">
        <v>7307</v>
      </c>
      <c r="D714" s="626" t="s">
        <v>7308</v>
      </c>
      <c r="E714" s="674">
        <v>44.64</v>
      </c>
      <c r="F714" s="674">
        <v>0.0</v>
      </c>
      <c r="G714" s="674">
        <v>50.0</v>
      </c>
      <c r="H714" s="674">
        <v>44.64</v>
      </c>
      <c r="I714" s="674">
        <v>5.36</v>
      </c>
      <c r="J714" s="626" t="s">
        <v>5700</v>
      </c>
      <c r="K714" s="686"/>
      <c r="L714" s="686"/>
      <c r="M714" s="686"/>
      <c r="N714" s="686"/>
      <c r="O714" s="686"/>
      <c r="P714" s="686"/>
      <c r="Q714" s="686"/>
      <c r="R714" s="686"/>
      <c r="S714" s="686"/>
      <c r="T714" s="686"/>
      <c r="U714" s="686"/>
      <c r="V714" s="686"/>
      <c r="W714" s="686"/>
      <c r="X714" s="686"/>
      <c r="Y714" s="686"/>
      <c r="Z714" s="686"/>
    </row>
    <row r="715">
      <c r="A715" s="675">
        <v>44890.0</v>
      </c>
      <c r="B715" s="676" t="s">
        <v>5141</v>
      </c>
      <c r="C715" s="676" t="s">
        <v>7305</v>
      </c>
      <c r="D715" s="676" t="s">
        <v>7306</v>
      </c>
      <c r="E715" s="677">
        <v>35.71</v>
      </c>
      <c r="F715" s="677">
        <v>0.0</v>
      </c>
      <c r="G715" s="677">
        <v>40.0</v>
      </c>
      <c r="H715" s="677">
        <v>35.71</v>
      </c>
      <c r="I715" s="677">
        <v>4.29</v>
      </c>
      <c r="J715" s="676" t="s">
        <v>5700</v>
      </c>
      <c r="K715" s="686"/>
      <c r="L715" s="686"/>
      <c r="M715" s="686"/>
      <c r="N715" s="686"/>
      <c r="O715" s="686"/>
      <c r="P715" s="686"/>
      <c r="Q715" s="686"/>
      <c r="R715" s="686"/>
      <c r="S715" s="686"/>
      <c r="T715" s="686"/>
      <c r="U715" s="686"/>
      <c r="V715" s="686"/>
      <c r="W715" s="686"/>
      <c r="X715" s="686"/>
      <c r="Y715" s="686"/>
      <c r="Z715" s="686"/>
    </row>
    <row r="716" ht="14.25" customHeight="1">
      <c r="A716" s="708">
        <v>44897.0</v>
      </c>
      <c r="B716" s="709" t="s">
        <v>6033</v>
      </c>
      <c r="C716" s="709" t="s">
        <v>7068</v>
      </c>
      <c r="D716" s="709" t="s">
        <v>7310</v>
      </c>
      <c r="E716" s="710">
        <v>1312.5</v>
      </c>
      <c r="F716" s="711">
        <v>0.0</v>
      </c>
      <c r="G716" s="710">
        <v>1470.0</v>
      </c>
      <c r="H716" s="710">
        <v>1312.5</v>
      </c>
      <c r="I716" s="711">
        <v>157.5</v>
      </c>
      <c r="J716" s="709" t="s">
        <v>5712</v>
      </c>
      <c r="K716" s="705" t="s">
        <v>7311</v>
      </c>
      <c r="L716" s="686"/>
      <c r="M716" s="686"/>
      <c r="N716" s="686"/>
      <c r="O716" s="686"/>
      <c r="P716" s="686"/>
      <c r="Q716" s="686"/>
      <c r="R716" s="686"/>
      <c r="S716" s="686"/>
      <c r="T716" s="686"/>
      <c r="U716" s="686"/>
      <c r="V716" s="686"/>
      <c r="W716" s="686"/>
      <c r="X716" s="686"/>
      <c r="Y716" s="686"/>
      <c r="Z716" s="686"/>
    </row>
    <row r="717" ht="14.25" customHeight="1">
      <c r="A717" s="712">
        <v>44897.0</v>
      </c>
      <c r="B717" s="713" t="s">
        <v>6033</v>
      </c>
      <c r="C717" s="713" t="s">
        <v>7068</v>
      </c>
      <c r="D717" s="713" t="s">
        <v>7310</v>
      </c>
      <c r="E717" s="714">
        <v>4630.5</v>
      </c>
      <c r="F717" s="715">
        <v>0.0</v>
      </c>
      <c r="G717" s="714">
        <v>5186.16</v>
      </c>
      <c r="H717" s="714">
        <v>4630.5</v>
      </c>
      <c r="I717" s="715">
        <v>555.66</v>
      </c>
      <c r="J717" s="713" t="s">
        <v>5681</v>
      </c>
      <c r="K717" s="705" t="s">
        <v>7311</v>
      </c>
      <c r="L717" s="686"/>
      <c r="M717" s="686"/>
      <c r="N717" s="686"/>
      <c r="O717" s="686"/>
      <c r="P717" s="686"/>
      <c r="Q717" s="686"/>
      <c r="R717" s="686"/>
      <c r="S717" s="686"/>
      <c r="T717" s="686"/>
      <c r="U717" s="686"/>
      <c r="V717" s="686"/>
      <c r="W717" s="686"/>
      <c r="X717" s="686"/>
      <c r="Y717" s="686"/>
      <c r="Z717" s="686"/>
    </row>
    <row r="718" ht="14.25" customHeight="1">
      <c r="A718" s="712">
        <v>44897.0</v>
      </c>
      <c r="B718" s="713" t="s">
        <v>6033</v>
      </c>
      <c r="C718" s="713" t="s">
        <v>7068</v>
      </c>
      <c r="D718" s="713" t="s">
        <v>7310</v>
      </c>
      <c r="E718" s="714">
        <v>4862.04</v>
      </c>
      <c r="F718" s="715">
        <v>0.0</v>
      </c>
      <c r="G718" s="714">
        <v>5445.48</v>
      </c>
      <c r="H718" s="714">
        <v>4862.04</v>
      </c>
      <c r="I718" s="715">
        <v>583.44</v>
      </c>
      <c r="J718" s="713" t="s">
        <v>5681</v>
      </c>
      <c r="K718" s="705" t="s">
        <v>7311</v>
      </c>
      <c r="L718" s="686"/>
      <c r="M718" s="686"/>
      <c r="N718" s="686"/>
      <c r="O718" s="686"/>
      <c r="P718" s="686"/>
      <c r="Q718" s="686"/>
      <c r="R718" s="686"/>
      <c r="S718" s="686"/>
      <c r="T718" s="686"/>
      <c r="U718" s="686"/>
      <c r="V718" s="686"/>
      <c r="W718" s="686"/>
      <c r="X718" s="686"/>
      <c r="Y718" s="686"/>
      <c r="Z718" s="686"/>
    </row>
    <row r="719" ht="14.25" customHeight="1">
      <c r="A719" s="712">
        <v>44897.0</v>
      </c>
      <c r="B719" s="713" t="s">
        <v>6033</v>
      </c>
      <c r="C719" s="713" t="s">
        <v>7068</v>
      </c>
      <c r="D719" s="713" t="s">
        <v>7310</v>
      </c>
      <c r="E719" s="714">
        <v>1000.0</v>
      </c>
      <c r="F719" s="715">
        <v>0.0</v>
      </c>
      <c r="G719" s="714">
        <v>1120.0</v>
      </c>
      <c r="H719" s="714">
        <v>1000.0</v>
      </c>
      <c r="I719" s="715">
        <v>120.0</v>
      </c>
      <c r="J719" s="713" t="s">
        <v>5681</v>
      </c>
      <c r="K719" s="705" t="s">
        <v>7311</v>
      </c>
      <c r="L719" s="686"/>
      <c r="M719" s="686"/>
      <c r="N719" s="686"/>
      <c r="O719" s="686"/>
      <c r="P719" s="686"/>
      <c r="Q719" s="686"/>
      <c r="R719" s="686"/>
      <c r="S719" s="686"/>
      <c r="T719" s="686"/>
      <c r="U719" s="686"/>
      <c r="V719" s="686"/>
      <c r="W719" s="686"/>
      <c r="X719" s="686"/>
      <c r="Y719" s="686"/>
      <c r="Z719" s="686"/>
    </row>
    <row r="720" ht="14.25" customHeight="1">
      <c r="A720" s="712">
        <v>44897.0</v>
      </c>
      <c r="B720" s="713" t="s">
        <v>6033</v>
      </c>
      <c r="C720" s="713" t="s">
        <v>7068</v>
      </c>
      <c r="D720" s="713" t="s">
        <v>7310</v>
      </c>
      <c r="E720" s="714">
        <v>1050.0</v>
      </c>
      <c r="F720" s="715">
        <v>0.0</v>
      </c>
      <c r="G720" s="714">
        <v>1176.0</v>
      </c>
      <c r="H720" s="714">
        <v>1050.0</v>
      </c>
      <c r="I720" s="715">
        <v>126.0</v>
      </c>
      <c r="J720" s="713" t="s">
        <v>5681</v>
      </c>
      <c r="K720" s="705" t="s">
        <v>7311</v>
      </c>
      <c r="L720" s="686"/>
      <c r="M720" s="686"/>
      <c r="N720" s="686"/>
      <c r="O720" s="686"/>
      <c r="P720" s="686"/>
      <c r="Q720" s="686"/>
      <c r="R720" s="686"/>
      <c r="S720" s="686"/>
      <c r="T720" s="686"/>
      <c r="U720" s="686"/>
      <c r="V720" s="686"/>
      <c r="W720" s="686"/>
      <c r="X720" s="686"/>
      <c r="Y720" s="686"/>
      <c r="Z720" s="686"/>
    </row>
    <row r="721" ht="14.25" customHeight="1">
      <c r="A721" s="712">
        <v>44897.0</v>
      </c>
      <c r="B721" s="713" t="s">
        <v>6033</v>
      </c>
      <c r="C721" s="713" t="s">
        <v>7068</v>
      </c>
      <c r="D721" s="713" t="s">
        <v>7310</v>
      </c>
      <c r="E721" s="714">
        <v>14175.0</v>
      </c>
      <c r="F721" s="715">
        <v>0.0</v>
      </c>
      <c r="G721" s="714">
        <v>15876.0</v>
      </c>
      <c r="H721" s="714">
        <v>14175.0</v>
      </c>
      <c r="I721" s="714">
        <v>1701.0</v>
      </c>
      <c r="J721" s="713" t="s">
        <v>5681</v>
      </c>
      <c r="K721" s="705" t="s">
        <v>7311</v>
      </c>
      <c r="L721" s="686"/>
      <c r="M721" s="686"/>
      <c r="N721" s="686"/>
      <c r="O721" s="686"/>
      <c r="P721" s="686"/>
      <c r="Q721" s="686"/>
      <c r="R721" s="686"/>
      <c r="S721" s="686"/>
      <c r="T721" s="686"/>
      <c r="U721" s="686"/>
      <c r="V721" s="686"/>
      <c r="W721" s="686"/>
      <c r="X721" s="686"/>
      <c r="Y721" s="686"/>
      <c r="Z721" s="686"/>
    </row>
    <row r="722" ht="14.25" customHeight="1">
      <c r="A722" s="712">
        <v>44897.0</v>
      </c>
      <c r="B722" s="713" t="s">
        <v>6033</v>
      </c>
      <c r="C722" s="713" t="s">
        <v>7068</v>
      </c>
      <c r="D722" s="713" t="s">
        <v>7310</v>
      </c>
      <c r="E722" s="714">
        <v>4630.5</v>
      </c>
      <c r="F722" s="715">
        <v>0.0</v>
      </c>
      <c r="G722" s="714">
        <v>5186.16</v>
      </c>
      <c r="H722" s="714">
        <v>4630.5</v>
      </c>
      <c r="I722" s="715">
        <v>555.66</v>
      </c>
      <c r="J722" s="713" t="s">
        <v>5681</v>
      </c>
      <c r="K722" s="705" t="s">
        <v>7311</v>
      </c>
      <c r="L722" s="686"/>
      <c r="M722" s="686"/>
      <c r="N722" s="686"/>
      <c r="O722" s="686"/>
      <c r="P722" s="686"/>
      <c r="Q722" s="686"/>
      <c r="R722" s="686"/>
      <c r="S722" s="686"/>
      <c r="T722" s="686"/>
      <c r="U722" s="686"/>
      <c r="V722" s="686"/>
      <c r="W722" s="686"/>
      <c r="X722" s="686"/>
      <c r="Y722" s="686"/>
      <c r="Z722" s="686"/>
    </row>
    <row r="723" ht="14.25" customHeight="1">
      <c r="A723" s="712">
        <v>44897.0</v>
      </c>
      <c r="B723" s="713" t="s">
        <v>6033</v>
      </c>
      <c r="C723" s="713" t="s">
        <v>7132</v>
      </c>
      <c r="D723" s="713" t="s">
        <v>7312</v>
      </c>
      <c r="E723" s="714">
        <v>912000.0</v>
      </c>
      <c r="F723" s="715">
        <v>0.0</v>
      </c>
      <c r="G723" s="714">
        <v>1021440.0</v>
      </c>
      <c r="H723" s="714">
        <v>912000.0</v>
      </c>
      <c r="I723" s="714">
        <v>109440.0</v>
      </c>
      <c r="J723" s="713" t="s">
        <v>7134</v>
      </c>
      <c r="K723" s="704" t="s">
        <v>7313</v>
      </c>
      <c r="L723" s="686"/>
      <c r="M723" s="686"/>
      <c r="N723" s="686"/>
      <c r="O723" s="686"/>
      <c r="P723" s="686"/>
      <c r="Q723" s="686"/>
      <c r="R723" s="686"/>
      <c r="S723" s="686"/>
      <c r="T723" s="686"/>
      <c r="U723" s="686"/>
      <c r="V723" s="686"/>
      <c r="W723" s="686"/>
      <c r="X723" s="686"/>
      <c r="Y723" s="686"/>
      <c r="Z723" s="686"/>
    </row>
    <row r="724" ht="14.25" customHeight="1">
      <c r="A724" s="716">
        <v>44907.0</v>
      </c>
      <c r="B724" s="713" t="s">
        <v>6033</v>
      </c>
      <c r="C724" s="713" t="s">
        <v>7078</v>
      </c>
      <c r="D724" s="713" t="s">
        <v>7296</v>
      </c>
      <c r="E724" s="714">
        <v>1284.02</v>
      </c>
      <c r="F724" s="715">
        <v>0.0</v>
      </c>
      <c r="G724" s="714">
        <v>1438.1</v>
      </c>
      <c r="H724" s="714">
        <v>1284.02</v>
      </c>
      <c r="I724" s="715">
        <v>154.08</v>
      </c>
      <c r="J724" s="713" t="s">
        <v>5677</v>
      </c>
      <c r="K724" s="704" t="s">
        <v>7314</v>
      </c>
      <c r="L724" s="686"/>
      <c r="M724" s="686"/>
      <c r="N724" s="686"/>
      <c r="O724" s="686"/>
      <c r="P724" s="686"/>
      <c r="Q724" s="686"/>
      <c r="R724" s="686"/>
      <c r="S724" s="686"/>
      <c r="T724" s="686"/>
      <c r="U724" s="686"/>
      <c r="V724" s="686"/>
      <c r="W724" s="686"/>
      <c r="X724" s="686"/>
      <c r="Y724" s="686"/>
      <c r="Z724" s="686"/>
    </row>
    <row r="725" ht="14.25" customHeight="1">
      <c r="A725" s="716">
        <v>44911.0</v>
      </c>
      <c r="B725" s="713" t="s">
        <v>6033</v>
      </c>
      <c r="C725" s="713" t="s">
        <v>7068</v>
      </c>
      <c r="D725" s="713" t="s">
        <v>7315</v>
      </c>
      <c r="E725" s="715">
        <v>510.02</v>
      </c>
      <c r="F725" s="715">
        <v>0.0</v>
      </c>
      <c r="G725" s="715">
        <v>571.22</v>
      </c>
      <c r="H725" s="715">
        <v>510.02</v>
      </c>
      <c r="I725" s="715">
        <v>61.2</v>
      </c>
      <c r="J725" s="713" t="s">
        <v>5706</v>
      </c>
      <c r="K725" s="704" t="s">
        <v>7311</v>
      </c>
      <c r="L725" s="686"/>
      <c r="M725" s="686"/>
      <c r="N725" s="686"/>
      <c r="O725" s="686"/>
      <c r="P725" s="686"/>
      <c r="Q725" s="686"/>
      <c r="R725" s="686"/>
      <c r="S725" s="686"/>
      <c r="T725" s="686"/>
      <c r="U725" s="686"/>
      <c r="V725" s="686"/>
      <c r="W725" s="686"/>
      <c r="X725" s="686"/>
      <c r="Y725" s="686"/>
      <c r="Z725" s="686"/>
    </row>
    <row r="726" ht="14.25" customHeight="1">
      <c r="A726" s="716">
        <v>44911.0</v>
      </c>
      <c r="B726" s="713" t="s">
        <v>6033</v>
      </c>
      <c r="C726" s="713" t="s">
        <v>7068</v>
      </c>
      <c r="D726" s="713" t="s">
        <v>7315</v>
      </c>
      <c r="E726" s="714">
        <v>65073.96</v>
      </c>
      <c r="F726" s="715">
        <v>0.0</v>
      </c>
      <c r="G726" s="714">
        <v>72882.84</v>
      </c>
      <c r="H726" s="714">
        <v>65073.96</v>
      </c>
      <c r="I726" s="714">
        <v>7808.88</v>
      </c>
      <c r="J726" s="713" t="s">
        <v>5706</v>
      </c>
      <c r="K726" s="705" t="s">
        <v>7311</v>
      </c>
      <c r="L726" s="686"/>
      <c r="M726" s="686"/>
      <c r="N726" s="686"/>
      <c r="O726" s="686"/>
      <c r="P726" s="686"/>
      <c r="Q726" s="686"/>
      <c r="R726" s="686"/>
      <c r="S726" s="686"/>
      <c r="T726" s="686"/>
      <c r="U726" s="686"/>
      <c r="V726" s="686"/>
      <c r="W726" s="686"/>
      <c r="X726" s="686"/>
      <c r="Y726" s="686"/>
      <c r="Z726" s="686"/>
    </row>
    <row r="727" ht="14.25" customHeight="1">
      <c r="A727" s="716">
        <v>44911.0</v>
      </c>
      <c r="B727" s="713" t="s">
        <v>5141</v>
      </c>
      <c r="C727" s="713" t="s">
        <v>7316</v>
      </c>
      <c r="D727" s="713" t="s">
        <v>7317</v>
      </c>
      <c r="E727" s="715">
        <v>26.79</v>
      </c>
      <c r="F727" s="715">
        <v>0.0</v>
      </c>
      <c r="G727" s="715">
        <v>30.0</v>
      </c>
      <c r="H727" s="715">
        <v>26.79</v>
      </c>
      <c r="I727" s="715">
        <v>3.21</v>
      </c>
      <c r="J727" s="713" t="s">
        <v>5700</v>
      </c>
      <c r="K727" s="704" t="s">
        <v>7318</v>
      </c>
      <c r="L727" s="686"/>
      <c r="M727" s="686"/>
      <c r="N727" s="686"/>
      <c r="O727" s="686"/>
      <c r="P727" s="686"/>
      <c r="Q727" s="686"/>
      <c r="R727" s="686"/>
      <c r="S727" s="686"/>
      <c r="T727" s="686"/>
      <c r="U727" s="686"/>
      <c r="V727" s="686"/>
      <c r="W727" s="686"/>
      <c r="X727" s="686"/>
      <c r="Y727" s="686"/>
      <c r="Z727" s="686"/>
    </row>
    <row r="728" ht="14.25" customHeight="1">
      <c r="A728" s="716">
        <v>44915.0</v>
      </c>
      <c r="B728" s="713" t="s">
        <v>6033</v>
      </c>
      <c r="C728" s="713" t="s">
        <v>7216</v>
      </c>
      <c r="D728" s="713" t="s">
        <v>7319</v>
      </c>
      <c r="E728" s="714">
        <v>50000.0</v>
      </c>
      <c r="F728" s="715">
        <v>0.0</v>
      </c>
      <c r="G728" s="714">
        <v>56000.0</v>
      </c>
      <c r="H728" s="714">
        <v>50000.0</v>
      </c>
      <c r="I728" s="714">
        <v>6000.0</v>
      </c>
      <c r="J728" s="713" t="s">
        <v>5677</v>
      </c>
      <c r="K728" s="704" t="s">
        <v>7320</v>
      </c>
      <c r="L728" s="686"/>
      <c r="M728" s="686"/>
      <c r="N728" s="686"/>
      <c r="O728" s="686"/>
      <c r="P728" s="686"/>
      <c r="Q728" s="686"/>
      <c r="R728" s="686"/>
      <c r="S728" s="686"/>
      <c r="T728" s="686"/>
      <c r="U728" s="686"/>
      <c r="V728" s="686"/>
      <c r="W728" s="686"/>
      <c r="X728" s="686"/>
      <c r="Y728" s="686"/>
      <c r="Z728" s="686"/>
    </row>
    <row r="729" ht="14.25" customHeight="1">
      <c r="A729" s="716">
        <v>44915.0</v>
      </c>
      <c r="B729" s="713" t="s">
        <v>6033</v>
      </c>
      <c r="C729" s="713" t="s">
        <v>7321</v>
      </c>
      <c r="D729" s="713" t="s">
        <v>7322</v>
      </c>
      <c r="E729" s="714">
        <v>1068.0</v>
      </c>
      <c r="F729" s="715">
        <v>0.0</v>
      </c>
      <c r="G729" s="714">
        <v>1196.16</v>
      </c>
      <c r="H729" s="714">
        <v>1068.0</v>
      </c>
      <c r="I729" s="715">
        <v>128.16</v>
      </c>
      <c r="J729" s="713" t="s">
        <v>6721</v>
      </c>
      <c r="K729" s="704" t="s">
        <v>7323</v>
      </c>
      <c r="L729" s="686"/>
      <c r="M729" s="686"/>
      <c r="N729" s="686"/>
      <c r="O729" s="686"/>
      <c r="P729" s="686"/>
      <c r="Q729" s="686"/>
      <c r="R729" s="686"/>
      <c r="S729" s="686"/>
      <c r="T729" s="686"/>
      <c r="U729" s="686"/>
      <c r="V729" s="686"/>
      <c r="W729" s="686"/>
      <c r="X729" s="686"/>
      <c r="Y729" s="686"/>
      <c r="Z729" s="686"/>
    </row>
    <row r="730" ht="14.25" customHeight="1">
      <c r="A730" s="716">
        <v>44915.0</v>
      </c>
      <c r="B730" s="713" t="s">
        <v>6033</v>
      </c>
      <c r="C730" s="713" t="s">
        <v>7081</v>
      </c>
      <c r="D730" s="713" t="s">
        <v>7324</v>
      </c>
      <c r="E730" s="714">
        <v>150000.0</v>
      </c>
      <c r="F730" s="715">
        <v>0.0</v>
      </c>
      <c r="G730" s="714">
        <v>168000.0</v>
      </c>
      <c r="H730" s="714">
        <v>150000.0</v>
      </c>
      <c r="I730" s="714">
        <v>18000.0</v>
      </c>
      <c r="J730" s="713" t="s">
        <v>5677</v>
      </c>
      <c r="K730" s="704" t="s">
        <v>7325</v>
      </c>
      <c r="L730" s="686"/>
      <c r="M730" s="686"/>
      <c r="N730" s="686"/>
      <c r="O730" s="686"/>
      <c r="P730" s="686"/>
      <c r="Q730" s="686"/>
      <c r="R730" s="686"/>
      <c r="S730" s="686"/>
      <c r="T730" s="686"/>
      <c r="U730" s="686"/>
      <c r="V730" s="686"/>
      <c r="W730" s="686"/>
      <c r="X730" s="686"/>
      <c r="Y730" s="686"/>
      <c r="Z730" s="686"/>
    </row>
    <row r="731" ht="14.25" customHeight="1">
      <c r="A731" s="716">
        <v>44917.0</v>
      </c>
      <c r="B731" s="713" t="s">
        <v>6033</v>
      </c>
      <c r="C731" s="713" t="s">
        <v>7068</v>
      </c>
      <c r="D731" s="713" t="s">
        <v>7326</v>
      </c>
      <c r="E731" s="714">
        <v>1734.38</v>
      </c>
      <c r="F731" s="715">
        <v>0.0</v>
      </c>
      <c r="G731" s="714">
        <v>1942.51</v>
      </c>
      <c r="H731" s="714">
        <v>1734.38</v>
      </c>
      <c r="I731" s="715">
        <v>208.13</v>
      </c>
      <c r="J731" s="713" t="s">
        <v>5234</v>
      </c>
      <c r="K731" s="704" t="s">
        <v>7311</v>
      </c>
      <c r="L731" s="686"/>
      <c r="M731" s="686"/>
      <c r="N731" s="686"/>
      <c r="O731" s="686"/>
      <c r="P731" s="686"/>
      <c r="Q731" s="686"/>
      <c r="R731" s="686"/>
      <c r="S731" s="686"/>
      <c r="T731" s="686"/>
      <c r="U731" s="686"/>
      <c r="V731" s="686"/>
      <c r="W731" s="686"/>
      <c r="X731" s="686"/>
      <c r="Y731" s="686"/>
      <c r="Z731" s="686"/>
    </row>
    <row r="732" ht="14.25" customHeight="1">
      <c r="A732" s="716">
        <v>44917.0</v>
      </c>
      <c r="B732" s="713" t="s">
        <v>6033</v>
      </c>
      <c r="C732" s="713" t="s">
        <v>7068</v>
      </c>
      <c r="D732" s="713" t="s">
        <v>7326</v>
      </c>
      <c r="E732" s="714">
        <v>2275.49</v>
      </c>
      <c r="F732" s="715">
        <v>0.0</v>
      </c>
      <c r="G732" s="714">
        <v>2548.55</v>
      </c>
      <c r="H732" s="714">
        <v>2275.49</v>
      </c>
      <c r="I732" s="715">
        <v>273.06</v>
      </c>
      <c r="J732" s="713" t="s">
        <v>5234</v>
      </c>
      <c r="K732" s="705" t="s">
        <v>7311</v>
      </c>
      <c r="L732" s="686"/>
      <c r="M732" s="686"/>
      <c r="N732" s="686"/>
      <c r="O732" s="686"/>
      <c r="P732" s="686"/>
      <c r="Q732" s="686"/>
      <c r="R732" s="686"/>
      <c r="S732" s="686"/>
      <c r="T732" s="686"/>
      <c r="U732" s="686"/>
      <c r="V732" s="686"/>
      <c r="W732" s="686"/>
      <c r="X732" s="686"/>
      <c r="Y732" s="686"/>
      <c r="Z732" s="686"/>
    </row>
    <row r="733" ht="14.25" customHeight="1">
      <c r="A733" s="716">
        <v>44918.0</v>
      </c>
      <c r="B733" s="713" t="s">
        <v>5141</v>
      </c>
      <c r="C733" s="713" t="s">
        <v>7327</v>
      </c>
      <c r="D733" s="713" t="s">
        <v>7328</v>
      </c>
      <c r="E733" s="715">
        <v>44.64</v>
      </c>
      <c r="F733" s="715">
        <v>0.0</v>
      </c>
      <c r="G733" s="715">
        <v>50.0</v>
      </c>
      <c r="H733" s="715">
        <v>44.64</v>
      </c>
      <c r="I733" s="715">
        <v>5.36</v>
      </c>
      <c r="J733" s="713" t="s">
        <v>5700</v>
      </c>
      <c r="K733" s="704" t="s">
        <v>7329</v>
      </c>
      <c r="L733" s="686"/>
      <c r="M733" s="686"/>
      <c r="N733" s="686"/>
      <c r="O733" s="686"/>
      <c r="P733" s="686"/>
      <c r="Q733" s="686"/>
      <c r="R733" s="686"/>
      <c r="S733" s="686"/>
      <c r="T733" s="686"/>
      <c r="U733" s="686"/>
      <c r="V733" s="686"/>
      <c r="W733" s="686"/>
      <c r="X733" s="686"/>
      <c r="Y733" s="686"/>
      <c r="Z733" s="686"/>
    </row>
    <row r="734" ht="14.25" customHeight="1">
      <c r="A734" s="629" t="s">
        <v>5773</v>
      </c>
      <c r="B734" s="629"/>
      <c r="C734" s="629"/>
      <c r="D734" s="629"/>
      <c r="E734" s="630">
        <v>5839933.18</v>
      </c>
      <c r="F734" s="664">
        <v>0.0</v>
      </c>
      <c r="G734" s="630">
        <v>6540725.18</v>
      </c>
      <c r="H734" s="630">
        <v>5839933.18</v>
      </c>
      <c r="I734" s="630">
        <v>700792.0</v>
      </c>
      <c r="J734" s="629"/>
      <c r="K734" s="686"/>
      <c r="L734" s="686"/>
      <c r="M734" s="686"/>
      <c r="N734" s="686"/>
      <c r="O734" s="686"/>
      <c r="P734" s="686"/>
      <c r="Q734" s="686"/>
      <c r="R734" s="686"/>
      <c r="S734" s="686"/>
      <c r="T734" s="686"/>
      <c r="U734" s="686"/>
      <c r="V734" s="686"/>
      <c r="W734" s="686"/>
      <c r="X734" s="686"/>
      <c r="Y734" s="686"/>
      <c r="Z734" s="686"/>
    </row>
    <row r="735" ht="14.25" customHeight="1">
      <c r="A735" s="614"/>
      <c r="B735" s="614"/>
      <c r="C735" s="614"/>
      <c r="D735" s="614"/>
      <c r="E735" s="614"/>
      <c r="F735" s="614"/>
      <c r="G735" s="614"/>
      <c r="H735" s="614"/>
      <c r="I735" s="614"/>
      <c r="J735" s="614"/>
      <c r="K735" s="686"/>
      <c r="L735" s="686"/>
      <c r="M735" s="686"/>
      <c r="N735" s="686"/>
      <c r="O735" s="686"/>
      <c r="P735" s="686"/>
      <c r="Q735" s="686"/>
      <c r="R735" s="686"/>
      <c r="S735" s="686"/>
      <c r="T735" s="686"/>
      <c r="U735" s="686"/>
      <c r="V735" s="686"/>
      <c r="W735" s="686"/>
      <c r="X735" s="686"/>
      <c r="Y735" s="686"/>
      <c r="Z735" s="686"/>
    </row>
    <row r="736" ht="14.25" customHeight="1">
      <c r="A736" s="633" t="s">
        <v>5284</v>
      </c>
      <c r="B736" s="633"/>
      <c r="C736" s="633"/>
      <c r="D736" s="633"/>
      <c r="E736" s="634">
        <v>5839933.18</v>
      </c>
      <c r="F736" s="671">
        <v>0.0</v>
      </c>
      <c r="G736" s="634">
        <v>6540725.18</v>
      </c>
      <c r="H736" s="634">
        <v>5839933.18</v>
      </c>
      <c r="I736" s="634">
        <v>700792.0</v>
      </c>
      <c r="J736" s="633"/>
      <c r="K736" s="686"/>
      <c r="L736" s="686"/>
      <c r="M736" s="686"/>
      <c r="N736" s="686"/>
      <c r="O736" s="686"/>
      <c r="P736" s="686"/>
      <c r="Q736" s="686"/>
      <c r="R736" s="686"/>
      <c r="S736" s="686"/>
      <c r="T736" s="686"/>
      <c r="U736" s="686"/>
      <c r="V736" s="686"/>
      <c r="W736" s="686"/>
      <c r="X736" s="686"/>
      <c r="Y736" s="686"/>
      <c r="Z736" s="686"/>
    </row>
    <row r="737" ht="14.25" customHeight="1">
      <c r="K737" s="686"/>
      <c r="L737" s="686"/>
      <c r="M737" s="686"/>
      <c r="N737" s="686"/>
      <c r="O737" s="686"/>
      <c r="P737" s="686"/>
      <c r="Q737" s="686"/>
      <c r="R737" s="686"/>
      <c r="S737" s="686"/>
      <c r="T737" s="686"/>
      <c r="U737" s="686"/>
      <c r="V737" s="686"/>
      <c r="W737" s="686"/>
      <c r="X737" s="686"/>
      <c r="Y737" s="686"/>
      <c r="Z737" s="686"/>
    </row>
    <row r="738" ht="14.25" customHeight="1">
      <c r="K738" s="686"/>
      <c r="L738" s="686"/>
      <c r="M738" s="686"/>
      <c r="N738" s="686"/>
      <c r="O738" s="686"/>
      <c r="P738" s="686"/>
      <c r="Q738" s="686"/>
      <c r="R738" s="686"/>
      <c r="S738" s="686"/>
      <c r="T738" s="686"/>
      <c r="U738" s="686"/>
      <c r="V738" s="686"/>
      <c r="W738" s="686"/>
      <c r="X738" s="686"/>
      <c r="Y738" s="686"/>
      <c r="Z738" s="686"/>
    </row>
    <row r="739" ht="14.25" customHeight="1">
      <c r="K739" s="686"/>
      <c r="L739" s="686"/>
      <c r="M739" s="686"/>
      <c r="N739" s="686"/>
      <c r="O739" s="686"/>
      <c r="P739" s="686"/>
      <c r="Q739" s="686"/>
      <c r="R739" s="686"/>
      <c r="S739" s="686"/>
      <c r="T739" s="686"/>
      <c r="U739" s="686"/>
      <c r="V739" s="686"/>
      <c r="W739" s="686"/>
      <c r="X739" s="686"/>
      <c r="Y739" s="686"/>
      <c r="Z739" s="686"/>
    </row>
    <row r="740" ht="14.25" customHeight="1">
      <c r="K740" s="686"/>
      <c r="L740" s="686"/>
      <c r="M740" s="686"/>
      <c r="N740" s="686"/>
      <c r="O740" s="686"/>
      <c r="P740" s="686"/>
      <c r="Q740" s="686"/>
      <c r="R740" s="686"/>
      <c r="S740" s="686"/>
      <c r="T740" s="686"/>
      <c r="U740" s="686"/>
      <c r="V740" s="686"/>
      <c r="W740" s="686"/>
      <c r="X740" s="686"/>
      <c r="Y740" s="686"/>
      <c r="Z740" s="686"/>
    </row>
    <row r="741" ht="14.25" customHeight="1">
      <c r="K741" s="686"/>
      <c r="L741" s="686"/>
      <c r="M741" s="686"/>
      <c r="N741" s="686"/>
      <c r="O741" s="686"/>
      <c r="P741" s="686"/>
      <c r="Q741" s="686"/>
      <c r="R741" s="686"/>
      <c r="S741" s="686"/>
      <c r="T741" s="686"/>
      <c r="U741" s="686"/>
      <c r="V741" s="686"/>
      <c r="W741" s="686"/>
      <c r="X741" s="686"/>
      <c r="Y741" s="686"/>
      <c r="Z741" s="686"/>
    </row>
    <row r="742" ht="14.25" customHeight="1">
      <c r="K742" s="686"/>
      <c r="L742" s="686"/>
      <c r="M742" s="686"/>
      <c r="N742" s="686"/>
      <c r="O742" s="686"/>
      <c r="P742" s="686"/>
      <c r="Q742" s="686"/>
      <c r="R742" s="686"/>
      <c r="S742" s="686"/>
      <c r="T742" s="686"/>
      <c r="U742" s="686"/>
      <c r="V742" s="686"/>
      <c r="W742" s="686"/>
      <c r="X742" s="686"/>
      <c r="Y742" s="686"/>
      <c r="Z742" s="686"/>
    </row>
    <row r="743" ht="14.25" customHeight="1">
      <c r="K743" s="686"/>
      <c r="L743" s="686"/>
      <c r="M743" s="686"/>
      <c r="N743" s="686"/>
      <c r="O743" s="686"/>
      <c r="P743" s="686"/>
      <c r="Q743" s="686"/>
      <c r="R743" s="686"/>
      <c r="S743" s="686"/>
      <c r="T743" s="686"/>
      <c r="U743" s="686"/>
      <c r="V743" s="686"/>
      <c r="W743" s="686"/>
      <c r="X743" s="686"/>
      <c r="Y743" s="686"/>
      <c r="Z743" s="686"/>
    </row>
    <row r="744" ht="14.25" customHeight="1">
      <c r="K744" s="686"/>
      <c r="L744" s="686"/>
      <c r="M744" s="686"/>
      <c r="N744" s="686"/>
      <c r="O744" s="686"/>
      <c r="P744" s="686"/>
      <c r="Q744" s="686"/>
      <c r="R744" s="686"/>
      <c r="S744" s="686"/>
      <c r="T744" s="686"/>
      <c r="U744" s="686"/>
      <c r="V744" s="686"/>
      <c r="W744" s="686"/>
      <c r="X744" s="686"/>
      <c r="Y744" s="686"/>
      <c r="Z744" s="686"/>
    </row>
    <row r="745" ht="14.25" customHeight="1">
      <c r="K745" s="686"/>
      <c r="L745" s="686"/>
      <c r="M745" s="686"/>
      <c r="N745" s="686"/>
      <c r="O745" s="686"/>
      <c r="P745" s="686"/>
      <c r="Q745" s="686"/>
      <c r="R745" s="686"/>
      <c r="S745" s="686"/>
      <c r="T745" s="686"/>
      <c r="U745" s="686"/>
      <c r="V745" s="686"/>
      <c r="W745" s="686"/>
      <c r="X745" s="686"/>
      <c r="Y745" s="686"/>
      <c r="Z745" s="686"/>
    </row>
    <row r="746" ht="14.25" customHeight="1">
      <c r="K746" s="686"/>
      <c r="L746" s="686"/>
      <c r="M746" s="686"/>
      <c r="N746" s="686"/>
      <c r="O746" s="686"/>
      <c r="P746" s="686"/>
      <c r="Q746" s="686"/>
      <c r="R746" s="686"/>
      <c r="S746" s="686"/>
      <c r="T746" s="686"/>
      <c r="U746" s="686"/>
      <c r="V746" s="686"/>
      <c r="W746" s="686"/>
      <c r="X746" s="686"/>
      <c r="Y746" s="686"/>
      <c r="Z746" s="686"/>
    </row>
    <row r="747" ht="14.25" customHeight="1">
      <c r="K747" s="686"/>
      <c r="L747" s="686"/>
      <c r="M747" s="686"/>
      <c r="N747" s="686"/>
      <c r="O747" s="686"/>
      <c r="P747" s="686"/>
      <c r="Q747" s="686"/>
      <c r="R747" s="686"/>
      <c r="S747" s="686"/>
      <c r="T747" s="686"/>
      <c r="U747" s="686"/>
      <c r="V747" s="686"/>
      <c r="W747" s="686"/>
      <c r="X747" s="686"/>
      <c r="Y747" s="686"/>
      <c r="Z747" s="686"/>
    </row>
    <row r="748" ht="14.25" customHeight="1">
      <c r="K748" s="686"/>
      <c r="L748" s="686"/>
      <c r="M748" s="686"/>
      <c r="N748" s="686"/>
      <c r="O748" s="686"/>
      <c r="P748" s="686"/>
      <c r="Q748" s="686"/>
      <c r="R748" s="686"/>
      <c r="S748" s="686"/>
      <c r="T748" s="686"/>
      <c r="U748" s="686"/>
      <c r="V748" s="686"/>
      <c r="W748" s="686"/>
      <c r="X748" s="686"/>
      <c r="Y748" s="686"/>
      <c r="Z748" s="686"/>
    </row>
    <row r="749" ht="14.25" customHeight="1">
      <c r="K749" s="686"/>
      <c r="L749" s="686"/>
      <c r="M749" s="686"/>
      <c r="N749" s="686"/>
      <c r="O749" s="686"/>
      <c r="P749" s="686"/>
      <c r="Q749" s="686"/>
      <c r="R749" s="686"/>
      <c r="S749" s="686"/>
      <c r="T749" s="686"/>
      <c r="U749" s="686"/>
      <c r="V749" s="686"/>
      <c r="W749" s="686"/>
      <c r="X749" s="686"/>
      <c r="Y749" s="686"/>
      <c r="Z749" s="686"/>
    </row>
    <row r="750" ht="14.25" customHeight="1">
      <c r="K750" s="686"/>
      <c r="L750" s="686"/>
      <c r="M750" s="686"/>
      <c r="N750" s="686"/>
      <c r="O750" s="686"/>
      <c r="P750" s="686"/>
      <c r="Q750" s="686"/>
      <c r="R750" s="686"/>
      <c r="S750" s="686"/>
      <c r="T750" s="686"/>
      <c r="U750" s="686"/>
      <c r="V750" s="686"/>
      <c r="W750" s="686"/>
      <c r="X750" s="686"/>
      <c r="Y750" s="686"/>
      <c r="Z750" s="686"/>
    </row>
    <row r="751" ht="14.25" customHeight="1">
      <c r="K751" s="686"/>
      <c r="L751" s="686"/>
      <c r="M751" s="686"/>
      <c r="N751" s="686"/>
      <c r="O751" s="686"/>
      <c r="P751" s="686"/>
      <c r="Q751" s="686"/>
      <c r="R751" s="686"/>
      <c r="S751" s="686"/>
      <c r="T751" s="686"/>
      <c r="U751" s="686"/>
      <c r="V751" s="686"/>
      <c r="W751" s="686"/>
      <c r="X751" s="686"/>
      <c r="Y751" s="686"/>
      <c r="Z751" s="686"/>
    </row>
    <row r="752" ht="14.25" customHeight="1">
      <c r="K752" s="686"/>
      <c r="L752" s="686"/>
      <c r="M752" s="686"/>
      <c r="N752" s="686"/>
      <c r="O752" s="686"/>
      <c r="P752" s="686"/>
      <c r="Q752" s="686"/>
      <c r="R752" s="686"/>
      <c r="S752" s="686"/>
      <c r="T752" s="686"/>
      <c r="U752" s="686"/>
      <c r="V752" s="686"/>
      <c r="W752" s="686"/>
      <c r="X752" s="686"/>
      <c r="Y752" s="686"/>
      <c r="Z752" s="686"/>
    </row>
    <row r="753" ht="14.25" customHeight="1">
      <c r="K753" s="686"/>
      <c r="L753" s="686"/>
      <c r="M753" s="686"/>
      <c r="N753" s="686"/>
      <c r="O753" s="686"/>
      <c r="P753" s="686"/>
      <c r="Q753" s="686"/>
      <c r="R753" s="686"/>
      <c r="S753" s="686"/>
      <c r="T753" s="686"/>
      <c r="U753" s="686"/>
      <c r="V753" s="686"/>
      <c r="W753" s="686"/>
      <c r="X753" s="686"/>
      <c r="Y753" s="686"/>
      <c r="Z753" s="686"/>
    </row>
    <row r="754" ht="14.25" customHeight="1">
      <c r="K754" s="686"/>
      <c r="L754" s="686"/>
      <c r="M754" s="686"/>
      <c r="N754" s="686"/>
      <c r="O754" s="686"/>
      <c r="P754" s="686"/>
      <c r="Q754" s="686"/>
      <c r="R754" s="686"/>
      <c r="S754" s="686"/>
      <c r="T754" s="686"/>
      <c r="U754" s="686"/>
      <c r="V754" s="686"/>
      <c r="W754" s="686"/>
      <c r="X754" s="686"/>
      <c r="Y754" s="686"/>
      <c r="Z754" s="686"/>
    </row>
    <row r="755" ht="14.25" customHeight="1">
      <c r="K755" s="686"/>
      <c r="L755" s="686"/>
      <c r="M755" s="686"/>
      <c r="N755" s="686"/>
      <c r="O755" s="686"/>
      <c r="P755" s="686"/>
      <c r="Q755" s="686"/>
      <c r="R755" s="686"/>
      <c r="S755" s="686"/>
      <c r="T755" s="686"/>
      <c r="U755" s="686"/>
      <c r="V755" s="686"/>
      <c r="W755" s="686"/>
      <c r="X755" s="686"/>
      <c r="Y755" s="686"/>
      <c r="Z755" s="686"/>
    </row>
    <row r="756" ht="14.25" customHeight="1">
      <c r="K756" s="686"/>
      <c r="L756" s="686"/>
      <c r="M756" s="686"/>
      <c r="N756" s="686"/>
      <c r="O756" s="686"/>
      <c r="P756" s="686"/>
      <c r="Q756" s="686"/>
      <c r="R756" s="686"/>
      <c r="S756" s="686"/>
      <c r="T756" s="686"/>
      <c r="U756" s="686"/>
      <c r="V756" s="686"/>
      <c r="W756" s="686"/>
      <c r="X756" s="686"/>
      <c r="Y756" s="686"/>
      <c r="Z756" s="686"/>
    </row>
    <row r="757" ht="14.25" customHeight="1">
      <c r="K757" s="686"/>
      <c r="L757" s="686"/>
      <c r="M757" s="686"/>
      <c r="N757" s="686"/>
      <c r="O757" s="686"/>
      <c r="P757" s="686"/>
      <c r="Q757" s="686"/>
      <c r="R757" s="686"/>
      <c r="S757" s="686"/>
      <c r="T757" s="686"/>
      <c r="U757" s="686"/>
      <c r="V757" s="686"/>
      <c r="W757" s="686"/>
      <c r="X757" s="686"/>
      <c r="Y757" s="686"/>
      <c r="Z757" s="686"/>
    </row>
    <row r="758" ht="14.25" customHeight="1">
      <c r="K758" s="686"/>
      <c r="L758" s="686"/>
      <c r="M758" s="686"/>
      <c r="N758" s="686"/>
      <c r="O758" s="686"/>
      <c r="P758" s="686"/>
      <c r="Q758" s="686"/>
      <c r="R758" s="686"/>
      <c r="S758" s="686"/>
      <c r="T758" s="686"/>
      <c r="U758" s="686"/>
      <c r="V758" s="686"/>
      <c r="W758" s="686"/>
      <c r="X758" s="686"/>
      <c r="Y758" s="686"/>
      <c r="Z758" s="686"/>
    </row>
    <row r="759" ht="14.25" customHeight="1">
      <c r="K759" s="686"/>
      <c r="L759" s="686"/>
      <c r="M759" s="686"/>
      <c r="N759" s="686"/>
      <c r="O759" s="686"/>
      <c r="P759" s="686"/>
      <c r="Q759" s="686"/>
      <c r="R759" s="686"/>
      <c r="S759" s="686"/>
      <c r="T759" s="686"/>
      <c r="U759" s="686"/>
      <c r="V759" s="686"/>
      <c r="W759" s="686"/>
      <c r="X759" s="686"/>
      <c r="Y759" s="686"/>
      <c r="Z759" s="686"/>
    </row>
    <row r="760" ht="14.25" customHeight="1">
      <c r="K760" s="686"/>
      <c r="L760" s="686"/>
      <c r="M760" s="686"/>
      <c r="N760" s="686"/>
      <c r="O760" s="686"/>
      <c r="P760" s="686"/>
      <c r="Q760" s="686"/>
      <c r="R760" s="686"/>
      <c r="S760" s="686"/>
      <c r="T760" s="686"/>
      <c r="U760" s="686"/>
      <c r="V760" s="686"/>
      <c r="W760" s="686"/>
      <c r="X760" s="686"/>
      <c r="Y760" s="686"/>
      <c r="Z760" s="686"/>
    </row>
    <row r="761" ht="14.25" customHeight="1">
      <c r="K761" s="686"/>
      <c r="L761" s="686"/>
      <c r="M761" s="686"/>
      <c r="N761" s="686"/>
      <c r="O761" s="686"/>
      <c r="P761" s="686"/>
      <c r="Q761" s="686"/>
      <c r="R761" s="686"/>
      <c r="S761" s="686"/>
      <c r="T761" s="686"/>
      <c r="U761" s="686"/>
      <c r="V761" s="686"/>
      <c r="W761" s="686"/>
      <c r="X761" s="686"/>
      <c r="Y761" s="686"/>
      <c r="Z761" s="686"/>
    </row>
    <row r="762" ht="14.25" customHeight="1">
      <c r="K762" s="686"/>
      <c r="L762" s="686"/>
      <c r="M762" s="686"/>
      <c r="N762" s="686"/>
      <c r="O762" s="686"/>
      <c r="P762" s="686"/>
      <c r="Q762" s="686"/>
      <c r="R762" s="686"/>
      <c r="S762" s="686"/>
      <c r="T762" s="686"/>
      <c r="U762" s="686"/>
      <c r="V762" s="686"/>
      <c r="W762" s="686"/>
      <c r="X762" s="686"/>
      <c r="Y762" s="686"/>
      <c r="Z762" s="686"/>
    </row>
    <row r="763" ht="14.25" customHeight="1">
      <c r="K763" s="686"/>
      <c r="L763" s="686"/>
      <c r="M763" s="686"/>
      <c r="N763" s="686"/>
      <c r="O763" s="686"/>
      <c r="P763" s="686"/>
      <c r="Q763" s="686"/>
      <c r="R763" s="686"/>
      <c r="S763" s="686"/>
      <c r="T763" s="686"/>
      <c r="U763" s="686"/>
      <c r="V763" s="686"/>
      <c r="W763" s="686"/>
      <c r="X763" s="686"/>
      <c r="Y763" s="686"/>
      <c r="Z763" s="686"/>
    </row>
    <row r="764" ht="14.25" customHeight="1">
      <c r="K764" s="686"/>
      <c r="L764" s="686"/>
      <c r="M764" s="686"/>
      <c r="N764" s="686"/>
      <c r="O764" s="686"/>
      <c r="P764" s="686"/>
      <c r="Q764" s="686"/>
      <c r="R764" s="686"/>
      <c r="S764" s="686"/>
      <c r="T764" s="686"/>
      <c r="U764" s="686"/>
      <c r="V764" s="686"/>
      <c r="W764" s="686"/>
      <c r="X764" s="686"/>
      <c r="Y764" s="686"/>
      <c r="Z764" s="686"/>
    </row>
    <row r="765" ht="14.25" customHeight="1">
      <c r="K765" s="686"/>
      <c r="L765" s="686"/>
      <c r="M765" s="686"/>
      <c r="N765" s="686"/>
      <c r="O765" s="686"/>
      <c r="P765" s="686"/>
      <c r="Q765" s="686"/>
      <c r="R765" s="686"/>
      <c r="S765" s="686"/>
      <c r="T765" s="686"/>
      <c r="U765" s="686"/>
      <c r="V765" s="686"/>
      <c r="W765" s="686"/>
      <c r="X765" s="686"/>
      <c r="Y765" s="686"/>
      <c r="Z765" s="686"/>
    </row>
    <row r="766" ht="14.25" customHeight="1">
      <c r="K766" s="686"/>
      <c r="L766" s="686"/>
      <c r="M766" s="686"/>
      <c r="N766" s="686"/>
      <c r="O766" s="686"/>
      <c r="P766" s="686"/>
      <c r="Q766" s="686"/>
      <c r="R766" s="686"/>
      <c r="S766" s="686"/>
      <c r="T766" s="686"/>
      <c r="U766" s="686"/>
      <c r="V766" s="686"/>
      <c r="W766" s="686"/>
      <c r="X766" s="686"/>
      <c r="Y766" s="686"/>
      <c r="Z766" s="686"/>
    </row>
    <row r="767" ht="14.25" customHeight="1">
      <c r="K767" s="686"/>
      <c r="L767" s="686"/>
      <c r="M767" s="686"/>
      <c r="N767" s="686"/>
      <c r="O767" s="686"/>
      <c r="P767" s="686"/>
      <c r="Q767" s="686"/>
      <c r="R767" s="686"/>
      <c r="S767" s="686"/>
      <c r="T767" s="686"/>
      <c r="U767" s="686"/>
      <c r="V767" s="686"/>
      <c r="W767" s="686"/>
      <c r="X767" s="686"/>
      <c r="Y767" s="686"/>
      <c r="Z767" s="686"/>
    </row>
    <row r="768" ht="14.25" customHeight="1">
      <c r="K768" s="686"/>
      <c r="L768" s="686"/>
      <c r="M768" s="686"/>
      <c r="N768" s="686"/>
      <c r="O768" s="686"/>
      <c r="P768" s="686"/>
      <c r="Q768" s="686"/>
      <c r="R768" s="686"/>
      <c r="S768" s="686"/>
      <c r="T768" s="686"/>
      <c r="U768" s="686"/>
      <c r="V768" s="686"/>
      <c r="W768" s="686"/>
      <c r="X768" s="686"/>
      <c r="Y768" s="686"/>
      <c r="Z768" s="686"/>
    </row>
    <row r="769" ht="14.25" customHeight="1">
      <c r="K769" s="686"/>
      <c r="L769" s="686"/>
      <c r="M769" s="686"/>
      <c r="N769" s="686"/>
      <c r="O769" s="686"/>
      <c r="P769" s="686"/>
      <c r="Q769" s="686"/>
      <c r="R769" s="686"/>
      <c r="S769" s="686"/>
      <c r="T769" s="686"/>
      <c r="U769" s="686"/>
      <c r="V769" s="686"/>
      <c r="W769" s="686"/>
      <c r="X769" s="686"/>
      <c r="Y769" s="686"/>
      <c r="Z769" s="686"/>
    </row>
    <row r="770" ht="14.25" customHeight="1">
      <c r="K770" s="686"/>
      <c r="L770" s="686"/>
      <c r="M770" s="686"/>
      <c r="N770" s="686"/>
      <c r="O770" s="686"/>
      <c r="P770" s="686"/>
      <c r="Q770" s="686"/>
      <c r="R770" s="686"/>
      <c r="S770" s="686"/>
      <c r="T770" s="686"/>
      <c r="U770" s="686"/>
      <c r="V770" s="686"/>
      <c r="W770" s="686"/>
      <c r="X770" s="686"/>
      <c r="Y770" s="686"/>
      <c r="Z770" s="686"/>
    </row>
    <row r="771" ht="14.25" customHeight="1">
      <c r="K771" s="686"/>
      <c r="L771" s="686"/>
      <c r="M771" s="686"/>
      <c r="N771" s="686"/>
      <c r="O771" s="686"/>
      <c r="P771" s="686"/>
      <c r="Q771" s="686"/>
      <c r="R771" s="686"/>
      <c r="S771" s="686"/>
      <c r="T771" s="686"/>
      <c r="U771" s="686"/>
      <c r="V771" s="686"/>
      <c r="W771" s="686"/>
      <c r="X771" s="686"/>
      <c r="Y771" s="686"/>
      <c r="Z771" s="686"/>
    </row>
    <row r="772" ht="14.25" customHeight="1">
      <c r="K772" s="686"/>
      <c r="L772" s="686"/>
      <c r="M772" s="686"/>
      <c r="N772" s="686"/>
      <c r="O772" s="686"/>
      <c r="P772" s="686"/>
      <c r="Q772" s="686"/>
      <c r="R772" s="686"/>
      <c r="S772" s="686"/>
      <c r="T772" s="686"/>
      <c r="U772" s="686"/>
      <c r="V772" s="686"/>
      <c r="W772" s="686"/>
      <c r="X772" s="686"/>
      <c r="Y772" s="686"/>
      <c r="Z772" s="686"/>
    </row>
    <row r="773" ht="14.25" customHeight="1">
      <c r="K773" s="686"/>
      <c r="L773" s="686"/>
      <c r="M773" s="686"/>
      <c r="N773" s="686"/>
      <c r="O773" s="686"/>
      <c r="P773" s="686"/>
      <c r="Q773" s="686"/>
      <c r="R773" s="686"/>
      <c r="S773" s="686"/>
      <c r="T773" s="686"/>
      <c r="U773" s="686"/>
      <c r="V773" s="686"/>
      <c r="W773" s="686"/>
      <c r="X773" s="686"/>
      <c r="Y773" s="686"/>
      <c r="Z773" s="686"/>
    </row>
    <row r="774" ht="14.25" customHeight="1">
      <c r="K774" s="686"/>
      <c r="L774" s="686"/>
      <c r="M774" s="686"/>
      <c r="N774" s="686"/>
      <c r="O774" s="686"/>
      <c r="P774" s="686"/>
      <c r="Q774" s="686"/>
      <c r="R774" s="686"/>
      <c r="S774" s="686"/>
      <c r="T774" s="686"/>
      <c r="U774" s="686"/>
      <c r="V774" s="686"/>
      <c r="W774" s="686"/>
      <c r="X774" s="686"/>
      <c r="Y774" s="686"/>
      <c r="Z774" s="686"/>
    </row>
    <row r="775" ht="14.25" customHeight="1">
      <c r="K775" s="686"/>
      <c r="L775" s="686"/>
      <c r="M775" s="686"/>
      <c r="N775" s="686"/>
      <c r="O775" s="686"/>
      <c r="P775" s="686"/>
      <c r="Q775" s="686"/>
      <c r="R775" s="686"/>
      <c r="S775" s="686"/>
      <c r="T775" s="686"/>
      <c r="U775" s="686"/>
      <c r="V775" s="686"/>
      <c r="W775" s="686"/>
      <c r="X775" s="686"/>
      <c r="Y775" s="686"/>
      <c r="Z775" s="686"/>
    </row>
    <row r="776" ht="14.25" customHeight="1">
      <c r="K776" s="686"/>
      <c r="L776" s="686"/>
      <c r="M776" s="686"/>
      <c r="N776" s="686"/>
      <c r="O776" s="686"/>
      <c r="P776" s="686"/>
      <c r="Q776" s="686"/>
      <c r="R776" s="686"/>
      <c r="S776" s="686"/>
      <c r="T776" s="686"/>
      <c r="U776" s="686"/>
      <c r="V776" s="686"/>
      <c r="W776" s="686"/>
      <c r="X776" s="686"/>
      <c r="Y776" s="686"/>
      <c r="Z776" s="686"/>
    </row>
    <row r="777" ht="14.25" customHeight="1">
      <c r="K777" s="686"/>
      <c r="L777" s="686"/>
      <c r="M777" s="686"/>
      <c r="N777" s="686"/>
      <c r="O777" s="686"/>
      <c r="P777" s="686"/>
      <c r="Q777" s="686"/>
      <c r="R777" s="686"/>
      <c r="S777" s="686"/>
      <c r="T777" s="686"/>
      <c r="U777" s="686"/>
      <c r="V777" s="686"/>
      <c r="W777" s="686"/>
      <c r="X777" s="686"/>
      <c r="Y777" s="686"/>
      <c r="Z777" s="686"/>
    </row>
    <row r="778" ht="14.25" customHeight="1">
      <c r="K778" s="686"/>
      <c r="L778" s="686"/>
      <c r="M778" s="686"/>
      <c r="N778" s="686"/>
      <c r="O778" s="686"/>
      <c r="P778" s="686"/>
      <c r="Q778" s="686"/>
      <c r="R778" s="686"/>
      <c r="S778" s="686"/>
      <c r="T778" s="686"/>
      <c r="U778" s="686"/>
      <c r="V778" s="686"/>
      <c r="W778" s="686"/>
      <c r="X778" s="686"/>
      <c r="Y778" s="686"/>
      <c r="Z778" s="686"/>
    </row>
    <row r="779" ht="14.25" customHeight="1">
      <c r="K779" s="686"/>
      <c r="L779" s="686"/>
      <c r="M779" s="686"/>
      <c r="N779" s="686"/>
      <c r="O779" s="686"/>
      <c r="P779" s="686"/>
      <c r="Q779" s="686"/>
      <c r="R779" s="686"/>
      <c r="S779" s="686"/>
      <c r="T779" s="686"/>
      <c r="U779" s="686"/>
      <c r="V779" s="686"/>
      <c r="W779" s="686"/>
      <c r="X779" s="686"/>
      <c r="Y779" s="686"/>
      <c r="Z779" s="686"/>
    </row>
    <row r="780" ht="14.25" customHeight="1">
      <c r="K780" s="686"/>
      <c r="L780" s="686"/>
      <c r="M780" s="686"/>
      <c r="N780" s="686"/>
      <c r="O780" s="686"/>
      <c r="P780" s="686"/>
      <c r="Q780" s="686"/>
      <c r="R780" s="686"/>
      <c r="S780" s="686"/>
      <c r="T780" s="686"/>
      <c r="U780" s="686"/>
      <c r="V780" s="686"/>
      <c r="W780" s="686"/>
      <c r="X780" s="686"/>
      <c r="Y780" s="686"/>
      <c r="Z780" s="686"/>
    </row>
    <row r="781" ht="14.25" customHeight="1">
      <c r="K781" s="686"/>
      <c r="L781" s="686"/>
      <c r="M781" s="686"/>
      <c r="N781" s="686"/>
      <c r="O781" s="686"/>
      <c r="P781" s="686"/>
      <c r="Q781" s="686"/>
      <c r="R781" s="686"/>
      <c r="S781" s="686"/>
      <c r="T781" s="686"/>
      <c r="U781" s="686"/>
      <c r="V781" s="686"/>
      <c r="W781" s="686"/>
      <c r="X781" s="686"/>
      <c r="Y781" s="686"/>
      <c r="Z781" s="686"/>
    </row>
    <row r="782" ht="14.25" customHeight="1">
      <c r="K782" s="686"/>
      <c r="L782" s="686"/>
      <c r="M782" s="686"/>
      <c r="N782" s="686"/>
      <c r="O782" s="686"/>
      <c r="P782" s="686"/>
      <c r="Q782" s="686"/>
      <c r="R782" s="686"/>
      <c r="S782" s="686"/>
      <c r="T782" s="686"/>
      <c r="U782" s="686"/>
      <c r="V782" s="686"/>
      <c r="W782" s="686"/>
      <c r="X782" s="686"/>
      <c r="Y782" s="686"/>
      <c r="Z782" s="686"/>
    </row>
    <row r="783" ht="14.25" customHeight="1">
      <c r="K783" s="686"/>
      <c r="L783" s="686"/>
      <c r="M783" s="686"/>
      <c r="N783" s="686"/>
      <c r="O783" s="686"/>
      <c r="P783" s="686"/>
      <c r="Q783" s="686"/>
      <c r="R783" s="686"/>
      <c r="S783" s="686"/>
      <c r="T783" s="686"/>
      <c r="U783" s="686"/>
      <c r="V783" s="686"/>
      <c r="W783" s="686"/>
      <c r="X783" s="686"/>
      <c r="Y783" s="686"/>
      <c r="Z783" s="686"/>
    </row>
    <row r="784" ht="14.25" customHeight="1">
      <c r="K784" s="686"/>
      <c r="L784" s="686"/>
      <c r="M784" s="686"/>
      <c r="N784" s="686"/>
      <c r="O784" s="686"/>
      <c r="P784" s="686"/>
      <c r="Q784" s="686"/>
      <c r="R784" s="686"/>
      <c r="S784" s="686"/>
      <c r="T784" s="686"/>
      <c r="U784" s="686"/>
      <c r="V784" s="686"/>
      <c r="W784" s="686"/>
      <c r="X784" s="686"/>
      <c r="Y784" s="686"/>
      <c r="Z784" s="686"/>
    </row>
    <row r="785" ht="14.25" customHeight="1">
      <c r="K785" s="686"/>
      <c r="L785" s="686"/>
      <c r="M785" s="686"/>
      <c r="N785" s="686"/>
      <c r="O785" s="686"/>
      <c r="P785" s="686"/>
      <c r="Q785" s="686"/>
      <c r="R785" s="686"/>
      <c r="S785" s="686"/>
      <c r="T785" s="686"/>
      <c r="U785" s="686"/>
      <c r="V785" s="686"/>
      <c r="W785" s="686"/>
      <c r="X785" s="686"/>
      <c r="Y785" s="686"/>
      <c r="Z785" s="686"/>
    </row>
    <row r="786" ht="14.25" customHeight="1">
      <c r="K786" s="686"/>
      <c r="L786" s="686"/>
      <c r="M786" s="686"/>
      <c r="N786" s="686"/>
      <c r="O786" s="686"/>
      <c r="P786" s="686"/>
      <c r="Q786" s="686"/>
      <c r="R786" s="686"/>
      <c r="S786" s="686"/>
      <c r="T786" s="686"/>
      <c r="U786" s="686"/>
      <c r="V786" s="686"/>
      <c r="W786" s="686"/>
      <c r="X786" s="686"/>
      <c r="Y786" s="686"/>
      <c r="Z786" s="686"/>
    </row>
    <row r="787" ht="14.25" customHeight="1">
      <c r="K787" s="686"/>
      <c r="L787" s="686"/>
      <c r="M787" s="686"/>
      <c r="N787" s="686"/>
      <c r="O787" s="686"/>
      <c r="P787" s="686"/>
      <c r="Q787" s="686"/>
      <c r="R787" s="686"/>
      <c r="S787" s="686"/>
      <c r="T787" s="686"/>
      <c r="U787" s="686"/>
      <c r="V787" s="686"/>
      <c r="W787" s="686"/>
      <c r="X787" s="686"/>
      <c r="Y787" s="686"/>
      <c r="Z787" s="686"/>
    </row>
    <row r="788" ht="14.25" customHeight="1">
      <c r="K788" s="686"/>
      <c r="L788" s="686"/>
      <c r="M788" s="686"/>
      <c r="N788" s="686"/>
      <c r="O788" s="686"/>
      <c r="P788" s="686"/>
      <c r="Q788" s="686"/>
      <c r="R788" s="686"/>
      <c r="S788" s="686"/>
      <c r="T788" s="686"/>
      <c r="U788" s="686"/>
      <c r="V788" s="686"/>
      <c r="W788" s="686"/>
      <c r="X788" s="686"/>
      <c r="Y788" s="686"/>
      <c r="Z788" s="686"/>
    </row>
    <row r="789" ht="14.25" customHeight="1">
      <c r="K789" s="686"/>
      <c r="L789" s="686"/>
      <c r="M789" s="686"/>
      <c r="N789" s="686"/>
      <c r="O789" s="686"/>
      <c r="P789" s="686"/>
      <c r="Q789" s="686"/>
      <c r="R789" s="686"/>
      <c r="S789" s="686"/>
      <c r="T789" s="686"/>
      <c r="U789" s="686"/>
      <c r="V789" s="686"/>
      <c r="W789" s="686"/>
      <c r="X789" s="686"/>
      <c r="Y789" s="686"/>
      <c r="Z789" s="686"/>
    </row>
    <row r="790" ht="14.25" customHeight="1">
      <c r="K790" s="686"/>
      <c r="L790" s="686"/>
      <c r="M790" s="686"/>
      <c r="N790" s="686"/>
      <c r="O790" s="686"/>
      <c r="P790" s="686"/>
      <c r="Q790" s="686"/>
      <c r="R790" s="686"/>
      <c r="S790" s="686"/>
      <c r="T790" s="686"/>
      <c r="U790" s="686"/>
      <c r="V790" s="686"/>
      <c r="W790" s="686"/>
      <c r="X790" s="686"/>
      <c r="Y790" s="686"/>
      <c r="Z790" s="686"/>
    </row>
    <row r="791" ht="14.25" customHeight="1">
      <c r="K791" s="686"/>
      <c r="L791" s="686"/>
      <c r="M791" s="686"/>
      <c r="N791" s="686"/>
      <c r="O791" s="686"/>
      <c r="P791" s="686"/>
      <c r="Q791" s="686"/>
      <c r="R791" s="686"/>
      <c r="S791" s="686"/>
      <c r="T791" s="686"/>
      <c r="U791" s="686"/>
      <c r="V791" s="686"/>
      <c r="W791" s="686"/>
      <c r="X791" s="686"/>
      <c r="Y791" s="686"/>
      <c r="Z791" s="686"/>
    </row>
    <row r="792" ht="14.25" customHeight="1">
      <c r="K792" s="686"/>
      <c r="L792" s="686"/>
      <c r="M792" s="686"/>
      <c r="N792" s="686"/>
      <c r="O792" s="686"/>
      <c r="P792" s="686"/>
      <c r="Q792" s="686"/>
      <c r="R792" s="686"/>
      <c r="S792" s="686"/>
      <c r="T792" s="686"/>
      <c r="U792" s="686"/>
      <c r="V792" s="686"/>
      <c r="W792" s="686"/>
      <c r="X792" s="686"/>
      <c r="Y792" s="686"/>
      <c r="Z792" s="686"/>
    </row>
    <row r="793" ht="14.25" customHeight="1">
      <c r="K793" s="686"/>
      <c r="L793" s="686"/>
      <c r="M793" s="686"/>
      <c r="N793" s="686"/>
      <c r="O793" s="686"/>
      <c r="P793" s="686"/>
      <c r="Q793" s="686"/>
      <c r="R793" s="686"/>
      <c r="S793" s="686"/>
      <c r="T793" s="686"/>
      <c r="U793" s="686"/>
      <c r="V793" s="686"/>
      <c r="W793" s="686"/>
      <c r="X793" s="686"/>
      <c r="Y793" s="686"/>
      <c r="Z793" s="686"/>
    </row>
    <row r="794" ht="14.25" customHeight="1">
      <c r="K794" s="686"/>
      <c r="L794" s="686"/>
      <c r="M794" s="686"/>
      <c r="N794" s="686"/>
      <c r="O794" s="686"/>
      <c r="P794" s="686"/>
      <c r="Q794" s="686"/>
      <c r="R794" s="686"/>
      <c r="S794" s="686"/>
      <c r="T794" s="686"/>
      <c r="U794" s="686"/>
      <c r="V794" s="686"/>
      <c r="W794" s="686"/>
      <c r="X794" s="686"/>
      <c r="Y794" s="686"/>
      <c r="Z794" s="686"/>
    </row>
    <row r="795" ht="14.25" customHeight="1">
      <c r="K795" s="686"/>
      <c r="L795" s="686"/>
      <c r="M795" s="686"/>
      <c r="N795" s="686"/>
      <c r="O795" s="686"/>
      <c r="P795" s="686"/>
      <c r="Q795" s="686"/>
      <c r="R795" s="686"/>
      <c r="S795" s="686"/>
      <c r="T795" s="686"/>
      <c r="U795" s="686"/>
      <c r="V795" s="686"/>
      <c r="W795" s="686"/>
      <c r="X795" s="686"/>
      <c r="Y795" s="686"/>
      <c r="Z795" s="686"/>
    </row>
    <row r="796" ht="14.25" customHeight="1">
      <c r="K796" s="686"/>
      <c r="L796" s="686"/>
      <c r="M796" s="686"/>
      <c r="N796" s="686"/>
      <c r="O796" s="686"/>
      <c r="P796" s="686"/>
      <c r="Q796" s="686"/>
      <c r="R796" s="686"/>
      <c r="S796" s="686"/>
      <c r="T796" s="686"/>
      <c r="U796" s="686"/>
      <c r="V796" s="686"/>
      <c r="W796" s="686"/>
      <c r="X796" s="686"/>
      <c r="Y796" s="686"/>
      <c r="Z796" s="686"/>
    </row>
    <row r="797" ht="14.25" customHeight="1">
      <c r="K797" s="686"/>
      <c r="L797" s="686"/>
      <c r="M797" s="686"/>
      <c r="N797" s="686"/>
      <c r="O797" s="686"/>
      <c r="P797" s="686"/>
      <c r="Q797" s="686"/>
      <c r="R797" s="686"/>
      <c r="S797" s="686"/>
      <c r="T797" s="686"/>
      <c r="U797" s="686"/>
      <c r="V797" s="686"/>
      <c r="W797" s="686"/>
      <c r="X797" s="686"/>
      <c r="Y797" s="686"/>
      <c r="Z797" s="686"/>
    </row>
    <row r="798" ht="14.25" customHeight="1">
      <c r="K798" s="686"/>
      <c r="L798" s="686"/>
      <c r="M798" s="686"/>
      <c r="N798" s="686"/>
      <c r="O798" s="686"/>
      <c r="P798" s="686"/>
      <c r="Q798" s="686"/>
      <c r="R798" s="686"/>
      <c r="S798" s="686"/>
      <c r="T798" s="686"/>
      <c r="U798" s="686"/>
      <c r="V798" s="686"/>
      <c r="W798" s="686"/>
      <c r="X798" s="686"/>
      <c r="Y798" s="686"/>
      <c r="Z798" s="686"/>
    </row>
    <row r="799" ht="14.25" customHeight="1">
      <c r="K799" s="686"/>
      <c r="L799" s="686"/>
      <c r="M799" s="686"/>
      <c r="N799" s="686"/>
      <c r="O799" s="686"/>
      <c r="P799" s="686"/>
      <c r="Q799" s="686"/>
      <c r="R799" s="686"/>
      <c r="S799" s="686"/>
      <c r="T799" s="686"/>
      <c r="U799" s="686"/>
      <c r="V799" s="686"/>
      <c r="W799" s="686"/>
      <c r="X799" s="686"/>
      <c r="Y799" s="686"/>
      <c r="Z799" s="686"/>
    </row>
    <row r="800" ht="14.25" customHeight="1">
      <c r="K800" s="686"/>
      <c r="L800" s="686"/>
      <c r="M800" s="686"/>
      <c r="N800" s="686"/>
      <c r="O800" s="686"/>
      <c r="P800" s="686"/>
      <c r="Q800" s="686"/>
      <c r="R800" s="686"/>
      <c r="S800" s="686"/>
      <c r="T800" s="686"/>
      <c r="U800" s="686"/>
      <c r="V800" s="686"/>
      <c r="W800" s="686"/>
      <c r="X800" s="686"/>
      <c r="Y800" s="686"/>
      <c r="Z800" s="686"/>
    </row>
    <row r="801" ht="14.25" customHeight="1">
      <c r="K801" s="686"/>
      <c r="L801" s="686"/>
      <c r="M801" s="686"/>
      <c r="N801" s="686"/>
      <c r="O801" s="686"/>
      <c r="P801" s="686"/>
      <c r="Q801" s="686"/>
      <c r="R801" s="686"/>
      <c r="S801" s="686"/>
      <c r="T801" s="686"/>
      <c r="U801" s="686"/>
      <c r="V801" s="686"/>
      <c r="W801" s="686"/>
      <c r="X801" s="686"/>
      <c r="Y801" s="686"/>
      <c r="Z801" s="686"/>
    </row>
    <row r="802" ht="14.25" customHeight="1">
      <c r="K802" s="686"/>
      <c r="L802" s="686"/>
      <c r="M802" s="686"/>
      <c r="N802" s="686"/>
      <c r="O802" s="686"/>
      <c r="P802" s="686"/>
      <c r="Q802" s="686"/>
      <c r="R802" s="686"/>
      <c r="S802" s="686"/>
      <c r="T802" s="686"/>
      <c r="U802" s="686"/>
      <c r="V802" s="686"/>
      <c r="W802" s="686"/>
      <c r="X802" s="686"/>
      <c r="Y802" s="686"/>
      <c r="Z802" s="686"/>
    </row>
    <row r="803" ht="14.25" customHeight="1">
      <c r="K803" s="686"/>
      <c r="L803" s="686"/>
      <c r="M803" s="686"/>
      <c r="N803" s="686"/>
      <c r="O803" s="686"/>
      <c r="P803" s="686"/>
      <c r="Q803" s="686"/>
      <c r="R803" s="686"/>
      <c r="S803" s="686"/>
      <c r="T803" s="686"/>
      <c r="U803" s="686"/>
      <c r="V803" s="686"/>
      <c r="W803" s="686"/>
      <c r="X803" s="686"/>
      <c r="Y803" s="686"/>
      <c r="Z803" s="686"/>
    </row>
    <row r="804" ht="14.25" customHeight="1">
      <c r="K804" s="686"/>
      <c r="L804" s="686"/>
      <c r="M804" s="686"/>
      <c r="N804" s="686"/>
      <c r="O804" s="686"/>
      <c r="P804" s="686"/>
      <c r="Q804" s="686"/>
      <c r="R804" s="686"/>
      <c r="S804" s="686"/>
      <c r="T804" s="686"/>
      <c r="U804" s="686"/>
      <c r="V804" s="686"/>
      <c r="W804" s="686"/>
      <c r="X804" s="686"/>
      <c r="Y804" s="686"/>
      <c r="Z804" s="686"/>
    </row>
    <row r="805" ht="14.25" customHeight="1">
      <c r="K805" s="686"/>
      <c r="L805" s="686"/>
      <c r="M805" s="686"/>
      <c r="N805" s="686"/>
      <c r="O805" s="686"/>
      <c r="P805" s="686"/>
      <c r="Q805" s="686"/>
      <c r="R805" s="686"/>
      <c r="S805" s="686"/>
      <c r="T805" s="686"/>
      <c r="U805" s="686"/>
      <c r="V805" s="686"/>
      <c r="W805" s="686"/>
      <c r="X805" s="686"/>
      <c r="Y805" s="686"/>
      <c r="Z805" s="686"/>
    </row>
    <row r="806" ht="14.25" customHeight="1">
      <c r="K806" s="686"/>
      <c r="L806" s="686"/>
      <c r="M806" s="686"/>
      <c r="N806" s="686"/>
      <c r="O806" s="686"/>
      <c r="P806" s="686"/>
      <c r="Q806" s="686"/>
      <c r="R806" s="686"/>
      <c r="S806" s="686"/>
      <c r="T806" s="686"/>
      <c r="U806" s="686"/>
      <c r="V806" s="686"/>
      <c r="W806" s="686"/>
      <c r="X806" s="686"/>
      <c r="Y806" s="686"/>
      <c r="Z806" s="686"/>
    </row>
    <row r="807" ht="14.25" customHeight="1">
      <c r="K807" s="686"/>
      <c r="L807" s="686"/>
      <c r="M807" s="686"/>
      <c r="N807" s="686"/>
      <c r="O807" s="686"/>
      <c r="P807" s="686"/>
      <c r="Q807" s="686"/>
      <c r="R807" s="686"/>
      <c r="S807" s="686"/>
      <c r="T807" s="686"/>
      <c r="U807" s="686"/>
      <c r="V807" s="686"/>
      <c r="W807" s="686"/>
      <c r="X807" s="686"/>
      <c r="Y807" s="686"/>
      <c r="Z807" s="686"/>
    </row>
    <row r="808" ht="14.25" customHeight="1">
      <c r="K808" s="686"/>
      <c r="L808" s="686"/>
      <c r="M808" s="686"/>
      <c r="N808" s="686"/>
      <c r="O808" s="686"/>
      <c r="P808" s="686"/>
      <c r="Q808" s="686"/>
      <c r="R808" s="686"/>
      <c r="S808" s="686"/>
      <c r="T808" s="686"/>
      <c r="U808" s="686"/>
      <c r="V808" s="686"/>
      <c r="W808" s="686"/>
      <c r="X808" s="686"/>
      <c r="Y808" s="686"/>
      <c r="Z808" s="686"/>
    </row>
    <row r="809" ht="14.25" customHeight="1">
      <c r="K809" s="686"/>
      <c r="L809" s="686"/>
      <c r="M809" s="686"/>
      <c r="N809" s="686"/>
      <c r="O809" s="686"/>
      <c r="P809" s="686"/>
      <c r="Q809" s="686"/>
      <c r="R809" s="686"/>
      <c r="S809" s="686"/>
      <c r="T809" s="686"/>
      <c r="U809" s="686"/>
      <c r="V809" s="686"/>
      <c r="W809" s="686"/>
      <c r="X809" s="686"/>
      <c r="Y809" s="686"/>
      <c r="Z809" s="686"/>
    </row>
    <row r="810" ht="14.25" customHeight="1">
      <c r="K810" s="686"/>
      <c r="L810" s="686"/>
      <c r="M810" s="686"/>
      <c r="N810" s="686"/>
      <c r="O810" s="686"/>
      <c r="P810" s="686"/>
      <c r="Q810" s="686"/>
      <c r="R810" s="686"/>
      <c r="S810" s="686"/>
      <c r="T810" s="686"/>
      <c r="U810" s="686"/>
      <c r="V810" s="686"/>
      <c r="W810" s="686"/>
      <c r="X810" s="686"/>
      <c r="Y810" s="686"/>
      <c r="Z810" s="686"/>
    </row>
    <row r="811" ht="14.25" customHeight="1">
      <c r="K811" s="686"/>
      <c r="L811" s="686"/>
      <c r="M811" s="686"/>
      <c r="N811" s="686"/>
      <c r="O811" s="686"/>
      <c r="P811" s="686"/>
      <c r="Q811" s="686"/>
      <c r="R811" s="686"/>
      <c r="S811" s="686"/>
      <c r="T811" s="686"/>
      <c r="U811" s="686"/>
      <c r="V811" s="686"/>
      <c r="W811" s="686"/>
      <c r="X811" s="686"/>
      <c r="Y811" s="686"/>
      <c r="Z811" s="686"/>
    </row>
    <row r="812" ht="14.25" customHeight="1">
      <c r="K812" s="686"/>
      <c r="L812" s="686"/>
      <c r="M812" s="686"/>
      <c r="N812" s="686"/>
      <c r="O812" s="686"/>
      <c r="P812" s="686"/>
      <c r="Q812" s="686"/>
      <c r="R812" s="686"/>
      <c r="S812" s="686"/>
      <c r="T812" s="686"/>
      <c r="U812" s="686"/>
      <c r="V812" s="686"/>
      <c r="W812" s="686"/>
      <c r="X812" s="686"/>
      <c r="Y812" s="686"/>
      <c r="Z812" s="686"/>
    </row>
    <row r="813" ht="14.25" customHeight="1">
      <c r="K813" s="686"/>
      <c r="L813" s="686"/>
      <c r="M813" s="686"/>
      <c r="N813" s="686"/>
      <c r="O813" s="686"/>
      <c r="P813" s="686"/>
      <c r="Q813" s="686"/>
      <c r="R813" s="686"/>
      <c r="S813" s="686"/>
      <c r="T813" s="686"/>
      <c r="U813" s="686"/>
      <c r="V813" s="686"/>
      <c r="W813" s="686"/>
      <c r="X813" s="686"/>
      <c r="Y813" s="686"/>
      <c r="Z813" s="686"/>
    </row>
    <row r="814" ht="14.25" customHeight="1">
      <c r="K814" s="686"/>
      <c r="L814" s="686"/>
      <c r="M814" s="686"/>
      <c r="N814" s="686"/>
      <c r="O814" s="686"/>
      <c r="P814" s="686"/>
      <c r="Q814" s="686"/>
      <c r="R814" s="686"/>
      <c r="S814" s="686"/>
      <c r="T814" s="686"/>
      <c r="U814" s="686"/>
      <c r="V814" s="686"/>
      <c r="W814" s="686"/>
      <c r="X814" s="686"/>
      <c r="Y814" s="686"/>
      <c r="Z814" s="686"/>
    </row>
    <row r="815" ht="14.25" customHeight="1">
      <c r="K815" s="686"/>
      <c r="L815" s="686"/>
      <c r="M815" s="686"/>
      <c r="N815" s="686"/>
      <c r="O815" s="686"/>
      <c r="P815" s="686"/>
      <c r="Q815" s="686"/>
      <c r="R815" s="686"/>
      <c r="S815" s="686"/>
      <c r="T815" s="686"/>
      <c r="U815" s="686"/>
      <c r="V815" s="686"/>
      <c r="W815" s="686"/>
      <c r="X815" s="686"/>
      <c r="Y815" s="686"/>
      <c r="Z815" s="686"/>
    </row>
    <row r="816" ht="14.25" customHeight="1">
      <c r="K816" s="686"/>
      <c r="L816" s="686"/>
      <c r="M816" s="686"/>
      <c r="N816" s="686"/>
      <c r="O816" s="686"/>
      <c r="P816" s="686"/>
      <c r="Q816" s="686"/>
      <c r="R816" s="686"/>
      <c r="S816" s="686"/>
      <c r="T816" s="686"/>
      <c r="U816" s="686"/>
      <c r="V816" s="686"/>
      <c r="W816" s="686"/>
      <c r="X816" s="686"/>
      <c r="Y816" s="686"/>
      <c r="Z816" s="686"/>
    </row>
    <row r="817" ht="14.25" customHeight="1">
      <c r="K817" s="686"/>
      <c r="L817" s="686"/>
      <c r="M817" s="686"/>
      <c r="N817" s="686"/>
      <c r="O817" s="686"/>
      <c r="P817" s="686"/>
      <c r="Q817" s="686"/>
      <c r="R817" s="686"/>
      <c r="S817" s="686"/>
      <c r="T817" s="686"/>
      <c r="U817" s="686"/>
      <c r="V817" s="686"/>
      <c r="W817" s="686"/>
      <c r="X817" s="686"/>
      <c r="Y817" s="686"/>
      <c r="Z817" s="686"/>
    </row>
    <row r="818" ht="14.25" customHeight="1">
      <c r="K818" s="686"/>
      <c r="L818" s="686"/>
      <c r="M818" s="686"/>
      <c r="N818" s="686"/>
      <c r="O818" s="686"/>
      <c r="P818" s="686"/>
      <c r="Q818" s="686"/>
      <c r="R818" s="686"/>
      <c r="S818" s="686"/>
      <c r="T818" s="686"/>
      <c r="U818" s="686"/>
      <c r="V818" s="686"/>
      <c r="W818" s="686"/>
      <c r="X818" s="686"/>
      <c r="Y818" s="686"/>
      <c r="Z818" s="686"/>
    </row>
    <row r="819" ht="14.25" customHeight="1">
      <c r="K819" s="686"/>
      <c r="L819" s="686"/>
      <c r="M819" s="686"/>
      <c r="N819" s="686"/>
      <c r="O819" s="686"/>
      <c r="P819" s="686"/>
      <c r="Q819" s="686"/>
      <c r="R819" s="686"/>
      <c r="S819" s="686"/>
      <c r="T819" s="686"/>
      <c r="U819" s="686"/>
      <c r="V819" s="686"/>
      <c r="W819" s="686"/>
      <c r="X819" s="686"/>
      <c r="Y819" s="686"/>
      <c r="Z819" s="686"/>
    </row>
    <row r="820" ht="14.25" customHeight="1">
      <c r="K820" s="686"/>
      <c r="L820" s="686"/>
      <c r="M820" s="686"/>
      <c r="N820" s="686"/>
      <c r="O820" s="686"/>
      <c r="P820" s="686"/>
      <c r="Q820" s="686"/>
      <c r="R820" s="686"/>
      <c r="S820" s="686"/>
      <c r="T820" s="686"/>
      <c r="U820" s="686"/>
      <c r="V820" s="686"/>
      <c r="W820" s="686"/>
      <c r="X820" s="686"/>
      <c r="Y820" s="686"/>
      <c r="Z820" s="686"/>
    </row>
    <row r="821" ht="14.25" customHeight="1">
      <c r="K821" s="686"/>
      <c r="L821" s="686"/>
      <c r="M821" s="686"/>
      <c r="N821" s="686"/>
      <c r="O821" s="686"/>
      <c r="P821" s="686"/>
      <c r="Q821" s="686"/>
      <c r="R821" s="686"/>
      <c r="S821" s="686"/>
      <c r="T821" s="686"/>
      <c r="U821" s="686"/>
      <c r="V821" s="686"/>
      <c r="W821" s="686"/>
      <c r="X821" s="686"/>
      <c r="Y821" s="686"/>
      <c r="Z821" s="686"/>
    </row>
    <row r="822" ht="14.25" customHeight="1">
      <c r="K822" s="686"/>
      <c r="L822" s="686"/>
      <c r="M822" s="686"/>
      <c r="N822" s="686"/>
      <c r="O822" s="686"/>
      <c r="P822" s="686"/>
      <c r="Q822" s="686"/>
      <c r="R822" s="686"/>
      <c r="S822" s="686"/>
      <c r="T822" s="686"/>
      <c r="U822" s="686"/>
      <c r="V822" s="686"/>
      <c r="W822" s="686"/>
      <c r="X822" s="686"/>
      <c r="Y822" s="686"/>
      <c r="Z822" s="686"/>
    </row>
    <row r="823" ht="14.25" customHeight="1">
      <c r="K823" s="686"/>
      <c r="L823" s="686"/>
      <c r="M823" s="686"/>
      <c r="N823" s="686"/>
      <c r="O823" s="686"/>
      <c r="P823" s="686"/>
      <c r="Q823" s="686"/>
      <c r="R823" s="686"/>
      <c r="S823" s="686"/>
      <c r="T823" s="686"/>
      <c r="U823" s="686"/>
      <c r="V823" s="686"/>
      <c r="W823" s="686"/>
      <c r="X823" s="686"/>
      <c r="Y823" s="686"/>
      <c r="Z823" s="686"/>
    </row>
    <row r="824" ht="14.25" customHeight="1">
      <c r="K824" s="686"/>
      <c r="L824" s="686"/>
      <c r="M824" s="686"/>
      <c r="N824" s="686"/>
      <c r="O824" s="686"/>
      <c r="P824" s="686"/>
      <c r="Q824" s="686"/>
      <c r="R824" s="686"/>
      <c r="S824" s="686"/>
      <c r="T824" s="686"/>
      <c r="U824" s="686"/>
      <c r="V824" s="686"/>
      <c r="W824" s="686"/>
      <c r="X824" s="686"/>
      <c r="Y824" s="686"/>
      <c r="Z824" s="686"/>
    </row>
    <row r="825" ht="14.25" customHeight="1">
      <c r="K825" s="686"/>
      <c r="L825" s="686"/>
      <c r="M825" s="686"/>
      <c r="N825" s="686"/>
      <c r="O825" s="686"/>
      <c r="P825" s="686"/>
      <c r="Q825" s="686"/>
      <c r="R825" s="686"/>
      <c r="S825" s="686"/>
      <c r="T825" s="686"/>
      <c r="U825" s="686"/>
      <c r="V825" s="686"/>
      <c r="W825" s="686"/>
      <c r="X825" s="686"/>
      <c r="Y825" s="686"/>
      <c r="Z825" s="686"/>
    </row>
    <row r="826" ht="14.25" customHeight="1">
      <c r="K826" s="686"/>
      <c r="L826" s="686"/>
      <c r="M826" s="686"/>
      <c r="N826" s="686"/>
      <c r="O826" s="686"/>
      <c r="P826" s="686"/>
      <c r="Q826" s="686"/>
      <c r="R826" s="686"/>
      <c r="S826" s="686"/>
      <c r="T826" s="686"/>
      <c r="U826" s="686"/>
      <c r="V826" s="686"/>
      <c r="W826" s="686"/>
      <c r="X826" s="686"/>
      <c r="Y826" s="686"/>
      <c r="Z826" s="686"/>
    </row>
    <row r="827" ht="14.25" customHeight="1">
      <c r="K827" s="686"/>
      <c r="L827" s="686"/>
      <c r="M827" s="686"/>
      <c r="N827" s="686"/>
      <c r="O827" s="686"/>
      <c r="P827" s="686"/>
      <c r="Q827" s="686"/>
      <c r="R827" s="686"/>
      <c r="S827" s="686"/>
      <c r="T827" s="686"/>
      <c r="U827" s="686"/>
      <c r="V827" s="686"/>
      <c r="W827" s="686"/>
      <c r="X827" s="686"/>
      <c r="Y827" s="686"/>
      <c r="Z827" s="686"/>
    </row>
    <row r="828" ht="14.25" customHeight="1">
      <c r="K828" s="686"/>
      <c r="L828" s="686"/>
      <c r="M828" s="686"/>
      <c r="N828" s="686"/>
      <c r="O828" s="686"/>
      <c r="P828" s="686"/>
      <c r="Q828" s="686"/>
      <c r="R828" s="686"/>
      <c r="S828" s="686"/>
      <c r="T828" s="686"/>
      <c r="U828" s="686"/>
      <c r="V828" s="686"/>
      <c r="W828" s="686"/>
      <c r="X828" s="686"/>
      <c r="Y828" s="686"/>
      <c r="Z828" s="686"/>
    </row>
    <row r="829" ht="14.25" customHeight="1">
      <c r="K829" s="686"/>
      <c r="L829" s="686"/>
      <c r="M829" s="686"/>
      <c r="N829" s="686"/>
      <c r="O829" s="686"/>
      <c r="P829" s="686"/>
      <c r="Q829" s="686"/>
      <c r="R829" s="686"/>
      <c r="S829" s="686"/>
      <c r="T829" s="686"/>
      <c r="U829" s="686"/>
      <c r="V829" s="686"/>
      <c r="W829" s="686"/>
      <c r="X829" s="686"/>
      <c r="Y829" s="686"/>
      <c r="Z829" s="686"/>
    </row>
    <row r="830" ht="14.25" customHeight="1">
      <c r="K830" s="686"/>
      <c r="L830" s="686"/>
      <c r="M830" s="686"/>
      <c r="N830" s="686"/>
      <c r="O830" s="686"/>
      <c r="P830" s="686"/>
      <c r="Q830" s="686"/>
      <c r="R830" s="686"/>
      <c r="S830" s="686"/>
      <c r="T830" s="686"/>
      <c r="U830" s="686"/>
      <c r="V830" s="686"/>
      <c r="W830" s="686"/>
      <c r="X830" s="686"/>
      <c r="Y830" s="686"/>
      <c r="Z830" s="686"/>
    </row>
    <row r="831" ht="14.25" customHeight="1">
      <c r="K831" s="686"/>
      <c r="L831" s="686"/>
      <c r="M831" s="686"/>
      <c r="N831" s="686"/>
      <c r="O831" s="686"/>
      <c r="P831" s="686"/>
      <c r="Q831" s="686"/>
      <c r="R831" s="686"/>
      <c r="S831" s="686"/>
      <c r="T831" s="686"/>
      <c r="U831" s="686"/>
      <c r="V831" s="686"/>
      <c r="W831" s="686"/>
      <c r="X831" s="686"/>
      <c r="Y831" s="686"/>
      <c r="Z831" s="686"/>
    </row>
    <row r="832" ht="14.25" customHeight="1">
      <c r="K832" s="686"/>
      <c r="L832" s="686"/>
      <c r="M832" s="686"/>
      <c r="N832" s="686"/>
      <c r="O832" s="686"/>
      <c r="P832" s="686"/>
      <c r="Q832" s="686"/>
      <c r="R832" s="686"/>
      <c r="S832" s="686"/>
      <c r="T832" s="686"/>
      <c r="U832" s="686"/>
      <c r="V832" s="686"/>
      <c r="W832" s="686"/>
      <c r="X832" s="686"/>
      <c r="Y832" s="686"/>
      <c r="Z832" s="686"/>
    </row>
    <row r="833" ht="14.25" customHeight="1">
      <c r="K833" s="686"/>
      <c r="L833" s="686"/>
      <c r="M833" s="686"/>
      <c r="N833" s="686"/>
      <c r="O833" s="686"/>
      <c r="P833" s="686"/>
      <c r="Q833" s="686"/>
      <c r="R833" s="686"/>
      <c r="S833" s="686"/>
      <c r="T833" s="686"/>
      <c r="U833" s="686"/>
      <c r="V833" s="686"/>
      <c r="W833" s="686"/>
      <c r="X833" s="686"/>
      <c r="Y833" s="686"/>
      <c r="Z833" s="686"/>
    </row>
    <row r="834" ht="14.25" customHeight="1">
      <c r="K834" s="686"/>
      <c r="L834" s="686"/>
      <c r="M834" s="686"/>
      <c r="N834" s="686"/>
      <c r="O834" s="686"/>
      <c r="P834" s="686"/>
      <c r="Q834" s="686"/>
      <c r="R834" s="686"/>
      <c r="S834" s="686"/>
      <c r="T834" s="686"/>
      <c r="U834" s="686"/>
      <c r="V834" s="686"/>
      <c r="W834" s="686"/>
      <c r="X834" s="686"/>
      <c r="Y834" s="686"/>
      <c r="Z834" s="686"/>
    </row>
    <row r="835" ht="14.25" customHeight="1">
      <c r="K835" s="686"/>
      <c r="L835" s="686"/>
      <c r="M835" s="686"/>
      <c r="N835" s="686"/>
      <c r="O835" s="686"/>
      <c r="P835" s="686"/>
      <c r="Q835" s="686"/>
      <c r="R835" s="686"/>
      <c r="S835" s="686"/>
      <c r="T835" s="686"/>
      <c r="U835" s="686"/>
      <c r="V835" s="686"/>
      <c r="W835" s="686"/>
      <c r="X835" s="686"/>
      <c r="Y835" s="686"/>
      <c r="Z835" s="686"/>
    </row>
    <row r="836" ht="14.25" customHeight="1">
      <c r="K836" s="686"/>
      <c r="L836" s="686"/>
      <c r="M836" s="686"/>
      <c r="N836" s="686"/>
      <c r="O836" s="686"/>
      <c r="P836" s="686"/>
      <c r="Q836" s="686"/>
      <c r="R836" s="686"/>
      <c r="S836" s="686"/>
      <c r="T836" s="686"/>
      <c r="U836" s="686"/>
      <c r="V836" s="686"/>
      <c r="W836" s="686"/>
      <c r="X836" s="686"/>
      <c r="Y836" s="686"/>
      <c r="Z836" s="686"/>
    </row>
    <row r="837" ht="14.25" customHeight="1">
      <c r="K837" s="686"/>
      <c r="L837" s="686"/>
      <c r="M837" s="686"/>
      <c r="N837" s="686"/>
      <c r="O837" s="686"/>
      <c r="P837" s="686"/>
      <c r="Q837" s="686"/>
      <c r="R837" s="686"/>
      <c r="S837" s="686"/>
      <c r="T837" s="686"/>
      <c r="U837" s="686"/>
      <c r="V837" s="686"/>
      <c r="W837" s="686"/>
      <c r="X837" s="686"/>
      <c r="Y837" s="686"/>
      <c r="Z837" s="686"/>
    </row>
    <row r="838" ht="14.25" customHeight="1">
      <c r="K838" s="686"/>
      <c r="L838" s="686"/>
      <c r="M838" s="686"/>
      <c r="N838" s="686"/>
      <c r="O838" s="686"/>
      <c r="P838" s="686"/>
      <c r="Q838" s="686"/>
      <c r="R838" s="686"/>
      <c r="S838" s="686"/>
      <c r="T838" s="686"/>
      <c r="U838" s="686"/>
      <c r="V838" s="686"/>
      <c r="W838" s="686"/>
      <c r="X838" s="686"/>
      <c r="Y838" s="686"/>
      <c r="Z838" s="686"/>
    </row>
    <row r="839" ht="14.25" customHeight="1">
      <c r="K839" s="686"/>
      <c r="L839" s="686"/>
      <c r="M839" s="686"/>
      <c r="N839" s="686"/>
      <c r="O839" s="686"/>
      <c r="P839" s="686"/>
      <c r="Q839" s="686"/>
      <c r="R839" s="686"/>
      <c r="S839" s="686"/>
      <c r="T839" s="686"/>
      <c r="U839" s="686"/>
      <c r="V839" s="686"/>
      <c r="W839" s="686"/>
      <c r="X839" s="686"/>
      <c r="Y839" s="686"/>
      <c r="Z839" s="686"/>
    </row>
    <row r="840" ht="14.25" customHeight="1">
      <c r="K840" s="686"/>
      <c r="L840" s="686"/>
      <c r="M840" s="686"/>
      <c r="N840" s="686"/>
      <c r="O840" s="686"/>
      <c r="P840" s="686"/>
      <c r="Q840" s="686"/>
      <c r="R840" s="686"/>
      <c r="S840" s="686"/>
      <c r="T840" s="686"/>
      <c r="U840" s="686"/>
      <c r="V840" s="686"/>
      <c r="W840" s="686"/>
      <c r="X840" s="686"/>
      <c r="Y840" s="686"/>
      <c r="Z840" s="686"/>
    </row>
    <row r="841" ht="14.25" customHeight="1">
      <c r="K841" s="686"/>
      <c r="L841" s="686"/>
      <c r="M841" s="686"/>
      <c r="N841" s="686"/>
      <c r="O841" s="686"/>
      <c r="P841" s="686"/>
      <c r="Q841" s="686"/>
      <c r="R841" s="686"/>
      <c r="S841" s="686"/>
      <c r="T841" s="686"/>
      <c r="U841" s="686"/>
      <c r="V841" s="686"/>
      <c r="W841" s="686"/>
      <c r="X841" s="686"/>
      <c r="Y841" s="686"/>
      <c r="Z841" s="686"/>
    </row>
    <row r="842" ht="14.25" customHeight="1">
      <c r="K842" s="686"/>
      <c r="L842" s="686"/>
      <c r="M842" s="686"/>
      <c r="N842" s="686"/>
      <c r="O842" s="686"/>
      <c r="P842" s="686"/>
      <c r="Q842" s="686"/>
      <c r="R842" s="686"/>
      <c r="S842" s="686"/>
      <c r="T842" s="686"/>
      <c r="U842" s="686"/>
      <c r="V842" s="686"/>
      <c r="W842" s="686"/>
      <c r="X842" s="686"/>
      <c r="Y842" s="686"/>
      <c r="Z842" s="686"/>
    </row>
    <row r="843" ht="14.25" customHeight="1">
      <c r="K843" s="686"/>
      <c r="L843" s="686"/>
      <c r="M843" s="686"/>
      <c r="N843" s="686"/>
      <c r="O843" s="686"/>
      <c r="P843" s="686"/>
      <c r="Q843" s="686"/>
      <c r="R843" s="686"/>
      <c r="S843" s="686"/>
      <c r="T843" s="686"/>
      <c r="U843" s="686"/>
      <c r="V843" s="686"/>
      <c r="W843" s="686"/>
      <c r="X843" s="686"/>
      <c r="Y843" s="686"/>
      <c r="Z843" s="686"/>
    </row>
    <row r="844" ht="14.25" customHeight="1">
      <c r="K844" s="686"/>
      <c r="L844" s="686"/>
      <c r="M844" s="686"/>
      <c r="N844" s="686"/>
      <c r="O844" s="686"/>
      <c r="P844" s="686"/>
      <c r="Q844" s="686"/>
      <c r="R844" s="686"/>
      <c r="S844" s="686"/>
      <c r="T844" s="686"/>
      <c r="U844" s="686"/>
      <c r="V844" s="686"/>
      <c r="W844" s="686"/>
      <c r="X844" s="686"/>
      <c r="Y844" s="686"/>
      <c r="Z844" s="686"/>
    </row>
    <row r="845" ht="14.25" customHeight="1">
      <c r="K845" s="686"/>
      <c r="L845" s="686"/>
      <c r="M845" s="686"/>
      <c r="N845" s="686"/>
      <c r="O845" s="686"/>
      <c r="P845" s="686"/>
      <c r="Q845" s="686"/>
      <c r="R845" s="686"/>
      <c r="S845" s="686"/>
      <c r="T845" s="686"/>
      <c r="U845" s="686"/>
      <c r="V845" s="686"/>
      <c r="W845" s="686"/>
      <c r="X845" s="686"/>
      <c r="Y845" s="686"/>
      <c r="Z845" s="686"/>
    </row>
    <row r="846" ht="14.25" customHeight="1">
      <c r="K846" s="686"/>
      <c r="L846" s="686"/>
      <c r="M846" s="686"/>
      <c r="N846" s="686"/>
      <c r="O846" s="686"/>
      <c r="P846" s="686"/>
      <c r="Q846" s="686"/>
      <c r="R846" s="686"/>
      <c r="S846" s="686"/>
      <c r="T846" s="686"/>
      <c r="U846" s="686"/>
      <c r="V846" s="686"/>
      <c r="W846" s="686"/>
      <c r="X846" s="686"/>
      <c r="Y846" s="686"/>
      <c r="Z846" s="686"/>
    </row>
    <row r="847" ht="14.25" customHeight="1">
      <c r="K847" s="686"/>
      <c r="L847" s="686"/>
      <c r="M847" s="686"/>
      <c r="N847" s="686"/>
      <c r="O847" s="686"/>
      <c r="P847" s="686"/>
      <c r="Q847" s="686"/>
      <c r="R847" s="686"/>
      <c r="S847" s="686"/>
      <c r="T847" s="686"/>
      <c r="U847" s="686"/>
      <c r="V847" s="686"/>
      <c r="W847" s="686"/>
      <c r="X847" s="686"/>
      <c r="Y847" s="686"/>
      <c r="Z847" s="686"/>
    </row>
    <row r="848" ht="14.25" customHeight="1">
      <c r="K848" s="686"/>
      <c r="L848" s="686"/>
      <c r="M848" s="686"/>
      <c r="N848" s="686"/>
      <c r="O848" s="686"/>
      <c r="P848" s="686"/>
      <c r="Q848" s="686"/>
      <c r="R848" s="686"/>
      <c r="S848" s="686"/>
      <c r="T848" s="686"/>
      <c r="U848" s="686"/>
      <c r="V848" s="686"/>
      <c r="W848" s="686"/>
      <c r="X848" s="686"/>
      <c r="Y848" s="686"/>
      <c r="Z848" s="686"/>
    </row>
    <row r="849" ht="14.25" customHeight="1">
      <c r="K849" s="686"/>
      <c r="L849" s="686"/>
      <c r="M849" s="686"/>
      <c r="N849" s="686"/>
      <c r="O849" s="686"/>
      <c r="P849" s="686"/>
      <c r="Q849" s="686"/>
      <c r="R849" s="686"/>
      <c r="S849" s="686"/>
      <c r="T849" s="686"/>
      <c r="U849" s="686"/>
      <c r="V849" s="686"/>
      <c r="W849" s="686"/>
      <c r="X849" s="686"/>
      <c r="Y849" s="686"/>
      <c r="Z849" s="686"/>
    </row>
    <row r="850" ht="14.25" customHeight="1">
      <c r="K850" s="686"/>
      <c r="L850" s="686"/>
      <c r="M850" s="686"/>
      <c r="N850" s="686"/>
      <c r="O850" s="686"/>
      <c r="P850" s="686"/>
      <c r="Q850" s="686"/>
      <c r="R850" s="686"/>
      <c r="S850" s="686"/>
      <c r="T850" s="686"/>
      <c r="U850" s="686"/>
      <c r="V850" s="686"/>
      <c r="W850" s="686"/>
      <c r="X850" s="686"/>
      <c r="Y850" s="686"/>
      <c r="Z850" s="686"/>
    </row>
    <row r="851" ht="14.25" customHeight="1">
      <c r="K851" s="686"/>
      <c r="L851" s="686"/>
      <c r="M851" s="686"/>
      <c r="N851" s="686"/>
      <c r="O851" s="686"/>
      <c r="P851" s="686"/>
      <c r="Q851" s="686"/>
      <c r="R851" s="686"/>
      <c r="S851" s="686"/>
      <c r="T851" s="686"/>
      <c r="U851" s="686"/>
      <c r="V851" s="686"/>
      <c r="W851" s="686"/>
      <c r="X851" s="686"/>
      <c r="Y851" s="686"/>
      <c r="Z851" s="686"/>
    </row>
    <row r="852" ht="14.25" customHeight="1">
      <c r="K852" s="686"/>
      <c r="L852" s="686"/>
      <c r="M852" s="686"/>
      <c r="N852" s="686"/>
      <c r="O852" s="686"/>
      <c r="P852" s="686"/>
      <c r="Q852" s="686"/>
      <c r="R852" s="686"/>
      <c r="S852" s="686"/>
      <c r="T852" s="686"/>
      <c r="U852" s="686"/>
      <c r="V852" s="686"/>
      <c r="W852" s="686"/>
      <c r="X852" s="686"/>
      <c r="Y852" s="686"/>
      <c r="Z852" s="686"/>
    </row>
    <row r="853" ht="14.25" customHeight="1">
      <c r="K853" s="686"/>
      <c r="L853" s="686"/>
      <c r="M853" s="686"/>
      <c r="N853" s="686"/>
      <c r="O853" s="686"/>
      <c r="P853" s="686"/>
      <c r="Q853" s="686"/>
      <c r="R853" s="686"/>
      <c r="S853" s="686"/>
      <c r="T853" s="686"/>
      <c r="U853" s="686"/>
      <c r="V853" s="686"/>
      <c r="W853" s="686"/>
      <c r="X853" s="686"/>
      <c r="Y853" s="686"/>
      <c r="Z853" s="686"/>
    </row>
    <row r="854" ht="14.25" customHeight="1">
      <c r="K854" s="686"/>
      <c r="L854" s="686"/>
      <c r="M854" s="686"/>
      <c r="N854" s="686"/>
      <c r="O854" s="686"/>
      <c r="P854" s="686"/>
      <c r="Q854" s="686"/>
      <c r="R854" s="686"/>
      <c r="S854" s="686"/>
      <c r="T854" s="686"/>
      <c r="U854" s="686"/>
      <c r="V854" s="686"/>
      <c r="W854" s="686"/>
      <c r="X854" s="686"/>
      <c r="Y854" s="686"/>
      <c r="Z854" s="686"/>
    </row>
    <row r="855" ht="14.25" customHeight="1">
      <c r="K855" s="686"/>
      <c r="L855" s="686"/>
      <c r="M855" s="686"/>
      <c r="N855" s="686"/>
      <c r="O855" s="686"/>
      <c r="P855" s="686"/>
      <c r="Q855" s="686"/>
      <c r="R855" s="686"/>
      <c r="S855" s="686"/>
      <c r="T855" s="686"/>
      <c r="U855" s="686"/>
      <c r="V855" s="686"/>
      <c r="W855" s="686"/>
      <c r="X855" s="686"/>
      <c r="Y855" s="686"/>
      <c r="Z855" s="686"/>
    </row>
    <row r="856" ht="14.25" customHeight="1">
      <c r="K856" s="686"/>
      <c r="L856" s="686"/>
      <c r="M856" s="686"/>
      <c r="N856" s="686"/>
      <c r="O856" s="686"/>
      <c r="P856" s="686"/>
      <c r="Q856" s="686"/>
      <c r="R856" s="686"/>
      <c r="S856" s="686"/>
      <c r="T856" s="686"/>
      <c r="U856" s="686"/>
      <c r="V856" s="686"/>
      <c r="W856" s="686"/>
      <c r="X856" s="686"/>
      <c r="Y856" s="686"/>
      <c r="Z856" s="686"/>
    </row>
    <row r="857" ht="14.25" customHeight="1">
      <c r="K857" s="686"/>
      <c r="L857" s="686"/>
      <c r="M857" s="686"/>
      <c r="N857" s="686"/>
      <c r="O857" s="686"/>
      <c r="P857" s="686"/>
      <c r="Q857" s="686"/>
      <c r="R857" s="686"/>
      <c r="S857" s="686"/>
      <c r="T857" s="686"/>
      <c r="U857" s="686"/>
      <c r="V857" s="686"/>
      <c r="W857" s="686"/>
      <c r="X857" s="686"/>
      <c r="Y857" s="686"/>
      <c r="Z857" s="686"/>
    </row>
    <row r="858" ht="14.25" customHeight="1">
      <c r="K858" s="686"/>
      <c r="L858" s="686"/>
      <c r="M858" s="686"/>
      <c r="N858" s="686"/>
      <c r="O858" s="686"/>
      <c r="P858" s="686"/>
      <c r="Q858" s="686"/>
      <c r="R858" s="686"/>
      <c r="S858" s="686"/>
      <c r="T858" s="686"/>
      <c r="U858" s="686"/>
      <c r="V858" s="686"/>
      <c r="W858" s="686"/>
      <c r="X858" s="686"/>
      <c r="Y858" s="686"/>
      <c r="Z858" s="686"/>
    </row>
    <row r="859" ht="14.25" customHeight="1">
      <c r="K859" s="686"/>
      <c r="L859" s="686"/>
      <c r="M859" s="686"/>
      <c r="N859" s="686"/>
      <c r="O859" s="686"/>
      <c r="P859" s="686"/>
      <c r="Q859" s="686"/>
      <c r="R859" s="686"/>
      <c r="S859" s="686"/>
      <c r="T859" s="686"/>
      <c r="U859" s="686"/>
      <c r="V859" s="686"/>
      <c r="W859" s="686"/>
      <c r="X859" s="686"/>
      <c r="Y859" s="686"/>
      <c r="Z859" s="686"/>
    </row>
    <row r="860" ht="14.25" customHeight="1">
      <c r="K860" s="686"/>
      <c r="L860" s="686"/>
      <c r="M860" s="686"/>
      <c r="N860" s="686"/>
      <c r="O860" s="686"/>
      <c r="P860" s="686"/>
      <c r="Q860" s="686"/>
      <c r="R860" s="686"/>
      <c r="S860" s="686"/>
      <c r="T860" s="686"/>
      <c r="U860" s="686"/>
      <c r="V860" s="686"/>
      <c r="W860" s="686"/>
      <c r="X860" s="686"/>
      <c r="Y860" s="686"/>
      <c r="Z860" s="686"/>
    </row>
    <row r="861" ht="14.25" customHeight="1">
      <c r="K861" s="686"/>
      <c r="L861" s="686"/>
      <c r="M861" s="686"/>
      <c r="N861" s="686"/>
      <c r="O861" s="686"/>
      <c r="P861" s="686"/>
      <c r="Q861" s="686"/>
      <c r="R861" s="686"/>
      <c r="S861" s="686"/>
      <c r="T861" s="686"/>
      <c r="U861" s="686"/>
      <c r="V861" s="686"/>
      <c r="W861" s="686"/>
      <c r="X861" s="686"/>
      <c r="Y861" s="686"/>
      <c r="Z861" s="686"/>
    </row>
    <row r="862" ht="14.25" customHeight="1">
      <c r="K862" s="686"/>
      <c r="L862" s="686"/>
      <c r="M862" s="686"/>
      <c r="N862" s="686"/>
      <c r="O862" s="686"/>
      <c r="P862" s="686"/>
      <c r="Q862" s="686"/>
      <c r="R862" s="686"/>
      <c r="S862" s="686"/>
      <c r="T862" s="686"/>
      <c r="U862" s="686"/>
      <c r="V862" s="686"/>
      <c r="W862" s="686"/>
      <c r="X862" s="686"/>
      <c r="Y862" s="686"/>
      <c r="Z862" s="686"/>
    </row>
    <row r="863" ht="14.25" customHeight="1">
      <c r="K863" s="686"/>
      <c r="L863" s="686"/>
      <c r="M863" s="686"/>
      <c r="N863" s="686"/>
      <c r="O863" s="686"/>
      <c r="P863" s="686"/>
      <c r="Q863" s="686"/>
      <c r="R863" s="686"/>
      <c r="S863" s="686"/>
      <c r="T863" s="686"/>
      <c r="U863" s="686"/>
      <c r="V863" s="686"/>
      <c r="W863" s="686"/>
      <c r="X863" s="686"/>
      <c r="Y863" s="686"/>
      <c r="Z863" s="686"/>
    </row>
    <row r="864" ht="14.25" customHeight="1">
      <c r="K864" s="686"/>
      <c r="L864" s="686"/>
      <c r="M864" s="686"/>
      <c r="N864" s="686"/>
      <c r="O864" s="686"/>
      <c r="P864" s="686"/>
      <c r="Q864" s="686"/>
      <c r="R864" s="686"/>
      <c r="S864" s="686"/>
      <c r="T864" s="686"/>
      <c r="U864" s="686"/>
      <c r="V864" s="686"/>
      <c r="W864" s="686"/>
      <c r="X864" s="686"/>
      <c r="Y864" s="686"/>
      <c r="Z864" s="686"/>
    </row>
    <row r="865" ht="14.25" customHeight="1">
      <c r="K865" s="686"/>
      <c r="L865" s="686"/>
      <c r="M865" s="686"/>
      <c r="N865" s="686"/>
      <c r="O865" s="686"/>
      <c r="P865" s="686"/>
      <c r="Q865" s="686"/>
      <c r="R865" s="686"/>
      <c r="S865" s="686"/>
      <c r="T865" s="686"/>
      <c r="U865" s="686"/>
      <c r="V865" s="686"/>
      <c r="W865" s="686"/>
      <c r="X865" s="686"/>
      <c r="Y865" s="686"/>
      <c r="Z865" s="686"/>
    </row>
    <row r="866" ht="14.25" customHeight="1">
      <c r="K866" s="686"/>
      <c r="L866" s="686"/>
      <c r="M866" s="686"/>
      <c r="N866" s="686"/>
      <c r="O866" s="686"/>
      <c r="P866" s="686"/>
      <c r="Q866" s="686"/>
      <c r="R866" s="686"/>
      <c r="S866" s="686"/>
      <c r="T866" s="686"/>
      <c r="U866" s="686"/>
      <c r="V866" s="686"/>
      <c r="W866" s="686"/>
      <c r="X866" s="686"/>
      <c r="Y866" s="686"/>
      <c r="Z866" s="686"/>
    </row>
    <row r="867" ht="14.25" customHeight="1">
      <c r="K867" s="686"/>
      <c r="L867" s="686"/>
      <c r="M867" s="686"/>
      <c r="N867" s="686"/>
      <c r="O867" s="686"/>
      <c r="P867" s="686"/>
      <c r="Q867" s="686"/>
      <c r="R867" s="686"/>
      <c r="S867" s="686"/>
      <c r="T867" s="686"/>
      <c r="U867" s="686"/>
      <c r="V867" s="686"/>
      <c r="W867" s="686"/>
      <c r="X867" s="686"/>
      <c r="Y867" s="686"/>
      <c r="Z867" s="686"/>
    </row>
    <row r="868" ht="14.25" customHeight="1">
      <c r="K868" s="686"/>
      <c r="L868" s="686"/>
      <c r="M868" s="686"/>
      <c r="N868" s="686"/>
      <c r="O868" s="686"/>
      <c r="P868" s="686"/>
      <c r="Q868" s="686"/>
      <c r="R868" s="686"/>
      <c r="S868" s="686"/>
      <c r="T868" s="686"/>
      <c r="U868" s="686"/>
      <c r="V868" s="686"/>
      <c r="W868" s="686"/>
      <c r="X868" s="686"/>
      <c r="Y868" s="686"/>
      <c r="Z868" s="686"/>
    </row>
    <row r="869" ht="14.25" customHeight="1">
      <c r="K869" s="686"/>
      <c r="L869" s="686"/>
      <c r="M869" s="686"/>
      <c r="N869" s="686"/>
      <c r="O869" s="686"/>
      <c r="P869" s="686"/>
      <c r="Q869" s="686"/>
      <c r="R869" s="686"/>
      <c r="S869" s="686"/>
      <c r="T869" s="686"/>
      <c r="U869" s="686"/>
      <c r="V869" s="686"/>
      <c r="W869" s="686"/>
      <c r="X869" s="686"/>
      <c r="Y869" s="686"/>
      <c r="Z869" s="686"/>
    </row>
    <row r="870" ht="14.25" customHeight="1">
      <c r="K870" s="686"/>
      <c r="L870" s="686"/>
      <c r="M870" s="686"/>
      <c r="N870" s="686"/>
      <c r="O870" s="686"/>
      <c r="P870" s="686"/>
      <c r="Q870" s="686"/>
      <c r="R870" s="686"/>
      <c r="S870" s="686"/>
      <c r="T870" s="686"/>
      <c r="U870" s="686"/>
      <c r="V870" s="686"/>
      <c r="W870" s="686"/>
      <c r="X870" s="686"/>
      <c r="Y870" s="686"/>
      <c r="Z870" s="686"/>
    </row>
    <row r="871" ht="14.25" customHeight="1">
      <c r="K871" s="686"/>
      <c r="L871" s="686"/>
      <c r="M871" s="686"/>
      <c r="N871" s="686"/>
      <c r="O871" s="686"/>
      <c r="P871" s="686"/>
      <c r="Q871" s="686"/>
      <c r="R871" s="686"/>
      <c r="S871" s="686"/>
      <c r="T871" s="686"/>
      <c r="U871" s="686"/>
      <c r="V871" s="686"/>
      <c r="W871" s="686"/>
      <c r="X871" s="686"/>
      <c r="Y871" s="686"/>
      <c r="Z871" s="686"/>
    </row>
    <row r="872" ht="14.25" customHeight="1">
      <c r="K872" s="686"/>
      <c r="L872" s="686"/>
      <c r="M872" s="686"/>
      <c r="N872" s="686"/>
      <c r="O872" s="686"/>
      <c r="P872" s="686"/>
      <c r="Q872" s="686"/>
      <c r="R872" s="686"/>
      <c r="S872" s="686"/>
      <c r="T872" s="686"/>
      <c r="U872" s="686"/>
      <c r="V872" s="686"/>
      <c r="W872" s="686"/>
      <c r="X872" s="686"/>
      <c r="Y872" s="686"/>
      <c r="Z872" s="686"/>
    </row>
    <row r="873" ht="14.25" customHeight="1">
      <c r="K873" s="686"/>
      <c r="L873" s="686"/>
      <c r="M873" s="686"/>
      <c r="N873" s="686"/>
      <c r="O873" s="686"/>
      <c r="P873" s="686"/>
      <c r="Q873" s="686"/>
      <c r="R873" s="686"/>
      <c r="S873" s="686"/>
      <c r="T873" s="686"/>
      <c r="U873" s="686"/>
      <c r="V873" s="686"/>
      <c r="W873" s="686"/>
      <c r="X873" s="686"/>
      <c r="Y873" s="686"/>
      <c r="Z873" s="686"/>
    </row>
    <row r="874" ht="14.25" customHeight="1">
      <c r="K874" s="686"/>
      <c r="L874" s="686"/>
      <c r="M874" s="686"/>
      <c r="N874" s="686"/>
      <c r="O874" s="686"/>
      <c r="P874" s="686"/>
      <c r="Q874" s="686"/>
      <c r="R874" s="686"/>
      <c r="S874" s="686"/>
      <c r="T874" s="686"/>
      <c r="U874" s="686"/>
      <c r="V874" s="686"/>
      <c r="W874" s="686"/>
      <c r="X874" s="686"/>
      <c r="Y874" s="686"/>
      <c r="Z874" s="686"/>
    </row>
    <row r="875" ht="14.25" customHeight="1">
      <c r="K875" s="686"/>
      <c r="L875" s="686"/>
      <c r="M875" s="686"/>
      <c r="N875" s="686"/>
      <c r="O875" s="686"/>
      <c r="P875" s="686"/>
      <c r="Q875" s="686"/>
      <c r="R875" s="686"/>
      <c r="S875" s="686"/>
      <c r="T875" s="686"/>
      <c r="U875" s="686"/>
      <c r="V875" s="686"/>
      <c r="W875" s="686"/>
      <c r="X875" s="686"/>
      <c r="Y875" s="686"/>
      <c r="Z875" s="686"/>
    </row>
    <row r="876" ht="14.25" customHeight="1">
      <c r="K876" s="686"/>
      <c r="L876" s="686"/>
      <c r="M876" s="686"/>
      <c r="N876" s="686"/>
      <c r="O876" s="686"/>
      <c r="P876" s="686"/>
      <c r="Q876" s="686"/>
      <c r="R876" s="686"/>
      <c r="S876" s="686"/>
      <c r="T876" s="686"/>
      <c r="U876" s="686"/>
      <c r="V876" s="686"/>
      <c r="W876" s="686"/>
      <c r="X876" s="686"/>
      <c r="Y876" s="686"/>
      <c r="Z876" s="686"/>
    </row>
    <row r="877" ht="14.25" customHeight="1">
      <c r="K877" s="686"/>
      <c r="L877" s="686"/>
      <c r="M877" s="686"/>
      <c r="N877" s="686"/>
      <c r="O877" s="686"/>
      <c r="P877" s="686"/>
      <c r="Q877" s="686"/>
      <c r="R877" s="686"/>
      <c r="S877" s="686"/>
      <c r="T877" s="686"/>
      <c r="U877" s="686"/>
      <c r="V877" s="686"/>
      <c r="W877" s="686"/>
      <c r="X877" s="686"/>
      <c r="Y877" s="686"/>
      <c r="Z877" s="686"/>
    </row>
    <row r="878" ht="14.25" customHeight="1">
      <c r="K878" s="686"/>
      <c r="L878" s="686"/>
      <c r="M878" s="686"/>
      <c r="N878" s="686"/>
      <c r="O878" s="686"/>
      <c r="P878" s="686"/>
      <c r="Q878" s="686"/>
      <c r="R878" s="686"/>
      <c r="S878" s="686"/>
      <c r="T878" s="686"/>
      <c r="U878" s="686"/>
      <c r="V878" s="686"/>
      <c r="W878" s="686"/>
      <c r="X878" s="686"/>
      <c r="Y878" s="686"/>
      <c r="Z878" s="686"/>
    </row>
    <row r="879" ht="14.25" customHeight="1">
      <c r="K879" s="686"/>
      <c r="L879" s="686"/>
      <c r="M879" s="686"/>
      <c r="N879" s="686"/>
      <c r="O879" s="686"/>
      <c r="P879" s="686"/>
      <c r="Q879" s="686"/>
      <c r="R879" s="686"/>
      <c r="S879" s="686"/>
      <c r="T879" s="686"/>
      <c r="U879" s="686"/>
      <c r="V879" s="686"/>
      <c r="W879" s="686"/>
      <c r="X879" s="686"/>
      <c r="Y879" s="686"/>
      <c r="Z879" s="686"/>
    </row>
    <row r="880" ht="14.25" customHeight="1">
      <c r="K880" s="686"/>
      <c r="L880" s="686"/>
      <c r="M880" s="686"/>
      <c r="N880" s="686"/>
      <c r="O880" s="686"/>
      <c r="P880" s="686"/>
      <c r="Q880" s="686"/>
      <c r="R880" s="686"/>
      <c r="S880" s="686"/>
      <c r="T880" s="686"/>
      <c r="U880" s="686"/>
      <c r="V880" s="686"/>
      <c r="W880" s="686"/>
      <c r="X880" s="686"/>
      <c r="Y880" s="686"/>
      <c r="Z880" s="686"/>
    </row>
    <row r="881" ht="14.25" customHeight="1">
      <c r="K881" s="686"/>
      <c r="L881" s="686"/>
      <c r="M881" s="686"/>
      <c r="N881" s="686"/>
      <c r="O881" s="686"/>
      <c r="P881" s="686"/>
      <c r="Q881" s="686"/>
      <c r="R881" s="686"/>
      <c r="S881" s="686"/>
      <c r="T881" s="686"/>
      <c r="U881" s="686"/>
      <c r="V881" s="686"/>
      <c r="W881" s="686"/>
      <c r="X881" s="686"/>
      <c r="Y881" s="686"/>
      <c r="Z881" s="686"/>
    </row>
    <row r="882" ht="14.25" customHeight="1">
      <c r="K882" s="686"/>
      <c r="L882" s="686"/>
      <c r="M882" s="686"/>
      <c r="N882" s="686"/>
      <c r="O882" s="686"/>
      <c r="P882" s="686"/>
      <c r="Q882" s="686"/>
      <c r="R882" s="686"/>
      <c r="S882" s="686"/>
      <c r="T882" s="686"/>
      <c r="U882" s="686"/>
      <c r="V882" s="686"/>
      <c r="W882" s="686"/>
      <c r="X882" s="686"/>
      <c r="Y882" s="686"/>
      <c r="Z882" s="686"/>
    </row>
    <row r="883" ht="14.25" customHeight="1">
      <c r="K883" s="686"/>
      <c r="L883" s="686"/>
      <c r="M883" s="686"/>
      <c r="N883" s="686"/>
      <c r="O883" s="686"/>
      <c r="P883" s="686"/>
      <c r="Q883" s="686"/>
      <c r="R883" s="686"/>
      <c r="S883" s="686"/>
      <c r="T883" s="686"/>
      <c r="U883" s="686"/>
      <c r="V883" s="686"/>
      <c r="W883" s="686"/>
      <c r="X883" s="686"/>
      <c r="Y883" s="686"/>
      <c r="Z883" s="686"/>
    </row>
    <row r="884" ht="14.25" customHeight="1">
      <c r="K884" s="686"/>
      <c r="L884" s="686"/>
      <c r="M884" s="686"/>
      <c r="N884" s="686"/>
      <c r="O884" s="686"/>
      <c r="P884" s="686"/>
      <c r="Q884" s="686"/>
      <c r="R884" s="686"/>
      <c r="S884" s="686"/>
      <c r="T884" s="686"/>
      <c r="U884" s="686"/>
      <c r="V884" s="686"/>
      <c r="W884" s="686"/>
      <c r="X884" s="686"/>
      <c r="Y884" s="686"/>
      <c r="Z884" s="686"/>
    </row>
    <row r="885" ht="14.25" customHeight="1">
      <c r="K885" s="686"/>
      <c r="L885" s="686"/>
      <c r="M885" s="686"/>
      <c r="N885" s="686"/>
      <c r="O885" s="686"/>
      <c r="P885" s="686"/>
      <c r="Q885" s="686"/>
      <c r="R885" s="686"/>
      <c r="S885" s="686"/>
      <c r="T885" s="686"/>
      <c r="U885" s="686"/>
      <c r="V885" s="686"/>
      <c r="W885" s="686"/>
      <c r="X885" s="686"/>
      <c r="Y885" s="686"/>
      <c r="Z885" s="686"/>
    </row>
    <row r="886" ht="14.25" customHeight="1">
      <c r="K886" s="686"/>
      <c r="L886" s="686"/>
      <c r="M886" s="686"/>
      <c r="N886" s="686"/>
      <c r="O886" s="686"/>
      <c r="P886" s="686"/>
      <c r="Q886" s="686"/>
      <c r="R886" s="686"/>
      <c r="S886" s="686"/>
      <c r="T886" s="686"/>
      <c r="U886" s="686"/>
      <c r="V886" s="686"/>
      <c r="W886" s="686"/>
      <c r="X886" s="686"/>
      <c r="Y886" s="686"/>
      <c r="Z886" s="686"/>
    </row>
    <row r="887" ht="14.25" customHeight="1">
      <c r="K887" s="686"/>
      <c r="L887" s="686"/>
      <c r="M887" s="686"/>
      <c r="N887" s="686"/>
      <c r="O887" s="686"/>
      <c r="P887" s="686"/>
      <c r="Q887" s="686"/>
      <c r="R887" s="686"/>
      <c r="S887" s="686"/>
      <c r="T887" s="686"/>
      <c r="U887" s="686"/>
      <c r="V887" s="686"/>
      <c r="W887" s="686"/>
      <c r="X887" s="686"/>
      <c r="Y887" s="686"/>
      <c r="Z887" s="686"/>
    </row>
    <row r="888" ht="14.25" customHeight="1">
      <c r="K888" s="686"/>
      <c r="L888" s="686"/>
      <c r="M888" s="686"/>
      <c r="N888" s="686"/>
      <c r="O888" s="686"/>
      <c r="P888" s="686"/>
      <c r="Q888" s="686"/>
      <c r="R888" s="686"/>
      <c r="S888" s="686"/>
      <c r="T888" s="686"/>
      <c r="U888" s="686"/>
      <c r="V888" s="686"/>
      <c r="W888" s="686"/>
      <c r="X888" s="686"/>
      <c r="Y888" s="686"/>
      <c r="Z888" s="686"/>
    </row>
    <row r="889" ht="14.25" customHeight="1">
      <c r="K889" s="686"/>
      <c r="L889" s="686"/>
      <c r="M889" s="686"/>
      <c r="N889" s="686"/>
      <c r="O889" s="686"/>
      <c r="P889" s="686"/>
      <c r="Q889" s="686"/>
      <c r="R889" s="686"/>
      <c r="S889" s="686"/>
      <c r="T889" s="686"/>
      <c r="U889" s="686"/>
      <c r="V889" s="686"/>
      <c r="W889" s="686"/>
      <c r="X889" s="686"/>
      <c r="Y889" s="686"/>
      <c r="Z889" s="686"/>
    </row>
    <row r="890" ht="14.25" customHeight="1">
      <c r="K890" s="686"/>
      <c r="L890" s="686"/>
      <c r="M890" s="686"/>
      <c r="N890" s="686"/>
      <c r="O890" s="686"/>
      <c r="P890" s="686"/>
      <c r="Q890" s="686"/>
      <c r="R890" s="686"/>
      <c r="S890" s="686"/>
      <c r="T890" s="686"/>
      <c r="U890" s="686"/>
      <c r="V890" s="686"/>
      <c r="W890" s="686"/>
      <c r="X890" s="686"/>
      <c r="Y890" s="686"/>
      <c r="Z890" s="686"/>
    </row>
    <row r="891" ht="14.25" customHeight="1">
      <c r="K891" s="686"/>
      <c r="L891" s="686"/>
      <c r="M891" s="686"/>
      <c r="N891" s="686"/>
      <c r="O891" s="686"/>
      <c r="P891" s="686"/>
      <c r="Q891" s="686"/>
      <c r="R891" s="686"/>
      <c r="S891" s="686"/>
      <c r="T891" s="686"/>
      <c r="U891" s="686"/>
      <c r="V891" s="686"/>
      <c r="W891" s="686"/>
      <c r="X891" s="686"/>
      <c r="Y891" s="686"/>
      <c r="Z891" s="686"/>
    </row>
    <row r="892" ht="14.25" customHeight="1">
      <c r="K892" s="686"/>
      <c r="L892" s="686"/>
      <c r="M892" s="686"/>
      <c r="N892" s="686"/>
      <c r="O892" s="686"/>
      <c r="P892" s="686"/>
      <c r="Q892" s="686"/>
      <c r="R892" s="686"/>
      <c r="S892" s="686"/>
      <c r="T892" s="686"/>
      <c r="U892" s="686"/>
      <c r="V892" s="686"/>
      <c r="W892" s="686"/>
      <c r="X892" s="686"/>
      <c r="Y892" s="686"/>
      <c r="Z892" s="686"/>
    </row>
    <row r="893" ht="14.25" customHeight="1">
      <c r="K893" s="686"/>
      <c r="L893" s="686"/>
      <c r="M893" s="686"/>
      <c r="N893" s="686"/>
      <c r="O893" s="686"/>
      <c r="P893" s="686"/>
      <c r="Q893" s="686"/>
      <c r="R893" s="686"/>
      <c r="S893" s="686"/>
      <c r="T893" s="686"/>
      <c r="U893" s="686"/>
      <c r="V893" s="686"/>
      <c r="W893" s="686"/>
      <c r="X893" s="686"/>
      <c r="Y893" s="686"/>
      <c r="Z893" s="686"/>
    </row>
    <row r="894" ht="14.25" customHeight="1">
      <c r="K894" s="686"/>
      <c r="L894" s="686"/>
      <c r="M894" s="686"/>
      <c r="N894" s="686"/>
      <c r="O894" s="686"/>
      <c r="P894" s="686"/>
      <c r="Q894" s="686"/>
      <c r="R894" s="686"/>
      <c r="S894" s="686"/>
      <c r="T894" s="686"/>
      <c r="U894" s="686"/>
      <c r="V894" s="686"/>
      <c r="W894" s="686"/>
      <c r="X894" s="686"/>
      <c r="Y894" s="686"/>
      <c r="Z894" s="686"/>
    </row>
    <row r="895" ht="14.25" customHeight="1">
      <c r="K895" s="686"/>
      <c r="L895" s="686"/>
      <c r="M895" s="686"/>
      <c r="N895" s="686"/>
      <c r="O895" s="686"/>
      <c r="P895" s="686"/>
      <c r="Q895" s="686"/>
      <c r="R895" s="686"/>
      <c r="S895" s="686"/>
      <c r="T895" s="686"/>
      <c r="U895" s="686"/>
      <c r="V895" s="686"/>
      <c r="W895" s="686"/>
      <c r="X895" s="686"/>
      <c r="Y895" s="686"/>
      <c r="Z895" s="686"/>
    </row>
    <row r="896" ht="14.25" customHeight="1">
      <c r="K896" s="686"/>
      <c r="L896" s="686"/>
      <c r="M896" s="686"/>
      <c r="N896" s="686"/>
      <c r="O896" s="686"/>
      <c r="P896" s="686"/>
      <c r="Q896" s="686"/>
      <c r="R896" s="686"/>
      <c r="S896" s="686"/>
      <c r="T896" s="686"/>
      <c r="U896" s="686"/>
      <c r="V896" s="686"/>
      <c r="W896" s="686"/>
      <c r="X896" s="686"/>
      <c r="Y896" s="686"/>
      <c r="Z896" s="686"/>
    </row>
    <row r="897" ht="14.25" customHeight="1">
      <c r="K897" s="686"/>
      <c r="L897" s="686"/>
      <c r="M897" s="686"/>
      <c r="N897" s="686"/>
      <c r="O897" s="686"/>
      <c r="P897" s="686"/>
      <c r="Q897" s="686"/>
      <c r="R897" s="686"/>
      <c r="S897" s="686"/>
      <c r="T897" s="686"/>
      <c r="U897" s="686"/>
      <c r="V897" s="686"/>
      <c r="W897" s="686"/>
      <c r="X897" s="686"/>
      <c r="Y897" s="686"/>
      <c r="Z897" s="686"/>
    </row>
    <row r="898" ht="14.25" customHeight="1">
      <c r="K898" s="686"/>
      <c r="L898" s="686"/>
      <c r="M898" s="686"/>
      <c r="N898" s="686"/>
      <c r="O898" s="686"/>
      <c r="P898" s="686"/>
      <c r="Q898" s="686"/>
      <c r="R898" s="686"/>
      <c r="S898" s="686"/>
      <c r="T898" s="686"/>
      <c r="U898" s="686"/>
      <c r="V898" s="686"/>
      <c r="W898" s="686"/>
      <c r="X898" s="686"/>
      <c r="Y898" s="686"/>
      <c r="Z898" s="686"/>
    </row>
    <row r="899" ht="14.25" customHeight="1">
      <c r="K899" s="686"/>
      <c r="L899" s="686"/>
      <c r="M899" s="686"/>
      <c r="N899" s="686"/>
      <c r="O899" s="686"/>
      <c r="P899" s="686"/>
      <c r="Q899" s="686"/>
      <c r="R899" s="686"/>
      <c r="S899" s="686"/>
      <c r="T899" s="686"/>
      <c r="U899" s="686"/>
      <c r="V899" s="686"/>
      <c r="W899" s="686"/>
      <c r="X899" s="686"/>
      <c r="Y899" s="686"/>
      <c r="Z899" s="686"/>
    </row>
    <row r="900" ht="14.25" customHeight="1">
      <c r="K900" s="686"/>
      <c r="L900" s="686"/>
      <c r="M900" s="686"/>
      <c r="N900" s="686"/>
      <c r="O900" s="686"/>
      <c r="P900" s="686"/>
      <c r="Q900" s="686"/>
      <c r="R900" s="686"/>
      <c r="S900" s="686"/>
      <c r="T900" s="686"/>
      <c r="U900" s="686"/>
      <c r="V900" s="686"/>
      <c r="W900" s="686"/>
      <c r="X900" s="686"/>
      <c r="Y900" s="686"/>
      <c r="Z900" s="686"/>
    </row>
    <row r="901" ht="14.25" customHeight="1">
      <c r="K901" s="686"/>
      <c r="L901" s="686"/>
      <c r="M901" s="686"/>
      <c r="N901" s="686"/>
      <c r="O901" s="686"/>
      <c r="P901" s="686"/>
      <c r="Q901" s="686"/>
      <c r="R901" s="686"/>
      <c r="S901" s="686"/>
      <c r="T901" s="686"/>
      <c r="U901" s="686"/>
      <c r="V901" s="686"/>
      <c r="W901" s="686"/>
      <c r="X901" s="686"/>
      <c r="Y901" s="686"/>
      <c r="Z901" s="686"/>
    </row>
    <row r="902" ht="14.25" customHeight="1">
      <c r="K902" s="686"/>
      <c r="L902" s="686"/>
      <c r="M902" s="686"/>
      <c r="N902" s="686"/>
      <c r="O902" s="686"/>
      <c r="P902" s="686"/>
      <c r="Q902" s="686"/>
      <c r="R902" s="686"/>
      <c r="S902" s="686"/>
      <c r="T902" s="686"/>
      <c r="U902" s="686"/>
      <c r="V902" s="686"/>
      <c r="W902" s="686"/>
      <c r="X902" s="686"/>
      <c r="Y902" s="686"/>
      <c r="Z902" s="686"/>
    </row>
    <row r="903" ht="14.25" customHeight="1">
      <c r="K903" s="686"/>
      <c r="L903" s="686"/>
      <c r="M903" s="686"/>
      <c r="N903" s="686"/>
      <c r="O903" s="686"/>
      <c r="P903" s="686"/>
      <c r="Q903" s="686"/>
      <c r="R903" s="686"/>
      <c r="S903" s="686"/>
      <c r="T903" s="686"/>
      <c r="U903" s="686"/>
      <c r="V903" s="686"/>
      <c r="W903" s="686"/>
      <c r="X903" s="686"/>
      <c r="Y903" s="686"/>
      <c r="Z903" s="686"/>
    </row>
    <row r="904" ht="14.25" customHeight="1">
      <c r="K904" s="686"/>
      <c r="L904" s="686"/>
      <c r="M904" s="686"/>
      <c r="N904" s="686"/>
      <c r="O904" s="686"/>
      <c r="P904" s="686"/>
      <c r="Q904" s="686"/>
      <c r="R904" s="686"/>
      <c r="S904" s="686"/>
      <c r="T904" s="686"/>
      <c r="U904" s="686"/>
      <c r="V904" s="686"/>
      <c r="W904" s="686"/>
      <c r="X904" s="686"/>
      <c r="Y904" s="686"/>
      <c r="Z904" s="686"/>
    </row>
    <row r="905" ht="14.25" customHeight="1">
      <c r="K905" s="686"/>
      <c r="L905" s="686"/>
      <c r="M905" s="686"/>
      <c r="N905" s="686"/>
      <c r="O905" s="686"/>
      <c r="P905" s="686"/>
      <c r="Q905" s="686"/>
      <c r="R905" s="686"/>
      <c r="S905" s="686"/>
      <c r="T905" s="686"/>
      <c r="U905" s="686"/>
      <c r="V905" s="686"/>
      <c r="W905" s="686"/>
      <c r="X905" s="686"/>
      <c r="Y905" s="686"/>
      <c r="Z905" s="686"/>
    </row>
    <row r="906" ht="14.25" customHeight="1">
      <c r="K906" s="686"/>
      <c r="L906" s="686"/>
      <c r="M906" s="686"/>
      <c r="N906" s="686"/>
      <c r="O906" s="686"/>
      <c r="P906" s="686"/>
      <c r="Q906" s="686"/>
      <c r="R906" s="686"/>
      <c r="S906" s="686"/>
      <c r="T906" s="686"/>
      <c r="U906" s="686"/>
      <c r="V906" s="686"/>
      <c r="W906" s="686"/>
      <c r="X906" s="686"/>
      <c r="Y906" s="686"/>
      <c r="Z906" s="686"/>
    </row>
    <row r="907" ht="14.25" customHeight="1">
      <c r="K907" s="686"/>
      <c r="L907" s="686"/>
      <c r="M907" s="686"/>
      <c r="N907" s="686"/>
      <c r="O907" s="686"/>
      <c r="P907" s="686"/>
      <c r="Q907" s="686"/>
      <c r="R907" s="686"/>
      <c r="S907" s="686"/>
      <c r="T907" s="686"/>
      <c r="U907" s="686"/>
      <c r="V907" s="686"/>
      <c r="W907" s="686"/>
      <c r="X907" s="686"/>
      <c r="Y907" s="686"/>
      <c r="Z907" s="686"/>
    </row>
    <row r="908" ht="14.25" customHeight="1">
      <c r="K908" s="686"/>
      <c r="L908" s="686"/>
      <c r="M908" s="686"/>
      <c r="N908" s="686"/>
      <c r="O908" s="686"/>
      <c r="P908" s="686"/>
      <c r="Q908" s="686"/>
      <c r="R908" s="686"/>
      <c r="S908" s="686"/>
      <c r="T908" s="686"/>
      <c r="U908" s="686"/>
      <c r="V908" s="686"/>
      <c r="W908" s="686"/>
      <c r="X908" s="686"/>
      <c r="Y908" s="686"/>
      <c r="Z908" s="686"/>
    </row>
    <row r="909" ht="14.25" customHeight="1">
      <c r="K909" s="686"/>
      <c r="L909" s="686"/>
      <c r="M909" s="686"/>
      <c r="N909" s="686"/>
      <c r="O909" s="686"/>
      <c r="P909" s="686"/>
      <c r="Q909" s="686"/>
      <c r="R909" s="686"/>
      <c r="S909" s="686"/>
      <c r="T909" s="686"/>
      <c r="U909" s="686"/>
      <c r="V909" s="686"/>
      <c r="W909" s="686"/>
      <c r="X909" s="686"/>
      <c r="Y909" s="686"/>
      <c r="Z909" s="686"/>
    </row>
    <row r="910" ht="14.25" customHeight="1">
      <c r="K910" s="686"/>
      <c r="L910" s="686"/>
      <c r="M910" s="686"/>
      <c r="N910" s="686"/>
      <c r="O910" s="686"/>
      <c r="P910" s="686"/>
      <c r="Q910" s="686"/>
      <c r="R910" s="686"/>
      <c r="S910" s="686"/>
      <c r="T910" s="686"/>
      <c r="U910" s="686"/>
      <c r="V910" s="686"/>
      <c r="W910" s="686"/>
      <c r="X910" s="686"/>
      <c r="Y910" s="686"/>
      <c r="Z910" s="686"/>
    </row>
    <row r="911" ht="14.25" customHeight="1">
      <c r="K911" s="686"/>
      <c r="L911" s="686"/>
      <c r="M911" s="686"/>
      <c r="N911" s="686"/>
      <c r="O911" s="686"/>
      <c r="P911" s="686"/>
      <c r="Q911" s="686"/>
      <c r="R911" s="686"/>
      <c r="S911" s="686"/>
      <c r="T911" s="686"/>
      <c r="U911" s="686"/>
      <c r="V911" s="686"/>
      <c r="W911" s="686"/>
      <c r="X911" s="686"/>
      <c r="Y911" s="686"/>
      <c r="Z911" s="686"/>
    </row>
    <row r="912" ht="14.25" customHeight="1">
      <c r="K912" s="686"/>
      <c r="L912" s="686"/>
      <c r="M912" s="686"/>
      <c r="N912" s="686"/>
      <c r="O912" s="686"/>
      <c r="P912" s="686"/>
      <c r="Q912" s="686"/>
      <c r="R912" s="686"/>
      <c r="S912" s="686"/>
      <c r="T912" s="686"/>
      <c r="U912" s="686"/>
      <c r="V912" s="686"/>
      <c r="W912" s="686"/>
      <c r="X912" s="686"/>
      <c r="Y912" s="686"/>
      <c r="Z912" s="686"/>
    </row>
    <row r="913" ht="14.25" customHeight="1">
      <c r="K913" s="686"/>
      <c r="L913" s="686"/>
      <c r="M913" s="686"/>
      <c r="N913" s="686"/>
      <c r="O913" s="686"/>
      <c r="P913" s="686"/>
      <c r="Q913" s="686"/>
      <c r="R913" s="686"/>
      <c r="S913" s="686"/>
      <c r="T913" s="686"/>
      <c r="U913" s="686"/>
      <c r="V913" s="686"/>
      <c r="W913" s="686"/>
      <c r="X913" s="686"/>
      <c r="Y913" s="686"/>
      <c r="Z913" s="686"/>
    </row>
    <row r="914" ht="14.25" customHeight="1">
      <c r="K914" s="686"/>
      <c r="L914" s="686"/>
      <c r="M914" s="686"/>
      <c r="N914" s="686"/>
      <c r="O914" s="686"/>
      <c r="P914" s="686"/>
      <c r="Q914" s="686"/>
      <c r="R914" s="686"/>
      <c r="S914" s="686"/>
      <c r="T914" s="686"/>
      <c r="U914" s="686"/>
      <c r="V914" s="686"/>
      <c r="W914" s="686"/>
      <c r="X914" s="686"/>
      <c r="Y914" s="686"/>
      <c r="Z914" s="686"/>
    </row>
    <row r="915" ht="14.25" customHeight="1">
      <c r="K915" s="686"/>
      <c r="L915" s="686"/>
      <c r="M915" s="686"/>
      <c r="N915" s="686"/>
      <c r="O915" s="686"/>
      <c r="P915" s="686"/>
      <c r="Q915" s="686"/>
      <c r="R915" s="686"/>
      <c r="S915" s="686"/>
      <c r="T915" s="686"/>
      <c r="U915" s="686"/>
      <c r="V915" s="686"/>
      <c r="W915" s="686"/>
      <c r="X915" s="686"/>
      <c r="Y915" s="686"/>
      <c r="Z915" s="686"/>
    </row>
    <row r="916" ht="14.25" customHeight="1">
      <c r="K916" s="686"/>
      <c r="L916" s="686"/>
      <c r="M916" s="686"/>
      <c r="N916" s="686"/>
      <c r="O916" s="686"/>
      <c r="P916" s="686"/>
      <c r="Q916" s="686"/>
      <c r="R916" s="686"/>
      <c r="S916" s="686"/>
      <c r="T916" s="686"/>
      <c r="U916" s="686"/>
      <c r="V916" s="686"/>
      <c r="W916" s="686"/>
      <c r="X916" s="686"/>
      <c r="Y916" s="686"/>
      <c r="Z916" s="686"/>
    </row>
    <row r="917" ht="14.25" customHeight="1">
      <c r="K917" s="686"/>
      <c r="L917" s="686"/>
      <c r="M917" s="686"/>
      <c r="N917" s="686"/>
      <c r="O917" s="686"/>
      <c r="P917" s="686"/>
      <c r="Q917" s="686"/>
      <c r="R917" s="686"/>
      <c r="S917" s="686"/>
      <c r="T917" s="686"/>
      <c r="U917" s="686"/>
      <c r="V917" s="686"/>
      <c r="W917" s="686"/>
      <c r="X917" s="686"/>
      <c r="Y917" s="686"/>
      <c r="Z917" s="686"/>
    </row>
    <row r="918" ht="14.25" customHeight="1">
      <c r="K918" s="686"/>
      <c r="L918" s="686"/>
      <c r="M918" s="686"/>
      <c r="N918" s="686"/>
      <c r="O918" s="686"/>
      <c r="P918" s="686"/>
      <c r="Q918" s="686"/>
      <c r="R918" s="686"/>
      <c r="S918" s="686"/>
      <c r="T918" s="686"/>
      <c r="U918" s="686"/>
      <c r="V918" s="686"/>
      <c r="W918" s="686"/>
      <c r="X918" s="686"/>
      <c r="Y918" s="686"/>
      <c r="Z918" s="686"/>
    </row>
    <row r="919" ht="14.25" customHeight="1">
      <c r="K919" s="686"/>
      <c r="L919" s="686"/>
      <c r="M919" s="686"/>
      <c r="N919" s="686"/>
      <c r="O919" s="686"/>
      <c r="P919" s="686"/>
      <c r="Q919" s="686"/>
      <c r="R919" s="686"/>
      <c r="S919" s="686"/>
      <c r="T919" s="686"/>
      <c r="U919" s="686"/>
      <c r="V919" s="686"/>
      <c r="W919" s="686"/>
      <c r="X919" s="686"/>
      <c r="Y919" s="686"/>
      <c r="Z919" s="686"/>
    </row>
    <row r="920" ht="14.25" customHeight="1">
      <c r="K920" s="686"/>
      <c r="L920" s="686"/>
      <c r="M920" s="686"/>
      <c r="N920" s="686"/>
      <c r="O920" s="686"/>
      <c r="P920" s="686"/>
      <c r="Q920" s="686"/>
      <c r="R920" s="686"/>
      <c r="S920" s="686"/>
      <c r="T920" s="686"/>
      <c r="U920" s="686"/>
      <c r="V920" s="686"/>
      <c r="W920" s="686"/>
      <c r="X920" s="686"/>
      <c r="Y920" s="686"/>
      <c r="Z920" s="686"/>
    </row>
    <row r="921" ht="14.25" customHeight="1">
      <c r="K921" s="686"/>
      <c r="L921" s="686"/>
      <c r="M921" s="686"/>
      <c r="N921" s="686"/>
      <c r="O921" s="686"/>
      <c r="P921" s="686"/>
      <c r="Q921" s="686"/>
      <c r="R921" s="686"/>
      <c r="S921" s="686"/>
      <c r="T921" s="686"/>
      <c r="U921" s="686"/>
      <c r="V921" s="686"/>
      <c r="W921" s="686"/>
      <c r="X921" s="686"/>
      <c r="Y921" s="686"/>
      <c r="Z921" s="686"/>
    </row>
    <row r="922" ht="14.25" customHeight="1">
      <c r="K922" s="686"/>
      <c r="L922" s="686"/>
      <c r="M922" s="686"/>
      <c r="N922" s="686"/>
      <c r="O922" s="686"/>
      <c r="P922" s="686"/>
      <c r="Q922" s="686"/>
      <c r="R922" s="686"/>
      <c r="S922" s="686"/>
      <c r="T922" s="686"/>
      <c r="U922" s="686"/>
      <c r="V922" s="686"/>
      <c r="W922" s="686"/>
      <c r="X922" s="686"/>
      <c r="Y922" s="686"/>
      <c r="Z922" s="686"/>
    </row>
    <row r="923" ht="14.25" customHeight="1">
      <c r="K923" s="686"/>
      <c r="L923" s="686"/>
      <c r="M923" s="686"/>
      <c r="N923" s="686"/>
      <c r="O923" s="686"/>
      <c r="P923" s="686"/>
      <c r="Q923" s="686"/>
      <c r="R923" s="686"/>
      <c r="S923" s="686"/>
      <c r="T923" s="686"/>
      <c r="U923" s="686"/>
      <c r="V923" s="686"/>
      <c r="W923" s="686"/>
      <c r="X923" s="686"/>
      <c r="Y923" s="686"/>
      <c r="Z923" s="686"/>
    </row>
    <row r="924" ht="14.25" customHeight="1">
      <c r="K924" s="686"/>
      <c r="L924" s="686"/>
      <c r="M924" s="686"/>
      <c r="N924" s="686"/>
      <c r="O924" s="686"/>
      <c r="P924" s="686"/>
      <c r="Q924" s="686"/>
      <c r="R924" s="686"/>
      <c r="S924" s="686"/>
      <c r="T924" s="686"/>
      <c r="U924" s="686"/>
      <c r="V924" s="686"/>
      <c r="W924" s="686"/>
      <c r="X924" s="686"/>
      <c r="Y924" s="686"/>
      <c r="Z924" s="686"/>
    </row>
    <row r="925" ht="14.25" customHeight="1">
      <c r="K925" s="686"/>
      <c r="L925" s="686"/>
      <c r="M925" s="686"/>
      <c r="N925" s="686"/>
      <c r="O925" s="686"/>
      <c r="P925" s="686"/>
      <c r="Q925" s="686"/>
      <c r="R925" s="686"/>
      <c r="S925" s="686"/>
      <c r="T925" s="686"/>
      <c r="U925" s="686"/>
      <c r="V925" s="686"/>
      <c r="W925" s="686"/>
      <c r="X925" s="686"/>
      <c r="Y925" s="686"/>
      <c r="Z925" s="686"/>
    </row>
    <row r="926" ht="14.25" customHeight="1">
      <c r="K926" s="686"/>
      <c r="L926" s="686"/>
      <c r="M926" s="686"/>
      <c r="N926" s="686"/>
      <c r="O926" s="686"/>
      <c r="P926" s="686"/>
      <c r="Q926" s="686"/>
      <c r="R926" s="686"/>
      <c r="S926" s="686"/>
      <c r="T926" s="686"/>
      <c r="U926" s="686"/>
      <c r="V926" s="686"/>
      <c r="W926" s="686"/>
      <c r="X926" s="686"/>
      <c r="Y926" s="686"/>
      <c r="Z926" s="686"/>
    </row>
    <row r="927" ht="14.25" customHeight="1">
      <c r="K927" s="686"/>
      <c r="L927" s="686"/>
      <c r="M927" s="686"/>
      <c r="N927" s="686"/>
      <c r="O927" s="686"/>
      <c r="P927" s="686"/>
      <c r="Q927" s="686"/>
      <c r="R927" s="686"/>
      <c r="S927" s="686"/>
      <c r="T927" s="686"/>
      <c r="U927" s="686"/>
      <c r="V927" s="686"/>
      <c r="W927" s="686"/>
      <c r="X927" s="686"/>
      <c r="Y927" s="686"/>
      <c r="Z927" s="686"/>
    </row>
    <row r="928" ht="14.25" customHeight="1">
      <c r="K928" s="686"/>
      <c r="L928" s="686"/>
      <c r="M928" s="686"/>
      <c r="N928" s="686"/>
      <c r="O928" s="686"/>
      <c r="P928" s="686"/>
      <c r="Q928" s="686"/>
      <c r="R928" s="686"/>
      <c r="S928" s="686"/>
      <c r="T928" s="686"/>
      <c r="U928" s="686"/>
      <c r="V928" s="686"/>
      <c r="W928" s="686"/>
      <c r="X928" s="686"/>
      <c r="Y928" s="686"/>
      <c r="Z928" s="686"/>
    </row>
    <row r="929" ht="14.25" customHeight="1">
      <c r="K929" s="686"/>
      <c r="L929" s="686"/>
      <c r="M929" s="686"/>
      <c r="N929" s="686"/>
      <c r="O929" s="686"/>
      <c r="P929" s="686"/>
      <c r="Q929" s="686"/>
      <c r="R929" s="686"/>
      <c r="S929" s="686"/>
      <c r="T929" s="686"/>
      <c r="U929" s="686"/>
      <c r="V929" s="686"/>
      <c r="W929" s="686"/>
      <c r="X929" s="686"/>
      <c r="Y929" s="686"/>
      <c r="Z929" s="686"/>
    </row>
    <row r="930" ht="14.25" customHeight="1">
      <c r="K930" s="686"/>
      <c r="L930" s="686"/>
      <c r="M930" s="686"/>
      <c r="N930" s="686"/>
      <c r="O930" s="686"/>
      <c r="P930" s="686"/>
      <c r="Q930" s="686"/>
      <c r="R930" s="686"/>
      <c r="S930" s="686"/>
      <c r="T930" s="686"/>
      <c r="U930" s="686"/>
      <c r="V930" s="686"/>
      <c r="W930" s="686"/>
      <c r="X930" s="686"/>
      <c r="Y930" s="686"/>
      <c r="Z930" s="686"/>
    </row>
    <row r="931" ht="14.25" customHeight="1">
      <c r="K931" s="686"/>
      <c r="L931" s="686"/>
      <c r="M931" s="686"/>
      <c r="N931" s="686"/>
      <c r="O931" s="686"/>
      <c r="P931" s="686"/>
      <c r="Q931" s="686"/>
      <c r="R931" s="686"/>
      <c r="S931" s="686"/>
      <c r="T931" s="686"/>
      <c r="U931" s="686"/>
      <c r="V931" s="686"/>
      <c r="W931" s="686"/>
      <c r="X931" s="686"/>
      <c r="Y931" s="686"/>
      <c r="Z931" s="686"/>
    </row>
    <row r="932" ht="14.25" customHeight="1">
      <c r="K932" s="686"/>
      <c r="L932" s="686"/>
      <c r="M932" s="686"/>
      <c r="N932" s="686"/>
      <c r="O932" s="686"/>
      <c r="P932" s="686"/>
      <c r="Q932" s="686"/>
      <c r="R932" s="686"/>
      <c r="S932" s="686"/>
      <c r="T932" s="686"/>
      <c r="U932" s="686"/>
      <c r="V932" s="686"/>
      <c r="W932" s="686"/>
      <c r="X932" s="686"/>
      <c r="Y932" s="686"/>
      <c r="Z932" s="686"/>
    </row>
    <row r="933" ht="14.25" customHeight="1">
      <c r="K933" s="686"/>
      <c r="L933" s="686"/>
      <c r="M933" s="686"/>
      <c r="N933" s="686"/>
      <c r="O933" s="686"/>
      <c r="P933" s="686"/>
      <c r="Q933" s="686"/>
      <c r="R933" s="686"/>
      <c r="S933" s="686"/>
      <c r="T933" s="686"/>
      <c r="U933" s="686"/>
      <c r="V933" s="686"/>
      <c r="W933" s="686"/>
      <c r="X933" s="686"/>
      <c r="Y933" s="686"/>
      <c r="Z933" s="686"/>
    </row>
    <row r="934" ht="14.25" customHeight="1">
      <c r="K934" s="686"/>
      <c r="L934" s="686"/>
      <c r="M934" s="686"/>
      <c r="N934" s="686"/>
      <c r="O934" s="686"/>
      <c r="P934" s="686"/>
      <c r="Q934" s="686"/>
      <c r="R934" s="686"/>
      <c r="S934" s="686"/>
      <c r="T934" s="686"/>
      <c r="U934" s="686"/>
      <c r="V934" s="686"/>
      <c r="W934" s="686"/>
      <c r="X934" s="686"/>
      <c r="Y934" s="686"/>
      <c r="Z934" s="686"/>
    </row>
    <row r="935" ht="14.25" customHeight="1">
      <c r="K935" s="686"/>
      <c r="L935" s="686"/>
      <c r="M935" s="686"/>
      <c r="N935" s="686"/>
      <c r="O935" s="686"/>
      <c r="P935" s="686"/>
      <c r="Q935" s="686"/>
      <c r="R935" s="686"/>
      <c r="S935" s="686"/>
      <c r="T935" s="686"/>
      <c r="U935" s="686"/>
      <c r="V935" s="686"/>
      <c r="W935" s="686"/>
      <c r="X935" s="686"/>
      <c r="Y935" s="686"/>
      <c r="Z935" s="686"/>
    </row>
    <row r="936" ht="14.25" customHeight="1">
      <c r="K936" s="686"/>
      <c r="L936" s="686"/>
      <c r="M936" s="686"/>
      <c r="N936" s="686"/>
      <c r="O936" s="686"/>
      <c r="P936" s="686"/>
      <c r="Q936" s="686"/>
      <c r="R936" s="686"/>
      <c r="S936" s="686"/>
      <c r="T936" s="686"/>
      <c r="U936" s="686"/>
      <c r="V936" s="686"/>
      <c r="W936" s="686"/>
      <c r="X936" s="686"/>
      <c r="Y936" s="686"/>
      <c r="Z936" s="686"/>
    </row>
    <row r="937" ht="14.25" customHeight="1">
      <c r="K937" s="686"/>
      <c r="L937" s="686"/>
      <c r="M937" s="686"/>
      <c r="N937" s="686"/>
      <c r="O937" s="686"/>
      <c r="P937" s="686"/>
      <c r="Q937" s="686"/>
      <c r="R937" s="686"/>
      <c r="S937" s="686"/>
      <c r="T937" s="686"/>
      <c r="U937" s="686"/>
      <c r="V937" s="686"/>
      <c r="W937" s="686"/>
      <c r="X937" s="686"/>
      <c r="Y937" s="686"/>
      <c r="Z937" s="686"/>
    </row>
    <row r="938" ht="14.25" customHeight="1">
      <c r="K938" s="686"/>
      <c r="L938" s="686"/>
      <c r="M938" s="686"/>
      <c r="N938" s="686"/>
      <c r="O938" s="686"/>
      <c r="P938" s="686"/>
      <c r="Q938" s="686"/>
      <c r="R938" s="686"/>
      <c r="S938" s="686"/>
      <c r="T938" s="686"/>
      <c r="U938" s="686"/>
      <c r="V938" s="686"/>
      <c r="W938" s="686"/>
      <c r="X938" s="686"/>
      <c r="Y938" s="686"/>
      <c r="Z938" s="686"/>
    </row>
    <row r="939" ht="14.25" customHeight="1">
      <c r="K939" s="686"/>
      <c r="L939" s="686"/>
      <c r="M939" s="686"/>
      <c r="N939" s="686"/>
      <c r="O939" s="686"/>
      <c r="P939" s="686"/>
      <c r="Q939" s="686"/>
      <c r="R939" s="686"/>
      <c r="S939" s="686"/>
      <c r="T939" s="686"/>
      <c r="U939" s="686"/>
      <c r="V939" s="686"/>
      <c r="W939" s="686"/>
      <c r="X939" s="686"/>
      <c r="Y939" s="686"/>
      <c r="Z939" s="686"/>
    </row>
    <row r="940" ht="14.25" customHeight="1">
      <c r="K940" s="686"/>
      <c r="L940" s="686"/>
      <c r="M940" s="686"/>
      <c r="N940" s="686"/>
      <c r="O940" s="686"/>
      <c r="P940" s="686"/>
      <c r="Q940" s="686"/>
      <c r="R940" s="686"/>
      <c r="S940" s="686"/>
      <c r="T940" s="686"/>
      <c r="U940" s="686"/>
      <c r="V940" s="686"/>
      <c r="W940" s="686"/>
      <c r="X940" s="686"/>
      <c r="Y940" s="686"/>
      <c r="Z940" s="686"/>
    </row>
    <row r="941" ht="14.25" customHeight="1">
      <c r="K941" s="686"/>
      <c r="L941" s="686"/>
      <c r="M941" s="686"/>
      <c r="N941" s="686"/>
      <c r="O941" s="686"/>
      <c r="P941" s="686"/>
      <c r="Q941" s="686"/>
      <c r="R941" s="686"/>
      <c r="S941" s="686"/>
      <c r="T941" s="686"/>
      <c r="U941" s="686"/>
      <c r="V941" s="686"/>
      <c r="W941" s="686"/>
      <c r="X941" s="686"/>
      <c r="Y941" s="686"/>
      <c r="Z941" s="686"/>
    </row>
    <row r="942" ht="14.25" customHeight="1">
      <c r="K942" s="686"/>
      <c r="L942" s="686"/>
      <c r="M942" s="686"/>
      <c r="N942" s="686"/>
      <c r="O942" s="686"/>
      <c r="P942" s="686"/>
      <c r="Q942" s="686"/>
      <c r="R942" s="686"/>
      <c r="S942" s="686"/>
      <c r="T942" s="686"/>
      <c r="U942" s="686"/>
      <c r="V942" s="686"/>
      <c r="W942" s="686"/>
      <c r="X942" s="686"/>
      <c r="Y942" s="686"/>
      <c r="Z942" s="686"/>
    </row>
    <row r="943" ht="14.25" customHeight="1">
      <c r="K943" s="686"/>
      <c r="L943" s="686"/>
      <c r="M943" s="686"/>
      <c r="N943" s="686"/>
      <c r="O943" s="686"/>
      <c r="P943" s="686"/>
      <c r="Q943" s="686"/>
      <c r="R943" s="686"/>
      <c r="S943" s="686"/>
      <c r="T943" s="686"/>
      <c r="U943" s="686"/>
      <c r="V943" s="686"/>
      <c r="W943" s="686"/>
      <c r="X943" s="686"/>
      <c r="Y943" s="686"/>
      <c r="Z943" s="686"/>
    </row>
    <row r="944" ht="14.25" customHeight="1">
      <c r="K944" s="686"/>
      <c r="L944" s="686"/>
      <c r="M944" s="686"/>
      <c r="N944" s="686"/>
      <c r="O944" s="686"/>
      <c r="P944" s="686"/>
      <c r="Q944" s="686"/>
      <c r="R944" s="686"/>
      <c r="S944" s="686"/>
      <c r="T944" s="686"/>
      <c r="U944" s="686"/>
      <c r="V944" s="686"/>
      <c r="W944" s="686"/>
      <c r="X944" s="686"/>
      <c r="Y944" s="686"/>
      <c r="Z944" s="686"/>
    </row>
    <row r="945" ht="14.25" customHeight="1">
      <c r="K945" s="686"/>
      <c r="L945" s="686"/>
      <c r="M945" s="686"/>
      <c r="N945" s="686"/>
      <c r="O945" s="686"/>
      <c r="P945" s="686"/>
      <c r="Q945" s="686"/>
      <c r="R945" s="686"/>
      <c r="S945" s="686"/>
      <c r="T945" s="686"/>
      <c r="U945" s="686"/>
      <c r="V945" s="686"/>
      <c r="W945" s="686"/>
      <c r="X945" s="686"/>
      <c r="Y945" s="686"/>
      <c r="Z945" s="686"/>
    </row>
    <row r="946" ht="14.25" customHeight="1">
      <c r="K946" s="686"/>
      <c r="L946" s="686"/>
      <c r="M946" s="686"/>
      <c r="N946" s="686"/>
      <c r="O946" s="686"/>
      <c r="P946" s="686"/>
      <c r="Q946" s="686"/>
      <c r="R946" s="686"/>
      <c r="S946" s="686"/>
      <c r="T946" s="686"/>
      <c r="U946" s="686"/>
      <c r="V946" s="686"/>
      <c r="W946" s="686"/>
      <c r="X946" s="686"/>
      <c r="Y946" s="686"/>
      <c r="Z946" s="686"/>
    </row>
    <row r="947" ht="14.25" customHeight="1">
      <c r="K947" s="686"/>
      <c r="L947" s="686"/>
      <c r="M947" s="686"/>
      <c r="N947" s="686"/>
      <c r="O947" s="686"/>
      <c r="P947" s="686"/>
      <c r="Q947" s="686"/>
      <c r="R947" s="686"/>
      <c r="S947" s="686"/>
      <c r="T947" s="686"/>
      <c r="U947" s="686"/>
      <c r="V947" s="686"/>
      <c r="W947" s="686"/>
      <c r="X947" s="686"/>
      <c r="Y947" s="686"/>
      <c r="Z947" s="686"/>
    </row>
    <row r="948" ht="14.25" customHeight="1">
      <c r="K948" s="686"/>
      <c r="L948" s="686"/>
      <c r="M948" s="686"/>
      <c r="N948" s="686"/>
      <c r="O948" s="686"/>
      <c r="P948" s="686"/>
      <c r="Q948" s="686"/>
      <c r="R948" s="686"/>
      <c r="S948" s="686"/>
      <c r="T948" s="686"/>
      <c r="U948" s="686"/>
      <c r="V948" s="686"/>
      <c r="W948" s="686"/>
      <c r="X948" s="686"/>
      <c r="Y948" s="686"/>
      <c r="Z948" s="686"/>
    </row>
    <row r="949" ht="14.25" customHeight="1">
      <c r="K949" s="686"/>
      <c r="L949" s="686"/>
      <c r="M949" s="686"/>
      <c r="N949" s="686"/>
      <c r="O949" s="686"/>
      <c r="P949" s="686"/>
      <c r="Q949" s="686"/>
      <c r="R949" s="686"/>
      <c r="S949" s="686"/>
      <c r="T949" s="686"/>
      <c r="U949" s="686"/>
      <c r="V949" s="686"/>
      <c r="W949" s="686"/>
      <c r="X949" s="686"/>
      <c r="Y949" s="686"/>
      <c r="Z949" s="686"/>
    </row>
    <row r="950" ht="14.25" customHeight="1">
      <c r="K950" s="686"/>
      <c r="L950" s="686"/>
      <c r="M950" s="686"/>
      <c r="N950" s="686"/>
      <c r="O950" s="686"/>
      <c r="P950" s="686"/>
      <c r="Q950" s="686"/>
      <c r="R950" s="686"/>
      <c r="S950" s="686"/>
      <c r="T950" s="686"/>
      <c r="U950" s="686"/>
      <c r="V950" s="686"/>
      <c r="W950" s="686"/>
      <c r="X950" s="686"/>
      <c r="Y950" s="686"/>
      <c r="Z950" s="686"/>
    </row>
    <row r="951" ht="14.25" customHeight="1">
      <c r="K951" s="686"/>
      <c r="L951" s="686"/>
      <c r="M951" s="686"/>
      <c r="N951" s="686"/>
      <c r="O951" s="686"/>
      <c r="P951" s="686"/>
      <c r="Q951" s="686"/>
      <c r="R951" s="686"/>
      <c r="S951" s="686"/>
      <c r="T951" s="686"/>
      <c r="U951" s="686"/>
      <c r="V951" s="686"/>
      <c r="W951" s="686"/>
      <c r="X951" s="686"/>
      <c r="Y951" s="686"/>
      <c r="Z951" s="686"/>
    </row>
    <row r="952" ht="14.25" customHeight="1">
      <c r="K952" s="686"/>
      <c r="L952" s="686"/>
      <c r="M952" s="686"/>
      <c r="N952" s="686"/>
      <c r="O952" s="686"/>
      <c r="P952" s="686"/>
      <c r="Q952" s="686"/>
      <c r="R952" s="686"/>
      <c r="S952" s="686"/>
      <c r="T952" s="686"/>
      <c r="U952" s="686"/>
      <c r="V952" s="686"/>
      <c r="W952" s="686"/>
      <c r="X952" s="686"/>
      <c r="Y952" s="686"/>
      <c r="Z952" s="686"/>
    </row>
    <row r="953" ht="14.25" customHeight="1">
      <c r="K953" s="686"/>
      <c r="L953" s="686"/>
      <c r="M953" s="686"/>
      <c r="N953" s="686"/>
      <c r="O953" s="686"/>
      <c r="P953" s="686"/>
      <c r="Q953" s="686"/>
      <c r="R953" s="686"/>
      <c r="S953" s="686"/>
      <c r="T953" s="686"/>
      <c r="U953" s="686"/>
      <c r="V953" s="686"/>
      <c r="W953" s="686"/>
      <c r="X953" s="686"/>
      <c r="Y953" s="686"/>
      <c r="Z953" s="686"/>
    </row>
    <row r="954" ht="14.25" customHeight="1">
      <c r="K954" s="686"/>
      <c r="L954" s="686"/>
      <c r="M954" s="686"/>
      <c r="N954" s="686"/>
      <c r="O954" s="686"/>
      <c r="P954" s="686"/>
      <c r="Q954" s="686"/>
      <c r="R954" s="686"/>
      <c r="S954" s="686"/>
      <c r="T954" s="686"/>
      <c r="U954" s="686"/>
      <c r="V954" s="686"/>
      <c r="W954" s="686"/>
      <c r="X954" s="686"/>
      <c r="Y954" s="686"/>
      <c r="Z954" s="686"/>
    </row>
    <row r="955" ht="14.25" customHeight="1">
      <c r="K955" s="686"/>
      <c r="L955" s="686"/>
      <c r="M955" s="686"/>
      <c r="N955" s="686"/>
      <c r="O955" s="686"/>
      <c r="P955" s="686"/>
      <c r="Q955" s="686"/>
      <c r="R955" s="686"/>
      <c r="S955" s="686"/>
      <c r="T955" s="686"/>
      <c r="U955" s="686"/>
      <c r="V955" s="686"/>
      <c r="W955" s="686"/>
      <c r="X955" s="686"/>
      <c r="Y955" s="686"/>
      <c r="Z955" s="686"/>
    </row>
    <row r="956" ht="14.25" customHeight="1">
      <c r="K956" s="686"/>
      <c r="L956" s="686"/>
      <c r="M956" s="686"/>
      <c r="N956" s="686"/>
      <c r="O956" s="686"/>
      <c r="P956" s="686"/>
      <c r="Q956" s="686"/>
      <c r="R956" s="686"/>
      <c r="S956" s="686"/>
      <c r="T956" s="686"/>
      <c r="U956" s="686"/>
      <c r="V956" s="686"/>
      <c r="W956" s="686"/>
      <c r="X956" s="686"/>
      <c r="Y956" s="686"/>
      <c r="Z956" s="686"/>
    </row>
    <row r="957" ht="14.25" customHeight="1">
      <c r="K957" s="686"/>
      <c r="L957" s="686"/>
      <c r="M957" s="686"/>
      <c r="N957" s="686"/>
      <c r="O957" s="686"/>
      <c r="P957" s="686"/>
      <c r="Q957" s="686"/>
      <c r="R957" s="686"/>
      <c r="S957" s="686"/>
      <c r="T957" s="686"/>
      <c r="U957" s="686"/>
      <c r="V957" s="686"/>
      <c r="W957" s="686"/>
      <c r="X957" s="686"/>
      <c r="Y957" s="686"/>
      <c r="Z957" s="686"/>
    </row>
    <row r="958" ht="14.25" customHeight="1">
      <c r="K958" s="686"/>
      <c r="L958" s="686"/>
      <c r="M958" s="686"/>
      <c r="N958" s="686"/>
      <c r="O958" s="686"/>
      <c r="P958" s="686"/>
      <c r="Q958" s="686"/>
      <c r="R958" s="686"/>
      <c r="S958" s="686"/>
      <c r="T958" s="686"/>
      <c r="U958" s="686"/>
      <c r="V958" s="686"/>
      <c r="W958" s="686"/>
      <c r="X958" s="686"/>
      <c r="Y958" s="686"/>
      <c r="Z958" s="686"/>
    </row>
    <row r="959" ht="14.25" customHeight="1">
      <c r="K959" s="686"/>
      <c r="L959" s="686"/>
      <c r="M959" s="686"/>
      <c r="N959" s="686"/>
      <c r="O959" s="686"/>
      <c r="P959" s="686"/>
      <c r="Q959" s="686"/>
      <c r="R959" s="686"/>
      <c r="S959" s="686"/>
      <c r="T959" s="686"/>
      <c r="U959" s="686"/>
      <c r="V959" s="686"/>
      <c r="W959" s="686"/>
      <c r="X959" s="686"/>
      <c r="Y959" s="686"/>
      <c r="Z959" s="686"/>
    </row>
    <row r="960" ht="14.25" customHeight="1">
      <c r="K960" s="686"/>
      <c r="L960" s="686"/>
      <c r="M960" s="686"/>
      <c r="N960" s="686"/>
      <c r="O960" s="686"/>
      <c r="P960" s="686"/>
      <c r="Q960" s="686"/>
      <c r="R960" s="686"/>
      <c r="S960" s="686"/>
      <c r="T960" s="686"/>
      <c r="U960" s="686"/>
      <c r="V960" s="686"/>
      <c r="W960" s="686"/>
      <c r="X960" s="686"/>
      <c r="Y960" s="686"/>
      <c r="Z960" s="686"/>
    </row>
    <row r="961" ht="14.25" customHeight="1">
      <c r="K961" s="686"/>
      <c r="L961" s="686"/>
      <c r="M961" s="686"/>
      <c r="N961" s="686"/>
      <c r="O961" s="686"/>
      <c r="P961" s="686"/>
      <c r="Q961" s="686"/>
      <c r="R961" s="686"/>
      <c r="S961" s="686"/>
      <c r="T961" s="686"/>
      <c r="U961" s="686"/>
      <c r="V961" s="686"/>
      <c r="W961" s="686"/>
      <c r="X961" s="686"/>
      <c r="Y961" s="686"/>
      <c r="Z961" s="686"/>
    </row>
    <row r="962" ht="14.25" customHeight="1">
      <c r="K962" s="686"/>
      <c r="L962" s="686"/>
      <c r="M962" s="686"/>
      <c r="N962" s="686"/>
      <c r="O962" s="686"/>
      <c r="P962" s="686"/>
      <c r="Q962" s="686"/>
      <c r="R962" s="686"/>
      <c r="S962" s="686"/>
      <c r="T962" s="686"/>
      <c r="U962" s="686"/>
      <c r="V962" s="686"/>
      <c r="W962" s="686"/>
      <c r="X962" s="686"/>
      <c r="Y962" s="686"/>
      <c r="Z962" s="686"/>
    </row>
    <row r="963" ht="14.25" customHeight="1">
      <c r="K963" s="686"/>
      <c r="L963" s="686"/>
      <c r="M963" s="686"/>
      <c r="N963" s="686"/>
      <c r="O963" s="686"/>
      <c r="P963" s="686"/>
      <c r="Q963" s="686"/>
      <c r="R963" s="686"/>
      <c r="S963" s="686"/>
      <c r="T963" s="686"/>
      <c r="U963" s="686"/>
      <c r="V963" s="686"/>
      <c r="W963" s="686"/>
      <c r="X963" s="686"/>
      <c r="Y963" s="686"/>
      <c r="Z963" s="686"/>
    </row>
    <row r="964" ht="14.25" customHeight="1">
      <c r="K964" s="686"/>
      <c r="L964" s="686"/>
      <c r="M964" s="686"/>
      <c r="N964" s="686"/>
      <c r="O964" s="686"/>
      <c r="P964" s="686"/>
      <c r="Q964" s="686"/>
      <c r="R964" s="686"/>
      <c r="S964" s="686"/>
      <c r="T964" s="686"/>
      <c r="U964" s="686"/>
      <c r="V964" s="686"/>
      <c r="W964" s="686"/>
      <c r="X964" s="686"/>
      <c r="Y964" s="686"/>
      <c r="Z964" s="686"/>
    </row>
    <row r="965" ht="14.25" customHeight="1">
      <c r="K965" s="686"/>
      <c r="L965" s="686"/>
      <c r="M965" s="686"/>
      <c r="N965" s="686"/>
      <c r="O965" s="686"/>
      <c r="P965" s="686"/>
      <c r="Q965" s="686"/>
      <c r="R965" s="686"/>
      <c r="S965" s="686"/>
      <c r="T965" s="686"/>
      <c r="U965" s="686"/>
      <c r="V965" s="686"/>
      <c r="W965" s="686"/>
      <c r="X965" s="686"/>
      <c r="Y965" s="686"/>
      <c r="Z965" s="686"/>
    </row>
    <row r="966" ht="14.25" customHeight="1">
      <c r="K966" s="686"/>
      <c r="L966" s="686"/>
      <c r="M966" s="686"/>
      <c r="N966" s="686"/>
      <c r="O966" s="686"/>
      <c r="P966" s="686"/>
      <c r="Q966" s="686"/>
      <c r="R966" s="686"/>
      <c r="S966" s="686"/>
      <c r="T966" s="686"/>
      <c r="U966" s="686"/>
      <c r="V966" s="686"/>
      <c r="W966" s="686"/>
      <c r="X966" s="686"/>
      <c r="Y966" s="686"/>
      <c r="Z966" s="686"/>
    </row>
    <row r="967" ht="14.25" customHeight="1">
      <c r="K967" s="686"/>
      <c r="L967" s="686"/>
      <c r="M967" s="686"/>
      <c r="N967" s="686"/>
      <c r="O967" s="686"/>
      <c r="P967" s="686"/>
      <c r="Q967" s="686"/>
      <c r="R967" s="686"/>
      <c r="S967" s="686"/>
      <c r="T967" s="686"/>
      <c r="U967" s="686"/>
      <c r="V967" s="686"/>
      <c r="W967" s="686"/>
      <c r="X967" s="686"/>
      <c r="Y967" s="686"/>
      <c r="Z967" s="686"/>
    </row>
    <row r="968" ht="14.25" customHeight="1">
      <c r="K968" s="686"/>
      <c r="L968" s="686"/>
      <c r="M968" s="686"/>
      <c r="N968" s="686"/>
      <c r="O968" s="686"/>
      <c r="P968" s="686"/>
      <c r="Q968" s="686"/>
      <c r="R968" s="686"/>
      <c r="S968" s="686"/>
      <c r="T968" s="686"/>
      <c r="U968" s="686"/>
      <c r="V968" s="686"/>
      <c r="W968" s="686"/>
      <c r="X968" s="686"/>
      <c r="Y968" s="686"/>
      <c r="Z968" s="686"/>
    </row>
    <row r="969" ht="14.25" customHeight="1">
      <c r="K969" s="686"/>
      <c r="L969" s="686"/>
      <c r="M969" s="686"/>
      <c r="N969" s="686"/>
      <c r="O969" s="686"/>
      <c r="P969" s="686"/>
      <c r="Q969" s="686"/>
      <c r="R969" s="686"/>
      <c r="S969" s="686"/>
      <c r="T969" s="686"/>
      <c r="U969" s="686"/>
      <c r="V969" s="686"/>
      <c r="W969" s="686"/>
      <c r="X969" s="686"/>
      <c r="Y969" s="686"/>
      <c r="Z969" s="686"/>
    </row>
    <row r="970" ht="14.25" customHeight="1">
      <c r="K970" s="686"/>
      <c r="L970" s="686"/>
      <c r="M970" s="686"/>
      <c r="N970" s="686"/>
      <c r="O970" s="686"/>
      <c r="P970" s="686"/>
      <c r="Q970" s="686"/>
      <c r="R970" s="686"/>
      <c r="S970" s="686"/>
      <c r="T970" s="686"/>
      <c r="U970" s="686"/>
      <c r="V970" s="686"/>
      <c r="W970" s="686"/>
      <c r="X970" s="686"/>
      <c r="Y970" s="686"/>
      <c r="Z970" s="686"/>
    </row>
    <row r="971" ht="14.25" customHeight="1">
      <c r="K971" s="686"/>
      <c r="L971" s="686"/>
      <c r="M971" s="686"/>
      <c r="N971" s="686"/>
      <c r="O971" s="686"/>
      <c r="P971" s="686"/>
      <c r="Q971" s="686"/>
      <c r="R971" s="686"/>
      <c r="S971" s="686"/>
      <c r="T971" s="686"/>
      <c r="U971" s="686"/>
      <c r="V971" s="686"/>
      <c r="W971" s="686"/>
      <c r="X971" s="686"/>
      <c r="Y971" s="686"/>
      <c r="Z971" s="686"/>
    </row>
    <row r="972" ht="14.25" customHeight="1">
      <c r="K972" s="686"/>
      <c r="L972" s="686"/>
      <c r="M972" s="686"/>
      <c r="N972" s="686"/>
      <c r="O972" s="686"/>
      <c r="P972" s="686"/>
      <c r="Q972" s="686"/>
      <c r="R972" s="686"/>
      <c r="S972" s="686"/>
      <c r="T972" s="686"/>
      <c r="U972" s="686"/>
      <c r="V972" s="686"/>
      <c r="W972" s="686"/>
      <c r="X972" s="686"/>
      <c r="Y972" s="686"/>
      <c r="Z972" s="686"/>
    </row>
    <row r="973" ht="14.25" customHeight="1">
      <c r="K973" s="686"/>
      <c r="L973" s="686"/>
      <c r="M973" s="686"/>
      <c r="N973" s="686"/>
      <c r="O973" s="686"/>
      <c r="P973" s="686"/>
      <c r="Q973" s="686"/>
      <c r="R973" s="686"/>
      <c r="S973" s="686"/>
      <c r="T973" s="686"/>
      <c r="U973" s="686"/>
      <c r="V973" s="686"/>
      <c r="W973" s="686"/>
      <c r="X973" s="686"/>
      <c r="Y973" s="686"/>
      <c r="Z973" s="686"/>
    </row>
    <row r="974" ht="14.25" customHeight="1">
      <c r="K974" s="686"/>
      <c r="L974" s="686"/>
      <c r="M974" s="686"/>
      <c r="N974" s="686"/>
      <c r="O974" s="686"/>
      <c r="P974" s="686"/>
      <c r="Q974" s="686"/>
      <c r="R974" s="686"/>
      <c r="S974" s="686"/>
      <c r="T974" s="686"/>
      <c r="U974" s="686"/>
      <c r="V974" s="686"/>
      <c r="W974" s="686"/>
      <c r="X974" s="686"/>
      <c r="Y974" s="686"/>
      <c r="Z974" s="686"/>
    </row>
    <row r="975" ht="14.25" customHeight="1">
      <c r="K975" s="686"/>
      <c r="L975" s="686"/>
      <c r="M975" s="686"/>
      <c r="N975" s="686"/>
      <c r="O975" s="686"/>
      <c r="P975" s="686"/>
      <c r="Q975" s="686"/>
      <c r="R975" s="686"/>
      <c r="S975" s="686"/>
      <c r="T975" s="686"/>
      <c r="U975" s="686"/>
      <c r="V975" s="686"/>
      <c r="W975" s="686"/>
      <c r="X975" s="686"/>
      <c r="Y975" s="686"/>
      <c r="Z975" s="686"/>
    </row>
    <row r="976" ht="14.25" customHeight="1">
      <c r="K976" s="686"/>
      <c r="L976" s="686"/>
      <c r="M976" s="686"/>
      <c r="N976" s="686"/>
      <c r="O976" s="686"/>
      <c r="P976" s="686"/>
      <c r="Q976" s="686"/>
      <c r="R976" s="686"/>
      <c r="S976" s="686"/>
      <c r="T976" s="686"/>
      <c r="U976" s="686"/>
      <c r="V976" s="686"/>
      <c r="W976" s="686"/>
      <c r="X976" s="686"/>
      <c r="Y976" s="686"/>
      <c r="Z976" s="686"/>
    </row>
    <row r="977" ht="14.25" customHeight="1">
      <c r="K977" s="686"/>
      <c r="L977" s="686"/>
      <c r="M977" s="686"/>
      <c r="N977" s="686"/>
      <c r="O977" s="686"/>
      <c r="P977" s="686"/>
      <c r="Q977" s="686"/>
      <c r="R977" s="686"/>
      <c r="S977" s="686"/>
      <c r="T977" s="686"/>
      <c r="U977" s="686"/>
      <c r="V977" s="686"/>
      <c r="W977" s="686"/>
      <c r="X977" s="686"/>
      <c r="Y977" s="686"/>
      <c r="Z977" s="686"/>
    </row>
    <row r="978" ht="14.25" customHeight="1">
      <c r="K978" s="686"/>
      <c r="L978" s="686"/>
      <c r="M978" s="686"/>
      <c r="N978" s="686"/>
      <c r="O978" s="686"/>
      <c r="P978" s="686"/>
      <c r="Q978" s="686"/>
      <c r="R978" s="686"/>
      <c r="S978" s="686"/>
      <c r="T978" s="686"/>
      <c r="U978" s="686"/>
      <c r="V978" s="686"/>
      <c r="W978" s="686"/>
      <c r="X978" s="686"/>
      <c r="Y978" s="686"/>
      <c r="Z978" s="686"/>
    </row>
    <row r="979" ht="14.25" customHeight="1">
      <c r="K979" s="686"/>
      <c r="L979" s="686"/>
      <c r="M979" s="686"/>
      <c r="N979" s="686"/>
      <c r="O979" s="686"/>
      <c r="P979" s="686"/>
      <c r="Q979" s="686"/>
      <c r="R979" s="686"/>
      <c r="S979" s="686"/>
      <c r="T979" s="686"/>
      <c r="U979" s="686"/>
      <c r="V979" s="686"/>
      <c r="W979" s="686"/>
      <c r="X979" s="686"/>
      <c r="Y979" s="686"/>
      <c r="Z979" s="686"/>
    </row>
    <row r="980" ht="14.25" customHeight="1">
      <c r="K980" s="686"/>
      <c r="L980" s="686"/>
      <c r="M980" s="686"/>
      <c r="N980" s="686"/>
      <c r="O980" s="686"/>
      <c r="P980" s="686"/>
      <c r="Q980" s="686"/>
      <c r="R980" s="686"/>
      <c r="S980" s="686"/>
      <c r="T980" s="686"/>
      <c r="U980" s="686"/>
      <c r="V980" s="686"/>
      <c r="W980" s="686"/>
      <c r="X980" s="686"/>
      <c r="Y980" s="686"/>
      <c r="Z980" s="686"/>
    </row>
    <row r="981" ht="14.25" customHeight="1">
      <c r="K981" s="686"/>
      <c r="L981" s="686"/>
      <c r="M981" s="686"/>
      <c r="N981" s="686"/>
      <c r="O981" s="686"/>
      <c r="P981" s="686"/>
      <c r="Q981" s="686"/>
      <c r="R981" s="686"/>
      <c r="S981" s="686"/>
      <c r="T981" s="686"/>
      <c r="U981" s="686"/>
      <c r="V981" s="686"/>
      <c r="W981" s="686"/>
      <c r="X981" s="686"/>
      <c r="Y981" s="686"/>
      <c r="Z981" s="686"/>
    </row>
    <row r="982" ht="14.25" customHeight="1">
      <c r="K982" s="686"/>
      <c r="L982" s="686"/>
      <c r="M982" s="686"/>
      <c r="N982" s="686"/>
      <c r="O982" s="686"/>
      <c r="P982" s="686"/>
      <c r="Q982" s="686"/>
      <c r="R982" s="686"/>
      <c r="S982" s="686"/>
      <c r="T982" s="686"/>
      <c r="U982" s="686"/>
      <c r="V982" s="686"/>
      <c r="W982" s="686"/>
      <c r="X982" s="686"/>
      <c r="Y982" s="686"/>
      <c r="Z982" s="686"/>
    </row>
    <row r="983" ht="14.25" customHeight="1">
      <c r="K983" s="686"/>
      <c r="L983" s="686"/>
      <c r="M983" s="686"/>
      <c r="N983" s="686"/>
      <c r="O983" s="686"/>
      <c r="P983" s="686"/>
      <c r="Q983" s="686"/>
      <c r="R983" s="686"/>
      <c r="S983" s="686"/>
      <c r="T983" s="686"/>
      <c r="U983" s="686"/>
      <c r="V983" s="686"/>
      <c r="W983" s="686"/>
      <c r="X983" s="686"/>
      <c r="Y983" s="686"/>
      <c r="Z983" s="686"/>
    </row>
    <row r="984" ht="14.25" customHeight="1">
      <c r="K984" s="686"/>
      <c r="L984" s="686"/>
      <c r="M984" s="686"/>
      <c r="N984" s="686"/>
      <c r="O984" s="686"/>
      <c r="P984" s="686"/>
      <c r="Q984" s="686"/>
      <c r="R984" s="686"/>
      <c r="S984" s="686"/>
      <c r="T984" s="686"/>
      <c r="U984" s="686"/>
      <c r="V984" s="686"/>
      <c r="W984" s="686"/>
      <c r="X984" s="686"/>
      <c r="Y984" s="686"/>
      <c r="Z984" s="686"/>
    </row>
    <row r="985" ht="14.25" customHeight="1">
      <c r="K985" s="686"/>
      <c r="L985" s="686"/>
      <c r="M985" s="686"/>
      <c r="N985" s="686"/>
      <c r="O985" s="686"/>
      <c r="P985" s="686"/>
      <c r="Q985" s="686"/>
      <c r="R985" s="686"/>
      <c r="S985" s="686"/>
      <c r="T985" s="686"/>
      <c r="U985" s="686"/>
      <c r="V985" s="686"/>
      <c r="W985" s="686"/>
      <c r="X985" s="686"/>
      <c r="Y985" s="686"/>
      <c r="Z985" s="686"/>
    </row>
    <row r="986" ht="14.25" customHeight="1">
      <c r="K986" s="686"/>
      <c r="L986" s="686"/>
      <c r="M986" s="686"/>
      <c r="N986" s="686"/>
      <c r="O986" s="686"/>
      <c r="P986" s="686"/>
      <c r="Q986" s="686"/>
      <c r="R986" s="686"/>
      <c r="S986" s="686"/>
      <c r="T986" s="686"/>
      <c r="U986" s="686"/>
      <c r="V986" s="686"/>
      <c r="W986" s="686"/>
      <c r="X986" s="686"/>
      <c r="Y986" s="686"/>
      <c r="Z986" s="686"/>
    </row>
    <row r="987" ht="14.25" customHeight="1">
      <c r="K987" s="686"/>
      <c r="L987" s="686"/>
      <c r="M987" s="686"/>
      <c r="N987" s="686"/>
      <c r="O987" s="686"/>
      <c r="P987" s="686"/>
      <c r="Q987" s="686"/>
      <c r="R987" s="686"/>
      <c r="S987" s="686"/>
      <c r="T987" s="686"/>
      <c r="U987" s="686"/>
      <c r="V987" s="686"/>
      <c r="W987" s="686"/>
      <c r="X987" s="686"/>
      <c r="Y987" s="686"/>
      <c r="Z987" s="686"/>
    </row>
    <row r="988" ht="14.25" customHeight="1">
      <c r="K988" s="686"/>
      <c r="L988" s="686"/>
      <c r="M988" s="686"/>
      <c r="N988" s="686"/>
      <c r="O988" s="686"/>
      <c r="P988" s="686"/>
      <c r="Q988" s="686"/>
      <c r="R988" s="686"/>
      <c r="S988" s="686"/>
      <c r="T988" s="686"/>
      <c r="U988" s="686"/>
      <c r="V988" s="686"/>
      <c r="W988" s="686"/>
      <c r="X988" s="686"/>
      <c r="Y988" s="686"/>
      <c r="Z988" s="686"/>
    </row>
    <row r="989" ht="14.25" customHeight="1">
      <c r="K989" s="686"/>
      <c r="L989" s="686"/>
      <c r="M989" s="686"/>
      <c r="N989" s="686"/>
      <c r="O989" s="686"/>
      <c r="P989" s="686"/>
      <c r="Q989" s="686"/>
      <c r="R989" s="686"/>
      <c r="S989" s="686"/>
      <c r="T989" s="686"/>
      <c r="U989" s="686"/>
      <c r="V989" s="686"/>
      <c r="W989" s="686"/>
      <c r="X989" s="686"/>
      <c r="Y989" s="686"/>
      <c r="Z989" s="686"/>
    </row>
    <row r="990" ht="14.25" customHeight="1">
      <c r="K990" s="686"/>
      <c r="L990" s="686"/>
      <c r="M990" s="686"/>
      <c r="N990" s="686"/>
      <c r="O990" s="686"/>
      <c r="P990" s="686"/>
      <c r="Q990" s="686"/>
      <c r="R990" s="686"/>
      <c r="S990" s="686"/>
      <c r="T990" s="686"/>
      <c r="U990" s="686"/>
      <c r="V990" s="686"/>
      <c r="W990" s="686"/>
      <c r="X990" s="686"/>
      <c r="Y990" s="686"/>
      <c r="Z990" s="686"/>
    </row>
    <row r="991" ht="14.25" customHeight="1">
      <c r="K991" s="686"/>
      <c r="L991" s="686"/>
      <c r="M991" s="686"/>
      <c r="N991" s="686"/>
      <c r="O991" s="686"/>
      <c r="P991" s="686"/>
      <c r="Q991" s="686"/>
      <c r="R991" s="686"/>
      <c r="S991" s="686"/>
      <c r="T991" s="686"/>
      <c r="U991" s="686"/>
      <c r="V991" s="686"/>
      <c r="W991" s="686"/>
      <c r="X991" s="686"/>
      <c r="Y991" s="686"/>
      <c r="Z991" s="686"/>
    </row>
    <row r="992" ht="14.25" customHeight="1">
      <c r="K992" s="686"/>
      <c r="L992" s="686"/>
      <c r="M992" s="686"/>
      <c r="N992" s="686"/>
      <c r="O992" s="686"/>
      <c r="P992" s="686"/>
      <c r="Q992" s="686"/>
      <c r="R992" s="686"/>
      <c r="S992" s="686"/>
      <c r="T992" s="686"/>
      <c r="U992" s="686"/>
      <c r="V992" s="686"/>
      <c r="W992" s="686"/>
      <c r="X992" s="686"/>
      <c r="Y992" s="686"/>
      <c r="Z992" s="686"/>
    </row>
    <row r="993" ht="14.25" customHeight="1">
      <c r="K993" s="686"/>
      <c r="L993" s="686"/>
      <c r="M993" s="686"/>
      <c r="N993" s="686"/>
      <c r="O993" s="686"/>
      <c r="P993" s="686"/>
      <c r="Q993" s="686"/>
      <c r="R993" s="686"/>
      <c r="S993" s="686"/>
      <c r="T993" s="686"/>
      <c r="U993" s="686"/>
      <c r="V993" s="686"/>
      <c r="W993" s="686"/>
      <c r="X993" s="686"/>
      <c r="Y993" s="686"/>
      <c r="Z993" s="686"/>
    </row>
    <row r="994" ht="14.25" customHeight="1">
      <c r="K994" s="686"/>
      <c r="L994" s="686"/>
      <c r="M994" s="686"/>
      <c r="N994" s="686"/>
      <c r="O994" s="686"/>
      <c r="P994" s="686"/>
      <c r="Q994" s="686"/>
      <c r="R994" s="686"/>
      <c r="S994" s="686"/>
      <c r="T994" s="686"/>
      <c r="U994" s="686"/>
      <c r="V994" s="686"/>
      <c r="W994" s="686"/>
      <c r="X994" s="686"/>
      <c r="Y994" s="686"/>
      <c r="Z994" s="686"/>
    </row>
    <row r="995" ht="14.25" customHeight="1">
      <c r="K995" s="686"/>
      <c r="L995" s="686"/>
      <c r="M995" s="686"/>
      <c r="N995" s="686"/>
      <c r="O995" s="686"/>
      <c r="P995" s="686"/>
      <c r="Q995" s="686"/>
      <c r="R995" s="686"/>
      <c r="S995" s="686"/>
      <c r="T995" s="686"/>
      <c r="U995" s="686"/>
      <c r="V995" s="686"/>
      <c r="W995" s="686"/>
      <c r="X995" s="686"/>
      <c r="Y995" s="686"/>
      <c r="Z995" s="686"/>
    </row>
    <row r="996" ht="14.25" customHeight="1">
      <c r="K996" s="686"/>
      <c r="L996" s="686"/>
      <c r="M996" s="686"/>
      <c r="N996" s="686"/>
      <c r="O996" s="686"/>
      <c r="P996" s="686"/>
      <c r="Q996" s="686"/>
      <c r="R996" s="686"/>
      <c r="S996" s="686"/>
      <c r="T996" s="686"/>
      <c r="U996" s="686"/>
      <c r="V996" s="686"/>
      <c r="W996" s="686"/>
      <c r="X996" s="686"/>
      <c r="Y996" s="686"/>
      <c r="Z996" s="686"/>
    </row>
    <row r="997" ht="14.25" customHeight="1">
      <c r="K997" s="686"/>
      <c r="L997" s="686"/>
      <c r="M997" s="686"/>
      <c r="N997" s="686"/>
      <c r="O997" s="686"/>
      <c r="P997" s="686"/>
      <c r="Q997" s="686"/>
      <c r="R997" s="686"/>
      <c r="S997" s="686"/>
      <c r="T997" s="686"/>
      <c r="U997" s="686"/>
      <c r="V997" s="686"/>
      <c r="W997" s="686"/>
      <c r="X997" s="686"/>
      <c r="Y997" s="686"/>
      <c r="Z997" s="686"/>
    </row>
    <row r="998" ht="14.25" customHeight="1">
      <c r="K998" s="686"/>
      <c r="L998" s="686"/>
      <c r="M998" s="686"/>
      <c r="N998" s="686"/>
      <c r="O998" s="686"/>
      <c r="P998" s="686"/>
      <c r="Q998" s="686"/>
      <c r="R998" s="686"/>
      <c r="S998" s="686"/>
      <c r="T998" s="686"/>
      <c r="U998" s="686"/>
      <c r="V998" s="686"/>
      <c r="W998" s="686"/>
      <c r="X998" s="686"/>
      <c r="Y998" s="686"/>
      <c r="Z998" s="686"/>
    </row>
    <row r="999" ht="14.25" customHeight="1">
      <c r="K999" s="686"/>
      <c r="L999" s="686"/>
      <c r="M999" s="686"/>
      <c r="N999" s="686"/>
      <c r="O999" s="686"/>
      <c r="P999" s="686"/>
      <c r="Q999" s="686"/>
      <c r="R999" s="686"/>
      <c r="S999" s="686"/>
      <c r="T999" s="686"/>
      <c r="U999" s="686"/>
      <c r="V999" s="686"/>
      <c r="W999" s="686"/>
      <c r="X999" s="686"/>
      <c r="Y999" s="686"/>
      <c r="Z999" s="686"/>
    </row>
    <row r="1000" ht="14.25" customHeight="1">
      <c r="K1000" s="686"/>
      <c r="L1000" s="686"/>
      <c r="M1000" s="686"/>
      <c r="N1000" s="686"/>
      <c r="O1000" s="686"/>
      <c r="P1000" s="686"/>
      <c r="Q1000" s="686"/>
      <c r="R1000" s="686"/>
      <c r="S1000" s="686"/>
      <c r="T1000" s="686"/>
      <c r="U1000" s="686"/>
      <c r="V1000" s="686"/>
      <c r="W1000" s="686"/>
      <c r="X1000" s="686"/>
      <c r="Y1000" s="686"/>
      <c r="Z1000" s="686"/>
    </row>
  </sheetData>
  <mergeCells count="75">
    <mergeCell ref="A482:J482"/>
    <mergeCell ref="A504:J504"/>
    <mergeCell ref="A505:J505"/>
    <mergeCell ref="A506:J506"/>
    <mergeCell ref="A507:J507"/>
    <mergeCell ref="A509:J509"/>
    <mergeCell ref="A513:J513"/>
    <mergeCell ref="A517:J517"/>
    <mergeCell ref="A582:J582"/>
    <mergeCell ref="A583:J583"/>
    <mergeCell ref="A584:J584"/>
    <mergeCell ref="A585:J585"/>
    <mergeCell ref="A587:J587"/>
    <mergeCell ref="A591:J591"/>
    <mergeCell ref="A660:J660"/>
    <mergeCell ref="A661:J661"/>
    <mergeCell ref="A662:J662"/>
    <mergeCell ref="A664:J664"/>
    <mergeCell ref="A668:J668"/>
    <mergeCell ref="A614:J614"/>
    <mergeCell ref="A615:J615"/>
    <mergeCell ref="A616:J616"/>
    <mergeCell ref="A617:J617"/>
    <mergeCell ref="A619:J619"/>
    <mergeCell ref="A623:J623"/>
    <mergeCell ref="A659:J659"/>
    <mergeCell ref="A1:J1"/>
    <mergeCell ref="A2:J2"/>
    <mergeCell ref="A3:J3"/>
    <mergeCell ref="A4:J4"/>
    <mergeCell ref="A6:J6"/>
    <mergeCell ref="A10:J10"/>
    <mergeCell ref="A15:J15"/>
    <mergeCell ref="A31:J31"/>
    <mergeCell ref="A32:J32"/>
    <mergeCell ref="A33:J33"/>
    <mergeCell ref="A34:J34"/>
    <mergeCell ref="A36:J36"/>
    <mergeCell ref="A40:J40"/>
    <mergeCell ref="A46:J46"/>
    <mergeCell ref="A121:J121"/>
    <mergeCell ref="A122:J122"/>
    <mergeCell ref="A123:J123"/>
    <mergeCell ref="A124:J124"/>
    <mergeCell ref="A126:J126"/>
    <mergeCell ref="A130:J130"/>
    <mergeCell ref="A139:J139"/>
    <mergeCell ref="K217:K218"/>
    <mergeCell ref="L224:L225"/>
    <mergeCell ref="A247:J247"/>
    <mergeCell ref="A248:J248"/>
    <mergeCell ref="A249:J249"/>
    <mergeCell ref="A250:J250"/>
    <mergeCell ref="A252:J252"/>
    <mergeCell ref="A256:J256"/>
    <mergeCell ref="A261:J261"/>
    <mergeCell ref="A292:J292"/>
    <mergeCell ref="A293:J293"/>
    <mergeCell ref="A294:J294"/>
    <mergeCell ref="A295:J295"/>
    <mergeCell ref="A297:J297"/>
    <mergeCell ref="A301:J301"/>
    <mergeCell ref="A305:J305"/>
    <mergeCell ref="A431:J431"/>
    <mergeCell ref="A432:J432"/>
    <mergeCell ref="A433:J433"/>
    <mergeCell ref="A434:J434"/>
    <mergeCell ref="A436:J436"/>
    <mergeCell ref="A440:J440"/>
    <mergeCell ref="A444:J444"/>
    <mergeCell ref="A473:J473"/>
    <mergeCell ref="A474:J474"/>
    <mergeCell ref="A475:J475"/>
    <mergeCell ref="A476:J476"/>
    <mergeCell ref="A478:J478"/>
  </mergeCells>
  <printOptions/>
  <pageMargins bottom="0.75" footer="0.0" header="0.0" left="0.7" right="0.7" top="0.75"/>
  <pageSetup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5.29"/>
    <col customWidth="1" min="2" max="2" width="41.43"/>
    <col customWidth="1" min="3" max="3" width="11.0"/>
    <col customWidth="1" min="4" max="4" width="13.86"/>
    <col customWidth="1" min="5" max="5" width="10.71"/>
    <col customWidth="1" min="6" max="6" width="6.43"/>
    <col customWidth="1" min="7" max="7" width="21.86"/>
    <col customWidth="1" min="8" max="8" width="12.71"/>
    <col customWidth="1" min="9" max="9" width="11.71"/>
    <col customWidth="1" min="10" max="10" width="8.43"/>
    <col customWidth="1" min="11" max="11" width="13.29"/>
    <col customWidth="1" min="12" max="12" width="14.0"/>
    <col customWidth="1" min="13" max="13" width="82.29"/>
    <col customWidth="1" min="14" max="26" width="8.71"/>
  </cols>
  <sheetData>
    <row r="1" ht="14.25" customHeight="1">
      <c r="A1" s="2" t="s">
        <v>7330</v>
      </c>
      <c r="H1" s="4"/>
      <c r="I1" s="4"/>
    </row>
    <row r="2" ht="14.25" customHeight="1">
      <c r="A2" s="2" t="s">
        <v>7331</v>
      </c>
      <c r="H2" s="4"/>
      <c r="I2" s="4"/>
    </row>
    <row r="3" ht="14.25" customHeight="1">
      <c r="H3" s="4"/>
      <c r="I3" s="4"/>
    </row>
    <row r="4" ht="14.25" customHeight="1">
      <c r="A4" s="717" t="s">
        <v>7332</v>
      </c>
      <c r="B4" s="718"/>
      <c r="C4" s="718"/>
      <c r="D4" s="718"/>
      <c r="E4" s="718"/>
      <c r="F4" s="718"/>
      <c r="G4" s="718"/>
      <c r="H4" s="719"/>
      <c r="I4" s="719"/>
      <c r="J4" s="718"/>
      <c r="K4" s="718"/>
      <c r="L4" s="718"/>
      <c r="M4" s="718"/>
      <c r="N4" s="718"/>
      <c r="O4" s="718"/>
      <c r="P4" s="718"/>
      <c r="Q4" s="718"/>
      <c r="R4" s="718"/>
      <c r="S4" s="718"/>
      <c r="T4" s="718"/>
      <c r="U4" s="718"/>
      <c r="V4" s="718"/>
      <c r="W4" s="718"/>
      <c r="X4" s="718"/>
      <c r="Y4" s="718"/>
      <c r="Z4" s="718"/>
    </row>
    <row r="5" ht="14.25" customHeight="1">
      <c r="A5" s="1" t="s">
        <v>7333</v>
      </c>
      <c r="B5" s="1" t="s">
        <v>7334</v>
      </c>
      <c r="C5" s="1" t="s">
        <v>7335</v>
      </c>
      <c r="D5" s="1" t="s">
        <v>7336</v>
      </c>
      <c r="E5" s="1" t="s">
        <v>97</v>
      </c>
      <c r="F5" s="1" t="s">
        <v>7337</v>
      </c>
      <c r="G5" s="1" t="s">
        <v>7338</v>
      </c>
      <c r="H5" s="17" t="s">
        <v>7339</v>
      </c>
      <c r="I5" s="17" t="s">
        <v>7340</v>
      </c>
      <c r="J5" s="1" t="s">
        <v>5288</v>
      </c>
      <c r="K5" s="1" t="s">
        <v>7341</v>
      </c>
      <c r="L5" s="1" t="s">
        <v>7342</v>
      </c>
      <c r="M5" s="1" t="s">
        <v>101</v>
      </c>
      <c r="N5" s="1"/>
      <c r="O5" s="1"/>
      <c r="P5" s="1"/>
      <c r="Q5" s="1"/>
      <c r="R5" s="1"/>
      <c r="S5" s="1"/>
      <c r="T5" s="1"/>
      <c r="U5" s="1"/>
      <c r="V5" s="1"/>
      <c r="W5" s="1"/>
      <c r="X5" s="1"/>
      <c r="Y5" s="1"/>
      <c r="Z5" s="1"/>
    </row>
    <row r="6" ht="14.25" customHeight="1">
      <c r="A6" s="2" t="s">
        <v>7343</v>
      </c>
      <c r="B6" s="2" t="s">
        <v>7344</v>
      </c>
      <c r="C6" s="2" t="s">
        <v>7345</v>
      </c>
      <c r="D6" s="2" t="s">
        <v>60</v>
      </c>
      <c r="E6" s="39">
        <v>44621.0</v>
      </c>
      <c r="F6" s="2" t="s">
        <v>7346</v>
      </c>
      <c r="G6" s="2" t="s">
        <v>5302</v>
      </c>
      <c r="H6" s="4">
        <v>8928.57</v>
      </c>
      <c r="I6" s="4">
        <v>1071.43</v>
      </c>
      <c r="J6" s="2">
        <v>12.0</v>
      </c>
      <c r="K6" s="2">
        <v>243.0</v>
      </c>
      <c r="M6" s="2" t="s">
        <v>7347</v>
      </c>
    </row>
    <row r="7" ht="14.25" customHeight="1">
      <c r="A7" s="2" t="s">
        <v>7348</v>
      </c>
      <c r="B7" s="2" t="s">
        <v>7349</v>
      </c>
      <c r="C7" s="2" t="s">
        <v>7350</v>
      </c>
      <c r="D7" s="2" t="s">
        <v>60</v>
      </c>
      <c r="E7" s="39">
        <v>44621.0</v>
      </c>
      <c r="F7" s="2" t="s">
        <v>7346</v>
      </c>
      <c r="G7" s="2" t="s">
        <v>5302</v>
      </c>
      <c r="H7" s="4">
        <v>66964.29</v>
      </c>
      <c r="I7" s="4">
        <v>8035.71</v>
      </c>
      <c r="J7" s="2">
        <v>12.0</v>
      </c>
      <c r="K7" s="2">
        <v>242.0</v>
      </c>
      <c r="M7" s="2" t="s">
        <v>7351</v>
      </c>
    </row>
    <row r="8" ht="14.25" customHeight="1">
      <c r="A8" s="2" t="s">
        <v>7352</v>
      </c>
      <c r="B8" s="2" t="s">
        <v>7353</v>
      </c>
      <c r="C8" s="2" t="s">
        <v>7354</v>
      </c>
      <c r="D8" s="2" t="s">
        <v>60</v>
      </c>
      <c r="E8" s="39">
        <v>44481.0</v>
      </c>
      <c r="F8" s="2" t="s">
        <v>7346</v>
      </c>
      <c r="G8" s="2" t="s">
        <v>5302</v>
      </c>
      <c r="H8" s="4">
        <v>267.86</v>
      </c>
      <c r="I8" s="4">
        <v>32.14</v>
      </c>
      <c r="J8" s="2">
        <v>12.0</v>
      </c>
      <c r="K8" s="2">
        <v>263.0</v>
      </c>
      <c r="M8" s="2" t="s">
        <v>7355</v>
      </c>
    </row>
    <row r="9" ht="14.25" customHeight="1">
      <c r="A9" s="2" t="s">
        <v>7352</v>
      </c>
      <c r="B9" s="2" t="s">
        <v>7353</v>
      </c>
      <c r="C9" s="2" t="s">
        <v>7354</v>
      </c>
      <c r="D9" s="2" t="s">
        <v>60</v>
      </c>
      <c r="E9" s="39">
        <v>44481.0</v>
      </c>
      <c r="F9" s="2" t="s">
        <v>7346</v>
      </c>
      <c r="G9" s="2" t="s">
        <v>5302</v>
      </c>
      <c r="H9" s="4">
        <v>267.86</v>
      </c>
      <c r="I9" s="4">
        <v>32.14</v>
      </c>
      <c r="J9" s="2">
        <v>12.0</v>
      </c>
      <c r="K9" s="2">
        <v>263.0</v>
      </c>
      <c r="M9" s="2" t="s">
        <v>7356</v>
      </c>
    </row>
    <row r="10" ht="14.25" customHeight="1">
      <c r="A10" s="2" t="s">
        <v>7352</v>
      </c>
      <c r="B10" s="2" t="s">
        <v>7353</v>
      </c>
      <c r="C10" s="2" t="s">
        <v>7354</v>
      </c>
      <c r="D10" s="2" t="s">
        <v>60</v>
      </c>
      <c r="E10" s="39">
        <v>44481.0</v>
      </c>
      <c r="F10" s="2" t="s">
        <v>7346</v>
      </c>
      <c r="G10" s="2" t="s">
        <v>5302</v>
      </c>
      <c r="H10" s="4">
        <v>267.86</v>
      </c>
      <c r="I10" s="4">
        <v>32.14</v>
      </c>
      <c r="J10" s="2">
        <v>12.0</v>
      </c>
      <c r="K10" s="2">
        <v>263.0</v>
      </c>
      <c r="M10" s="2" t="s">
        <v>7357</v>
      </c>
    </row>
    <row r="11" ht="14.25" customHeight="1">
      <c r="A11" s="2" t="s">
        <v>7352</v>
      </c>
      <c r="B11" s="2" t="s">
        <v>7353</v>
      </c>
      <c r="C11" s="2" t="s">
        <v>7354</v>
      </c>
      <c r="D11" s="2" t="s">
        <v>60</v>
      </c>
      <c r="E11" s="39">
        <v>44481.0</v>
      </c>
      <c r="F11" s="2" t="s">
        <v>7346</v>
      </c>
      <c r="G11" s="2" t="s">
        <v>5302</v>
      </c>
      <c r="H11" s="4">
        <v>2455.36</v>
      </c>
      <c r="I11" s="4">
        <v>294.64</v>
      </c>
      <c r="J11" s="2">
        <v>12.0</v>
      </c>
      <c r="K11" s="2">
        <v>249.0</v>
      </c>
      <c r="M11" s="2" t="s">
        <v>7358</v>
      </c>
    </row>
    <row r="12" ht="14.25" customHeight="1">
      <c r="A12" s="2" t="s">
        <v>7352</v>
      </c>
      <c r="B12" s="2" t="s">
        <v>7353</v>
      </c>
      <c r="C12" s="2" t="s">
        <v>7354</v>
      </c>
      <c r="D12" s="2" t="s">
        <v>60</v>
      </c>
      <c r="E12" s="39">
        <v>44481.0</v>
      </c>
      <c r="F12" s="2" t="s">
        <v>7346</v>
      </c>
      <c r="G12" s="2" t="s">
        <v>5302</v>
      </c>
      <c r="H12" s="4">
        <v>2455.36</v>
      </c>
      <c r="I12" s="4">
        <v>294.64</v>
      </c>
      <c r="J12" s="2">
        <v>12.0</v>
      </c>
      <c r="K12" s="2">
        <v>249.0</v>
      </c>
      <c r="M12" s="2" t="s">
        <v>7359</v>
      </c>
    </row>
    <row r="13" ht="14.25" customHeight="1">
      <c r="A13" s="2" t="s">
        <v>7352</v>
      </c>
      <c r="B13" s="2" t="s">
        <v>7353</v>
      </c>
      <c r="C13" s="2" t="s">
        <v>7354</v>
      </c>
      <c r="D13" s="2" t="s">
        <v>60</v>
      </c>
      <c r="E13" s="39">
        <v>44481.0</v>
      </c>
      <c r="F13" s="2" t="s">
        <v>7346</v>
      </c>
      <c r="G13" s="2" t="s">
        <v>5302</v>
      </c>
      <c r="H13" s="4">
        <v>2455.36</v>
      </c>
      <c r="I13" s="4">
        <v>294.64</v>
      </c>
      <c r="J13" s="2">
        <v>12.0</v>
      </c>
      <c r="K13" s="2">
        <v>249.0</v>
      </c>
      <c r="M13" s="2" t="s">
        <v>7360</v>
      </c>
    </row>
    <row r="14" ht="14.25" customHeight="1">
      <c r="A14" s="2" t="s">
        <v>7352</v>
      </c>
      <c r="B14" s="2" t="s">
        <v>7353</v>
      </c>
      <c r="C14" s="2" t="s">
        <v>7354</v>
      </c>
      <c r="D14" s="2" t="s">
        <v>60</v>
      </c>
      <c r="E14" s="39">
        <v>44481.0</v>
      </c>
      <c r="F14" s="2" t="s">
        <v>7346</v>
      </c>
      <c r="G14" s="2" t="s">
        <v>5302</v>
      </c>
      <c r="H14" s="4">
        <v>2455.36</v>
      </c>
      <c r="I14" s="4">
        <v>294.64</v>
      </c>
      <c r="J14" s="2">
        <v>12.0</v>
      </c>
      <c r="K14" s="2">
        <v>249.0</v>
      </c>
      <c r="M14" s="2" t="s">
        <v>7361</v>
      </c>
    </row>
    <row r="15" ht="14.25" customHeight="1">
      <c r="A15" s="2" t="s">
        <v>7352</v>
      </c>
      <c r="B15" s="2" t="s">
        <v>7353</v>
      </c>
      <c r="C15" s="2" t="s">
        <v>7354</v>
      </c>
      <c r="D15" s="2" t="s">
        <v>60</v>
      </c>
      <c r="E15" s="39">
        <v>44481.0</v>
      </c>
      <c r="F15" s="2" t="s">
        <v>7346</v>
      </c>
      <c r="G15" s="2" t="s">
        <v>5302</v>
      </c>
      <c r="H15" s="4">
        <v>2455.36</v>
      </c>
      <c r="I15" s="4">
        <v>294.64</v>
      </c>
      <c r="J15" s="2">
        <v>12.0</v>
      </c>
      <c r="K15" s="2">
        <v>249.0</v>
      </c>
      <c r="M15" s="2" t="s">
        <v>7362</v>
      </c>
    </row>
    <row r="16" ht="14.25" customHeight="1">
      <c r="A16" s="2" t="s">
        <v>7363</v>
      </c>
      <c r="B16" s="2" t="s">
        <v>7364</v>
      </c>
      <c r="C16" s="2" t="s">
        <v>7365</v>
      </c>
      <c r="D16" s="2" t="s">
        <v>60</v>
      </c>
      <c r="E16" s="39">
        <v>44621.0</v>
      </c>
      <c r="F16" s="2" t="s">
        <v>7346</v>
      </c>
      <c r="G16" s="2" t="s">
        <v>5302</v>
      </c>
      <c r="H16" s="4">
        <v>8928.57</v>
      </c>
      <c r="I16" s="4">
        <v>1071.43</v>
      </c>
      <c r="J16" s="2">
        <v>12.0</v>
      </c>
      <c r="K16" s="2">
        <v>243.0</v>
      </c>
      <c r="M16" s="2" t="s">
        <v>7366</v>
      </c>
    </row>
    <row r="17" ht="14.25" customHeight="1">
      <c r="A17" s="2" t="s">
        <v>7367</v>
      </c>
      <c r="B17" s="2" t="s">
        <v>405</v>
      </c>
      <c r="C17" s="2" t="s">
        <v>7368</v>
      </c>
      <c r="D17" s="2" t="s">
        <v>60</v>
      </c>
      <c r="E17" s="2" t="s">
        <v>7369</v>
      </c>
      <c r="F17" s="2" t="s">
        <v>7346</v>
      </c>
      <c r="G17" s="2" t="s">
        <v>5302</v>
      </c>
      <c r="H17" s="4">
        <v>1116.07</v>
      </c>
      <c r="I17" s="4">
        <v>133.93</v>
      </c>
      <c r="J17" s="2">
        <v>12.0</v>
      </c>
      <c r="K17" s="2">
        <v>262.0</v>
      </c>
      <c r="M17" s="2" t="s">
        <v>7370</v>
      </c>
    </row>
    <row r="18" ht="14.25" customHeight="1">
      <c r="A18" s="2" t="s">
        <v>7371</v>
      </c>
      <c r="B18" s="2" t="s">
        <v>5409</v>
      </c>
      <c r="C18" s="2" t="s">
        <v>7372</v>
      </c>
      <c r="D18" s="2" t="s">
        <v>60</v>
      </c>
      <c r="E18" s="39">
        <v>44563.0</v>
      </c>
      <c r="F18" s="2" t="s">
        <v>7346</v>
      </c>
      <c r="G18" s="2" t="s">
        <v>5302</v>
      </c>
      <c r="H18" s="4">
        <v>32142.86</v>
      </c>
      <c r="I18" s="4">
        <v>3857.14</v>
      </c>
      <c r="J18" s="2">
        <v>12.0</v>
      </c>
      <c r="K18" s="2">
        <v>241.0</v>
      </c>
      <c r="M18" s="2" t="s">
        <v>7373</v>
      </c>
    </row>
    <row r="19" ht="14.25" customHeight="1">
      <c r="A19" s="2" t="s">
        <v>7374</v>
      </c>
      <c r="B19" s="2" t="s">
        <v>4530</v>
      </c>
      <c r="C19" s="2" t="s">
        <v>7375</v>
      </c>
      <c r="D19" s="2" t="s">
        <v>60</v>
      </c>
      <c r="E19" s="2" t="s">
        <v>7376</v>
      </c>
      <c r="F19" s="2" t="s">
        <v>7346</v>
      </c>
      <c r="G19" s="2" t="s">
        <v>5302</v>
      </c>
      <c r="H19" s="4">
        <v>2678.57</v>
      </c>
      <c r="I19" s="4">
        <v>321.43</v>
      </c>
      <c r="J19" s="2">
        <v>12.0</v>
      </c>
      <c r="K19" s="2">
        <v>241.0</v>
      </c>
      <c r="M19" s="2" t="s">
        <v>7377</v>
      </c>
    </row>
    <row r="20" ht="14.25" customHeight="1">
      <c r="A20" s="2" t="s">
        <v>7378</v>
      </c>
      <c r="B20" s="2" t="s">
        <v>7379</v>
      </c>
      <c r="C20" s="2" t="s">
        <v>7380</v>
      </c>
      <c r="D20" s="2" t="s">
        <v>60</v>
      </c>
      <c r="E20" s="2" t="s">
        <v>7381</v>
      </c>
      <c r="F20" s="2" t="s">
        <v>7346</v>
      </c>
      <c r="G20" s="2" t="s">
        <v>5302</v>
      </c>
      <c r="H20" s="4">
        <v>2455.36</v>
      </c>
      <c r="I20" s="4">
        <v>294.64</v>
      </c>
      <c r="J20" s="2">
        <v>12.0</v>
      </c>
      <c r="K20" s="2">
        <v>249.0</v>
      </c>
      <c r="M20" s="2" t="s">
        <v>7382</v>
      </c>
    </row>
    <row r="21" ht="14.25" customHeight="1">
      <c r="A21" s="1"/>
      <c r="B21" s="1"/>
      <c r="C21" s="1"/>
      <c r="D21" s="1"/>
      <c r="E21" s="720" t="s">
        <v>7383</v>
      </c>
      <c r="F21" s="720"/>
      <c r="G21" s="720"/>
      <c r="H21" s="721">
        <f t="shared" ref="H21:I21" si="1">SUM(H6:H20)</f>
        <v>136294.67</v>
      </c>
      <c r="I21" s="721">
        <f t="shared" si="1"/>
        <v>16355.33</v>
      </c>
      <c r="J21" s="1"/>
      <c r="K21" s="1"/>
      <c r="L21" s="1"/>
      <c r="M21" s="1"/>
      <c r="N21" s="1"/>
      <c r="O21" s="1"/>
      <c r="P21" s="1"/>
      <c r="Q21" s="1"/>
      <c r="R21" s="1"/>
      <c r="S21" s="1"/>
      <c r="T21" s="1"/>
      <c r="U21" s="1"/>
      <c r="V21" s="1"/>
      <c r="W21" s="1"/>
      <c r="X21" s="1"/>
      <c r="Y21" s="1"/>
      <c r="Z21" s="1"/>
    </row>
    <row r="22" ht="14.25" customHeight="1">
      <c r="H22" s="4"/>
      <c r="I22" s="4"/>
    </row>
    <row r="23" ht="14.25" customHeight="1">
      <c r="H23" s="4"/>
      <c r="I23" s="4"/>
    </row>
    <row r="24" ht="14.25" customHeight="1">
      <c r="A24" s="717" t="s">
        <v>7384</v>
      </c>
      <c r="B24" s="718"/>
      <c r="C24" s="718"/>
      <c r="D24" s="718"/>
      <c r="E24" s="718"/>
      <c r="F24" s="718"/>
      <c r="G24" s="718"/>
      <c r="H24" s="719"/>
      <c r="I24" s="719"/>
      <c r="J24" s="718"/>
      <c r="K24" s="718"/>
      <c r="L24" s="718"/>
      <c r="M24" s="718"/>
      <c r="N24" s="718"/>
      <c r="O24" s="718"/>
      <c r="P24" s="718"/>
      <c r="Q24" s="718"/>
      <c r="R24" s="718"/>
      <c r="S24" s="718"/>
      <c r="T24" s="718"/>
      <c r="U24" s="718"/>
      <c r="V24" s="718"/>
      <c r="W24" s="718"/>
      <c r="X24" s="718"/>
      <c r="Y24" s="718"/>
      <c r="Z24" s="718"/>
    </row>
    <row r="25" ht="14.25" customHeight="1">
      <c r="A25" s="2" t="s">
        <v>7333</v>
      </c>
      <c r="B25" s="2" t="s">
        <v>7334</v>
      </c>
      <c r="C25" s="2" t="s">
        <v>7335</v>
      </c>
      <c r="D25" s="2" t="s">
        <v>7336</v>
      </c>
      <c r="E25" s="2" t="s">
        <v>97</v>
      </c>
      <c r="F25" s="2" t="s">
        <v>7337</v>
      </c>
      <c r="G25" s="2" t="s">
        <v>7338</v>
      </c>
      <c r="H25" s="4" t="s">
        <v>7339</v>
      </c>
      <c r="I25" s="4" t="s">
        <v>7340</v>
      </c>
      <c r="J25" s="2" t="s">
        <v>5288</v>
      </c>
      <c r="K25" s="2" t="s">
        <v>7341</v>
      </c>
      <c r="L25" s="2" t="s">
        <v>7342</v>
      </c>
      <c r="M25" s="2" t="s">
        <v>101</v>
      </c>
    </row>
    <row r="26" ht="14.25" customHeight="1">
      <c r="A26" s="2" t="s">
        <v>7343</v>
      </c>
      <c r="B26" s="2" t="s">
        <v>7344</v>
      </c>
      <c r="C26" s="2" t="s">
        <v>7385</v>
      </c>
      <c r="D26" s="2" t="s">
        <v>60</v>
      </c>
      <c r="E26" s="39">
        <v>44593.0</v>
      </c>
      <c r="F26" s="2" t="s">
        <v>7346</v>
      </c>
      <c r="G26" s="2" t="s">
        <v>5302</v>
      </c>
      <c r="H26" s="4">
        <v>8928.57</v>
      </c>
      <c r="I26" s="4">
        <v>1071.43</v>
      </c>
      <c r="J26" s="2">
        <v>12.0</v>
      </c>
      <c r="K26" s="2">
        <v>243.0</v>
      </c>
      <c r="M26" s="2" t="s">
        <v>7386</v>
      </c>
    </row>
    <row r="27" ht="14.25" customHeight="1">
      <c r="A27" s="2" t="s">
        <v>7387</v>
      </c>
      <c r="B27" s="2" t="s">
        <v>7388</v>
      </c>
      <c r="C27" s="2" t="s">
        <v>7389</v>
      </c>
      <c r="D27" s="2" t="s">
        <v>60</v>
      </c>
      <c r="E27" s="39">
        <v>44596.0</v>
      </c>
      <c r="F27" s="2" t="s">
        <v>7346</v>
      </c>
      <c r="G27" s="2" t="s">
        <v>5302</v>
      </c>
      <c r="H27" s="4">
        <v>5357.14</v>
      </c>
      <c r="I27" s="4">
        <v>642.86</v>
      </c>
      <c r="J27" s="2">
        <v>12.0</v>
      </c>
      <c r="K27" s="2">
        <v>230.0</v>
      </c>
      <c r="M27" s="2" t="s">
        <v>7390</v>
      </c>
    </row>
    <row r="28" ht="14.25" customHeight="1">
      <c r="A28" s="2" t="s">
        <v>7387</v>
      </c>
      <c r="B28" s="2" t="s">
        <v>7388</v>
      </c>
      <c r="C28" s="2" t="s">
        <v>7389</v>
      </c>
      <c r="D28" s="2" t="s">
        <v>60</v>
      </c>
      <c r="E28" s="39">
        <v>44596.0</v>
      </c>
      <c r="F28" s="2" t="s">
        <v>7346</v>
      </c>
      <c r="G28" s="2" t="s">
        <v>5302</v>
      </c>
      <c r="H28" s="4">
        <v>5357.14</v>
      </c>
      <c r="I28" s="4">
        <v>642.86</v>
      </c>
      <c r="J28" s="2">
        <v>12.0</v>
      </c>
      <c r="K28" s="2">
        <v>230.0</v>
      </c>
      <c r="M28" s="2" t="s">
        <v>7391</v>
      </c>
    </row>
    <row r="29" ht="14.25" customHeight="1">
      <c r="A29" s="2" t="s">
        <v>7363</v>
      </c>
      <c r="B29" s="2" t="s">
        <v>7364</v>
      </c>
      <c r="C29" s="2" t="s">
        <v>7392</v>
      </c>
      <c r="D29" s="2" t="s">
        <v>60</v>
      </c>
      <c r="E29" s="39">
        <v>44593.0</v>
      </c>
      <c r="F29" s="2" t="s">
        <v>7346</v>
      </c>
      <c r="G29" s="2" t="s">
        <v>5302</v>
      </c>
      <c r="H29" s="4">
        <v>8928.57</v>
      </c>
      <c r="I29" s="4">
        <v>1071.43</v>
      </c>
      <c r="J29" s="2">
        <v>12.0</v>
      </c>
      <c r="K29" s="2">
        <v>243.0</v>
      </c>
      <c r="M29" s="2" t="s">
        <v>7393</v>
      </c>
    </row>
    <row r="30" ht="14.25" customHeight="1">
      <c r="A30" s="2" t="s">
        <v>7394</v>
      </c>
      <c r="B30" s="2" t="s">
        <v>245</v>
      </c>
      <c r="C30" s="2" t="s">
        <v>7395</v>
      </c>
      <c r="D30" s="2" t="s">
        <v>60</v>
      </c>
      <c r="E30" s="39">
        <v>44579.0</v>
      </c>
      <c r="F30" s="2" t="s">
        <v>7346</v>
      </c>
      <c r="G30" s="2" t="s">
        <v>5302</v>
      </c>
      <c r="H30" s="4">
        <v>270000.0</v>
      </c>
      <c r="I30" s="4">
        <v>32400.0</v>
      </c>
      <c r="J30" s="2">
        <v>12.0</v>
      </c>
      <c r="K30" s="2">
        <v>244.0</v>
      </c>
      <c r="M30" s="2" t="s">
        <v>7396</v>
      </c>
    </row>
    <row r="31" ht="14.25" customHeight="1">
      <c r="A31" s="2" t="s">
        <v>7394</v>
      </c>
      <c r="B31" s="2" t="s">
        <v>245</v>
      </c>
      <c r="C31" s="2" t="s">
        <v>7395</v>
      </c>
      <c r="D31" s="2" t="s">
        <v>60</v>
      </c>
      <c r="E31" s="39">
        <v>44579.0</v>
      </c>
      <c r="F31" s="2" t="s">
        <v>7346</v>
      </c>
      <c r="G31" s="2" t="s">
        <v>5302</v>
      </c>
      <c r="H31" s="4">
        <v>144000.0</v>
      </c>
      <c r="I31" s="4">
        <v>17280.0</v>
      </c>
      <c r="J31" s="2">
        <v>12.0</v>
      </c>
      <c r="K31" s="2">
        <v>244.0</v>
      </c>
      <c r="M31" s="2" t="s">
        <v>7397</v>
      </c>
    </row>
    <row r="32" ht="14.25" customHeight="1">
      <c r="A32" s="2" t="s">
        <v>7394</v>
      </c>
      <c r="B32" s="2" t="s">
        <v>245</v>
      </c>
      <c r="C32" s="2" t="s">
        <v>7395</v>
      </c>
      <c r="D32" s="2" t="s">
        <v>60</v>
      </c>
      <c r="E32" s="39">
        <v>44579.0</v>
      </c>
      <c r="F32" s="2" t="s">
        <v>7346</v>
      </c>
      <c r="G32" s="2" t="s">
        <v>5302</v>
      </c>
      <c r="H32" s="4">
        <v>216000.0</v>
      </c>
      <c r="I32" s="4">
        <v>25920.0</v>
      </c>
      <c r="J32" s="2">
        <v>12.0</v>
      </c>
      <c r="K32" s="2">
        <v>244.0</v>
      </c>
      <c r="M32" s="2" t="s">
        <v>7398</v>
      </c>
    </row>
    <row r="33" ht="14.25" customHeight="1">
      <c r="A33" s="2" t="s">
        <v>7394</v>
      </c>
      <c r="B33" s="2" t="s">
        <v>245</v>
      </c>
      <c r="C33" s="2" t="s">
        <v>7395</v>
      </c>
      <c r="D33" s="2" t="s">
        <v>60</v>
      </c>
      <c r="E33" s="39">
        <v>44579.0</v>
      </c>
      <c r="F33" s="2" t="s">
        <v>7346</v>
      </c>
      <c r="G33" s="2" t="s">
        <v>5302</v>
      </c>
      <c r="H33" s="4">
        <v>162000.0</v>
      </c>
      <c r="I33" s="4">
        <v>19440.0</v>
      </c>
      <c r="J33" s="2">
        <v>12.0</v>
      </c>
      <c r="K33" s="2">
        <v>244.0</v>
      </c>
      <c r="M33" s="2" t="s">
        <v>7399</v>
      </c>
    </row>
    <row r="34" ht="14.25" customHeight="1">
      <c r="A34" s="2" t="s">
        <v>7394</v>
      </c>
      <c r="B34" s="2" t="s">
        <v>245</v>
      </c>
      <c r="C34" s="2" t="s">
        <v>7395</v>
      </c>
      <c r="D34" s="2" t="s">
        <v>60</v>
      </c>
      <c r="E34" s="39">
        <v>44579.0</v>
      </c>
      <c r="F34" s="2" t="s">
        <v>7346</v>
      </c>
      <c r="G34" s="2" t="s">
        <v>5302</v>
      </c>
      <c r="H34" s="4">
        <v>54000.0</v>
      </c>
      <c r="I34" s="4">
        <v>6480.0</v>
      </c>
      <c r="J34" s="2">
        <v>12.0</v>
      </c>
      <c r="K34" s="2">
        <v>244.0</v>
      </c>
      <c r="M34" s="2" t="s">
        <v>7400</v>
      </c>
    </row>
    <row r="35" ht="14.25" customHeight="1">
      <c r="A35" s="2" t="s">
        <v>7394</v>
      </c>
      <c r="B35" s="2" t="s">
        <v>245</v>
      </c>
      <c r="C35" s="2" t="s">
        <v>7395</v>
      </c>
      <c r="D35" s="2" t="s">
        <v>60</v>
      </c>
      <c r="E35" s="39">
        <v>44579.0</v>
      </c>
      <c r="F35" s="2" t="s">
        <v>7346</v>
      </c>
      <c r="G35" s="2" t="s">
        <v>5302</v>
      </c>
      <c r="H35" s="4">
        <v>54000.0</v>
      </c>
      <c r="I35" s="4">
        <v>6480.0</v>
      </c>
      <c r="J35" s="2">
        <v>12.0</v>
      </c>
      <c r="K35" s="2">
        <v>244.0</v>
      </c>
      <c r="M35" s="2" t="s">
        <v>7401</v>
      </c>
    </row>
    <row r="36" ht="14.25" customHeight="1">
      <c r="A36" s="2" t="s">
        <v>7394</v>
      </c>
      <c r="B36" s="2" t="s">
        <v>245</v>
      </c>
      <c r="C36" s="2" t="s">
        <v>7395</v>
      </c>
      <c r="D36" s="2" t="s">
        <v>60</v>
      </c>
      <c r="E36" s="39">
        <v>44579.0</v>
      </c>
      <c r="F36" s="2" t="s">
        <v>7346</v>
      </c>
      <c r="G36" s="2" t="s">
        <v>5302</v>
      </c>
      <c r="H36" s="4">
        <v>9000.0</v>
      </c>
      <c r="I36" s="4">
        <v>1080.0</v>
      </c>
      <c r="J36" s="2">
        <v>12.0</v>
      </c>
      <c r="K36" s="2">
        <v>112.0</v>
      </c>
      <c r="M36" s="2" t="s">
        <v>7402</v>
      </c>
    </row>
    <row r="37" ht="14.25" customHeight="1">
      <c r="A37" s="2" t="s">
        <v>7394</v>
      </c>
      <c r="B37" s="2" t="s">
        <v>245</v>
      </c>
      <c r="C37" s="2" t="s">
        <v>7395</v>
      </c>
      <c r="D37" s="2" t="s">
        <v>60</v>
      </c>
      <c r="E37" s="39">
        <v>44579.0</v>
      </c>
      <c r="F37" s="2" t="s">
        <v>7346</v>
      </c>
      <c r="G37" s="2" t="s">
        <v>5302</v>
      </c>
      <c r="H37" s="4">
        <v>9000.0</v>
      </c>
      <c r="I37" s="4">
        <v>1080.0</v>
      </c>
      <c r="J37" s="2">
        <v>12.0</v>
      </c>
      <c r="K37" s="2">
        <v>112.0</v>
      </c>
      <c r="M37" s="2" t="s">
        <v>7402</v>
      </c>
    </row>
    <row r="38" ht="14.25" customHeight="1">
      <c r="A38" s="2" t="s">
        <v>7367</v>
      </c>
      <c r="B38" s="2" t="s">
        <v>405</v>
      </c>
      <c r="C38" s="2" t="s">
        <v>7403</v>
      </c>
      <c r="D38" s="2" t="s">
        <v>60</v>
      </c>
      <c r="E38" s="39">
        <v>44598.0</v>
      </c>
      <c r="F38" s="2" t="s">
        <v>7346</v>
      </c>
      <c r="G38" s="2" t="s">
        <v>5302</v>
      </c>
      <c r="H38" s="4">
        <v>1116.07</v>
      </c>
      <c r="I38" s="4">
        <v>133.93</v>
      </c>
      <c r="J38" s="2">
        <v>12.0</v>
      </c>
      <c r="K38" s="2">
        <v>262.0</v>
      </c>
      <c r="M38" s="2" t="s">
        <v>7404</v>
      </c>
    </row>
    <row r="39" ht="14.25" customHeight="1">
      <c r="A39" s="2" t="s">
        <v>7405</v>
      </c>
      <c r="B39" s="2" t="s">
        <v>7406</v>
      </c>
      <c r="C39" s="2" t="s">
        <v>7407</v>
      </c>
      <c r="D39" s="2" t="s">
        <v>60</v>
      </c>
      <c r="E39" s="39">
        <v>44598.0</v>
      </c>
      <c r="F39" s="2" t="s">
        <v>7346</v>
      </c>
      <c r="G39" s="2" t="s">
        <v>5302</v>
      </c>
      <c r="H39" s="4">
        <v>16071.43</v>
      </c>
      <c r="I39" s="4">
        <v>1928.57</v>
      </c>
      <c r="J39" s="2">
        <v>12.0</v>
      </c>
      <c r="K39" s="2">
        <v>241.0</v>
      </c>
      <c r="M39" s="2" t="s">
        <v>7408</v>
      </c>
    </row>
    <row r="40" ht="14.25" customHeight="1">
      <c r="A40" s="2" t="s">
        <v>7409</v>
      </c>
      <c r="B40" s="2" t="s">
        <v>7410</v>
      </c>
      <c r="C40" s="2" t="s">
        <v>7411</v>
      </c>
      <c r="D40" s="2" t="s">
        <v>60</v>
      </c>
      <c r="E40" s="39">
        <v>44608.0</v>
      </c>
      <c r="F40" s="2" t="s">
        <v>7346</v>
      </c>
      <c r="G40" s="2" t="s">
        <v>5302</v>
      </c>
      <c r="H40" s="4">
        <v>4017.86</v>
      </c>
      <c r="I40" s="4">
        <v>482.14</v>
      </c>
      <c r="J40" s="2">
        <v>12.0</v>
      </c>
      <c r="K40" s="2">
        <v>230.0</v>
      </c>
      <c r="M40" s="2" t="s">
        <v>7412</v>
      </c>
    </row>
    <row r="41" ht="14.25" customHeight="1">
      <c r="A41" s="2" t="s">
        <v>7409</v>
      </c>
      <c r="B41" s="2" t="s">
        <v>7410</v>
      </c>
      <c r="C41" s="2" t="s">
        <v>7411</v>
      </c>
      <c r="D41" s="2" t="s">
        <v>60</v>
      </c>
      <c r="E41" s="39">
        <v>44608.0</v>
      </c>
      <c r="F41" s="2" t="s">
        <v>7346</v>
      </c>
      <c r="G41" s="2" t="s">
        <v>5302</v>
      </c>
      <c r="H41" s="4">
        <v>4017.86</v>
      </c>
      <c r="I41" s="4">
        <v>482.14</v>
      </c>
      <c r="J41" s="2">
        <v>12.0</v>
      </c>
      <c r="K41" s="2">
        <v>230.0</v>
      </c>
      <c r="M41" s="2" t="s">
        <v>7413</v>
      </c>
    </row>
    <row r="42" ht="14.25" customHeight="1">
      <c r="A42" s="2" t="s">
        <v>7414</v>
      </c>
      <c r="B42" s="2" t="s">
        <v>7415</v>
      </c>
      <c r="C42" s="2" t="s">
        <v>7416</v>
      </c>
      <c r="D42" s="2" t="s">
        <v>60</v>
      </c>
      <c r="E42" s="39">
        <v>44581.0</v>
      </c>
      <c r="F42" s="2" t="s">
        <v>7346</v>
      </c>
      <c r="G42" s="2" t="s">
        <v>5302</v>
      </c>
      <c r="H42" s="4">
        <v>1785.71</v>
      </c>
      <c r="I42" s="4">
        <v>214.29</v>
      </c>
      <c r="J42" s="2">
        <v>12.0</v>
      </c>
      <c r="K42" s="2">
        <v>230.0</v>
      </c>
      <c r="M42" s="2" t="s">
        <v>7417</v>
      </c>
    </row>
    <row r="43" ht="14.25" customHeight="1">
      <c r="A43" s="2" t="s">
        <v>7414</v>
      </c>
      <c r="B43" s="2" t="s">
        <v>7415</v>
      </c>
      <c r="C43" s="2" t="s">
        <v>7418</v>
      </c>
      <c r="D43" s="2" t="s">
        <v>60</v>
      </c>
      <c r="E43" s="39">
        <v>44610.0</v>
      </c>
      <c r="F43" s="2" t="s">
        <v>7346</v>
      </c>
      <c r="G43" s="2" t="s">
        <v>5302</v>
      </c>
      <c r="H43" s="4">
        <v>1339.29</v>
      </c>
      <c r="I43" s="4">
        <v>160.71</v>
      </c>
      <c r="J43" s="2">
        <v>12.0</v>
      </c>
      <c r="K43" s="2">
        <v>230.0</v>
      </c>
      <c r="M43" s="2" t="s">
        <v>7419</v>
      </c>
    </row>
    <row r="44" ht="14.25" customHeight="1">
      <c r="A44" s="2" t="s">
        <v>7374</v>
      </c>
      <c r="B44" s="2" t="s">
        <v>4530</v>
      </c>
      <c r="C44" s="2" t="s">
        <v>7420</v>
      </c>
      <c r="D44" s="2" t="s">
        <v>60</v>
      </c>
      <c r="E44" s="39">
        <v>44616.0</v>
      </c>
      <c r="F44" s="2" t="s">
        <v>7346</v>
      </c>
      <c r="G44" s="2" t="s">
        <v>5302</v>
      </c>
      <c r="H44" s="4">
        <v>2678.57</v>
      </c>
      <c r="I44" s="4">
        <v>321.43</v>
      </c>
      <c r="J44" s="2">
        <v>12.0</v>
      </c>
      <c r="K44" s="2">
        <v>241.0</v>
      </c>
      <c r="M44" s="2" t="s">
        <v>7421</v>
      </c>
    </row>
    <row r="45" ht="14.25" customHeight="1">
      <c r="A45" s="2" t="s">
        <v>7414</v>
      </c>
      <c r="B45" s="2" t="s">
        <v>7415</v>
      </c>
      <c r="C45" s="2" t="s">
        <v>7422</v>
      </c>
      <c r="D45" s="2" t="s">
        <v>6053</v>
      </c>
      <c r="E45" s="39">
        <v>44610.0</v>
      </c>
      <c r="F45" s="2" t="s">
        <v>7346</v>
      </c>
      <c r="G45" s="2" t="s">
        <v>5302</v>
      </c>
      <c r="H45" s="4">
        <v>5357.14</v>
      </c>
      <c r="I45" s="4">
        <v>642.86</v>
      </c>
      <c r="J45" s="2">
        <v>12.0</v>
      </c>
      <c r="K45" s="2">
        <v>230.0</v>
      </c>
      <c r="L45" s="2" t="s">
        <v>5331</v>
      </c>
      <c r="M45" s="2" t="s">
        <v>7423</v>
      </c>
    </row>
    <row r="46" ht="14.25" customHeight="1">
      <c r="A46" s="2" t="s">
        <v>7424</v>
      </c>
      <c r="B46" s="2" t="s">
        <v>6056</v>
      </c>
      <c r="C46" s="2" t="s">
        <v>6057</v>
      </c>
      <c r="D46" s="2" t="s">
        <v>7425</v>
      </c>
      <c r="E46" s="39">
        <v>44603.0</v>
      </c>
      <c r="F46" s="2" t="s">
        <v>7346</v>
      </c>
      <c r="G46" s="2" t="s">
        <v>5302</v>
      </c>
      <c r="H46" s="4">
        <v>80820.0</v>
      </c>
      <c r="I46" s="4">
        <v>9698.4</v>
      </c>
      <c r="J46" s="2">
        <v>12.0</v>
      </c>
      <c r="K46" s="2">
        <v>244.0</v>
      </c>
      <c r="L46" s="2" t="s">
        <v>5324</v>
      </c>
      <c r="M46" s="2" t="s">
        <v>7426</v>
      </c>
    </row>
    <row r="47" ht="14.25" customHeight="1">
      <c r="E47" s="720" t="s">
        <v>7427</v>
      </c>
      <c r="F47" s="720"/>
      <c r="G47" s="720"/>
      <c r="H47" s="721">
        <f t="shared" ref="H47:I47" si="2">SUM(H26:H46)</f>
        <v>1063775.35</v>
      </c>
      <c r="I47" s="721">
        <f t="shared" si="2"/>
        <v>127653.05</v>
      </c>
    </row>
    <row r="48" ht="14.25" customHeight="1">
      <c r="H48" s="4"/>
      <c r="I48" s="4"/>
    </row>
    <row r="49" ht="14.25" customHeight="1">
      <c r="A49" s="717" t="s">
        <v>7428</v>
      </c>
      <c r="B49" s="718"/>
      <c r="C49" s="718"/>
      <c r="D49" s="718"/>
      <c r="E49" s="718"/>
      <c r="F49" s="718"/>
      <c r="G49" s="718"/>
      <c r="H49" s="719"/>
      <c r="I49" s="719"/>
      <c r="J49" s="718"/>
      <c r="K49" s="718"/>
      <c r="L49" s="718"/>
      <c r="M49" s="718"/>
      <c r="N49" s="718"/>
      <c r="O49" s="718"/>
      <c r="P49" s="718"/>
      <c r="Q49" s="718"/>
      <c r="R49" s="718"/>
      <c r="S49" s="718"/>
      <c r="T49" s="718"/>
      <c r="U49" s="718"/>
      <c r="V49" s="718"/>
      <c r="W49" s="718"/>
      <c r="X49" s="718"/>
      <c r="Y49" s="718"/>
      <c r="Z49" s="718"/>
    </row>
    <row r="50" ht="14.25" customHeight="1">
      <c r="A50" s="2"/>
      <c r="B50" s="2"/>
      <c r="C50" s="2"/>
      <c r="D50" s="2"/>
      <c r="E50" s="2"/>
      <c r="F50" s="2"/>
      <c r="G50" s="2"/>
      <c r="H50" s="4"/>
      <c r="I50" s="4"/>
      <c r="J50" s="2"/>
      <c r="K50" s="2"/>
      <c r="L50" s="2"/>
      <c r="M50" s="2"/>
      <c r="N50" s="2"/>
      <c r="O50" s="2"/>
      <c r="P50" s="2"/>
      <c r="Q50" s="2"/>
      <c r="R50" s="2"/>
      <c r="S50" s="2"/>
      <c r="T50" s="2"/>
      <c r="U50" s="2"/>
      <c r="V50" s="2"/>
      <c r="W50" s="2"/>
      <c r="X50" s="2"/>
      <c r="Y50" s="2"/>
      <c r="Z50" s="2"/>
    </row>
    <row r="51" ht="14.25" customHeight="1">
      <c r="A51" s="1" t="s">
        <v>7333</v>
      </c>
      <c r="B51" s="1" t="s">
        <v>7334</v>
      </c>
      <c r="C51" s="1" t="s">
        <v>7335</v>
      </c>
      <c r="D51" s="1" t="s">
        <v>7336</v>
      </c>
      <c r="E51" s="1" t="s">
        <v>97</v>
      </c>
      <c r="F51" s="1" t="s">
        <v>7337</v>
      </c>
      <c r="G51" s="1" t="s">
        <v>7338</v>
      </c>
      <c r="H51" s="17" t="s">
        <v>7339</v>
      </c>
      <c r="I51" s="17" t="s">
        <v>7340</v>
      </c>
      <c r="J51" s="1" t="s">
        <v>5288</v>
      </c>
      <c r="K51" s="1" t="s">
        <v>7341</v>
      </c>
      <c r="L51" s="1" t="s">
        <v>7342</v>
      </c>
      <c r="M51" s="1" t="s">
        <v>101</v>
      </c>
      <c r="N51" s="1"/>
      <c r="O51" s="1"/>
      <c r="P51" s="1"/>
      <c r="Q51" s="1"/>
      <c r="R51" s="1"/>
      <c r="S51" s="1"/>
      <c r="T51" s="1"/>
      <c r="U51" s="1"/>
      <c r="V51" s="1"/>
      <c r="W51" s="1"/>
      <c r="X51" s="1"/>
      <c r="Y51" s="1"/>
      <c r="Z51" s="1"/>
    </row>
    <row r="52" ht="14.25" customHeight="1">
      <c r="A52" s="2" t="s">
        <v>7343</v>
      </c>
      <c r="B52" s="2" t="s">
        <v>7344</v>
      </c>
      <c r="C52" s="2" t="s">
        <v>7345</v>
      </c>
      <c r="D52" s="2" t="s">
        <v>60</v>
      </c>
      <c r="E52" s="39">
        <v>44564.0</v>
      </c>
      <c r="F52" s="2" t="s">
        <v>7346</v>
      </c>
      <c r="G52" s="2" t="s">
        <v>5302</v>
      </c>
      <c r="H52" s="4">
        <v>8928.57</v>
      </c>
      <c r="I52" s="4">
        <v>1071.43</v>
      </c>
      <c r="J52" s="2">
        <v>12.0</v>
      </c>
      <c r="K52" s="2">
        <v>243.0</v>
      </c>
      <c r="L52" s="2"/>
      <c r="M52" s="2" t="s">
        <v>7347</v>
      </c>
      <c r="N52" s="2"/>
      <c r="O52" s="2"/>
      <c r="P52" s="2"/>
      <c r="Q52" s="2"/>
      <c r="R52" s="2"/>
      <c r="S52" s="2"/>
      <c r="T52" s="2"/>
      <c r="U52" s="2"/>
      <c r="V52" s="2"/>
      <c r="W52" s="2"/>
      <c r="X52" s="2"/>
      <c r="Y52" s="2"/>
      <c r="Z52" s="2"/>
    </row>
    <row r="53" ht="14.25" customHeight="1">
      <c r="A53" s="2" t="s">
        <v>7348</v>
      </c>
      <c r="B53" s="2" t="s">
        <v>7349</v>
      </c>
      <c r="C53" s="2" t="s">
        <v>7350</v>
      </c>
      <c r="D53" s="2" t="s">
        <v>60</v>
      </c>
      <c r="E53" s="39">
        <v>44564.0</v>
      </c>
      <c r="F53" s="2" t="s">
        <v>7346</v>
      </c>
      <c r="G53" s="2" t="s">
        <v>5302</v>
      </c>
      <c r="H53" s="4">
        <v>66964.29</v>
      </c>
      <c r="I53" s="4">
        <v>8035.71</v>
      </c>
      <c r="J53" s="2">
        <v>12.0</v>
      </c>
      <c r="K53" s="2">
        <v>242.0</v>
      </c>
      <c r="L53" s="2"/>
      <c r="M53" s="2" t="s">
        <v>7351</v>
      </c>
      <c r="N53" s="2"/>
      <c r="O53" s="2"/>
      <c r="P53" s="2"/>
      <c r="Q53" s="2"/>
      <c r="R53" s="2"/>
      <c r="S53" s="2"/>
      <c r="T53" s="2"/>
      <c r="U53" s="2"/>
      <c r="V53" s="2"/>
      <c r="W53" s="2"/>
      <c r="X53" s="2"/>
      <c r="Y53" s="2"/>
      <c r="Z53" s="2"/>
    </row>
    <row r="54" ht="14.25" customHeight="1">
      <c r="A54" s="2" t="s">
        <v>7352</v>
      </c>
      <c r="B54" s="2" t="s">
        <v>7353</v>
      </c>
      <c r="C54" s="2" t="s">
        <v>7354</v>
      </c>
      <c r="D54" s="2" t="s">
        <v>60</v>
      </c>
      <c r="E54" s="39">
        <v>44540.0</v>
      </c>
      <c r="F54" s="2" t="s">
        <v>7346</v>
      </c>
      <c r="G54" s="2" t="s">
        <v>5302</v>
      </c>
      <c r="H54" s="4">
        <v>267.86</v>
      </c>
      <c r="I54" s="4">
        <v>32.14</v>
      </c>
      <c r="J54" s="2">
        <v>12.0</v>
      </c>
      <c r="K54" s="2">
        <v>263.0</v>
      </c>
      <c r="L54" s="2"/>
      <c r="M54" s="2" t="s">
        <v>7355</v>
      </c>
      <c r="N54" s="2"/>
      <c r="O54" s="2"/>
      <c r="P54" s="2"/>
      <c r="Q54" s="2"/>
      <c r="R54" s="2"/>
      <c r="S54" s="2"/>
      <c r="T54" s="2"/>
      <c r="U54" s="2"/>
      <c r="V54" s="2"/>
      <c r="W54" s="2"/>
      <c r="X54" s="2"/>
      <c r="Y54" s="2"/>
      <c r="Z54" s="2"/>
    </row>
    <row r="55" ht="14.25" customHeight="1">
      <c r="A55" s="2" t="s">
        <v>7352</v>
      </c>
      <c r="B55" s="2" t="s">
        <v>7353</v>
      </c>
      <c r="C55" s="2" t="s">
        <v>7354</v>
      </c>
      <c r="D55" s="2" t="s">
        <v>60</v>
      </c>
      <c r="E55" s="39">
        <v>44540.0</v>
      </c>
      <c r="F55" s="2" t="s">
        <v>7346</v>
      </c>
      <c r="G55" s="2" t="s">
        <v>5302</v>
      </c>
      <c r="H55" s="4">
        <v>267.86</v>
      </c>
      <c r="I55" s="4">
        <v>32.14</v>
      </c>
      <c r="J55" s="2">
        <v>12.0</v>
      </c>
      <c r="K55" s="2">
        <v>263.0</v>
      </c>
      <c r="L55" s="2"/>
      <c r="M55" s="2" t="s">
        <v>7356</v>
      </c>
      <c r="N55" s="2"/>
      <c r="O55" s="2"/>
      <c r="P55" s="2"/>
      <c r="Q55" s="2"/>
      <c r="R55" s="2"/>
      <c r="S55" s="2"/>
      <c r="T55" s="2"/>
      <c r="U55" s="2"/>
      <c r="V55" s="2"/>
      <c r="W55" s="2"/>
      <c r="X55" s="2"/>
      <c r="Y55" s="2"/>
      <c r="Z55" s="2"/>
    </row>
    <row r="56" ht="14.25" customHeight="1">
      <c r="A56" s="2" t="s">
        <v>7352</v>
      </c>
      <c r="B56" s="2" t="s">
        <v>7353</v>
      </c>
      <c r="C56" s="2" t="s">
        <v>7354</v>
      </c>
      <c r="D56" s="2" t="s">
        <v>60</v>
      </c>
      <c r="E56" s="39">
        <v>44540.0</v>
      </c>
      <c r="F56" s="2" t="s">
        <v>7346</v>
      </c>
      <c r="G56" s="2" t="s">
        <v>5302</v>
      </c>
      <c r="H56" s="4">
        <v>267.86</v>
      </c>
      <c r="I56" s="4">
        <v>32.14</v>
      </c>
      <c r="J56" s="2">
        <v>12.0</v>
      </c>
      <c r="K56" s="2">
        <v>263.0</v>
      </c>
      <c r="L56" s="2"/>
      <c r="M56" s="2" t="s">
        <v>7357</v>
      </c>
      <c r="N56" s="2"/>
      <c r="O56" s="2"/>
      <c r="P56" s="2"/>
      <c r="Q56" s="2"/>
      <c r="R56" s="2"/>
      <c r="S56" s="2"/>
      <c r="T56" s="2"/>
      <c r="U56" s="2"/>
      <c r="V56" s="2"/>
      <c r="W56" s="2"/>
      <c r="X56" s="2"/>
      <c r="Y56" s="2"/>
      <c r="Z56" s="2"/>
    </row>
    <row r="57" ht="14.25" customHeight="1">
      <c r="A57" s="2" t="s">
        <v>7352</v>
      </c>
      <c r="B57" s="2" t="s">
        <v>7353</v>
      </c>
      <c r="C57" s="2" t="s">
        <v>7354</v>
      </c>
      <c r="D57" s="2" t="s">
        <v>60</v>
      </c>
      <c r="E57" s="39">
        <v>44540.0</v>
      </c>
      <c r="F57" s="2" t="s">
        <v>7346</v>
      </c>
      <c r="G57" s="2" t="s">
        <v>5302</v>
      </c>
      <c r="H57" s="4">
        <v>2455.36</v>
      </c>
      <c r="I57" s="4">
        <v>294.64</v>
      </c>
      <c r="J57" s="2">
        <v>12.0</v>
      </c>
      <c r="K57" s="2">
        <v>249.0</v>
      </c>
      <c r="L57" s="2"/>
      <c r="M57" s="2" t="s">
        <v>7358</v>
      </c>
      <c r="N57" s="2"/>
      <c r="O57" s="2"/>
      <c r="P57" s="2"/>
      <c r="Q57" s="2"/>
      <c r="R57" s="2"/>
      <c r="S57" s="2"/>
      <c r="T57" s="2"/>
      <c r="U57" s="2"/>
      <c r="V57" s="2"/>
      <c r="W57" s="2"/>
      <c r="X57" s="2"/>
      <c r="Y57" s="2"/>
      <c r="Z57" s="2"/>
    </row>
    <row r="58" ht="14.25" customHeight="1">
      <c r="A58" s="2" t="s">
        <v>7352</v>
      </c>
      <c r="B58" s="2" t="s">
        <v>7353</v>
      </c>
      <c r="C58" s="2" t="s">
        <v>7354</v>
      </c>
      <c r="D58" s="2" t="s">
        <v>60</v>
      </c>
      <c r="E58" s="39">
        <v>44540.0</v>
      </c>
      <c r="F58" s="2" t="s">
        <v>7346</v>
      </c>
      <c r="G58" s="2" t="s">
        <v>5302</v>
      </c>
      <c r="H58" s="4">
        <v>2455.36</v>
      </c>
      <c r="I58" s="4">
        <v>294.64</v>
      </c>
      <c r="J58" s="2">
        <v>12.0</v>
      </c>
      <c r="K58" s="2">
        <v>249.0</v>
      </c>
      <c r="L58" s="2"/>
      <c r="M58" s="2" t="s">
        <v>7359</v>
      </c>
      <c r="N58" s="2"/>
      <c r="O58" s="2"/>
      <c r="P58" s="2"/>
      <c r="Q58" s="2"/>
      <c r="R58" s="2"/>
      <c r="S58" s="2"/>
      <c r="T58" s="2"/>
      <c r="U58" s="2"/>
      <c r="V58" s="2"/>
      <c r="W58" s="2"/>
      <c r="X58" s="2"/>
      <c r="Y58" s="2"/>
      <c r="Z58" s="2"/>
    </row>
    <row r="59" ht="14.25" customHeight="1">
      <c r="A59" s="2" t="s">
        <v>7352</v>
      </c>
      <c r="B59" s="2" t="s">
        <v>7353</v>
      </c>
      <c r="C59" s="2" t="s">
        <v>7354</v>
      </c>
      <c r="D59" s="2" t="s">
        <v>60</v>
      </c>
      <c r="E59" s="39">
        <v>44540.0</v>
      </c>
      <c r="F59" s="2" t="s">
        <v>7346</v>
      </c>
      <c r="G59" s="2" t="s">
        <v>5302</v>
      </c>
      <c r="H59" s="4">
        <v>2455.36</v>
      </c>
      <c r="I59" s="4">
        <v>294.64</v>
      </c>
      <c r="J59" s="2">
        <v>12.0</v>
      </c>
      <c r="K59" s="2">
        <v>249.0</v>
      </c>
      <c r="L59" s="2"/>
      <c r="M59" s="2" t="s">
        <v>7360</v>
      </c>
      <c r="N59" s="2"/>
      <c r="O59" s="2"/>
      <c r="P59" s="2"/>
      <c r="Q59" s="2"/>
      <c r="R59" s="2"/>
      <c r="S59" s="2"/>
      <c r="T59" s="2"/>
      <c r="U59" s="2"/>
      <c r="V59" s="2"/>
      <c r="W59" s="2"/>
      <c r="X59" s="2"/>
      <c r="Y59" s="2"/>
      <c r="Z59" s="2"/>
    </row>
    <row r="60" ht="14.25" customHeight="1">
      <c r="A60" s="2" t="s">
        <v>7352</v>
      </c>
      <c r="B60" s="2" t="s">
        <v>7353</v>
      </c>
      <c r="C60" s="2" t="s">
        <v>7354</v>
      </c>
      <c r="D60" s="2" t="s">
        <v>60</v>
      </c>
      <c r="E60" s="39">
        <v>44540.0</v>
      </c>
      <c r="F60" s="2" t="s">
        <v>7346</v>
      </c>
      <c r="G60" s="2" t="s">
        <v>5302</v>
      </c>
      <c r="H60" s="4">
        <v>2455.36</v>
      </c>
      <c r="I60" s="4">
        <v>294.64</v>
      </c>
      <c r="J60" s="2">
        <v>12.0</v>
      </c>
      <c r="K60" s="2">
        <v>249.0</v>
      </c>
      <c r="L60" s="2"/>
      <c r="M60" s="2" t="s">
        <v>7361</v>
      </c>
      <c r="N60" s="2"/>
      <c r="O60" s="2"/>
      <c r="P60" s="2"/>
      <c r="Q60" s="2"/>
      <c r="R60" s="2"/>
      <c r="S60" s="2"/>
      <c r="T60" s="2"/>
      <c r="U60" s="2"/>
      <c r="V60" s="2"/>
      <c r="W60" s="2"/>
      <c r="X60" s="2"/>
      <c r="Y60" s="2"/>
      <c r="Z60" s="2"/>
    </row>
    <row r="61" ht="14.25" customHeight="1">
      <c r="A61" s="2" t="s">
        <v>7352</v>
      </c>
      <c r="B61" s="2" t="s">
        <v>7353</v>
      </c>
      <c r="C61" s="2" t="s">
        <v>7354</v>
      </c>
      <c r="D61" s="2" t="s">
        <v>60</v>
      </c>
      <c r="E61" s="39">
        <v>44540.0</v>
      </c>
      <c r="F61" s="2" t="s">
        <v>7346</v>
      </c>
      <c r="G61" s="2" t="s">
        <v>5302</v>
      </c>
      <c r="H61" s="4">
        <v>2455.36</v>
      </c>
      <c r="I61" s="4">
        <v>294.64</v>
      </c>
      <c r="J61" s="2">
        <v>12.0</v>
      </c>
      <c r="K61" s="2">
        <v>249.0</v>
      </c>
      <c r="L61" s="2"/>
      <c r="M61" s="2" t="s">
        <v>7362</v>
      </c>
      <c r="N61" s="2"/>
      <c r="O61" s="2"/>
      <c r="P61" s="2"/>
      <c r="Q61" s="2"/>
      <c r="R61" s="2"/>
      <c r="S61" s="2"/>
      <c r="T61" s="2"/>
      <c r="U61" s="2"/>
      <c r="V61" s="2"/>
      <c r="W61" s="2"/>
      <c r="X61" s="2"/>
      <c r="Y61" s="2"/>
      <c r="Z61" s="2"/>
    </row>
    <row r="62" ht="14.25" customHeight="1">
      <c r="A62" s="2" t="s">
        <v>7363</v>
      </c>
      <c r="B62" s="2" t="s">
        <v>7364</v>
      </c>
      <c r="C62" s="2" t="s">
        <v>7365</v>
      </c>
      <c r="D62" s="2" t="s">
        <v>60</v>
      </c>
      <c r="E62" s="39">
        <v>44564.0</v>
      </c>
      <c r="F62" s="2" t="s">
        <v>7346</v>
      </c>
      <c r="G62" s="2" t="s">
        <v>5302</v>
      </c>
      <c r="H62" s="4">
        <v>8928.57</v>
      </c>
      <c r="I62" s="4">
        <v>1071.43</v>
      </c>
      <c r="J62" s="2">
        <v>12.0</v>
      </c>
      <c r="K62" s="2">
        <v>243.0</v>
      </c>
      <c r="L62" s="2"/>
      <c r="M62" s="2" t="s">
        <v>7366</v>
      </c>
      <c r="N62" s="2"/>
      <c r="O62" s="2"/>
      <c r="P62" s="2"/>
      <c r="Q62" s="2"/>
      <c r="R62" s="2"/>
      <c r="S62" s="2"/>
      <c r="T62" s="2"/>
      <c r="U62" s="2"/>
      <c r="V62" s="2"/>
      <c r="W62" s="2"/>
      <c r="X62" s="2"/>
      <c r="Y62" s="2"/>
      <c r="Z62" s="2"/>
    </row>
    <row r="63" ht="14.25" customHeight="1">
      <c r="A63" s="2" t="s">
        <v>7367</v>
      </c>
      <c r="B63" s="2" t="s">
        <v>405</v>
      </c>
      <c r="C63" s="2" t="s">
        <v>7368</v>
      </c>
      <c r="D63" s="2" t="s">
        <v>60</v>
      </c>
      <c r="E63" s="39">
        <v>44581.0</v>
      </c>
      <c r="F63" s="2" t="s">
        <v>7346</v>
      </c>
      <c r="G63" s="2" t="s">
        <v>5302</v>
      </c>
      <c r="H63" s="4">
        <v>1116.07</v>
      </c>
      <c r="I63" s="4">
        <v>133.93</v>
      </c>
      <c r="J63" s="2">
        <v>12.0</v>
      </c>
      <c r="K63" s="2">
        <v>262.0</v>
      </c>
      <c r="L63" s="2"/>
      <c r="M63" s="2" t="s">
        <v>7370</v>
      </c>
      <c r="N63" s="2"/>
      <c r="O63" s="2"/>
      <c r="P63" s="2"/>
      <c r="Q63" s="2"/>
      <c r="R63" s="2"/>
      <c r="S63" s="2"/>
      <c r="T63" s="2"/>
      <c r="U63" s="2"/>
      <c r="V63" s="2"/>
      <c r="W63" s="2"/>
      <c r="X63" s="2"/>
      <c r="Y63" s="2"/>
      <c r="Z63" s="2"/>
    </row>
    <row r="64" ht="14.25" customHeight="1">
      <c r="A64" s="2" t="s">
        <v>7371</v>
      </c>
      <c r="B64" s="2" t="s">
        <v>5409</v>
      </c>
      <c r="C64" s="2" t="s">
        <v>7372</v>
      </c>
      <c r="D64" s="2" t="s">
        <v>60</v>
      </c>
      <c r="E64" s="39">
        <v>44593.0</v>
      </c>
      <c r="F64" s="2" t="s">
        <v>7346</v>
      </c>
      <c r="G64" s="2" t="s">
        <v>5302</v>
      </c>
      <c r="H64" s="4">
        <v>32142.86</v>
      </c>
      <c r="I64" s="4">
        <v>3857.14</v>
      </c>
      <c r="J64" s="2">
        <v>12.0</v>
      </c>
      <c r="K64" s="2">
        <v>241.0</v>
      </c>
      <c r="L64" s="2"/>
      <c r="M64" s="2" t="s">
        <v>7373</v>
      </c>
      <c r="N64" s="2"/>
      <c r="O64" s="2"/>
      <c r="P64" s="2"/>
      <c r="Q64" s="2"/>
      <c r="R64" s="2"/>
      <c r="S64" s="2"/>
      <c r="T64" s="2"/>
      <c r="U64" s="2"/>
      <c r="V64" s="2"/>
      <c r="W64" s="2"/>
      <c r="X64" s="2"/>
      <c r="Y64" s="2"/>
      <c r="Z64" s="2"/>
    </row>
    <row r="65" ht="14.25" customHeight="1">
      <c r="A65" s="2" t="s">
        <v>7374</v>
      </c>
      <c r="B65" s="2" t="s">
        <v>4530</v>
      </c>
      <c r="C65" s="2" t="s">
        <v>7375</v>
      </c>
      <c r="D65" s="2" t="s">
        <v>60</v>
      </c>
      <c r="E65" s="39">
        <v>44585.0</v>
      </c>
      <c r="F65" s="2" t="s">
        <v>7346</v>
      </c>
      <c r="G65" s="2" t="s">
        <v>5302</v>
      </c>
      <c r="H65" s="4">
        <v>2678.57</v>
      </c>
      <c r="I65" s="4">
        <v>321.43</v>
      </c>
      <c r="J65" s="2">
        <v>12.0</v>
      </c>
      <c r="K65" s="2">
        <v>241.0</v>
      </c>
      <c r="L65" s="2"/>
      <c r="M65" s="2" t="s">
        <v>7377</v>
      </c>
      <c r="N65" s="2"/>
      <c r="O65" s="2"/>
      <c r="P65" s="2"/>
      <c r="Q65" s="2"/>
      <c r="R65" s="2"/>
      <c r="S65" s="2"/>
      <c r="T65" s="2"/>
      <c r="U65" s="2"/>
      <c r="V65" s="2"/>
      <c r="W65" s="2"/>
      <c r="X65" s="2"/>
      <c r="Y65" s="2"/>
      <c r="Z65" s="2"/>
    </row>
    <row r="66" ht="14.25" customHeight="1">
      <c r="A66" s="2" t="s">
        <v>7378</v>
      </c>
      <c r="B66" s="2" t="s">
        <v>7379</v>
      </c>
      <c r="C66" s="2" t="s">
        <v>7380</v>
      </c>
      <c r="D66" s="2" t="s">
        <v>60</v>
      </c>
      <c r="E66" s="39">
        <v>44592.0</v>
      </c>
      <c r="F66" s="2" t="s">
        <v>7346</v>
      </c>
      <c r="G66" s="2" t="s">
        <v>5302</v>
      </c>
      <c r="H66" s="4">
        <v>2455.36</v>
      </c>
      <c r="I66" s="4">
        <v>294.64</v>
      </c>
      <c r="J66" s="2">
        <v>12.0</v>
      </c>
      <c r="K66" s="2">
        <v>249.0</v>
      </c>
      <c r="L66" s="2"/>
      <c r="M66" s="2" t="s">
        <v>7382</v>
      </c>
      <c r="N66" s="2"/>
      <c r="O66" s="2"/>
      <c r="P66" s="2"/>
      <c r="Q66" s="2"/>
      <c r="R66" s="2"/>
      <c r="S66" s="2"/>
      <c r="T66" s="2"/>
      <c r="U66" s="2"/>
      <c r="V66" s="2"/>
      <c r="W66" s="2"/>
      <c r="X66" s="2"/>
      <c r="Y66" s="2"/>
      <c r="Z66" s="2"/>
    </row>
    <row r="67" ht="14.25" customHeight="1">
      <c r="A67" s="2" t="s">
        <v>7343</v>
      </c>
      <c r="B67" s="2" t="s">
        <v>7344</v>
      </c>
      <c r="C67" s="2" t="s">
        <v>7385</v>
      </c>
      <c r="D67" s="2" t="s">
        <v>60</v>
      </c>
      <c r="E67" s="39">
        <v>44593.0</v>
      </c>
      <c r="F67" s="2" t="s">
        <v>7346</v>
      </c>
      <c r="G67" s="2" t="s">
        <v>5302</v>
      </c>
      <c r="H67" s="4">
        <v>8928.57</v>
      </c>
      <c r="I67" s="4">
        <v>1071.43</v>
      </c>
      <c r="J67" s="2">
        <v>12.0</v>
      </c>
      <c r="K67" s="2">
        <v>243.0</v>
      </c>
      <c r="L67" s="2"/>
      <c r="M67" s="2" t="s">
        <v>7386</v>
      </c>
      <c r="N67" s="2"/>
      <c r="O67" s="2"/>
      <c r="P67" s="2"/>
      <c r="Q67" s="2"/>
      <c r="R67" s="2"/>
      <c r="S67" s="2"/>
      <c r="T67" s="2"/>
      <c r="U67" s="2"/>
      <c r="V67" s="2"/>
      <c r="W67" s="2"/>
      <c r="X67" s="2"/>
      <c r="Y67" s="2"/>
      <c r="Z67" s="2"/>
    </row>
    <row r="68" ht="14.25" customHeight="1">
      <c r="A68" s="2" t="s">
        <v>7387</v>
      </c>
      <c r="B68" s="2" t="s">
        <v>7388</v>
      </c>
      <c r="C68" s="2" t="s">
        <v>7389</v>
      </c>
      <c r="D68" s="2" t="s">
        <v>60</v>
      </c>
      <c r="E68" s="39">
        <v>44596.0</v>
      </c>
      <c r="F68" s="2" t="s">
        <v>7346</v>
      </c>
      <c r="G68" s="2" t="s">
        <v>5302</v>
      </c>
      <c r="H68" s="4">
        <v>5357.14</v>
      </c>
      <c r="I68" s="4">
        <v>642.86</v>
      </c>
      <c r="J68" s="2">
        <v>12.0</v>
      </c>
      <c r="K68" s="2">
        <v>230.0</v>
      </c>
      <c r="L68" s="2"/>
      <c r="M68" s="2" t="s">
        <v>7390</v>
      </c>
      <c r="N68" s="2"/>
      <c r="O68" s="2"/>
      <c r="P68" s="2"/>
      <c r="Q68" s="2"/>
      <c r="R68" s="2"/>
      <c r="S68" s="2"/>
      <c r="T68" s="2"/>
      <c r="U68" s="2"/>
      <c r="V68" s="2"/>
      <c r="W68" s="2"/>
      <c r="X68" s="2"/>
      <c r="Y68" s="2"/>
      <c r="Z68" s="2"/>
    </row>
    <row r="69" ht="14.25" customHeight="1">
      <c r="A69" s="2" t="s">
        <v>7387</v>
      </c>
      <c r="B69" s="2" t="s">
        <v>7388</v>
      </c>
      <c r="C69" s="2" t="s">
        <v>7389</v>
      </c>
      <c r="D69" s="2" t="s">
        <v>60</v>
      </c>
      <c r="E69" s="39">
        <v>44596.0</v>
      </c>
      <c r="F69" s="2" t="s">
        <v>7346</v>
      </c>
      <c r="G69" s="2" t="s">
        <v>5302</v>
      </c>
      <c r="H69" s="4">
        <v>5357.14</v>
      </c>
      <c r="I69" s="4">
        <v>642.86</v>
      </c>
      <c r="J69" s="2">
        <v>12.0</v>
      </c>
      <c r="K69" s="2">
        <v>230.0</v>
      </c>
      <c r="L69" s="2"/>
      <c r="M69" s="2" t="s">
        <v>7391</v>
      </c>
      <c r="N69" s="2"/>
      <c r="O69" s="2"/>
      <c r="P69" s="2"/>
      <c r="Q69" s="2"/>
      <c r="R69" s="2"/>
      <c r="S69" s="2"/>
      <c r="T69" s="2"/>
      <c r="U69" s="2"/>
      <c r="V69" s="2"/>
      <c r="W69" s="2"/>
      <c r="X69" s="2"/>
      <c r="Y69" s="2"/>
      <c r="Z69" s="2"/>
    </row>
    <row r="70" ht="14.25" customHeight="1">
      <c r="A70" s="2" t="s">
        <v>7363</v>
      </c>
      <c r="B70" s="2" t="s">
        <v>7364</v>
      </c>
      <c r="C70" s="2" t="s">
        <v>7392</v>
      </c>
      <c r="D70" s="2" t="s">
        <v>60</v>
      </c>
      <c r="E70" s="39">
        <v>44593.0</v>
      </c>
      <c r="F70" s="2" t="s">
        <v>7346</v>
      </c>
      <c r="G70" s="2" t="s">
        <v>5302</v>
      </c>
      <c r="H70" s="4">
        <v>8928.57</v>
      </c>
      <c r="I70" s="4">
        <v>1071.43</v>
      </c>
      <c r="J70" s="2">
        <v>12.0</v>
      </c>
      <c r="K70" s="2">
        <v>243.0</v>
      </c>
      <c r="L70" s="2"/>
      <c r="M70" s="2" t="s">
        <v>7393</v>
      </c>
      <c r="N70" s="2"/>
      <c r="O70" s="2"/>
      <c r="P70" s="2"/>
      <c r="Q70" s="2"/>
      <c r="R70" s="2"/>
      <c r="S70" s="2"/>
      <c r="T70" s="2"/>
      <c r="U70" s="2"/>
      <c r="V70" s="2"/>
      <c r="W70" s="2"/>
      <c r="X70" s="2"/>
      <c r="Y70" s="2"/>
      <c r="Z70" s="2"/>
    </row>
    <row r="71" ht="14.25" customHeight="1">
      <c r="A71" s="2" t="s">
        <v>7424</v>
      </c>
      <c r="B71" s="2" t="s">
        <v>6056</v>
      </c>
      <c r="C71" s="2" t="s">
        <v>6057</v>
      </c>
      <c r="D71" s="2" t="s">
        <v>7425</v>
      </c>
      <c r="E71" s="39">
        <v>44603.0</v>
      </c>
      <c r="F71" s="2" t="s">
        <v>7346</v>
      </c>
      <c r="G71" s="2" t="s">
        <v>5302</v>
      </c>
      <c r="H71" s="4">
        <v>80820.0</v>
      </c>
      <c r="I71" s="4">
        <v>9698.4</v>
      </c>
      <c r="J71" s="2">
        <v>12.0</v>
      </c>
      <c r="K71" s="2">
        <v>244.0</v>
      </c>
      <c r="L71" s="2" t="s">
        <v>5324</v>
      </c>
      <c r="M71" s="2" t="s">
        <v>7426</v>
      </c>
      <c r="N71" s="2"/>
      <c r="O71" s="2"/>
      <c r="P71" s="2"/>
      <c r="Q71" s="2"/>
      <c r="R71" s="2"/>
      <c r="S71" s="2"/>
      <c r="T71" s="2"/>
      <c r="U71" s="2"/>
      <c r="V71" s="2"/>
      <c r="W71" s="2"/>
      <c r="X71" s="2"/>
      <c r="Y71" s="2"/>
      <c r="Z71" s="2"/>
    </row>
    <row r="72" ht="14.25" customHeight="1">
      <c r="A72" s="2" t="s">
        <v>7394</v>
      </c>
      <c r="B72" s="2" t="s">
        <v>245</v>
      </c>
      <c r="C72" s="2" t="s">
        <v>7395</v>
      </c>
      <c r="D72" s="2" t="s">
        <v>60</v>
      </c>
      <c r="E72" s="39">
        <v>44579.0</v>
      </c>
      <c r="F72" s="2" t="s">
        <v>7346</v>
      </c>
      <c r="G72" s="2" t="s">
        <v>5302</v>
      </c>
      <c r="H72" s="4">
        <v>270000.0</v>
      </c>
      <c r="I72" s="4">
        <v>32400.0</v>
      </c>
      <c r="J72" s="2">
        <v>12.0</v>
      </c>
      <c r="K72" s="2">
        <v>244.0</v>
      </c>
      <c r="L72" s="2"/>
      <c r="M72" s="2" t="s">
        <v>7396</v>
      </c>
      <c r="N72" s="2"/>
      <c r="O72" s="2"/>
      <c r="P72" s="2"/>
      <c r="Q72" s="2"/>
      <c r="R72" s="2"/>
      <c r="S72" s="2"/>
      <c r="T72" s="2"/>
      <c r="U72" s="2"/>
      <c r="V72" s="2"/>
      <c r="W72" s="2"/>
      <c r="X72" s="2"/>
      <c r="Y72" s="2"/>
      <c r="Z72" s="2"/>
    </row>
    <row r="73" ht="14.25" customHeight="1">
      <c r="A73" s="2" t="s">
        <v>7394</v>
      </c>
      <c r="B73" s="2" t="s">
        <v>245</v>
      </c>
      <c r="C73" s="2" t="s">
        <v>7395</v>
      </c>
      <c r="D73" s="2" t="s">
        <v>60</v>
      </c>
      <c r="E73" s="39">
        <v>44579.0</v>
      </c>
      <c r="F73" s="2" t="s">
        <v>7346</v>
      </c>
      <c r="G73" s="2" t="s">
        <v>5302</v>
      </c>
      <c r="H73" s="4">
        <v>144000.0</v>
      </c>
      <c r="I73" s="4">
        <v>17280.0</v>
      </c>
      <c r="J73" s="2">
        <v>12.0</v>
      </c>
      <c r="K73" s="2">
        <v>244.0</v>
      </c>
      <c r="L73" s="2"/>
      <c r="M73" s="2" t="s">
        <v>7397</v>
      </c>
      <c r="N73" s="2"/>
      <c r="O73" s="2"/>
      <c r="P73" s="2"/>
      <c r="Q73" s="2"/>
      <c r="R73" s="2"/>
      <c r="S73" s="2"/>
      <c r="T73" s="2"/>
      <c r="U73" s="2"/>
      <c r="V73" s="2"/>
      <c r="W73" s="2"/>
      <c r="X73" s="2"/>
      <c r="Y73" s="2"/>
      <c r="Z73" s="2"/>
    </row>
    <row r="74" ht="14.25" customHeight="1">
      <c r="A74" s="2" t="s">
        <v>7394</v>
      </c>
      <c r="B74" s="2" t="s">
        <v>245</v>
      </c>
      <c r="C74" s="2" t="s">
        <v>7395</v>
      </c>
      <c r="D74" s="2" t="s">
        <v>60</v>
      </c>
      <c r="E74" s="39">
        <v>44579.0</v>
      </c>
      <c r="F74" s="2" t="s">
        <v>7346</v>
      </c>
      <c r="G74" s="2" t="s">
        <v>5302</v>
      </c>
      <c r="H74" s="4">
        <v>216000.0</v>
      </c>
      <c r="I74" s="4">
        <v>25920.0</v>
      </c>
      <c r="J74" s="2">
        <v>12.0</v>
      </c>
      <c r="K74" s="2">
        <v>244.0</v>
      </c>
      <c r="L74" s="2"/>
      <c r="M74" s="2" t="s">
        <v>7398</v>
      </c>
      <c r="N74" s="2"/>
      <c r="O74" s="2"/>
      <c r="P74" s="2"/>
      <c r="Q74" s="2"/>
      <c r="R74" s="2"/>
      <c r="S74" s="2"/>
      <c r="T74" s="2"/>
      <c r="U74" s="2"/>
      <c r="V74" s="2"/>
      <c r="W74" s="2"/>
      <c r="X74" s="2"/>
      <c r="Y74" s="2"/>
      <c r="Z74" s="2"/>
    </row>
    <row r="75" ht="14.25" customHeight="1">
      <c r="A75" s="2" t="s">
        <v>7394</v>
      </c>
      <c r="B75" s="2" t="s">
        <v>245</v>
      </c>
      <c r="C75" s="2" t="s">
        <v>7395</v>
      </c>
      <c r="D75" s="2" t="s">
        <v>60</v>
      </c>
      <c r="E75" s="39">
        <v>44579.0</v>
      </c>
      <c r="F75" s="2" t="s">
        <v>7346</v>
      </c>
      <c r="G75" s="2" t="s">
        <v>5302</v>
      </c>
      <c r="H75" s="4">
        <v>162000.0</v>
      </c>
      <c r="I75" s="4">
        <v>19440.0</v>
      </c>
      <c r="J75" s="2">
        <v>12.0</v>
      </c>
      <c r="K75" s="2">
        <v>244.0</v>
      </c>
      <c r="L75" s="2"/>
      <c r="M75" s="2" t="s">
        <v>7399</v>
      </c>
      <c r="N75" s="2"/>
      <c r="O75" s="2"/>
      <c r="P75" s="2"/>
      <c r="Q75" s="2"/>
      <c r="R75" s="2"/>
      <c r="S75" s="2"/>
      <c r="T75" s="2"/>
      <c r="U75" s="2"/>
      <c r="V75" s="2"/>
      <c r="W75" s="2"/>
      <c r="X75" s="2"/>
      <c r="Y75" s="2"/>
      <c r="Z75" s="2"/>
    </row>
    <row r="76" ht="14.25" customHeight="1">
      <c r="A76" s="2" t="s">
        <v>7394</v>
      </c>
      <c r="B76" s="2" t="s">
        <v>245</v>
      </c>
      <c r="C76" s="2" t="s">
        <v>7395</v>
      </c>
      <c r="D76" s="2" t="s">
        <v>60</v>
      </c>
      <c r="E76" s="39">
        <v>44579.0</v>
      </c>
      <c r="F76" s="2" t="s">
        <v>7346</v>
      </c>
      <c r="G76" s="2" t="s">
        <v>5302</v>
      </c>
      <c r="H76" s="4">
        <v>54000.0</v>
      </c>
      <c r="I76" s="4">
        <v>6480.0</v>
      </c>
      <c r="J76" s="2">
        <v>12.0</v>
      </c>
      <c r="K76" s="2">
        <v>244.0</v>
      </c>
      <c r="L76" s="2"/>
      <c r="M76" s="2" t="s">
        <v>7400</v>
      </c>
      <c r="N76" s="2"/>
      <c r="O76" s="2"/>
      <c r="P76" s="2"/>
      <c r="Q76" s="2"/>
      <c r="R76" s="2"/>
      <c r="S76" s="2"/>
      <c r="T76" s="2"/>
      <c r="U76" s="2"/>
      <c r="V76" s="2"/>
      <c r="W76" s="2"/>
      <c r="X76" s="2"/>
      <c r="Y76" s="2"/>
      <c r="Z76" s="2"/>
    </row>
    <row r="77" ht="14.25" customHeight="1">
      <c r="A77" s="2" t="s">
        <v>7394</v>
      </c>
      <c r="B77" s="2" t="s">
        <v>245</v>
      </c>
      <c r="C77" s="2" t="s">
        <v>7395</v>
      </c>
      <c r="D77" s="2" t="s">
        <v>60</v>
      </c>
      <c r="E77" s="39">
        <v>44579.0</v>
      </c>
      <c r="F77" s="2" t="s">
        <v>7346</v>
      </c>
      <c r="G77" s="2" t="s">
        <v>5302</v>
      </c>
      <c r="H77" s="4">
        <v>54000.0</v>
      </c>
      <c r="I77" s="4">
        <v>6480.0</v>
      </c>
      <c r="J77" s="2">
        <v>12.0</v>
      </c>
      <c r="K77" s="2">
        <v>244.0</v>
      </c>
      <c r="L77" s="2"/>
      <c r="M77" s="2" t="s">
        <v>7401</v>
      </c>
      <c r="N77" s="2"/>
      <c r="O77" s="2"/>
      <c r="P77" s="2"/>
      <c r="Q77" s="2"/>
      <c r="R77" s="2"/>
      <c r="S77" s="2"/>
      <c r="T77" s="2"/>
      <c r="U77" s="2"/>
      <c r="V77" s="2"/>
      <c r="W77" s="2"/>
      <c r="X77" s="2"/>
      <c r="Y77" s="2"/>
      <c r="Z77" s="2"/>
    </row>
    <row r="78" ht="14.25" customHeight="1">
      <c r="A78" s="2" t="s">
        <v>7394</v>
      </c>
      <c r="B78" s="2" t="s">
        <v>245</v>
      </c>
      <c r="C78" s="2" t="s">
        <v>7395</v>
      </c>
      <c r="D78" s="2" t="s">
        <v>60</v>
      </c>
      <c r="E78" s="39">
        <v>44579.0</v>
      </c>
      <c r="F78" s="2" t="s">
        <v>7346</v>
      </c>
      <c r="G78" s="2" t="s">
        <v>5302</v>
      </c>
      <c r="H78" s="4">
        <v>9000.0</v>
      </c>
      <c r="I78" s="4">
        <v>1080.0</v>
      </c>
      <c r="J78" s="2">
        <v>12.0</v>
      </c>
      <c r="K78" s="2">
        <v>112.0</v>
      </c>
      <c r="L78" s="2"/>
      <c r="M78" s="2" t="s">
        <v>7402</v>
      </c>
      <c r="N78" s="2"/>
      <c r="O78" s="2"/>
      <c r="P78" s="2"/>
      <c r="Q78" s="2"/>
      <c r="R78" s="2"/>
      <c r="S78" s="2"/>
      <c r="T78" s="2"/>
      <c r="U78" s="2"/>
      <c r="V78" s="2"/>
      <c r="W78" s="2"/>
      <c r="X78" s="2"/>
      <c r="Y78" s="2"/>
      <c r="Z78" s="2"/>
    </row>
    <row r="79" ht="14.25" customHeight="1">
      <c r="A79" s="2" t="s">
        <v>7394</v>
      </c>
      <c r="B79" s="2" t="s">
        <v>245</v>
      </c>
      <c r="C79" s="2" t="s">
        <v>7395</v>
      </c>
      <c r="D79" s="2" t="s">
        <v>60</v>
      </c>
      <c r="E79" s="39">
        <v>44579.0</v>
      </c>
      <c r="F79" s="2" t="s">
        <v>7346</v>
      </c>
      <c r="G79" s="2" t="s">
        <v>5302</v>
      </c>
      <c r="H79" s="4">
        <v>9000.0</v>
      </c>
      <c r="I79" s="4">
        <v>1080.0</v>
      </c>
      <c r="J79" s="2">
        <v>12.0</v>
      </c>
      <c r="K79" s="2">
        <v>112.0</v>
      </c>
      <c r="L79" s="2"/>
      <c r="M79" s="2" t="s">
        <v>7402</v>
      </c>
      <c r="N79" s="2"/>
      <c r="O79" s="2"/>
      <c r="P79" s="2"/>
      <c r="Q79" s="2"/>
      <c r="R79" s="2"/>
      <c r="S79" s="2"/>
      <c r="T79" s="2"/>
      <c r="U79" s="2"/>
      <c r="V79" s="2"/>
      <c r="W79" s="2"/>
      <c r="X79" s="2"/>
      <c r="Y79" s="2"/>
      <c r="Z79" s="2"/>
    </row>
    <row r="80" ht="14.25" customHeight="1">
      <c r="A80" s="2" t="s">
        <v>7367</v>
      </c>
      <c r="B80" s="2" t="s">
        <v>405</v>
      </c>
      <c r="C80" s="2" t="s">
        <v>7403</v>
      </c>
      <c r="D80" s="2" t="s">
        <v>60</v>
      </c>
      <c r="E80" s="39">
        <v>44598.0</v>
      </c>
      <c r="F80" s="2" t="s">
        <v>7346</v>
      </c>
      <c r="G80" s="2" t="s">
        <v>5302</v>
      </c>
      <c r="H80" s="4">
        <v>1116.07</v>
      </c>
      <c r="I80" s="4">
        <v>133.93</v>
      </c>
      <c r="J80" s="2">
        <v>12.0</v>
      </c>
      <c r="K80" s="2">
        <v>262.0</v>
      </c>
      <c r="L80" s="2"/>
      <c r="M80" s="2" t="s">
        <v>7404</v>
      </c>
      <c r="N80" s="2"/>
      <c r="O80" s="2"/>
      <c r="P80" s="2"/>
      <c r="Q80" s="2"/>
      <c r="R80" s="2"/>
      <c r="S80" s="2"/>
      <c r="T80" s="2"/>
      <c r="U80" s="2"/>
      <c r="V80" s="2"/>
      <c r="W80" s="2"/>
      <c r="X80" s="2"/>
      <c r="Y80" s="2"/>
      <c r="Z80" s="2"/>
    </row>
    <row r="81" ht="14.25" customHeight="1">
      <c r="A81" s="2" t="s">
        <v>7405</v>
      </c>
      <c r="B81" s="2" t="s">
        <v>7406</v>
      </c>
      <c r="C81" s="2" t="s">
        <v>7407</v>
      </c>
      <c r="D81" s="2" t="s">
        <v>60</v>
      </c>
      <c r="E81" s="39">
        <v>44598.0</v>
      </c>
      <c r="F81" s="2" t="s">
        <v>7346</v>
      </c>
      <c r="G81" s="2" t="s">
        <v>5302</v>
      </c>
      <c r="H81" s="4">
        <v>16071.43</v>
      </c>
      <c r="I81" s="4">
        <v>1928.57</v>
      </c>
      <c r="J81" s="2">
        <v>12.0</v>
      </c>
      <c r="K81" s="2">
        <v>241.0</v>
      </c>
      <c r="L81" s="2"/>
      <c r="M81" s="2" t="s">
        <v>7408</v>
      </c>
      <c r="N81" s="2"/>
      <c r="O81" s="2"/>
      <c r="P81" s="2"/>
      <c r="Q81" s="2"/>
      <c r="R81" s="2"/>
      <c r="S81" s="2"/>
      <c r="T81" s="2"/>
      <c r="U81" s="2"/>
      <c r="V81" s="2"/>
      <c r="W81" s="2"/>
      <c r="X81" s="2"/>
      <c r="Y81" s="2"/>
      <c r="Z81" s="2"/>
    </row>
    <row r="82" ht="14.25" customHeight="1">
      <c r="A82" s="2" t="s">
        <v>7409</v>
      </c>
      <c r="B82" s="2" t="s">
        <v>7410</v>
      </c>
      <c r="C82" s="2" t="s">
        <v>7411</v>
      </c>
      <c r="D82" s="2" t="s">
        <v>60</v>
      </c>
      <c r="E82" s="39">
        <v>44608.0</v>
      </c>
      <c r="F82" s="2" t="s">
        <v>7346</v>
      </c>
      <c r="G82" s="2" t="s">
        <v>5302</v>
      </c>
      <c r="H82" s="4">
        <v>4017.86</v>
      </c>
      <c r="I82" s="4">
        <v>482.14</v>
      </c>
      <c r="J82" s="2">
        <v>12.0</v>
      </c>
      <c r="K82" s="2">
        <v>230.0</v>
      </c>
      <c r="L82" s="2"/>
      <c r="M82" s="2" t="s">
        <v>7412</v>
      </c>
      <c r="N82" s="2"/>
      <c r="O82" s="2"/>
      <c r="P82" s="2"/>
      <c r="Q82" s="2"/>
      <c r="R82" s="2"/>
      <c r="S82" s="2"/>
      <c r="T82" s="2"/>
      <c r="U82" s="2"/>
      <c r="V82" s="2"/>
      <c r="W82" s="2"/>
      <c r="X82" s="2"/>
      <c r="Y82" s="2"/>
      <c r="Z82" s="2"/>
    </row>
    <row r="83" ht="14.25" customHeight="1">
      <c r="A83" s="2" t="s">
        <v>7409</v>
      </c>
      <c r="B83" s="2" t="s">
        <v>7410</v>
      </c>
      <c r="C83" s="2" t="s">
        <v>7411</v>
      </c>
      <c r="D83" s="2" t="s">
        <v>60</v>
      </c>
      <c r="E83" s="39">
        <v>44608.0</v>
      </c>
      <c r="F83" s="2" t="s">
        <v>7346</v>
      </c>
      <c r="G83" s="2" t="s">
        <v>5302</v>
      </c>
      <c r="H83" s="4">
        <v>4017.86</v>
      </c>
      <c r="I83" s="4">
        <v>482.14</v>
      </c>
      <c r="J83" s="2">
        <v>12.0</v>
      </c>
      <c r="K83" s="2">
        <v>230.0</v>
      </c>
      <c r="L83" s="2"/>
      <c r="M83" s="2" t="s">
        <v>7413</v>
      </c>
      <c r="N83" s="2"/>
      <c r="O83" s="2"/>
      <c r="P83" s="2"/>
      <c r="Q83" s="2"/>
      <c r="R83" s="2"/>
      <c r="S83" s="2"/>
      <c r="T83" s="2"/>
      <c r="U83" s="2"/>
      <c r="V83" s="2"/>
      <c r="W83" s="2"/>
      <c r="X83" s="2"/>
      <c r="Y83" s="2"/>
      <c r="Z83" s="2"/>
    </row>
    <row r="84" ht="14.25" customHeight="1">
      <c r="A84" s="2" t="s">
        <v>7414</v>
      </c>
      <c r="B84" s="2" t="s">
        <v>7415</v>
      </c>
      <c r="C84" s="2" t="s">
        <v>7422</v>
      </c>
      <c r="D84" s="2" t="s">
        <v>6053</v>
      </c>
      <c r="E84" s="39">
        <v>44610.0</v>
      </c>
      <c r="F84" s="2" t="s">
        <v>7346</v>
      </c>
      <c r="G84" s="2" t="s">
        <v>5302</v>
      </c>
      <c r="H84" s="4">
        <v>5357.14</v>
      </c>
      <c r="I84" s="4">
        <v>642.86</v>
      </c>
      <c r="J84" s="2">
        <v>12.0</v>
      </c>
      <c r="K84" s="2">
        <v>230.0</v>
      </c>
      <c r="L84" s="2" t="s">
        <v>5331</v>
      </c>
      <c r="M84" s="2" t="s">
        <v>7423</v>
      </c>
      <c r="N84" s="2"/>
      <c r="O84" s="2"/>
      <c r="P84" s="2"/>
      <c r="Q84" s="2"/>
      <c r="R84" s="2"/>
      <c r="S84" s="2"/>
      <c r="T84" s="2"/>
      <c r="U84" s="2"/>
      <c r="V84" s="2"/>
      <c r="W84" s="2"/>
      <c r="X84" s="2"/>
      <c r="Y84" s="2"/>
      <c r="Z84" s="2"/>
    </row>
    <row r="85" ht="14.25" customHeight="1">
      <c r="A85" s="2" t="s">
        <v>7414</v>
      </c>
      <c r="B85" s="2" t="s">
        <v>7415</v>
      </c>
      <c r="C85" s="2" t="s">
        <v>7416</v>
      </c>
      <c r="D85" s="2" t="s">
        <v>60</v>
      </c>
      <c r="E85" s="39">
        <v>44581.0</v>
      </c>
      <c r="F85" s="2" t="s">
        <v>7346</v>
      </c>
      <c r="G85" s="2" t="s">
        <v>5302</v>
      </c>
      <c r="H85" s="4">
        <v>1785.71</v>
      </c>
      <c r="I85" s="4">
        <v>214.29</v>
      </c>
      <c r="J85" s="2">
        <v>12.0</v>
      </c>
      <c r="K85" s="2">
        <v>230.0</v>
      </c>
      <c r="L85" s="2"/>
      <c r="M85" s="2" t="s">
        <v>7417</v>
      </c>
      <c r="N85" s="2"/>
      <c r="O85" s="2"/>
      <c r="P85" s="2"/>
      <c r="Q85" s="2"/>
      <c r="R85" s="2"/>
      <c r="S85" s="2"/>
      <c r="T85" s="2"/>
      <c r="U85" s="2"/>
      <c r="V85" s="2"/>
      <c r="W85" s="2"/>
      <c r="X85" s="2"/>
      <c r="Y85" s="2"/>
      <c r="Z85" s="2"/>
    </row>
    <row r="86" ht="14.25" customHeight="1">
      <c r="A86" s="2" t="s">
        <v>7414</v>
      </c>
      <c r="B86" s="2" t="s">
        <v>7415</v>
      </c>
      <c r="C86" s="2" t="s">
        <v>7418</v>
      </c>
      <c r="D86" s="2" t="s">
        <v>60</v>
      </c>
      <c r="E86" s="39">
        <v>44610.0</v>
      </c>
      <c r="F86" s="2" t="s">
        <v>7346</v>
      </c>
      <c r="G86" s="2" t="s">
        <v>5302</v>
      </c>
      <c r="H86" s="4">
        <v>1339.29</v>
      </c>
      <c r="I86" s="4">
        <v>160.71</v>
      </c>
      <c r="J86" s="2">
        <v>12.0</v>
      </c>
      <c r="K86" s="2">
        <v>230.0</v>
      </c>
      <c r="L86" s="2"/>
      <c r="M86" s="2" t="s">
        <v>7419</v>
      </c>
      <c r="N86" s="2"/>
      <c r="O86" s="2"/>
      <c r="P86" s="2"/>
      <c r="Q86" s="2"/>
      <c r="R86" s="2"/>
      <c r="S86" s="2"/>
      <c r="T86" s="2"/>
      <c r="U86" s="2"/>
      <c r="V86" s="2"/>
      <c r="W86" s="2"/>
      <c r="X86" s="2"/>
      <c r="Y86" s="2"/>
      <c r="Z86" s="2"/>
    </row>
    <row r="87" ht="14.25" customHeight="1">
      <c r="A87" s="2" t="s">
        <v>7374</v>
      </c>
      <c r="B87" s="2" t="s">
        <v>4530</v>
      </c>
      <c r="C87" s="2" t="s">
        <v>7420</v>
      </c>
      <c r="D87" s="2" t="s">
        <v>60</v>
      </c>
      <c r="E87" s="39">
        <v>44616.0</v>
      </c>
      <c r="F87" s="2" t="s">
        <v>7346</v>
      </c>
      <c r="G87" s="2" t="s">
        <v>5302</v>
      </c>
      <c r="H87" s="4">
        <v>2678.57</v>
      </c>
      <c r="I87" s="4">
        <v>321.43</v>
      </c>
      <c r="J87" s="2">
        <v>12.0</v>
      </c>
      <c r="K87" s="2">
        <v>241.0</v>
      </c>
      <c r="L87" s="2"/>
      <c r="M87" s="2" t="s">
        <v>7421</v>
      </c>
      <c r="N87" s="2"/>
      <c r="O87" s="2"/>
      <c r="P87" s="2"/>
      <c r="Q87" s="2"/>
      <c r="R87" s="2"/>
      <c r="S87" s="2"/>
      <c r="T87" s="2"/>
      <c r="U87" s="2"/>
      <c r="V87" s="2"/>
      <c r="W87" s="2"/>
      <c r="X87" s="2"/>
      <c r="Y87" s="2"/>
      <c r="Z87" s="2"/>
    </row>
    <row r="88" ht="14.25" customHeight="1">
      <c r="A88" s="2"/>
      <c r="B88" s="2" t="s">
        <v>7429</v>
      </c>
      <c r="C88" s="2" t="s">
        <v>7430</v>
      </c>
      <c r="D88" s="2" t="s">
        <v>60</v>
      </c>
      <c r="E88" s="39">
        <v>44621.0</v>
      </c>
      <c r="F88" s="2" t="s">
        <v>7346</v>
      </c>
      <c r="G88" s="2" t="s">
        <v>5302</v>
      </c>
      <c r="H88" s="4">
        <v>16071.43</v>
      </c>
      <c r="I88" s="4">
        <v>1928.57</v>
      </c>
      <c r="J88" s="2">
        <v>12.0</v>
      </c>
      <c r="K88" s="2">
        <v>241.0</v>
      </c>
      <c r="L88" s="2"/>
      <c r="M88" s="2" t="s">
        <v>7431</v>
      </c>
      <c r="N88" s="2"/>
      <c r="O88" s="2"/>
      <c r="P88" s="2"/>
      <c r="Q88" s="2"/>
      <c r="R88" s="2"/>
      <c r="S88" s="2"/>
      <c r="T88" s="2"/>
      <c r="U88" s="2"/>
      <c r="V88" s="2"/>
      <c r="W88" s="2"/>
      <c r="X88" s="2"/>
      <c r="Y88" s="2"/>
      <c r="Z88" s="2"/>
    </row>
    <row r="89" ht="14.25" customHeight="1">
      <c r="A89" s="2" t="s">
        <v>7432</v>
      </c>
      <c r="B89" s="2" t="s">
        <v>808</v>
      </c>
      <c r="C89" s="2" t="s">
        <v>7433</v>
      </c>
      <c r="D89" s="2" t="s">
        <v>60</v>
      </c>
      <c r="E89" s="39">
        <v>44665.0</v>
      </c>
      <c r="F89" s="2" t="s">
        <v>7346</v>
      </c>
      <c r="G89" s="2" t="s">
        <v>5302</v>
      </c>
      <c r="H89" s="4">
        <v>1607.14</v>
      </c>
      <c r="I89" s="4">
        <v>192.86</v>
      </c>
      <c r="J89" s="2">
        <v>12.0</v>
      </c>
      <c r="K89" s="2">
        <v>263.0</v>
      </c>
      <c r="L89" s="2"/>
      <c r="M89" s="2" t="s">
        <v>7434</v>
      </c>
      <c r="N89" s="2"/>
      <c r="O89" s="2"/>
      <c r="P89" s="2"/>
      <c r="Q89" s="2"/>
      <c r="R89" s="2"/>
      <c r="S89" s="2"/>
      <c r="T89" s="2"/>
      <c r="U89" s="2"/>
      <c r="V89" s="2"/>
      <c r="W89" s="2"/>
      <c r="X89" s="2"/>
      <c r="Y89" s="2"/>
      <c r="Z89" s="2"/>
    </row>
    <row r="90" ht="14.25" customHeight="1">
      <c r="A90" s="2" t="s">
        <v>7432</v>
      </c>
      <c r="B90" s="2" t="s">
        <v>808</v>
      </c>
      <c r="C90" s="2" t="s">
        <v>7433</v>
      </c>
      <c r="D90" s="2" t="s">
        <v>60</v>
      </c>
      <c r="E90" s="39">
        <v>44665.0</v>
      </c>
      <c r="F90" s="2" t="s">
        <v>7346</v>
      </c>
      <c r="G90" s="2" t="s">
        <v>5302</v>
      </c>
      <c r="H90" s="4">
        <v>16071.43</v>
      </c>
      <c r="I90" s="4">
        <v>1928.57</v>
      </c>
      <c r="J90" s="2">
        <v>12.0</v>
      </c>
      <c r="K90" s="2">
        <v>241.0</v>
      </c>
      <c r="L90" s="2"/>
      <c r="M90" s="2" t="s">
        <v>7435</v>
      </c>
      <c r="N90" s="2"/>
      <c r="O90" s="2"/>
      <c r="P90" s="2"/>
      <c r="Q90" s="2"/>
      <c r="R90" s="2"/>
      <c r="S90" s="2"/>
      <c r="T90" s="2"/>
      <c r="U90" s="2"/>
      <c r="V90" s="2"/>
      <c r="W90" s="2"/>
      <c r="X90" s="2"/>
      <c r="Y90" s="2"/>
      <c r="Z90" s="2"/>
    </row>
    <row r="91" ht="14.25" customHeight="1">
      <c r="A91" s="2"/>
      <c r="B91" s="2" t="s">
        <v>7436</v>
      </c>
      <c r="C91" s="2" t="s">
        <v>7437</v>
      </c>
      <c r="D91" s="2" t="s">
        <v>60</v>
      </c>
      <c r="E91" s="39">
        <v>44622.0</v>
      </c>
      <c r="F91" s="2" t="s">
        <v>7346</v>
      </c>
      <c r="G91" s="2" t="s">
        <v>5302</v>
      </c>
      <c r="H91" s="4">
        <v>267.86</v>
      </c>
      <c r="I91" s="4">
        <v>32.14</v>
      </c>
      <c r="J91" s="2">
        <v>12.0</v>
      </c>
      <c r="K91" s="2">
        <v>123.0</v>
      </c>
      <c r="L91" s="2"/>
      <c r="M91" s="2" t="s">
        <v>7438</v>
      </c>
      <c r="N91" s="2"/>
      <c r="O91" s="2"/>
      <c r="P91" s="2"/>
      <c r="Q91" s="2"/>
      <c r="R91" s="2"/>
      <c r="S91" s="2"/>
      <c r="T91" s="2"/>
      <c r="U91" s="2"/>
      <c r="V91" s="2"/>
      <c r="W91" s="2"/>
      <c r="X91" s="2"/>
      <c r="Y91" s="2"/>
      <c r="Z91" s="2"/>
    </row>
    <row r="92" ht="14.25" customHeight="1">
      <c r="A92" s="2" t="s">
        <v>7348</v>
      </c>
      <c r="B92" s="2" t="s">
        <v>7349</v>
      </c>
      <c r="C92" s="2" t="s">
        <v>7439</v>
      </c>
      <c r="D92" s="2" t="s">
        <v>60</v>
      </c>
      <c r="E92" s="39">
        <v>44636.0</v>
      </c>
      <c r="F92" s="2" t="s">
        <v>7346</v>
      </c>
      <c r="G92" s="2" t="s">
        <v>5302</v>
      </c>
      <c r="H92" s="4">
        <v>66964.29</v>
      </c>
      <c r="I92" s="4">
        <v>8035.71</v>
      </c>
      <c r="J92" s="2">
        <v>12.0</v>
      </c>
      <c r="K92" s="2">
        <v>242.0</v>
      </c>
      <c r="L92" s="2"/>
      <c r="M92" s="2" t="s">
        <v>7440</v>
      </c>
      <c r="N92" s="2"/>
      <c r="O92" s="2"/>
      <c r="P92" s="2"/>
      <c r="Q92" s="2"/>
      <c r="R92" s="2"/>
      <c r="S92" s="2"/>
      <c r="T92" s="2"/>
      <c r="U92" s="2"/>
      <c r="V92" s="2"/>
      <c r="W92" s="2"/>
      <c r="X92" s="2"/>
      <c r="Y92" s="2"/>
      <c r="Z92" s="2"/>
    </row>
    <row r="93" ht="14.25" customHeight="1">
      <c r="A93" s="2"/>
      <c r="B93" s="2" t="s">
        <v>256</v>
      </c>
      <c r="C93" s="2" t="s">
        <v>7441</v>
      </c>
      <c r="D93" s="2" t="s">
        <v>60</v>
      </c>
      <c r="E93" s="39">
        <v>44621.0</v>
      </c>
      <c r="F93" s="2" t="s">
        <v>7346</v>
      </c>
      <c r="G93" s="2" t="s">
        <v>5302</v>
      </c>
      <c r="H93" s="4">
        <v>2678.57</v>
      </c>
      <c r="I93" s="4">
        <v>321.43</v>
      </c>
      <c r="J93" s="2">
        <v>12.0</v>
      </c>
      <c r="K93" s="2">
        <v>241.0</v>
      </c>
      <c r="L93" s="2"/>
      <c r="M93" s="2" t="s">
        <v>7442</v>
      </c>
      <c r="N93" s="2"/>
      <c r="O93" s="2"/>
      <c r="P93" s="2"/>
      <c r="Q93" s="2"/>
      <c r="R93" s="2"/>
      <c r="S93" s="2"/>
      <c r="T93" s="2"/>
      <c r="U93" s="2"/>
      <c r="V93" s="2"/>
      <c r="W93" s="2"/>
      <c r="X93" s="2"/>
      <c r="Y93" s="2"/>
      <c r="Z93" s="2"/>
    </row>
    <row r="94" ht="14.25" customHeight="1">
      <c r="A94" s="2" t="s">
        <v>7443</v>
      </c>
      <c r="B94" s="2" t="s">
        <v>7444</v>
      </c>
      <c r="C94" s="2" t="s">
        <v>7445</v>
      </c>
      <c r="D94" s="2" t="s">
        <v>60</v>
      </c>
      <c r="E94" s="39">
        <v>44646.0</v>
      </c>
      <c r="F94" s="2" t="s">
        <v>7346</v>
      </c>
      <c r="G94" s="2" t="s">
        <v>5302</v>
      </c>
      <c r="H94" s="4">
        <v>3348.21</v>
      </c>
      <c r="I94" s="4">
        <v>401.79</v>
      </c>
      <c r="J94" s="2">
        <v>12.0</v>
      </c>
      <c r="K94" s="2">
        <v>262.0</v>
      </c>
      <c r="L94" s="2"/>
      <c r="M94" s="2" t="s">
        <v>7446</v>
      </c>
      <c r="N94" s="2"/>
      <c r="O94" s="2"/>
      <c r="P94" s="2"/>
      <c r="Q94" s="2"/>
      <c r="R94" s="2"/>
      <c r="S94" s="2"/>
      <c r="T94" s="2"/>
      <c r="U94" s="2"/>
      <c r="V94" s="2"/>
      <c r="W94" s="2"/>
      <c r="X94" s="2"/>
      <c r="Y94" s="2"/>
      <c r="Z94" s="2"/>
    </row>
    <row r="95" ht="14.25" customHeight="1">
      <c r="A95" s="2" t="s">
        <v>7343</v>
      </c>
      <c r="B95" s="2" t="s">
        <v>7344</v>
      </c>
      <c r="C95" s="2" t="s">
        <v>7447</v>
      </c>
      <c r="D95" s="2" t="s">
        <v>60</v>
      </c>
      <c r="E95" s="39">
        <v>44621.0</v>
      </c>
      <c r="F95" s="2" t="s">
        <v>7346</v>
      </c>
      <c r="G95" s="2" t="s">
        <v>5302</v>
      </c>
      <c r="H95" s="4">
        <v>8928.57</v>
      </c>
      <c r="I95" s="4">
        <v>1071.43</v>
      </c>
      <c r="J95" s="2">
        <v>12.0</v>
      </c>
      <c r="K95" s="2">
        <v>243.0</v>
      </c>
      <c r="L95" s="2"/>
      <c r="M95" s="2" t="s">
        <v>7448</v>
      </c>
      <c r="N95" s="2"/>
      <c r="O95" s="2"/>
      <c r="P95" s="2"/>
      <c r="Q95" s="2"/>
      <c r="R95" s="2"/>
      <c r="S95" s="2"/>
      <c r="T95" s="2"/>
      <c r="U95" s="2"/>
      <c r="V95" s="2"/>
      <c r="W95" s="2"/>
      <c r="X95" s="2"/>
      <c r="Y95" s="2"/>
      <c r="Z95" s="2"/>
    </row>
    <row r="96" ht="14.25" customHeight="1">
      <c r="A96" s="2"/>
      <c r="B96" s="2" t="s">
        <v>256</v>
      </c>
      <c r="C96" s="2" t="s">
        <v>7449</v>
      </c>
      <c r="D96" s="2" t="s">
        <v>60</v>
      </c>
      <c r="E96" s="39">
        <v>44593.0</v>
      </c>
      <c r="F96" s="2" t="s">
        <v>7346</v>
      </c>
      <c r="G96" s="2" t="s">
        <v>5302</v>
      </c>
      <c r="H96" s="4">
        <v>2678.57</v>
      </c>
      <c r="I96" s="4">
        <v>321.43</v>
      </c>
      <c r="J96" s="2">
        <v>12.0</v>
      </c>
      <c r="K96" s="2">
        <v>241.0</v>
      </c>
      <c r="L96" s="2"/>
      <c r="M96" s="2" t="s">
        <v>7450</v>
      </c>
      <c r="N96" s="2"/>
      <c r="O96" s="2"/>
      <c r="P96" s="2"/>
      <c r="Q96" s="2"/>
      <c r="R96" s="2"/>
      <c r="S96" s="2"/>
      <c r="T96" s="2"/>
      <c r="U96" s="2"/>
      <c r="V96" s="2"/>
      <c r="W96" s="2"/>
      <c r="X96" s="2"/>
      <c r="Y96" s="2"/>
      <c r="Z96" s="2"/>
    </row>
    <row r="97" ht="14.25" customHeight="1">
      <c r="A97" s="2" t="s">
        <v>7451</v>
      </c>
      <c r="B97" s="2" t="s">
        <v>7452</v>
      </c>
      <c r="C97" s="2" t="s">
        <v>7453</v>
      </c>
      <c r="D97" s="2" t="s">
        <v>60</v>
      </c>
      <c r="E97" s="39">
        <v>44630.0</v>
      </c>
      <c r="F97" s="2" t="s">
        <v>7346</v>
      </c>
      <c r="G97" s="2" t="s">
        <v>5302</v>
      </c>
      <c r="H97" s="4">
        <v>5803.57</v>
      </c>
      <c r="I97" s="4">
        <v>696.43</v>
      </c>
      <c r="J97" s="2">
        <v>12.0</v>
      </c>
      <c r="K97" s="2">
        <v>230.0</v>
      </c>
      <c r="L97" s="2"/>
      <c r="M97" s="2" t="s">
        <v>7454</v>
      </c>
      <c r="N97" s="2"/>
      <c r="O97" s="2"/>
      <c r="P97" s="2"/>
      <c r="Q97" s="2"/>
      <c r="R97" s="2"/>
      <c r="S97" s="2"/>
      <c r="T97" s="2"/>
      <c r="U97" s="2"/>
      <c r="V97" s="2"/>
      <c r="W97" s="2"/>
      <c r="X97" s="2"/>
      <c r="Y97" s="2"/>
      <c r="Z97" s="2"/>
    </row>
    <row r="98" ht="14.25" customHeight="1">
      <c r="A98" s="2" t="s">
        <v>7414</v>
      </c>
      <c r="B98" s="2" t="s">
        <v>7415</v>
      </c>
      <c r="C98" s="2" t="s">
        <v>7455</v>
      </c>
      <c r="D98" s="2" t="s">
        <v>60</v>
      </c>
      <c r="E98" s="39">
        <v>44631.0</v>
      </c>
      <c r="F98" s="2" t="s">
        <v>7346</v>
      </c>
      <c r="G98" s="2" t="s">
        <v>5302</v>
      </c>
      <c r="H98" s="4">
        <v>1785.71</v>
      </c>
      <c r="I98" s="4">
        <v>214.29</v>
      </c>
      <c r="J98" s="2">
        <v>12.0</v>
      </c>
      <c r="K98" s="2">
        <v>230.0</v>
      </c>
      <c r="L98" s="2"/>
      <c r="M98" s="2" t="s">
        <v>7456</v>
      </c>
      <c r="N98" s="2"/>
      <c r="O98" s="2"/>
      <c r="P98" s="2"/>
      <c r="Q98" s="2"/>
      <c r="R98" s="2"/>
      <c r="S98" s="2"/>
      <c r="T98" s="2"/>
      <c r="U98" s="2"/>
      <c r="V98" s="2"/>
      <c r="W98" s="2"/>
      <c r="X98" s="2"/>
      <c r="Y98" s="2"/>
      <c r="Z98" s="2"/>
    </row>
    <row r="99" ht="14.25" customHeight="1">
      <c r="A99" s="2" t="s">
        <v>7367</v>
      </c>
      <c r="B99" s="2" t="s">
        <v>405</v>
      </c>
      <c r="C99" s="2" t="s">
        <v>7457</v>
      </c>
      <c r="D99" s="2" t="s">
        <v>60</v>
      </c>
      <c r="E99" s="39">
        <v>44626.0</v>
      </c>
      <c r="F99" s="2" t="s">
        <v>7346</v>
      </c>
      <c r="G99" s="2" t="s">
        <v>5302</v>
      </c>
      <c r="H99" s="4">
        <v>1116.07</v>
      </c>
      <c r="I99" s="4">
        <v>133.93</v>
      </c>
      <c r="J99" s="2">
        <v>12.0</v>
      </c>
      <c r="K99" s="2">
        <v>262.0</v>
      </c>
      <c r="L99" s="2"/>
      <c r="M99" s="2" t="s">
        <v>7458</v>
      </c>
      <c r="N99" s="2"/>
      <c r="O99" s="2"/>
      <c r="P99" s="2"/>
      <c r="Q99" s="2"/>
      <c r="R99" s="2"/>
      <c r="S99" s="2"/>
      <c r="T99" s="2"/>
      <c r="U99" s="2"/>
      <c r="V99" s="2"/>
      <c r="W99" s="2"/>
      <c r="X99" s="2"/>
      <c r="Y99" s="2"/>
      <c r="Z99" s="2"/>
    </row>
    <row r="100" ht="14.25" customHeight="1">
      <c r="A100" s="2" t="s">
        <v>7414</v>
      </c>
      <c r="B100" s="2" t="s">
        <v>7415</v>
      </c>
      <c r="C100" s="2" t="s">
        <v>7459</v>
      </c>
      <c r="D100" s="2" t="s">
        <v>60</v>
      </c>
      <c r="E100" s="39">
        <v>44638.0</v>
      </c>
      <c r="F100" s="2" t="s">
        <v>7346</v>
      </c>
      <c r="G100" s="2" t="s">
        <v>5302</v>
      </c>
      <c r="H100" s="4">
        <v>1785.71</v>
      </c>
      <c r="I100" s="4">
        <v>214.29</v>
      </c>
      <c r="J100" s="2">
        <v>12.0</v>
      </c>
      <c r="K100" s="2">
        <v>230.0</v>
      </c>
      <c r="L100" s="2"/>
      <c r="M100" s="2" t="s">
        <v>7460</v>
      </c>
      <c r="N100" s="2"/>
      <c r="O100" s="2"/>
      <c r="P100" s="2"/>
      <c r="Q100" s="2"/>
      <c r="R100" s="2"/>
      <c r="S100" s="2"/>
      <c r="T100" s="2"/>
      <c r="U100" s="2"/>
      <c r="V100" s="2"/>
      <c r="W100" s="2"/>
      <c r="X100" s="2"/>
      <c r="Y100" s="2"/>
      <c r="Z100" s="2"/>
    </row>
    <row r="101" ht="14.25" customHeight="1">
      <c r="A101" s="2" t="s">
        <v>7343</v>
      </c>
      <c r="B101" s="2" t="s">
        <v>7344</v>
      </c>
      <c r="C101" s="2" t="s">
        <v>7461</v>
      </c>
      <c r="D101" s="2" t="s">
        <v>60</v>
      </c>
      <c r="E101" s="39">
        <v>44621.0</v>
      </c>
      <c r="F101" s="2" t="s">
        <v>7346</v>
      </c>
      <c r="G101" s="2" t="s">
        <v>5302</v>
      </c>
      <c r="H101" s="4">
        <v>8928.57</v>
      </c>
      <c r="I101" s="4">
        <v>1071.43</v>
      </c>
      <c r="J101" s="2">
        <v>12.0</v>
      </c>
      <c r="K101" s="2">
        <v>243.0</v>
      </c>
      <c r="L101" s="2"/>
      <c r="M101" s="2" t="s">
        <v>7462</v>
      </c>
      <c r="N101" s="2"/>
      <c r="O101" s="2"/>
      <c r="P101" s="2"/>
      <c r="Q101" s="2"/>
      <c r="R101" s="2"/>
      <c r="S101" s="2"/>
      <c r="T101" s="2"/>
      <c r="U101" s="2"/>
      <c r="V101" s="2"/>
      <c r="W101" s="2"/>
      <c r="X101" s="2"/>
      <c r="Y101" s="2"/>
      <c r="Z101" s="2"/>
    </row>
    <row r="102" ht="14.25" customHeight="1">
      <c r="A102" s="2" t="s">
        <v>7414</v>
      </c>
      <c r="B102" s="2" t="s">
        <v>7415</v>
      </c>
      <c r="C102" s="2" t="s">
        <v>7463</v>
      </c>
      <c r="D102" s="2" t="s">
        <v>60</v>
      </c>
      <c r="E102" s="39">
        <v>44645.0</v>
      </c>
      <c r="F102" s="2" t="s">
        <v>7346</v>
      </c>
      <c r="G102" s="2" t="s">
        <v>5302</v>
      </c>
      <c r="H102" s="4">
        <v>1785.71</v>
      </c>
      <c r="I102" s="4">
        <v>214.29</v>
      </c>
      <c r="J102" s="2">
        <v>12.0</v>
      </c>
      <c r="K102" s="2">
        <v>230.0</v>
      </c>
      <c r="L102" s="2"/>
      <c r="M102" s="2" t="s">
        <v>7464</v>
      </c>
      <c r="N102" s="2"/>
      <c r="O102" s="2"/>
      <c r="P102" s="2"/>
      <c r="Q102" s="2"/>
      <c r="R102" s="2"/>
      <c r="S102" s="2"/>
      <c r="T102" s="2"/>
      <c r="U102" s="2"/>
      <c r="V102" s="2"/>
      <c r="W102" s="2"/>
      <c r="X102" s="2"/>
      <c r="Y102" s="2"/>
      <c r="Z102" s="2"/>
    </row>
    <row r="103" ht="14.25" customHeight="1">
      <c r="A103" s="2" t="s">
        <v>7424</v>
      </c>
      <c r="B103" s="2" t="s">
        <v>6056</v>
      </c>
      <c r="C103" s="2" t="s">
        <v>7465</v>
      </c>
      <c r="D103" s="2" t="s">
        <v>60</v>
      </c>
      <c r="E103" s="39">
        <v>44630.0</v>
      </c>
      <c r="F103" s="2" t="s">
        <v>7346</v>
      </c>
      <c r="G103" s="2" t="s">
        <v>5302</v>
      </c>
      <c r="H103" s="4">
        <v>2000.0</v>
      </c>
      <c r="I103" s="4">
        <v>240.0</v>
      </c>
      <c r="J103" s="2">
        <v>12.0</v>
      </c>
      <c r="K103" s="2">
        <v>281.0</v>
      </c>
      <c r="L103" s="2"/>
      <c r="M103" s="2" t="s">
        <v>7466</v>
      </c>
      <c r="N103" s="2"/>
      <c r="O103" s="2"/>
      <c r="P103" s="2"/>
      <c r="Q103" s="2"/>
      <c r="R103" s="2"/>
      <c r="S103" s="2"/>
      <c r="T103" s="2"/>
      <c r="U103" s="2"/>
      <c r="V103" s="2"/>
      <c r="W103" s="2"/>
      <c r="X103" s="2"/>
      <c r="Y103" s="2"/>
      <c r="Z103" s="2"/>
    </row>
    <row r="104" ht="14.25" customHeight="1">
      <c r="A104" s="2" t="s">
        <v>7467</v>
      </c>
      <c r="B104" s="2" t="s">
        <v>7468</v>
      </c>
      <c r="C104" s="2" t="s">
        <v>7469</v>
      </c>
      <c r="D104" s="2" t="s">
        <v>60</v>
      </c>
      <c r="E104" s="39">
        <v>44651.0</v>
      </c>
      <c r="F104" s="2" t="s">
        <v>7346</v>
      </c>
      <c r="G104" s="2" t="s">
        <v>5302</v>
      </c>
      <c r="H104" s="4">
        <v>4910.71</v>
      </c>
      <c r="I104" s="4">
        <v>589.29</v>
      </c>
      <c r="J104" s="2">
        <v>12.0</v>
      </c>
      <c r="K104" s="2">
        <v>230.0</v>
      </c>
      <c r="L104" s="2"/>
      <c r="M104" s="2" t="s">
        <v>7470</v>
      </c>
      <c r="N104" s="2"/>
      <c r="O104" s="2"/>
      <c r="P104" s="2"/>
      <c r="Q104" s="2"/>
      <c r="R104" s="2"/>
      <c r="S104" s="2"/>
      <c r="T104" s="2"/>
      <c r="U104" s="2"/>
      <c r="V104" s="2"/>
      <c r="W104" s="2"/>
      <c r="X104" s="2"/>
      <c r="Y104" s="2"/>
      <c r="Z104" s="2"/>
    </row>
    <row r="105" ht="14.25" customHeight="1">
      <c r="E105" s="720" t="s">
        <v>7471</v>
      </c>
      <c r="F105" s="720"/>
      <c r="G105" s="720"/>
      <c r="H105" s="721">
        <f t="shared" ref="H105:I105" si="3">SUM(H51:H104)</f>
        <v>1346802.14</v>
      </c>
      <c r="I105" s="721">
        <f t="shared" si="3"/>
        <v>161616.26</v>
      </c>
    </row>
    <row r="106" ht="14.25" customHeight="1">
      <c r="G106" s="4"/>
      <c r="H106" s="4"/>
      <c r="I106" s="4"/>
    </row>
    <row r="107" ht="14.25" customHeight="1">
      <c r="G107" s="4"/>
      <c r="H107" s="4"/>
      <c r="I107" s="4"/>
    </row>
    <row r="108" ht="14.25" customHeight="1">
      <c r="G108" s="4"/>
      <c r="H108" s="4"/>
      <c r="I108" s="4"/>
    </row>
    <row r="109" ht="14.25" customHeight="1">
      <c r="G109" s="4"/>
      <c r="H109" s="4"/>
      <c r="I109" s="4"/>
    </row>
    <row r="110" ht="14.25" customHeight="1">
      <c r="G110" s="4"/>
      <c r="H110" s="4"/>
      <c r="I110" s="4"/>
    </row>
    <row r="111" ht="14.25" customHeight="1">
      <c r="G111" s="4"/>
      <c r="H111" s="4"/>
      <c r="I111" s="4"/>
    </row>
    <row r="112" ht="14.25" customHeight="1">
      <c r="G112" s="4"/>
      <c r="H112" s="4"/>
      <c r="I112" s="4"/>
    </row>
    <row r="113" ht="14.25" customHeight="1">
      <c r="G113" s="4"/>
      <c r="H113" s="4"/>
      <c r="I113" s="4"/>
    </row>
    <row r="114" ht="14.25" customHeight="1">
      <c r="G114" s="4"/>
      <c r="H114" s="4"/>
      <c r="I114" s="4"/>
    </row>
    <row r="115" ht="14.25" customHeight="1">
      <c r="G115" s="4"/>
      <c r="H115" s="4"/>
      <c r="I115" s="4"/>
    </row>
    <row r="116" ht="14.25" customHeight="1">
      <c r="G116" s="4"/>
      <c r="H116" s="4"/>
      <c r="I116" s="4"/>
    </row>
    <row r="117" ht="14.25" customHeight="1">
      <c r="G117" s="4"/>
      <c r="H117" s="4"/>
      <c r="I117" s="4"/>
    </row>
    <row r="118" ht="14.25" customHeight="1">
      <c r="G118" s="4"/>
      <c r="H118" s="4"/>
      <c r="I118" s="4"/>
    </row>
    <row r="119" ht="14.25" customHeight="1">
      <c r="G119" s="4"/>
      <c r="H119" s="4"/>
      <c r="I119" s="4"/>
    </row>
    <row r="120" ht="14.25" customHeight="1">
      <c r="G120" s="4"/>
      <c r="H120" s="4"/>
      <c r="I120" s="4"/>
    </row>
    <row r="121" ht="14.25" customHeight="1">
      <c r="G121" s="4"/>
      <c r="H121" s="4"/>
      <c r="I121" s="4"/>
    </row>
    <row r="122" ht="14.25" customHeight="1">
      <c r="G122" s="4"/>
      <c r="H122" s="4"/>
      <c r="I122" s="4"/>
    </row>
    <row r="123" ht="14.25" customHeight="1">
      <c r="G123" s="4"/>
      <c r="H123" s="4"/>
      <c r="I123" s="4"/>
    </row>
    <row r="124" ht="14.25" customHeight="1">
      <c r="G124" s="4"/>
      <c r="H124" s="4"/>
      <c r="I124" s="4"/>
    </row>
    <row r="125" ht="14.25" customHeight="1">
      <c r="G125" s="4"/>
      <c r="H125" s="4"/>
      <c r="I125" s="4"/>
    </row>
    <row r="126" ht="14.25" customHeight="1">
      <c r="G126" s="4"/>
      <c r="H126" s="4"/>
      <c r="I126" s="4"/>
    </row>
    <row r="127" ht="14.25" customHeight="1">
      <c r="G127" s="4"/>
      <c r="H127" s="4"/>
      <c r="I127" s="4"/>
    </row>
    <row r="128" ht="14.25" customHeight="1">
      <c r="G128" s="4"/>
      <c r="H128" s="4"/>
      <c r="I128" s="4"/>
    </row>
    <row r="129" ht="14.25" customHeight="1">
      <c r="G129" s="4"/>
      <c r="H129" s="4"/>
      <c r="I129" s="4"/>
    </row>
    <row r="130" ht="14.25" customHeight="1">
      <c r="G130" s="4"/>
      <c r="H130" s="4"/>
      <c r="I130" s="4"/>
    </row>
    <row r="131" ht="14.25" customHeight="1">
      <c r="G131" s="4"/>
      <c r="H131" s="4"/>
      <c r="I131" s="4"/>
    </row>
    <row r="132" ht="14.25" customHeight="1">
      <c r="G132" s="4"/>
      <c r="H132" s="4"/>
      <c r="I132" s="4"/>
    </row>
    <row r="133" ht="14.25" customHeight="1">
      <c r="G133" s="4"/>
      <c r="H133" s="4"/>
      <c r="I133" s="4"/>
    </row>
    <row r="134" ht="14.25" customHeight="1">
      <c r="G134" s="4"/>
      <c r="H134" s="4"/>
      <c r="I134" s="4"/>
    </row>
    <row r="135" ht="14.25" customHeight="1">
      <c r="G135" s="4"/>
      <c r="H135" s="4"/>
      <c r="I135" s="4"/>
    </row>
    <row r="136" ht="14.25" customHeight="1">
      <c r="G136" s="4"/>
      <c r="H136" s="4"/>
      <c r="I136" s="4"/>
    </row>
    <row r="137" ht="14.25" customHeight="1">
      <c r="G137" s="4"/>
      <c r="H137" s="4"/>
      <c r="I137" s="4"/>
    </row>
    <row r="138" ht="14.25" customHeight="1">
      <c r="G138" s="4"/>
      <c r="H138" s="4"/>
      <c r="I138" s="4"/>
    </row>
    <row r="139" ht="14.25" customHeight="1">
      <c r="G139" s="4"/>
      <c r="H139" s="4"/>
      <c r="I139" s="4"/>
    </row>
    <row r="140" ht="14.25" customHeight="1">
      <c r="G140" s="4"/>
      <c r="H140" s="4"/>
      <c r="I140" s="4"/>
    </row>
    <row r="141" ht="14.25" customHeight="1">
      <c r="G141" s="4"/>
      <c r="H141" s="4"/>
      <c r="I141" s="4"/>
    </row>
    <row r="142" ht="14.25" customHeight="1">
      <c r="G142" s="4"/>
      <c r="H142" s="4"/>
      <c r="I142" s="4"/>
    </row>
    <row r="143" ht="14.25" customHeight="1">
      <c r="G143" s="4"/>
      <c r="H143" s="4"/>
      <c r="I143" s="4"/>
    </row>
    <row r="144" ht="14.25" customHeight="1">
      <c r="G144" s="4"/>
      <c r="H144" s="4"/>
      <c r="I144" s="4"/>
    </row>
    <row r="145" ht="14.25" customHeight="1">
      <c r="G145" s="4"/>
      <c r="H145" s="4"/>
      <c r="I145" s="4"/>
    </row>
    <row r="146" ht="14.25" customHeight="1">
      <c r="G146" s="4"/>
      <c r="H146" s="4"/>
      <c r="I146" s="4"/>
    </row>
    <row r="147" ht="14.25" customHeight="1">
      <c r="G147" s="4"/>
      <c r="H147" s="4"/>
      <c r="I147" s="4"/>
    </row>
    <row r="148" ht="14.25" customHeight="1">
      <c r="G148" s="4"/>
      <c r="H148" s="4"/>
      <c r="I148" s="4"/>
    </row>
    <row r="149" ht="14.25" customHeight="1">
      <c r="G149" s="4"/>
      <c r="H149" s="4"/>
      <c r="I149" s="4"/>
    </row>
    <row r="150" ht="14.25" customHeight="1">
      <c r="G150" s="4"/>
      <c r="H150" s="4"/>
      <c r="I150" s="4"/>
    </row>
    <row r="151" ht="14.25" customHeight="1">
      <c r="G151" s="4"/>
      <c r="H151" s="4"/>
      <c r="I151" s="4"/>
    </row>
    <row r="152" ht="14.25" customHeight="1">
      <c r="G152" s="4"/>
      <c r="H152" s="4"/>
      <c r="I152" s="4"/>
    </row>
    <row r="153" ht="14.25" customHeight="1">
      <c r="G153" s="4"/>
      <c r="H153" s="4"/>
      <c r="I153" s="4"/>
    </row>
    <row r="154" ht="14.25" customHeight="1">
      <c r="G154" s="4"/>
      <c r="H154" s="4"/>
      <c r="I154" s="4"/>
    </row>
    <row r="155" ht="14.25" customHeight="1">
      <c r="G155" s="4"/>
      <c r="H155" s="4"/>
      <c r="I155" s="4"/>
    </row>
    <row r="156" ht="14.25" customHeight="1">
      <c r="G156" s="4"/>
      <c r="H156" s="4"/>
      <c r="I156" s="4"/>
    </row>
    <row r="157" ht="14.25" customHeight="1">
      <c r="G157" s="4"/>
      <c r="H157" s="4"/>
      <c r="I157" s="4"/>
    </row>
    <row r="158" ht="14.25" customHeight="1">
      <c r="G158" s="4"/>
      <c r="H158" s="4"/>
      <c r="I158" s="4"/>
    </row>
    <row r="159" ht="14.25" customHeight="1">
      <c r="G159" s="4"/>
      <c r="H159" s="4"/>
      <c r="I159" s="4"/>
    </row>
    <row r="160" ht="14.25" customHeight="1">
      <c r="G160" s="4"/>
      <c r="H160" s="4"/>
      <c r="I160" s="4"/>
    </row>
    <row r="161" ht="14.25" customHeight="1">
      <c r="G161" s="4"/>
      <c r="H161" s="4"/>
      <c r="I161" s="4"/>
    </row>
    <row r="162" ht="14.25" customHeight="1">
      <c r="G162" s="4"/>
      <c r="H162" s="4"/>
      <c r="I162" s="4"/>
    </row>
    <row r="163" ht="14.25" customHeight="1">
      <c r="G163" s="4"/>
      <c r="H163" s="4"/>
      <c r="I163" s="4"/>
    </row>
    <row r="164" ht="14.25" customHeight="1">
      <c r="G164" s="4"/>
      <c r="H164" s="4"/>
      <c r="I164" s="4"/>
    </row>
    <row r="165" ht="14.25" customHeight="1">
      <c r="G165" s="4"/>
      <c r="H165" s="4"/>
      <c r="I165" s="4"/>
    </row>
    <row r="166" ht="14.25" customHeight="1">
      <c r="G166" s="4"/>
      <c r="H166" s="4"/>
      <c r="I166" s="4"/>
    </row>
    <row r="167" ht="14.25" customHeight="1">
      <c r="G167" s="4"/>
      <c r="H167" s="4"/>
      <c r="I167" s="4"/>
    </row>
    <row r="168" ht="14.25" customHeight="1">
      <c r="G168" s="4"/>
      <c r="H168" s="4"/>
      <c r="I168" s="4"/>
    </row>
    <row r="169" ht="14.25" customHeight="1">
      <c r="G169" s="4"/>
      <c r="H169" s="4"/>
      <c r="I169" s="4"/>
    </row>
    <row r="170" ht="14.25" customHeight="1">
      <c r="G170" s="4"/>
      <c r="H170" s="4"/>
      <c r="I170" s="4"/>
    </row>
    <row r="171" ht="14.25" customHeight="1">
      <c r="G171" s="4"/>
      <c r="H171" s="4"/>
      <c r="I171" s="4"/>
    </row>
    <row r="172" ht="14.25" customHeight="1">
      <c r="G172" s="4"/>
      <c r="H172" s="4"/>
      <c r="I172" s="4"/>
    </row>
    <row r="173" ht="14.25" customHeight="1">
      <c r="G173" s="4"/>
      <c r="H173" s="4"/>
      <c r="I173" s="4"/>
    </row>
    <row r="174" ht="14.25" customHeight="1">
      <c r="G174" s="4"/>
      <c r="H174" s="4"/>
      <c r="I174" s="4"/>
    </row>
    <row r="175" ht="14.25" customHeight="1">
      <c r="G175" s="4"/>
      <c r="H175" s="4"/>
      <c r="I175" s="4"/>
    </row>
    <row r="176" ht="14.25" customHeight="1">
      <c r="G176" s="4"/>
      <c r="H176" s="4"/>
      <c r="I176" s="4"/>
    </row>
    <row r="177" ht="14.25" customHeight="1">
      <c r="G177" s="4"/>
      <c r="H177" s="4"/>
      <c r="I177" s="4"/>
    </row>
    <row r="178" ht="14.25" customHeight="1">
      <c r="G178" s="4"/>
      <c r="H178" s="4"/>
      <c r="I178" s="4"/>
    </row>
    <row r="179" ht="14.25" customHeight="1">
      <c r="G179" s="4"/>
      <c r="H179" s="4"/>
      <c r="I179" s="4"/>
    </row>
    <row r="180" ht="14.25" customHeight="1">
      <c r="G180" s="4"/>
      <c r="H180" s="4"/>
      <c r="I180" s="4"/>
    </row>
    <row r="181" ht="14.25" customHeight="1">
      <c r="G181" s="4"/>
      <c r="H181" s="4"/>
      <c r="I181" s="4"/>
    </row>
    <row r="182" ht="14.25" customHeight="1">
      <c r="G182" s="4"/>
      <c r="H182" s="4"/>
      <c r="I182" s="4"/>
    </row>
    <row r="183" ht="14.25" customHeight="1">
      <c r="G183" s="4"/>
      <c r="H183" s="4"/>
      <c r="I183" s="4"/>
    </row>
    <row r="184" ht="14.25" customHeight="1">
      <c r="G184" s="4"/>
      <c r="H184" s="4"/>
      <c r="I184" s="4"/>
    </row>
    <row r="185" ht="14.25" customHeight="1">
      <c r="G185" s="4"/>
      <c r="H185" s="4"/>
      <c r="I185" s="4"/>
    </row>
    <row r="186" ht="14.25" customHeight="1">
      <c r="G186" s="4"/>
      <c r="H186" s="4"/>
      <c r="I186" s="4"/>
    </row>
    <row r="187" ht="14.25" customHeight="1">
      <c r="G187" s="4"/>
      <c r="H187" s="4"/>
      <c r="I187" s="4"/>
    </row>
    <row r="188" ht="14.25" customHeight="1">
      <c r="G188" s="4"/>
      <c r="H188" s="4"/>
      <c r="I188" s="4"/>
    </row>
    <row r="189" ht="14.25" customHeight="1">
      <c r="G189" s="4"/>
      <c r="H189" s="4"/>
      <c r="I189" s="4"/>
    </row>
    <row r="190" ht="14.25" customHeight="1">
      <c r="G190" s="4"/>
      <c r="H190" s="4"/>
      <c r="I190" s="4"/>
    </row>
    <row r="191" ht="14.25" customHeight="1">
      <c r="G191" s="4"/>
      <c r="H191" s="4"/>
      <c r="I191" s="4"/>
    </row>
    <row r="192" ht="14.25" customHeight="1">
      <c r="G192" s="4"/>
      <c r="H192" s="4"/>
      <c r="I192" s="4"/>
    </row>
    <row r="193" ht="14.25" customHeight="1">
      <c r="G193" s="4"/>
      <c r="H193" s="4"/>
      <c r="I193" s="4"/>
    </row>
    <row r="194" ht="14.25" customHeight="1">
      <c r="G194" s="4"/>
      <c r="H194" s="4"/>
      <c r="I194" s="4"/>
    </row>
    <row r="195" ht="14.25" customHeight="1">
      <c r="G195" s="4"/>
      <c r="H195" s="4"/>
      <c r="I195" s="4"/>
    </row>
    <row r="196" ht="14.25" customHeight="1">
      <c r="G196" s="4"/>
      <c r="H196" s="4"/>
      <c r="I196" s="4"/>
    </row>
    <row r="197" ht="14.25" customHeight="1">
      <c r="G197" s="4"/>
      <c r="H197" s="4"/>
      <c r="I197" s="4"/>
    </row>
    <row r="198" ht="14.25" customHeight="1">
      <c r="G198" s="4"/>
      <c r="H198" s="4"/>
      <c r="I198" s="4"/>
    </row>
    <row r="199" ht="14.25" customHeight="1">
      <c r="G199" s="4"/>
      <c r="H199" s="4"/>
      <c r="I199" s="4"/>
    </row>
    <row r="200" ht="14.25" customHeight="1">
      <c r="G200" s="4"/>
      <c r="H200" s="4"/>
      <c r="I200" s="4"/>
    </row>
    <row r="201" ht="14.25" customHeight="1">
      <c r="G201" s="4"/>
      <c r="H201" s="4"/>
      <c r="I201" s="4"/>
    </row>
    <row r="202" ht="14.25" customHeight="1">
      <c r="G202" s="4"/>
      <c r="H202" s="4"/>
      <c r="I202" s="4"/>
    </row>
    <row r="203" ht="14.25" customHeight="1">
      <c r="G203" s="4"/>
      <c r="H203" s="4"/>
      <c r="I203" s="4"/>
    </row>
    <row r="204" ht="14.25" customHeight="1">
      <c r="G204" s="4"/>
      <c r="H204" s="4"/>
      <c r="I204" s="4"/>
    </row>
    <row r="205" ht="14.25" customHeight="1">
      <c r="G205" s="4"/>
      <c r="H205" s="4"/>
      <c r="I205" s="4"/>
    </row>
    <row r="206" ht="14.25" customHeight="1">
      <c r="G206" s="4"/>
      <c r="H206" s="4"/>
      <c r="I206" s="4"/>
    </row>
    <row r="207" ht="14.25" customHeight="1">
      <c r="G207" s="4"/>
      <c r="H207" s="4"/>
      <c r="I207" s="4"/>
    </row>
    <row r="208" ht="14.25" customHeight="1">
      <c r="G208" s="4"/>
      <c r="H208" s="4"/>
      <c r="I208" s="4"/>
    </row>
    <row r="209" ht="14.25" customHeight="1">
      <c r="G209" s="4"/>
      <c r="H209" s="4"/>
      <c r="I209" s="4"/>
    </row>
    <row r="210" ht="14.25" customHeight="1">
      <c r="G210" s="4"/>
      <c r="H210" s="4"/>
      <c r="I210" s="4"/>
    </row>
    <row r="211" ht="14.25" customHeight="1">
      <c r="G211" s="4"/>
      <c r="H211" s="4"/>
      <c r="I211" s="4"/>
    </row>
    <row r="212" ht="14.25" customHeight="1">
      <c r="G212" s="4"/>
      <c r="H212" s="4"/>
      <c r="I212" s="4"/>
    </row>
    <row r="213" ht="14.25" customHeight="1">
      <c r="G213" s="4"/>
      <c r="H213" s="4"/>
      <c r="I213" s="4"/>
    </row>
    <row r="214" ht="14.25" customHeight="1">
      <c r="G214" s="4"/>
      <c r="H214" s="4"/>
      <c r="I214" s="4"/>
    </row>
    <row r="215" ht="14.25" customHeight="1">
      <c r="G215" s="4"/>
      <c r="H215" s="4"/>
      <c r="I215" s="4"/>
    </row>
    <row r="216" ht="14.25" customHeight="1">
      <c r="G216" s="4"/>
      <c r="H216" s="4"/>
      <c r="I216" s="4"/>
    </row>
    <row r="217" ht="14.25" customHeight="1">
      <c r="G217" s="4"/>
      <c r="H217" s="4"/>
      <c r="I217" s="4"/>
    </row>
    <row r="218" ht="14.25" customHeight="1">
      <c r="G218" s="4"/>
      <c r="H218" s="4"/>
      <c r="I218" s="4"/>
    </row>
    <row r="219" ht="14.25" customHeight="1">
      <c r="G219" s="4"/>
      <c r="H219" s="4"/>
      <c r="I219" s="4"/>
    </row>
    <row r="220" ht="14.25" customHeight="1">
      <c r="G220" s="4"/>
      <c r="H220" s="4"/>
      <c r="I220" s="4"/>
    </row>
    <row r="221" ht="14.25" customHeight="1">
      <c r="G221" s="4"/>
      <c r="H221" s="4"/>
      <c r="I221" s="4"/>
    </row>
    <row r="222" ht="14.25" customHeight="1">
      <c r="G222" s="4"/>
      <c r="H222" s="4"/>
      <c r="I222" s="4"/>
    </row>
    <row r="223" ht="14.25" customHeight="1">
      <c r="G223" s="4"/>
      <c r="H223" s="4"/>
      <c r="I223" s="4"/>
    </row>
    <row r="224" ht="14.25" customHeight="1">
      <c r="G224" s="4"/>
      <c r="H224" s="4"/>
      <c r="I224" s="4"/>
    </row>
    <row r="225" ht="14.25" customHeight="1">
      <c r="G225" s="4"/>
      <c r="H225" s="4"/>
      <c r="I225" s="4"/>
    </row>
    <row r="226" ht="14.25" customHeight="1">
      <c r="G226" s="4"/>
      <c r="H226" s="4"/>
      <c r="I226" s="4"/>
    </row>
    <row r="227" ht="14.25" customHeight="1">
      <c r="G227" s="4"/>
      <c r="H227" s="4"/>
      <c r="I227" s="4"/>
    </row>
    <row r="228" ht="14.25" customHeight="1">
      <c r="G228" s="4"/>
      <c r="H228" s="4"/>
      <c r="I228" s="4"/>
    </row>
    <row r="229" ht="14.25" customHeight="1">
      <c r="G229" s="4"/>
      <c r="H229" s="4"/>
      <c r="I229" s="4"/>
    </row>
    <row r="230" ht="14.25" customHeight="1">
      <c r="G230" s="4"/>
      <c r="H230" s="4"/>
      <c r="I230" s="4"/>
    </row>
    <row r="231" ht="14.25" customHeight="1">
      <c r="G231" s="4"/>
      <c r="H231" s="4"/>
      <c r="I231" s="4"/>
    </row>
    <row r="232" ht="14.25" customHeight="1">
      <c r="G232" s="4"/>
      <c r="H232" s="4"/>
      <c r="I232" s="4"/>
    </row>
    <row r="233" ht="14.25" customHeight="1">
      <c r="G233" s="4"/>
      <c r="H233" s="4"/>
      <c r="I233" s="4"/>
    </row>
    <row r="234" ht="14.25" customHeight="1">
      <c r="G234" s="4"/>
      <c r="H234" s="4"/>
      <c r="I234" s="4"/>
    </row>
    <row r="235" ht="14.25" customHeight="1">
      <c r="G235" s="4"/>
      <c r="H235" s="4"/>
      <c r="I235" s="4"/>
    </row>
    <row r="236" ht="14.25" customHeight="1">
      <c r="G236" s="4"/>
      <c r="H236" s="4"/>
      <c r="I236" s="4"/>
    </row>
    <row r="237" ht="14.25" customHeight="1">
      <c r="G237" s="4"/>
      <c r="H237" s="4"/>
      <c r="I237" s="4"/>
    </row>
    <row r="238" ht="14.25" customHeight="1">
      <c r="G238" s="4"/>
      <c r="H238" s="4"/>
      <c r="I238" s="4"/>
    </row>
    <row r="239" ht="14.25" customHeight="1">
      <c r="G239" s="4"/>
      <c r="H239" s="4"/>
      <c r="I239" s="4"/>
    </row>
    <row r="240" ht="14.25" customHeight="1">
      <c r="G240" s="4"/>
      <c r="H240" s="4"/>
      <c r="I240" s="4"/>
    </row>
    <row r="241" ht="14.25" customHeight="1">
      <c r="G241" s="4"/>
      <c r="H241" s="4"/>
      <c r="I241" s="4"/>
    </row>
    <row r="242" ht="14.25" customHeight="1">
      <c r="G242" s="4"/>
      <c r="H242" s="4"/>
      <c r="I242" s="4"/>
    </row>
    <row r="243" ht="14.25" customHeight="1">
      <c r="G243" s="4"/>
      <c r="H243" s="4"/>
      <c r="I243" s="4"/>
    </row>
    <row r="244" ht="14.25" customHeight="1">
      <c r="G244" s="4"/>
      <c r="H244" s="4"/>
      <c r="I244" s="4"/>
    </row>
    <row r="245" ht="14.25" customHeight="1">
      <c r="G245" s="4"/>
      <c r="H245" s="4"/>
      <c r="I245" s="4"/>
    </row>
    <row r="246" ht="14.25" customHeight="1">
      <c r="G246" s="4"/>
      <c r="H246" s="4"/>
      <c r="I246" s="4"/>
    </row>
    <row r="247" ht="14.25" customHeight="1">
      <c r="G247" s="4"/>
      <c r="H247" s="4"/>
      <c r="I247" s="4"/>
    </row>
    <row r="248" ht="14.25" customHeight="1">
      <c r="G248" s="4"/>
      <c r="H248" s="4"/>
      <c r="I248" s="4"/>
    </row>
    <row r="249" ht="14.25" customHeight="1">
      <c r="G249" s="4"/>
      <c r="H249" s="4"/>
      <c r="I249" s="4"/>
    </row>
    <row r="250" ht="14.25" customHeight="1">
      <c r="G250" s="4"/>
      <c r="H250" s="4"/>
      <c r="I250" s="4"/>
    </row>
    <row r="251" ht="14.25" customHeight="1">
      <c r="G251" s="4"/>
      <c r="H251" s="4"/>
      <c r="I251" s="4"/>
    </row>
    <row r="252" ht="14.25" customHeight="1">
      <c r="G252" s="4"/>
      <c r="H252" s="4"/>
      <c r="I252" s="4"/>
    </row>
    <row r="253" ht="14.25" customHeight="1">
      <c r="G253" s="4"/>
      <c r="H253" s="4"/>
      <c r="I253" s="4"/>
    </row>
    <row r="254" ht="14.25" customHeight="1">
      <c r="G254" s="4"/>
      <c r="H254" s="4"/>
      <c r="I254" s="4"/>
    </row>
    <row r="255" ht="14.25" customHeight="1">
      <c r="G255" s="4"/>
      <c r="H255" s="4"/>
      <c r="I255" s="4"/>
    </row>
    <row r="256" ht="14.25" customHeight="1">
      <c r="G256" s="4"/>
      <c r="H256" s="4"/>
      <c r="I256" s="4"/>
    </row>
    <row r="257" ht="14.25" customHeight="1">
      <c r="G257" s="4"/>
      <c r="H257" s="4"/>
      <c r="I257" s="4"/>
    </row>
    <row r="258" ht="14.25" customHeight="1">
      <c r="G258" s="4"/>
      <c r="H258" s="4"/>
      <c r="I258" s="4"/>
    </row>
    <row r="259" ht="14.25" customHeight="1">
      <c r="G259" s="4"/>
      <c r="H259" s="4"/>
      <c r="I259" s="4"/>
    </row>
    <row r="260" ht="14.25" customHeight="1">
      <c r="G260" s="4"/>
      <c r="H260" s="4"/>
      <c r="I260" s="4"/>
    </row>
    <row r="261" ht="14.25" customHeight="1">
      <c r="G261" s="4"/>
      <c r="H261" s="4"/>
      <c r="I261" s="4"/>
    </row>
    <row r="262" ht="14.25" customHeight="1">
      <c r="G262" s="4"/>
      <c r="H262" s="4"/>
      <c r="I262" s="4"/>
    </row>
    <row r="263" ht="14.25" customHeight="1">
      <c r="G263" s="4"/>
      <c r="H263" s="4"/>
      <c r="I263" s="4"/>
    </row>
    <row r="264" ht="14.25" customHeight="1">
      <c r="G264" s="4"/>
      <c r="H264" s="4"/>
      <c r="I264" s="4"/>
    </row>
    <row r="265" ht="14.25" customHeight="1">
      <c r="G265" s="4"/>
      <c r="H265" s="4"/>
      <c r="I265" s="4"/>
    </row>
    <row r="266" ht="14.25" customHeight="1">
      <c r="G266" s="4"/>
      <c r="H266" s="4"/>
      <c r="I266" s="4"/>
    </row>
    <row r="267" ht="14.25" customHeight="1">
      <c r="G267" s="4"/>
      <c r="H267" s="4"/>
      <c r="I267" s="4"/>
    </row>
    <row r="268" ht="14.25" customHeight="1">
      <c r="G268" s="4"/>
      <c r="H268" s="4"/>
      <c r="I268" s="4"/>
    </row>
    <row r="269" ht="14.25" customHeight="1">
      <c r="G269" s="4"/>
      <c r="H269" s="4"/>
      <c r="I269" s="4"/>
    </row>
    <row r="270" ht="14.25" customHeight="1">
      <c r="G270" s="4"/>
      <c r="H270" s="4"/>
      <c r="I270" s="4"/>
    </row>
    <row r="271" ht="14.25" customHeight="1">
      <c r="G271" s="4"/>
      <c r="H271" s="4"/>
      <c r="I271" s="4"/>
    </row>
    <row r="272" ht="14.25" customHeight="1">
      <c r="G272" s="4"/>
      <c r="H272" s="4"/>
      <c r="I272" s="4"/>
    </row>
    <row r="273" ht="14.25" customHeight="1">
      <c r="G273" s="4"/>
      <c r="H273" s="4"/>
      <c r="I273" s="4"/>
    </row>
    <row r="274" ht="14.25" customHeight="1">
      <c r="G274" s="4"/>
      <c r="H274" s="4"/>
      <c r="I274" s="4"/>
    </row>
    <row r="275" ht="14.25" customHeight="1">
      <c r="G275" s="4"/>
      <c r="H275" s="4"/>
      <c r="I275" s="4"/>
    </row>
    <row r="276" ht="14.25" customHeight="1">
      <c r="G276" s="4"/>
      <c r="H276" s="4"/>
      <c r="I276" s="4"/>
    </row>
    <row r="277" ht="14.25" customHeight="1">
      <c r="G277" s="4"/>
      <c r="H277" s="4"/>
      <c r="I277" s="4"/>
    </row>
    <row r="278" ht="14.25" customHeight="1">
      <c r="G278" s="4"/>
      <c r="H278" s="4"/>
      <c r="I278" s="4"/>
    </row>
    <row r="279" ht="14.25" customHeight="1">
      <c r="G279" s="4"/>
      <c r="H279" s="4"/>
      <c r="I279" s="4"/>
    </row>
    <row r="280" ht="14.25" customHeight="1">
      <c r="G280" s="4"/>
      <c r="H280" s="4"/>
      <c r="I280" s="4"/>
    </row>
    <row r="281" ht="14.25" customHeight="1">
      <c r="G281" s="4"/>
      <c r="H281" s="4"/>
      <c r="I281" s="4"/>
    </row>
    <row r="282" ht="14.25" customHeight="1">
      <c r="G282" s="4"/>
      <c r="H282" s="4"/>
      <c r="I282" s="4"/>
    </row>
    <row r="283" ht="14.25" customHeight="1">
      <c r="G283" s="4"/>
      <c r="H283" s="4"/>
      <c r="I283" s="4"/>
    </row>
    <row r="284" ht="14.25" customHeight="1">
      <c r="G284" s="4"/>
      <c r="H284" s="4"/>
      <c r="I284" s="4"/>
    </row>
    <row r="285" ht="14.25" customHeight="1">
      <c r="G285" s="4"/>
      <c r="H285" s="4"/>
      <c r="I285" s="4"/>
    </row>
    <row r="286" ht="14.25" customHeight="1">
      <c r="G286" s="4"/>
      <c r="H286" s="4"/>
      <c r="I286" s="4"/>
    </row>
    <row r="287" ht="14.25" customHeight="1">
      <c r="G287" s="4"/>
      <c r="H287" s="4"/>
      <c r="I287" s="4"/>
    </row>
    <row r="288" ht="14.25" customHeight="1">
      <c r="G288" s="4"/>
      <c r="H288" s="4"/>
      <c r="I288" s="4"/>
    </row>
    <row r="289" ht="14.25" customHeight="1">
      <c r="G289" s="4"/>
      <c r="H289" s="4"/>
      <c r="I289" s="4"/>
    </row>
    <row r="290" ht="14.25" customHeight="1">
      <c r="G290" s="4"/>
      <c r="H290" s="4"/>
      <c r="I290" s="4"/>
    </row>
    <row r="291" ht="14.25" customHeight="1">
      <c r="G291" s="4"/>
      <c r="H291" s="4"/>
      <c r="I291" s="4"/>
    </row>
    <row r="292" ht="14.25" customHeight="1">
      <c r="G292" s="4"/>
      <c r="H292" s="4"/>
      <c r="I292" s="4"/>
    </row>
    <row r="293" ht="14.25" customHeight="1">
      <c r="G293" s="4"/>
      <c r="H293" s="4"/>
      <c r="I293" s="4"/>
    </row>
    <row r="294" ht="14.25" customHeight="1">
      <c r="G294" s="4"/>
      <c r="H294" s="4"/>
      <c r="I294" s="4"/>
    </row>
    <row r="295" ht="14.25" customHeight="1">
      <c r="G295" s="4"/>
      <c r="H295" s="4"/>
      <c r="I295" s="4"/>
    </row>
    <row r="296" ht="14.25" customHeight="1">
      <c r="G296" s="4"/>
      <c r="H296" s="4"/>
      <c r="I296" s="4"/>
    </row>
    <row r="297" ht="14.25" customHeight="1">
      <c r="G297" s="4"/>
      <c r="H297" s="4"/>
      <c r="I297" s="4"/>
    </row>
    <row r="298" ht="14.25" customHeight="1">
      <c r="G298" s="4"/>
      <c r="H298" s="4"/>
      <c r="I298" s="4"/>
    </row>
    <row r="299" ht="14.25" customHeight="1">
      <c r="G299" s="4"/>
      <c r="H299" s="4"/>
      <c r="I299" s="4"/>
    </row>
    <row r="300" ht="14.25" customHeight="1">
      <c r="G300" s="4"/>
      <c r="H300" s="4"/>
      <c r="I300" s="4"/>
    </row>
    <row r="301" ht="14.25" customHeight="1">
      <c r="G301" s="4"/>
      <c r="H301" s="4"/>
      <c r="I301" s="4"/>
    </row>
    <row r="302" ht="14.25" customHeight="1">
      <c r="G302" s="4"/>
      <c r="H302" s="4"/>
      <c r="I302" s="4"/>
    </row>
    <row r="303" ht="14.25" customHeight="1">
      <c r="G303" s="4"/>
      <c r="H303" s="4"/>
      <c r="I303" s="4"/>
    </row>
    <row r="304" ht="14.25" customHeight="1">
      <c r="G304" s="4"/>
      <c r="H304" s="4"/>
      <c r="I304" s="4"/>
    </row>
    <row r="305" ht="14.25" customHeight="1">
      <c r="G305" s="4"/>
      <c r="H305" s="4"/>
      <c r="I305" s="4"/>
    </row>
    <row r="306" ht="14.25" customHeight="1">
      <c r="H306" s="4"/>
      <c r="I306" s="4"/>
    </row>
    <row r="307" ht="14.25" customHeight="1">
      <c r="H307" s="4"/>
      <c r="I307" s="4"/>
    </row>
    <row r="308" ht="14.25" customHeight="1">
      <c r="H308" s="4"/>
      <c r="I308" s="4"/>
    </row>
    <row r="309" ht="14.25" customHeight="1">
      <c r="H309" s="4"/>
      <c r="I309" s="4"/>
    </row>
    <row r="310" ht="14.25" customHeight="1">
      <c r="H310" s="4"/>
      <c r="I310" s="4"/>
    </row>
    <row r="311" ht="14.25" customHeight="1">
      <c r="H311" s="4"/>
      <c r="I311" s="4"/>
    </row>
    <row r="312" ht="14.25" customHeight="1">
      <c r="H312" s="4"/>
      <c r="I312" s="4"/>
    </row>
    <row r="313" ht="14.25" customHeight="1">
      <c r="H313" s="4"/>
      <c r="I313" s="4"/>
    </row>
    <row r="314" ht="14.25" customHeight="1">
      <c r="H314" s="4"/>
      <c r="I314" s="4"/>
    </row>
    <row r="315" ht="14.25" customHeight="1">
      <c r="H315" s="4"/>
      <c r="I315" s="4"/>
    </row>
    <row r="316" ht="14.25" customHeight="1">
      <c r="H316" s="4"/>
      <c r="I316" s="4"/>
    </row>
    <row r="317" ht="14.25" customHeight="1">
      <c r="H317" s="4"/>
      <c r="I317" s="4"/>
    </row>
    <row r="318" ht="14.25" customHeight="1">
      <c r="H318" s="4"/>
      <c r="I318" s="4"/>
    </row>
    <row r="319" ht="14.25" customHeight="1">
      <c r="H319" s="4"/>
      <c r="I319" s="4"/>
    </row>
    <row r="320" ht="14.25" customHeight="1">
      <c r="H320" s="4"/>
      <c r="I320" s="4"/>
    </row>
    <row r="321" ht="14.25" customHeight="1">
      <c r="H321" s="4"/>
      <c r="I321" s="4"/>
    </row>
    <row r="322" ht="14.25" customHeight="1">
      <c r="H322" s="4"/>
      <c r="I322" s="4"/>
    </row>
    <row r="323" ht="14.25" customHeight="1">
      <c r="H323" s="4"/>
      <c r="I323" s="4"/>
    </row>
    <row r="324" ht="14.25" customHeight="1">
      <c r="H324" s="4"/>
      <c r="I324" s="4"/>
    </row>
    <row r="325" ht="14.25" customHeight="1">
      <c r="H325" s="4"/>
      <c r="I325" s="4"/>
    </row>
    <row r="326" ht="14.25" customHeight="1">
      <c r="H326" s="4"/>
      <c r="I326" s="4"/>
    </row>
    <row r="327" ht="14.25" customHeight="1">
      <c r="H327" s="4"/>
      <c r="I327" s="4"/>
    </row>
    <row r="328" ht="14.25" customHeight="1">
      <c r="H328" s="4"/>
      <c r="I328" s="4"/>
    </row>
    <row r="329" ht="14.25" customHeight="1">
      <c r="H329" s="4"/>
      <c r="I329" s="4"/>
    </row>
    <row r="330" ht="14.25" customHeight="1">
      <c r="H330" s="4"/>
      <c r="I330" s="4"/>
    </row>
    <row r="331" ht="14.25" customHeight="1">
      <c r="H331" s="4"/>
      <c r="I331" s="4"/>
    </row>
    <row r="332" ht="14.25" customHeight="1">
      <c r="H332" s="4"/>
      <c r="I332" s="4"/>
    </row>
    <row r="333" ht="14.25" customHeight="1">
      <c r="H333" s="4"/>
      <c r="I333" s="4"/>
    </row>
    <row r="334" ht="14.25" customHeight="1">
      <c r="H334" s="4"/>
      <c r="I334" s="4"/>
    </row>
    <row r="335" ht="14.25" customHeight="1">
      <c r="H335" s="4"/>
      <c r="I335" s="4"/>
    </row>
    <row r="336" ht="14.25" customHeight="1">
      <c r="H336" s="4"/>
      <c r="I336" s="4"/>
    </row>
    <row r="337" ht="14.25" customHeight="1">
      <c r="H337" s="4"/>
      <c r="I337" s="4"/>
    </row>
    <row r="338" ht="14.25" customHeight="1">
      <c r="H338" s="4"/>
      <c r="I338" s="4"/>
    </row>
    <row r="339" ht="14.25" customHeight="1">
      <c r="H339" s="4"/>
      <c r="I339" s="4"/>
    </row>
    <row r="340" ht="14.25" customHeight="1">
      <c r="H340" s="4"/>
      <c r="I340" s="4"/>
    </row>
    <row r="341" ht="14.25" customHeight="1">
      <c r="H341" s="4"/>
      <c r="I341" s="4"/>
    </row>
    <row r="342" ht="14.25" customHeight="1">
      <c r="H342" s="4"/>
      <c r="I342" s="4"/>
    </row>
    <row r="343" ht="14.25" customHeight="1">
      <c r="H343" s="4"/>
      <c r="I343" s="4"/>
    </row>
    <row r="344" ht="14.25" customHeight="1">
      <c r="H344" s="4"/>
      <c r="I344" s="4"/>
    </row>
    <row r="345" ht="14.25" customHeight="1">
      <c r="H345" s="4"/>
      <c r="I345" s="4"/>
    </row>
    <row r="346" ht="14.25" customHeight="1">
      <c r="H346" s="4"/>
      <c r="I346" s="4"/>
    </row>
    <row r="347" ht="14.25" customHeight="1">
      <c r="H347" s="4"/>
      <c r="I347" s="4"/>
    </row>
    <row r="348" ht="14.25" customHeight="1">
      <c r="H348" s="4"/>
      <c r="I348" s="4"/>
    </row>
    <row r="349" ht="14.25" customHeight="1">
      <c r="H349" s="4"/>
      <c r="I349" s="4"/>
    </row>
    <row r="350" ht="14.25" customHeight="1">
      <c r="H350" s="4"/>
      <c r="I350" s="4"/>
    </row>
    <row r="351" ht="14.25" customHeight="1">
      <c r="H351" s="4"/>
      <c r="I351" s="4"/>
    </row>
    <row r="352" ht="14.25" customHeight="1">
      <c r="H352" s="4"/>
      <c r="I352" s="4"/>
    </row>
    <row r="353" ht="14.25" customHeight="1">
      <c r="H353" s="4"/>
      <c r="I353" s="4"/>
    </row>
    <row r="354" ht="14.25" customHeight="1">
      <c r="H354" s="4"/>
      <c r="I354" s="4"/>
    </row>
    <row r="355" ht="14.25" customHeight="1">
      <c r="H355" s="4"/>
      <c r="I355" s="4"/>
    </row>
    <row r="356" ht="14.25" customHeight="1">
      <c r="H356" s="4"/>
      <c r="I356" s="4"/>
    </row>
    <row r="357" ht="14.25" customHeight="1">
      <c r="H357" s="4"/>
      <c r="I357" s="4"/>
    </row>
    <row r="358" ht="14.25" customHeight="1">
      <c r="H358" s="4"/>
      <c r="I358" s="4"/>
    </row>
    <row r="359" ht="14.25" customHeight="1">
      <c r="H359" s="4"/>
      <c r="I359" s="4"/>
    </row>
    <row r="360" ht="14.25" customHeight="1">
      <c r="H360" s="4"/>
      <c r="I360" s="4"/>
    </row>
    <row r="361" ht="14.25" customHeight="1">
      <c r="H361" s="4"/>
      <c r="I361" s="4"/>
    </row>
    <row r="362" ht="14.25" customHeight="1">
      <c r="H362" s="4"/>
      <c r="I362" s="4"/>
    </row>
    <row r="363" ht="14.25" customHeight="1">
      <c r="H363" s="4"/>
      <c r="I363" s="4"/>
    </row>
    <row r="364" ht="14.25" customHeight="1">
      <c r="H364" s="4"/>
      <c r="I364" s="4"/>
    </row>
    <row r="365" ht="14.25" customHeight="1">
      <c r="H365" s="4"/>
      <c r="I365" s="4"/>
    </row>
    <row r="366" ht="14.25" customHeight="1">
      <c r="H366" s="4"/>
      <c r="I366" s="4"/>
    </row>
    <row r="367" ht="14.25" customHeight="1">
      <c r="H367" s="4"/>
      <c r="I367" s="4"/>
    </row>
    <row r="368" ht="14.25" customHeight="1">
      <c r="H368" s="4"/>
      <c r="I368" s="4"/>
    </row>
    <row r="369" ht="14.25" customHeight="1">
      <c r="H369" s="4"/>
      <c r="I369" s="4"/>
    </row>
    <row r="370" ht="14.25" customHeight="1">
      <c r="H370" s="4"/>
      <c r="I370" s="4"/>
    </row>
    <row r="371" ht="14.25" customHeight="1">
      <c r="H371" s="4"/>
      <c r="I371" s="4"/>
    </row>
    <row r="372" ht="14.25" customHeight="1">
      <c r="H372" s="4"/>
      <c r="I372" s="4"/>
    </row>
    <row r="373" ht="14.25" customHeight="1">
      <c r="H373" s="4"/>
      <c r="I373" s="4"/>
    </row>
    <row r="374" ht="14.25" customHeight="1">
      <c r="H374" s="4"/>
      <c r="I374" s="4"/>
    </row>
    <row r="375" ht="14.25" customHeight="1">
      <c r="H375" s="4"/>
      <c r="I375" s="4"/>
    </row>
    <row r="376" ht="14.25" customHeight="1">
      <c r="H376" s="4"/>
      <c r="I376" s="4"/>
    </row>
    <row r="377" ht="14.25" customHeight="1">
      <c r="H377" s="4"/>
      <c r="I377" s="4"/>
    </row>
    <row r="378" ht="14.25" customHeight="1">
      <c r="H378" s="4"/>
      <c r="I378" s="4"/>
    </row>
    <row r="379" ht="14.25" customHeight="1">
      <c r="H379" s="4"/>
      <c r="I379" s="4"/>
    </row>
    <row r="380" ht="14.25" customHeight="1">
      <c r="H380" s="4"/>
      <c r="I380" s="4"/>
    </row>
    <row r="381" ht="14.25" customHeight="1">
      <c r="H381" s="4"/>
      <c r="I381" s="4"/>
    </row>
    <row r="382" ht="14.25" customHeight="1">
      <c r="H382" s="4"/>
      <c r="I382" s="4"/>
    </row>
    <row r="383" ht="14.25" customHeight="1">
      <c r="H383" s="4"/>
      <c r="I383" s="4"/>
    </row>
    <row r="384" ht="14.25" customHeight="1">
      <c r="H384" s="4"/>
      <c r="I384" s="4"/>
    </row>
    <row r="385" ht="14.25" customHeight="1">
      <c r="H385" s="4"/>
      <c r="I385" s="4"/>
    </row>
    <row r="386" ht="14.25" customHeight="1">
      <c r="H386" s="4"/>
      <c r="I386" s="4"/>
    </row>
    <row r="387" ht="14.25" customHeight="1">
      <c r="H387" s="4"/>
      <c r="I387" s="4"/>
    </row>
    <row r="388" ht="14.25" customHeight="1">
      <c r="H388" s="4"/>
      <c r="I388" s="4"/>
    </row>
    <row r="389" ht="14.25" customHeight="1">
      <c r="H389" s="4"/>
      <c r="I389" s="4"/>
    </row>
    <row r="390" ht="14.25" customHeight="1">
      <c r="H390" s="4"/>
      <c r="I390" s="4"/>
    </row>
    <row r="391" ht="14.25" customHeight="1">
      <c r="H391" s="4"/>
      <c r="I391" s="4"/>
    </row>
    <row r="392" ht="14.25" customHeight="1">
      <c r="H392" s="4"/>
      <c r="I392" s="4"/>
    </row>
    <row r="393" ht="14.25" customHeight="1">
      <c r="H393" s="4"/>
      <c r="I393" s="4"/>
    </row>
    <row r="394" ht="14.25" customHeight="1">
      <c r="H394" s="4"/>
      <c r="I394" s="4"/>
    </row>
    <row r="395" ht="14.25" customHeight="1">
      <c r="H395" s="4"/>
      <c r="I395" s="4"/>
    </row>
    <row r="396" ht="14.25" customHeight="1">
      <c r="H396" s="4"/>
      <c r="I396" s="4"/>
    </row>
    <row r="397" ht="14.25" customHeight="1">
      <c r="H397" s="4"/>
      <c r="I397" s="4"/>
    </row>
    <row r="398" ht="14.25" customHeight="1">
      <c r="H398" s="4"/>
      <c r="I398" s="4"/>
    </row>
    <row r="399" ht="14.25" customHeight="1">
      <c r="H399" s="4"/>
      <c r="I399" s="4"/>
    </row>
    <row r="400" ht="14.25" customHeight="1">
      <c r="H400" s="4"/>
      <c r="I400" s="4"/>
    </row>
    <row r="401" ht="14.25" customHeight="1">
      <c r="H401" s="4"/>
      <c r="I401" s="4"/>
    </row>
    <row r="402" ht="14.25" customHeight="1">
      <c r="H402" s="4"/>
      <c r="I402" s="4"/>
    </row>
    <row r="403" ht="14.25" customHeight="1">
      <c r="H403" s="4"/>
      <c r="I403" s="4"/>
    </row>
    <row r="404" ht="14.25" customHeight="1">
      <c r="H404" s="4"/>
      <c r="I404" s="4"/>
    </row>
    <row r="405" ht="14.25" customHeight="1">
      <c r="H405" s="4"/>
      <c r="I405" s="4"/>
    </row>
    <row r="406" ht="14.25" customHeight="1">
      <c r="H406" s="4"/>
      <c r="I406" s="4"/>
    </row>
    <row r="407" ht="14.25" customHeight="1">
      <c r="H407" s="4"/>
      <c r="I407" s="4"/>
    </row>
    <row r="408" ht="14.25" customHeight="1">
      <c r="H408" s="4"/>
      <c r="I408" s="4"/>
    </row>
    <row r="409" ht="14.25" customHeight="1">
      <c r="H409" s="4"/>
      <c r="I409" s="4"/>
    </row>
    <row r="410" ht="14.25" customHeight="1">
      <c r="H410" s="4"/>
      <c r="I410" s="4"/>
    </row>
    <row r="411" ht="14.25" customHeight="1">
      <c r="H411" s="4"/>
      <c r="I411" s="4"/>
    </row>
    <row r="412" ht="14.25" customHeight="1">
      <c r="H412" s="4"/>
      <c r="I412" s="4"/>
    </row>
    <row r="413" ht="14.25" customHeight="1">
      <c r="H413" s="4"/>
      <c r="I413" s="4"/>
    </row>
    <row r="414" ht="14.25" customHeight="1">
      <c r="H414" s="4"/>
      <c r="I414" s="4"/>
    </row>
    <row r="415" ht="14.25" customHeight="1">
      <c r="H415" s="4"/>
      <c r="I415" s="4"/>
    </row>
    <row r="416" ht="14.25" customHeight="1">
      <c r="H416" s="4"/>
      <c r="I416" s="4"/>
    </row>
    <row r="417" ht="14.25" customHeight="1">
      <c r="H417" s="4"/>
      <c r="I417" s="4"/>
    </row>
    <row r="418" ht="14.25" customHeight="1">
      <c r="H418" s="4"/>
      <c r="I418" s="4"/>
    </row>
    <row r="419" ht="14.25" customHeight="1">
      <c r="H419" s="4"/>
      <c r="I419" s="4"/>
    </row>
    <row r="420" ht="14.25" customHeight="1">
      <c r="H420" s="4"/>
      <c r="I420" s="4"/>
    </row>
    <row r="421" ht="14.25" customHeight="1">
      <c r="H421" s="4"/>
      <c r="I421" s="4"/>
    </row>
    <row r="422" ht="14.25" customHeight="1">
      <c r="H422" s="4"/>
      <c r="I422" s="4"/>
    </row>
    <row r="423" ht="14.25" customHeight="1">
      <c r="H423" s="4"/>
      <c r="I423" s="4"/>
    </row>
    <row r="424" ht="14.25" customHeight="1">
      <c r="H424" s="4"/>
      <c r="I424" s="4"/>
    </row>
    <row r="425" ht="14.25" customHeight="1">
      <c r="H425" s="4"/>
      <c r="I425" s="4"/>
    </row>
    <row r="426" ht="14.25" customHeight="1">
      <c r="H426" s="4"/>
      <c r="I426" s="4"/>
    </row>
    <row r="427" ht="14.25" customHeight="1">
      <c r="H427" s="4"/>
      <c r="I427" s="4"/>
    </row>
    <row r="428" ht="14.25" customHeight="1">
      <c r="H428" s="4"/>
      <c r="I428" s="4"/>
    </row>
    <row r="429" ht="14.25" customHeight="1">
      <c r="H429" s="4"/>
      <c r="I429" s="4"/>
    </row>
    <row r="430" ht="14.25" customHeight="1">
      <c r="H430" s="4"/>
      <c r="I430" s="4"/>
    </row>
    <row r="431" ht="14.25" customHeight="1">
      <c r="H431" s="4"/>
      <c r="I431" s="4"/>
    </row>
    <row r="432" ht="14.25" customHeight="1">
      <c r="H432" s="4"/>
      <c r="I432" s="4"/>
    </row>
    <row r="433" ht="14.25" customHeight="1">
      <c r="H433" s="4"/>
      <c r="I433" s="4"/>
    </row>
    <row r="434" ht="14.25" customHeight="1">
      <c r="H434" s="4"/>
      <c r="I434" s="4"/>
    </row>
    <row r="435" ht="14.25" customHeight="1">
      <c r="H435" s="4"/>
      <c r="I435" s="4"/>
    </row>
    <row r="436" ht="14.25" customHeight="1">
      <c r="H436" s="4"/>
      <c r="I436" s="4"/>
    </row>
    <row r="437" ht="14.25" customHeight="1">
      <c r="H437" s="4"/>
      <c r="I437" s="4"/>
    </row>
    <row r="438" ht="14.25" customHeight="1">
      <c r="H438" s="4"/>
      <c r="I438" s="4"/>
    </row>
    <row r="439" ht="14.25" customHeight="1">
      <c r="H439" s="4"/>
      <c r="I439" s="4"/>
    </row>
    <row r="440" ht="14.25" customHeight="1">
      <c r="H440" s="4"/>
      <c r="I440" s="4"/>
    </row>
    <row r="441" ht="14.25" customHeight="1">
      <c r="H441" s="4"/>
      <c r="I441" s="4"/>
    </row>
    <row r="442" ht="14.25" customHeight="1">
      <c r="H442" s="4"/>
      <c r="I442" s="4"/>
    </row>
    <row r="443" ht="14.25" customHeight="1">
      <c r="H443" s="4"/>
      <c r="I443" s="4"/>
    </row>
    <row r="444" ht="14.25" customHeight="1">
      <c r="H444" s="4"/>
      <c r="I444" s="4"/>
    </row>
    <row r="445" ht="14.25" customHeight="1">
      <c r="H445" s="4"/>
      <c r="I445" s="4"/>
    </row>
    <row r="446" ht="14.25" customHeight="1">
      <c r="H446" s="4"/>
      <c r="I446" s="4"/>
    </row>
    <row r="447" ht="14.25" customHeight="1">
      <c r="H447" s="4"/>
      <c r="I447" s="4"/>
    </row>
    <row r="448" ht="14.25" customHeight="1">
      <c r="H448" s="4"/>
      <c r="I448" s="4"/>
    </row>
    <row r="449" ht="14.25" customHeight="1">
      <c r="H449" s="4"/>
      <c r="I449" s="4"/>
    </row>
    <row r="450" ht="14.25" customHeight="1">
      <c r="H450" s="4"/>
      <c r="I450" s="4"/>
    </row>
    <row r="451" ht="14.25" customHeight="1">
      <c r="H451" s="4"/>
      <c r="I451" s="4"/>
    </row>
    <row r="452" ht="14.25" customHeight="1">
      <c r="H452" s="4"/>
      <c r="I452" s="4"/>
    </row>
    <row r="453" ht="14.25" customHeight="1">
      <c r="H453" s="4"/>
      <c r="I453" s="4"/>
    </row>
    <row r="454" ht="14.25" customHeight="1">
      <c r="H454" s="4"/>
      <c r="I454" s="4"/>
    </row>
    <row r="455" ht="14.25" customHeight="1">
      <c r="H455" s="4"/>
      <c r="I455" s="4"/>
    </row>
    <row r="456" ht="14.25" customHeight="1">
      <c r="H456" s="4"/>
      <c r="I456" s="4"/>
    </row>
    <row r="457" ht="14.25" customHeight="1">
      <c r="H457" s="4"/>
      <c r="I457" s="4"/>
    </row>
    <row r="458" ht="14.25" customHeight="1">
      <c r="H458" s="4"/>
      <c r="I458" s="4"/>
    </row>
    <row r="459" ht="14.25" customHeight="1">
      <c r="H459" s="4"/>
      <c r="I459" s="4"/>
    </row>
    <row r="460" ht="14.25" customHeight="1">
      <c r="H460" s="4"/>
      <c r="I460" s="4"/>
    </row>
    <row r="461" ht="14.25" customHeight="1">
      <c r="H461" s="4"/>
      <c r="I461" s="4"/>
    </row>
    <row r="462" ht="14.25" customHeight="1">
      <c r="H462" s="4"/>
      <c r="I462" s="4"/>
    </row>
    <row r="463" ht="14.25" customHeight="1">
      <c r="H463" s="4"/>
      <c r="I463" s="4"/>
    </row>
    <row r="464" ht="14.25" customHeight="1">
      <c r="H464" s="4"/>
      <c r="I464" s="4"/>
    </row>
    <row r="465" ht="14.25" customHeight="1">
      <c r="H465" s="4"/>
      <c r="I465" s="4"/>
    </row>
    <row r="466" ht="14.25" customHeight="1">
      <c r="H466" s="4"/>
      <c r="I466" s="4"/>
    </row>
    <row r="467" ht="14.25" customHeight="1">
      <c r="H467" s="4"/>
      <c r="I467" s="4"/>
    </row>
    <row r="468" ht="14.25" customHeight="1">
      <c r="H468" s="4"/>
      <c r="I468" s="4"/>
    </row>
    <row r="469" ht="14.25" customHeight="1">
      <c r="H469" s="4"/>
      <c r="I469" s="4"/>
    </row>
    <row r="470" ht="14.25" customHeight="1">
      <c r="H470" s="4"/>
      <c r="I470" s="4"/>
    </row>
    <row r="471" ht="14.25" customHeight="1">
      <c r="H471" s="4"/>
      <c r="I471" s="4"/>
    </row>
    <row r="472" ht="14.25" customHeight="1">
      <c r="H472" s="4"/>
      <c r="I472" s="4"/>
    </row>
    <row r="473" ht="14.25" customHeight="1">
      <c r="H473" s="4"/>
      <c r="I473" s="4"/>
    </row>
    <row r="474" ht="14.25" customHeight="1">
      <c r="H474" s="4"/>
      <c r="I474" s="4"/>
    </row>
    <row r="475" ht="14.25" customHeight="1">
      <c r="H475" s="4"/>
      <c r="I475" s="4"/>
    </row>
    <row r="476" ht="14.25" customHeight="1">
      <c r="H476" s="4"/>
      <c r="I476" s="4"/>
    </row>
    <row r="477" ht="14.25" customHeight="1">
      <c r="H477" s="4"/>
      <c r="I477" s="4"/>
    </row>
    <row r="478" ht="14.25" customHeight="1">
      <c r="H478" s="4"/>
      <c r="I478" s="4"/>
    </row>
    <row r="479" ht="14.25" customHeight="1">
      <c r="H479" s="4"/>
      <c r="I479" s="4"/>
    </row>
    <row r="480" ht="14.25" customHeight="1">
      <c r="H480" s="4"/>
      <c r="I480" s="4"/>
    </row>
    <row r="481" ht="14.25" customHeight="1">
      <c r="H481" s="4"/>
      <c r="I481" s="4"/>
    </row>
    <row r="482" ht="14.25" customHeight="1">
      <c r="H482" s="4"/>
      <c r="I482" s="4"/>
    </row>
    <row r="483" ht="14.25" customHeight="1">
      <c r="H483" s="4"/>
      <c r="I483" s="4"/>
    </row>
    <row r="484" ht="14.25" customHeight="1">
      <c r="H484" s="4"/>
      <c r="I484" s="4"/>
    </row>
    <row r="485" ht="14.25" customHeight="1">
      <c r="H485" s="4"/>
      <c r="I485" s="4"/>
    </row>
    <row r="486" ht="14.25" customHeight="1">
      <c r="H486" s="4"/>
      <c r="I486" s="4"/>
    </row>
    <row r="487" ht="14.25" customHeight="1">
      <c r="H487" s="4"/>
      <c r="I487" s="4"/>
    </row>
    <row r="488" ht="14.25" customHeight="1">
      <c r="H488" s="4"/>
      <c r="I488" s="4"/>
    </row>
    <row r="489" ht="14.25" customHeight="1">
      <c r="H489" s="4"/>
      <c r="I489" s="4"/>
    </row>
    <row r="490" ht="14.25" customHeight="1">
      <c r="H490" s="4"/>
      <c r="I490" s="4"/>
    </row>
    <row r="491" ht="14.25" customHeight="1">
      <c r="H491" s="4"/>
      <c r="I491" s="4"/>
    </row>
    <row r="492" ht="14.25" customHeight="1">
      <c r="H492" s="4"/>
      <c r="I492" s="4"/>
    </row>
    <row r="493" ht="14.25" customHeight="1">
      <c r="H493" s="4"/>
      <c r="I493" s="4"/>
    </row>
    <row r="494" ht="14.25" customHeight="1">
      <c r="H494" s="4"/>
      <c r="I494" s="4"/>
    </row>
    <row r="495" ht="14.25" customHeight="1">
      <c r="H495" s="4"/>
      <c r="I495" s="4"/>
    </row>
    <row r="496" ht="14.25" customHeight="1">
      <c r="H496" s="4"/>
      <c r="I496" s="4"/>
    </row>
    <row r="497" ht="14.25" customHeight="1">
      <c r="H497" s="4"/>
      <c r="I497" s="4"/>
    </row>
    <row r="498" ht="14.25" customHeight="1">
      <c r="H498" s="4"/>
      <c r="I498" s="4"/>
    </row>
    <row r="499" ht="14.25" customHeight="1">
      <c r="H499" s="4"/>
      <c r="I499" s="4"/>
    </row>
    <row r="500" ht="14.25" customHeight="1">
      <c r="H500" s="4"/>
      <c r="I500" s="4"/>
    </row>
    <row r="501" ht="14.25" customHeight="1">
      <c r="H501" s="4"/>
      <c r="I501" s="4"/>
    </row>
    <row r="502" ht="14.25" customHeight="1">
      <c r="H502" s="4"/>
      <c r="I502" s="4"/>
    </row>
    <row r="503" ht="14.25" customHeight="1">
      <c r="H503" s="4"/>
      <c r="I503" s="4"/>
    </row>
    <row r="504" ht="14.25" customHeight="1">
      <c r="H504" s="4"/>
      <c r="I504" s="4"/>
    </row>
    <row r="505" ht="14.25" customHeight="1">
      <c r="H505" s="4"/>
      <c r="I505" s="4"/>
    </row>
    <row r="506" ht="14.25" customHeight="1">
      <c r="H506" s="4"/>
      <c r="I506" s="4"/>
    </row>
    <row r="507" ht="14.25" customHeight="1">
      <c r="H507" s="4"/>
      <c r="I507" s="4"/>
    </row>
    <row r="508" ht="14.25" customHeight="1">
      <c r="H508" s="4"/>
      <c r="I508" s="4"/>
    </row>
    <row r="509" ht="14.25" customHeight="1">
      <c r="H509" s="4"/>
      <c r="I509" s="4"/>
    </row>
    <row r="510" ht="14.25" customHeight="1">
      <c r="H510" s="4"/>
      <c r="I510" s="4"/>
    </row>
    <row r="511" ht="14.25" customHeight="1">
      <c r="H511" s="4"/>
      <c r="I511" s="4"/>
    </row>
    <row r="512" ht="14.25" customHeight="1">
      <c r="H512" s="4"/>
      <c r="I512" s="4"/>
    </row>
    <row r="513" ht="14.25" customHeight="1">
      <c r="H513" s="4"/>
      <c r="I513" s="4"/>
    </row>
    <row r="514" ht="14.25" customHeight="1">
      <c r="H514" s="4"/>
      <c r="I514" s="4"/>
    </row>
    <row r="515" ht="14.25" customHeight="1">
      <c r="H515" s="4"/>
      <c r="I515" s="4"/>
    </row>
    <row r="516" ht="14.25" customHeight="1">
      <c r="H516" s="4"/>
      <c r="I516" s="4"/>
    </row>
    <row r="517" ht="14.25" customHeight="1">
      <c r="H517" s="4"/>
      <c r="I517" s="4"/>
    </row>
    <row r="518" ht="14.25" customHeight="1">
      <c r="H518" s="4"/>
      <c r="I518" s="4"/>
    </row>
    <row r="519" ht="14.25" customHeight="1">
      <c r="H519" s="4"/>
      <c r="I519" s="4"/>
    </row>
    <row r="520" ht="14.25" customHeight="1">
      <c r="H520" s="4"/>
      <c r="I520" s="4"/>
    </row>
    <row r="521" ht="14.25" customHeight="1">
      <c r="H521" s="4"/>
      <c r="I521" s="4"/>
    </row>
    <row r="522" ht="14.25" customHeight="1">
      <c r="H522" s="4"/>
      <c r="I522" s="4"/>
    </row>
    <row r="523" ht="14.25" customHeight="1">
      <c r="H523" s="4"/>
      <c r="I523" s="4"/>
    </row>
    <row r="524" ht="14.25" customHeight="1">
      <c r="H524" s="4"/>
      <c r="I524" s="4"/>
    </row>
    <row r="525" ht="14.25" customHeight="1">
      <c r="H525" s="4"/>
      <c r="I525" s="4"/>
    </row>
    <row r="526" ht="14.25" customHeight="1">
      <c r="H526" s="4"/>
      <c r="I526" s="4"/>
    </row>
    <row r="527" ht="14.25" customHeight="1">
      <c r="H527" s="4"/>
      <c r="I527" s="4"/>
    </row>
    <row r="528" ht="14.25" customHeight="1">
      <c r="H528" s="4"/>
      <c r="I528" s="4"/>
    </row>
    <row r="529" ht="14.25" customHeight="1">
      <c r="H529" s="4"/>
      <c r="I529" s="4"/>
    </row>
    <row r="530" ht="14.25" customHeight="1">
      <c r="H530" s="4"/>
      <c r="I530" s="4"/>
    </row>
    <row r="531" ht="14.25" customHeight="1">
      <c r="H531" s="4"/>
      <c r="I531" s="4"/>
    </row>
    <row r="532" ht="14.25" customHeight="1">
      <c r="H532" s="4"/>
      <c r="I532" s="4"/>
    </row>
    <row r="533" ht="14.25" customHeight="1">
      <c r="H533" s="4"/>
      <c r="I533" s="4"/>
    </row>
    <row r="534" ht="14.25" customHeight="1">
      <c r="H534" s="4"/>
      <c r="I534" s="4"/>
    </row>
    <row r="535" ht="14.25" customHeight="1">
      <c r="H535" s="4"/>
      <c r="I535" s="4"/>
    </row>
    <row r="536" ht="14.25" customHeight="1">
      <c r="H536" s="4"/>
      <c r="I536" s="4"/>
    </row>
    <row r="537" ht="14.25" customHeight="1">
      <c r="H537" s="4"/>
      <c r="I537" s="4"/>
    </row>
    <row r="538" ht="14.25" customHeight="1">
      <c r="H538" s="4"/>
      <c r="I538" s="4"/>
    </row>
    <row r="539" ht="14.25" customHeight="1">
      <c r="H539" s="4"/>
      <c r="I539" s="4"/>
    </row>
    <row r="540" ht="14.25" customHeight="1">
      <c r="H540" s="4"/>
      <c r="I540" s="4"/>
    </row>
    <row r="541" ht="14.25" customHeight="1">
      <c r="H541" s="4"/>
      <c r="I541" s="4"/>
    </row>
    <row r="542" ht="14.25" customHeight="1">
      <c r="H542" s="4"/>
      <c r="I542" s="4"/>
    </row>
    <row r="543" ht="14.25" customHeight="1">
      <c r="H543" s="4"/>
      <c r="I543" s="4"/>
    </row>
    <row r="544" ht="14.25" customHeight="1">
      <c r="H544" s="4"/>
      <c r="I544" s="4"/>
    </row>
    <row r="545" ht="14.25" customHeight="1">
      <c r="H545" s="4"/>
      <c r="I545" s="4"/>
    </row>
    <row r="546" ht="14.25" customHeight="1">
      <c r="H546" s="4"/>
      <c r="I546" s="4"/>
    </row>
    <row r="547" ht="14.25" customHeight="1">
      <c r="H547" s="4"/>
      <c r="I547" s="4"/>
    </row>
    <row r="548" ht="14.25" customHeight="1">
      <c r="H548" s="4"/>
      <c r="I548" s="4"/>
    </row>
    <row r="549" ht="14.25" customHeight="1">
      <c r="H549" s="4"/>
      <c r="I549" s="4"/>
    </row>
    <row r="550" ht="14.25" customHeight="1">
      <c r="H550" s="4"/>
      <c r="I550" s="4"/>
    </row>
    <row r="551" ht="14.25" customHeight="1">
      <c r="H551" s="4"/>
      <c r="I551" s="4"/>
    </row>
    <row r="552" ht="14.25" customHeight="1">
      <c r="H552" s="4"/>
      <c r="I552" s="4"/>
    </row>
    <row r="553" ht="14.25" customHeight="1">
      <c r="H553" s="4"/>
      <c r="I553" s="4"/>
    </row>
    <row r="554" ht="14.25" customHeight="1">
      <c r="H554" s="4"/>
      <c r="I554" s="4"/>
    </row>
    <row r="555" ht="14.25" customHeight="1">
      <c r="H555" s="4"/>
      <c r="I555" s="4"/>
    </row>
    <row r="556" ht="14.25" customHeight="1">
      <c r="H556" s="4"/>
      <c r="I556" s="4"/>
    </row>
    <row r="557" ht="14.25" customHeight="1">
      <c r="H557" s="4"/>
      <c r="I557" s="4"/>
    </row>
    <row r="558" ht="14.25" customHeight="1">
      <c r="H558" s="4"/>
      <c r="I558" s="4"/>
    </row>
    <row r="559" ht="14.25" customHeight="1">
      <c r="H559" s="4"/>
      <c r="I559" s="4"/>
    </row>
    <row r="560" ht="14.25" customHeight="1">
      <c r="H560" s="4"/>
      <c r="I560" s="4"/>
    </row>
    <row r="561" ht="14.25" customHeight="1">
      <c r="H561" s="4"/>
      <c r="I561" s="4"/>
    </row>
    <row r="562" ht="14.25" customHeight="1">
      <c r="H562" s="4"/>
      <c r="I562" s="4"/>
    </row>
    <row r="563" ht="14.25" customHeight="1">
      <c r="H563" s="4"/>
      <c r="I563" s="4"/>
    </row>
    <row r="564" ht="14.25" customHeight="1">
      <c r="H564" s="4"/>
      <c r="I564" s="4"/>
    </row>
    <row r="565" ht="14.25" customHeight="1">
      <c r="H565" s="4"/>
      <c r="I565" s="4"/>
    </row>
    <row r="566" ht="14.25" customHeight="1">
      <c r="H566" s="4"/>
      <c r="I566" s="4"/>
    </row>
    <row r="567" ht="14.25" customHeight="1">
      <c r="H567" s="4"/>
      <c r="I567" s="4"/>
    </row>
    <row r="568" ht="14.25" customHeight="1">
      <c r="H568" s="4"/>
      <c r="I568" s="4"/>
    </row>
    <row r="569" ht="14.25" customHeight="1">
      <c r="H569" s="4"/>
      <c r="I569" s="4"/>
    </row>
    <row r="570" ht="14.25" customHeight="1">
      <c r="H570" s="4"/>
      <c r="I570" s="4"/>
    </row>
    <row r="571" ht="14.25" customHeight="1">
      <c r="H571" s="4"/>
      <c r="I571" s="4"/>
    </row>
    <row r="572" ht="14.25" customHeight="1">
      <c r="H572" s="4"/>
      <c r="I572" s="4"/>
    </row>
    <row r="573" ht="14.25" customHeight="1">
      <c r="H573" s="4"/>
      <c r="I573" s="4"/>
    </row>
    <row r="574" ht="14.25" customHeight="1">
      <c r="H574" s="4"/>
      <c r="I574" s="4"/>
    </row>
    <row r="575" ht="14.25" customHeight="1">
      <c r="H575" s="4"/>
      <c r="I575" s="4"/>
    </row>
    <row r="576" ht="14.25" customHeight="1">
      <c r="H576" s="4"/>
      <c r="I576" s="4"/>
    </row>
    <row r="577" ht="14.25" customHeight="1">
      <c r="H577" s="4"/>
      <c r="I577" s="4"/>
    </row>
    <row r="578" ht="14.25" customHeight="1">
      <c r="H578" s="4"/>
      <c r="I578" s="4"/>
    </row>
    <row r="579" ht="14.25" customHeight="1">
      <c r="H579" s="4"/>
      <c r="I579" s="4"/>
    </row>
    <row r="580" ht="14.25" customHeight="1">
      <c r="H580" s="4"/>
      <c r="I580" s="4"/>
    </row>
    <row r="581" ht="14.25" customHeight="1">
      <c r="H581" s="4"/>
      <c r="I581" s="4"/>
    </row>
    <row r="582" ht="14.25" customHeight="1">
      <c r="H582" s="4"/>
      <c r="I582" s="4"/>
    </row>
    <row r="583" ht="14.25" customHeight="1">
      <c r="H583" s="4"/>
      <c r="I583" s="4"/>
    </row>
    <row r="584" ht="14.25" customHeight="1">
      <c r="H584" s="4"/>
      <c r="I584" s="4"/>
    </row>
    <row r="585" ht="14.25" customHeight="1">
      <c r="H585" s="4"/>
      <c r="I585" s="4"/>
    </row>
    <row r="586" ht="14.25" customHeight="1">
      <c r="H586" s="4"/>
      <c r="I586" s="4"/>
    </row>
    <row r="587" ht="14.25" customHeight="1">
      <c r="H587" s="4"/>
      <c r="I587" s="4"/>
    </row>
    <row r="588" ht="14.25" customHeight="1">
      <c r="H588" s="4"/>
      <c r="I588" s="4"/>
    </row>
    <row r="589" ht="14.25" customHeight="1">
      <c r="H589" s="4"/>
      <c r="I589" s="4"/>
    </row>
    <row r="590" ht="14.25" customHeight="1">
      <c r="H590" s="4"/>
      <c r="I590" s="4"/>
    </row>
    <row r="591" ht="14.25" customHeight="1">
      <c r="H591" s="4"/>
      <c r="I591" s="4"/>
    </row>
    <row r="592" ht="14.25" customHeight="1">
      <c r="H592" s="4"/>
      <c r="I592" s="4"/>
    </row>
    <row r="593" ht="14.25" customHeight="1">
      <c r="H593" s="4"/>
      <c r="I593" s="4"/>
    </row>
    <row r="594" ht="14.25" customHeight="1">
      <c r="H594" s="4"/>
      <c r="I594" s="4"/>
    </row>
    <row r="595" ht="14.25" customHeight="1">
      <c r="H595" s="4"/>
      <c r="I595" s="4"/>
    </row>
    <row r="596" ht="14.25" customHeight="1">
      <c r="H596" s="4"/>
      <c r="I596" s="4"/>
    </row>
    <row r="597" ht="14.25" customHeight="1">
      <c r="H597" s="4"/>
      <c r="I597" s="4"/>
    </row>
    <row r="598" ht="14.25" customHeight="1">
      <c r="H598" s="4"/>
      <c r="I598" s="4"/>
    </row>
    <row r="599" ht="14.25" customHeight="1">
      <c r="H599" s="4"/>
      <c r="I599" s="4"/>
    </row>
    <row r="600" ht="14.25" customHeight="1">
      <c r="H600" s="4"/>
      <c r="I600" s="4"/>
    </row>
    <row r="601" ht="14.25" customHeight="1">
      <c r="H601" s="4"/>
      <c r="I601" s="4"/>
    </row>
    <row r="602" ht="14.25" customHeight="1">
      <c r="H602" s="4"/>
      <c r="I602" s="4"/>
    </row>
    <row r="603" ht="14.25" customHeight="1">
      <c r="H603" s="4"/>
      <c r="I603" s="4"/>
    </row>
    <row r="604" ht="14.25" customHeight="1">
      <c r="H604" s="4"/>
      <c r="I604" s="4"/>
    </row>
    <row r="605" ht="14.25" customHeight="1">
      <c r="H605" s="4"/>
      <c r="I605" s="4"/>
    </row>
    <row r="606" ht="14.25" customHeight="1">
      <c r="H606" s="4"/>
      <c r="I606" s="4"/>
    </row>
    <row r="607" ht="14.25" customHeight="1">
      <c r="H607" s="4"/>
      <c r="I607" s="4"/>
    </row>
    <row r="608" ht="14.25" customHeight="1">
      <c r="H608" s="4"/>
      <c r="I608" s="4"/>
    </row>
    <row r="609" ht="14.25" customHeight="1">
      <c r="H609" s="4"/>
      <c r="I609" s="4"/>
    </row>
    <row r="610" ht="14.25" customHeight="1">
      <c r="H610" s="4"/>
      <c r="I610" s="4"/>
    </row>
    <row r="611" ht="14.25" customHeight="1">
      <c r="H611" s="4"/>
      <c r="I611" s="4"/>
    </row>
    <row r="612" ht="14.25" customHeight="1">
      <c r="H612" s="4"/>
      <c r="I612" s="4"/>
    </row>
    <row r="613" ht="14.25" customHeight="1">
      <c r="H613" s="4"/>
      <c r="I613" s="4"/>
    </row>
    <row r="614" ht="14.25" customHeight="1">
      <c r="H614" s="4"/>
      <c r="I614" s="4"/>
    </row>
    <row r="615" ht="14.25" customHeight="1">
      <c r="H615" s="4"/>
      <c r="I615" s="4"/>
    </row>
    <row r="616" ht="14.25" customHeight="1">
      <c r="H616" s="4"/>
      <c r="I616" s="4"/>
    </row>
    <row r="617" ht="14.25" customHeight="1">
      <c r="H617" s="4"/>
      <c r="I617" s="4"/>
    </row>
    <row r="618" ht="14.25" customHeight="1">
      <c r="H618" s="4"/>
      <c r="I618" s="4"/>
    </row>
    <row r="619" ht="14.25" customHeight="1">
      <c r="H619" s="4"/>
      <c r="I619" s="4"/>
    </row>
    <row r="620" ht="14.25" customHeight="1">
      <c r="H620" s="4"/>
      <c r="I620" s="4"/>
    </row>
    <row r="621" ht="14.25" customHeight="1">
      <c r="H621" s="4"/>
      <c r="I621" s="4"/>
    </row>
    <row r="622" ht="14.25" customHeight="1">
      <c r="H622" s="4"/>
      <c r="I622" s="4"/>
    </row>
    <row r="623" ht="14.25" customHeight="1">
      <c r="H623" s="4"/>
      <c r="I623" s="4"/>
    </row>
    <row r="624" ht="14.25" customHeight="1">
      <c r="H624" s="4"/>
      <c r="I624" s="4"/>
    </row>
    <row r="625" ht="14.25" customHeight="1">
      <c r="H625" s="4"/>
      <c r="I625" s="4"/>
    </row>
    <row r="626" ht="14.25" customHeight="1">
      <c r="H626" s="4"/>
      <c r="I626" s="4"/>
    </row>
    <row r="627" ht="14.25" customHeight="1">
      <c r="H627" s="4"/>
      <c r="I627" s="4"/>
    </row>
    <row r="628" ht="14.25" customHeight="1">
      <c r="H628" s="4"/>
      <c r="I628" s="4"/>
    </row>
    <row r="629" ht="14.25" customHeight="1">
      <c r="H629" s="4"/>
      <c r="I629" s="4"/>
    </row>
    <row r="630" ht="14.25" customHeight="1">
      <c r="H630" s="4"/>
      <c r="I630" s="4"/>
    </row>
    <row r="631" ht="14.25" customHeight="1">
      <c r="H631" s="4"/>
      <c r="I631" s="4"/>
    </row>
    <row r="632" ht="14.25" customHeight="1">
      <c r="H632" s="4"/>
      <c r="I632" s="4"/>
    </row>
    <row r="633" ht="14.25" customHeight="1">
      <c r="H633" s="4"/>
      <c r="I633" s="4"/>
    </row>
    <row r="634" ht="14.25" customHeight="1">
      <c r="H634" s="4"/>
      <c r="I634" s="4"/>
    </row>
    <row r="635" ht="14.25" customHeight="1">
      <c r="H635" s="4"/>
      <c r="I635" s="4"/>
    </row>
    <row r="636" ht="14.25" customHeight="1">
      <c r="H636" s="4"/>
      <c r="I636" s="4"/>
    </row>
    <row r="637" ht="14.25" customHeight="1">
      <c r="H637" s="4"/>
      <c r="I637" s="4"/>
    </row>
    <row r="638" ht="14.25" customHeight="1">
      <c r="H638" s="4"/>
      <c r="I638" s="4"/>
    </row>
    <row r="639" ht="14.25" customHeight="1">
      <c r="H639" s="4"/>
      <c r="I639" s="4"/>
    </row>
    <row r="640" ht="14.25" customHeight="1">
      <c r="H640" s="4"/>
      <c r="I640" s="4"/>
    </row>
    <row r="641" ht="14.25" customHeight="1">
      <c r="H641" s="4"/>
      <c r="I641" s="4"/>
    </row>
    <row r="642" ht="14.25" customHeight="1">
      <c r="H642" s="4"/>
      <c r="I642" s="4"/>
    </row>
    <row r="643" ht="14.25" customHeight="1">
      <c r="H643" s="4"/>
      <c r="I643" s="4"/>
    </row>
    <row r="644" ht="14.25" customHeight="1">
      <c r="H644" s="4"/>
      <c r="I644" s="4"/>
    </row>
    <row r="645" ht="14.25" customHeight="1">
      <c r="H645" s="4"/>
      <c r="I645" s="4"/>
    </row>
    <row r="646" ht="14.25" customHeight="1">
      <c r="H646" s="4"/>
      <c r="I646" s="4"/>
    </row>
    <row r="647" ht="14.25" customHeight="1">
      <c r="H647" s="4"/>
      <c r="I647" s="4"/>
    </row>
    <row r="648" ht="14.25" customHeight="1">
      <c r="H648" s="4"/>
      <c r="I648" s="4"/>
    </row>
    <row r="649" ht="14.25" customHeight="1">
      <c r="H649" s="4"/>
      <c r="I649" s="4"/>
    </row>
    <row r="650" ht="14.25" customHeight="1">
      <c r="H650" s="4"/>
      <c r="I650" s="4"/>
    </row>
    <row r="651" ht="14.25" customHeight="1">
      <c r="H651" s="4"/>
      <c r="I651" s="4"/>
    </row>
    <row r="652" ht="14.25" customHeight="1">
      <c r="H652" s="4"/>
      <c r="I652" s="4"/>
    </row>
    <row r="653" ht="14.25" customHeight="1">
      <c r="H653" s="4"/>
      <c r="I653" s="4"/>
    </row>
    <row r="654" ht="14.25" customHeight="1">
      <c r="H654" s="4"/>
      <c r="I654" s="4"/>
    </row>
    <row r="655" ht="14.25" customHeight="1">
      <c r="H655" s="4"/>
      <c r="I655" s="4"/>
    </row>
    <row r="656" ht="14.25" customHeight="1">
      <c r="H656" s="4"/>
      <c r="I656" s="4"/>
    </row>
    <row r="657" ht="14.25" customHeight="1">
      <c r="H657" s="4"/>
      <c r="I657" s="4"/>
    </row>
    <row r="658" ht="14.25" customHeight="1">
      <c r="H658" s="4"/>
      <c r="I658" s="4"/>
    </row>
    <row r="659" ht="14.25" customHeight="1">
      <c r="H659" s="4"/>
      <c r="I659" s="4"/>
    </row>
    <row r="660" ht="14.25" customHeight="1">
      <c r="H660" s="4"/>
      <c r="I660" s="4"/>
    </row>
    <row r="661" ht="14.25" customHeight="1">
      <c r="H661" s="4"/>
      <c r="I661" s="4"/>
    </row>
    <row r="662" ht="14.25" customHeight="1">
      <c r="H662" s="4"/>
      <c r="I662" s="4"/>
    </row>
    <row r="663" ht="14.25" customHeight="1">
      <c r="H663" s="4"/>
      <c r="I663" s="4"/>
    </row>
    <row r="664" ht="14.25" customHeight="1">
      <c r="H664" s="4"/>
      <c r="I664" s="4"/>
    </row>
    <row r="665" ht="14.25" customHeight="1">
      <c r="H665" s="4"/>
      <c r="I665" s="4"/>
    </row>
    <row r="666" ht="14.25" customHeight="1">
      <c r="H666" s="4"/>
      <c r="I666" s="4"/>
    </row>
    <row r="667" ht="14.25" customHeight="1">
      <c r="H667" s="4"/>
      <c r="I667" s="4"/>
    </row>
    <row r="668" ht="14.25" customHeight="1">
      <c r="H668" s="4"/>
      <c r="I668" s="4"/>
    </row>
    <row r="669" ht="14.25" customHeight="1">
      <c r="H669" s="4"/>
      <c r="I669" s="4"/>
    </row>
    <row r="670" ht="14.25" customHeight="1">
      <c r="H670" s="4"/>
      <c r="I670" s="4"/>
    </row>
    <row r="671" ht="14.25" customHeight="1">
      <c r="H671" s="4"/>
      <c r="I671" s="4"/>
    </row>
    <row r="672" ht="14.25" customHeight="1">
      <c r="H672" s="4"/>
      <c r="I672" s="4"/>
    </row>
    <row r="673" ht="14.25" customHeight="1">
      <c r="H673" s="4"/>
      <c r="I673" s="4"/>
    </row>
    <row r="674" ht="14.25" customHeight="1">
      <c r="H674" s="4"/>
      <c r="I674" s="4"/>
    </row>
    <row r="675" ht="14.25" customHeight="1">
      <c r="H675" s="4"/>
      <c r="I675" s="4"/>
    </row>
    <row r="676" ht="14.25" customHeight="1">
      <c r="H676" s="4"/>
      <c r="I676" s="4"/>
    </row>
    <row r="677" ht="14.25" customHeight="1">
      <c r="H677" s="4"/>
      <c r="I677" s="4"/>
    </row>
    <row r="678" ht="14.25" customHeight="1">
      <c r="H678" s="4"/>
      <c r="I678" s="4"/>
    </row>
    <row r="679" ht="14.25" customHeight="1">
      <c r="H679" s="4"/>
      <c r="I679" s="4"/>
    </row>
    <row r="680" ht="14.25" customHeight="1">
      <c r="H680" s="4"/>
      <c r="I680" s="4"/>
    </row>
    <row r="681" ht="14.25" customHeight="1">
      <c r="H681" s="4"/>
      <c r="I681" s="4"/>
    </row>
    <row r="682" ht="14.25" customHeight="1">
      <c r="H682" s="4"/>
      <c r="I682" s="4"/>
    </row>
    <row r="683" ht="14.25" customHeight="1">
      <c r="H683" s="4"/>
      <c r="I683" s="4"/>
    </row>
    <row r="684" ht="14.25" customHeight="1">
      <c r="H684" s="4"/>
      <c r="I684" s="4"/>
    </row>
    <row r="685" ht="14.25" customHeight="1">
      <c r="H685" s="4"/>
      <c r="I685" s="4"/>
    </row>
    <row r="686" ht="14.25" customHeight="1">
      <c r="H686" s="4"/>
      <c r="I686" s="4"/>
    </row>
    <row r="687" ht="14.25" customHeight="1">
      <c r="H687" s="4"/>
      <c r="I687" s="4"/>
    </row>
    <row r="688" ht="14.25" customHeight="1">
      <c r="H688" s="4"/>
      <c r="I688" s="4"/>
    </row>
    <row r="689" ht="14.25" customHeight="1">
      <c r="H689" s="4"/>
      <c r="I689" s="4"/>
    </row>
    <row r="690" ht="14.25" customHeight="1">
      <c r="H690" s="4"/>
      <c r="I690" s="4"/>
    </row>
    <row r="691" ht="14.25" customHeight="1">
      <c r="H691" s="4"/>
      <c r="I691" s="4"/>
    </row>
    <row r="692" ht="14.25" customHeight="1">
      <c r="H692" s="4"/>
      <c r="I692" s="4"/>
    </row>
    <row r="693" ht="14.25" customHeight="1">
      <c r="H693" s="4"/>
      <c r="I693" s="4"/>
    </row>
    <row r="694" ht="14.25" customHeight="1">
      <c r="H694" s="4"/>
      <c r="I694" s="4"/>
    </row>
    <row r="695" ht="14.25" customHeight="1">
      <c r="H695" s="4"/>
      <c r="I695" s="4"/>
    </row>
    <row r="696" ht="14.25" customHeight="1">
      <c r="H696" s="4"/>
      <c r="I696" s="4"/>
    </row>
    <row r="697" ht="14.25" customHeight="1">
      <c r="H697" s="4"/>
      <c r="I697" s="4"/>
    </row>
    <row r="698" ht="14.25" customHeight="1">
      <c r="H698" s="4"/>
      <c r="I698" s="4"/>
    </row>
    <row r="699" ht="14.25" customHeight="1">
      <c r="H699" s="4"/>
      <c r="I699" s="4"/>
    </row>
    <row r="700" ht="14.25" customHeight="1">
      <c r="H700" s="4"/>
      <c r="I700" s="4"/>
    </row>
    <row r="701" ht="14.25" customHeight="1">
      <c r="H701" s="4"/>
      <c r="I701" s="4"/>
    </row>
    <row r="702" ht="14.25" customHeight="1">
      <c r="H702" s="4"/>
      <c r="I702" s="4"/>
    </row>
    <row r="703" ht="14.25" customHeight="1">
      <c r="H703" s="4"/>
      <c r="I703" s="4"/>
    </row>
    <row r="704" ht="14.25" customHeight="1">
      <c r="H704" s="4"/>
      <c r="I704" s="4"/>
    </row>
    <row r="705" ht="14.25" customHeight="1">
      <c r="H705" s="4"/>
      <c r="I705" s="4"/>
    </row>
    <row r="706" ht="14.25" customHeight="1">
      <c r="H706" s="4"/>
      <c r="I706" s="4"/>
    </row>
    <row r="707" ht="14.25" customHeight="1">
      <c r="H707" s="4"/>
      <c r="I707" s="4"/>
    </row>
    <row r="708" ht="14.25" customHeight="1">
      <c r="H708" s="4"/>
      <c r="I708" s="4"/>
    </row>
    <row r="709" ht="14.25" customHeight="1">
      <c r="H709" s="4"/>
      <c r="I709" s="4"/>
    </row>
    <row r="710" ht="14.25" customHeight="1">
      <c r="H710" s="4"/>
      <c r="I710" s="4"/>
    </row>
    <row r="711" ht="14.25" customHeight="1">
      <c r="H711" s="4"/>
      <c r="I711" s="4"/>
    </row>
    <row r="712" ht="14.25" customHeight="1">
      <c r="H712" s="4"/>
      <c r="I712" s="4"/>
    </row>
    <row r="713" ht="14.25" customHeight="1">
      <c r="H713" s="4"/>
      <c r="I713" s="4"/>
    </row>
    <row r="714" ht="14.25" customHeight="1">
      <c r="H714" s="4"/>
      <c r="I714" s="4"/>
    </row>
    <row r="715" ht="14.25" customHeight="1">
      <c r="H715" s="4"/>
      <c r="I715" s="4"/>
    </row>
    <row r="716" ht="14.25" customHeight="1">
      <c r="H716" s="4"/>
      <c r="I716" s="4"/>
    </row>
    <row r="717" ht="14.25" customHeight="1">
      <c r="H717" s="4"/>
      <c r="I717" s="4"/>
    </row>
    <row r="718" ht="14.25" customHeight="1">
      <c r="H718" s="4"/>
      <c r="I718" s="4"/>
    </row>
    <row r="719" ht="14.25" customHeight="1">
      <c r="H719" s="4"/>
      <c r="I719" s="4"/>
    </row>
    <row r="720" ht="14.25" customHeight="1">
      <c r="H720" s="4"/>
      <c r="I720" s="4"/>
    </row>
    <row r="721" ht="14.25" customHeight="1">
      <c r="H721" s="4"/>
      <c r="I721" s="4"/>
    </row>
    <row r="722" ht="14.25" customHeight="1">
      <c r="H722" s="4"/>
      <c r="I722" s="4"/>
    </row>
    <row r="723" ht="14.25" customHeight="1">
      <c r="H723" s="4"/>
      <c r="I723" s="4"/>
    </row>
    <row r="724" ht="14.25" customHeight="1">
      <c r="H724" s="4"/>
      <c r="I724" s="4"/>
    </row>
    <row r="725" ht="14.25" customHeight="1">
      <c r="H725" s="4"/>
      <c r="I725" s="4"/>
    </row>
    <row r="726" ht="14.25" customHeight="1">
      <c r="H726" s="4"/>
      <c r="I726" s="4"/>
    </row>
    <row r="727" ht="14.25" customHeight="1">
      <c r="H727" s="4"/>
      <c r="I727" s="4"/>
    </row>
    <row r="728" ht="14.25" customHeight="1">
      <c r="H728" s="4"/>
      <c r="I728" s="4"/>
    </row>
    <row r="729" ht="14.25" customHeight="1">
      <c r="H729" s="4"/>
      <c r="I729" s="4"/>
    </row>
    <row r="730" ht="14.25" customHeight="1">
      <c r="H730" s="4"/>
      <c r="I730" s="4"/>
    </row>
    <row r="731" ht="14.25" customHeight="1">
      <c r="H731" s="4"/>
      <c r="I731" s="4"/>
    </row>
    <row r="732" ht="14.25" customHeight="1">
      <c r="H732" s="4"/>
      <c r="I732" s="4"/>
    </row>
    <row r="733" ht="14.25" customHeight="1">
      <c r="H733" s="4"/>
      <c r="I733" s="4"/>
    </row>
    <row r="734" ht="14.25" customHeight="1">
      <c r="H734" s="4"/>
      <c r="I734" s="4"/>
    </row>
    <row r="735" ht="14.25" customHeight="1">
      <c r="H735" s="4"/>
      <c r="I735" s="4"/>
    </row>
    <row r="736" ht="14.25" customHeight="1">
      <c r="H736" s="4"/>
      <c r="I736" s="4"/>
    </row>
    <row r="737" ht="14.25" customHeight="1">
      <c r="H737" s="4"/>
      <c r="I737" s="4"/>
    </row>
    <row r="738" ht="14.25" customHeight="1">
      <c r="H738" s="4"/>
      <c r="I738" s="4"/>
    </row>
    <row r="739" ht="14.25" customHeight="1">
      <c r="H739" s="4"/>
      <c r="I739" s="4"/>
    </row>
    <row r="740" ht="14.25" customHeight="1">
      <c r="H740" s="4"/>
      <c r="I740" s="4"/>
    </row>
    <row r="741" ht="14.25" customHeight="1">
      <c r="H741" s="4"/>
      <c r="I741" s="4"/>
    </row>
    <row r="742" ht="14.25" customHeight="1">
      <c r="H742" s="4"/>
      <c r="I742" s="4"/>
    </row>
    <row r="743" ht="14.25" customHeight="1">
      <c r="H743" s="4"/>
      <c r="I743" s="4"/>
    </row>
    <row r="744" ht="14.25" customHeight="1">
      <c r="H744" s="4"/>
      <c r="I744" s="4"/>
    </row>
    <row r="745" ht="14.25" customHeight="1">
      <c r="H745" s="4"/>
      <c r="I745" s="4"/>
    </row>
    <row r="746" ht="14.25" customHeight="1">
      <c r="H746" s="4"/>
      <c r="I746" s="4"/>
    </row>
    <row r="747" ht="14.25" customHeight="1">
      <c r="H747" s="4"/>
      <c r="I747" s="4"/>
    </row>
    <row r="748" ht="14.25" customHeight="1">
      <c r="H748" s="4"/>
      <c r="I748" s="4"/>
    </row>
    <row r="749" ht="14.25" customHeight="1">
      <c r="H749" s="4"/>
      <c r="I749" s="4"/>
    </row>
    <row r="750" ht="14.25" customHeight="1">
      <c r="H750" s="4"/>
      <c r="I750" s="4"/>
    </row>
    <row r="751" ht="14.25" customHeight="1">
      <c r="H751" s="4"/>
      <c r="I751" s="4"/>
    </row>
    <row r="752" ht="14.25" customHeight="1">
      <c r="H752" s="4"/>
      <c r="I752" s="4"/>
    </row>
    <row r="753" ht="14.25" customHeight="1">
      <c r="H753" s="4"/>
      <c r="I753" s="4"/>
    </row>
    <row r="754" ht="14.25" customHeight="1">
      <c r="H754" s="4"/>
      <c r="I754" s="4"/>
    </row>
    <row r="755" ht="14.25" customHeight="1">
      <c r="H755" s="4"/>
      <c r="I755" s="4"/>
    </row>
    <row r="756" ht="14.25" customHeight="1">
      <c r="H756" s="4"/>
      <c r="I756" s="4"/>
    </row>
    <row r="757" ht="14.25" customHeight="1">
      <c r="H757" s="4"/>
      <c r="I757" s="4"/>
    </row>
    <row r="758" ht="14.25" customHeight="1">
      <c r="H758" s="4"/>
      <c r="I758" s="4"/>
    </row>
    <row r="759" ht="14.25" customHeight="1">
      <c r="H759" s="4"/>
      <c r="I759" s="4"/>
    </row>
    <row r="760" ht="14.25" customHeight="1">
      <c r="H760" s="4"/>
      <c r="I760" s="4"/>
    </row>
    <row r="761" ht="14.25" customHeight="1">
      <c r="H761" s="4"/>
      <c r="I761" s="4"/>
    </row>
    <row r="762" ht="14.25" customHeight="1">
      <c r="H762" s="4"/>
      <c r="I762" s="4"/>
    </row>
    <row r="763" ht="14.25" customHeight="1">
      <c r="H763" s="4"/>
      <c r="I763" s="4"/>
    </row>
    <row r="764" ht="14.25" customHeight="1">
      <c r="H764" s="4"/>
      <c r="I764" s="4"/>
    </row>
    <row r="765" ht="14.25" customHeight="1">
      <c r="H765" s="4"/>
      <c r="I765" s="4"/>
    </row>
    <row r="766" ht="14.25" customHeight="1">
      <c r="H766" s="4"/>
      <c r="I766" s="4"/>
    </row>
    <row r="767" ht="14.25" customHeight="1">
      <c r="H767" s="4"/>
      <c r="I767" s="4"/>
    </row>
    <row r="768" ht="14.25" customHeight="1">
      <c r="H768" s="4"/>
      <c r="I768" s="4"/>
    </row>
    <row r="769" ht="14.25" customHeight="1">
      <c r="H769" s="4"/>
      <c r="I769" s="4"/>
    </row>
    <row r="770" ht="14.25" customHeight="1">
      <c r="H770" s="4"/>
      <c r="I770" s="4"/>
    </row>
    <row r="771" ht="14.25" customHeight="1">
      <c r="H771" s="4"/>
      <c r="I771" s="4"/>
    </row>
    <row r="772" ht="14.25" customHeight="1">
      <c r="H772" s="4"/>
      <c r="I772" s="4"/>
    </row>
    <row r="773" ht="14.25" customHeight="1">
      <c r="H773" s="4"/>
      <c r="I773" s="4"/>
    </row>
    <row r="774" ht="14.25" customHeight="1">
      <c r="H774" s="4"/>
      <c r="I774" s="4"/>
    </row>
    <row r="775" ht="14.25" customHeight="1">
      <c r="H775" s="4"/>
      <c r="I775" s="4"/>
    </row>
    <row r="776" ht="14.25" customHeight="1">
      <c r="H776" s="4"/>
      <c r="I776" s="4"/>
    </row>
    <row r="777" ht="14.25" customHeight="1">
      <c r="H777" s="4"/>
      <c r="I777" s="4"/>
    </row>
    <row r="778" ht="14.25" customHeight="1">
      <c r="H778" s="4"/>
      <c r="I778" s="4"/>
    </row>
    <row r="779" ht="14.25" customHeight="1">
      <c r="H779" s="4"/>
      <c r="I779" s="4"/>
    </row>
    <row r="780" ht="14.25" customHeight="1">
      <c r="H780" s="4"/>
      <c r="I780" s="4"/>
    </row>
    <row r="781" ht="14.25" customHeight="1">
      <c r="H781" s="4"/>
      <c r="I781" s="4"/>
    </row>
    <row r="782" ht="14.25" customHeight="1">
      <c r="H782" s="4"/>
      <c r="I782" s="4"/>
    </row>
    <row r="783" ht="14.25" customHeight="1">
      <c r="H783" s="4"/>
      <c r="I783" s="4"/>
    </row>
    <row r="784" ht="14.25" customHeight="1">
      <c r="H784" s="4"/>
      <c r="I784" s="4"/>
    </row>
    <row r="785" ht="14.25" customHeight="1">
      <c r="H785" s="4"/>
      <c r="I785" s="4"/>
    </row>
    <row r="786" ht="14.25" customHeight="1">
      <c r="H786" s="4"/>
      <c r="I786" s="4"/>
    </row>
    <row r="787" ht="14.25" customHeight="1">
      <c r="H787" s="4"/>
      <c r="I787" s="4"/>
    </row>
    <row r="788" ht="14.25" customHeight="1">
      <c r="H788" s="4"/>
      <c r="I788" s="4"/>
    </row>
    <row r="789" ht="14.25" customHeight="1">
      <c r="H789" s="4"/>
      <c r="I789" s="4"/>
    </row>
    <row r="790" ht="14.25" customHeight="1">
      <c r="H790" s="4"/>
      <c r="I790" s="4"/>
    </row>
    <row r="791" ht="14.25" customHeight="1">
      <c r="H791" s="4"/>
      <c r="I791" s="4"/>
    </row>
    <row r="792" ht="14.25" customHeight="1">
      <c r="H792" s="4"/>
      <c r="I792" s="4"/>
    </row>
    <row r="793" ht="14.25" customHeight="1">
      <c r="H793" s="4"/>
      <c r="I793" s="4"/>
    </row>
    <row r="794" ht="14.25" customHeight="1">
      <c r="H794" s="4"/>
      <c r="I794" s="4"/>
    </row>
    <row r="795" ht="14.25" customHeight="1">
      <c r="H795" s="4"/>
      <c r="I795" s="4"/>
    </row>
    <row r="796" ht="14.25" customHeight="1">
      <c r="H796" s="4"/>
      <c r="I796" s="4"/>
    </row>
    <row r="797" ht="14.25" customHeight="1">
      <c r="H797" s="4"/>
      <c r="I797" s="4"/>
    </row>
    <row r="798" ht="14.25" customHeight="1">
      <c r="H798" s="4"/>
      <c r="I798" s="4"/>
    </row>
    <row r="799" ht="14.25" customHeight="1">
      <c r="H799" s="4"/>
      <c r="I799" s="4"/>
    </row>
    <row r="800" ht="14.25" customHeight="1">
      <c r="H800" s="4"/>
      <c r="I800" s="4"/>
    </row>
    <row r="801" ht="14.25" customHeight="1">
      <c r="H801" s="4"/>
      <c r="I801" s="4"/>
    </row>
    <row r="802" ht="14.25" customHeight="1">
      <c r="H802" s="4"/>
      <c r="I802" s="4"/>
    </row>
    <row r="803" ht="14.25" customHeight="1">
      <c r="H803" s="4"/>
      <c r="I803" s="4"/>
    </row>
    <row r="804" ht="14.25" customHeight="1">
      <c r="H804" s="4"/>
      <c r="I804" s="4"/>
    </row>
    <row r="805" ht="14.25" customHeight="1">
      <c r="H805" s="4"/>
      <c r="I805" s="4"/>
    </row>
    <row r="806" ht="14.25" customHeight="1">
      <c r="H806" s="4"/>
      <c r="I806" s="4"/>
    </row>
    <row r="807" ht="14.25" customHeight="1">
      <c r="H807" s="4"/>
      <c r="I807" s="4"/>
    </row>
    <row r="808" ht="14.25" customHeight="1">
      <c r="H808" s="4"/>
      <c r="I808" s="4"/>
    </row>
    <row r="809" ht="14.25" customHeight="1">
      <c r="H809" s="4"/>
      <c r="I809" s="4"/>
    </row>
    <row r="810" ht="14.25" customHeight="1">
      <c r="H810" s="4"/>
      <c r="I810" s="4"/>
    </row>
    <row r="811" ht="14.25" customHeight="1">
      <c r="H811" s="4"/>
      <c r="I811" s="4"/>
    </row>
    <row r="812" ht="14.25" customHeight="1">
      <c r="H812" s="4"/>
      <c r="I812" s="4"/>
    </row>
    <row r="813" ht="14.25" customHeight="1">
      <c r="H813" s="4"/>
      <c r="I813" s="4"/>
    </row>
    <row r="814" ht="14.25" customHeight="1">
      <c r="H814" s="4"/>
      <c r="I814" s="4"/>
    </row>
    <row r="815" ht="14.25" customHeight="1">
      <c r="H815" s="4"/>
      <c r="I815" s="4"/>
    </row>
    <row r="816" ht="14.25" customHeight="1">
      <c r="H816" s="4"/>
      <c r="I816" s="4"/>
    </row>
    <row r="817" ht="14.25" customHeight="1">
      <c r="H817" s="4"/>
      <c r="I817" s="4"/>
    </row>
    <row r="818" ht="14.25" customHeight="1">
      <c r="H818" s="4"/>
      <c r="I818" s="4"/>
    </row>
    <row r="819" ht="14.25" customHeight="1">
      <c r="H819" s="4"/>
      <c r="I819" s="4"/>
    </row>
    <row r="820" ht="14.25" customHeight="1">
      <c r="H820" s="4"/>
      <c r="I820" s="4"/>
    </row>
    <row r="821" ht="14.25" customHeight="1">
      <c r="H821" s="4"/>
      <c r="I821" s="4"/>
    </row>
    <row r="822" ht="14.25" customHeight="1">
      <c r="H822" s="4"/>
      <c r="I822" s="4"/>
    </row>
    <row r="823" ht="14.25" customHeight="1">
      <c r="H823" s="4"/>
      <c r="I823" s="4"/>
    </row>
    <row r="824" ht="14.25" customHeight="1">
      <c r="H824" s="4"/>
      <c r="I824" s="4"/>
    </row>
    <row r="825" ht="14.25" customHeight="1">
      <c r="H825" s="4"/>
      <c r="I825" s="4"/>
    </row>
    <row r="826" ht="14.25" customHeight="1">
      <c r="H826" s="4"/>
      <c r="I826" s="4"/>
    </row>
    <row r="827" ht="14.25" customHeight="1">
      <c r="H827" s="4"/>
      <c r="I827" s="4"/>
    </row>
    <row r="828" ht="14.25" customHeight="1">
      <c r="H828" s="4"/>
      <c r="I828" s="4"/>
    </row>
    <row r="829" ht="14.25" customHeight="1">
      <c r="H829" s="4"/>
      <c r="I829" s="4"/>
    </row>
    <row r="830" ht="14.25" customHeight="1">
      <c r="H830" s="4"/>
      <c r="I830" s="4"/>
    </row>
    <row r="831" ht="14.25" customHeight="1">
      <c r="H831" s="4"/>
      <c r="I831" s="4"/>
    </row>
    <row r="832" ht="14.25" customHeight="1">
      <c r="H832" s="4"/>
      <c r="I832" s="4"/>
    </row>
    <row r="833" ht="14.25" customHeight="1">
      <c r="H833" s="4"/>
      <c r="I833" s="4"/>
    </row>
    <row r="834" ht="14.25" customHeight="1">
      <c r="H834" s="4"/>
      <c r="I834" s="4"/>
    </row>
    <row r="835" ht="14.25" customHeight="1">
      <c r="H835" s="4"/>
      <c r="I835" s="4"/>
    </row>
    <row r="836" ht="14.25" customHeight="1">
      <c r="H836" s="4"/>
      <c r="I836" s="4"/>
    </row>
    <row r="837" ht="14.25" customHeight="1">
      <c r="H837" s="4"/>
      <c r="I837" s="4"/>
    </row>
    <row r="838" ht="14.25" customHeight="1">
      <c r="H838" s="4"/>
      <c r="I838" s="4"/>
    </row>
    <row r="839" ht="14.25" customHeight="1">
      <c r="H839" s="4"/>
      <c r="I839" s="4"/>
    </row>
    <row r="840" ht="14.25" customHeight="1">
      <c r="H840" s="4"/>
      <c r="I840" s="4"/>
    </row>
    <row r="841" ht="14.25" customHeight="1">
      <c r="H841" s="4"/>
      <c r="I841" s="4"/>
    </row>
    <row r="842" ht="14.25" customHeight="1">
      <c r="H842" s="4"/>
      <c r="I842" s="4"/>
    </row>
    <row r="843" ht="14.25" customHeight="1">
      <c r="H843" s="4"/>
      <c r="I843" s="4"/>
    </row>
    <row r="844" ht="14.25" customHeight="1">
      <c r="H844" s="4"/>
      <c r="I844" s="4"/>
    </row>
    <row r="845" ht="14.25" customHeight="1">
      <c r="H845" s="4"/>
      <c r="I845" s="4"/>
    </row>
    <row r="846" ht="14.25" customHeight="1">
      <c r="H846" s="4"/>
      <c r="I846" s="4"/>
    </row>
    <row r="847" ht="14.25" customHeight="1">
      <c r="H847" s="4"/>
      <c r="I847" s="4"/>
    </row>
    <row r="848" ht="14.25" customHeight="1">
      <c r="H848" s="4"/>
      <c r="I848" s="4"/>
    </row>
    <row r="849" ht="14.25" customHeight="1">
      <c r="H849" s="4"/>
      <c r="I849" s="4"/>
    </row>
    <row r="850" ht="14.25" customHeight="1">
      <c r="H850" s="4"/>
      <c r="I850" s="4"/>
    </row>
    <row r="851" ht="14.25" customHeight="1">
      <c r="H851" s="4"/>
      <c r="I851" s="4"/>
    </row>
    <row r="852" ht="14.25" customHeight="1">
      <c r="H852" s="4"/>
      <c r="I852" s="4"/>
    </row>
    <row r="853" ht="14.25" customHeight="1">
      <c r="H853" s="4"/>
      <c r="I853" s="4"/>
    </row>
    <row r="854" ht="14.25" customHeight="1">
      <c r="H854" s="4"/>
      <c r="I854" s="4"/>
    </row>
    <row r="855" ht="14.25" customHeight="1">
      <c r="H855" s="4"/>
      <c r="I855" s="4"/>
    </row>
    <row r="856" ht="14.25" customHeight="1">
      <c r="H856" s="4"/>
      <c r="I856" s="4"/>
    </row>
    <row r="857" ht="14.25" customHeight="1">
      <c r="H857" s="4"/>
      <c r="I857" s="4"/>
    </row>
    <row r="858" ht="14.25" customHeight="1">
      <c r="H858" s="4"/>
      <c r="I858" s="4"/>
    </row>
    <row r="859" ht="14.25" customHeight="1">
      <c r="H859" s="4"/>
      <c r="I859" s="4"/>
    </row>
    <row r="860" ht="14.25" customHeight="1">
      <c r="H860" s="4"/>
      <c r="I860" s="4"/>
    </row>
    <row r="861" ht="14.25" customHeight="1">
      <c r="H861" s="4"/>
      <c r="I861" s="4"/>
    </row>
    <row r="862" ht="14.25" customHeight="1">
      <c r="H862" s="4"/>
      <c r="I862" s="4"/>
    </row>
    <row r="863" ht="14.25" customHeight="1">
      <c r="H863" s="4"/>
      <c r="I863" s="4"/>
    </row>
    <row r="864" ht="14.25" customHeight="1">
      <c r="H864" s="4"/>
      <c r="I864" s="4"/>
    </row>
    <row r="865" ht="14.25" customHeight="1">
      <c r="H865" s="4"/>
      <c r="I865" s="4"/>
    </row>
    <row r="866" ht="14.25" customHeight="1">
      <c r="H866" s="4"/>
      <c r="I866" s="4"/>
    </row>
    <row r="867" ht="14.25" customHeight="1">
      <c r="H867" s="4"/>
      <c r="I867" s="4"/>
    </row>
    <row r="868" ht="14.25" customHeight="1">
      <c r="H868" s="4"/>
      <c r="I868" s="4"/>
    </row>
    <row r="869" ht="14.25" customHeight="1">
      <c r="H869" s="4"/>
      <c r="I869" s="4"/>
    </row>
    <row r="870" ht="14.25" customHeight="1">
      <c r="H870" s="4"/>
      <c r="I870" s="4"/>
    </row>
    <row r="871" ht="14.25" customHeight="1">
      <c r="H871" s="4"/>
      <c r="I871" s="4"/>
    </row>
    <row r="872" ht="14.25" customHeight="1">
      <c r="H872" s="4"/>
      <c r="I872" s="4"/>
    </row>
    <row r="873" ht="14.25" customHeight="1">
      <c r="H873" s="4"/>
      <c r="I873" s="4"/>
    </row>
    <row r="874" ht="14.25" customHeight="1">
      <c r="H874" s="4"/>
      <c r="I874" s="4"/>
    </row>
    <row r="875" ht="14.25" customHeight="1">
      <c r="H875" s="4"/>
      <c r="I875" s="4"/>
    </row>
    <row r="876" ht="14.25" customHeight="1">
      <c r="H876" s="4"/>
      <c r="I876" s="4"/>
    </row>
    <row r="877" ht="14.25" customHeight="1">
      <c r="H877" s="4"/>
      <c r="I877" s="4"/>
    </row>
    <row r="878" ht="14.25" customHeight="1">
      <c r="H878" s="4"/>
      <c r="I878" s="4"/>
    </row>
    <row r="879" ht="14.25" customHeight="1">
      <c r="H879" s="4"/>
      <c r="I879" s="4"/>
    </row>
    <row r="880" ht="14.25" customHeight="1">
      <c r="H880" s="4"/>
      <c r="I880" s="4"/>
    </row>
    <row r="881" ht="14.25" customHeight="1">
      <c r="H881" s="4"/>
      <c r="I881" s="4"/>
    </row>
    <row r="882" ht="14.25" customHeight="1">
      <c r="H882" s="4"/>
      <c r="I882" s="4"/>
    </row>
    <row r="883" ht="14.25" customHeight="1">
      <c r="H883" s="4"/>
      <c r="I883" s="4"/>
    </row>
    <row r="884" ht="14.25" customHeight="1">
      <c r="H884" s="4"/>
      <c r="I884" s="4"/>
    </row>
    <row r="885" ht="14.25" customHeight="1">
      <c r="H885" s="4"/>
      <c r="I885" s="4"/>
    </row>
    <row r="886" ht="14.25" customHeight="1">
      <c r="H886" s="4"/>
      <c r="I886" s="4"/>
    </row>
    <row r="887" ht="14.25" customHeight="1">
      <c r="H887" s="4"/>
      <c r="I887" s="4"/>
    </row>
    <row r="888" ht="14.25" customHeight="1">
      <c r="H888" s="4"/>
      <c r="I888" s="4"/>
    </row>
    <row r="889" ht="14.25" customHeight="1">
      <c r="H889" s="4"/>
      <c r="I889" s="4"/>
    </row>
    <row r="890" ht="14.25" customHeight="1">
      <c r="H890" s="4"/>
      <c r="I890" s="4"/>
    </row>
    <row r="891" ht="14.25" customHeight="1">
      <c r="H891" s="4"/>
      <c r="I891" s="4"/>
    </row>
    <row r="892" ht="14.25" customHeight="1">
      <c r="H892" s="4"/>
      <c r="I892" s="4"/>
    </row>
    <row r="893" ht="14.25" customHeight="1">
      <c r="H893" s="4"/>
      <c r="I893" s="4"/>
    </row>
    <row r="894" ht="14.25" customHeight="1">
      <c r="H894" s="4"/>
      <c r="I894" s="4"/>
    </row>
    <row r="895" ht="14.25" customHeight="1">
      <c r="H895" s="4"/>
      <c r="I895" s="4"/>
    </row>
    <row r="896" ht="14.25" customHeight="1">
      <c r="H896" s="4"/>
      <c r="I896" s="4"/>
    </row>
    <row r="897" ht="14.25" customHeight="1">
      <c r="H897" s="4"/>
      <c r="I897" s="4"/>
    </row>
    <row r="898" ht="14.25" customHeight="1">
      <c r="H898" s="4"/>
      <c r="I898" s="4"/>
    </row>
    <row r="899" ht="14.25" customHeight="1">
      <c r="H899" s="4"/>
      <c r="I899" s="4"/>
    </row>
    <row r="900" ht="14.25" customHeight="1">
      <c r="H900" s="4"/>
      <c r="I900" s="4"/>
    </row>
    <row r="901" ht="14.25" customHeight="1">
      <c r="H901" s="4"/>
      <c r="I901" s="4"/>
    </row>
    <row r="902" ht="14.25" customHeight="1">
      <c r="H902" s="4"/>
      <c r="I902" s="4"/>
    </row>
    <row r="903" ht="14.25" customHeight="1">
      <c r="H903" s="4"/>
      <c r="I903" s="4"/>
    </row>
    <row r="904" ht="14.25" customHeight="1">
      <c r="H904" s="4"/>
      <c r="I904" s="4"/>
    </row>
    <row r="905" ht="14.25" customHeight="1">
      <c r="H905" s="4"/>
      <c r="I905" s="4"/>
    </row>
    <row r="906" ht="14.25" customHeight="1">
      <c r="H906" s="4"/>
      <c r="I906" s="4"/>
    </row>
    <row r="907" ht="14.25" customHeight="1">
      <c r="H907" s="4"/>
      <c r="I907" s="4"/>
    </row>
    <row r="908" ht="14.25" customHeight="1">
      <c r="H908" s="4"/>
      <c r="I908" s="4"/>
    </row>
    <row r="909" ht="14.25" customHeight="1">
      <c r="H909" s="4"/>
      <c r="I909" s="4"/>
    </row>
    <row r="910" ht="14.25" customHeight="1">
      <c r="H910" s="4"/>
      <c r="I910" s="4"/>
    </row>
    <row r="911" ht="14.25" customHeight="1">
      <c r="H911" s="4"/>
      <c r="I911" s="4"/>
    </row>
    <row r="912" ht="14.25" customHeight="1">
      <c r="H912" s="4"/>
      <c r="I912" s="4"/>
    </row>
    <row r="913" ht="14.25" customHeight="1">
      <c r="H913" s="4"/>
      <c r="I913" s="4"/>
    </row>
    <row r="914" ht="14.25" customHeight="1">
      <c r="H914" s="4"/>
      <c r="I914" s="4"/>
    </row>
    <row r="915" ht="14.25" customHeight="1">
      <c r="H915" s="4"/>
      <c r="I915" s="4"/>
    </row>
    <row r="916" ht="14.25" customHeight="1">
      <c r="H916" s="4"/>
      <c r="I916" s="4"/>
    </row>
    <row r="917" ht="14.25" customHeight="1">
      <c r="H917" s="4"/>
      <c r="I917" s="4"/>
    </row>
    <row r="918" ht="14.25" customHeight="1">
      <c r="H918" s="4"/>
      <c r="I918" s="4"/>
    </row>
    <row r="919" ht="14.25" customHeight="1">
      <c r="H919" s="4"/>
      <c r="I919" s="4"/>
    </row>
    <row r="920" ht="14.25" customHeight="1">
      <c r="H920" s="4"/>
      <c r="I920" s="4"/>
    </row>
    <row r="921" ht="14.25" customHeight="1">
      <c r="H921" s="4"/>
      <c r="I921" s="4"/>
    </row>
    <row r="922" ht="14.25" customHeight="1">
      <c r="H922" s="4"/>
      <c r="I922" s="4"/>
    </row>
    <row r="923" ht="14.25" customHeight="1">
      <c r="H923" s="4"/>
      <c r="I923" s="4"/>
    </row>
    <row r="924" ht="14.25" customHeight="1">
      <c r="H924" s="4"/>
      <c r="I924" s="4"/>
    </row>
    <row r="925" ht="14.25" customHeight="1">
      <c r="H925" s="4"/>
      <c r="I925" s="4"/>
    </row>
    <row r="926" ht="14.25" customHeight="1">
      <c r="H926" s="4"/>
      <c r="I926" s="4"/>
    </row>
    <row r="927" ht="14.25" customHeight="1">
      <c r="H927" s="4"/>
      <c r="I927" s="4"/>
    </row>
    <row r="928" ht="14.25" customHeight="1">
      <c r="H928" s="4"/>
      <c r="I928" s="4"/>
    </row>
    <row r="929" ht="14.25" customHeight="1">
      <c r="H929" s="4"/>
      <c r="I929" s="4"/>
    </row>
    <row r="930" ht="14.25" customHeight="1">
      <c r="H930" s="4"/>
      <c r="I930" s="4"/>
    </row>
    <row r="931" ht="14.25" customHeight="1">
      <c r="H931" s="4"/>
      <c r="I931" s="4"/>
    </row>
    <row r="932" ht="14.25" customHeight="1">
      <c r="H932" s="4"/>
      <c r="I932" s="4"/>
    </row>
    <row r="933" ht="14.25" customHeight="1">
      <c r="H933" s="4"/>
      <c r="I933" s="4"/>
    </row>
    <row r="934" ht="14.25" customHeight="1">
      <c r="H934" s="4"/>
      <c r="I934" s="4"/>
    </row>
    <row r="935" ht="14.25" customHeight="1">
      <c r="H935" s="4"/>
      <c r="I935" s="4"/>
    </row>
    <row r="936" ht="14.25" customHeight="1">
      <c r="H936" s="4"/>
      <c r="I936" s="4"/>
    </row>
    <row r="937" ht="14.25" customHeight="1">
      <c r="H937" s="4"/>
      <c r="I937" s="4"/>
    </row>
    <row r="938" ht="14.25" customHeight="1">
      <c r="H938" s="4"/>
      <c r="I938" s="4"/>
    </row>
    <row r="939" ht="14.25" customHeight="1">
      <c r="H939" s="4"/>
      <c r="I939" s="4"/>
    </row>
    <row r="940" ht="14.25" customHeight="1">
      <c r="H940" s="4"/>
      <c r="I940" s="4"/>
    </row>
    <row r="941" ht="14.25" customHeight="1">
      <c r="H941" s="4"/>
      <c r="I941" s="4"/>
    </row>
    <row r="942" ht="14.25" customHeight="1">
      <c r="H942" s="4"/>
      <c r="I942" s="4"/>
    </row>
    <row r="943" ht="14.25" customHeight="1">
      <c r="H943" s="4"/>
      <c r="I943" s="4"/>
    </row>
    <row r="944" ht="14.25" customHeight="1">
      <c r="H944" s="4"/>
      <c r="I944" s="4"/>
    </row>
    <row r="945" ht="14.25" customHeight="1">
      <c r="H945" s="4"/>
      <c r="I945" s="4"/>
    </row>
    <row r="946" ht="14.25" customHeight="1">
      <c r="H946" s="4"/>
      <c r="I946" s="4"/>
    </row>
    <row r="947" ht="14.25" customHeight="1">
      <c r="H947" s="4"/>
      <c r="I947" s="4"/>
    </row>
    <row r="948" ht="14.25" customHeight="1">
      <c r="H948" s="4"/>
      <c r="I948" s="4"/>
    </row>
    <row r="949" ht="14.25" customHeight="1">
      <c r="H949" s="4"/>
      <c r="I949" s="4"/>
    </row>
    <row r="950" ht="14.25" customHeight="1">
      <c r="H950" s="4"/>
      <c r="I950" s="4"/>
    </row>
    <row r="951" ht="14.25" customHeight="1">
      <c r="H951" s="4"/>
      <c r="I951" s="4"/>
    </row>
    <row r="952" ht="14.25" customHeight="1">
      <c r="H952" s="4"/>
      <c r="I952" s="4"/>
    </row>
    <row r="953" ht="14.25" customHeight="1">
      <c r="H953" s="4"/>
      <c r="I953" s="4"/>
    </row>
    <row r="954" ht="14.25" customHeight="1">
      <c r="H954" s="4"/>
      <c r="I954" s="4"/>
    </row>
    <row r="955" ht="14.25" customHeight="1">
      <c r="H955" s="4"/>
      <c r="I955" s="4"/>
    </row>
    <row r="956" ht="14.25" customHeight="1">
      <c r="H956" s="4"/>
      <c r="I956" s="4"/>
    </row>
    <row r="957" ht="14.25" customHeight="1">
      <c r="H957" s="4"/>
      <c r="I957" s="4"/>
    </row>
    <row r="958" ht="14.25" customHeight="1">
      <c r="H958" s="4"/>
      <c r="I958" s="4"/>
    </row>
    <row r="959" ht="14.25" customHeight="1">
      <c r="H959" s="4"/>
      <c r="I959" s="4"/>
    </row>
    <row r="960" ht="14.25" customHeight="1">
      <c r="H960" s="4"/>
      <c r="I960" s="4"/>
    </row>
    <row r="961" ht="14.25" customHeight="1">
      <c r="H961" s="4"/>
      <c r="I961" s="4"/>
    </row>
    <row r="962" ht="14.25" customHeight="1">
      <c r="H962" s="4"/>
      <c r="I962" s="4"/>
    </row>
    <row r="963" ht="14.25" customHeight="1">
      <c r="H963" s="4"/>
      <c r="I963" s="4"/>
    </row>
    <row r="964" ht="14.25" customHeight="1">
      <c r="H964" s="4"/>
      <c r="I964" s="4"/>
    </row>
    <row r="965" ht="14.25" customHeight="1">
      <c r="H965" s="4"/>
      <c r="I965" s="4"/>
    </row>
    <row r="966" ht="14.25" customHeight="1">
      <c r="H966" s="4"/>
      <c r="I966" s="4"/>
    </row>
    <row r="967" ht="14.25" customHeight="1">
      <c r="H967" s="4"/>
      <c r="I967" s="4"/>
    </row>
    <row r="968" ht="14.25" customHeight="1">
      <c r="H968" s="4"/>
      <c r="I968" s="4"/>
    </row>
    <row r="969" ht="14.25" customHeight="1">
      <c r="H969" s="4"/>
      <c r="I969" s="4"/>
    </row>
    <row r="970" ht="14.25" customHeight="1">
      <c r="H970" s="4"/>
      <c r="I970" s="4"/>
    </row>
    <row r="971" ht="14.25" customHeight="1">
      <c r="H971" s="4"/>
      <c r="I971" s="4"/>
    </row>
    <row r="972" ht="14.25" customHeight="1">
      <c r="H972" s="4"/>
      <c r="I972" s="4"/>
    </row>
    <row r="973" ht="14.25" customHeight="1">
      <c r="H973" s="4"/>
      <c r="I973" s="4"/>
    </row>
    <row r="974" ht="14.25" customHeight="1">
      <c r="H974" s="4"/>
      <c r="I974" s="4"/>
    </row>
    <row r="975" ht="14.25" customHeight="1">
      <c r="H975" s="4"/>
      <c r="I975" s="4"/>
    </row>
    <row r="976" ht="14.25" customHeight="1">
      <c r="H976" s="4"/>
      <c r="I976" s="4"/>
    </row>
    <row r="977" ht="14.25" customHeight="1">
      <c r="H977" s="4"/>
      <c r="I977" s="4"/>
    </row>
    <row r="978" ht="14.25" customHeight="1">
      <c r="H978" s="4"/>
      <c r="I978" s="4"/>
    </row>
    <row r="979" ht="14.25" customHeight="1">
      <c r="H979" s="4"/>
      <c r="I979" s="4"/>
    </row>
    <row r="980" ht="14.25" customHeight="1">
      <c r="H980" s="4"/>
      <c r="I980" s="4"/>
    </row>
    <row r="981" ht="14.25" customHeight="1">
      <c r="H981" s="4"/>
      <c r="I981" s="4"/>
    </row>
    <row r="982" ht="14.25" customHeight="1">
      <c r="H982" s="4"/>
      <c r="I982" s="4"/>
    </row>
    <row r="983" ht="14.25" customHeight="1">
      <c r="H983" s="4"/>
      <c r="I983" s="4"/>
    </row>
    <row r="984" ht="14.25" customHeight="1">
      <c r="H984" s="4"/>
      <c r="I984" s="4"/>
    </row>
    <row r="985" ht="14.25" customHeight="1">
      <c r="H985" s="4"/>
      <c r="I985" s="4"/>
    </row>
    <row r="986" ht="14.25" customHeight="1">
      <c r="H986" s="4"/>
      <c r="I986" s="4"/>
    </row>
    <row r="987" ht="14.25" customHeight="1">
      <c r="H987" s="4"/>
      <c r="I987" s="4"/>
    </row>
    <row r="988" ht="14.25" customHeight="1">
      <c r="H988" s="4"/>
      <c r="I988" s="4"/>
    </row>
    <row r="989" ht="14.25" customHeight="1">
      <c r="H989" s="4"/>
      <c r="I989" s="4"/>
    </row>
    <row r="990" ht="14.25" customHeight="1">
      <c r="H990" s="4"/>
      <c r="I990" s="4"/>
    </row>
    <row r="991" ht="14.25" customHeight="1">
      <c r="H991" s="4"/>
      <c r="I991" s="4"/>
    </row>
    <row r="992" ht="14.25" customHeight="1">
      <c r="H992" s="4"/>
      <c r="I992" s="4"/>
    </row>
    <row r="993" ht="14.25" customHeight="1">
      <c r="H993" s="4"/>
      <c r="I993" s="4"/>
    </row>
    <row r="994" ht="14.25" customHeight="1">
      <c r="H994" s="4"/>
      <c r="I994" s="4"/>
    </row>
    <row r="995" ht="14.25" customHeight="1">
      <c r="H995" s="4"/>
      <c r="I995" s="4"/>
    </row>
    <row r="996" ht="14.25" customHeight="1">
      <c r="H996" s="4"/>
      <c r="I996" s="4"/>
    </row>
    <row r="997" ht="14.25" customHeight="1">
      <c r="H997" s="4"/>
      <c r="I997" s="4"/>
    </row>
    <row r="998" ht="14.25" customHeight="1">
      <c r="H998" s="4"/>
      <c r="I998" s="4"/>
    </row>
    <row r="999" ht="14.25" customHeight="1">
      <c r="H999" s="4"/>
      <c r="I999" s="4"/>
    </row>
    <row r="1000" ht="14.25" customHeight="1">
      <c r="H1000" s="4"/>
      <c r="I1000" s="4"/>
    </row>
  </sheetData>
  <printOptions/>
  <pageMargins bottom="0.75" footer="0.0" header="0.0" left="0.7" right="0.7" top="0.75"/>
  <pageSetup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29"/>
    <col customWidth="1" min="2" max="2" width="37.57"/>
    <col customWidth="1" min="3" max="3" width="55.14"/>
    <col customWidth="1" min="4" max="4" width="15.43"/>
    <col customWidth="1" min="5" max="5" width="11.57"/>
    <col customWidth="1" min="6" max="6" width="51.14"/>
    <col customWidth="1" min="7" max="7" width="13.29"/>
    <col customWidth="1" min="8" max="8" width="11.71"/>
    <col customWidth="1" min="9" max="9" width="8.43"/>
    <col customWidth="1" min="10" max="10" width="13.29"/>
    <col customWidth="1" min="11" max="11" width="16.14"/>
    <col customWidth="1" min="12" max="26" width="9.29"/>
  </cols>
  <sheetData>
    <row r="1" ht="14.25" customHeight="1">
      <c r="A1" s="2" t="s">
        <v>7472</v>
      </c>
      <c r="B1" s="2"/>
      <c r="C1" s="2"/>
      <c r="D1" s="2"/>
      <c r="E1" s="2"/>
      <c r="F1" s="4"/>
      <c r="G1" s="4"/>
      <c r="H1" s="4"/>
      <c r="I1" s="4"/>
      <c r="J1" s="2"/>
      <c r="K1" s="2"/>
      <c r="L1" s="2"/>
      <c r="M1" s="2"/>
      <c r="N1" s="2"/>
      <c r="O1" s="2"/>
      <c r="P1" s="2"/>
      <c r="Q1" s="2"/>
      <c r="R1" s="2"/>
      <c r="S1" s="2"/>
      <c r="T1" s="2"/>
      <c r="U1" s="2"/>
      <c r="V1" s="2"/>
      <c r="W1" s="2"/>
      <c r="X1" s="2"/>
      <c r="Y1" s="2"/>
      <c r="Z1" s="2"/>
    </row>
    <row r="2" ht="14.25" customHeight="1">
      <c r="A2" s="2" t="s">
        <v>7331</v>
      </c>
      <c r="B2" s="2"/>
      <c r="C2" s="2"/>
      <c r="D2" s="2"/>
      <c r="E2" s="2"/>
      <c r="F2" s="4"/>
      <c r="G2" s="4"/>
      <c r="H2" s="4"/>
      <c r="I2" s="4"/>
      <c r="J2" s="2"/>
      <c r="K2" s="2"/>
      <c r="L2" s="2"/>
      <c r="M2" s="2"/>
      <c r="N2" s="2"/>
      <c r="O2" s="2"/>
      <c r="P2" s="2"/>
      <c r="Q2" s="2"/>
      <c r="R2" s="2"/>
      <c r="S2" s="2"/>
      <c r="T2" s="2"/>
      <c r="U2" s="2"/>
      <c r="V2" s="2"/>
      <c r="W2" s="2"/>
      <c r="X2" s="2"/>
      <c r="Y2" s="2"/>
      <c r="Z2" s="2"/>
    </row>
    <row r="3" ht="14.25" customHeight="1">
      <c r="A3" s="2"/>
      <c r="B3" s="2"/>
      <c r="C3" s="2"/>
      <c r="D3" s="2"/>
      <c r="E3" s="2"/>
      <c r="F3" s="4"/>
      <c r="G3" s="4"/>
      <c r="H3" s="4"/>
      <c r="I3" s="4"/>
      <c r="J3" s="2"/>
      <c r="K3" s="2"/>
      <c r="L3" s="2"/>
      <c r="M3" s="2"/>
      <c r="N3" s="2"/>
      <c r="O3" s="2"/>
      <c r="P3" s="2"/>
      <c r="Q3" s="2"/>
      <c r="R3" s="2"/>
      <c r="S3" s="2"/>
      <c r="T3" s="2"/>
      <c r="U3" s="2"/>
      <c r="V3" s="2"/>
      <c r="W3" s="2"/>
      <c r="X3" s="2"/>
      <c r="Y3" s="2"/>
      <c r="Z3" s="2"/>
    </row>
    <row r="4" ht="14.25" customHeight="1">
      <c r="A4" s="717" t="s">
        <v>7332</v>
      </c>
      <c r="B4" s="718"/>
      <c r="C4" s="718"/>
      <c r="D4" s="718"/>
      <c r="E4" s="718"/>
      <c r="F4" s="719"/>
      <c r="G4" s="719"/>
      <c r="H4" s="719"/>
      <c r="I4" s="719"/>
      <c r="J4" s="718"/>
      <c r="K4" s="718"/>
      <c r="L4" s="718"/>
      <c r="M4" s="718"/>
      <c r="N4" s="718"/>
      <c r="O4" s="718"/>
      <c r="P4" s="718"/>
      <c r="Q4" s="718"/>
      <c r="R4" s="718"/>
      <c r="S4" s="718"/>
      <c r="T4" s="718"/>
      <c r="U4" s="718"/>
      <c r="V4" s="718"/>
      <c r="W4" s="718"/>
      <c r="X4" s="718"/>
      <c r="Y4" s="718"/>
      <c r="Z4" s="718"/>
    </row>
    <row r="5" ht="14.25" customHeight="1">
      <c r="A5" s="1" t="s">
        <v>7473</v>
      </c>
      <c r="B5" s="1" t="s">
        <v>7474</v>
      </c>
      <c r="C5" s="1" t="s">
        <v>101</v>
      </c>
      <c r="D5" s="1" t="s">
        <v>7336</v>
      </c>
      <c r="E5" s="1" t="s">
        <v>97</v>
      </c>
      <c r="F5" s="1" t="s">
        <v>7338</v>
      </c>
      <c r="G5" s="17" t="s">
        <v>7339</v>
      </c>
      <c r="H5" s="17" t="s">
        <v>7340</v>
      </c>
      <c r="I5" s="1" t="s">
        <v>5288</v>
      </c>
      <c r="J5" s="1" t="s">
        <v>7341</v>
      </c>
      <c r="K5" s="1" t="s">
        <v>7342</v>
      </c>
      <c r="L5" s="1"/>
      <c r="M5" s="1"/>
      <c r="N5" s="1"/>
      <c r="O5" s="1"/>
      <c r="P5" s="1"/>
      <c r="Q5" s="1"/>
      <c r="R5" s="1"/>
      <c r="S5" s="1"/>
      <c r="T5" s="1"/>
      <c r="U5" s="1"/>
      <c r="V5" s="1"/>
      <c r="W5" s="1"/>
      <c r="X5" s="1"/>
      <c r="Y5" s="1"/>
      <c r="Z5" s="1"/>
    </row>
    <row r="6" ht="14.25" customHeight="1">
      <c r="A6" s="2" t="s">
        <v>7475</v>
      </c>
      <c r="B6" s="2" t="s">
        <v>5142</v>
      </c>
      <c r="C6" s="2" t="s">
        <v>7476</v>
      </c>
      <c r="D6" s="2" t="s">
        <v>6526</v>
      </c>
      <c r="E6" s="39">
        <v>44652.0</v>
      </c>
      <c r="F6" s="2" t="s">
        <v>7477</v>
      </c>
      <c r="G6" s="4">
        <v>50.0</v>
      </c>
      <c r="H6" s="4">
        <v>0.0</v>
      </c>
      <c r="I6" s="2">
        <v>0.0</v>
      </c>
      <c r="J6" s="2">
        <v>416.0</v>
      </c>
      <c r="K6" s="2"/>
      <c r="L6" s="2"/>
      <c r="M6" s="2"/>
      <c r="N6" s="2"/>
      <c r="O6" s="2"/>
      <c r="P6" s="2"/>
      <c r="Q6" s="2"/>
      <c r="R6" s="2"/>
      <c r="S6" s="2"/>
      <c r="T6" s="2"/>
      <c r="U6" s="2"/>
      <c r="V6" s="2"/>
      <c r="W6" s="2"/>
      <c r="X6" s="2"/>
      <c r="Y6" s="2"/>
      <c r="Z6" s="2"/>
    </row>
    <row r="7" ht="14.25" customHeight="1">
      <c r="A7" s="2" t="s">
        <v>6918</v>
      </c>
      <c r="B7" s="2" t="s">
        <v>7478</v>
      </c>
      <c r="C7" s="2" t="s">
        <v>7479</v>
      </c>
      <c r="D7" s="2" t="s">
        <v>6528</v>
      </c>
      <c r="E7" s="2" t="s">
        <v>7480</v>
      </c>
      <c r="F7" s="2" t="s">
        <v>7477</v>
      </c>
      <c r="G7" s="4">
        <v>240.0</v>
      </c>
      <c r="H7" s="4">
        <v>0.0</v>
      </c>
      <c r="I7" s="2">
        <v>0.0</v>
      </c>
      <c r="J7" s="2">
        <v>416.0</v>
      </c>
      <c r="K7" s="2"/>
      <c r="L7" s="2"/>
      <c r="M7" s="2"/>
      <c r="N7" s="2"/>
      <c r="O7" s="2"/>
      <c r="P7" s="2"/>
      <c r="Q7" s="2"/>
      <c r="R7" s="2"/>
      <c r="S7" s="2"/>
      <c r="T7" s="2"/>
      <c r="U7" s="2"/>
      <c r="V7" s="2"/>
      <c r="W7" s="2"/>
      <c r="X7" s="2"/>
      <c r="Y7" s="2"/>
      <c r="Z7" s="2"/>
    </row>
    <row r="8" ht="14.25" customHeight="1">
      <c r="A8" s="2" t="s">
        <v>7481</v>
      </c>
      <c r="B8" s="2" t="s">
        <v>7482</v>
      </c>
      <c r="C8" s="2" t="s">
        <v>7483</v>
      </c>
      <c r="D8" s="2" t="s">
        <v>6530</v>
      </c>
      <c r="E8" s="39">
        <v>44621.0</v>
      </c>
      <c r="F8" s="2" t="s">
        <v>5176</v>
      </c>
      <c r="G8" s="4">
        <v>102.68</v>
      </c>
      <c r="H8" s="4">
        <v>12.32</v>
      </c>
      <c r="I8" s="2">
        <v>12.0</v>
      </c>
      <c r="J8" s="2">
        <v>416.0</v>
      </c>
      <c r="K8" s="2"/>
      <c r="L8" s="2"/>
      <c r="M8" s="2"/>
      <c r="N8" s="2"/>
      <c r="O8" s="2"/>
      <c r="P8" s="2"/>
      <c r="Q8" s="2"/>
      <c r="R8" s="2"/>
      <c r="S8" s="2"/>
      <c r="T8" s="2"/>
      <c r="U8" s="2"/>
      <c r="V8" s="2"/>
      <c r="W8" s="2"/>
      <c r="X8" s="2"/>
      <c r="Y8" s="2"/>
      <c r="Z8" s="2"/>
    </row>
    <row r="9" ht="14.25" customHeight="1">
      <c r="A9" s="2" t="s">
        <v>7475</v>
      </c>
      <c r="B9" s="2" t="s">
        <v>5142</v>
      </c>
      <c r="C9" s="2" t="s">
        <v>7484</v>
      </c>
      <c r="D9" s="2" t="s">
        <v>6526</v>
      </c>
      <c r="E9" s="39">
        <v>44652.0</v>
      </c>
      <c r="F9" s="2" t="s">
        <v>5176</v>
      </c>
      <c r="G9" s="4">
        <v>768.79</v>
      </c>
      <c r="H9" s="4">
        <v>92.25</v>
      </c>
      <c r="I9" s="2">
        <v>12.0</v>
      </c>
      <c r="J9" s="2">
        <v>416.0</v>
      </c>
      <c r="K9" s="2"/>
      <c r="L9" s="2"/>
      <c r="M9" s="2"/>
      <c r="N9" s="2"/>
      <c r="O9" s="2"/>
      <c r="P9" s="2"/>
      <c r="Q9" s="2"/>
      <c r="R9" s="2"/>
      <c r="S9" s="2"/>
      <c r="T9" s="2"/>
      <c r="U9" s="2"/>
      <c r="V9" s="2"/>
      <c r="W9" s="2"/>
      <c r="X9" s="2"/>
      <c r="Y9" s="2"/>
      <c r="Z9" s="2"/>
    </row>
    <row r="10" ht="14.25" customHeight="1">
      <c r="A10" s="2" t="s">
        <v>7475</v>
      </c>
      <c r="B10" s="2" t="s">
        <v>5142</v>
      </c>
      <c r="C10" s="2" t="s">
        <v>7485</v>
      </c>
      <c r="D10" s="2" t="s">
        <v>6532</v>
      </c>
      <c r="E10" s="39">
        <v>44743.0</v>
      </c>
      <c r="F10" s="2" t="s">
        <v>5176</v>
      </c>
      <c r="G10" s="4">
        <v>389.29</v>
      </c>
      <c r="H10" s="4">
        <v>46.71</v>
      </c>
      <c r="I10" s="2">
        <v>12.0</v>
      </c>
      <c r="J10" s="2">
        <v>416.0</v>
      </c>
      <c r="K10" s="2"/>
      <c r="L10" s="2"/>
      <c r="M10" s="2"/>
      <c r="N10" s="2"/>
      <c r="O10" s="2"/>
      <c r="P10" s="2"/>
      <c r="Q10" s="2"/>
      <c r="R10" s="2"/>
      <c r="S10" s="2"/>
      <c r="T10" s="2"/>
      <c r="U10" s="2"/>
      <c r="V10" s="2"/>
      <c r="W10" s="2"/>
      <c r="X10" s="2"/>
      <c r="Y10" s="2"/>
      <c r="Z10" s="2"/>
    </row>
    <row r="11" ht="14.25" customHeight="1">
      <c r="A11" s="2" t="s">
        <v>7475</v>
      </c>
      <c r="B11" s="2" t="s">
        <v>5142</v>
      </c>
      <c r="C11" s="2" t="s">
        <v>7486</v>
      </c>
      <c r="D11" s="2" t="s">
        <v>6533</v>
      </c>
      <c r="E11" s="2" t="s">
        <v>7487</v>
      </c>
      <c r="F11" s="2" t="s">
        <v>5176</v>
      </c>
      <c r="G11" s="4">
        <v>113.39</v>
      </c>
      <c r="H11" s="4">
        <v>13.61</v>
      </c>
      <c r="I11" s="2">
        <v>12.0</v>
      </c>
      <c r="J11" s="2">
        <v>416.0</v>
      </c>
      <c r="K11" s="2"/>
      <c r="L11" s="2"/>
      <c r="M11" s="2"/>
      <c r="N11" s="2"/>
      <c r="O11" s="2"/>
      <c r="P11" s="2"/>
      <c r="Q11" s="2"/>
      <c r="R11" s="2"/>
      <c r="S11" s="2"/>
      <c r="T11" s="2"/>
      <c r="U11" s="2"/>
      <c r="V11" s="2"/>
      <c r="W11" s="2"/>
      <c r="X11" s="2"/>
      <c r="Y11" s="2"/>
      <c r="Z11" s="2"/>
    </row>
    <row r="12" ht="14.25" customHeight="1">
      <c r="A12" s="2" t="s">
        <v>7475</v>
      </c>
      <c r="B12" s="2" t="s">
        <v>5142</v>
      </c>
      <c r="C12" s="2" t="s">
        <v>7488</v>
      </c>
      <c r="D12" s="2" t="s">
        <v>6535</v>
      </c>
      <c r="E12" s="2" t="s">
        <v>7376</v>
      </c>
      <c r="F12" s="2" t="s">
        <v>5176</v>
      </c>
      <c r="G12" s="4">
        <v>738.08</v>
      </c>
      <c r="H12" s="4">
        <v>88.57</v>
      </c>
      <c r="I12" s="2">
        <v>12.0</v>
      </c>
      <c r="J12" s="2">
        <v>416.0</v>
      </c>
      <c r="K12" s="2"/>
      <c r="L12" s="2"/>
      <c r="M12" s="2"/>
      <c r="N12" s="2"/>
      <c r="O12" s="2"/>
      <c r="P12" s="2"/>
      <c r="Q12" s="2"/>
      <c r="R12" s="2"/>
      <c r="S12" s="2"/>
      <c r="T12" s="2"/>
      <c r="U12" s="2"/>
      <c r="V12" s="2"/>
      <c r="W12" s="2"/>
      <c r="X12" s="2"/>
      <c r="Y12" s="2"/>
      <c r="Z12" s="2"/>
    </row>
    <row r="13" ht="14.25" customHeight="1">
      <c r="A13" s="2" t="s">
        <v>7475</v>
      </c>
      <c r="B13" s="2" t="s">
        <v>5142</v>
      </c>
      <c r="C13" s="2" t="s">
        <v>7489</v>
      </c>
      <c r="D13" s="2" t="s">
        <v>6537</v>
      </c>
      <c r="E13" s="2" t="s">
        <v>7490</v>
      </c>
      <c r="F13" s="2" t="s">
        <v>5176</v>
      </c>
      <c r="G13" s="4">
        <v>642.32</v>
      </c>
      <c r="H13" s="4">
        <v>77.08</v>
      </c>
      <c r="I13" s="2">
        <v>12.0</v>
      </c>
      <c r="J13" s="2">
        <v>416.0</v>
      </c>
      <c r="K13" s="2"/>
      <c r="L13" s="2"/>
      <c r="M13" s="2"/>
      <c r="N13" s="2"/>
      <c r="O13" s="2"/>
      <c r="P13" s="2"/>
      <c r="Q13" s="2"/>
      <c r="R13" s="2"/>
      <c r="S13" s="2"/>
      <c r="T13" s="2"/>
      <c r="U13" s="2"/>
      <c r="V13" s="2"/>
      <c r="W13" s="2"/>
      <c r="X13" s="2"/>
      <c r="Y13" s="2"/>
      <c r="Z13" s="2"/>
    </row>
    <row r="14" ht="14.25" customHeight="1">
      <c r="A14" s="2" t="s">
        <v>7481</v>
      </c>
      <c r="B14" s="2" t="s">
        <v>7482</v>
      </c>
      <c r="C14" s="2" t="s">
        <v>7491</v>
      </c>
      <c r="D14" s="2" t="s">
        <v>6539</v>
      </c>
      <c r="E14" s="2" t="s">
        <v>7381</v>
      </c>
      <c r="F14" s="2" t="s">
        <v>5176</v>
      </c>
      <c r="G14" s="4">
        <v>89.29</v>
      </c>
      <c r="H14" s="4">
        <v>10.71</v>
      </c>
      <c r="I14" s="2">
        <v>12.0</v>
      </c>
      <c r="J14" s="2">
        <v>330.0</v>
      </c>
      <c r="K14" s="2"/>
      <c r="L14" s="2"/>
      <c r="M14" s="2"/>
      <c r="N14" s="2"/>
      <c r="O14" s="2"/>
      <c r="P14" s="2"/>
      <c r="Q14" s="2"/>
      <c r="R14" s="2"/>
      <c r="S14" s="2"/>
      <c r="T14" s="2"/>
      <c r="U14" s="2"/>
      <c r="V14" s="2"/>
      <c r="W14" s="2"/>
      <c r="X14" s="2"/>
      <c r="Y14" s="2"/>
      <c r="Z14" s="2"/>
    </row>
    <row r="15" ht="14.25" customHeight="1">
      <c r="A15" s="2" t="s">
        <v>7492</v>
      </c>
      <c r="B15" s="2" t="s">
        <v>7493</v>
      </c>
      <c r="C15" s="2" t="s">
        <v>7494</v>
      </c>
      <c r="D15" s="2" t="s">
        <v>7064</v>
      </c>
      <c r="E15" s="39">
        <v>44682.0</v>
      </c>
      <c r="F15" s="2" t="s">
        <v>68</v>
      </c>
      <c r="G15" s="4">
        <v>15300.0</v>
      </c>
      <c r="H15" s="4">
        <v>0.0</v>
      </c>
      <c r="I15" s="2">
        <v>0.0</v>
      </c>
      <c r="J15" s="2" t="s">
        <v>7495</v>
      </c>
      <c r="K15" s="2"/>
      <c r="L15" s="2"/>
      <c r="M15" s="2"/>
      <c r="N15" s="2"/>
      <c r="O15" s="2"/>
      <c r="P15" s="2"/>
      <c r="Q15" s="2"/>
      <c r="R15" s="2"/>
      <c r="S15" s="2"/>
      <c r="T15" s="2"/>
      <c r="U15" s="2"/>
      <c r="V15" s="2"/>
      <c r="W15" s="2"/>
      <c r="X15" s="2"/>
      <c r="Y15" s="2"/>
      <c r="Z15" s="2"/>
    </row>
    <row r="16" ht="14.25" customHeight="1">
      <c r="A16" s="2" t="s">
        <v>7496</v>
      </c>
      <c r="B16" s="2" t="s">
        <v>7497</v>
      </c>
      <c r="C16" s="2" t="s">
        <v>7498</v>
      </c>
      <c r="D16" s="2" t="s">
        <v>7067</v>
      </c>
      <c r="E16" s="2" t="s">
        <v>7490</v>
      </c>
      <c r="F16" s="2" t="s">
        <v>68</v>
      </c>
      <c r="G16" s="4">
        <v>750.0</v>
      </c>
      <c r="H16" s="4">
        <v>0.0</v>
      </c>
      <c r="I16" s="2">
        <v>0.0</v>
      </c>
      <c r="J16" s="2">
        <v>412.0</v>
      </c>
      <c r="K16" s="2"/>
      <c r="L16" s="2"/>
      <c r="M16" s="2"/>
      <c r="N16" s="2"/>
      <c r="O16" s="2"/>
      <c r="P16" s="2"/>
      <c r="Q16" s="2"/>
      <c r="R16" s="2"/>
      <c r="S16" s="2"/>
      <c r="T16" s="2"/>
      <c r="U16" s="2"/>
      <c r="V16" s="2"/>
      <c r="W16" s="2"/>
      <c r="X16" s="2"/>
      <c r="Y16" s="2"/>
      <c r="Z16" s="2"/>
    </row>
    <row r="17" ht="14.25" customHeight="1">
      <c r="A17" s="2" t="s">
        <v>7257</v>
      </c>
      <c r="B17" s="2" t="s">
        <v>7499</v>
      </c>
      <c r="C17" s="2" t="s">
        <v>7500</v>
      </c>
      <c r="D17" s="2" t="s">
        <v>7070</v>
      </c>
      <c r="E17" s="39">
        <v>44359.0</v>
      </c>
      <c r="F17" s="2" t="s">
        <v>5673</v>
      </c>
      <c r="G17" s="4">
        <v>4410.0</v>
      </c>
      <c r="H17" s="4">
        <v>529.2</v>
      </c>
      <c r="I17" s="2">
        <v>12.0</v>
      </c>
      <c r="J17" s="2">
        <v>311.0</v>
      </c>
      <c r="K17" s="2" t="s">
        <v>5681</v>
      </c>
      <c r="L17" s="2"/>
      <c r="M17" s="2"/>
      <c r="N17" s="2"/>
      <c r="O17" s="2"/>
      <c r="P17" s="2"/>
      <c r="Q17" s="2"/>
      <c r="R17" s="2"/>
      <c r="S17" s="2"/>
      <c r="T17" s="2"/>
      <c r="U17" s="2"/>
      <c r="V17" s="2"/>
      <c r="W17" s="2"/>
      <c r="X17" s="2"/>
      <c r="Y17" s="2"/>
      <c r="Z17" s="2"/>
    </row>
    <row r="18" ht="14.25" customHeight="1">
      <c r="A18" s="2" t="s">
        <v>7257</v>
      </c>
      <c r="B18" s="2" t="s">
        <v>7499</v>
      </c>
      <c r="C18" s="2" t="s">
        <v>7501</v>
      </c>
      <c r="D18" s="2" t="s">
        <v>7502</v>
      </c>
      <c r="E18" s="39">
        <v>44835.0</v>
      </c>
      <c r="F18" s="2" t="s">
        <v>5673</v>
      </c>
      <c r="G18" s="4">
        <v>133465.6</v>
      </c>
      <c r="H18" s="4">
        <v>16015.87</v>
      </c>
      <c r="I18" s="2">
        <v>12.0</v>
      </c>
      <c r="J18" s="2" t="s">
        <v>7503</v>
      </c>
      <c r="K18" s="2" t="s">
        <v>7504</v>
      </c>
      <c r="L18" s="2"/>
      <c r="M18" s="2"/>
      <c r="N18" s="2"/>
      <c r="O18" s="2"/>
      <c r="P18" s="2"/>
      <c r="Q18" s="2"/>
      <c r="R18" s="2"/>
      <c r="S18" s="2"/>
      <c r="T18" s="2"/>
      <c r="U18" s="2"/>
      <c r="V18" s="2"/>
      <c r="W18" s="2"/>
      <c r="X18" s="2"/>
      <c r="Y18" s="2"/>
      <c r="Z18" s="2"/>
    </row>
    <row r="19" ht="14.25" customHeight="1">
      <c r="A19" s="2" t="s">
        <v>7257</v>
      </c>
      <c r="B19" s="2" t="s">
        <v>7499</v>
      </c>
      <c r="C19" s="2" t="s">
        <v>7505</v>
      </c>
      <c r="D19" s="2" t="s">
        <v>7506</v>
      </c>
      <c r="E19" s="39">
        <v>44835.0</v>
      </c>
      <c r="F19" s="2" t="s">
        <v>5673</v>
      </c>
      <c r="G19" s="4">
        <v>536469.2</v>
      </c>
      <c r="H19" s="4">
        <v>64376.3</v>
      </c>
      <c r="I19" s="2">
        <v>12.0</v>
      </c>
      <c r="J19" s="2">
        <v>310.0</v>
      </c>
      <c r="K19" s="2" t="s">
        <v>5684</v>
      </c>
      <c r="L19" s="2"/>
      <c r="M19" s="2"/>
      <c r="N19" s="2"/>
      <c r="O19" s="2"/>
      <c r="P19" s="2"/>
      <c r="Q19" s="2"/>
      <c r="R19" s="2"/>
      <c r="S19" s="2"/>
      <c r="T19" s="2"/>
      <c r="U19" s="2"/>
      <c r="V19" s="2"/>
      <c r="W19" s="2"/>
      <c r="X19" s="2"/>
      <c r="Y19" s="2"/>
      <c r="Z19" s="2"/>
    </row>
    <row r="20" ht="14.25" customHeight="1">
      <c r="A20" s="2" t="s">
        <v>7265</v>
      </c>
      <c r="B20" s="2" t="s">
        <v>5694</v>
      </c>
      <c r="C20" s="2" t="s">
        <v>7507</v>
      </c>
      <c r="D20" s="2" t="s">
        <v>7508</v>
      </c>
      <c r="E20" s="2" t="s">
        <v>7509</v>
      </c>
      <c r="F20" s="2" t="s">
        <v>5673</v>
      </c>
      <c r="G20" s="4">
        <v>1284.02</v>
      </c>
      <c r="H20" s="4">
        <v>154.08</v>
      </c>
      <c r="I20" s="2">
        <v>12.0</v>
      </c>
      <c r="J20" s="2">
        <v>330.0</v>
      </c>
      <c r="K20" s="2"/>
      <c r="L20" s="2"/>
      <c r="M20" s="2"/>
      <c r="N20" s="2"/>
      <c r="O20" s="2"/>
      <c r="P20" s="2"/>
      <c r="Q20" s="2"/>
      <c r="R20" s="2"/>
      <c r="S20" s="2"/>
      <c r="T20" s="2"/>
      <c r="U20" s="2"/>
      <c r="V20" s="2"/>
      <c r="W20" s="2"/>
      <c r="X20" s="2"/>
      <c r="Y20" s="2"/>
      <c r="Z20" s="2"/>
    </row>
    <row r="21" ht="14.25" customHeight="1">
      <c r="A21" s="2" t="s">
        <v>7287</v>
      </c>
      <c r="B21" s="2" t="s">
        <v>5674</v>
      </c>
      <c r="C21" s="2" t="s">
        <v>7510</v>
      </c>
      <c r="D21" s="2" t="s">
        <v>7511</v>
      </c>
      <c r="E21" s="39">
        <v>44208.0</v>
      </c>
      <c r="F21" s="2" t="s">
        <v>5673</v>
      </c>
      <c r="G21" s="4">
        <v>50000.0</v>
      </c>
      <c r="H21" s="4">
        <v>6000.0</v>
      </c>
      <c r="I21" s="2">
        <v>12.0</v>
      </c>
      <c r="J21" s="2">
        <v>330.0</v>
      </c>
      <c r="K21" s="2"/>
      <c r="L21" s="2"/>
      <c r="M21" s="2"/>
      <c r="N21" s="2"/>
      <c r="O21" s="2"/>
      <c r="P21" s="2"/>
      <c r="Q21" s="2"/>
      <c r="R21" s="2"/>
      <c r="S21" s="2"/>
      <c r="T21" s="2"/>
      <c r="U21" s="2"/>
      <c r="V21" s="2"/>
      <c r="W21" s="2"/>
      <c r="X21" s="2"/>
      <c r="Y21" s="2"/>
      <c r="Z21" s="2"/>
    </row>
    <row r="22" ht="14.25" customHeight="1">
      <c r="A22" s="2" t="s">
        <v>7285</v>
      </c>
      <c r="B22" s="2" t="s">
        <v>7512</v>
      </c>
      <c r="C22" s="2" t="s">
        <v>7513</v>
      </c>
      <c r="D22" s="2" t="s">
        <v>7084</v>
      </c>
      <c r="E22" s="2" t="s">
        <v>7514</v>
      </c>
      <c r="F22" s="2" t="s">
        <v>5673</v>
      </c>
      <c r="G22" s="4">
        <v>178.57</v>
      </c>
      <c r="H22" s="4">
        <v>21.43</v>
      </c>
      <c r="I22" s="2">
        <v>12.0</v>
      </c>
      <c r="J22" s="2">
        <v>424.0</v>
      </c>
      <c r="K22" s="2"/>
      <c r="L22" s="2"/>
      <c r="M22" s="2"/>
      <c r="N22" s="2"/>
      <c r="O22" s="2"/>
      <c r="P22" s="2"/>
      <c r="Q22" s="2"/>
      <c r="R22" s="2"/>
      <c r="S22" s="2"/>
      <c r="T22" s="2"/>
      <c r="U22" s="2"/>
      <c r="V22" s="2"/>
      <c r="W22" s="2"/>
      <c r="X22" s="2"/>
      <c r="Y22" s="2"/>
      <c r="Z22" s="2"/>
    </row>
    <row r="23" ht="14.25" customHeight="1">
      <c r="A23" s="2" t="s">
        <v>7515</v>
      </c>
      <c r="B23" s="2" t="s">
        <v>7516</v>
      </c>
      <c r="C23" s="2" t="s">
        <v>7517</v>
      </c>
      <c r="D23" s="2" t="s">
        <v>7087</v>
      </c>
      <c r="E23" s="2" t="s">
        <v>7487</v>
      </c>
      <c r="F23" s="2" t="s">
        <v>5673</v>
      </c>
      <c r="G23" s="4">
        <v>401.79</v>
      </c>
      <c r="H23" s="4">
        <v>48.21</v>
      </c>
      <c r="I23" s="2">
        <v>12.0</v>
      </c>
      <c r="J23" s="2" t="s">
        <v>7518</v>
      </c>
      <c r="K23" s="2"/>
      <c r="L23" s="2"/>
      <c r="M23" s="2"/>
      <c r="N23" s="2"/>
      <c r="O23" s="2"/>
      <c r="P23" s="2"/>
      <c r="Q23" s="2"/>
      <c r="R23" s="2"/>
      <c r="S23" s="2"/>
      <c r="T23" s="2"/>
      <c r="U23" s="2"/>
      <c r="V23" s="2"/>
      <c r="W23" s="2"/>
      <c r="X23" s="2"/>
      <c r="Y23" s="2"/>
      <c r="Z23" s="2"/>
    </row>
    <row r="24" ht="14.25" customHeight="1">
      <c r="A24" s="2" t="s">
        <v>7515</v>
      </c>
      <c r="B24" s="2" t="s">
        <v>7516</v>
      </c>
      <c r="C24" s="2" t="s">
        <v>7519</v>
      </c>
      <c r="D24" s="2" t="s">
        <v>7087</v>
      </c>
      <c r="E24" s="2" t="s">
        <v>7487</v>
      </c>
      <c r="F24" s="2" t="s">
        <v>5673</v>
      </c>
      <c r="G24" s="4">
        <v>294.64</v>
      </c>
      <c r="H24" s="4">
        <v>35.36</v>
      </c>
      <c r="I24" s="2">
        <v>12.0</v>
      </c>
      <c r="J24" s="2" t="s">
        <v>7518</v>
      </c>
      <c r="K24" s="2"/>
      <c r="L24" s="2"/>
      <c r="M24" s="2"/>
      <c r="N24" s="2"/>
      <c r="O24" s="2"/>
      <c r="P24" s="2"/>
      <c r="Q24" s="2"/>
      <c r="R24" s="2"/>
      <c r="S24" s="2"/>
      <c r="T24" s="2"/>
      <c r="U24" s="2"/>
      <c r="V24" s="2"/>
      <c r="W24" s="2"/>
      <c r="X24" s="2"/>
      <c r="Y24" s="2"/>
      <c r="Z24" s="2"/>
    </row>
    <row r="25" ht="14.25" customHeight="1">
      <c r="A25" s="2" t="s">
        <v>7520</v>
      </c>
      <c r="B25" s="2" t="s">
        <v>7521</v>
      </c>
      <c r="C25" s="2" t="s">
        <v>7522</v>
      </c>
      <c r="D25" s="2" t="s">
        <v>7091</v>
      </c>
      <c r="E25" s="2" t="s">
        <v>7523</v>
      </c>
      <c r="F25" s="2" t="s">
        <v>5673</v>
      </c>
      <c r="G25" s="4">
        <v>6680.36</v>
      </c>
      <c r="H25" s="4">
        <v>801.64</v>
      </c>
      <c r="I25" s="2">
        <v>12.0</v>
      </c>
      <c r="J25" s="2">
        <v>423.0</v>
      </c>
      <c r="K25" s="2"/>
      <c r="L25" s="2"/>
      <c r="M25" s="2"/>
      <c r="N25" s="2"/>
      <c r="O25" s="2"/>
      <c r="P25" s="2"/>
      <c r="Q25" s="2"/>
      <c r="R25" s="2"/>
      <c r="S25" s="2"/>
      <c r="T25" s="2"/>
      <c r="U25" s="2"/>
      <c r="V25" s="2"/>
      <c r="W25" s="2"/>
      <c r="X25" s="2"/>
      <c r="Y25" s="2"/>
      <c r="Z25" s="2"/>
    </row>
    <row r="26" ht="14.25" customHeight="1">
      <c r="A26" s="2"/>
      <c r="B26" s="2"/>
      <c r="C26" s="2"/>
      <c r="D26" s="2"/>
      <c r="E26" s="2"/>
      <c r="F26" s="720" t="s">
        <v>7524</v>
      </c>
      <c r="G26" s="721">
        <f t="shared" ref="G26:H26" si="1">SUM(G6:G25)</f>
        <v>752368.02</v>
      </c>
      <c r="H26" s="721">
        <f t="shared" si="1"/>
        <v>88323.34</v>
      </c>
      <c r="I26" s="2"/>
      <c r="J26" s="2"/>
      <c r="K26" s="2"/>
      <c r="L26" s="2"/>
      <c r="M26" s="2"/>
      <c r="N26" s="2"/>
      <c r="O26" s="2"/>
      <c r="P26" s="2"/>
      <c r="Q26" s="2"/>
      <c r="R26" s="2"/>
      <c r="S26" s="2"/>
      <c r="T26" s="2"/>
      <c r="U26" s="2"/>
      <c r="V26" s="2"/>
      <c r="W26" s="2"/>
      <c r="X26" s="2"/>
      <c r="Y26" s="2"/>
      <c r="Z26" s="2"/>
    </row>
    <row r="27" ht="14.25" customHeight="1">
      <c r="A27" s="2"/>
      <c r="B27" s="2"/>
      <c r="C27" s="2"/>
      <c r="D27" s="2"/>
      <c r="E27" s="2"/>
      <c r="F27" s="2"/>
      <c r="G27" s="4"/>
      <c r="H27" s="4"/>
      <c r="I27" s="2"/>
      <c r="J27" s="2"/>
      <c r="K27" s="2"/>
      <c r="L27" s="2"/>
      <c r="M27" s="2"/>
      <c r="N27" s="2"/>
      <c r="O27" s="2"/>
      <c r="P27" s="2"/>
      <c r="Q27" s="2"/>
      <c r="R27" s="2"/>
      <c r="S27" s="2"/>
      <c r="T27" s="2"/>
      <c r="U27" s="2"/>
      <c r="V27" s="2"/>
      <c r="W27" s="2"/>
      <c r="X27" s="2"/>
      <c r="Y27" s="2"/>
      <c r="Z27" s="2"/>
    </row>
    <row r="28" ht="14.25" customHeight="1">
      <c r="A28" s="2"/>
      <c r="B28" s="2"/>
      <c r="C28" s="2"/>
      <c r="D28" s="2"/>
      <c r="E28" s="2"/>
      <c r="F28" s="2" t="s">
        <v>5176</v>
      </c>
      <c r="G28" s="4">
        <f t="shared" ref="G28:H28" si="2">SUMIF($F$6:$H$25,$F28,G$6:G$25)</f>
        <v>2843.84</v>
      </c>
      <c r="H28" s="4">
        <f t="shared" si="2"/>
        <v>341.25</v>
      </c>
      <c r="I28" s="2"/>
      <c r="J28" s="2"/>
      <c r="K28" s="2"/>
      <c r="L28" s="2"/>
      <c r="M28" s="2"/>
      <c r="N28" s="2"/>
      <c r="O28" s="2"/>
      <c r="P28" s="2"/>
      <c r="Q28" s="2"/>
      <c r="R28" s="2"/>
      <c r="S28" s="2"/>
      <c r="T28" s="2"/>
      <c r="U28" s="2"/>
      <c r="V28" s="2"/>
      <c r="W28" s="2"/>
      <c r="X28" s="2"/>
      <c r="Y28" s="2"/>
      <c r="Z28" s="2"/>
    </row>
    <row r="29" ht="14.25" customHeight="1">
      <c r="A29" s="2"/>
      <c r="B29" s="2"/>
      <c r="C29" s="2"/>
      <c r="D29" s="2"/>
      <c r="E29" s="2"/>
      <c r="F29" s="2" t="s">
        <v>7477</v>
      </c>
      <c r="G29" s="4">
        <f t="shared" ref="G29:H29" si="3">SUMIF($F$6:$H$25,$F29,G$6:G$25)</f>
        <v>290</v>
      </c>
      <c r="H29" s="4">
        <f t="shared" si="3"/>
        <v>0</v>
      </c>
      <c r="I29" s="2"/>
      <c r="J29" s="2"/>
      <c r="K29" s="2"/>
      <c r="L29" s="2"/>
      <c r="M29" s="2"/>
      <c r="N29" s="2"/>
      <c r="O29" s="2"/>
      <c r="P29" s="2"/>
      <c r="Q29" s="2"/>
      <c r="R29" s="2"/>
      <c r="S29" s="2"/>
      <c r="T29" s="2"/>
      <c r="U29" s="2"/>
      <c r="V29" s="2"/>
      <c r="W29" s="2"/>
      <c r="X29" s="2"/>
      <c r="Y29" s="2"/>
      <c r="Z29" s="2"/>
    </row>
    <row r="30" ht="14.25" customHeight="1">
      <c r="A30" s="2"/>
      <c r="B30" s="2"/>
      <c r="C30" s="2"/>
      <c r="D30" s="2"/>
      <c r="E30" s="2"/>
      <c r="F30" s="2" t="s">
        <v>5673</v>
      </c>
      <c r="G30" s="4">
        <f t="shared" ref="G30:H30" si="4">SUMIF($F$6:$H$25,$F30,G$6:G$25)</f>
        <v>733184.18</v>
      </c>
      <c r="H30" s="4">
        <f t="shared" si="4"/>
        <v>87982.09</v>
      </c>
      <c r="I30" s="2"/>
      <c r="J30" s="18" t="str">
        <f t="shared" ref="J30:J31" si="6">G30-#REF!</f>
        <v>#REF!</v>
      </c>
      <c r="K30" s="2"/>
      <c r="L30" s="2"/>
      <c r="M30" s="2"/>
      <c r="N30" s="2"/>
      <c r="O30" s="2"/>
      <c r="P30" s="2"/>
      <c r="Q30" s="2"/>
      <c r="R30" s="2"/>
      <c r="S30" s="2"/>
      <c r="T30" s="2"/>
      <c r="U30" s="2"/>
      <c r="V30" s="2"/>
      <c r="W30" s="2"/>
      <c r="X30" s="2"/>
      <c r="Y30" s="2"/>
      <c r="Z30" s="2"/>
    </row>
    <row r="31" ht="14.25" customHeight="1">
      <c r="A31" s="2"/>
      <c r="B31" s="2"/>
      <c r="C31" s="2"/>
      <c r="D31" s="2"/>
      <c r="E31" s="2"/>
      <c r="F31" s="2" t="s">
        <v>68</v>
      </c>
      <c r="G31" s="4">
        <f t="shared" ref="G31:H31" si="5">SUMIF($F$6:$H$25,$F31,G$6:G$25)</f>
        <v>16050</v>
      </c>
      <c r="H31" s="4">
        <f t="shared" si="5"/>
        <v>0</v>
      </c>
      <c r="I31" s="2"/>
      <c r="J31" s="18" t="str">
        <f t="shared" si="6"/>
        <v>#REF!</v>
      </c>
      <c r="K31" s="2"/>
      <c r="L31" s="2"/>
      <c r="M31" s="2"/>
      <c r="N31" s="2"/>
      <c r="O31" s="2"/>
      <c r="P31" s="2"/>
      <c r="Q31" s="2"/>
      <c r="R31" s="2"/>
      <c r="S31" s="2"/>
      <c r="T31" s="2"/>
      <c r="U31" s="2"/>
      <c r="V31" s="2"/>
      <c r="W31" s="2"/>
      <c r="X31" s="2"/>
      <c r="Y31" s="2"/>
      <c r="Z31" s="2"/>
    </row>
    <row r="32" ht="14.25" customHeight="1">
      <c r="A32" s="2"/>
      <c r="B32" s="2"/>
      <c r="C32" s="2"/>
      <c r="D32" s="2"/>
      <c r="E32" s="2"/>
      <c r="F32" s="2"/>
      <c r="G32" s="4">
        <f t="shared" ref="G32:H32" si="7">SUM(G28:G31)-G26</f>
        <v>0</v>
      </c>
      <c r="H32" s="4">
        <f t="shared" si="7"/>
        <v>0</v>
      </c>
      <c r="I32" s="2"/>
      <c r="J32" s="2"/>
      <c r="K32" s="2"/>
      <c r="L32" s="2"/>
      <c r="M32" s="2"/>
      <c r="N32" s="2"/>
      <c r="O32" s="2"/>
      <c r="P32" s="2"/>
      <c r="Q32" s="2"/>
      <c r="R32" s="2"/>
      <c r="S32" s="2"/>
      <c r="T32" s="2"/>
      <c r="U32" s="2"/>
      <c r="V32" s="2"/>
      <c r="W32" s="2"/>
      <c r="X32" s="2"/>
      <c r="Y32" s="2"/>
      <c r="Z32" s="2"/>
    </row>
    <row r="33" ht="14.25" customHeight="1">
      <c r="A33" s="2" t="s">
        <v>7525</v>
      </c>
      <c r="B33" s="2"/>
      <c r="C33" s="2"/>
      <c r="D33" s="2"/>
      <c r="E33" s="2"/>
      <c r="F33" s="2"/>
      <c r="G33" s="4"/>
      <c r="H33" s="4"/>
      <c r="I33" s="2"/>
      <c r="J33" s="2"/>
      <c r="K33" s="2"/>
      <c r="L33" s="2"/>
      <c r="M33" s="2"/>
      <c r="N33" s="2"/>
      <c r="O33" s="2"/>
      <c r="P33" s="2"/>
      <c r="Q33" s="2"/>
      <c r="R33" s="2"/>
      <c r="S33" s="2"/>
      <c r="T33" s="2"/>
      <c r="U33" s="2"/>
      <c r="V33" s="2"/>
      <c r="W33" s="2"/>
      <c r="X33" s="2"/>
      <c r="Y33" s="2"/>
      <c r="Z33" s="2"/>
    </row>
    <row r="34" ht="14.25" customHeight="1">
      <c r="A34" s="2" t="s">
        <v>7257</v>
      </c>
      <c r="B34" s="2" t="s">
        <v>7499</v>
      </c>
      <c r="C34" s="2" t="s">
        <v>7500</v>
      </c>
      <c r="D34" s="2" t="s">
        <v>7526</v>
      </c>
      <c r="E34" s="39">
        <v>44743.0</v>
      </c>
      <c r="F34" s="2" t="s">
        <v>5673</v>
      </c>
      <c r="G34" s="4">
        <v>4410.0</v>
      </c>
      <c r="H34" s="4">
        <v>529.2</v>
      </c>
      <c r="I34" s="2">
        <v>12.0</v>
      </c>
      <c r="J34" s="2">
        <v>311.0</v>
      </c>
      <c r="K34" s="2" t="s">
        <v>5681</v>
      </c>
      <c r="L34" s="2" t="s">
        <v>7527</v>
      </c>
      <c r="M34" s="2"/>
      <c r="N34" s="2"/>
      <c r="O34" s="2"/>
      <c r="P34" s="2"/>
      <c r="Q34" s="2"/>
      <c r="R34" s="2"/>
      <c r="S34" s="2"/>
      <c r="T34" s="2"/>
      <c r="U34" s="2"/>
      <c r="V34" s="2"/>
      <c r="W34" s="2"/>
      <c r="X34" s="2"/>
      <c r="Y34" s="2"/>
      <c r="Z34" s="2"/>
    </row>
    <row r="35" ht="14.25" customHeight="1">
      <c r="A35" s="2" t="s">
        <v>7257</v>
      </c>
      <c r="B35" s="2" t="s">
        <v>7499</v>
      </c>
      <c r="C35" s="2" t="s">
        <v>7501</v>
      </c>
      <c r="D35" s="2" t="s">
        <v>7528</v>
      </c>
      <c r="E35" s="39">
        <v>44835.0</v>
      </c>
      <c r="F35" s="2" t="s">
        <v>5673</v>
      </c>
      <c r="G35" s="4">
        <v>133465.6</v>
      </c>
      <c r="H35" s="4">
        <v>16015.87</v>
      </c>
      <c r="I35" s="2">
        <v>12.0</v>
      </c>
      <c r="J35" s="2" t="s">
        <v>7503</v>
      </c>
      <c r="K35" s="2" t="s">
        <v>7504</v>
      </c>
      <c r="L35" s="2" t="s">
        <v>7527</v>
      </c>
      <c r="M35" s="2"/>
      <c r="N35" s="2"/>
      <c r="O35" s="2"/>
      <c r="P35" s="2"/>
      <c r="Q35" s="2"/>
      <c r="R35" s="2"/>
      <c r="S35" s="2"/>
      <c r="T35" s="2"/>
      <c r="U35" s="2"/>
      <c r="V35" s="2"/>
      <c r="W35" s="2"/>
      <c r="X35" s="2"/>
      <c r="Y35" s="2"/>
      <c r="Z35" s="2"/>
    </row>
    <row r="36" ht="14.25" customHeight="1">
      <c r="A36" s="2" t="s">
        <v>7257</v>
      </c>
      <c r="B36" s="2" t="s">
        <v>7499</v>
      </c>
      <c r="C36" s="2" t="s">
        <v>7501</v>
      </c>
      <c r="D36" s="2" t="s">
        <v>7073</v>
      </c>
      <c r="E36" s="39">
        <v>44359.0</v>
      </c>
      <c r="F36" s="2" t="s">
        <v>5673</v>
      </c>
      <c r="G36" s="4">
        <v>133465.6</v>
      </c>
      <c r="H36" s="4">
        <v>16015.87</v>
      </c>
      <c r="I36" s="2">
        <v>12.0</v>
      </c>
      <c r="J36" s="2" t="s">
        <v>7503</v>
      </c>
      <c r="K36" s="2" t="s">
        <v>7504</v>
      </c>
      <c r="L36" s="2" t="s">
        <v>7527</v>
      </c>
      <c r="M36" s="2"/>
      <c r="N36" s="2"/>
      <c r="O36" s="2"/>
      <c r="P36" s="2"/>
      <c r="Q36" s="2"/>
      <c r="R36" s="2"/>
      <c r="S36" s="2"/>
      <c r="T36" s="2"/>
      <c r="U36" s="2"/>
      <c r="V36" s="2"/>
      <c r="W36" s="2"/>
      <c r="X36" s="2"/>
      <c r="Y36" s="2"/>
      <c r="Z36" s="2"/>
    </row>
    <row r="37" ht="14.25" customHeight="1">
      <c r="A37" s="2"/>
      <c r="B37" s="2"/>
      <c r="C37" s="2"/>
      <c r="D37" s="2"/>
      <c r="E37" s="2"/>
      <c r="F37" s="2"/>
      <c r="G37" s="4"/>
      <c r="H37" s="4"/>
      <c r="I37" s="2"/>
      <c r="J37" s="2"/>
      <c r="K37" s="2"/>
      <c r="L37" s="2"/>
      <c r="M37" s="2"/>
      <c r="N37" s="2"/>
      <c r="O37" s="2"/>
      <c r="P37" s="2"/>
      <c r="Q37" s="2"/>
      <c r="R37" s="2"/>
      <c r="S37" s="2"/>
      <c r="T37" s="2"/>
      <c r="U37" s="2"/>
      <c r="V37" s="2"/>
      <c r="W37" s="2"/>
      <c r="X37" s="2"/>
      <c r="Y37" s="2"/>
      <c r="Z37" s="2"/>
    </row>
    <row r="38" ht="14.25" customHeight="1">
      <c r="A38" s="2"/>
      <c r="B38" s="2"/>
      <c r="C38" s="2"/>
      <c r="D38" s="2"/>
      <c r="E38" s="2"/>
      <c r="F38" s="2"/>
      <c r="G38" s="4"/>
      <c r="H38" s="4"/>
      <c r="I38" s="2"/>
      <c r="J38" s="2"/>
      <c r="K38" s="2"/>
      <c r="L38" s="2"/>
      <c r="M38" s="2"/>
      <c r="N38" s="2"/>
      <c r="O38" s="2"/>
      <c r="P38" s="2"/>
      <c r="Q38" s="2"/>
      <c r="R38" s="2"/>
      <c r="S38" s="2"/>
      <c r="T38" s="2"/>
      <c r="U38" s="2"/>
      <c r="V38" s="2"/>
      <c r="W38" s="2"/>
      <c r="X38" s="2"/>
      <c r="Y38" s="2"/>
      <c r="Z38" s="2"/>
    </row>
    <row r="39" ht="14.25" customHeight="1">
      <c r="A39" s="2"/>
      <c r="B39" s="2"/>
      <c r="C39" s="2"/>
      <c r="D39" s="2"/>
      <c r="E39" s="2"/>
      <c r="F39" s="2"/>
      <c r="G39" s="4"/>
      <c r="H39" s="4"/>
      <c r="I39" s="2"/>
      <c r="J39" s="2"/>
      <c r="K39" s="2"/>
      <c r="L39" s="2"/>
      <c r="M39" s="2"/>
      <c r="N39" s="2"/>
      <c r="O39" s="2"/>
      <c r="P39" s="2"/>
      <c r="Q39" s="2"/>
      <c r="R39" s="2"/>
      <c r="S39" s="2"/>
      <c r="T39" s="2"/>
      <c r="U39" s="2"/>
      <c r="V39" s="2"/>
      <c r="W39" s="2"/>
      <c r="X39" s="2"/>
      <c r="Y39" s="2"/>
      <c r="Z39" s="2"/>
    </row>
    <row r="40" ht="14.25" customHeight="1">
      <c r="A40" s="717" t="s">
        <v>7384</v>
      </c>
      <c r="B40" s="718"/>
      <c r="C40" s="718"/>
      <c r="D40" s="718"/>
      <c r="E40" s="718"/>
      <c r="F40" s="719"/>
      <c r="G40" s="719"/>
      <c r="H40" s="719"/>
      <c r="I40" s="719"/>
      <c r="J40" s="718"/>
      <c r="K40" s="718"/>
      <c r="L40" s="718"/>
      <c r="M40" s="718"/>
      <c r="N40" s="718"/>
      <c r="O40" s="718"/>
      <c r="P40" s="718"/>
      <c r="Q40" s="718"/>
      <c r="R40" s="718"/>
      <c r="S40" s="718"/>
      <c r="T40" s="718"/>
      <c r="U40" s="718"/>
      <c r="V40" s="718"/>
      <c r="W40" s="718"/>
      <c r="X40" s="718"/>
      <c r="Y40" s="718"/>
      <c r="Z40" s="718"/>
    </row>
    <row r="41" ht="14.25" customHeight="1">
      <c r="A41" s="2"/>
      <c r="B41" s="2"/>
      <c r="C41" s="2"/>
      <c r="D41" s="2"/>
      <c r="E41" s="2"/>
      <c r="F41" s="2"/>
      <c r="G41" s="4"/>
      <c r="H41" s="4"/>
      <c r="I41" s="2"/>
      <c r="J41" s="2"/>
      <c r="K41" s="2"/>
      <c r="L41" s="2"/>
      <c r="M41" s="2"/>
      <c r="N41" s="2"/>
      <c r="O41" s="2"/>
      <c r="P41" s="2"/>
      <c r="Q41" s="2"/>
      <c r="R41" s="2"/>
      <c r="S41" s="2"/>
      <c r="T41" s="2"/>
      <c r="U41" s="2"/>
      <c r="V41" s="2"/>
      <c r="W41" s="2"/>
      <c r="X41" s="2"/>
      <c r="Y41" s="2"/>
      <c r="Z41" s="2"/>
    </row>
    <row r="42" ht="14.25" customHeight="1">
      <c r="A42" s="1" t="s">
        <v>7473</v>
      </c>
      <c r="B42" s="1" t="s">
        <v>7474</v>
      </c>
      <c r="C42" s="1" t="s">
        <v>101</v>
      </c>
      <c r="D42" s="1" t="s">
        <v>7336</v>
      </c>
      <c r="E42" s="1" t="s">
        <v>97</v>
      </c>
      <c r="F42" s="1" t="s">
        <v>7338</v>
      </c>
      <c r="G42" s="17" t="s">
        <v>7339</v>
      </c>
      <c r="H42" s="17" t="s">
        <v>7340</v>
      </c>
      <c r="I42" s="1" t="s">
        <v>5288</v>
      </c>
      <c r="J42" s="1" t="s">
        <v>7341</v>
      </c>
      <c r="K42" s="1" t="s">
        <v>7342</v>
      </c>
      <c r="L42" s="1"/>
      <c r="M42" s="1"/>
      <c r="N42" s="1"/>
      <c r="O42" s="1"/>
      <c r="P42" s="1"/>
      <c r="Q42" s="1"/>
      <c r="R42" s="1"/>
      <c r="S42" s="1"/>
      <c r="T42" s="1"/>
      <c r="U42" s="1"/>
      <c r="V42" s="1"/>
      <c r="W42" s="1"/>
      <c r="X42" s="1"/>
      <c r="Y42" s="1"/>
      <c r="Z42" s="1"/>
    </row>
    <row r="43" ht="14.25" customHeight="1">
      <c r="A43" s="2" t="s">
        <v>7529</v>
      </c>
      <c r="B43" s="2" t="s">
        <v>7530</v>
      </c>
      <c r="C43" s="2" t="s">
        <v>7531</v>
      </c>
      <c r="D43" s="2" t="s">
        <v>6542</v>
      </c>
      <c r="E43" s="39">
        <v>44595.0</v>
      </c>
      <c r="F43" s="2" t="s">
        <v>7477</v>
      </c>
      <c r="G43" s="4">
        <v>129.9</v>
      </c>
      <c r="H43" s="4">
        <v>0.0</v>
      </c>
      <c r="I43" s="2">
        <v>0.0</v>
      </c>
      <c r="J43" s="2">
        <v>416.0</v>
      </c>
      <c r="K43" s="2"/>
      <c r="L43" s="2"/>
      <c r="M43" s="2"/>
      <c r="N43" s="2"/>
      <c r="O43" s="2"/>
      <c r="P43" s="2"/>
      <c r="Q43" s="2"/>
      <c r="R43" s="2"/>
      <c r="S43" s="2"/>
      <c r="T43" s="2"/>
      <c r="U43" s="2"/>
      <c r="V43" s="2"/>
      <c r="W43" s="2"/>
      <c r="X43" s="2"/>
      <c r="Y43" s="2"/>
      <c r="Z43" s="2"/>
    </row>
    <row r="44" ht="14.25" customHeight="1">
      <c r="A44" s="2" t="s">
        <v>7475</v>
      </c>
      <c r="B44" s="2" t="s">
        <v>5142</v>
      </c>
      <c r="C44" s="2" t="s">
        <v>7532</v>
      </c>
      <c r="D44" s="2" t="s">
        <v>6544</v>
      </c>
      <c r="E44" s="39">
        <v>44599.0</v>
      </c>
      <c r="F44" s="2" t="s">
        <v>7477</v>
      </c>
      <c r="G44" s="4">
        <v>51.5</v>
      </c>
      <c r="H44" s="4">
        <v>0.0</v>
      </c>
      <c r="I44" s="2">
        <v>0.0</v>
      </c>
      <c r="J44" s="2">
        <v>416.0</v>
      </c>
      <c r="K44" s="2"/>
      <c r="L44" s="2"/>
      <c r="M44" s="2"/>
      <c r="N44" s="2"/>
      <c r="O44" s="2"/>
      <c r="P44" s="2"/>
      <c r="Q44" s="2"/>
      <c r="R44" s="2"/>
      <c r="S44" s="2"/>
      <c r="T44" s="2"/>
      <c r="U44" s="2"/>
      <c r="V44" s="2"/>
      <c r="W44" s="2"/>
      <c r="X44" s="2"/>
      <c r="Y44" s="2"/>
      <c r="Z44" s="2"/>
    </row>
    <row r="45" ht="14.25" customHeight="1">
      <c r="A45" s="2" t="s">
        <v>7475</v>
      </c>
      <c r="B45" s="2" t="s">
        <v>5142</v>
      </c>
      <c r="C45" s="2" t="s">
        <v>7532</v>
      </c>
      <c r="D45" s="2" t="s">
        <v>6545</v>
      </c>
      <c r="E45" s="39">
        <v>44608.0</v>
      </c>
      <c r="F45" s="2" t="s">
        <v>7477</v>
      </c>
      <c r="G45" s="4">
        <v>51.0</v>
      </c>
      <c r="H45" s="4">
        <v>0.0</v>
      </c>
      <c r="I45" s="2">
        <v>0.0</v>
      </c>
      <c r="J45" s="2">
        <v>416.0</v>
      </c>
      <c r="K45" s="2"/>
      <c r="L45" s="2"/>
      <c r="M45" s="2"/>
      <c r="N45" s="2"/>
      <c r="O45" s="2"/>
      <c r="P45" s="2"/>
      <c r="Q45" s="2"/>
      <c r="R45" s="2"/>
      <c r="S45" s="2"/>
      <c r="T45" s="2"/>
      <c r="U45" s="2"/>
      <c r="V45" s="2"/>
      <c r="W45" s="2"/>
      <c r="X45" s="2"/>
      <c r="Y45" s="2"/>
      <c r="Z45" s="2"/>
    </row>
    <row r="46" ht="14.25" customHeight="1">
      <c r="A46" s="2" t="s">
        <v>6993</v>
      </c>
      <c r="B46" s="2" t="s">
        <v>7533</v>
      </c>
      <c r="C46" s="2" t="s">
        <v>7534</v>
      </c>
      <c r="D46" s="2" t="s">
        <v>6547</v>
      </c>
      <c r="E46" s="39">
        <v>44596.0</v>
      </c>
      <c r="F46" s="2" t="s">
        <v>5176</v>
      </c>
      <c r="G46" s="4">
        <v>178.57</v>
      </c>
      <c r="H46" s="4">
        <v>21.43</v>
      </c>
      <c r="I46" s="2">
        <v>12.0</v>
      </c>
      <c r="J46" s="2" t="s">
        <v>7535</v>
      </c>
      <c r="K46" s="2"/>
      <c r="L46" s="2"/>
      <c r="M46" s="2"/>
      <c r="N46" s="2"/>
      <c r="O46" s="2"/>
      <c r="P46" s="2"/>
      <c r="Q46" s="2"/>
      <c r="R46" s="2"/>
      <c r="S46" s="2"/>
      <c r="T46" s="2"/>
      <c r="U46" s="2"/>
      <c r="V46" s="2"/>
      <c r="W46" s="2"/>
      <c r="X46" s="2"/>
      <c r="Y46" s="2"/>
      <c r="Z46" s="2"/>
    </row>
    <row r="47" ht="14.25" customHeight="1">
      <c r="A47" s="2" t="s">
        <v>7475</v>
      </c>
      <c r="B47" s="2" t="s">
        <v>5142</v>
      </c>
      <c r="C47" s="2" t="s">
        <v>7489</v>
      </c>
      <c r="D47" s="2" t="s">
        <v>6544</v>
      </c>
      <c r="E47" s="39">
        <v>44599.0</v>
      </c>
      <c r="F47" s="2" t="s">
        <v>5176</v>
      </c>
      <c r="G47" s="4">
        <v>821.88</v>
      </c>
      <c r="H47" s="4">
        <v>98.63</v>
      </c>
      <c r="I47" s="2">
        <v>12.0</v>
      </c>
      <c r="J47" s="2">
        <v>416.0</v>
      </c>
      <c r="K47" s="2"/>
      <c r="L47" s="2"/>
      <c r="M47" s="2"/>
      <c r="N47" s="2"/>
      <c r="O47" s="2"/>
      <c r="P47" s="2"/>
      <c r="Q47" s="2"/>
      <c r="R47" s="2"/>
      <c r="S47" s="2"/>
      <c r="T47" s="2"/>
      <c r="U47" s="2"/>
      <c r="V47" s="2"/>
      <c r="W47" s="2"/>
      <c r="X47" s="2"/>
      <c r="Y47" s="2"/>
      <c r="Z47" s="2"/>
    </row>
    <row r="48" ht="14.25" customHeight="1">
      <c r="A48" s="2" t="s">
        <v>7536</v>
      </c>
      <c r="B48" s="2" t="s">
        <v>5231</v>
      </c>
      <c r="C48" s="2" t="s">
        <v>7537</v>
      </c>
      <c r="D48" s="2" t="s">
        <v>6550</v>
      </c>
      <c r="E48" s="39">
        <v>44603.0</v>
      </c>
      <c r="F48" s="2" t="s">
        <v>5176</v>
      </c>
      <c r="G48" s="4">
        <v>36160.71</v>
      </c>
      <c r="H48" s="4">
        <v>4339.29</v>
      </c>
      <c r="I48" s="2">
        <v>12.0</v>
      </c>
      <c r="J48" s="2">
        <v>412.0</v>
      </c>
      <c r="K48" s="2"/>
      <c r="L48" s="2"/>
      <c r="M48" s="2"/>
      <c r="N48" s="2"/>
      <c r="O48" s="2"/>
      <c r="P48" s="2"/>
      <c r="Q48" s="2"/>
      <c r="R48" s="2"/>
      <c r="S48" s="2"/>
      <c r="T48" s="2"/>
      <c r="U48" s="2"/>
      <c r="V48" s="2"/>
      <c r="W48" s="2"/>
      <c r="X48" s="2"/>
      <c r="Y48" s="2"/>
      <c r="Z48" s="2"/>
    </row>
    <row r="49" ht="14.25" customHeight="1">
      <c r="A49" s="2" t="s">
        <v>7538</v>
      </c>
      <c r="B49" s="2" t="s">
        <v>7539</v>
      </c>
      <c r="C49" s="2" t="s">
        <v>7540</v>
      </c>
      <c r="D49" s="2" t="s">
        <v>6552</v>
      </c>
      <c r="E49" s="39">
        <v>44606.0</v>
      </c>
      <c r="F49" s="2" t="s">
        <v>5176</v>
      </c>
      <c r="G49" s="4">
        <v>89.29</v>
      </c>
      <c r="H49" s="4">
        <v>10.71</v>
      </c>
      <c r="I49" s="2">
        <v>12.0</v>
      </c>
      <c r="J49" s="2" t="s">
        <v>7535</v>
      </c>
      <c r="K49" s="2"/>
      <c r="L49" s="2"/>
      <c r="M49" s="2"/>
      <c r="N49" s="2"/>
      <c r="O49" s="2"/>
      <c r="P49" s="2"/>
      <c r="Q49" s="2"/>
      <c r="R49" s="2"/>
      <c r="S49" s="2"/>
      <c r="T49" s="2"/>
      <c r="U49" s="2"/>
      <c r="V49" s="2"/>
      <c r="W49" s="2"/>
      <c r="X49" s="2"/>
      <c r="Y49" s="2"/>
      <c r="Z49" s="2"/>
    </row>
    <row r="50" ht="14.25" customHeight="1">
      <c r="A50" s="2" t="s">
        <v>7475</v>
      </c>
      <c r="B50" s="2" t="s">
        <v>5142</v>
      </c>
      <c r="C50" s="2" t="s">
        <v>7489</v>
      </c>
      <c r="D50" s="2" t="s">
        <v>6545</v>
      </c>
      <c r="E50" s="39">
        <v>44608.0</v>
      </c>
      <c r="F50" s="2" t="s">
        <v>5176</v>
      </c>
      <c r="G50" s="4">
        <v>934.51</v>
      </c>
      <c r="H50" s="4">
        <v>112.14</v>
      </c>
      <c r="I50" s="2">
        <v>12.0</v>
      </c>
      <c r="J50" s="2">
        <v>416.0</v>
      </c>
      <c r="K50" s="2"/>
      <c r="L50" s="2"/>
      <c r="M50" s="2"/>
      <c r="N50" s="2"/>
      <c r="O50" s="2"/>
      <c r="P50" s="2"/>
      <c r="Q50" s="2"/>
      <c r="R50" s="2"/>
      <c r="S50" s="2"/>
      <c r="T50" s="2"/>
      <c r="U50" s="2"/>
      <c r="V50" s="2"/>
      <c r="W50" s="2"/>
      <c r="X50" s="2"/>
      <c r="Y50" s="2"/>
      <c r="Z50" s="2"/>
    </row>
    <row r="51" ht="14.25" customHeight="1">
      <c r="A51" s="2"/>
      <c r="B51" s="2" t="s">
        <v>7541</v>
      </c>
      <c r="C51" s="2" t="s">
        <v>7542</v>
      </c>
      <c r="D51" s="2" t="s">
        <v>6554</v>
      </c>
      <c r="E51" s="39">
        <v>44609.0</v>
      </c>
      <c r="F51" s="2" t="s">
        <v>5176</v>
      </c>
      <c r="G51" s="4">
        <v>571.43</v>
      </c>
      <c r="H51" s="4">
        <v>68.57</v>
      </c>
      <c r="I51" s="2">
        <v>12.0</v>
      </c>
      <c r="J51" s="2">
        <v>412.0</v>
      </c>
      <c r="K51" s="2"/>
      <c r="L51" s="2"/>
      <c r="M51" s="2"/>
      <c r="N51" s="2"/>
      <c r="O51" s="2"/>
      <c r="P51" s="2"/>
      <c r="Q51" s="2"/>
      <c r="R51" s="2"/>
      <c r="S51" s="2"/>
      <c r="T51" s="2"/>
      <c r="U51" s="2"/>
      <c r="V51" s="2"/>
      <c r="W51" s="2"/>
      <c r="X51" s="2"/>
      <c r="Y51" s="2"/>
      <c r="Z51" s="2"/>
    </row>
    <row r="52" ht="14.25" customHeight="1">
      <c r="A52" s="2" t="s">
        <v>7475</v>
      </c>
      <c r="B52" s="2" t="s">
        <v>5142</v>
      </c>
      <c r="C52" s="2" t="s">
        <v>7543</v>
      </c>
      <c r="D52" s="2" t="s">
        <v>6558</v>
      </c>
      <c r="E52" s="39">
        <v>44615.0</v>
      </c>
      <c r="F52" s="2" t="s">
        <v>5176</v>
      </c>
      <c r="G52" s="4">
        <v>483.93</v>
      </c>
      <c r="H52" s="4">
        <v>58.07</v>
      </c>
      <c r="I52" s="2">
        <v>12.0</v>
      </c>
      <c r="J52" s="2">
        <v>416.0</v>
      </c>
      <c r="K52" s="2"/>
      <c r="L52" s="2"/>
      <c r="M52" s="2"/>
      <c r="N52" s="2"/>
      <c r="O52" s="2"/>
      <c r="P52" s="2"/>
      <c r="Q52" s="2"/>
      <c r="R52" s="2"/>
      <c r="S52" s="2"/>
      <c r="T52" s="2"/>
      <c r="U52" s="2"/>
      <c r="V52" s="2"/>
      <c r="W52" s="2"/>
      <c r="X52" s="2"/>
      <c r="Y52" s="2"/>
      <c r="Z52" s="2"/>
    </row>
    <row r="53" ht="14.25" customHeight="1">
      <c r="A53" s="2" t="s">
        <v>7544</v>
      </c>
      <c r="B53" s="2" t="s">
        <v>7545</v>
      </c>
      <c r="C53" s="2" t="s">
        <v>7546</v>
      </c>
      <c r="D53" s="2" t="s">
        <v>6556</v>
      </c>
      <c r="E53" s="39">
        <v>44615.0</v>
      </c>
      <c r="F53" s="2" t="s">
        <v>5176</v>
      </c>
      <c r="G53" s="4">
        <v>44.64</v>
      </c>
      <c r="H53" s="4">
        <v>5.36</v>
      </c>
      <c r="I53" s="2">
        <v>12.0</v>
      </c>
      <c r="J53" s="2" t="s">
        <v>7535</v>
      </c>
      <c r="K53" s="2"/>
      <c r="L53" s="2"/>
      <c r="M53" s="2"/>
      <c r="N53" s="2"/>
      <c r="O53" s="2"/>
      <c r="P53" s="2"/>
      <c r="Q53" s="2"/>
      <c r="R53" s="2"/>
      <c r="S53" s="2"/>
      <c r="T53" s="2"/>
      <c r="U53" s="2"/>
      <c r="V53" s="2"/>
      <c r="W53" s="2"/>
      <c r="X53" s="2"/>
      <c r="Y53" s="2"/>
      <c r="Z53" s="2"/>
    </row>
    <row r="54" ht="14.25" customHeight="1">
      <c r="A54" s="2" t="s">
        <v>7475</v>
      </c>
      <c r="B54" s="2" t="s">
        <v>5142</v>
      </c>
      <c r="C54" s="2" t="s">
        <v>7489</v>
      </c>
      <c r="D54" s="2" t="s">
        <v>6559</v>
      </c>
      <c r="E54" s="39">
        <v>44620.0</v>
      </c>
      <c r="F54" s="2" t="s">
        <v>5176</v>
      </c>
      <c r="G54" s="4">
        <v>885.94</v>
      </c>
      <c r="H54" s="4">
        <v>106.31</v>
      </c>
      <c r="I54" s="2">
        <v>12.0</v>
      </c>
      <c r="J54" s="2">
        <v>416.0</v>
      </c>
      <c r="K54" s="2"/>
      <c r="L54" s="2"/>
      <c r="M54" s="2"/>
      <c r="N54" s="2"/>
      <c r="O54" s="2"/>
      <c r="P54" s="2"/>
      <c r="Q54" s="2"/>
      <c r="R54" s="2"/>
      <c r="S54" s="2"/>
      <c r="T54" s="2"/>
      <c r="U54" s="2"/>
      <c r="V54" s="2"/>
      <c r="W54" s="2"/>
      <c r="X54" s="2"/>
      <c r="Y54" s="2"/>
      <c r="Z54" s="2"/>
    </row>
    <row r="55" ht="14.25" customHeight="1">
      <c r="A55" s="2" t="s">
        <v>7547</v>
      </c>
      <c r="B55" s="2" t="s">
        <v>7548</v>
      </c>
      <c r="C55" s="2" t="s">
        <v>7549</v>
      </c>
      <c r="D55" s="2" t="s">
        <v>7094</v>
      </c>
      <c r="E55" s="39">
        <v>44606.0</v>
      </c>
      <c r="F55" s="2" t="s">
        <v>68</v>
      </c>
      <c r="G55" s="4">
        <v>300.0</v>
      </c>
      <c r="H55" s="4">
        <v>0.0</v>
      </c>
      <c r="I55" s="2">
        <v>0.0</v>
      </c>
      <c r="J55" s="2">
        <v>425.0</v>
      </c>
      <c r="K55" s="2"/>
      <c r="L55" s="2"/>
      <c r="M55" s="2"/>
      <c r="N55" s="2"/>
      <c r="O55" s="2"/>
      <c r="P55" s="2"/>
      <c r="Q55" s="2"/>
      <c r="R55" s="2"/>
      <c r="S55" s="2"/>
      <c r="T55" s="2"/>
      <c r="U55" s="2"/>
      <c r="V55" s="2"/>
      <c r="W55" s="2"/>
      <c r="X55" s="2"/>
      <c r="Y55" s="2"/>
      <c r="Z55" s="2"/>
    </row>
    <row r="56" ht="14.25" customHeight="1">
      <c r="A56" s="2" t="s">
        <v>7550</v>
      </c>
      <c r="B56" s="2" t="s">
        <v>7551</v>
      </c>
      <c r="C56" s="2" t="s">
        <v>7552</v>
      </c>
      <c r="D56" s="2" t="s">
        <v>7553</v>
      </c>
      <c r="E56" s="39">
        <v>44539.0</v>
      </c>
      <c r="F56" s="2" t="s">
        <v>68</v>
      </c>
      <c r="G56" s="4">
        <v>2500.0</v>
      </c>
      <c r="H56" s="4">
        <v>0.0</v>
      </c>
      <c r="I56" s="2">
        <v>0.0</v>
      </c>
      <c r="J56" s="2">
        <v>416.0</v>
      </c>
      <c r="K56" s="2"/>
      <c r="L56" s="2"/>
      <c r="M56" s="2"/>
      <c r="N56" s="2"/>
      <c r="O56" s="2"/>
      <c r="P56" s="2"/>
      <c r="Q56" s="2"/>
      <c r="R56" s="2"/>
      <c r="S56" s="2"/>
      <c r="T56" s="2"/>
      <c r="U56" s="2"/>
      <c r="V56" s="2"/>
      <c r="W56" s="2"/>
      <c r="X56" s="2"/>
      <c r="Y56" s="2"/>
      <c r="Z56" s="2"/>
    </row>
    <row r="57" ht="14.25" customHeight="1">
      <c r="A57" s="2" t="s">
        <v>7550</v>
      </c>
      <c r="B57" s="2" t="s">
        <v>7551</v>
      </c>
      <c r="C57" s="2" t="s">
        <v>7554</v>
      </c>
      <c r="D57" s="2" t="s">
        <v>7555</v>
      </c>
      <c r="E57" s="39">
        <v>44562.0</v>
      </c>
      <c r="F57" s="2" t="s">
        <v>68</v>
      </c>
      <c r="G57" s="4">
        <v>2500.0</v>
      </c>
      <c r="H57" s="4">
        <v>0.0</v>
      </c>
      <c r="I57" s="2">
        <v>0.0</v>
      </c>
      <c r="J57" s="2">
        <v>416.0</v>
      </c>
      <c r="K57" s="2"/>
      <c r="L57" s="2"/>
      <c r="M57" s="2"/>
      <c r="N57" s="2"/>
      <c r="O57" s="2"/>
      <c r="P57" s="2"/>
      <c r="Q57" s="2"/>
      <c r="R57" s="2"/>
      <c r="S57" s="2"/>
      <c r="T57" s="2"/>
      <c r="U57" s="2"/>
      <c r="V57" s="2"/>
      <c r="W57" s="2"/>
      <c r="X57" s="2"/>
      <c r="Y57" s="2"/>
      <c r="Z57" s="2"/>
    </row>
    <row r="58" ht="14.25" customHeight="1">
      <c r="A58" s="2" t="s">
        <v>7257</v>
      </c>
      <c r="B58" s="2" t="s">
        <v>7499</v>
      </c>
      <c r="C58" s="2" t="s">
        <v>7556</v>
      </c>
      <c r="D58" s="1" t="s">
        <v>7557</v>
      </c>
      <c r="E58" s="39">
        <v>44597.0</v>
      </c>
      <c r="F58" s="2" t="s">
        <v>5673</v>
      </c>
      <c r="G58" s="4">
        <v>107293.8</v>
      </c>
      <c r="H58" s="4">
        <v>12875.26</v>
      </c>
      <c r="I58" s="2">
        <v>12.0</v>
      </c>
      <c r="J58" s="2">
        <v>310.0</v>
      </c>
      <c r="K58" s="2" t="s">
        <v>5684</v>
      </c>
      <c r="L58" s="2"/>
      <c r="M58" s="2"/>
      <c r="N58" s="2"/>
      <c r="O58" s="2"/>
      <c r="P58" s="2"/>
      <c r="Q58" s="2"/>
      <c r="R58" s="2"/>
      <c r="S58" s="2"/>
      <c r="T58" s="2"/>
      <c r="U58" s="2"/>
      <c r="V58" s="2"/>
      <c r="W58" s="2"/>
      <c r="X58" s="2"/>
      <c r="Y58" s="2"/>
      <c r="Z58" s="2"/>
    </row>
    <row r="59" ht="14.25" customHeight="1">
      <c r="A59" s="2" t="s">
        <v>7257</v>
      </c>
      <c r="B59" s="2" t="s">
        <v>7499</v>
      </c>
      <c r="C59" s="2" t="s">
        <v>7558</v>
      </c>
      <c r="D59" s="1" t="s">
        <v>7557</v>
      </c>
      <c r="E59" s="39">
        <v>44597.0</v>
      </c>
      <c r="F59" s="2" t="s">
        <v>5673</v>
      </c>
      <c r="G59" s="4">
        <v>429175.4</v>
      </c>
      <c r="H59" s="4">
        <v>51501.05</v>
      </c>
      <c r="I59" s="2">
        <v>12.0</v>
      </c>
      <c r="J59" s="2">
        <v>310.0</v>
      </c>
      <c r="K59" s="2" t="s">
        <v>5684</v>
      </c>
      <c r="L59" s="2"/>
      <c r="M59" s="2"/>
      <c r="N59" s="2"/>
      <c r="O59" s="2"/>
      <c r="P59" s="2"/>
      <c r="Q59" s="2"/>
      <c r="R59" s="2"/>
      <c r="S59" s="2"/>
      <c r="T59" s="2"/>
      <c r="U59" s="2"/>
      <c r="V59" s="2"/>
      <c r="W59" s="2"/>
      <c r="X59" s="2"/>
      <c r="Y59" s="2"/>
      <c r="Z59" s="2"/>
    </row>
    <row r="60" ht="14.25" customHeight="1">
      <c r="A60" s="2" t="s">
        <v>7257</v>
      </c>
      <c r="B60" s="2" t="s">
        <v>7499</v>
      </c>
      <c r="C60" s="2" t="s">
        <v>7559</v>
      </c>
      <c r="D60" s="1" t="s">
        <v>7560</v>
      </c>
      <c r="E60" s="39">
        <v>44593.0</v>
      </c>
      <c r="F60" s="2" t="s">
        <v>5673</v>
      </c>
      <c r="G60" s="4">
        <v>133465.6</v>
      </c>
      <c r="H60" s="4">
        <v>16015.87</v>
      </c>
      <c r="I60" s="2">
        <v>12.0</v>
      </c>
      <c r="J60" s="2" t="s">
        <v>7503</v>
      </c>
      <c r="K60" s="2"/>
      <c r="L60" s="2"/>
      <c r="M60" s="2"/>
      <c r="N60" s="2"/>
      <c r="O60" s="2"/>
      <c r="P60" s="2"/>
      <c r="Q60" s="2"/>
      <c r="R60" s="2"/>
      <c r="S60" s="2"/>
      <c r="T60" s="2"/>
      <c r="U60" s="2"/>
      <c r="V60" s="2"/>
      <c r="W60" s="2"/>
      <c r="X60" s="2"/>
      <c r="Y60" s="2"/>
      <c r="Z60" s="2"/>
    </row>
    <row r="61" ht="14.25" customHeight="1">
      <c r="A61" s="2" t="s">
        <v>7287</v>
      </c>
      <c r="B61" s="2" t="s">
        <v>5674</v>
      </c>
      <c r="C61" s="2" t="s">
        <v>7561</v>
      </c>
      <c r="D61" s="1" t="s">
        <v>7562</v>
      </c>
      <c r="E61" s="39">
        <v>44564.0</v>
      </c>
      <c r="F61" s="2" t="s">
        <v>5673</v>
      </c>
      <c r="G61" s="4">
        <v>50000.0</v>
      </c>
      <c r="H61" s="4">
        <v>6000.0</v>
      </c>
      <c r="I61" s="2">
        <v>12.0</v>
      </c>
      <c r="J61" s="2">
        <v>330.0</v>
      </c>
      <c r="K61" s="2"/>
      <c r="L61" s="2"/>
      <c r="M61" s="2"/>
      <c r="N61" s="2"/>
      <c r="O61" s="2"/>
      <c r="P61" s="2"/>
      <c r="Q61" s="2"/>
      <c r="R61" s="2"/>
      <c r="S61" s="2"/>
      <c r="T61" s="2"/>
      <c r="U61" s="2"/>
      <c r="V61" s="2"/>
      <c r="W61" s="2"/>
      <c r="X61" s="2"/>
      <c r="Y61" s="2"/>
      <c r="Z61" s="2"/>
    </row>
    <row r="62" ht="14.25" customHeight="1">
      <c r="A62" s="2" t="s">
        <v>7257</v>
      </c>
      <c r="B62" s="2" t="s">
        <v>7499</v>
      </c>
      <c r="C62" s="2" t="s">
        <v>7563</v>
      </c>
      <c r="D62" s="1" t="s">
        <v>7564</v>
      </c>
      <c r="E62" s="39">
        <v>44564.0</v>
      </c>
      <c r="F62" s="2" t="s">
        <v>5673</v>
      </c>
      <c r="G62" s="4">
        <v>13029.66</v>
      </c>
      <c r="H62" s="4">
        <v>1563.56</v>
      </c>
      <c r="I62" s="2">
        <v>12.0</v>
      </c>
      <c r="J62" s="2">
        <v>320.0</v>
      </c>
      <c r="K62" s="2"/>
      <c r="L62" s="2"/>
      <c r="M62" s="2"/>
      <c r="N62" s="2"/>
      <c r="O62" s="2"/>
      <c r="P62" s="2"/>
      <c r="Q62" s="2"/>
      <c r="R62" s="2"/>
      <c r="S62" s="2"/>
      <c r="T62" s="2"/>
      <c r="U62" s="2"/>
      <c r="V62" s="2"/>
      <c r="W62" s="2"/>
      <c r="X62" s="2"/>
      <c r="Y62" s="2"/>
      <c r="Z62" s="2"/>
    </row>
    <row r="63" ht="14.25" customHeight="1">
      <c r="A63" s="2" t="s">
        <v>7257</v>
      </c>
      <c r="B63" s="2" t="s">
        <v>7499</v>
      </c>
      <c r="C63" s="2" t="s">
        <v>7565</v>
      </c>
      <c r="D63" s="1" t="s">
        <v>7566</v>
      </c>
      <c r="E63" s="39">
        <v>44593.0</v>
      </c>
      <c r="F63" s="2" t="s">
        <v>5673</v>
      </c>
      <c r="G63" s="17">
        <v>4410.0</v>
      </c>
      <c r="H63" s="4">
        <v>529.2</v>
      </c>
      <c r="I63" s="2">
        <v>12.0</v>
      </c>
      <c r="J63" s="2">
        <v>311.0</v>
      </c>
      <c r="K63" s="2"/>
      <c r="L63" s="2"/>
      <c r="M63" s="2"/>
      <c r="N63" s="2"/>
      <c r="O63" s="2"/>
      <c r="P63" s="2"/>
      <c r="Q63" s="2"/>
      <c r="R63" s="2"/>
      <c r="S63" s="2"/>
      <c r="T63" s="2"/>
      <c r="U63" s="2"/>
      <c r="V63" s="2"/>
      <c r="W63" s="2"/>
      <c r="X63" s="2"/>
      <c r="Y63" s="2"/>
      <c r="Z63" s="2"/>
    </row>
    <row r="64" ht="14.25" customHeight="1">
      <c r="A64" s="2" t="s">
        <v>7257</v>
      </c>
      <c r="B64" s="2" t="s">
        <v>7499</v>
      </c>
      <c r="C64" s="2" t="s">
        <v>7567</v>
      </c>
      <c r="D64" s="1" t="s">
        <v>7568</v>
      </c>
      <c r="E64" s="39">
        <v>44566.0</v>
      </c>
      <c r="F64" s="2" t="s">
        <v>5673</v>
      </c>
      <c r="G64" s="17">
        <v>2275.49</v>
      </c>
      <c r="H64" s="4">
        <v>273.06</v>
      </c>
      <c r="I64" s="2">
        <v>12.0</v>
      </c>
      <c r="J64" s="2">
        <v>412.0</v>
      </c>
      <c r="K64" s="2"/>
      <c r="L64" s="2"/>
      <c r="M64" s="2"/>
      <c r="N64" s="2"/>
      <c r="O64" s="2"/>
      <c r="P64" s="2"/>
      <c r="Q64" s="2"/>
      <c r="R64" s="2"/>
      <c r="S64" s="2"/>
      <c r="T64" s="2"/>
      <c r="U64" s="2"/>
      <c r="V64" s="2"/>
      <c r="W64" s="2"/>
      <c r="X64" s="2"/>
      <c r="Y64" s="2"/>
      <c r="Z64" s="2"/>
    </row>
    <row r="65" ht="14.25" customHeight="1">
      <c r="A65" s="2" t="s">
        <v>7265</v>
      </c>
      <c r="B65" s="2" t="s">
        <v>5694</v>
      </c>
      <c r="C65" s="2" t="s">
        <v>7569</v>
      </c>
      <c r="D65" s="1" t="s">
        <v>7570</v>
      </c>
      <c r="E65" s="39">
        <v>44586.0</v>
      </c>
      <c r="F65" s="2" t="s">
        <v>5673</v>
      </c>
      <c r="G65" s="17">
        <v>1284.02</v>
      </c>
      <c r="H65" s="4">
        <v>154.08</v>
      </c>
      <c r="I65" s="2">
        <v>12.0</v>
      </c>
      <c r="J65" s="2">
        <v>330.0</v>
      </c>
      <c r="K65" s="2"/>
      <c r="L65" s="2"/>
      <c r="M65" s="2"/>
      <c r="N65" s="2"/>
      <c r="O65" s="2"/>
      <c r="P65" s="2"/>
      <c r="Q65" s="2"/>
      <c r="R65" s="2"/>
      <c r="S65" s="2"/>
      <c r="T65" s="2"/>
      <c r="U65" s="2"/>
      <c r="V65" s="2"/>
      <c r="W65" s="2"/>
      <c r="X65" s="2"/>
      <c r="Y65" s="2"/>
      <c r="Z65" s="2"/>
    </row>
    <row r="66" ht="14.25" customHeight="1">
      <c r="A66" s="2" t="s">
        <v>7571</v>
      </c>
      <c r="B66" s="2" t="s">
        <v>7572</v>
      </c>
      <c r="C66" s="2" t="s">
        <v>7573</v>
      </c>
      <c r="D66" s="1" t="s">
        <v>7574</v>
      </c>
      <c r="E66" s="39">
        <v>44316.0</v>
      </c>
      <c r="F66" s="2" t="s">
        <v>5673</v>
      </c>
      <c r="G66" s="17">
        <v>1262.89</v>
      </c>
      <c r="H66" s="4">
        <v>151.55</v>
      </c>
      <c r="I66" s="2">
        <v>12.0</v>
      </c>
      <c r="J66" s="2">
        <v>414.0</v>
      </c>
      <c r="K66" s="2"/>
      <c r="L66" s="2"/>
      <c r="M66" s="2"/>
      <c r="N66" s="2"/>
      <c r="O66" s="2"/>
      <c r="P66" s="2"/>
      <c r="Q66" s="2"/>
      <c r="R66" s="2"/>
      <c r="S66" s="2"/>
      <c r="T66" s="2"/>
      <c r="U66" s="2"/>
      <c r="V66" s="2"/>
      <c r="W66" s="2"/>
      <c r="X66" s="2"/>
      <c r="Y66" s="2"/>
      <c r="Z66" s="2"/>
    </row>
    <row r="67" ht="14.25" customHeight="1">
      <c r="A67" s="2" t="s">
        <v>7571</v>
      </c>
      <c r="B67" s="2" t="s">
        <v>7572</v>
      </c>
      <c r="C67" s="2" t="s">
        <v>7575</v>
      </c>
      <c r="D67" s="1" t="s">
        <v>7574</v>
      </c>
      <c r="E67" s="39">
        <v>44316.0</v>
      </c>
      <c r="F67" s="2" t="s">
        <v>5673</v>
      </c>
      <c r="G67" s="17">
        <v>89.29</v>
      </c>
      <c r="H67" s="4">
        <v>10.71</v>
      </c>
      <c r="I67" s="2">
        <v>12.0</v>
      </c>
      <c r="J67" s="2">
        <v>414.0</v>
      </c>
      <c r="K67" s="2"/>
      <c r="L67" s="2"/>
      <c r="M67" s="2"/>
      <c r="N67" s="2"/>
      <c r="O67" s="2"/>
      <c r="P67" s="2"/>
      <c r="Q67" s="2"/>
      <c r="R67" s="2"/>
      <c r="S67" s="2"/>
      <c r="T67" s="2"/>
      <c r="U67" s="2"/>
      <c r="V67" s="2"/>
      <c r="W67" s="2"/>
      <c r="X67" s="2"/>
      <c r="Y67" s="2"/>
      <c r="Z67" s="2"/>
    </row>
    <row r="68" ht="14.25" customHeight="1">
      <c r="A68" s="2" t="s">
        <v>7571</v>
      </c>
      <c r="B68" s="2" t="s">
        <v>7572</v>
      </c>
      <c r="C68" s="2" t="s">
        <v>7576</v>
      </c>
      <c r="D68" s="1" t="s">
        <v>7574</v>
      </c>
      <c r="E68" s="39">
        <v>44316.0</v>
      </c>
      <c r="F68" s="2" t="s">
        <v>5673</v>
      </c>
      <c r="G68" s="17">
        <v>2661.42</v>
      </c>
      <c r="H68" s="4">
        <v>319.37</v>
      </c>
      <c r="I68" s="2">
        <v>12.0</v>
      </c>
      <c r="J68" s="2">
        <v>414.0</v>
      </c>
      <c r="K68" s="2"/>
      <c r="L68" s="2"/>
      <c r="M68" s="2"/>
      <c r="N68" s="2"/>
      <c r="O68" s="2"/>
      <c r="P68" s="2"/>
      <c r="Q68" s="2"/>
      <c r="R68" s="2"/>
      <c r="S68" s="2"/>
      <c r="T68" s="2"/>
      <c r="U68" s="2"/>
      <c r="V68" s="2"/>
      <c r="W68" s="2"/>
      <c r="X68" s="2"/>
      <c r="Y68" s="2"/>
      <c r="Z68" s="2"/>
    </row>
    <row r="69" ht="14.25" customHeight="1">
      <c r="A69" s="2" t="s">
        <v>7571</v>
      </c>
      <c r="B69" s="2" t="s">
        <v>7572</v>
      </c>
      <c r="C69" s="2" t="s">
        <v>7577</v>
      </c>
      <c r="D69" s="1" t="s">
        <v>7574</v>
      </c>
      <c r="E69" s="39">
        <v>44316.0</v>
      </c>
      <c r="F69" s="2" t="s">
        <v>5673</v>
      </c>
      <c r="G69" s="17">
        <v>595.43</v>
      </c>
      <c r="H69" s="4">
        <v>71.45</v>
      </c>
      <c r="I69" s="2">
        <v>12.0</v>
      </c>
      <c r="J69" s="2">
        <v>414.0</v>
      </c>
      <c r="K69" s="2"/>
      <c r="L69" s="2"/>
      <c r="M69" s="2"/>
      <c r="N69" s="2"/>
      <c r="O69" s="2"/>
      <c r="P69" s="2"/>
      <c r="Q69" s="2"/>
      <c r="R69" s="2"/>
      <c r="S69" s="2"/>
      <c r="T69" s="2"/>
      <c r="U69" s="2"/>
      <c r="V69" s="2"/>
      <c r="W69" s="2"/>
      <c r="X69" s="2"/>
      <c r="Y69" s="2"/>
      <c r="Z69" s="2"/>
    </row>
    <row r="70" ht="14.25" customHeight="1">
      <c r="A70" s="2" t="s">
        <v>7571</v>
      </c>
      <c r="B70" s="2" t="s">
        <v>7572</v>
      </c>
      <c r="C70" s="2" t="s">
        <v>7578</v>
      </c>
      <c r="D70" s="1" t="s">
        <v>7574</v>
      </c>
      <c r="E70" s="39">
        <v>44316.0</v>
      </c>
      <c r="F70" s="2" t="s">
        <v>5673</v>
      </c>
      <c r="G70" s="17">
        <v>2098.9</v>
      </c>
      <c r="H70" s="4">
        <v>251.87</v>
      </c>
      <c r="I70" s="2">
        <v>12.0</v>
      </c>
      <c r="J70" s="2">
        <v>414.0</v>
      </c>
      <c r="K70" s="2"/>
      <c r="L70" s="2"/>
      <c r="M70" s="2"/>
      <c r="N70" s="2"/>
      <c r="O70" s="2"/>
      <c r="P70" s="2"/>
      <c r="Q70" s="2"/>
      <c r="R70" s="2"/>
      <c r="S70" s="2"/>
      <c r="T70" s="2"/>
      <c r="U70" s="2"/>
      <c r="V70" s="2"/>
      <c r="W70" s="2"/>
      <c r="X70" s="2"/>
      <c r="Y70" s="2"/>
      <c r="Z70" s="2"/>
    </row>
    <row r="71" ht="14.25" customHeight="1">
      <c r="A71" s="2" t="s">
        <v>7571</v>
      </c>
      <c r="B71" s="2" t="s">
        <v>7572</v>
      </c>
      <c r="C71" s="2" t="s">
        <v>7579</v>
      </c>
      <c r="D71" s="1" t="s">
        <v>7580</v>
      </c>
      <c r="E71" s="39">
        <v>44346.0</v>
      </c>
      <c r="F71" s="2" t="s">
        <v>5673</v>
      </c>
      <c r="G71" s="17">
        <v>1256.21</v>
      </c>
      <c r="H71" s="4">
        <v>150.75</v>
      </c>
      <c r="I71" s="2">
        <v>12.0</v>
      </c>
      <c r="J71" s="2">
        <v>414.0</v>
      </c>
      <c r="K71" s="2"/>
      <c r="L71" s="2"/>
      <c r="M71" s="2"/>
      <c r="N71" s="2"/>
      <c r="O71" s="2"/>
      <c r="P71" s="2"/>
      <c r="Q71" s="2"/>
      <c r="R71" s="2"/>
      <c r="S71" s="2"/>
      <c r="T71" s="2"/>
      <c r="U71" s="2"/>
      <c r="V71" s="2"/>
      <c r="W71" s="2"/>
      <c r="X71" s="2"/>
      <c r="Y71" s="2"/>
      <c r="Z71" s="2"/>
    </row>
    <row r="72" ht="14.25" customHeight="1">
      <c r="A72" s="2" t="s">
        <v>7571</v>
      </c>
      <c r="B72" s="2" t="s">
        <v>7572</v>
      </c>
      <c r="C72" s="2" t="s">
        <v>7575</v>
      </c>
      <c r="D72" s="1" t="s">
        <v>7580</v>
      </c>
      <c r="E72" s="39">
        <v>44346.0</v>
      </c>
      <c r="F72" s="2" t="s">
        <v>5673</v>
      </c>
      <c r="G72" s="17">
        <v>446.43</v>
      </c>
      <c r="H72" s="4">
        <v>53.57</v>
      </c>
      <c r="I72" s="2">
        <v>12.0</v>
      </c>
      <c r="J72" s="2">
        <v>414.0</v>
      </c>
      <c r="K72" s="2"/>
      <c r="L72" s="2"/>
      <c r="M72" s="2"/>
      <c r="N72" s="2"/>
      <c r="O72" s="2"/>
      <c r="P72" s="2"/>
      <c r="Q72" s="2"/>
      <c r="R72" s="2"/>
      <c r="S72" s="2"/>
      <c r="T72" s="2"/>
      <c r="U72" s="2"/>
      <c r="V72" s="2"/>
      <c r="W72" s="2"/>
      <c r="X72" s="2"/>
      <c r="Y72" s="2"/>
      <c r="Z72" s="2"/>
    </row>
    <row r="73" ht="14.25" customHeight="1">
      <c r="A73" s="2" t="s">
        <v>7571</v>
      </c>
      <c r="B73" s="2" t="s">
        <v>7572</v>
      </c>
      <c r="C73" s="2" t="s">
        <v>7576</v>
      </c>
      <c r="D73" s="1" t="s">
        <v>7580</v>
      </c>
      <c r="E73" s="39">
        <v>44346.0</v>
      </c>
      <c r="F73" s="2" t="s">
        <v>5673</v>
      </c>
      <c r="G73" s="17">
        <v>2804.07</v>
      </c>
      <c r="H73" s="4">
        <v>336.49</v>
      </c>
      <c r="I73" s="2">
        <v>12.0</v>
      </c>
      <c r="J73" s="2">
        <v>414.0</v>
      </c>
      <c r="K73" s="2"/>
      <c r="L73" s="2"/>
      <c r="M73" s="2"/>
      <c r="N73" s="2"/>
      <c r="O73" s="2"/>
      <c r="P73" s="2"/>
      <c r="Q73" s="2"/>
      <c r="R73" s="2"/>
      <c r="S73" s="2"/>
      <c r="T73" s="2"/>
      <c r="U73" s="2"/>
      <c r="V73" s="2"/>
      <c r="W73" s="2"/>
      <c r="X73" s="2"/>
      <c r="Y73" s="2"/>
      <c r="Z73" s="2"/>
    </row>
    <row r="74" ht="14.25" customHeight="1">
      <c r="A74" s="2" t="s">
        <v>7571</v>
      </c>
      <c r="B74" s="2" t="s">
        <v>7572</v>
      </c>
      <c r="C74" s="2" t="s">
        <v>7577</v>
      </c>
      <c r="D74" s="1" t="s">
        <v>7580</v>
      </c>
      <c r="E74" s="39">
        <v>44346.0</v>
      </c>
      <c r="F74" s="2" t="s">
        <v>5673</v>
      </c>
      <c r="G74" s="17">
        <v>588.84</v>
      </c>
      <c r="H74" s="4">
        <v>70.66</v>
      </c>
      <c r="I74" s="2">
        <v>12.0</v>
      </c>
      <c r="J74" s="2">
        <v>414.0</v>
      </c>
      <c r="K74" s="2"/>
      <c r="L74" s="2"/>
      <c r="M74" s="2"/>
      <c r="N74" s="2"/>
      <c r="O74" s="2"/>
      <c r="P74" s="2"/>
      <c r="Q74" s="2"/>
      <c r="R74" s="2"/>
      <c r="S74" s="2"/>
      <c r="T74" s="2"/>
      <c r="U74" s="2"/>
      <c r="V74" s="2"/>
      <c r="W74" s="2"/>
      <c r="X74" s="2"/>
      <c r="Y74" s="2"/>
      <c r="Z74" s="2"/>
    </row>
    <row r="75" ht="14.25" customHeight="1">
      <c r="A75" s="2" t="s">
        <v>7571</v>
      </c>
      <c r="B75" s="2" t="s">
        <v>7572</v>
      </c>
      <c r="C75" s="2" t="s">
        <v>7578</v>
      </c>
      <c r="D75" s="1" t="s">
        <v>7580</v>
      </c>
      <c r="E75" s="39">
        <v>44346.0</v>
      </c>
      <c r="F75" s="2" t="s">
        <v>5673</v>
      </c>
      <c r="G75" s="17">
        <v>2073.87</v>
      </c>
      <c r="H75" s="4">
        <v>248.86</v>
      </c>
      <c r="I75" s="2">
        <v>12.0</v>
      </c>
      <c r="J75" s="2">
        <v>414.0</v>
      </c>
      <c r="K75" s="2"/>
      <c r="L75" s="2"/>
      <c r="M75" s="2"/>
      <c r="N75" s="2"/>
      <c r="O75" s="2"/>
      <c r="P75" s="2"/>
      <c r="Q75" s="2"/>
      <c r="R75" s="2"/>
      <c r="S75" s="2"/>
      <c r="T75" s="2"/>
      <c r="U75" s="2"/>
      <c r="V75" s="2"/>
      <c r="W75" s="2"/>
      <c r="X75" s="2"/>
      <c r="Y75" s="2"/>
      <c r="Z75" s="2"/>
    </row>
    <row r="76" ht="14.25" customHeight="1">
      <c r="A76" s="2" t="s">
        <v>7571</v>
      </c>
      <c r="B76" s="2" t="s">
        <v>7572</v>
      </c>
      <c r="C76" s="2" t="s">
        <v>7581</v>
      </c>
      <c r="D76" s="1" t="s">
        <v>7580</v>
      </c>
      <c r="E76" s="39">
        <v>44346.0</v>
      </c>
      <c r="F76" s="2" t="s">
        <v>5673</v>
      </c>
      <c r="G76" s="17">
        <v>3303.6</v>
      </c>
      <c r="H76" s="4">
        <v>396.43</v>
      </c>
      <c r="I76" s="2">
        <v>12.0</v>
      </c>
      <c r="J76" s="2">
        <v>414.0</v>
      </c>
      <c r="K76" s="2"/>
      <c r="L76" s="2"/>
      <c r="M76" s="2"/>
      <c r="N76" s="2"/>
      <c r="O76" s="2"/>
      <c r="P76" s="2"/>
      <c r="Q76" s="2"/>
      <c r="R76" s="2"/>
      <c r="S76" s="2"/>
      <c r="T76" s="2"/>
      <c r="U76" s="2"/>
      <c r="V76" s="2"/>
      <c r="W76" s="2"/>
      <c r="X76" s="2"/>
      <c r="Y76" s="2"/>
      <c r="Z76" s="2"/>
    </row>
    <row r="77" ht="14.25" customHeight="1">
      <c r="A77" s="2" t="s">
        <v>7571</v>
      </c>
      <c r="B77" s="2" t="s">
        <v>7572</v>
      </c>
      <c r="C77" s="2" t="s">
        <v>7582</v>
      </c>
      <c r="D77" s="1" t="s">
        <v>7580</v>
      </c>
      <c r="E77" s="39">
        <v>44346.0</v>
      </c>
      <c r="F77" s="2" t="s">
        <v>5673</v>
      </c>
      <c r="G77" s="17">
        <v>652.01</v>
      </c>
      <c r="H77" s="4">
        <v>78.24</v>
      </c>
      <c r="I77" s="2">
        <v>12.0</v>
      </c>
      <c r="J77" s="2">
        <v>414.0</v>
      </c>
      <c r="K77" s="2"/>
      <c r="L77" s="2"/>
      <c r="M77" s="2"/>
      <c r="N77" s="2"/>
      <c r="O77" s="2"/>
      <c r="P77" s="2"/>
      <c r="Q77" s="2"/>
      <c r="R77" s="2"/>
      <c r="S77" s="2"/>
      <c r="T77" s="2"/>
      <c r="U77" s="2"/>
      <c r="V77" s="2"/>
      <c r="W77" s="2"/>
      <c r="X77" s="2"/>
      <c r="Y77" s="2"/>
      <c r="Z77" s="2"/>
    </row>
    <row r="78" ht="14.25" customHeight="1">
      <c r="A78" s="2" t="s">
        <v>7571</v>
      </c>
      <c r="B78" s="2" t="s">
        <v>7572</v>
      </c>
      <c r="C78" s="2" t="s">
        <v>7583</v>
      </c>
      <c r="D78" s="1" t="s">
        <v>7584</v>
      </c>
      <c r="E78" s="39">
        <v>44376.0</v>
      </c>
      <c r="F78" s="2" t="s">
        <v>5673</v>
      </c>
      <c r="G78" s="17">
        <v>1240.02</v>
      </c>
      <c r="H78" s="4">
        <v>148.8</v>
      </c>
      <c r="I78" s="2">
        <v>12.0</v>
      </c>
      <c r="J78" s="2">
        <v>414.0</v>
      </c>
      <c r="K78" s="2"/>
      <c r="L78" s="2"/>
      <c r="M78" s="2"/>
      <c r="N78" s="2"/>
      <c r="O78" s="2"/>
      <c r="P78" s="2"/>
      <c r="Q78" s="2"/>
      <c r="R78" s="2"/>
      <c r="S78" s="2"/>
      <c r="T78" s="2"/>
      <c r="U78" s="2"/>
      <c r="V78" s="2"/>
      <c r="W78" s="2"/>
      <c r="X78" s="2"/>
      <c r="Y78" s="2"/>
      <c r="Z78" s="2"/>
    </row>
    <row r="79" ht="14.25" customHeight="1">
      <c r="A79" s="2" t="s">
        <v>7571</v>
      </c>
      <c r="B79" s="2" t="s">
        <v>7572</v>
      </c>
      <c r="C79" s="2" t="s">
        <v>7585</v>
      </c>
      <c r="D79" s="1" t="s">
        <v>7584</v>
      </c>
      <c r="E79" s="39">
        <v>44376.0</v>
      </c>
      <c r="F79" s="2" t="s">
        <v>5673</v>
      </c>
      <c r="G79" s="17">
        <v>267.86</v>
      </c>
      <c r="H79" s="4">
        <v>32.14</v>
      </c>
      <c r="I79" s="2">
        <v>12.0</v>
      </c>
      <c r="J79" s="2">
        <v>414.0</v>
      </c>
      <c r="K79" s="2"/>
      <c r="L79" s="2"/>
      <c r="M79" s="2"/>
      <c r="N79" s="2"/>
      <c r="O79" s="2"/>
      <c r="P79" s="2"/>
      <c r="Q79" s="2"/>
      <c r="R79" s="2"/>
      <c r="S79" s="2"/>
      <c r="T79" s="2"/>
      <c r="U79" s="2"/>
      <c r="V79" s="2"/>
      <c r="W79" s="2"/>
      <c r="X79" s="2"/>
      <c r="Y79" s="2"/>
      <c r="Z79" s="2"/>
    </row>
    <row r="80" ht="14.25" customHeight="1">
      <c r="A80" s="2" t="s">
        <v>7571</v>
      </c>
      <c r="B80" s="2" t="s">
        <v>7572</v>
      </c>
      <c r="C80" s="2" t="s">
        <v>7586</v>
      </c>
      <c r="D80" s="1" t="s">
        <v>7584</v>
      </c>
      <c r="E80" s="39">
        <v>44376.0</v>
      </c>
      <c r="F80" s="2" t="s">
        <v>5673</v>
      </c>
      <c r="G80" s="17">
        <v>2740.79</v>
      </c>
      <c r="H80" s="4">
        <v>328.89</v>
      </c>
      <c r="I80" s="2">
        <v>12.0</v>
      </c>
      <c r="J80" s="2">
        <v>414.0</v>
      </c>
      <c r="K80" s="2"/>
      <c r="L80" s="2"/>
      <c r="M80" s="2"/>
      <c r="N80" s="2"/>
      <c r="O80" s="2"/>
      <c r="P80" s="2"/>
      <c r="Q80" s="2"/>
      <c r="R80" s="2"/>
      <c r="S80" s="2"/>
      <c r="T80" s="2"/>
      <c r="U80" s="2"/>
      <c r="V80" s="2"/>
      <c r="W80" s="2"/>
      <c r="X80" s="2"/>
      <c r="Y80" s="2"/>
      <c r="Z80" s="2"/>
    </row>
    <row r="81" ht="14.25" customHeight="1">
      <c r="A81" s="2" t="s">
        <v>7571</v>
      </c>
      <c r="B81" s="2" t="s">
        <v>7572</v>
      </c>
      <c r="C81" s="2" t="s">
        <v>7587</v>
      </c>
      <c r="D81" s="1" t="s">
        <v>7584</v>
      </c>
      <c r="E81" s="39">
        <v>44376.0</v>
      </c>
      <c r="F81" s="2" t="s">
        <v>5673</v>
      </c>
      <c r="G81" s="17">
        <v>596.75</v>
      </c>
      <c r="H81" s="4">
        <v>71.61</v>
      </c>
      <c r="I81" s="2">
        <v>12.0</v>
      </c>
      <c r="J81" s="2">
        <v>414.0</v>
      </c>
      <c r="K81" s="2"/>
      <c r="L81" s="2"/>
      <c r="M81" s="2"/>
      <c r="N81" s="2"/>
      <c r="O81" s="2"/>
      <c r="P81" s="2"/>
      <c r="Q81" s="2"/>
      <c r="R81" s="2"/>
      <c r="S81" s="2"/>
      <c r="T81" s="2"/>
      <c r="U81" s="2"/>
      <c r="V81" s="2"/>
      <c r="W81" s="2"/>
      <c r="X81" s="2"/>
      <c r="Y81" s="2"/>
      <c r="Z81" s="2"/>
    </row>
    <row r="82" ht="14.25" customHeight="1">
      <c r="A82" s="2" t="s">
        <v>7571</v>
      </c>
      <c r="B82" s="2" t="s">
        <v>7572</v>
      </c>
      <c r="C82" s="2" t="s">
        <v>7588</v>
      </c>
      <c r="D82" s="1" t="s">
        <v>7589</v>
      </c>
      <c r="E82" s="39">
        <v>44408.0</v>
      </c>
      <c r="F82" s="2" t="s">
        <v>5673</v>
      </c>
      <c r="G82" s="17">
        <v>1282.15</v>
      </c>
      <c r="H82" s="4">
        <v>153.86</v>
      </c>
      <c r="I82" s="2">
        <v>12.0</v>
      </c>
      <c r="J82" s="2">
        <v>414.0</v>
      </c>
      <c r="K82" s="2"/>
      <c r="L82" s="2"/>
      <c r="M82" s="2"/>
      <c r="N82" s="2"/>
      <c r="O82" s="2"/>
      <c r="P82" s="2"/>
      <c r="Q82" s="2"/>
      <c r="R82" s="2"/>
      <c r="S82" s="2"/>
      <c r="T82" s="2"/>
      <c r="U82" s="2"/>
      <c r="V82" s="2"/>
      <c r="W82" s="2"/>
      <c r="X82" s="2"/>
      <c r="Y82" s="2"/>
      <c r="Z82" s="2"/>
    </row>
    <row r="83" ht="14.25" customHeight="1">
      <c r="A83" s="2" t="s">
        <v>7571</v>
      </c>
      <c r="B83" s="2" t="s">
        <v>7572</v>
      </c>
      <c r="C83" s="2" t="s">
        <v>7590</v>
      </c>
      <c r="D83" s="1" t="s">
        <v>7589</v>
      </c>
      <c r="E83" s="39">
        <v>44408.0</v>
      </c>
      <c r="F83" s="2" t="s">
        <v>5673</v>
      </c>
      <c r="G83" s="17">
        <v>267.86</v>
      </c>
      <c r="H83" s="4">
        <v>32.14</v>
      </c>
      <c r="I83" s="2">
        <v>12.0</v>
      </c>
      <c r="J83" s="2">
        <v>414.0</v>
      </c>
      <c r="K83" s="2"/>
      <c r="L83" s="2"/>
      <c r="M83" s="2"/>
      <c r="N83" s="2"/>
      <c r="O83" s="2"/>
      <c r="P83" s="2"/>
      <c r="Q83" s="2"/>
      <c r="R83" s="2"/>
      <c r="S83" s="2"/>
      <c r="T83" s="2"/>
      <c r="U83" s="2"/>
      <c r="V83" s="2"/>
      <c r="W83" s="2"/>
      <c r="X83" s="2"/>
      <c r="Y83" s="2"/>
      <c r="Z83" s="2"/>
    </row>
    <row r="84" ht="14.25" customHeight="1">
      <c r="A84" s="2" t="s">
        <v>7571</v>
      </c>
      <c r="B84" s="2" t="s">
        <v>7572</v>
      </c>
      <c r="C84" s="2" t="s">
        <v>7591</v>
      </c>
      <c r="D84" s="1" t="s">
        <v>7589</v>
      </c>
      <c r="E84" s="39">
        <v>44408.0</v>
      </c>
      <c r="F84" s="2" t="s">
        <v>5673</v>
      </c>
      <c r="G84" s="17">
        <v>3433.62</v>
      </c>
      <c r="H84" s="4">
        <v>412.03</v>
      </c>
      <c r="I84" s="2">
        <v>12.0</v>
      </c>
      <c r="J84" s="2">
        <v>414.0</v>
      </c>
      <c r="K84" s="2"/>
      <c r="L84" s="2"/>
      <c r="M84" s="2"/>
      <c r="N84" s="2"/>
      <c r="O84" s="2"/>
      <c r="P84" s="2"/>
      <c r="Q84" s="2"/>
      <c r="R84" s="2"/>
      <c r="S84" s="2"/>
      <c r="T84" s="2"/>
      <c r="U84" s="2"/>
      <c r="V84" s="2"/>
      <c r="W84" s="2"/>
      <c r="X84" s="2"/>
      <c r="Y84" s="2"/>
      <c r="Z84" s="2"/>
    </row>
    <row r="85" ht="14.25" customHeight="1">
      <c r="A85" s="2" t="s">
        <v>7571</v>
      </c>
      <c r="B85" s="2" t="s">
        <v>7572</v>
      </c>
      <c r="C85" s="2" t="s">
        <v>7592</v>
      </c>
      <c r="D85" s="1" t="s">
        <v>7589</v>
      </c>
      <c r="E85" s="39">
        <v>44408.0</v>
      </c>
      <c r="F85" s="2" t="s">
        <v>5673</v>
      </c>
      <c r="G85" s="17">
        <v>628.86</v>
      </c>
      <c r="H85" s="4">
        <v>75.46</v>
      </c>
      <c r="I85" s="2">
        <v>12.0</v>
      </c>
      <c r="J85" s="2">
        <v>414.0</v>
      </c>
      <c r="K85" s="2"/>
      <c r="L85" s="2"/>
      <c r="M85" s="2"/>
      <c r="N85" s="2"/>
      <c r="O85" s="2"/>
      <c r="P85" s="2"/>
      <c r="Q85" s="2"/>
      <c r="R85" s="2"/>
      <c r="S85" s="2"/>
      <c r="T85" s="2"/>
      <c r="U85" s="2"/>
      <c r="V85" s="2"/>
      <c r="W85" s="2"/>
      <c r="X85" s="2"/>
      <c r="Y85" s="2"/>
      <c r="Z85" s="2"/>
    </row>
    <row r="86" ht="14.25" customHeight="1">
      <c r="A86" s="2" t="s">
        <v>7571</v>
      </c>
      <c r="B86" s="2" t="s">
        <v>7572</v>
      </c>
      <c r="C86" s="2" t="s">
        <v>7593</v>
      </c>
      <c r="D86" s="1" t="s">
        <v>7589</v>
      </c>
      <c r="E86" s="39">
        <v>44408.0</v>
      </c>
      <c r="F86" s="2" t="s">
        <v>5673</v>
      </c>
      <c r="G86" s="17">
        <v>2203.98</v>
      </c>
      <c r="H86" s="4">
        <v>264.48</v>
      </c>
      <c r="I86" s="2">
        <v>12.0</v>
      </c>
      <c r="J86" s="2">
        <v>414.0</v>
      </c>
      <c r="K86" s="2"/>
      <c r="L86" s="2"/>
      <c r="M86" s="2"/>
      <c r="N86" s="2"/>
      <c r="O86" s="2"/>
      <c r="P86" s="2"/>
      <c r="Q86" s="2"/>
      <c r="R86" s="2"/>
      <c r="S86" s="2"/>
      <c r="T86" s="2"/>
      <c r="U86" s="2"/>
      <c r="V86" s="2"/>
      <c r="W86" s="2"/>
      <c r="X86" s="2"/>
      <c r="Y86" s="2"/>
      <c r="Z86" s="2"/>
    </row>
    <row r="87" ht="14.25" customHeight="1">
      <c r="A87" s="2" t="s">
        <v>7571</v>
      </c>
      <c r="B87" s="2" t="s">
        <v>7572</v>
      </c>
      <c r="C87" s="2" t="s">
        <v>7594</v>
      </c>
      <c r="D87" s="1" t="s">
        <v>7595</v>
      </c>
      <c r="E87" s="39">
        <v>44439.0</v>
      </c>
      <c r="F87" s="2" t="s">
        <v>5673</v>
      </c>
      <c r="G87" s="17">
        <v>1293.79</v>
      </c>
      <c r="H87" s="4">
        <v>155.25</v>
      </c>
      <c r="I87" s="2">
        <v>12.0</v>
      </c>
      <c r="J87" s="2">
        <v>414.0</v>
      </c>
      <c r="K87" s="2"/>
      <c r="L87" s="2"/>
      <c r="M87" s="2"/>
      <c r="N87" s="2"/>
      <c r="O87" s="2"/>
      <c r="P87" s="2"/>
      <c r="Q87" s="2"/>
      <c r="R87" s="2"/>
      <c r="S87" s="2"/>
      <c r="T87" s="2"/>
      <c r="U87" s="2"/>
      <c r="V87" s="2"/>
      <c r="W87" s="2"/>
      <c r="X87" s="2"/>
      <c r="Y87" s="2"/>
      <c r="Z87" s="2"/>
    </row>
    <row r="88" ht="14.25" customHeight="1">
      <c r="A88" s="2" t="s">
        <v>7571</v>
      </c>
      <c r="B88" s="2" t="s">
        <v>7572</v>
      </c>
      <c r="C88" s="2" t="s">
        <v>7596</v>
      </c>
      <c r="D88" s="1" t="s">
        <v>7595</v>
      </c>
      <c r="E88" s="39">
        <v>44439.0</v>
      </c>
      <c r="F88" s="2" t="s">
        <v>5673</v>
      </c>
      <c r="G88" s="17">
        <v>446.43</v>
      </c>
      <c r="H88" s="4">
        <v>53.57</v>
      </c>
      <c r="I88" s="2">
        <v>12.0</v>
      </c>
      <c r="J88" s="2">
        <v>414.0</v>
      </c>
      <c r="K88" s="2"/>
      <c r="L88" s="2"/>
      <c r="M88" s="2"/>
      <c r="N88" s="2"/>
      <c r="O88" s="2"/>
      <c r="P88" s="2"/>
      <c r="Q88" s="2"/>
      <c r="R88" s="2"/>
      <c r="S88" s="2"/>
      <c r="T88" s="2"/>
      <c r="U88" s="2"/>
      <c r="V88" s="2"/>
      <c r="W88" s="2"/>
      <c r="X88" s="2"/>
      <c r="Y88" s="2"/>
      <c r="Z88" s="2"/>
    </row>
    <row r="89" ht="14.25" customHeight="1">
      <c r="A89" s="2" t="s">
        <v>7571</v>
      </c>
      <c r="B89" s="2" t="s">
        <v>7572</v>
      </c>
      <c r="C89" s="2" t="s">
        <v>7597</v>
      </c>
      <c r="D89" s="1" t="s">
        <v>7595</v>
      </c>
      <c r="E89" s="39">
        <v>44439.0</v>
      </c>
      <c r="F89" s="2" t="s">
        <v>5673</v>
      </c>
      <c r="G89" s="17">
        <v>3160.3</v>
      </c>
      <c r="H89" s="4">
        <v>379.24</v>
      </c>
      <c r="I89" s="2">
        <v>12.0</v>
      </c>
      <c r="J89" s="2">
        <v>414.0</v>
      </c>
      <c r="K89" s="2"/>
      <c r="L89" s="2"/>
      <c r="M89" s="2"/>
      <c r="N89" s="2"/>
      <c r="O89" s="2"/>
      <c r="P89" s="2"/>
      <c r="Q89" s="2"/>
      <c r="R89" s="2"/>
      <c r="S89" s="2"/>
      <c r="T89" s="2"/>
      <c r="U89" s="2"/>
      <c r="V89" s="2"/>
      <c r="W89" s="2"/>
      <c r="X89" s="2"/>
      <c r="Y89" s="2"/>
      <c r="Z89" s="2"/>
    </row>
    <row r="90" ht="14.25" customHeight="1">
      <c r="A90" s="2" t="s">
        <v>7571</v>
      </c>
      <c r="B90" s="2" t="s">
        <v>7572</v>
      </c>
      <c r="C90" s="2" t="s">
        <v>7598</v>
      </c>
      <c r="D90" s="1" t="s">
        <v>7595</v>
      </c>
      <c r="E90" s="39">
        <v>44439.0</v>
      </c>
      <c r="F90" s="2" t="s">
        <v>5673</v>
      </c>
      <c r="G90" s="17">
        <v>622.07</v>
      </c>
      <c r="H90" s="4">
        <v>74.65</v>
      </c>
      <c r="I90" s="2">
        <v>12.0</v>
      </c>
      <c r="J90" s="2">
        <v>414.0</v>
      </c>
      <c r="K90" s="2"/>
      <c r="L90" s="2"/>
      <c r="M90" s="2"/>
      <c r="N90" s="2"/>
      <c r="O90" s="2"/>
      <c r="P90" s="2"/>
      <c r="Q90" s="2"/>
      <c r="R90" s="2"/>
      <c r="S90" s="2"/>
      <c r="T90" s="2"/>
      <c r="U90" s="2"/>
      <c r="V90" s="2"/>
      <c r="W90" s="2"/>
      <c r="X90" s="2"/>
      <c r="Y90" s="2"/>
      <c r="Z90" s="2"/>
    </row>
    <row r="91" ht="14.25" customHeight="1">
      <c r="A91" s="2" t="s">
        <v>7571</v>
      </c>
      <c r="B91" s="2" t="s">
        <v>7572</v>
      </c>
      <c r="C91" s="2" t="s">
        <v>7599</v>
      </c>
      <c r="D91" s="1" t="s">
        <v>7595</v>
      </c>
      <c r="E91" s="39">
        <v>44439.0</v>
      </c>
      <c r="F91" s="2" t="s">
        <v>5673</v>
      </c>
      <c r="G91" s="17">
        <v>2185.89</v>
      </c>
      <c r="H91" s="4">
        <v>262.31</v>
      </c>
      <c r="I91" s="2">
        <v>12.0</v>
      </c>
      <c r="J91" s="2">
        <v>414.0</v>
      </c>
      <c r="K91" s="2"/>
      <c r="L91" s="2"/>
      <c r="M91" s="2"/>
      <c r="N91" s="2"/>
      <c r="O91" s="2"/>
      <c r="P91" s="2"/>
      <c r="Q91" s="2"/>
      <c r="R91" s="2"/>
      <c r="S91" s="2"/>
      <c r="T91" s="2"/>
      <c r="U91" s="2"/>
      <c r="V91" s="2"/>
      <c r="W91" s="2"/>
      <c r="X91" s="2"/>
      <c r="Y91" s="2"/>
      <c r="Z91" s="2"/>
    </row>
    <row r="92" ht="14.25" customHeight="1">
      <c r="A92" s="2" t="s">
        <v>7571</v>
      </c>
      <c r="B92" s="2" t="s">
        <v>7572</v>
      </c>
      <c r="C92" s="2" t="s">
        <v>7600</v>
      </c>
      <c r="D92" s="1" t="s">
        <v>7601</v>
      </c>
      <c r="E92" s="39">
        <v>44469.0</v>
      </c>
      <c r="F92" s="2" t="s">
        <v>5673</v>
      </c>
      <c r="G92" s="17">
        <v>1300.56</v>
      </c>
      <c r="H92" s="4">
        <v>156.07</v>
      </c>
      <c r="I92" s="2">
        <v>12.0</v>
      </c>
      <c r="J92" s="2">
        <v>414.0</v>
      </c>
      <c r="K92" s="2"/>
      <c r="L92" s="2"/>
      <c r="M92" s="2"/>
      <c r="N92" s="2"/>
      <c r="O92" s="2"/>
      <c r="P92" s="2"/>
      <c r="Q92" s="2"/>
      <c r="R92" s="2"/>
      <c r="S92" s="2"/>
      <c r="T92" s="2"/>
      <c r="U92" s="2"/>
      <c r="V92" s="2"/>
      <c r="W92" s="2"/>
      <c r="X92" s="2"/>
      <c r="Y92" s="2"/>
      <c r="Z92" s="2"/>
    </row>
    <row r="93" ht="14.25" customHeight="1">
      <c r="A93" s="2" t="s">
        <v>7571</v>
      </c>
      <c r="B93" s="2" t="s">
        <v>7572</v>
      </c>
      <c r="C93" s="2" t="s">
        <v>7602</v>
      </c>
      <c r="D93" s="1" t="s">
        <v>7601</v>
      </c>
      <c r="E93" s="39">
        <v>44469.0</v>
      </c>
      <c r="F93" s="2" t="s">
        <v>5673</v>
      </c>
      <c r="G93" s="17">
        <v>267.86</v>
      </c>
      <c r="H93" s="4">
        <v>32.14</v>
      </c>
      <c r="I93" s="2">
        <v>12.0</v>
      </c>
      <c r="J93" s="2">
        <v>414.0</v>
      </c>
      <c r="K93" s="2"/>
      <c r="L93" s="2"/>
      <c r="M93" s="2"/>
      <c r="N93" s="2"/>
      <c r="O93" s="2"/>
      <c r="P93" s="2"/>
      <c r="Q93" s="2"/>
      <c r="R93" s="2"/>
      <c r="S93" s="2"/>
      <c r="T93" s="2"/>
      <c r="U93" s="2"/>
      <c r="V93" s="2"/>
      <c r="W93" s="2"/>
      <c r="X93" s="2"/>
      <c r="Y93" s="2"/>
      <c r="Z93" s="2"/>
    </row>
    <row r="94" ht="14.25" customHeight="1">
      <c r="A94" s="2" t="s">
        <v>7571</v>
      </c>
      <c r="B94" s="2" t="s">
        <v>7572</v>
      </c>
      <c r="C94" s="2" t="s">
        <v>7603</v>
      </c>
      <c r="D94" s="1" t="s">
        <v>7601</v>
      </c>
      <c r="E94" s="39">
        <v>44469.0</v>
      </c>
      <c r="F94" s="2" t="s">
        <v>5673</v>
      </c>
      <c r="G94" s="17">
        <v>3424.85</v>
      </c>
      <c r="H94" s="4">
        <v>410.98</v>
      </c>
      <c r="I94" s="2">
        <v>12.0</v>
      </c>
      <c r="J94" s="2">
        <v>414.0</v>
      </c>
      <c r="K94" s="2"/>
      <c r="L94" s="2"/>
      <c r="M94" s="2"/>
      <c r="N94" s="2"/>
      <c r="O94" s="2"/>
      <c r="P94" s="2"/>
      <c r="Q94" s="2"/>
      <c r="R94" s="2"/>
      <c r="S94" s="2"/>
      <c r="T94" s="2"/>
      <c r="U94" s="2"/>
      <c r="V94" s="2"/>
      <c r="W94" s="2"/>
      <c r="X94" s="2"/>
      <c r="Y94" s="2"/>
      <c r="Z94" s="2"/>
    </row>
    <row r="95" ht="14.25" customHeight="1">
      <c r="A95" s="2" t="s">
        <v>7571</v>
      </c>
      <c r="B95" s="2" t="s">
        <v>7572</v>
      </c>
      <c r="C95" s="2" t="s">
        <v>7604</v>
      </c>
      <c r="D95" s="1" t="s">
        <v>7601</v>
      </c>
      <c r="E95" s="39">
        <v>44469.0</v>
      </c>
      <c r="F95" s="2" t="s">
        <v>5673</v>
      </c>
      <c r="G95" s="17">
        <v>311.31</v>
      </c>
      <c r="H95" s="4">
        <v>37.36</v>
      </c>
      <c r="I95" s="2">
        <v>12.0</v>
      </c>
      <c r="J95" s="2">
        <v>414.0</v>
      </c>
      <c r="K95" s="2"/>
      <c r="L95" s="2"/>
      <c r="M95" s="2"/>
      <c r="N95" s="2"/>
      <c r="O95" s="2"/>
      <c r="P95" s="2"/>
      <c r="Q95" s="2"/>
      <c r="R95" s="2"/>
      <c r="S95" s="2"/>
      <c r="T95" s="2"/>
      <c r="U95" s="2"/>
      <c r="V95" s="2"/>
      <c r="W95" s="2"/>
      <c r="X95" s="2"/>
      <c r="Y95" s="2"/>
      <c r="Z95" s="2"/>
    </row>
    <row r="96" ht="14.25" customHeight="1">
      <c r="A96" s="2" t="s">
        <v>7571</v>
      </c>
      <c r="B96" s="2" t="s">
        <v>7572</v>
      </c>
      <c r="C96" s="2" t="s">
        <v>7605</v>
      </c>
      <c r="D96" s="1" t="s">
        <v>7601</v>
      </c>
      <c r="E96" s="39">
        <v>44469.0</v>
      </c>
      <c r="F96" s="2" t="s">
        <v>5673</v>
      </c>
      <c r="G96" s="17">
        <v>614.3</v>
      </c>
      <c r="H96" s="4">
        <v>73.72</v>
      </c>
      <c r="I96" s="2">
        <v>12.0</v>
      </c>
      <c r="J96" s="2">
        <v>414.0</v>
      </c>
      <c r="K96" s="2"/>
      <c r="L96" s="2"/>
      <c r="M96" s="2"/>
      <c r="N96" s="2"/>
      <c r="O96" s="2"/>
      <c r="P96" s="2"/>
      <c r="Q96" s="2"/>
      <c r="R96" s="2"/>
      <c r="S96" s="2"/>
      <c r="T96" s="2"/>
      <c r="U96" s="2"/>
      <c r="V96" s="2"/>
      <c r="W96" s="2"/>
      <c r="X96" s="2"/>
      <c r="Y96" s="2"/>
      <c r="Z96" s="2"/>
    </row>
    <row r="97" ht="14.25" customHeight="1">
      <c r="A97" s="2" t="s">
        <v>7571</v>
      </c>
      <c r="B97" s="2" t="s">
        <v>7572</v>
      </c>
      <c r="C97" s="2" t="s">
        <v>7606</v>
      </c>
      <c r="D97" s="1" t="s">
        <v>7601</v>
      </c>
      <c r="E97" s="39">
        <v>44469.0</v>
      </c>
      <c r="F97" s="2" t="s">
        <v>5673</v>
      </c>
      <c r="G97" s="17">
        <v>2172.59</v>
      </c>
      <c r="H97" s="4">
        <v>260.71</v>
      </c>
      <c r="I97" s="2">
        <v>12.0</v>
      </c>
      <c r="J97" s="2">
        <v>414.0</v>
      </c>
      <c r="K97" s="2"/>
      <c r="L97" s="2"/>
      <c r="M97" s="2"/>
      <c r="N97" s="2"/>
      <c r="O97" s="2"/>
      <c r="P97" s="2"/>
      <c r="Q97" s="2"/>
      <c r="R97" s="2"/>
      <c r="S97" s="2"/>
      <c r="T97" s="2"/>
      <c r="U97" s="2"/>
      <c r="V97" s="2"/>
      <c r="W97" s="2"/>
      <c r="X97" s="2"/>
      <c r="Y97" s="2"/>
      <c r="Z97" s="2"/>
    </row>
    <row r="98" ht="14.25" customHeight="1">
      <c r="A98" s="2" t="s">
        <v>7571</v>
      </c>
      <c r="B98" s="2" t="s">
        <v>7572</v>
      </c>
      <c r="C98" s="2" t="s">
        <v>7607</v>
      </c>
      <c r="D98" s="1" t="s">
        <v>7608</v>
      </c>
      <c r="E98" s="39">
        <v>44494.0</v>
      </c>
      <c r="F98" s="2" t="s">
        <v>5673</v>
      </c>
      <c r="G98" s="17">
        <v>1326.5</v>
      </c>
      <c r="H98" s="4">
        <v>159.18</v>
      </c>
      <c r="I98" s="2">
        <v>12.0</v>
      </c>
      <c r="J98" s="2">
        <v>414.0</v>
      </c>
      <c r="K98" s="2"/>
      <c r="L98" s="2"/>
      <c r="M98" s="2"/>
      <c r="N98" s="2"/>
      <c r="O98" s="2"/>
      <c r="P98" s="2"/>
      <c r="Q98" s="2"/>
      <c r="R98" s="2"/>
      <c r="S98" s="2"/>
      <c r="T98" s="2"/>
      <c r="U98" s="2"/>
      <c r="V98" s="2"/>
      <c r="W98" s="2"/>
      <c r="X98" s="2"/>
      <c r="Y98" s="2"/>
      <c r="Z98" s="2"/>
    </row>
    <row r="99" ht="14.25" customHeight="1">
      <c r="A99" s="2" t="s">
        <v>7571</v>
      </c>
      <c r="B99" s="2" t="s">
        <v>7572</v>
      </c>
      <c r="C99" s="2" t="s">
        <v>7609</v>
      </c>
      <c r="D99" s="1" t="s">
        <v>7608</v>
      </c>
      <c r="E99" s="39">
        <v>44494.0</v>
      </c>
      <c r="F99" s="2" t="s">
        <v>5673</v>
      </c>
      <c r="G99" s="17">
        <v>267.86</v>
      </c>
      <c r="H99" s="4">
        <v>32.14</v>
      </c>
      <c r="I99" s="2">
        <v>12.0</v>
      </c>
      <c r="J99" s="2">
        <v>414.0</v>
      </c>
      <c r="K99" s="2"/>
      <c r="L99" s="2"/>
      <c r="M99" s="2"/>
      <c r="N99" s="2"/>
      <c r="O99" s="2"/>
      <c r="P99" s="2"/>
      <c r="Q99" s="2"/>
      <c r="R99" s="2"/>
      <c r="S99" s="2"/>
      <c r="T99" s="2"/>
      <c r="U99" s="2"/>
      <c r="V99" s="2"/>
      <c r="W99" s="2"/>
      <c r="X99" s="2"/>
      <c r="Y99" s="2"/>
      <c r="Z99" s="2"/>
    </row>
    <row r="100" ht="14.25" customHeight="1">
      <c r="A100" s="2" t="s">
        <v>7571</v>
      </c>
      <c r="B100" s="2" t="s">
        <v>7572</v>
      </c>
      <c r="C100" s="2" t="s">
        <v>7610</v>
      </c>
      <c r="D100" s="1" t="s">
        <v>7608</v>
      </c>
      <c r="E100" s="39">
        <v>44494.0</v>
      </c>
      <c r="F100" s="2" t="s">
        <v>5673</v>
      </c>
      <c r="G100" s="17">
        <v>3563.68</v>
      </c>
      <c r="H100" s="4">
        <v>427.64</v>
      </c>
      <c r="I100" s="2">
        <v>12.0</v>
      </c>
      <c r="J100" s="2">
        <v>414.0</v>
      </c>
      <c r="K100" s="2"/>
      <c r="L100" s="2"/>
      <c r="M100" s="2"/>
      <c r="N100" s="2"/>
      <c r="O100" s="2"/>
      <c r="P100" s="2"/>
      <c r="Q100" s="2"/>
      <c r="R100" s="2"/>
      <c r="S100" s="2"/>
      <c r="T100" s="2"/>
      <c r="U100" s="2"/>
      <c r="V100" s="2"/>
      <c r="W100" s="2"/>
      <c r="X100" s="2"/>
      <c r="Y100" s="2"/>
      <c r="Z100" s="2"/>
    </row>
    <row r="101" ht="14.25" customHeight="1">
      <c r="A101" s="2" t="s">
        <v>7571</v>
      </c>
      <c r="B101" s="2" t="s">
        <v>7572</v>
      </c>
      <c r="C101" s="2" t="s">
        <v>7611</v>
      </c>
      <c r="D101" s="1" t="s">
        <v>7608</v>
      </c>
      <c r="E101" s="39">
        <v>44494.0</v>
      </c>
      <c r="F101" s="2" t="s">
        <v>5673</v>
      </c>
      <c r="G101" s="17">
        <v>625.27</v>
      </c>
      <c r="H101" s="4">
        <v>75.03</v>
      </c>
      <c r="I101" s="2">
        <v>12.0</v>
      </c>
      <c r="J101" s="2">
        <v>414.0</v>
      </c>
      <c r="K101" s="2"/>
      <c r="L101" s="2"/>
      <c r="M101" s="2"/>
      <c r="N101" s="2"/>
      <c r="O101" s="2"/>
      <c r="P101" s="2"/>
      <c r="Q101" s="2"/>
      <c r="R101" s="2"/>
      <c r="S101" s="2"/>
      <c r="T101" s="2"/>
      <c r="U101" s="2"/>
      <c r="V101" s="2"/>
      <c r="W101" s="2"/>
      <c r="X101" s="2"/>
      <c r="Y101" s="2"/>
      <c r="Z101" s="2"/>
    </row>
    <row r="102" ht="14.25" customHeight="1">
      <c r="A102" s="2" t="s">
        <v>7571</v>
      </c>
      <c r="B102" s="2" t="s">
        <v>7572</v>
      </c>
      <c r="C102" s="2" t="s">
        <v>7612</v>
      </c>
      <c r="D102" s="1" t="s">
        <v>7608</v>
      </c>
      <c r="E102" s="39">
        <v>44494.0</v>
      </c>
      <c r="F102" s="2" t="s">
        <v>5673</v>
      </c>
      <c r="G102" s="17">
        <v>2198.54</v>
      </c>
      <c r="H102" s="4">
        <v>263.82</v>
      </c>
      <c r="I102" s="2">
        <v>12.0</v>
      </c>
      <c r="J102" s="2">
        <v>414.0</v>
      </c>
      <c r="K102" s="2"/>
      <c r="L102" s="2"/>
      <c r="M102" s="2"/>
      <c r="N102" s="2"/>
      <c r="O102" s="2"/>
      <c r="P102" s="2"/>
      <c r="Q102" s="2"/>
      <c r="R102" s="2"/>
      <c r="S102" s="2"/>
      <c r="T102" s="2"/>
      <c r="U102" s="2"/>
      <c r="V102" s="2"/>
      <c r="W102" s="2"/>
      <c r="X102" s="2"/>
      <c r="Y102" s="2"/>
      <c r="Z102" s="2"/>
    </row>
    <row r="103" ht="14.25" customHeight="1">
      <c r="A103" s="2" t="s">
        <v>7571</v>
      </c>
      <c r="B103" s="2" t="s">
        <v>7572</v>
      </c>
      <c r="C103" s="2" t="s">
        <v>7613</v>
      </c>
      <c r="D103" s="1" t="s">
        <v>7614</v>
      </c>
      <c r="E103" s="39">
        <v>44525.0</v>
      </c>
      <c r="F103" s="2" t="s">
        <v>5673</v>
      </c>
      <c r="G103" s="17">
        <v>1311.86</v>
      </c>
      <c r="H103" s="4">
        <v>157.42</v>
      </c>
      <c r="I103" s="2">
        <v>12.0</v>
      </c>
      <c r="J103" s="2">
        <v>414.0</v>
      </c>
      <c r="K103" s="2"/>
      <c r="L103" s="2"/>
      <c r="M103" s="2"/>
      <c r="N103" s="2"/>
      <c r="O103" s="2"/>
      <c r="P103" s="2"/>
      <c r="Q103" s="2"/>
      <c r="R103" s="2"/>
      <c r="S103" s="2"/>
      <c r="T103" s="2"/>
      <c r="U103" s="2"/>
      <c r="V103" s="2"/>
      <c r="W103" s="2"/>
      <c r="X103" s="2"/>
      <c r="Y103" s="2"/>
      <c r="Z103" s="2"/>
    </row>
    <row r="104" ht="14.25" customHeight="1">
      <c r="A104" s="2" t="s">
        <v>7571</v>
      </c>
      <c r="B104" s="2" t="s">
        <v>7572</v>
      </c>
      <c r="C104" s="2" t="s">
        <v>7615</v>
      </c>
      <c r="D104" s="1" t="s">
        <v>7614</v>
      </c>
      <c r="E104" s="39">
        <v>44525.0</v>
      </c>
      <c r="F104" s="2" t="s">
        <v>5673</v>
      </c>
      <c r="G104" s="17">
        <v>621.98</v>
      </c>
      <c r="H104" s="4">
        <v>74.64</v>
      </c>
      <c r="I104" s="2">
        <v>12.0</v>
      </c>
      <c r="J104" s="2">
        <v>414.0</v>
      </c>
      <c r="K104" s="2"/>
      <c r="L104" s="2"/>
      <c r="M104" s="2"/>
      <c r="N104" s="2"/>
      <c r="O104" s="2"/>
      <c r="P104" s="2"/>
      <c r="Q104" s="2"/>
      <c r="R104" s="2"/>
      <c r="S104" s="2"/>
      <c r="T104" s="2"/>
      <c r="U104" s="2"/>
      <c r="V104" s="2"/>
      <c r="W104" s="2"/>
      <c r="X104" s="2"/>
      <c r="Y104" s="2"/>
      <c r="Z104" s="2"/>
    </row>
    <row r="105" ht="14.25" customHeight="1">
      <c r="A105" s="2" t="s">
        <v>7571</v>
      </c>
      <c r="B105" s="2" t="s">
        <v>7572</v>
      </c>
      <c r="C105" s="2" t="s">
        <v>7616</v>
      </c>
      <c r="D105" s="1" t="s">
        <v>7614</v>
      </c>
      <c r="E105" s="39">
        <v>44525.0</v>
      </c>
      <c r="F105" s="2" t="s">
        <v>5673</v>
      </c>
      <c r="G105" s="17">
        <v>2189.27</v>
      </c>
      <c r="H105" s="4">
        <v>262.71</v>
      </c>
      <c r="I105" s="2">
        <v>12.0</v>
      </c>
      <c r="J105" s="2">
        <v>414.0</v>
      </c>
      <c r="K105" s="2"/>
      <c r="L105" s="2"/>
      <c r="M105" s="2"/>
      <c r="N105" s="2"/>
      <c r="O105" s="2"/>
      <c r="P105" s="2"/>
      <c r="Q105" s="2"/>
      <c r="R105" s="2"/>
      <c r="S105" s="2"/>
      <c r="T105" s="2"/>
      <c r="U105" s="2"/>
      <c r="V105" s="2"/>
      <c r="W105" s="2"/>
      <c r="X105" s="2"/>
      <c r="Y105" s="2"/>
      <c r="Z105" s="2"/>
    </row>
    <row r="106" ht="14.25" customHeight="1">
      <c r="A106" s="2" t="s">
        <v>7571</v>
      </c>
      <c r="B106" s="2" t="s">
        <v>7572</v>
      </c>
      <c r="C106" s="2" t="s">
        <v>7617</v>
      </c>
      <c r="D106" s="1" t="s">
        <v>7614</v>
      </c>
      <c r="E106" s="39">
        <v>44525.0</v>
      </c>
      <c r="F106" s="2" t="s">
        <v>5673</v>
      </c>
      <c r="G106" s="17">
        <v>683.46</v>
      </c>
      <c r="H106" s="4">
        <v>82.02</v>
      </c>
      <c r="I106" s="2">
        <v>12.0</v>
      </c>
      <c r="J106" s="2">
        <v>414.0</v>
      </c>
      <c r="K106" s="2"/>
      <c r="L106" s="2"/>
      <c r="M106" s="2"/>
      <c r="N106" s="2"/>
      <c r="O106" s="2"/>
      <c r="P106" s="2"/>
      <c r="Q106" s="2"/>
      <c r="R106" s="2"/>
      <c r="S106" s="2"/>
      <c r="T106" s="2"/>
      <c r="U106" s="2"/>
      <c r="V106" s="2"/>
      <c r="W106" s="2"/>
      <c r="X106" s="2"/>
      <c r="Y106" s="2"/>
      <c r="Z106" s="2"/>
    </row>
    <row r="107" ht="14.25" customHeight="1">
      <c r="A107" s="2" t="s">
        <v>7571</v>
      </c>
      <c r="B107" s="2" t="s">
        <v>7572</v>
      </c>
      <c r="C107" s="2" t="s">
        <v>7618</v>
      </c>
      <c r="D107" s="1" t="s">
        <v>7614</v>
      </c>
      <c r="E107" s="39">
        <v>44525.0</v>
      </c>
      <c r="F107" s="2" t="s">
        <v>5673</v>
      </c>
      <c r="G107" s="17">
        <v>1090.0</v>
      </c>
      <c r="H107" s="4">
        <v>130.8</v>
      </c>
      <c r="I107" s="2">
        <v>12.0</v>
      </c>
      <c r="J107" s="2">
        <v>414.0</v>
      </c>
      <c r="K107" s="2"/>
      <c r="L107" s="2"/>
      <c r="M107" s="2"/>
      <c r="N107" s="2"/>
      <c r="O107" s="2"/>
      <c r="P107" s="2"/>
      <c r="Q107" s="2"/>
      <c r="R107" s="2"/>
      <c r="S107" s="2"/>
      <c r="T107" s="2"/>
      <c r="U107" s="2"/>
      <c r="V107" s="2"/>
      <c r="W107" s="2"/>
      <c r="X107" s="2"/>
      <c r="Y107" s="2"/>
      <c r="Z107" s="2"/>
    </row>
    <row r="108" ht="14.25" customHeight="1">
      <c r="A108" s="2" t="s">
        <v>7571</v>
      </c>
      <c r="B108" s="2" t="s">
        <v>7572</v>
      </c>
      <c r="C108" s="2" t="s">
        <v>7619</v>
      </c>
      <c r="D108" s="1" t="s">
        <v>7614</v>
      </c>
      <c r="E108" s="39">
        <v>44525.0</v>
      </c>
      <c r="F108" s="2" t="s">
        <v>5673</v>
      </c>
      <c r="G108" s="17">
        <v>19743.41</v>
      </c>
      <c r="H108" s="4">
        <v>2369.21</v>
      </c>
      <c r="I108" s="2">
        <v>12.0</v>
      </c>
      <c r="J108" s="2">
        <v>414.0</v>
      </c>
      <c r="K108" s="2"/>
      <c r="L108" s="2"/>
      <c r="M108" s="2"/>
      <c r="N108" s="2"/>
      <c r="O108" s="2"/>
      <c r="P108" s="2"/>
      <c r="Q108" s="2"/>
      <c r="R108" s="2"/>
      <c r="S108" s="2"/>
      <c r="T108" s="2"/>
      <c r="U108" s="2"/>
      <c r="V108" s="2"/>
      <c r="W108" s="2"/>
      <c r="X108" s="2"/>
      <c r="Y108" s="2"/>
      <c r="Z108" s="2"/>
    </row>
    <row r="109" ht="14.25" customHeight="1">
      <c r="A109" s="2" t="s">
        <v>7571</v>
      </c>
      <c r="B109" s="2" t="s">
        <v>7572</v>
      </c>
      <c r="C109" s="2" t="s">
        <v>7620</v>
      </c>
      <c r="D109" s="1" t="s">
        <v>7614</v>
      </c>
      <c r="E109" s="39">
        <v>44525.0</v>
      </c>
      <c r="F109" s="2" t="s">
        <v>5673</v>
      </c>
      <c r="G109" s="17">
        <v>3259.21</v>
      </c>
      <c r="H109" s="4">
        <v>391.11</v>
      </c>
      <c r="I109" s="2">
        <v>12.0</v>
      </c>
      <c r="J109" s="2">
        <v>414.0</v>
      </c>
      <c r="K109" s="2"/>
      <c r="L109" s="2"/>
      <c r="M109" s="2"/>
      <c r="N109" s="2"/>
      <c r="O109" s="2"/>
      <c r="P109" s="2"/>
      <c r="Q109" s="2"/>
      <c r="R109" s="2"/>
      <c r="S109" s="2"/>
      <c r="T109" s="2"/>
      <c r="U109" s="2"/>
      <c r="V109" s="2"/>
      <c r="W109" s="2"/>
      <c r="X109" s="2"/>
      <c r="Y109" s="2"/>
      <c r="Z109" s="2"/>
    </row>
    <row r="110" ht="14.25" customHeight="1">
      <c r="A110" s="2" t="s">
        <v>7571</v>
      </c>
      <c r="B110" s="2" t="s">
        <v>7572</v>
      </c>
      <c r="C110" s="2" t="s">
        <v>7621</v>
      </c>
      <c r="D110" s="1" t="s">
        <v>7614</v>
      </c>
      <c r="E110" s="39">
        <v>44525.0</v>
      </c>
      <c r="F110" s="2" t="s">
        <v>5673</v>
      </c>
      <c r="G110" s="17">
        <v>267.86</v>
      </c>
      <c r="H110" s="4">
        <v>32.14</v>
      </c>
      <c r="I110" s="2">
        <v>12.0</v>
      </c>
      <c r="J110" s="2">
        <v>414.0</v>
      </c>
      <c r="K110" s="2"/>
      <c r="L110" s="2"/>
      <c r="M110" s="2"/>
      <c r="N110" s="2"/>
      <c r="O110" s="2"/>
      <c r="P110" s="2"/>
      <c r="Q110" s="2"/>
      <c r="R110" s="2"/>
      <c r="S110" s="2"/>
      <c r="T110" s="2"/>
      <c r="U110" s="2"/>
      <c r="V110" s="2"/>
      <c r="W110" s="2"/>
      <c r="X110" s="2"/>
      <c r="Y110" s="2"/>
      <c r="Z110" s="2"/>
    </row>
    <row r="111" ht="14.25" customHeight="1">
      <c r="A111" s="2" t="s">
        <v>7571</v>
      </c>
      <c r="B111" s="2" t="s">
        <v>7572</v>
      </c>
      <c r="C111" s="2" t="s">
        <v>7622</v>
      </c>
      <c r="D111" s="1" t="s">
        <v>7623</v>
      </c>
      <c r="E111" s="39">
        <v>44561.0</v>
      </c>
      <c r="F111" s="2" t="s">
        <v>5673</v>
      </c>
      <c r="G111" s="17">
        <v>1526.28</v>
      </c>
      <c r="H111" s="4">
        <v>183.15</v>
      </c>
      <c r="I111" s="2">
        <v>12.0</v>
      </c>
      <c r="J111" s="2">
        <v>414.0</v>
      </c>
      <c r="K111" s="2"/>
      <c r="L111" s="2"/>
      <c r="M111" s="2"/>
      <c r="N111" s="2"/>
      <c r="O111" s="2"/>
      <c r="P111" s="2"/>
      <c r="Q111" s="2"/>
      <c r="R111" s="2"/>
      <c r="S111" s="2"/>
      <c r="T111" s="2"/>
      <c r="U111" s="2"/>
      <c r="V111" s="2"/>
      <c r="W111" s="2"/>
      <c r="X111" s="2"/>
      <c r="Y111" s="2"/>
      <c r="Z111" s="2"/>
    </row>
    <row r="112" ht="14.25" customHeight="1">
      <c r="A112" s="2" t="s">
        <v>7571</v>
      </c>
      <c r="B112" s="2" t="s">
        <v>7572</v>
      </c>
      <c r="C112" s="2" t="s">
        <v>7575</v>
      </c>
      <c r="D112" s="1" t="s">
        <v>7623</v>
      </c>
      <c r="E112" s="39">
        <v>44561.0</v>
      </c>
      <c r="F112" s="2" t="s">
        <v>5673</v>
      </c>
      <c r="G112" s="17">
        <v>89.29</v>
      </c>
      <c r="H112" s="4">
        <v>10.71</v>
      </c>
      <c r="I112" s="2">
        <v>12.0</v>
      </c>
      <c r="J112" s="2">
        <v>414.0</v>
      </c>
      <c r="K112" s="2"/>
      <c r="L112" s="2"/>
      <c r="M112" s="2"/>
      <c r="N112" s="2"/>
      <c r="O112" s="2"/>
      <c r="P112" s="2"/>
      <c r="Q112" s="2"/>
      <c r="R112" s="2"/>
      <c r="S112" s="2"/>
      <c r="T112" s="2"/>
      <c r="U112" s="2"/>
      <c r="V112" s="2"/>
      <c r="W112" s="2"/>
      <c r="X112" s="2"/>
      <c r="Y112" s="2"/>
      <c r="Z112" s="2"/>
    </row>
    <row r="113" ht="14.25" customHeight="1">
      <c r="A113" s="2" t="s">
        <v>7571</v>
      </c>
      <c r="B113" s="2" t="s">
        <v>7572</v>
      </c>
      <c r="C113" s="2" t="s">
        <v>7624</v>
      </c>
      <c r="D113" s="1" t="s">
        <v>7623</v>
      </c>
      <c r="E113" s="39">
        <v>44561.0</v>
      </c>
      <c r="F113" s="2" t="s">
        <v>5673</v>
      </c>
      <c r="G113" s="17">
        <v>2975.0</v>
      </c>
      <c r="H113" s="4">
        <v>357.0</v>
      </c>
      <c r="I113" s="2">
        <v>12.0</v>
      </c>
      <c r="J113" s="2">
        <v>414.0</v>
      </c>
      <c r="K113" s="2"/>
      <c r="L113" s="2"/>
      <c r="M113" s="2"/>
      <c r="N113" s="2"/>
      <c r="O113" s="2"/>
      <c r="P113" s="2"/>
      <c r="Q113" s="2"/>
      <c r="R113" s="2"/>
      <c r="S113" s="2"/>
      <c r="T113" s="2"/>
      <c r="U113" s="2"/>
      <c r="V113" s="2"/>
      <c r="W113" s="2"/>
      <c r="X113" s="2"/>
      <c r="Y113" s="2"/>
      <c r="Z113" s="2"/>
    </row>
    <row r="114" ht="14.25" customHeight="1">
      <c r="A114" s="2" t="s">
        <v>7571</v>
      </c>
      <c r="B114" s="2" t="s">
        <v>7572</v>
      </c>
      <c r="C114" s="2" t="s">
        <v>7625</v>
      </c>
      <c r="D114" s="1" t="s">
        <v>7623</v>
      </c>
      <c r="E114" s="39">
        <v>44561.0</v>
      </c>
      <c r="F114" s="2" t="s">
        <v>5673</v>
      </c>
      <c r="G114" s="17">
        <v>614.29</v>
      </c>
      <c r="H114" s="4">
        <v>73.71</v>
      </c>
      <c r="I114" s="2">
        <v>12.0</v>
      </c>
      <c r="J114" s="2">
        <v>414.0</v>
      </c>
      <c r="K114" s="2"/>
      <c r="L114" s="2"/>
      <c r="M114" s="2"/>
      <c r="N114" s="2"/>
      <c r="O114" s="2"/>
      <c r="P114" s="2"/>
      <c r="Q114" s="2"/>
      <c r="R114" s="2"/>
      <c r="S114" s="2"/>
      <c r="T114" s="2"/>
      <c r="U114" s="2"/>
      <c r="V114" s="2"/>
      <c r="W114" s="2"/>
      <c r="X114" s="2"/>
      <c r="Y114" s="2"/>
      <c r="Z114" s="2"/>
    </row>
    <row r="115" ht="14.25" customHeight="1">
      <c r="A115" s="2" t="s">
        <v>7571</v>
      </c>
      <c r="B115" s="2" t="s">
        <v>7572</v>
      </c>
      <c r="C115" s="2" t="s">
        <v>7626</v>
      </c>
      <c r="D115" s="1" t="s">
        <v>7623</v>
      </c>
      <c r="E115" s="39">
        <v>44561.0</v>
      </c>
      <c r="F115" s="2" t="s">
        <v>5673</v>
      </c>
      <c r="G115" s="17">
        <v>2163.97</v>
      </c>
      <c r="H115" s="4">
        <v>259.68</v>
      </c>
      <c r="I115" s="2">
        <v>12.0</v>
      </c>
      <c r="J115" s="2">
        <v>414.0</v>
      </c>
      <c r="K115" s="2"/>
      <c r="L115" s="2"/>
      <c r="M115" s="2"/>
      <c r="N115" s="2"/>
      <c r="O115" s="2"/>
      <c r="P115" s="2"/>
      <c r="Q115" s="2"/>
      <c r="R115" s="2"/>
      <c r="S115" s="2"/>
      <c r="T115" s="2"/>
      <c r="U115" s="2"/>
      <c r="V115" s="2"/>
      <c r="W115" s="2"/>
      <c r="X115" s="2"/>
      <c r="Y115" s="2"/>
      <c r="Z115" s="2"/>
    </row>
    <row r="116" ht="14.25" customHeight="1">
      <c r="A116" s="2" t="s">
        <v>7571</v>
      </c>
      <c r="B116" s="2" t="s">
        <v>7572</v>
      </c>
      <c r="C116" s="2" t="s">
        <v>7575</v>
      </c>
      <c r="D116" s="1" t="s">
        <v>7627</v>
      </c>
      <c r="E116" s="39">
        <v>44592.0</v>
      </c>
      <c r="F116" s="2" t="s">
        <v>5673</v>
      </c>
      <c r="G116" s="17">
        <v>267.86</v>
      </c>
      <c r="H116" s="4">
        <v>32.14</v>
      </c>
      <c r="I116" s="2">
        <v>12.0</v>
      </c>
      <c r="J116" s="2">
        <v>414.0</v>
      </c>
      <c r="K116" s="2"/>
      <c r="L116" s="2"/>
      <c r="M116" s="2"/>
      <c r="N116" s="2"/>
      <c r="O116" s="2"/>
      <c r="P116" s="2"/>
      <c r="Q116" s="2"/>
      <c r="R116" s="2"/>
      <c r="S116" s="2"/>
      <c r="T116" s="2"/>
      <c r="U116" s="2"/>
      <c r="V116" s="2"/>
      <c r="W116" s="2"/>
      <c r="X116" s="2"/>
      <c r="Y116" s="2"/>
      <c r="Z116" s="2"/>
    </row>
    <row r="117" ht="14.25" customHeight="1">
      <c r="A117" s="2" t="s">
        <v>7571</v>
      </c>
      <c r="B117" s="2" t="s">
        <v>7572</v>
      </c>
      <c r="C117" s="2" t="s">
        <v>7576</v>
      </c>
      <c r="D117" s="1" t="s">
        <v>7627</v>
      </c>
      <c r="E117" s="39">
        <v>44592.0</v>
      </c>
      <c r="F117" s="2" t="s">
        <v>5673</v>
      </c>
      <c r="G117" s="17">
        <v>2655.38</v>
      </c>
      <c r="H117" s="4">
        <v>318.65</v>
      </c>
      <c r="I117" s="2">
        <v>12.0</v>
      </c>
      <c r="J117" s="2">
        <v>414.0</v>
      </c>
      <c r="K117" s="2"/>
      <c r="L117" s="2"/>
      <c r="M117" s="2"/>
      <c r="N117" s="2"/>
      <c r="O117" s="2"/>
      <c r="P117" s="2"/>
      <c r="Q117" s="2"/>
      <c r="R117" s="2"/>
      <c r="S117" s="2"/>
      <c r="T117" s="2"/>
      <c r="U117" s="2"/>
      <c r="V117" s="2"/>
      <c r="W117" s="2"/>
      <c r="X117" s="2"/>
      <c r="Y117" s="2"/>
      <c r="Z117" s="2"/>
    </row>
    <row r="118" ht="14.25" customHeight="1">
      <c r="A118" s="2" t="s">
        <v>7571</v>
      </c>
      <c r="B118" s="2" t="s">
        <v>7572</v>
      </c>
      <c r="C118" s="2" t="s">
        <v>7628</v>
      </c>
      <c r="D118" s="1" t="s">
        <v>7627</v>
      </c>
      <c r="E118" s="39">
        <v>44592.0</v>
      </c>
      <c r="F118" s="2" t="s">
        <v>5673</v>
      </c>
      <c r="G118" s="17">
        <v>1543.53</v>
      </c>
      <c r="H118" s="4">
        <v>185.22</v>
      </c>
      <c r="I118" s="2">
        <v>12.0</v>
      </c>
      <c r="J118" s="2">
        <v>414.0</v>
      </c>
      <c r="K118" s="2"/>
      <c r="L118" s="2"/>
      <c r="M118" s="2"/>
      <c r="N118" s="2"/>
      <c r="O118" s="2"/>
      <c r="P118" s="2"/>
      <c r="Q118" s="2"/>
      <c r="R118" s="2"/>
      <c r="S118" s="2"/>
      <c r="T118" s="2"/>
      <c r="U118" s="2"/>
      <c r="V118" s="2"/>
      <c r="W118" s="2"/>
      <c r="X118" s="2"/>
      <c r="Y118" s="2"/>
      <c r="Z118" s="2"/>
    </row>
    <row r="119" ht="14.25" customHeight="1">
      <c r="A119" s="2" t="s">
        <v>7571</v>
      </c>
      <c r="B119" s="2" t="s">
        <v>7572</v>
      </c>
      <c r="C119" s="2" t="s">
        <v>7577</v>
      </c>
      <c r="D119" s="1" t="s">
        <v>7627</v>
      </c>
      <c r="E119" s="39">
        <v>44592.0</v>
      </c>
      <c r="F119" s="2" t="s">
        <v>5673</v>
      </c>
      <c r="G119" s="17">
        <v>633.08</v>
      </c>
      <c r="H119" s="4">
        <v>75.97</v>
      </c>
      <c r="I119" s="2">
        <v>12.0</v>
      </c>
      <c r="J119" s="2">
        <v>414.0</v>
      </c>
      <c r="K119" s="2"/>
      <c r="L119" s="2"/>
      <c r="M119" s="2"/>
      <c r="N119" s="2"/>
      <c r="O119" s="2"/>
      <c r="P119" s="2"/>
      <c r="Q119" s="2"/>
      <c r="R119" s="2"/>
      <c r="S119" s="2"/>
      <c r="T119" s="2"/>
      <c r="U119" s="2"/>
      <c r="V119" s="2"/>
      <c r="W119" s="2"/>
      <c r="X119" s="2"/>
      <c r="Y119" s="2"/>
      <c r="Z119" s="2"/>
    </row>
    <row r="120" ht="14.25" customHeight="1">
      <c r="A120" s="2" t="s">
        <v>7571</v>
      </c>
      <c r="B120" s="2" t="s">
        <v>7572</v>
      </c>
      <c r="C120" s="2" t="s">
        <v>7578</v>
      </c>
      <c r="D120" s="1" t="s">
        <v>7627</v>
      </c>
      <c r="E120" s="39">
        <v>44592.0</v>
      </c>
      <c r="F120" s="2" t="s">
        <v>5673</v>
      </c>
      <c r="G120" s="17">
        <v>2224.41</v>
      </c>
      <c r="H120" s="4">
        <v>266.93</v>
      </c>
      <c r="I120" s="2">
        <v>12.0</v>
      </c>
      <c r="J120" s="2">
        <v>414.0</v>
      </c>
      <c r="K120" s="2"/>
      <c r="L120" s="2"/>
      <c r="M120" s="2"/>
      <c r="N120" s="2"/>
      <c r="O120" s="2"/>
      <c r="P120" s="2"/>
      <c r="Q120" s="2"/>
      <c r="R120" s="2"/>
      <c r="S120" s="2"/>
      <c r="T120" s="2"/>
      <c r="U120" s="2"/>
      <c r="V120" s="2"/>
      <c r="W120" s="2"/>
      <c r="X120" s="2"/>
      <c r="Y120" s="2"/>
      <c r="Z120" s="2"/>
    </row>
    <row r="121" ht="14.25" customHeight="1">
      <c r="A121" s="2" t="s">
        <v>7257</v>
      </c>
      <c r="B121" s="2" t="s">
        <v>7499</v>
      </c>
      <c r="C121" s="2" t="s">
        <v>7629</v>
      </c>
      <c r="D121" s="2" t="s">
        <v>7630</v>
      </c>
      <c r="E121" s="39">
        <v>44589.0</v>
      </c>
      <c r="F121" s="2" t="s">
        <v>5673</v>
      </c>
      <c r="G121" s="17">
        <v>1734.38</v>
      </c>
      <c r="H121" s="4">
        <v>208.13</v>
      </c>
      <c r="I121" s="2">
        <v>12.0</v>
      </c>
      <c r="J121" s="2">
        <v>412.0</v>
      </c>
      <c r="K121" s="2"/>
      <c r="L121" s="2"/>
      <c r="M121" s="2"/>
      <c r="N121" s="2"/>
      <c r="O121" s="2"/>
      <c r="P121" s="2"/>
      <c r="Q121" s="2"/>
      <c r="R121" s="2"/>
      <c r="S121" s="2"/>
      <c r="T121" s="2"/>
      <c r="U121" s="2"/>
      <c r="V121" s="2"/>
      <c r="W121" s="2"/>
      <c r="X121" s="2"/>
      <c r="Y121" s="2"/>
      <c r="Z121" s="2"/>
    </row>
    <row r="122" ht="14.25" customHeight="1">
      <c r="A122" s="2" t="s">
        <v>7257</v>
      </c>
      <c r="B122" s="2" t="s">
        <v>7499</v>
      </c>
      <c r="C122" s="2" t="s">
        <v>7631</v>
      </c>
      <c r="D122" s="2" t="s">
        <v>7632</v>
      </c>
      <c r="E122" s="39">
        <v>44594.0</v>
      </c>
      <c r="F122" s="2" t="s">
        <v>5673</v>
      </c>
      <c r="G122" s="17">
        <v>9341.78</v>
      </c>
      <c r="H122" s="4">
        <v>1121.01</v>
      </c>
      <c r="I122" s="2">
        <v>12.0</v>
      </c>
      <c r="J122" s="2">
        <v>320.0</v>
      </c>
      <c r="K122" s="2"/>
      <c r="L122" s="2"/>
      <c r="M122" s="2"/>
      <c r="N122" s="2"/>
      <c r="O122" s="2"/>
      <c r="P122" s="2"/>
      <c r="Q122" s="2"/>
      <c r="R122" s="2"/>
      <c r="S122" s="2"/>
      <c r="T122" s="2"/>
      <c r="U122" s="2"/>
      <c r="V122" s="2"/>
      <c r="W122" s="2"/>
      <c r="X122" s="2"/>
      <c r="Y122" s="2"/>
      <c r="Z122" s="2"/>
    </row>
    <row r="123" ht="14.25" customHeight="1">
      <c r="A123" s="2" t="s">
        <v>7633</v>
      </c>
      <c r="B123" s="2" t="s">
        <v>7634</v>
      </c>
      <c r="C123" s="2" t="s">
        <v>7635</v>
      </c>
      <c r="D123" s="2" t="s">
        <v>7636</v>
      </c>
      <c r="E123" s="39">
        <v>44595.0</v>
      </c>
      <c r="F123" s="2" t="s">
        <v>5673</v>
      </c>
      <c r="G123" s="4">
        <v>25500.0</v>
      </c>
      <c r="H123" s="4">
        <v>3060.0</v>
      </c>
      <c r="I123" s="2">
        <v>12.0</v>
      </c>
      <c r="J123" s="2">
        <v>414.0</v>
      </c>
      <c r="K123" s="2"/>
      <c r="L123" s="2"/>
      <c r="M123" s="2"/>
      <c r="N123" s="2"/>
      <c r="O123" s="2"/>
      <c r="P123" s="2"/>
      <c r="Q123" s="2"/>
      <c r="R123" s="2"/>
      <c r="S123" s="2"/>
      <c r="T123" s="2"/>
      <c r="U123" s="2"/>
      <c r="V123" s="2"/>
      <c r="W123" s="2"/>
      <c r="X123" s="2"/>
      <c r="Y123" s="2"/>
      <c r="Z123" s="2"/>
    </row>
    <row r="124" ht="14.25" customHeight="1">
      <c r="A124" s="2" t="s">
        <v>7637</v>
      </c>
      <c r="B124" s="2" t="s">
        <v>5734</v>
      </c>
      <c r="C124" s="2" t="s">
        <v>7638</v>
      </c>
      <c r="D124" s="2" t="s">
        <v>7110</v>
      </c>
      <c r="E124" s="39">
        <v>44615.0</v>
      </c>
      <c r="F124" s="2" t="s">
        <v>5673</v>
      </c>
      <c r="G124" s="17">
        <v>8.93</v>
      </c>
      <c r="H124" s="4">
        <v>1.07</v>
      </c>
      <c r="I124" s="2">
        <v>12.0</v>
      </c>
      <c r="J124" s="2">
        <v>420.0</v>
      </c>
      <c r="K124" s="2"/>
      <c r="L124" s="2"/>
      <c r="M124" s="2"/>
      <c r="N124" s="2"/>
      <c r="O124" s="2"/>
      <c r="P124" s="2"/>
      <c r="Q124" s="2"/>
      <c r="R124" s="2"/>
      <c r="S124" s="2"/>
      <c r="T124" s="2"/>
      <c r="U124" s="2"/>
      <c r="V124" s="2"/>
      <c r="W124" s="2"/>
      <c r="X124" s="2"/>
      <c r="Y124" s="2"/>
      <c r="Z124" s="2"/>
    </row>
    <row r="125" ht="14.25" customHeight="1">
      <c r="A125" s="2" t="s">
        <v>7257</v>
      </c>
      <c r="B125" s="2" t="s">
        <v>7499</v>
      </c>
      <c r="C125" s="2" t="s">
        <v>7639</v>
      </c>
      <c r="D125" s="2" t="s">
        <v>7640</v>
      </c>
      <c r="E125" s="39">
        <v>44599.0</v>
      </c>
      <c r="F125" s="2" t="s">
        <v>5673</v>
      </c>
      <c r="G125" s="4">
        <v>2275.49</v>
      </c>
      <c r="H125" s="4">
        <v>273.06</v>
      </c>
      <c r="I125" s="2">
        <v>12.0</v>
      </c>
      <c r="J125" s="2">
        <v>412.0</v>
      </c>
      <c r="K125" s="2"/>
      <c r="L125" s="2"/>
      <c r="M125" s="2"/>
      <c r="N125" s="2"/>
      <c r="O125" s="2"/>
      <c r="P125" s="2"/>
      <c r="Q125" s="2"/>
      <c r="R125" s="2"/>
      <c r="S125" s="2"/>
      <c r="T125" s="2"/>
      <c r="U125" s="2"/>
      <c r="V125" s="2"/>
      <c r="W125" s="2"/>
      <c r="X125" s="2"/>
      <c r="Y125" s="2"/>
      <c r="Z125" s="2"/>
    </row>
    <row r="126" ht="14.25" customHeight="1">
      <c r="A126" s="2"/>
      <c r="B126" s="2"/>
      <c r="C126" s="2"/>
      <c r="D126" s="2"/>
      <c r="E126" s="2"/>
      <c r="F126" s="1" t="s">
        <v>5284</v>
      </c>
      <c r="G126" s="17">
        <f t="shared" ref="G126:H126" si="8">SUM(G42:G125)</f>
        <v>923634.64</v>
      </c>
      <c r="H126" s="17">
        <f t="shared" si="8"/>
        <v>110172.24</v>
      </c>
      <c r="I126" s="2"/>
      <c r="J126" s="2"/>
      <c r="K126" s="2"/>
      <c r="L126" s="2"/>
      <c r="M126" s="2"/>
      <c r="N126" s="2"/>
      <c r="O126" s="2"/>
      <c r="P126" s="2"/>
      <c r="Q126" s="2"/>
      <c r="R126" s="2"/>
      <c r="S126" s="2"/>
      <c r="T126" s="2"/>
      <c r="U126" s="2"/>
      <c r="V126" s="2"/>
      <c r="W126" s="2"/>
      <c r="X126" s="2"/>
      <c r="Y126" s="2"/>
      <c r="Z126" s="2"/>
    </row>
    <row r="127" ht="14.25" customHeight="1">
      <c r="A127" s="2"/>
      <c r="B127" s="2"/>
      <c r="C127" s="2"/>
      <c r="D127" s="2"/>
      <c r="E127" s="2"/>
      <c r="F127" s="2"/>
      <c r="G127" s="4"/>
      <c r="H127" s="4"/>
      <c r="I127" s="2"/>
      <c r="J127" s="2"/>
      <c r="K127" s="2"/>
      <c r="L127" s="2"/>
      <c r="M127" s="2"/>
      <c r="N127" s="2"/>
      <c r="O127" s="2"/>
      <c r="P127" s="2"/>
      <c r="Q127" s="2"/>
      <c r="R127" s="2"/>
      <c r="S127" s="2"/>
      <c r="T127" s="2"/>
      <c r="U127" s="2"/>
      <c r="V127" s="2"/>
      <c r="W127" s="2"/>
      <c r="X127" s="2"/>
      <c r="Y127" s="2"/>
      <c r="Z127" s="2"/>
    </row>
    <row r="128" ht="14.25" customHeight="1">
      <c r="A128" s="2"/>
      <c r="B128" s="2"/>
      <c r="C128" s="2"/>
      <c r="D128" s="2"/>
      <c r="E128" s="2"/>
      <c r="F128" s="2"/>
      <c r="G128" s="4"/>
      <c r="H128" s="4"/>
      <c r="I128" s="2"/>
      <c r="J128" s="2"/>
      <c r="K128" s="2"/>
      <c r="L128" s="2"/>
      <c r="M128" s="2"/>
      <c r="N128" s="2"/>
      <c r="O128" s="2"/>
      <c r="P128" s="2"/>
      <c r="Q128" s="2"/>
      <c r="R128" s="2"/>
      <c r="S128" s="2"/>
      <c r="T128" s="2"/>
      <c r="U128" s="2"/>
      <c r="V128" s="2"/>
      <c r="W128" s="2"/>
      <c r="X128" s="2"/>
      <c r="Y128" s="2"/>
      <c r="Z128" s="2"/>
    </row>
    <row r="129" ht="14.25" customHeight="1">
      <c r="A129" s="2"/>
      <c r="B129" s="2"/>
      <c r="C129" s="2"/>
      <c r="D129" s="2"/>
      <c r="E129" s="2"/>
      <c r="F129" s="2" t="s">
        <v>7477</v>
      </c>
      <c r="G129" s="4">
        <f t="shared" ref="G129:H129" si="9">SUMIF($F$43:$H$125,$F129,G$43:G$125)</f>
        <v>232.4</v>
      </c>
      <c r="H129" s="4">
        <f t="shared" si="9"/>
        <v>0</v>
      </c>
      <c r="I129" s="2"/>
      <c r="J129" s="2"/>
      <c r="K129" s="2"/>
      <c r="L129" s="2"/>
      <c r="M129" s="2"/>
      <c r="N129" s="2"/>
      <c r="O129" s="2"/>
      <c r="P129" s="2"/>
      <c r="Q129" s="2"/>
      <c r="R129" s="2"/>
      <c r="S129" s="2"/>
      <c r="T129" s="2"/>
      <c r="U129" s="2"/>
      <c r="V129" s="2"/>
      <c r="W129" s="2"/>
      <c r="X129" s="2"/>
      <c r="Y129" s="2"/>
      <c r="Z129" s="2"/>
    </row>
    <row r="130" ht="14.25" customHeight="1">
      <c r="A130" s="2"/>
      <c r="B130" s="2"/>
      <c r="C130" s="2"/>
      <c r="D130" s="2"/>
      <c r="E130" s="2"/>
      <c r="F130" s="2" t="s">
        <v>5176</v>
      </c>
      <c r="G130" s="4">
        <f t="shared" ref="G130:H130" si="10">SUMIF($F$43:$H$125,$F130,G$43:G$125)</f>
        <v>40170.9</v>
      </c>
      <c r="H130" s="4">
        <f t="shared" si="10"/>
        <v>4820.51</v>
      </c>
      <c r="I130" s="2"/>
      <c r="J130" s="2"/>
      <c r="K130" s="2"/>
      <c r="L130" s="2"/>
      <c r="M130" s="2"/>
      <c r="N130" s="2"/>
      <c r="O130" s="2"/>
      <c r="P130" s="2"/>
      <c r="Q130" s="2"/>
      <c r="R130" s="2"/>
      <c r="S130" s="2"/>
      <c r="T130" s="2"/>
      <c r="U130" s="2"/>
      <c r="V130" s="2"/>
      <c r="W130" s="2"/>
      <c r="X130" s="2"/>
      <c r="Y130" s="2"/>
      <c r="Z130" s="2"/>
    </row>
    <row r="131" ht="14.25" customHeight="1">
      <c r="A131" s="2"/>
      <c r="B131" s="2"/>
      <c r="C131" s="2"/>
      <c r="D131" s="2"/>
      <c r="E131" s="2"/>
      <c r="F131" s="2" t="s">
        <v>5673</v>
      </c>
      <c r="G131" s="4">
        <f t="shared" ref="G131:H131" si="11">SUMIF($F$43:$H$125,$F131,G$43:G$125)</f>
        <v>877931.34</v>
      </c>
      <c r="H131" s="4">
        <f t="shared" si="11"/>
        <v>105351.73</v>
      </c>
      <c r="I131" s="2"/>
      <c r="J131" s="2"/>
      <c r="K131" s="2"/>
      <c r="L131" s="2"/>
      <c r="M131" s="2"/>
      <c r="N131" s="2"/>
      <c r="O131" s="2"/>
      <c r="P131" s="2"/>
      <c r="Q131" s="2"/>
      <c r="R131" s="2"/>
      <c r="S131" s="2"/>
      <c r="T131" s="2"/>
      <c r="U131" s="2"/>
      <c r="V131" s="2"/>
      <c r="W131" s="2"/>
      <c r="X131" s="2"/>
      <c r="Y131" s="2"/>
      <c r="Z131" s="2"/>
    </row>
    <row r="132" ht="14.25" customHeight="1">
      <c r="A132" s="2"/>
      <c r="B132" s="2"/>
      <c r="C132" s="2"/>
      <c r="D132" s="2"/>
      <c r="E132" s="2"/>
      <c r="F132" s="2" t="s">
        <v>68</v>
      </c>
      <c r="G132" s="4">
        <f t="shared" ref="G132:H132" si="12">SUMIF($F$43:$H$125,$F132,G$43:G$125)</f>
        <v>5300</v>
      </c>
      <c r="H132" s="4">
        <f t="shared" si="12"/>
        <v>0</v>
      </c>
      <c r="I132" s="2"/>
      <c r="J132" s="2"/>
      <c r="K132" s="2"/>
      <c r="L132" s="2"/>
      <c r="M132" s="2"/>
      <c r="N132" s="2"/>
      <c r="O132" s="2"/>
      <c r="P132" s="2"/>
      <c r="Q132" s="2"/>
      <c r="R132" s="2"/>
      <c r="S132" s="2"/>
      <c r="T132" s="2"/>
      <c r="U132" s="2"/>
      <c r="V132" s="2"/>
      <c r="W132" s="2"/>
      <c r="X132" s="2"/>
      <c r="Y132" s="2"/>
      <c r="Z132" s="2"/>
    </row>
    <row r="133" ht="14.25" customHeight="1">
      <c r="A133" s="2"/>
      <c r="B133" s="2"/>
      <c r="C133" s="2"/>
      <c r="D133" s="2"/>
      <c r="E133" s="2"/>
      <c r="G133" s="4"/>
      <c r="H133" s="4"/>
      <c r="I133" s="2"/>
      <c r="J133" s="2"/>
      <c r="K133" s="2"/>
      <c r="L133" s="2"/>
      <c r="M133" s="2"/>
      <c r="N133" s="2"/>
      <c r="O133" s="2"/>
      <c r="P133" s="2"/>
      <c r="Q133" s="2"/>
      <c r="R133" s="2"/>
      <c r="S133" s="2"/>
      <c r="T133" s="2"/>
      <c r="U133" s="2"/>
      <c r="V133" s="2"/>
      <c r="W133" s="2"/>
      <c r="X133" s="2"/>
      <c r="Y133" s="2"/>
      <c r="Z133" s="2"/>
    </row>
    <row r="134" ht="14.25" customHeight="1">
      <c r="A134" s="717" t="s">
        <v>7428</v>
      </c>
      <c r="B134" s="718"/>
      <c r="C134" s="718"/>
      <c r="D134" s="718"/>
      <c r="E134" s="718"/>
      <c r="F134" s="719"/>
      <c r="G134" s="719"/>
      <c r="H134" s="719"/>
      <c r="I134" s="719"/>
      <c r="J134" s="718"/>
      <c r="K134" s="718"/>
      <c r="L134" s="718"/>
      <c r="M134" s="718"/>
      <c r="N134" s="718"/>
      <c r="O134" s="718"/>
      <c r="P134" s="718"/>
      <c r="Q134" s="718"/>
      <c r="R134" s="718"/>
      <c r="S134" s="718"/>
      <c r="T134" s="718"/>
      <c r="U134" s="718"/>
      <c r="V134" s="718"/>
      <c r="W134" s="718"/>
      <c r="X134" s="718"/>
      <c r="Y134" s="718"/>
      <c r="Z134" s="718"/>
    </row>
    <row r="135" ht="14.25" customHeight="1">
      <c r="A135" s="2"/>
      <c r="B135" s="2"/>
      <c r="C135" s="2"/>
      <c r="D135" s="2"/>
      <c r="E135" s="2"/>
      <c r="G135" s="4"/>
      <c r="H135" s="4"/>
      <c r="I135" s="2"/>
      <c r="J135" s="2"/>
      <c r="K135" s="2"/>
      <c r="L135" s="2"/>
      <c r="M135" s="2"/>
      <c r="N135" s="2"/>
      <c r="O135" s="2"/>
      <c r="P135" s="2"/>
      <c r="Q135" s="2"/>
      <c r="R135" s="2"/>
      <c r="S135" s="2"/>
      <c r="T135" s="2"/>
      <c r="U135" s="2"/>
      <c r="V135" s="2"/>
      <c r="W135" s="2"/>
      <c r="X135" s="2"/>
      <c r="Y135" s="2"/>
      <c r="Z135" s="2"/>
    </row>
    <row r="136" ht="14.25" customHeight="1">
      <c r="A136" s="2" t="s">
        <v>7473</v>
      </c>
      <c r="B136" s="2" t="s">
        <v>7474</v>
      </c>
      <c r="C136" s="2" t="s">
        <v>101</v>
      </c>
      <c r="D136" s="2" t="s">
        <v>7336</v>
      </c>
      <c r="E136" s="2" t="s">
        <v>97</v>
      </c>
      <c r="F136" s="2" t="s">
        <v>7338</v>
      </c>
      <c r="G136" s="4" t="s">
        <v>7339</v>
      </c>
      <c r="H136" s="4" t="s">
        <v>7340</v>
      </c>
      <c r="I136" s="2" t="s">
        <v>5288</v>
      </c>
      <c r="J136" s="2" t="s">
        <v>7341</v>
      </c>
      <c r="K136" s="2" t="s">
        <v>7342</v>
      </c>
      <c r="L136" s="2"/>
      <c r="M136" s="2"/>
      <c r="N136" s="2"/>
      <c r="O136" s="2"/>
      <c r="P136" s="2"/>
      <c r="Q136" s="2"/>
      <c r="R136" s="2"/>
      <c r="S136" s="2"/>
      <c r="T136" s="2"/>
      <c r="U136" s="2"/>
      <c r="V136" s="2"/>
      <c r="W136" s="2"/>
      <c r="X136" s="2"/>
      <c r="Y136" s="2"/>
      <c r="Z136" s="2"/>
    </row>
    <row r="137" ht="14.25" customHeight="1">
      <c r="A137" s="2" t="s">
        <v>7481</v>
      </c>
      <c r="B137" s="2" t="s">
        <v>7482</v>
      </c>
      <c r="C137" s="2" t="s">
        <v>7483</v>
      </c>
      <c r="D137" s="2" t="s">
        <v>6530</v>
      </c>
      <c r="E137" s="39">
        <v>44564.0</v>
      </c>
      <c r="F137" s="2" t="s">
        <v>5176</v>
      </c>
      <c r="G137" s="4">
        <v>102.68</v>
      </c>
      <c r="H137" s="4">
        <v>12.32</v>
      </c>
      <c r="I137" s="2">
        <v>12.0</v>
      </c>
      <c r="J137" s="2">
        <v>416.0</v>
      </c>
      <c r="K137" s="2"/>
      <c r="L137" s="2"/>
      <c r="M137" s="2"/>
      <c r="N137" s="2"/>
      <c r="O137" s="2"/>
      <c r="P137" s="2"/>
      <c r="Q137" s="2"/>
      <c r="R137" s="2"/>
      <c r="S137" s="2"/>
      <c r="T137" s="2"/>
      <c r="U137" s="2"/>
      <c r="V137" s="2"/>
      <c r="W137" s="2"/>
      <c r="X137" s="2"/>
      <c r="Y137" s="2"/>
      <c r="Z137" s="2"/>
    </row>
    <row r="138" ht="14.25" customHeight="1">
      <c r="A138" s="2" t="s">
        <v>7475</v>
      </c>
      <c r="B138" s="2" t="s">
        <v>5142</v>
      </c>
      <c r="C138" s="2" t="s">
        <v>7484</v>
      </c>
      <c r="D138" s="2" t="s">
        <v>6526</v>
      </c>
      <c r="E138" s="39">
        <v>44565.0</v>
      </c>
      <c r="F138" s="2" t="s">
        <v>5176</v>
      </c>
      <c r="G138" s="4">
        <v>768.79</v>
      </c>
      <c r="H138" s="4">
        <v>92.25</v>
      </c>
      <c r="I138" s="2">
        <v>12.0</v>
      </c>
      <c r="J138" s="2">
        <v>416.0</v>
      </c>
      <c r="K138" s="2"/>
      <c r="L138" s="2"/>
      <c r="M138" s="2"/>
      <c r="N138" s="2"/>
      <c r="O138" s="2"/>
      <c r="P138" s="2"/>
      <c r="Q138" s="2"/>
      <c r="R138" s="2"/>
      <c r="S138" s="2"/>
      <c r="T138" s="2"/>
      <c r="U138" s="2"/>
      <c r="V138" s="2"/>
      <c r="W138" s="2"/>
      <c r="X138" s="2"/>
      <c r="Y138" s="2"/>
      <c r="Z138" s="2"/>
    </row>
    <row r="139" ht="14.25" customHeight="1">
      <c r="A139" s="2" t="s">
        <v>7475</v>
      </c>
      <c r="B139" s="2" t="s">
        <v>5142</v>
      </c>
      <c r="C139" s="2" t="s">
        <v>7476</v>
      </c>
      <c r="D139" s="2" t="s">
        <v>6526</v>
      </c>
      <c r="E139" s="39">
        <v>44565.0</v>
      </c>
      <c r="F139" s="2" t="s">
        <v>7477</v>
      </c>
      <c r="G139" s="4">
        <v>50.0</v>
      </c>
      <c r="H139" s="4">
        <v>0.0</v>
      </c>
      <c r="I139" s="2">
        <v>0.0</v>
      </c>
      <c r="J139" s="2">
        <v>416.0</v>
      </c>
      <c r="K139" s="2"/>
      <c r="L139" s="2"/>
      <c r="M139" s="2"/>
      <c r="N139" s="2"/>
      <c r="O139" s="2"/>
      <c r="P139" s="2"/>
      <c r="Q139" s="2"/>
      <c r="R139" s="2"/>
      <c r="S139" s="2"/>
      <c r="T139" s="2"/>
      <c r="U139" s="2"/>
      <c r="V139" s="2"/>
      <c r="W139" s="2"/>
      <c r="X139" s="2"/>
      <c r="Y139" s="2"/>
      <c r="Z139" s="2"/>
    </row>
    <row r="140" ht="14.25" customHeight="1">
      <c r="A140" s="2" t="s">
        <v>7257</v>
      </c>
      <c r="B140" s="2" t="s">
        <v>7499</v>
      </c>
      <c r="C140" s="722" t="s">
        <v>7500</v>
      </c>
      <c r="D140" s="2" t="s">
        <v>7070</v>
      </c>
      <c r="E140" s="39">
        <v>44536.0</v>
      </c>
      <c r="F140" s="2" t="s">
        <v>5673</v>
      </c>
      <c r="G140" s="4">
        <v>4410.0</v>
      </c>
      <c r="H140" s="4">
        <v>529.2</v>
      </c>
      <c r="I140" s="2">
        <v>12.0</v>
      </c>
      <c r="J140" s="2">
        <v>311.0</v>
      </c>
      <c r="K140" s="2"/>
      <c r="L140" s="2"/>
      <c r="M140" s="2"/>
      <c r="N140" s="2"/>
      <c r="O140" s="2"/>
      <c r="P140" s="2"/>
      <c r="Q140" s="2"/>
      <c r="R140" s="2"/>
      <c r="S140" s="2"/>
      <c r="T140" s="2"/>
      <c r="U140" s="2"/>
      <c r="V140" s="2"/>
      <c r="W140" s="2"/>
      <c r="X140" s="2"/>
      <c r="Y140" s="2"/>
      <c r="Z140" s="2"/>
    </row>
    <row r="141" ht="14.25" customHeight="1">
      <c r="A141" s="2" t="s">
        <v>7475</v>
      </c>
      <c r="B141" s="2" t="s">
        <v>5142</v>
      </c>
      <c r="C141" s="2" t="s">
        <v>7485</v>
      </c>
      <c r="D141" s="2" t="s">
        <v>6532</v>
      </c>
      <c r="E141" s="39">
        <v>44568.0</v>
      </c>
      <c r="F141" s="2" t="s">
        <v>5176</v>
      </c>
      <c r="G141" s="4">
        <v>389.29</v>
      </c>
      <c r="H141" s="4">
        <v>46.71</v>
      </c>
      <c r="I141" s="2">
        <v>12.0</v>
      </c>
      <c r="J141" s="2">
        <v>416.0</v>
      </c>
      <c r="K141" s="2"/>
      <c r="L141" s="2"/>
      <c r="M141" s="2"/>
      <c r="N141" s="2"/>
      <c r="O141" s="2"/>
      <c r="P141" s="2"/>
      <c r="Q141" s="2"/>
      <c r="R141" s="2"/>
      <c r="S141" s="2"/>
      <c r="T141" s="2"/>
      <c r="U141" s="2"/>
      <c r="V141" s="2"/>
      <c r="W141" s="2"/>
      <c r="X141" s="2"/>
      <c r="Y141" s="2"/>
      <c r="Z141" s="2"/>
    </row>
    <row r="142" ht="14.25" customHeight="1">
      <c r="A142" s="2" t="s">
        <v>7257</v>
      </c>
      <c r="B142" s="2" t="s">
        <v>7499</v>
      </c>
      <c r="C142" s="722" t="s">
        <v>7501</v>
      </c>
      <c r="D142" s="2" t="s">
        <v>7502</v>
      </c>
      <c r="E142" s="39">
        <v>44571.0</v>
      </c>
      <c r="F142" s="2" t="s">
        <v>5673</v>
      </c>
      <c r="G142" s="4">
        <v>133465.6</v>
      </c>
      <c r="H142" s="4">
        <v>16015.87</v>
      </c>
      <c r="I142" s="2">
        <v>12.0</v>
      </c>
      <c r="J142" s="2" t="s">
        <v>7503</v>
      </c>
      <c r="K142" s="2" t="s">
        <v>7504</v>
      </c>
      <c r="L142" s="2"/>
      <c r="M142" s="2"/>
      <c r="N142" s="2"/>
      <c r="O142" s="2"/>
      <c r="P142" s="2"/>
      <c r="Q142" s="2"/>
      <c r="R142" s="2"/>
      <c r="S142" s="2"/>
      <c r="T142" s="2"/>
      <c r="U142" s="2"/>
      <c r="V142" s="2"/>
      <c r="W142" s="2"/>
      <c r="X142" s="2"/>
      <c r="Y142" s="2"/>
      <c r="Z142" s="2"/>
    </row>
    <row r="143" ht="14.25" customHeight="1">
      <c r="A143" s="2" t="s">
        <v>7257</v>
      </c>
      <c r="B143" s="2" t="s">
        <v>7499</v>
      </c>
      <c r="C143" s="722" t="s">
        <v>7505</v>
      </c>
      <c r="D143" s="2" t="s">
        <v>7506</v>
      </c>
      <c r="E143" s="39">
        <v>44571.0</v>
      </c>
      <c r="F143" s="2" t="s">
        <v>5673</v>
      </c>
      <c r="G143" s="4">
        <v>536469.2</v>
      </c>
      <c r="H143" s="4">
        <v>64376.3</v>
      </c>
      <c r="I143" s="2">
        <v>12.0</v>
      </c>
      <c r="J143" s="2">
        <v>310.0</v>
      </c>
      <c r="K143" s="2" t="s">
        <v>5684</v>
      </c>
      <c r="L143" s="2"/>
      <c r="M143" s="2"/>
      <c r="N143" s="2"/>
      <c r="O143" s="2"/>
      <c r="P143" s="2"/>
      <c r="Q143" s="2"/>
      <c r="R143" s="2"/>
      <c r="S143" s="2"/>
      <c r="T143" s="2"/>
      <c r="U143" s="2"/>
      <c r="V143" s="2"/>
      <c r="W143" s="2"/>
      <c r="X143" s="2"/>
      <c r="Y143" s="2"/>
      <c r="Z143" s="2"/>
    </row>
    <row r="144" ht="14.25" customHeight="1">
      <c r="A144" s="2" t="s">
        <v>7265</v>
      </c>
      <c r="B144" s="2" t="s">
        <v>5694</v>
      </c>
      <c r="C144" s="722" t="s">
        <v>7507</v>
      </c>
      <c r="D144" s="2" t="s">
        <v>7508</v>
      </c>
      <c r="E144" s="39">
        <v>44556.0</v>
      </c>
      <c r="F144" s="2" t="s">
        <v>5673</v>
      </c>
      <c r="G144" s="4">
        <v>1284.02</v>
      </c>
      <c r="H144" s="4">
        <v>154.08</v>
      </c>
      <c r="I144" s="2">
        <v>12.0</v>
      </c>
      <c r="J144" s="2">
        <v>330.0</v>
      </c>
      <c r="K144" s="2"/>
      <c r="L144" s="2"/>
      <c r="M144" s="2"/>
      <c r="N144" s="2"/>
      <c r="O144" s="2"/>
      <c r="P144" s="2"/>
      <c r="Q144" s="2"/>
      <c r="R144" s="2"/>
      <c r="S144" s="2"/>
      <c r="T144" s="2"/>
      <c r="U144" s="2"/>
      <c r="V144" s="2"/>
      <c r="W144" s="2"/>
      <c r="X144" s="2"/>
      <c r="Y144" s="2"/>
      <c r="Z144" s="2"/>
    </row>
    <row r="145" ht="14.25" customHeight="1">
      <c r="A145" s="2" t="s">
        <v>7287</v>
      </c>
      <c r="B145" s="2" t="s">
        <v>5674</v>
      </c>
      <c r="C145" s="722" t="s">
        <v>7510</v>
      </c>
      <c r="D145" s="2" t="s">
        <v>7511</v>
      </c>
      <c r="E145" s="39">
        <v>44531.0</v>
      </c>
      <c r="F145" s="2" t="s">
        <v>5673</v>
      </c>
      <c r="G145" s="4">
        <v>50000.0</v>
      </c>
      <c r="H145" s="4">
        <v>6000.0</v>
      </c>
      <c r="I145" s="2">
        <v>12.0</v>
      </c>
      <c r="J145" s="2">
        <v>330.0</v>
      </c>
      <c r="K145" s="2"/>
      <c r="L145" s="2"/>
      <c r="M145" s="2"/>
      <c r="N145" s="2"/>
      <c r="O145" s="2"/>
      <c r="P145" s="2"/>
      <c r="Q145" s="2"/>
      <c r="R145" s="2"/>
      <c r="S145" s="2"/>
      <c r="T145" s="2"/>
      <c r="U145" s="2"/>
      <c r="V145" s="2"/>
      <c r="W145" s="2"/>
      <c r="X145" s="2"/>
      <c r="Y145" s="2"/>
      <c r="Z145" s="2"/>
    </row>
    <row r="146" ht="14.25" customHeight="1">
      <c r="A146" s="2" t="s">
        <v>7492</v>
      </c>
      <c r="B146" s="2" t="s">
        <v>7493</v>
      </c>
      <c r="C146" s="2" t="s">
        <v>7494</v>
      </c>
      <c r="D146" s="2" t="s">
        <v>7064</v>
      </c>
      <c r="E146" s="39">
        <v>44566.0</v>
      </c>
      <c r="F146" s="2" t="s">
        <v>68</v>
      </c>
      <c r="G146" s="4">
        <v>15300.0</v>
      </c>
      <c r="H146" s="4">
        <v>0.0</v>
      </c>
      <c r="I146" s="2">
        <v>0.0</v>
      </c>
      <c r="J146" s="2" t="s">
        <v>7495</v>
      </c>
      <c r="K146" s="2"/>
      <c r="L146" s="2"/>
      <c r="M146" s="2"/>
      <c r="N146" s="2"/>
      <c r="O146" s="2"/>
      <c r="P146" s="2"/>
      <c r="Q146" s="2"/>
      <c r="R146" s="2"/>
      <c r="S146" s="2"/>
      <c r="T146" s="2"/>
      <c r="U146" s="2"/>
      <c r="V146" s="2"/>
      <c r="W146" s="2"/>
      <c r="X146" s="2"/>
      <c r="Y146" s="2"/>
      <c r="Z146" s="2"/>
    </row>
    <row r="147" ht="14.25" customHeight="1">
      <c r="A147" s="2" t="s">
        <v>7285</v>
      </c>
      <c r="B147" s="2" t="s">
        <v>7512</v>
      </c>
      <c r="C147" s="2" t="s">
        <v>7513</v>
      </c>
      <c r="D147" s="2" t="s">
        <v>7084</v>
      </c>
      <c r="E147" s="39">
        <v>44578.0</v>
      </c>
      <c r="F147" s="2" t="s">
        <v>5673</v>
      </c>
      <c r="G147" s="4">
        <v>178.57</v>
      </c>
      <c r="H147" s="4">
        <v>21.43</v>
      </c>
      <c r="I147" s="2">
        <v>12.0</v>
      </c>
      <c r="J147" s="2">
        <v>424.0</v>
      </c>
      <c r="K147" s="2"/>
      <c r="L147" s="2"/>
      <c r="M147" s="2"/>
      <c r="N147" s="2"/>
      <c r="O147" s="2"/>
      <c r="P147" s="2"/>
      <c r="Q147" s="2"/>
      <c r="R147" s="2"/>
      <c r="S147" s="2"/>
      <c r="T147" s="2"/>
      <c r="U147" s="2"/>
      <c r="V147" s="2"/>
      <c r="W147" s="2"/>
      <c r="X147" s="2"/>
      <c r="Y147" s="2"/>
      <c r="Z147" s="2"/>
    </row>
    <row r="148" ht="14.25" customHeight="1">
      <c r="A148" s="2" t="s">
        <v>7475</v>
      </c>
      <c r="B148" s="2" t="s">
        <v>5142</v>
      </c>
      <c r="C148" s="2" t="s">
        <v>7486</v>
      </c>
      <c r="D148" s="2" t="s">
        <v>6533</v>
      </c>
      <c r="E148" s="39">
        <v>44580.0</v>
      </c>
      <c r="F148" s="2" t="s">
        <v>5176</v>
      </c>
      <c r="G148" s="4">
        <v>113.39</v>
      </c>
      <c r="H148" s="4">
        <v>13.61</v>
      </c>
      <c r="I148" s="2">
        <v>12.0</v>
      </c>
      <c r="J148" s="2">
        <v>416.0</v>
      </c>
      <c r="K148" s="2"/>
      <c r="L148" s="2"/>
      <c r="M148" s="2"/>
      <c r="N148" s="2"/>
      <c r="O148" s="2"/>
      <c r="P148" s="2"/>
      <c r="Q148" s="2"/>
      <c r="R148" s="2"/>
      <c r="S148" s="2"/>
      <c r="T148" s="2"/>
      <c r="U148" s="2"/>
      <c r="V148" s="2"/>
      <c r="W148" s="2"/>
      <c r="X148" s="2"/>
      <c r="Y148" s="2"/>
      <c r="Z148" s="2"/>
    </row>
    <row r="149" ht="14.25" customHeight="1">
      <c r="A149" s="2" t="s">
        <v>7515</v>
      </c>
      <c r="B149" s="2" t="s">
        <v>7516</v>
      </c>
      <c r="C149" s="2" t="s">
        <v>7517</v>
      </c>
      <c r="D149" s="2" t="s">
        <v>7087</v>
      </c>
      <c r="E149" s="39">
        <v>44580.0</v>
      </c>
      <c r="F149" s="2" t="s">
        <v>5673</v>
      </c>
      <c r="G149" s="4">
        <v>401.79</v>
      </c>
      <c r="H149" s="4">
        <v>48.21</v>
      </c>
      <c r="I149" s="2">
        <v>12.0</v>
      </c>
      <c r="J149" s="2" t="s">
        <v>7518</v>
      </c>
      <c r="K149" s="2"/>
      <c r="L149" s="2"/>
      <c r="M149" s="2"/>
      <c r="N149" s="2"/>
      <c r="O149" s="2"/>
      <c r="P149" s="2"/>
      <c r="Q149" s="2"/>
      <c r="R149" s="2"/>
      <c r="S149" s="2"/>
      <c r="T149" s="2"/>
      <c r="U149" s="2"/>
      <c r="V149" s="2"/>
      <c r="W149" s="2"/>
      <c r="X149" s="2"/>
      <c r="Y149" s="2"/>
      <c r="Z149" s="2"/>
    </row>
    <row r="150" ht="14.25" customHeight="1">
      <c r="A150" s="2" t="s">
        <v>7515</v>
      </c>
      <c r="B150" s="2" t="s">
        <v>7516</v>
      </c>
      <c r="C150" s="2" t="s">
        <v>7519</v>
      </c>
      <c r="D150" s="2" t="s">
        <v>7087</v>
      </c>
      <c r="E150" s="39">
        <v>44580.0</v>
      </c>
      <c r="F150" s="2" t="s">
        <v>5673</v>
      </c>
      <c r="G150" s="4">
        <v>294.64</v>
      </c>
      <c r="H150" s="4">
        <v>35.36</v>
      </c>
      <c r="I150" s="2">
        <v>12.0</v>
      </c>
      <c r="J150" s="2" t="s">
        <v>7518</v>
      </c>
      <c r="K150" s="2"/>
      <c r="L150" s="2"/>
      <c r="M150" s="2"/>
      <c r="N150" s="2"/>
      <c r="O150" s="2"/>
      <c r="P150" s="2"/>
      <c r="Q150" s="2"/>
      <c r="R150" s="2"/>
      <c r="S150" s="2"/>
      <c r="T150" s="2"/>
      <c r="U150" s="2"/>
      <c r="V150" s="2"/>
      <c r="W150" s="2"/>
      <c r="X150" s="2"/>
      <c r="Y150" s="2"/>
      <c r="Z150" s="2"/>
    </row>
    <row r="151" ht="14.25" customHeight="1">
      <c r="A151" s="2" t="s">
        <v>7475</v>
      </c>
      <c r="B151" s="2" t="s">
        <v>5142</v>
      </c>
      <c r="C151" s="2" t="s">
        <v>7488</v>
      </c>
      <c r="D151" s="2" t="s">
        <v>6535</v>
      </c>
      <c r="E151" s="39">
        <v>44585.0</v>
      </c>
      <c r="F151" s="2" t="s">
        <v>5176</v>
      </c>
      <c r="G151" s="4">
        <v>738.08</v>
      </c>
      <c r="H151" s="4">
        <v>88.57</v>
      </c>
      <c r="I151" s="2">
        <v>12.0</v>
      </c>
      <c r="J151" s="2">
        <v>416.0</v>
      </c>
      <c r="K151" s="2"/>
      <c r="L151" s="2"/>
      <c r="M151" s="2"/>
      <c r="N151" s="2"/>
      <c r="O151" s="2"/>
      <c r="P151" s="2"/>
      <c r="Q151" s="2"/>
      <c r="R151" s="2"/>
      <c r="S151" s="2"/>
      <c r="T151" s="2"/>
      <c r="U151" s="2"/>
      <c r="V151" s="2"/>
      <c r="W151" s="2"/>
      <c r="X151" s="2"/>
      <c r="Y151" s="2"/>
      <c r="Z151" s="2"/>
    </row>
    <row r="152" ht="14.25" customHeight="1">
      <c r="A152" s="2" t="s">
        <v>6918</v>
      </c>
      <c r="B152" s="2" t="s">
        <v>7478</v>
      </c>
      <c r="C152" s="2" t="s">
        <v>7479</v>
      </c>
      <c r="D152" s="2" t="s">
        <v>6528</v>
      </c>
      <c r="E152" s="39">
        <v>44586.0</v>
      </c>
      <c r="F152" s="2" t="s">
        <v>7477</v>
      </c>
      <c r="G152" s="4">
        <v>240.0</v>
      </c>
      <c r="H152" s="4">
        <v>0.0</v>
      </c>
      <c r="I152" s="2">
        <v>0.0</v>
      </c>
      <c r="J152" s="2">
        <v>416.0</v>
      </c>
      <c r="K152" s="2"/>
      <c r="L152" s="2"/>
      <c r="M152" s="2"/>
      <c r="N152" s="2"/>
      <c r="O152" s="2"/>
      <c r="P152" s="2"/>
      <c r="Q152" s="2"/>
      <c r="R152" s="2"/>
      <c r="S152" s="2"/>
      <c r="T152" s="2"/>
      <c r="U152" s="2"/>
      <c r="V152" s="2"/>
      <c r="W152" s="2"/>
      <c r="X152" s="2"/>
      <c r="Y152" s="2"/>
      <c r="Z152" s="2"/>
    </row>
    <row r="153" ht="14.25" customHeight="1">
      <c r="A153" s="2" t="s">
        <v>7475</v>
      </c>
      <c r="B153" s="2" t="s">
        <v>5142</v>
      </c>
      <c r="C153" s="2" t="s">
        <v>7489</v>
      </c>
      <c r="D153" s="2" t="s">
        <v>6537</v>
      </c>
      <c r="E153" s="39">
        <v>44587.0</v>
      </c>
      <c r="F153" s="2" t="s">
        <v>5176</v>
      </c>
      <c r="G153" s="4">
        <v>642.32</v>
      </c>
      <c r="H153" s="4">
        <v>77.08</v>
      </c>
      <c r="I153" s="2">
        <v>12.0</v>
      </c>
      <c r="J153" s="2">
        <v>416.0</v>
      </c>
      <c r="K153" s="2"/>
      <c r="L153" s="2"/>
      <c r="M153" s="2"/>
      <c r="N153" s="2"/>
      <c r="O153" s="2"/>
      <c r="P153" s="2"/>
      <c r="Q153" s="2"/>
      <c r="R153" s="2"/>
      <c r="S153" s="2"/>
      <c r="T153" s="2"/>
      <c r="U153" s="2"/>
      <c r="V153" s="2"/>
      <c r="W153" s="2"/>
      <c r="X153" s="2"/>
      <c r="Y153" s="2"/>
      <c r="Z153" s="2"/>
    </row>
    <row r="154" ht="14.25" customHeight="1">
      <c r="A154" s="2" t="s">
        <v>7496</v>
      </c>
      <c r="B154" s="2" t="s">
        <v>7497</v>
      </c>
      <c r="C154" s="2" t="s">
        <v>7498</v>
      </c>
      <c r="D154" s="2" t="s">
        <v>7067</v>
      </c>
      <c r="E154" s="39">
        <v>44587.0</v>
      </c>
      <c r="F154" s="2" t="s">
        <v>68</v>
      </c>
      <c r="G154" s="4">
        <v>750.0</v>
      </c>
      <c r="H154" s="4">
        <v>0.0</v>
      </c>
      <c r="I154" s="2">
        <v>0.0</v>
      </c>
      <c r="J154" s="2">
        <v>412.0</v>
      </c>
      <c r="K154" s="2"/>
      <c r="L154" s="2"/>
      <c r="M154" s="2"/>
      <c r="N154" s="2"/>
      <c r="O154" s="2"/>
      <c r="P154" s="2"/>
      <c r="Q154" s="2"/>
      <c r="R154" s="2"/>
      <c r="S154" s="2"/>
      <c r="T154" s="2"/>
      <c r="U154" s="2"/>
      <c r="V154" s="2"/>
      <c r="W154" s="2"/>
      <c r="X154" s="2"/>
      <c r="Y154" s="2"/>
      <c r="Z154" s="2"/>
    </row>
    <row r="155" ht="14.25" customHeight="1">
      <c r="A155" s="2" t="s">
        <v>7520</v>
      </c>
      <c r="B155" s="2" t="s">
        <v>7521</v>
      </c>
      <c r="C155" s="722" t="s">
        <v>7522</v>
      </c>
      <c r="D155" s="2" t="s">
        <v>7091</v>
      </c>
      <c r="E155" s="39">
        <v>44588.0</v>
      </c>
      <c r="F155" s="2" t="s">
        <v>5673</v>
      </c>
      <c r="G155" s="4">
        <v>6680.36</v>
      </c>
      <c r="H155" s="4">
        <v>801.64</v>
      </c>
      <c r="I155" s="2">
        <v>12.0</v>
      </c>
      <c r="J155" s="2">
        <v>423.0</v>
      </c>
      <c r="K155" s="2"/>
      <c r="L155" s="2"/>
      <c r="M155" s="2"/>
      <c r="N155" s="2"/>
      <c r="O155" s="2"/>
      <c r="P155" s="2"/>
      <c r="Q155" s="2"/>
      <c r="R155" s="2"/>
      <c r="S155" s="2"/>
      <c r="T155" s="2"/>
      <c r="U155" s="2"/>
      <c r="V155" s="2"/>
      <c r="W155" s="2"/>
      <c r="X155" s="2"/>
      <c r="Y155" s="2"/>
      <c r="Z155" s="2"/>
    </row>
    <row r="156" ht="14.25" customHeight="1">
      <c r="A156" s="2" t="s">
        <v>7481</v>
      </c>
      <c r="B156" s="2" t="s">
        <v>7482</v>
      </c>
      <c r="C156" s="2" t="s">
        <v>7491</v>
      </c>
      <c r="D156" s="2" t="s">
        <v>6539</v>
      </c>
      <c r="E156" s="39">
        <v>44592.0</v>
      </c>
      <c r="F156" s="2" t="s">
        <v>5176</v>
      </c>
      <c r="G156" s="4">
        <v>89.29</v>
      </c>
      <c r="H156" s="4">
        <v>10.71</v>
      </c>
      <c r="I156" s="2">
        <v>12.0</v>
      </c>
      <c r="J156" s="2">
        <v>330.0</v>
      </c>
      <c r="K156" s="2"/>
      <c r="L156" s="2"/>
      <c r="M156" s="2"/>
      <c r="N156" s="2"/>
      <c r="O156" s="2"/>
      <c r="P156" s="2"/>
      <c r="Q156" s="2"/>
      <c r="R156" s="2"/>
      <c r="S156" s="2"/>
      <c r="T156" s="2"/>
      <c r="U156" s="2"/>
      <c r="V156" s="2"/>
      <c r="W156" s="2"/>
      <c r="X156" s="2"/>
      <c r="Y156" s="2"/>
      <c r="Z156" s="2"/>
    </row>
    <row r="157" ht="14.25" customHeight="1">
      <c r="A157" s="2" t="s">
        <v>7529</v>
      </c>
      <c r="B157" s="2" t="s">
        <v>7530</v>
      </c>
      <c r="C157" s="2" t="s">
        <v>7531</v>
      </c>
      <c r="D157" s="2" t="s">
        <v>6542</v>
      </c>
      <c r="E157" s="39">
        <v>44595.0</v>
      </c>
      <c r="F157" s="2" t="s">
        <v>7477</v>
      </c>
      <c r="G157" s="4">
        <v>129.9</v>
      </c>
      <c r="H157" s="4">
        <v>0.0</v>
      </c>
      <c r="I157" s="2">
        <v>0.0</v>
      </c>
      <c r="J157" s="2">
        <v>416.0</v>
      </c>
      <c r="K157" s="2"/>
      <c r="L157" s="2"/>
      <c r="M157" s="2"/>
      <c r="N157" s="2"/>
      <c r="O157" s="2"/>
      <c r="P157" s="2"/>
      <c r="Q157" s="2"/>
      <c r="R157" s="2"/>
      <c r="S157" s="2"/>
      <c r="T157" s="2"/>
      <c r="U157" s="2"/>
      <c r="V157" s="2"/>
      <c r="W157" s="2"/>
      <c r="X157" s="2"/>
      <c r="Y157" s="2"/>
      <c r="Z157" s="2"/>
    </row>
    <row r="158" ht="14.25" customHeight="1">
      <c r="A158" s="2" t="s">
        <v>6993</v>
      </c>
      <c r="B158" s="2" t="s">
        <v>7533</v>
      </c>
      <c r="C158" s="2" t="s">
        <v>7534</v>
      </c>
      <c r="D158" s="2" t="s">
        <v>6547</v>
      </c>
      <c r="E158" s="39">
        <v>44596.0</v>
      </c>
      <c r="F158" s="2" t="s">
        <v>5176</v>
      </c>
      <c r="G158" s="4">
        <v>178.57</v>
      </c>
      <c r="H158" s="4">
        <v>21.43</v>
      </c>
      <c r="I158" s="2">
        <v>12.0</v>
      </c>
      <c r="J158" s="2" t="s">
        <v>7535</v>
      </c>
      <c r="K158" s="2"/>
      <c r="L158" s="2"/>
      <c r="M158" s="2"/>
      <c r="N158" s="2"/>
      <c r="O158" s="2"/>
      <c r="P158" s="2"/>
      <c r="Q158" s="2"/>
      <c r="R158" s="2"/>
      <c r="S158" s="2"/>
      <c r="T158" s="2"/>
      <c r="U158" s="2"/>
      <c r="V158" s="2"/>
      <c r="W158" s="2"/>
      <c r="X158" s="2"/>
      <c r="Y158" s="2"/>
      <c r="Z158" s="2"/>
    </row>
    <row r="159" ht="14.25" customHeight="1">
      <c r="A159" s="2" t="s">
        <v>7257</v>
      </c>
      <c r="B159" s="2" t="s">
        <v>7499</v>
      </c>
      <c r="C159" s="2" t="s">
        <v>7556</v>
      </c>
      <c r="D159" s="2" t="s">
        <v>7557</v>
      </c>
      <c r="E159" s="39">
        <v>44597.0</v>
      </c>
      <c r="F159" s="2" t="s">
        <v>5673</v>
      </c>
      <c r="G159" s="4">
        <v>107293.8</v>
      </c>
      <c r="H159" s="4">
        <v>12875.26</v>
      </c>
      <c r="I159" s="2">
        <v>12.0</v>
      </c>
      <c r="J159" s="2">
        <v>310.0</v>
      </c>
      <c r="K159" s="2" t="s">
        <v>5684</v>
      </c>
      <c r="L159" s="2"/>
      <c r="M159" s="2"/>
      <c r="N159" s="2"/>
      <c r="O159" s="2"/>
      <c r="P159" s="2"/>
      <c r="Q159" s="2"/>
      <c r="R159" s="2"/>
      <c r="S159" s="2"/>
      <c r="T159" s="2"/>
      <c r="U159" s="2"/>
      <c r="V159" s="2"/>
      <c r="W159" s="2"/>
      <c r="X159" s="2"/>
      <c r="Y159" s="2"/>
      <c r="Z159" s="2"/>
    </row>
    <row r="160" ht="14.25" customHeight="1">
      <c r="A160" s="2" t="s">
        <v>7257</v>
      </c>
      <c r="B160" s="2" t="s">
        <v>7499</v>
      </c>
      <c r="C160" s="2" t="s">
        <v>7558</v>
      </c>
      <c r="D160" s="2" t="s">
        <v>7557</v>
      </c>
      <c r="E160" s="39">
        <v>44597.0</v>
      </c>
      <c r="F160" s="2" t="s">
        <v>5673</v>
      </c>
      <c r="G160" s="4">
        <v>429175.4</v>
      </c>
      <c r="H160" s="4">
        <v>51501.05</v>
      </c>
      <c r="I160" s="2">
        <v>12.0</v>
      </c>
      <c r="J160" s="2">
        <v>310.0</v>
      </c>
      <c r="K160" s="2" t="s">
        <v>5684</v>
      </c>
      <c r="L160" s="2"/>
      <c r="M160" s="2"/>
      <c r="N160" s="2"/>
      <c r="O160" s="2"/>
      <c r="P160" s="2"/>
      <c r="Q160" s="2"/>
      <c r="R160" s="2"/>
      <c r="S160" s="2"/>
      <c r="T160" s="2"/>
      <c r="U160" s="2"/>
      <c r="V160" s="2"/>
      <c r="W160" s="2"/>
      <c r="X160" s="2"/>
      <c r="Y160" s="2"/>
      <c r="Z160" s="2"/>
    </row>
    <row r="161" ht="14.25" customHeight="1">
      <c r="A161" s="2" t="s">
        <v>7257</v>
      </c>
      <c r="B161" s="2" t="s">
        <v>7499</v>
      </c>
      <c r="C161" s="722" t="s">
        <v>7559</v>
      </c>
      <c r="D161" s="2" t="s">
        <v>7560</v>
      </c>
      <c r="E161" s="39">
        <v>44593.0</v>
      </c>
      <c r="F161" s="2" t="s">
        <v>5673</v>
      </c>
      <c r="G161" s="4">
        <v>133465.6</v>
      </c>
      <c r="H161" s="4">
        <v>16015.87</v>
      </c>
      <c r="I161" s="2">
        <v>12.0</v>
      </c>
      <c r="J161" s="2" t="s">
        <v>7503</v>
      </c>
      <c r="K161" s="2"/>
      <c r="L161" s="2"/>
      <c r="M161" s="2"/>
      <c r="N161" s="2"/>
      <c r="O161" s="2"/>
      <c r="P161" s="2"/>
      <c r="Q161" s="2"/>
      <c r="R161" s="2"/>
      <c r="S161" s="2"/>
      <c r="T161" s="2"/>
      <c r="U161" s="2"/>
      <c r="V161" s="2"/>
      <c r="W161" s="2"/>
      <c r="X161" s="2"/>
      <c r="Y161" s="2"/>
      <c r="Z161" s="2"/>
    </row>
    <row r="162" ht="14.25" customHeight="1">
      <c r="A162" s="2" t="s">
        <v>7475</v>
      </c>
      <c r="B162" s="2" t="s">
        <v>5142</v>
      </c>
      <c r="C162" s="2" t="s">
        <v>7489</v>
      </c>
      <c r="D162" s="2" t="s">
        <v>6544</v>
      </c>
      <c r="E162" s="39">
        <v>44599.0</v>
      </c>
      <c r="F162" s="2" t="s">
        <v>5176</v>
      </c>
      <c r="G162" s="4">
        <v>821.88</v>
      </c>
      <c r="H162" s="4">
        <v>98.63</v>
      </c>
      <c r="I162" s="2">
        <v>12.0</v>
      </c>
      <c r="J162" s="2">
        <v>416.0</v>
      </c>
      <c r="K162" s="2"/>
      <c r="L162" s="2"/>
      <c r="M162" s="2"/>
      <c r="N162" s="2"/>
      <c r="O162" s="2"/>
      <c r="P162" s="2"/>
      <c r="Q162" s="2"/>
      <c r="R162" s="2"/>
      <c r="S162" s="2"/>
      <c r="T162" s="2"/>
      <c r="U162" s="2"/>
      <c r="V162" s="2"/>
      <c r="W162" s="2"/>
      <c r="X162" s="2"/>
      <c r="Y162" s="2"/>
      <c r="Z162" s="2"/>
    </row>
    <row r="163" ht="14.25" customHeight="1">
      <c r="A163" s="2" t="s">
        <v>7475</v>
      </c>
      <c r="B163" s="2" t="s">
        <v>5142</v>
      </c>
      <c r="C163" s="2" t="s">
        <v>7532</v>
      </c>
      <c r="D163" s="2" t="s">
        <v>6544</v>
      </c>
      <c r="E163" s="39">
        <v>44599.0</v>
      </c>
      <c r="F163" s="2" t="s">
        <v>7477</v>
      </c>
      <c r="G163" s="4">
        <v>51.5</v>
      </c>
      <c r="H163" s="4">
        <v>0.0</v>
      </c>
      <c r="I163" s="2">
        <v>0.0</v>
      </c>
      <c r="J163" s="2">
        <v>416.0</v>
      </c>
      <c r="K163" s="2"/>
      <c r="L163" s="2"/>
      <c r="M163" s="2"/>
      <c r="N163" s="2"/>
      <c r="O163" s="2"/>
      <c r="P163" s="2"/>
      <c r="Q163" s="2"/>
      <c r="R163" s="2"/>
      <c r="S163" s="2"/>
      <c r="T163" s="2"/>
      <c r="U163" s="2"/>
      <c r="V163" s="2"/>
      <c r="W163" s="2"/>
      <c r="X163" s="2"/>
      <c r="Y163" s="2"/>
      <c r="Z163" s="2"/>
    </row>
    <row r="164" ht="14.25" customHeight="1">
      <c r="A164" s="2" t="s">
        <v>7287</v>
      </c>
      <c r="B164" s="2" t="s">
        <v>5674</v>
      </c>
      <c r="C164" s="722" t="s">
        <v>7561</v>
      </c>
      <c r="D164" s="2" t="s">
        <v>7562</v>
      </c>
      <c r="E164" s="39">
        <v>44564.0</v>
      </c>
      <c r="F164" s="2" t="s">
        <v>5673</v>
      </c>
      <c r="G164" s="4">
        <v>50000.0</v>
      </c>
      <c r="H164" s="4">
        <v>6000.0</v>
      </c>
      <c r="I164" s="2">
        <v>12.0</v>
      </c>
      <c r="J164" s="2">
        <v>330.0</v>
      </c>
      <c r="K164" s="2"/>
      <c r="L164" s="2"/>
      <c r="M164" s="2"/>
      <c r="N164" s="2"/>
      <c r="O164" s="2"/>
      <c r="P164" s="2"/>
      <c r="Q164" s="2"/>
      <c r="R164" s="2"/>
      <c r="S164" s="2"/>
      <c r="T164" s="2"/>
      <c r="U164" s="2"/>
      <c r="V164" s="2"/>
      <c r="W164" s="2"/>
      <c r="X164" s="2"/>
      <c r="Y164" s="2"/>
      <c r="Z164" s="2"/>
    </row>
    <row r="165" ht="14.25" customHeight="1">
      <c r="A165" s="2" t="s">
        <v>7257</v>
      </c>
      <c r="B165" s="2" t="s">
        <v>7499</v>
      </c>
      <c r="C165" s="722" t="s">
        <v>7563</v>
      </c>
      <c r="D165" s="2" t="s">
        <v>7564</v>
      </c>
      <c r="E165" s="39">
        <v>44564.0</v>
      </c>
      <c r="F165" s="2" t="s">
        <v>5673</v>
      </c>
      <c r="G165" s="4">
        <v>13029.66</v>
      </c>
      <c r="H165" s="4">
        <v>1563.56</v>
      </c>
      <c r="I165" s="2">
        <v>12.0</v>
      </c>
      <c r="J165" s="2">
        <v>320.0</v>
      </c>
      <c r="K165" s="2"/>
      <c r="L165" s="2"/>
      <c r="M165" s="2"/>
      <c r="N165" s="2"/>
      <c r="O165" s="2"/>
      <c r="P165" s="2"/>
      <c r="Q165" s="2"/>
      <c r="R165" s="2"/>
      <c r="S165" s="2"/>
      <c r="T165" s="2"/>
      <c r="U165" s="2"/>
      <c r="V165" s="2"/>
      <c r="W165" s="2"/>
      <c r="X165" s="2"/>
      <c r="Y165" s="2"/>
      <c r="Z165" s="2"/>
    </row>
    <row r="166" ht="14.25" customHeight="1">
      <c r="A166" s="2" t="s">
        <v>7257</v>
      </c>
      <c r="B166" s="2" t="s">
        <v>7499</v>
      </c>
      <c r="C166" s="722" t="s">
        <v>7565</v>
      </c>
      <c r="D166" s="2" t="s">
        <v>7566</v>
      </c>
      <c r="E166" s="39">
        <v>44593.0</v>
      </c>
      <c r="F166" s="2" t="s">
        <v>5673</v>
      </c>
      <c r="G166" s="4">
        <v>4410.0</v>
      </c>
      <c r="H166" s="4">
        <v>529.2</v>
      </c>
      <c r="I166" s="2">
        <v>12.0</v>
      </c>
      <c r="J166" s="2">
        <v>311.0</v>
      </c>
      <c r="K166" s="2"/>
      <c r="L166" s="2"/>
      <c r="M166" s="2"/>
      <c r="N166" s="2"/>
      <c r="O166" s="2"/>
      <c r="P166" s="2"/>
      <c r="Q166" s="2"/>
      <c r="R166" s="2"/>
      <c r="S166" s="2"/>
      <c r="T166" s="2"/>
      <c r="U166" s="2"/>
      <c r="V166" s="2"/>
      <c r="W166" s="2"/>
      <c r="X166" s="2"/>
      <c r="Y166" s="2"/>
      <c r="Z166" s="2"/>
    </row>
    <row r="167" ht="14.25" customHeight="1">
      <c r="A167" s="2" t="s">
        <v>7257</v>
      </c>
      <c r="B167" s="2" t="s">
        <v>7499</v>
      </c>
      <c r="C167" s="722" t="s">
        <v>7567</v>
      </c>
      <c r="D167" s="2" t="s">
        <v>7568</v>
      </c>
      <c r="E167" s="39">
        <v>44566.0</v>
      </c>
      <c r="F167" s="2" t="s">
        <v>5673</v>
      </c>
      <c r="G167" s="4">
        <v>2275.49</v>
      </c>
      <c r="H167" s="4">
        <v>273.06</v>
      </c>
      <c r="I167" s="2">
        <v>12.0</v>
      </c>
      <c r="J167" s="2">
        <v>412.0</v>
      </c>
      <c r="K167" s="2"/>
      <c r="L167" s="2"/>
      <c r="M167" s="2"/>
      <c r="N167" s="2"/>
      <c r="O167" s="2"/>
      <c r="P167" s="2"/>
      <c r="Q167" s="2"/>
      <c r="R167" s="2"/>
      <c r="S167" s="2"/>
      <c r="T167" s="2"/>
      <c r="U167" s="2"/>
      <c r="V167" s="2"/>
      <c r="W167" s="2"/>
      <c r="X167" s="2"/>
      <c r="Y167" s="2"/>
      <c r="Z167" s="2"/>
    </row>
    <row r="168" ht="14.25" customHeight="1">
      <c r="A168" s="2" t="s">
        <v>7536</v>
      </c>
      <c r="B168" s="2" t="s">
        <v>5231</v>
      </c>
      <c r="C168" s="722" t="s">
        <v>7537</v>
      </c>
      <c r="D168" s="2" t="s">
        <v>6550</v>
      </c>
      <c r="E168" s="39">
        <v>44603.0</v>
      </c>
      <c r="F168" s="2" t="s">
        <v>5176</v>
      </c>
      <c r="G168" s="4">
        <v>36160.71</v>
      </c>
      <c r="H168" s="4">
        <v>4339.29</v>
      </c>
      <c r="I168" s="2">
        <v>12.0</v>
      </c>
      <c r="J168" s="2">
        <v>412.0</v>
      </c>
      <c r="K168" s="2"/>
      <c r="L168" s="2"/>
      <c r="M168" s="2"/>
      <c r="N168" s="2"/>
      <c r="O168" s="2"/>
      <c r="P168" s="2"/>
      <c r="Q168" s="2"/>
      <c r="R168" s="2"/>
      <c r="S168" s="2"/>
      <c r="T168" s="2"/>
      <c r="U168" s="2"/>
      <c r="V168" s="2"/>
      <c r="W168" s="2"/>
      <c r="X168" s="2"/>
      <c r="Y168" s="2"/>
      <c r="Z168" s="2"/>
    </row>
    <row r="169" ht="14.25" customHeight="1">
      <c r="A169" s="2" t="s">
        <v>7265</v>
      </c>
      <c r="B169" s="2" t="s">
        <v>5694</v>
      </c>
      <c r="C169" s="722" t="s">
        <v>7569</v>
      </c>
      <c r="D169" s="2" t="s">
        <v>7570</v>
      </c>
      <c r="E169" s="39">
        <v>44586.0</v>
      </c>
      <c r="F169" s="2" t="s">
        <v>5673</v>
      </c>
      <c r="G169" s="4">
        <v>1284.02</v>
      </c>
      <c r="H169" s="4">
        <v>154.08</v>
      </c>
      <c r="I169" s="2">
        <v>12.0</v>
      </c>
      <c r="J169" s="2">
        <v>330.0</v>
      </c>
      <c r="K169" s="2"/>
      <c r="L169" s="2"/>
      <c r="M169" s="2"/>
      <c r="N169" s="2"/>
      <c r="O169" s="2"/>
      <c r="P169" s="2"/>
      <c r="Q169" s="2"/>
      <c r="R169" s="2"/>
      <c r="S169" s="2"/>
      <c r="T169" s="2"/>
      <c r="U169" s="2"/>
      <c r="V169" s="2"/>
      <c r="W169" s="2"/>
      <c r="X169" s="2"/>
      <c r="Y169" s="2"/>
      <c r="Z169" s="2"/>
    </row>
    <row r="170" ht="14.25" customHeight="1">
      <c r="A170" s="2" t="s">
        <v>7571</v>
      </c>
      <c r="B170" s="2" t="s">
        <v>7572</v>
      </c>
      <c r="C170" s="722" t="s">
        <v>7573</v>
      </c>
      <c r="D170" s="2" t="s">
        <v>7574</v>
      </c>
      <c r="E170" s="39">
        <v>44316.0</v>
      </c>
      <c r="F170" s="2" t="s">
        <v>5673</v>
      </c>
      <c r="G170" s="4">
        <v>1262.89</v>
      </c>
      <c r="H170" s="4">
        <v>151.55</v>
      </c>
      <c r="I170" s="2">
        <v>12.0</v>
      </c>
      <c r="J170" s="2">
        <v>414.0</v>
      </c>
      <c r="K170" s="2"/>
      <c r="L170" s="2"/>
      <c r="M170" s="2"/>
      <c r="N170" s="2"/>
      <c r="O170" s="2"/>
      <c r="P170" s="2"/>
      <c r="Q170" s="2"/>
      <c r="R170" s="2"/>
      <c r="S170" s="2"/>
      <c r="T170" s="2"/>
      <c r="U170" s="2"/>
      <c r="V170" s="2"/>
      <c r="W170" s="2"/>
      <c r="X170" s="2"/>
      <c r="Y170" s="2"/>
      <c r="Z170" s="2"/>
    </row>
    <row r="171" ht="14.25" customHeight="1">
      <c r="A171" s="2" t="s">
        <v>7571</v>
      </c>
      <c r="B171" s="2" t="s">
        <v>7572</v>
      </c>
      <c r="C171" s="2" t="s">
        <v>7575</v>
      </c>
      <c r="D171" s="2" t="s">
        <v>7574</v>
      </c>
      <c r="E171" s="39">
        <v>44316.0</v>
      </c>
      <c r="F171" s="2" t="s">
        <v>5673</v>
      </c>
      <c r="G171" s="4">
        <v>89.29</v>
      </c>
      <c r="H171" s="4">
        <v>10.71</v>
      </c>
      <c r="I171" s="2">
        <v>12.0</v>
      </c>
      <c r="J171" s="2">
        <v>414.0</v>
      </c>
      <c r="K171" s="2"/>
      <c r="L171" s="2"/>
      <c r="M171" s="2"/>
      <c r="N171" s="2"/>
      <c r="O171" s="2"/>
      <c r="P171" s="2"/>
      <c r="Q171" s="2"/>
      <c r="R171" s="2"/>
      <c r="S171" s="2"/>
      <c r="T171" s="2"/>
      <c r="U171" s="2"/>
      <c r="V171" s="2"/>
      <c r="W171" s="2"/>
      <c r="X171" s="2"/>
      <c r="Y171" s="2"/>
      <c r="Z171" s="2"/>
    </row>
    <row r="172" ht="14.25" customHeight="1">
      <c r="A172" s="2" t="s">
        <v>7571</v>
      </c>
      <c r="B172" s="2" t="s">
        <v>7572</v>
      </c>
      <c r="C172" s="2" t="s">
        <v>7576</v>
      </c>
      <c r="D172" s="2" t="s">
        <v>7574</v>
      </c>
      <c r="E172" s="39">
        <v>44316.0</v>
      </c>
      <c r="F172" s="2" t="s">
        <v>5673</v>
      </c>
      <c r="G172" s="4">
        <v>2661.42</v>
      </c>
      <c r="H172" s="4">
        <v>319.37</v>
      </c>
      <c r="I172" s="2">
        <v>12.0</v>
      </c>
      <c r="J172" s="2">
        <v>414.0</v>
      </c>
      <c r="K172" s="2"/>
      <c r="L172" s="2"/>
      <c r="M172" s="2"/>
      <c r="N172" s="2"/>
      <c r="O172" s="2"/>
      <c r="P172" s="2"/>
      <c r="Q172" s="2"/>
      <c r="R172" s="2"/>
      <c r="S172" s="2"/>
      <c r="T172" s="2"/>
      <c r="U172" s="2"/>
      <c r="V172" s="2"/>
      <c r="W172" s="2"/>
      <c r="X172" s="2"/>
      <c r="Y172" s="2"/>
      <c r="Z172" s="2"/>
    </row>
    <row r="173" ht="14.25" customHeight="1">
      <c r="A173" s="2" t="s">
        <v>7571</v>
      </c>
      <c r="B173" s="2" t="s">
        <v>7572</v>
      </c>
      <c r="C173" s="2" t="s">
        <v>7577</v>
      </c>
      <c r="D173" s="2" t="s">
        <v>7574</v>
      </c>
      <c r="E173" s="39">
        <v>44316.0</v>
      </c>
      <c r="F173" s="2" t="s">
        <v>5673</v>
      </c>
      <c r="G173" s="4">
        <v>595.43</v>
      </c>
      <c r="H173" s="4">
        <v>71.45</v>
      </c>
      <c r="I173" s="2">
        <v>12.0</v>
      </c>
      <c r="J173" s="2">
        <v>414.0</v>
      </c>
      <c r="K173" s="2"/>
      <c r="L173" s="2"/>
      <c r="M173" s="2"/>
      <c r="N173" s="2"/>
      <c r="O173" s="2"/>
      <c r="P173" s="2"/>
      <c r="Q173" s="2"/>
      <c r="R173" s="2"/>
      <c r="S173" s="2"/>
      <c r="T173" s="2"/>
      <c r="U173" s="2"/>
      <c r="V173" s="2"/>
      <c r="W173" s="2"/>
      <c r="X173" s="2"/>
      <c r="Y173" s="2"/>
      <c r="Z173" s="2"/>
    </row>
    <row r="174" ht="14.25" customHeight="1">
      <c r="A174" s="2" t="s">
        <v>7571</v>
      </c>
      <c r="B174" s="2" t="s">
        <v>7572</v>
      </c>
      <c r="C174" s="2" t="s">
        <v>7578</v>
      </c>
      <c r="D174" s="2" t="s">
        <v>7574</v>
      </c>
      <c r="E174" s="39">
        <v>44316.0</v>
      </c>
      <c r="F174" s="2" t="s">
        <v>5673</v>
      </c>
      <c r="G174" s="4">
        <v>2098.9</v>
      </c>
      <c r="H174" s="4">
        <v>251.87</v>
      </c>
      <c r="I174" s="2">
        <v>12.0</v>
      </c>
      <c r="J174" s="2">
        <v>414.0</v>
      </c>
      <c r="K174" s="2"/>
      <c r="L174" s="2"/>
      <c r="M174" s="2"/>
      <c r="N174" s="2"/>
      <c r="O174" s="2"/>
      <c r="P174" s="2"/>
      <c r="Q174" s="2"/>
      <c r="R174" s="2"/>
      <c r="S174" s="2"/>
      <c r="T174" s="2"/>
      <c r="U174" s="2"/>
      <c r="V174" s="2"/>
      <c r="W174" s="2"/>
      <c r="X174" s="2"/>
      <c r="Y174" s="2"/>
      <c r="Z174" s="2"/>
    </row>
    <row r="175" ht="14.25" customHeight="1">
      <c r="A175" s="2" t="s">
        <v>7571</v>
      </c>
      <c r="B175" s="2" t="s">
        <v>7572</v>
      </c>
      <c r="C175" s="2" t="s">
        <v>7579</v>
      </c>
      <c r="D175" s="2" t="s">
        <v>7580</v>
      </c>
      <c r="E175" s="39">
        <v>44346.0</v>
      </c>
      <c r="F175" s="2" t="s">
        <v>5673</v>
      </c>
      <c r="G175" s="4">
        <v>1256.21</v>
      </c>
      <c r="H175" s="4">
        <v>150.75</v>
      </c>
      <c r="I175" s="2">
        <v>12.0</v>
      </c>
      <c r="J175" s="2">
        <v>414.0</v>
      </c>
      <c r="K175" s="2"/>
      <c r="L175" s="2"/>
      <c r="M175" s="2"/>
      <c r="N175" s="2"/>
      <c r="O175" s="2"/>
      <c r="P175" s="2"/>
      <c r="Q175" s="2"/>
      <c r="R175" s="2"/>
      <c r="S175" s="2"/>
      <c r="T175" s="2"/>
      <c r="U175" s="2"/>
      <c r="V175" s="2"/>
      <c r="W175" s="2"/>
      <c r="X175" s="2"/>
      <c r="Y175" s="2"/>
      <c r="Z175" s="2"/>
    </row>
    <row r="176" ht="14.25" customHeight="1">
      <c r="A176" s="2" t="s">
        <v>7571</v>
      </c>
      <c r="B176" s="2" t="s">
        <v>7572</v>
      </c>
      <c r="C176" s="2" t="s">
        <v>7575</v>
      </c>
      <c r="D176" s="2" t="s">
        <v>7580</v>
      </c>
      <c r="E176" s="39">
        <v>44346.0</v>
      </c>
      <c r="F176" s="2" t="s">
        <v>5673</v>
      </c>
      <c r="G176" s="4">
        <v>446.43</v>
      </c>
      <c r="H176" s="4">
        <v>53.57</v>
      </c>
      <c r="I176" s="2">
        <v>12.0</v>
      </c>
      <c r="J176" s="2">
        <v>414.0</v>
      </c>
      <c r="K176" s="2"/>
      <c r="L176" s="2"/>
      <c r="M176" s="2"/>
      <c r="N176" s="2"/>
      <c r="O176" s="2"/>
      <c r="P176" s="2"/>
      <c r="Q176" s="2"/>
      <c r="R176" s="2"/>
      <c r="S176" s="2"/>
      <c r="T176" s="2"/>
      <c r="U176" s="2"/>
      <c r="V176" s="2"/>
      <c r="W176" s="2"/>
      <c r="X176" s="2"/>
      <c r="Y176" s="2"/>
      <c r="Z176" s="2"/>
    </row>
    <row r="177" ht="14.25" customHeight="1">
      <c r="A177" s="2" t="s">
        <v>7571</v>
      </c>
      <c r="B177" s="2" t="s">
        <v>7572</v>
      </c>
      <c r="C177" s="2" t="s">
        <v>7576</v>
      </c>
      <c r="D177" s="2" t="s">
        <v>7580</v>
      </c>
      <c r="E177" s="39">
        <v>44346.0</v>
      </c>
      <c r="F177" s="2" t="s">
        <v>5673</v>
      </c>
      <c r="G177" s="4">
        <v>2804.07</v>
      </c>
      <c r="H177" s="4">
        <v>336.49</v>
      </c>
      <c r="I177" s="2">
        <v>12.0</v>
      </c>
      <c r="J177" s="2">
        <v>414.0</v>
      </c>
      <c r="K177" s="2"/>
      <c r="L177" s="2"/>
      <c r="M177" s="2"/>
      <c r="N177" s="2"/>
      <c r="O177" s="2"/>
      <c r="P177" s="2"/>
      <c r="Q177" s="2"/>
      <c r="R177" s="2"/>
      <c r="S177" s="2"/>
      <c r="T177" s="2"/>
      <c r="U177" s="2"/>
      <c r="V177" s="2"/>
      <c r="W177" s="2"/>
      <c r="X177" s="2"/>
      <c r="Y177" s="2"/>
      <c r="Z177" s="2"/>
    </row>
    <row r="178" ht="14.25" customHeight="1">
      <c r="A178" s="2" t="s">
        <v>7571</v>
      </c>
      <c r="B178" s="2" t="s">
        <v>7572</v>
      </c>
      <c r="C178" s="2" t="s">
        <v>7577</v>
      </c>
      <c r="D178" s="2" t="s">
        <v>7580</v>
      </c>
      <c r="E178" s="39">
        <v>44346.0</v>
      </c>
      <c r="F178" s="2" t="s">
        <v>5673</v>
      </c>
      <c r="G178" s="4">
        <v>588.84</v>
      </c>
      <c r="H178" s="4">
        <v>70.66</v>
      </c>
      <c r="I178" s="2">
        <v>12.0</v>
      </c>
      <c r="J178" s="2">
        <v>414.0</v>
      </c>
      <c r="K178" s="2"/>
      <c r="L178" s="2"/>
      <c r="M178" s="2"/>
      <c r="N178" s="2"/>
      <c r="O178" s="2"/>
      <c r="P178" s="2"/>
      <c r="Q178" s="2"/>
      <c r="R178" s="2"/>
      <c r="S178" s="2"/>
      <c r="T178" s="2"/>
      <c r="U178" s="2"/>
      <c r="V178" s="2"/>
      <c r="W178" s="2"/>
      <c r="X178" s="2"/>
      <c r="Y178" s="2"/>
      <c r="Z178" s="2"/>
    </row>
    <row r="179" ht="14.25" customHeight="1">
      <c r="A179" s="2" t="s">
        <v>7571</v>
      </c>
      <c r="B179" s="2" t="s">
        <v>7572</v>
      </c>
      <c r="C179" s="2" t="s">
        <v>7578</v>
      </c>
      <c r="D179" s="2" t="s">
        <v>7580</v>
      </c>
      <c r="E179" s="39">
        <v>44346.0</v>
      </c>
      <c r="F179" s="2" t="s">
        <v>5673</v>
      </c>
      <c r="G179" s="4">
        <v>2073.87</v>
      </c>
      <c r="H179" s="4">
        <v>248.86</v>
      </c>
      <c r="I179" s="2">
        <v>12.0</v>
      </c>
      <c r="J179" s="2">
        <v>414.0</v>
      </c>
      <c r="K179" s="2"/>
      <c r="L179" s="2"/>
      <c r="M179" s="2"/>
      <c r="N179" s="2"/>
      <c r="O179" s="2"/>
      <c r="P179" s="2"/>
      <c r="Q179" s="2"/>
      <c r="R179" s="2"/>
      <c r="S179" s="2"/>
      <c r="T179" s="2"/>
      <c r="U179" s="2"/>
      <c r="V179" s="2"/>
      <c r="W179" s="2"/>
      <c r="X179" s="2"/>
      <c r="Y179" s="2"/>
      <c r="Z179" s="2"/>
    </row>
    <row r="180" ht="14.25" customHeight="1">
      <c r="A180" s="2" t="s">
        <v>7571</v>
      </c>
      <c r="B180" s="2" t="s">
        <v>7572</v>
      </c>
      <c r="C180" s="2" t="s">
        <v>7581</v>
      </c>
      <c r="D180" s="2" t="s">
        <v>7580</v>
      </c>
      <c r="E180" s="39">
        <v>44346.0</v>
      </c>
      <c r="F180" s="2" t="s">
        <v>5673</v>
      </c>
      <c r="G180" s="4">
        <v>3303.6</v>
      </c>
      <c r="H180" s="4">
        <v>396.43</v>
      </c>
      <c r="I180" s="2">
        <v>12.0</v>
      </c>
      <c r="J180" s="2">
        <v>414.0</v>
      </c>
      <c r="K180" s="2"/>
      <c r="L180" s="2"/>
      <c r="M180" s="2"/>
      <c r="N180" s="2"/>
      <c r="O180" s="2"/>
      <c r="P180" s="2"/>
      <c r="Q180" s="2"/>
      <c r="R180" s="2"/>
      <c r="S180" s="2"/>
      <c r="T180" s="2"/>
      <c r="U180" s="2"/>
      <c r="V180" s="2"/>
      <c r="W180" s="2"/>
      <c r="X180" s="2"/>
      <c r="Y180" s="2"/>
      <c r="Z180" s="2"/>
    </row>
    <row r="181" ht="14.25" customHeight="1">
      <c r="A181" s="2" t="s">
        <v>7571</v>
      </c>
      <c r="B181" s="2" t="s">
        <v>7572</v>
      </c>
      <c r="C181" s="2" t="s">
        <v>7582</v>
      </c>
      <c r="D181" s="2" t="s">
        <v>7580</v>
      </c>
      <c r="E181" s="39">
        <v>44346.0</v>
      </c>
      <c r="F181" s="2" t="s">
        <v>5673</v>
      </c>
      <c r="G181" s="4">
        <v>652.01</v>
      </c>
      <c r="H181" s="4">
        <v>78.24</v>
      </c>
      <c r="I181" s="2">
        <v>12.0</v>
      </c>
      <c r="J181" s="2">
        <v>414.0</v>
      </c>
      <c r="K181" s="2"/>
      <c r="L181" s="2"/>
      <c r="M181" s="2"/>
      <c r="N181" s="2"/>
      <c r="O181" s="2"/>
      <c r="P181" s="2"/>
      <c r="Q181" s="2"/>
      <c r="R181" s="2"/>
      <c r="S181" s="2"/>
      <c r="T181" s="2"/>
      <c r="U181" s="2"/>
      <c r="V181" s="2"/>
      <c r="W181" s="2"/>
      <c r="X181" s="2"/>
      <c r="Y181" s="2"/>
      <c r="Z181" s="2"/>
    </row>
    <row r="182" ht="14.25" customHeight="1">
      <c r="A182" s="2" t="s">
        <v>7571</v>
      </c>
      <c r="B182" s="2" t="s">
        <v>7572</v>
      </c>
      <c r="C182" s="722" t="s">
        <v>7583</v>
      </c>
      <c r="D182" s="2" t="s">
        <v>7584</v>
      </c>
      <c r="E182" s="39">
        <v>44376.0</v>
      </c>
      <c r="F182" s="2" t="s">
        <v>5673</v>
      </c>
      <c r="G182" s="4">
        <v>1240.02</v>
      </c>
      <c r="H182" s="4">
        <v>148.8</v>
      </c>
      <c r="I182" s="2">
        <v>12.0</v>
      </c>
      <c r="J182" s="2">
        <v>414.0</v>
      </c>
      <c r="K182" s="2"/>
      <c r="L182" s="2"/>
      <c r="M182" s="2"/>
      <c r="N182" s="2"/>
      <c r="O182" s="2"/>
      <c r="P182" s="2"/>
      <c r="Q182" s="2"/>
      <c r="R182" s="2"/>
      <c r="S182" s="2"/>
      <c r="T182" s="2"/>
      <c r="U182" s="2"/>
      <c r="V182" s="2"/>
      <c r="W182" s="2"/>
      <c r="X182" s="2"/>
      <c r="Y182" s="2"/>
      <c r="Z182" s="2"/>
    </row>
    <row r="183" ht="14.25" customHeight="1">
      <c r="A183" s="2" t="s">
        <v>7571</v>
      </c>
      <c r="B183" s="2" t="s">
        <v>7572</v>
      </c>
      <c r="C183" s="722" t="s">
        <v>7585</v>
      </c>
      <c r="D183" s="2" t="s">
        <v>7584</v>
      </c>
      <c r="E183" s="39">
        <v>44376.0</v>
      </c>
      <c r="F183" s="2" t="s">
        <v>5673</v>
      </c>
      <c r="G183" s="4">
        <v>267.86</v>
      </c>
      <c r="H183" s="4">
        <v>32.14</v>
      </c>
      <c r="I183" s="2">
        <v>12.0</v>
      </c>
      <c r="J183" s="2">
        <v>414.0</v>
      </c>
      <c r="K183" s="2"/>
      <c r="L183" s="2"/>
      <c r="M183" s="2"/>
      <c r="N183" s="2"/>
      <c r="O183" s="2"/>
      <c r="P183" s="2"/>
      <c r="Q183" s="2"/>
      <c r="R183" s="2"/>
      <c r="S183" s="2"/>
      <c r="T183" s="2"/>
      <c r="U183" s="2"/>
      <c r="V183" s="2"/>
      <c r="W183" s="2"/>
      <c r="X183" s="2"/>
      <c r="Y183" s="2"/>
      <c r="Z183" s="2"/>
    </row>
    <row r="184" ht="14.25" customHeight="1">
      <c r="A184" s="2" t="s">
        <v>7571</v>
      </c>
      <c r="B184" s="2" t="s">
        <v>7572</v>
      </c>
      <c r="C184" s="722" t="s">
        <v>7586</v>
      </c>
      <c r="D184" s="2" t="s">
        <v>7584</v>
      </c>
      <c r="E184" s="39">
        <v>44376.0</v>
      </c>
      <c r="F184" s="2" t="s">
        <v>5673</v>
      </c>
      <c r="G184" s="4">
        <v>2740.79</v>
      </c>
      <c r="H184" s="4">
        <v>328.89</v>
      </c>
      <c r="I184" s="2">
        <v>12.0</v>
      </c>
      <c r="J184" s="2">
        <v>414.0</v>
      </c>
      <c r="K184" s="2"/>
      <c r="L184" s="2"/>
      <c r="M184" s="2"/>
      <c r="N184" s="2"/>
      <c r="O184" s="2"/>
      <c r="P184" s="2"/>
      <c r="Q184" s="2"/>
      <c r="R184" s="2"/>
      <c r="S184" s="2"/>
      <c r="T184" s="2"/>
      <c r="U184" s="2"/>
      <c r="V184" s="2"/>
      <c r="W184" s="2"/>
      <c r="X184" s="2"/>
      <c r="Y184" s="2"/>
      <c r="Z184" s="2"/>
    </row>
    <row r="185" ht="14.25" customHeight="1">
      <c r="A185" s="2" t="s">
        <v>7571</v>
      </c>
      <c r="B185" s="2" t="s">
        <v>7572</v>
      </c>
      <c r="C185" s="722" t="s">
        <v>7587</v>
      </c>
      <c r="D185" s="2" t="s">
        <v>7584</v>
      </c>
      <c r="E185" s="39">
        <v>44376.0</v>
      </c>
      <c r="F185" s="2" t="s">
        <v>5673</v>
      </c>
      <c r="G185" s="4">
        <v>596.75</v>
      </c>
      <c r="H185" s="4">
        <v>71.61</v>
      </c>
      <c r="I185" s="2">
        <v>12.0</v>
      </c>
      <c r="J185" s="2">
        <v>414.0</v>
      </c>
      <c r="K185" s="2"/>
      <c r="L185" s="2"/>
      <c r="M185" s="2"/>
      <c r="N185" s="2"/>
      <c r="O185" s="2"/>
      <c r="P185" s="2"/>
      <c r="Q185" s="2"/>
      <c r="R185" s="2"/>
      <c r="S185" s="2"/>
      <c r="T185" s="2"/>
      <c r="U185" s="2"/>
      <c r="V185" s="2"/>
      <c r="W185" s="2"/>
      <c r="X185" s="2"/>
      <c r="Y185" s="2"/>
      <c r="Z185" s="2"/>
    </row>
    <row r="186" ht="14.25" customHeight="1">
      <c r="A186" s="2" t="s">
        <v>7571</v>
      </c>
      <c r="B186" s="2" t="s">
        <v>7572</v>
      </c>
      <c r="C186" s="2" t="s">
        <v>7588</v>
      </c>
      <c r="D186" s="2" t="s">
        <v>7589</v>
      </c>
      <c r="E186" s="39">
        <v>44408.0</v>
      </c>
      <c r="F186" s="2" t="s">
        <v>5673</v>
      </c>
      <c r="G186" s="4">
        <v>1282.15</v>
      </c>
      <c r="H186" s="4">
        <v>153.86</v>
      </c>
      <c r="I186" s="2">
        <v>12.0</v>
      </c>
      <c r="J186" s="2">
        <v>414.0</v>
      </c>
      <c r="K186" s="2"/>
      <c r="L186" s="2"/>
      <c r="M186" s="2"/>
      <c r="N186" s="2"/>
      <c r="O186" s="2"/>
      <c r="P186" s="2"/>
      <c r="Q186" s="2"/>
      <c r="R186" s="2"/>
      <c r="S186" s="2"/>
      <c r="T186" s="2"/>
      <c r="U186" s="2"/>
      <c r="V186" s="2"/>
      <c r="W186" s="2"/>
      <c r="X186" s="2"/>
      <c r="Y186" s="2"/>
      <c r="Z186" s="2"/>
    </row>
    <row r="187" ht="14.25" customHeight="1">
      <c r="A187" s="2" t="s">
        <v>7571</v>
      </c>
      <c r="B187" s="2" t="s">
        <v>7572</v>
      </c>
      <c r="C187" s="2" t="s">
        <v>7590</v>
      </c>
      <c r="D187" s="2" t="s">
        <v>7589</v>
      </c>
      <c r="E187" s="39">
        <v>44408.0</v>
      </c>
      <c r="F187" s="2" t="s">
        <v>5673</v>
      </c>
      <c r="G187" s="4">
        <v>267.86</v>
      </c>
      <c r="H187" s="4">
        <v>32.14</v>
      </c>
      <c r="I187" s="2">
        <v>12.0</v>
      </c>
      <c r="J187" s="2">
        <v>414.0</v>
      </c>
      <c r="K187" s="2"/>
      <c r="L187" s="2"/>
      <c r="M187" s="2"/>
      <c r="N187" s="2"/>
      <c r="O187" s="2"/>
      <c r="P187" s="2"/>
      <c r="Q187" s="2"/>
      <c r="R187" s="2"/>
      <c r="S187" s="2"/>
      <c r="T187" s="2"/>
      <c r="U187" s="2"/>
      <c r="V187" s="2"/>
      <c r="W187" s="2"/>
      <c r="X187" s="2"/>
      <c r="Y187" s="2"/>
      <c r="Z187" s="2"/>
    </row>
    <row r="188" ht="14.25" customHeight="1">
      <c r="A188" s="2" t="s">
        <v>7571</v>
      </c>
      <c r="B188" s="2" t="s">
        <v>7572</v>
      </c>
      <c r="C188" s="2" t="s">
        <v>7591</v>
      </c>
      <c r="D188" s="2" t="s">
        <v>7589</v>
      </c>
      <c r="E188" s="39">
        <v>44408.0</v>
      </c>
      <c r="F188" s="2" t="s">
        <v>5673</v>
      </c>
      <c r="G188" s="4">
        <v>3433.62</v>
      </c>
      <c r="H188" s="4">
        <v>412.03</v>
      </c>
      <c r="I188" s="2">
        <v>12.0</v>
      </c>
      <c r="J188" s="2">
        <v>414.0</v>
      </c>
      <c r="K188" s="2"/>
      <c r="L188" s="2"/>
      <c r="M188" s="2"/>
      <c r="N188" s="2"/>
      <c r="O188" s="2"/>
      <c r="P188" s="2"/>
      <c r="Q188" s="2"/>
      <c r="R188" s="2"/>
      <c r="S188" s="2"/>
      <c r="T188" s="2"/>
      <c r="U188" s="2"/>
      <c r="V188" s="2"/>
      <c r="W188" s="2"/>
      <c r="X188" s="2"/>
      <c r="Y188" s="2"/>
      <c r="Z188" s="2"/>
    </row>
    <row r="189" ht="14.25" customHeight="1">
      <c r="A189" s="2" t="s">
        <v>7571</v>
      </c>
      <c r="B189" s="2" t="s">
        <v>7572</v>
      </c>
      <c r="C189" s="2" t="s">
        <v>7592</v>
      </c>
      <c r="D189" s="2" t="s">
        <v>7589</v>
      </c>
      <c r="E189" s="39">
        <v>44408.0</v>
      </c>
      <c r="F189" s="2" t="s">
        <v>5673</v>
      </c>
      <c r="G189" s="4">
        <v>628.86</v>
      </c>
      <c r="H189" s="4">
        <v>75.46</v>
      </c>
      <c r="I189" s="2">
        <v>12.0</v>
      </c>
      <c r="J189" s="2">
        <v>414.0</v>
      </c>
      <c r="K189" s="2"/>
      <c r="L189" s="2"/>
      <c r="M189" s="2"/>
      <c r="N189" s="2"/>
      <c r="O189" s="2"/>
      <c r="P189" s="2"/>
      <c r="Q189" s="2"/>
      <c r="R189" s="2"/>
      <c r="S189" s="2"/>
      <c r="T189" s="2"/>
      <c r="U189" s="2"/>
      <c r="V189" s="2"/>
      <c r="W189" s="2"/>
      <c r="X189" s="2"/>
      <c r="Y189" s="2"/>
      <c r="Z189" s="2"/>
    </row>
    <row r="190" ht="14.25" customHeight="1">
      <c r="A190" s="2" t="s">
        <v>7571</v>
      </c>
      <c r="B190" s="2" t="s">
        <v>7572</v>
      </c>
      <c r="C190" s="722" t="s">
        <v>7593</v>
      </c>
      <c r="D190" s="2" t="s">
        <v>7589</v>
      </c>
      <c r="E190" s="39">
        <v>44408.0</v>
      </c>
      <c r="F190" s="2" t="s">
        <v>5673</v>
      </c>
      <c r="G190" s="4">
        <v>2203.98</v>
      </c>
      <c r="H190" s="4">
        <v>264.48</v>
      </c>
      <c r="I190" s="2">
        <v>12.0</v>
      </c>
      <c r="J190" s="2">
        <v>414.0</v>
      </c>
      <c r="K190" s="2"/>
      <c r="L190" s="2"/>
      <c r="M190" s="2"/>
      <c r="N190" s="2"/>
      <c r="O190" s="2"/>
      <c r="P190" s="2"/>
      <c r="Q190" s="2"/>
      <c r="R190" s="2"/>
      <c r="S190" s="2"/>
      <c r="T190" s="2"/>
      <c r="U190" s="2"/>
      <c r="V190" s="2"/>
      <c r="W190" s="2"/>
      <c r="X190" s="2"/>
      <c r="Y190" s="2"/>
      <c r="Z190" s="2"/>
    </row>
    <row r="191" ht="14.25" customHeight="1">
      <c r="A191" s="2" t="s">
        <v>7571</v>
      </c>
      <c r="B191" s="2" t="s">
        <v>7572</v>
      </c>
      <c r="C191" s="2" t="s">
        <v>7594</v>
      </c>
      <c r="D191" s="2" t="s">
        <v>7595</v>
      </c>
      <c r="E191" s="39">
        <v>44439.0</v>
      </c>
      <c r="F191" s="2" t="s">
        <v>5673</v>
      </c>
      <c r="G191" s="4">
        <v>1293.79</v>
      </c>
      <c r="H191" s="4">
        <v>155.25</v>
      </c>
      <c r="I191" s="2">
        <v>12.0</v>
      </c>
      <c r="J191" s="2">
        <v>414.0</v>
      </c>
      <c r="K191" s="2"/>
      <c r="L191" s="2"/>
      <c r="M191" s="2"/>
      <c r="N191" s="2"/>
      <c r="O191" s="2"/>
      <c r="P191" s="2"/>
      <c r="Q191" s="2"/>
      <c r="R191" s="2"/>
      <c r="S191" s="2"/>
      <c r="T191" s="2"/>
      <c r="U191" s="2"/>
      <c r="V191" s="2"/>
      <c r="W191" s="2"/>
      <c r="X191" s="2"/>
      <c r="Y191" s="2"/>
      <c r="Z191" s="2"/>
    </row>
    <row r="192" ht="14.25" customHeight="1">
      <c r="A192" s="2" t="s">
        <v>7571</v>
      </c>
      <c r="B192" s="2" t="s">
        <v>7572</v>
      </c>
      <c r="C192" s="2" t="s">
        <v>7596</v>
      </c>
      <c r="D192" s="2" t="s">
        <v>7595</v>
      </c>
      <c r="E192" s="39">
        <v>44439.0</v>
      </c>
      <c r="F192" s="2" t="s">
        <v>5673</v>
      </c>
      <c r="G192" s="4">
        <v>446.43</v>
      </c>
      <c r="H192" s="4">
        <v>53.57</v>
      </c>
      <c r="I192" s="2">
        <v>12.0</v>
      </c>
      <c r="J192" s="2">
        <v>414.0</v>
      </c>
      <c r="K192" s="2"/>
      <c r="L192" s="2"/>
      <c r="M192" s="2"/>
      <c r="N192" s="2"/>
      <c r="O192" s="2"/>
      <c r="P192" s="2"/>
      <c r="Q192" s="2"/>
      <c r="R192" s="2"/>
      <c r="S192" s="2"/>
      <c r="T192" s="2"/>
      <c r="U192" s="2"/>
      <c r="V192" s="2"/>
      <c r="W192" s="2"/>
      <c r="X192" s="2"/>
      <c r="Y192" s="2"/>
      <c r="Z192" s="2"/>
    </row>
    <row r="193" ht="14.25" customHeight="1">
      <c r="A193" s="2" t="s">
        <v>7571</v>
      </c>
      <c r="B193" s="2" t="s">
        <v>7572</v>
      </c>
      <c r="C193" s="2" t="s">
        <v>7597</v>
      </c>
      <c r="D193" s="2" t="s">
        <v>7595</v>
      </c>
      <c r="E193" s="39">
        <v>44439.0</v>
      </c>
      <c r="F193" s="2" t="s">
        <v>5673</v>
      </c>
      <c r="G193" s="4">
        <v>3160.3</v>
      </c>
      <c r="H193" s="4">
        <v>379.24</v>
      </c>
      <c r="I193" s="2">
        <v>12.0</v>
      </c>
      <c r="J193" s="2">
        <v>414.0</v>
      </c>
      <c r="K193" s="2"/>
      <c r="L193" s="2"/>
      <c r="M193" s="2"/>
      <c r="N193" s="2"/>
      <c r="O193" s="2"/>
      <c r="P193" s="2"/>
      <c r="Q193" s="2"/>
      <c r="R193" s="2"/>
      <c r="S193" s="2"/>
      <c r="T193" s="2"/>
      <c r="U193" s="2"/>
      <c r="V193" s="2"/>
      <c r="W193" s="2"/>
      <c r="X193" s="2"/>
      <c r="Y193" s="2"/>
      <c r="Z193" s="2"/>
    </row>
    <row r="194" ht="14.25" customHeight="1">
      <c r="A194" s="2" t="s">
        <v>7571</v>
      </c>
      <c r="B194" s="2" t="s">
        <v>7572</v>
      </c>
      <c r="C194" s="2" t="s">
        <v>7598</v>
      </c>
      <c r="D194" s="2" t="s">
        <v>7595</v>
      </c>
      <c r="E194" s="39">
        <v>44439.0</v>
      </c>
      <c r="F194" s="2" t="s">
        <v>5673</v>
      </c>
      <c r="G194" s="4">
        <v>622.07</v>
      </c>
      <c r="H194" s="4">
        <v>74.65</v>
      </c>
      <c r="I194" s="2">
        <v>12.0</v>
      </c>
      <c r="J194" s="2">
        <v>414.0</v>
      </c>
      <c r="K194" s="2"/>
      <c r="L194" s="2"/>
      <c r="M194" s="2"/>
      <c r="N194" s="2"/>
      <c r="O194" s="2"/>
      <c r="P194" s="2"/>
      <c r="Q194" s="2"/>
      <c r="R194" s="2"/>
      <c r="S194" s="2"/>
      <c r="T194" s="2"/>
      <c r="U194" s="2"/>
      <c r="V194" s="2"/>
      <c r="W194" s="2"/>
      <c r="X194" s="2"/>
      <c r="Y194" s="2"/>
      <c r="Z194" s="2"/>
    </row>
    <row r="195" ht="14.25" customHeight="1">
      <c r="A195" s="2" t="s">
        <v>7571</v>
      </c>
      <c r="B195" s="2" t="s">
        <v>7572</v>
      </c>
      <c r="C195" s="722" t="s">
        <v>7599</v>
      </c>
      <c r="D195" s="2" t="s">
        <v>7595</v>
      </c>
      <c r="E195" s="39">
        <v>44439.0</v>
      </c>
      <c r="F195" s="2" t="s">
        <v>5673</v>
      </c>
      <c r="G195" s="4">
        <v>2185.89</v>
      </c>
      <c r="H195" s="4">
        <v>262.31</v>
      </c>
      <c r="I195" s="2">
        <v>12.0</v>
      </c>
      <c r="J195" s="2">
        <v>414.0</v>
      </c>
      <c r="K195" s="2"/>
      <c r="L195" s="2"/>
      <c r="M195" s="2"/>
      <c r="N195" s="2"/>
      <c r="O195" s="2"/>
      <c r="P195" s="2"/>
      <c r="Q195" s="2"/>
      <c r="R195" s="2"/>
      <c r="S195" s="2"/>
      <c r="T195" s="2"/>
      <c r="U195" s="2"/>
      <c r="V195" s="2"/>
      <c r="W195" s="2"/>
      <c r="X195" s="2"/>
      <c r="Y195" s="2"/>
      <c r="Z195" s="2"/>
    </row>
    <row r="196" ht="14.25" customHeight="1">
      <c r="A196" s="2" t="s">
        <v>7571</v>
      </c>
      <c r="B196" s="2" t="s">
        <v>7572</v>
      </c>
      <c r="C196" s="2" t="s">
        <v>7600</v>
      </c>
      <c r="D196" s="2" t="s">
        <v>7601</v>
      </c>
      <c r="E196" s="39">
        <v>44469.0</v>
      </c>
      <c r="F196" s="2" t="s">
        <v>5673</v>
      </c>
      <c r="G196" s="4">
        <v>1300.56</v>
      </c>
      <c r="H196" s="4">
        <v>156.07</v>
      </c>
      <c r="I196" s="2">
        <v>12.0</v>
      </c>
      <c r="J196" s="2">
        <v>414.0</v>
      </c>
      <c r="K196" s="2"/>
      <c r="L196" s="2"/>
      <c r="M196" s="2"/>
      <c r="N196" s="2"/>
      <c r="O196" s="2"/>
      <c r="P196" s="2"/>
      <c r="Q196" s="2"/>
      <c r="R196" s="2"/>
      <c r="S196" s="2"/>
      <c r="T196" s="2"/>
      <c r="U196" s="2"/>
      <c r="V196" s="2"/>
      <c r="W196" s="2"/>
      <c r="X196" s="2"/>
      <c r="Y196" s="2"/>
      <c r="Z196" s="2"/>
    </row>
    <row r="197" ht="14.25" customHeight="1">
      <c r="A197" s="2" t="s">
        <v>7571</v>
      </c>
      <c r="B197" s="2" t="s">
        <v>7572</v>
      </c>
      <c r="C197" s="2" t="s">
        <v>7602</v>
      </c>
      <c r="D197" s="2" t="s">
        <v>7601</v>
      </c>
      <c r="E197" s="39">
        <v>44469.0</v>
      </c>
      <c r="F197" s="2" t="s">
        <v>5673</v>
      </c>
      <c r="G197" s="4">
        <v>267.86</v>
      </c>
      <c r="H197" s="4">
        <v>32.14</v>
      </c>
      <c r="I197" s="2">
        <v>12.0</v>
      </c>
      <c r="J197" s="2">
        <v>414.0</v>
      </c>
      <c r="K197" s="2"/>
      <c r="L197" s="2"/>
      <c r="M197" s="2"/>
      <c r="N197" s="2"/>
      <c r="O197" s="2"/>
      <c r="P197" s="2"/>
      <c r="Q197" s="2"/>
      <c r="R197" s="2"/>
      <c r="S197" s="2"/>
      <c r="T197" s="2"/>
      <c r="U197" s="2"/>
      <c r="V197" s="2"/>
      <c r="W197" s="2"/>
      <c r="X197" s="2"/>
      <c r="Y197" s="2"/>
      <c r="Z197" s="2"/>
    </row>
    <row r="198" ht="14.25" customHeight="1">
      <c r="A198" s="2" t="s">
        <v>7571</v>
      </c>
      <c r="B198" s="2" t="s">
        <v>7572</v>
      </c>
      <c r="C198" s="722" t="s">
        <v>7603</v>
      </c>
      <c r="D198" s="2" t="s">
        <v>7601</v>
      </c>
      <c r="E198" s="39">
        <v>44469.0</v>
      </c>
      <c r="F198" s="2" t="s">
        <v>5673</v>
      </c>
      <c r="G198" s="4">
        <v>3424.85</v>
      </c>
      <c r="H198" s="4">
        <v>410.98</v>
      </c>
      <c r="I198" s="2">
        <v>12.0</v>
      </c>
      <c r="J198" s="2">
        <v>414.0</v>
      </c>
      <c r="K198" s="2"/>
      <c r="L198" s="2"/>
      <c r="M198" s="2"/>
      <c r="N198" s="2"/>
      <c r="O198" s="2"/>
      <c r="P198" s="2"/>
      <c r="Q198" s="2"/>
      <c r="R198" s="2"/>
      <c r="S198" s="2"/>
      <c r="T198" s="2"/>
      <c r="U198" s="2"/>
      <c r="V198" s="2"/>
      <c r="W198" s="2"/>
      <c r="X198" s="2"/>
      <c r="Y198" s="2"/>
      <c r="Z198" s="2"/>
    </row>
    <row r="199" ht="14.25" customHeight="1">
      <c r="A199" s="2" t="s">
        <v>7571</v>
      </c>
      <c r="B199" s="2" t="s">
        <v>7572</v>
      </c>
      <c r="C199" s="722" t="s">
        <v>7604</v>
      </c>
      <c r="D199" s="2" t="s">
        <v>7601</v>
      </c>
      <c r="E199" s="39">
        <v>44469.0</v>
      </c>
      <c r="F199" s="2" t="s">
        <v>5673</v>
      </c>
      <c r="G199" s="4">
        <v>311.31</v>
      </c>
      <c r="H199" s="4">
        <v>37.36</v>
      </c>
      <c r="I199" s="2">
        <v>12.0</v>
      </c>
      <c r="J199" s="2">
        <v>414.0</v>
      </c>
      <c r="K199" s="2"/>
      <c r="L199" s="2"/>
      <c r="M199" s="2"/>
      <c r="N199" s="2"/>
      <c r="O199" s="2"/>
      <c r="P199" s="2"/>
      <c r="Q199" s="2"/>
      <c r="R199" s="2"/>
      <c r="S199" s="2"/>
      <c r="T199" s="2"/>
      <c r="U199" s="2"/>
      <c r="V199" s="2"/>
      <c r="W199" s="2"/>
      <c r="X199" s="2"/>
      <c r="Y199" s="2"/>
      <c r="Z199" s="2"/>
    </row>
    <row r="200" ht="14.25" customHeight="1">
      <c r="A200" s="2" t="s">
        <v>7571</v>
      </c>
      <c r="B200" s="2" t="s">
        <v>7572</v>
      </c>
      <c r="C200" s="2" t="s">
        <v>7605</v>
      </c>
      <c r="D200" s="2" t="s">
        <v>7601</v>
      </c>
      <c r="E200" s="39">
        <v>44469.0</v>
      </c>
      <c r="F200" s="2" t="s">
        <v>5673</v>
      </c>
      <c r="G200" s="4">
        <v>614.3</v>
      </c>
      <c r="H200" s="4">
        <v>73.72</v>
      </c>
      <c r="I200" s="2">
        <v>12.0</v>
      </c>
      <c r="J200" s="2">
        <v>414.0</v>
      </c>
      <c r="K200" s="2"/>
      <c r="L200" s="2"/>
      <c r="M200" s="2"/>
      <c r="N200" s="2"/>
      <c r="O200" s="2"/>
      <c r="P200" s="2"/>
      <c r="Q200" s="2"/>
      <c r="R200" s="2"/>
      <c r="S200" s="2"/>
      <c r="T200" s="2"/>
      <c r="U200" s="2"/>
      <c r="V200" s="2"/>
      <c r="W200" s="2"/>
      <c r="X200" s="2"/>
      <c r="Y200" s="2"/>
      <c r="Z200" s="2"/>
    </row>
    <row r="201" ht="14.25" customHeight="1">
      <c r="A201" s="2" t="s">
        <v>7571</v>
      </c>
      <c r="B201" s="2" t="s">
        <v>7572</v>
      </c>
      <c r="C201" s="2" t="s">
        <v>7606</v>
      </c>
      <c r="D201" s="2" t="s">
        <v>7601</v>
      </c>
      <c r="E201" s="39">
        <v>44469.0</v>
      </c>
      <c r="F201" s="2" t="s">
        <v>5673</v>
      </c>
      <c r="G201" s="4">
        <v>2172.59</v>
      </c>
      <c r="H201" s="4">
        <v>260.71</v>
      </c>
      <c r="I201" s="2">
        <v>12.0</v>
      </c>
      <c r="J201" s="2">
        <v>414.0</v>
      </c>
      <c r="K201" s="2"/>
      <c r="L201" s="2"/>
      <c r="M201" s="2"/>
      <c r="N201" s="2"/>
      <c r="O201" s="2"/>
      <c r="P201" s="2"/>
      <c r="Q201" s="2"/>
      <c r="R201" s="2"/>
      <c r="S201" s="2"/>
      <c r="T201" s="2"/>
      <c r="U201" s="2"/>
      <c r="V201" s="2"/>
      <c r="W201" s="2"/>
      <c r="X201" s="2"/>
      <c r="Y201" s="2"/>
      <c r="Z201" s="2"/>
    </row>
    <row r="202" ht="14.25" customHeight="1">
      <c r="A202" s="2" t="s">
        <v>7571</v>
      </c>
      <c r="B202" s="2" t="s">
        <v>7572</v>
      </c>
      <c r="C202" s="722" t="s">
        <v>7607</v>
      </c>
      <c r="D202" s="2" t="s">
        <v>7608</v>
      </c>
      <c r="E202" s="39">
        <v>44494.0</v>
      </c>
      <c r="F202" s="2" t="s">
        <v>5673</v>
      </c>
      <c r="G202" s="4">
        <v>1326.5</v>
      </c>
      <c r="H202" s="4">
        <v>159.18</v>
      </c>
      <c r="I202" s="2">
        <v>12.0</v>
      </c>
      <c r="J202" s="2">
        <v>414.0</v>
      </c>
      <c r="K202" s="2"/>
      <c r="L202" s="2"/>
      <c r="M202" s="2"/>
      <c r="N202" s="2"/>
      <c r="O202" s="2"/>
      <c r="P202" s="2"/>
      <c r="Q202" s="2"/>
      <c r="R202" s="2"/>
      <c r="S202" s="2"/>
      <c r="T202" s="2"/>
      <c r="U202" s="2"/>
      <c r="V202" s="2"/>
      <c r="W202" s="2"/>
      <c r="X202" s="2"/>
      <c r="Y202" s="2"/>
      <c r="Z202" s="2"/>
    </row>
    <row r="203" ht="14.25" customHeight="1">
      <c r="A203" s="2" t="s">
        <v>7571</v>
      </c>
      <c r="B203" s="2" t="s">
        <v>7572</v>
      </c>
      <c r="C203" s="2" t="s">
        <v>7609</v>
      </c>
      <c r="D203" s="2" t="s">
        <v>7608</v>
      </c>
      <c r="E203" s="39">
        <v>44494.0</v>
      </c>
      <c r="F203" s="2" t="s">
        <v>5673</v>
      </c>
      <c r="G203" s="4">
        <v>267.86</v>
      </c>
      <c r="H203" s="4">
        <v>32.14</v>
      </c>
      <c r="I203" s="2">
        <v>12.0</v>
      </c>
      <c r="J203" s="2">
        <v>414.0</v>
      </c>
      <c r="K203" s="2"/>
      <c r="L203" s="2"/>
      <c r="M203" s="2"/>
      <c r="N203" s="2"/>
      <c r="O203" s="2"/>
      <c r="P203" s="2"/>
      <c r="Q203" s="2"/>
      <c r="R203" s="2"/>
      <c r="S203" s="2"/>
      <c r="T203" s="2"/>
      <c r="U203" s="2"/>
      <c r="V203" s="2"/>
      <c r="W203" s="2"/>
      <c r="X203" s="2"/>
      <c r="Y203" s="2"/>
      <c r="Z203" s="2"/>
    </row>
    <row r="204" ht="14.25" customHeight="1">
      <c r="A204" s="2" t="s">
        <v>7571</v>
      </c>
      <c r="B204" s="2" t="s">
        <v>7572</v>
      </c>
      <c r="C204" s="722" t="s">
        <v>7610</v>
      </c>
      <c r="D204" s="2" t="s">
        <v>7608</v>
      </c>
      <c r="E204" s="39">
        <v>44494.0</v>
      </c>
      <c r="F204" s="2" t="s">
        <v>5673</v>
      </c>
      <c r="G204" s="4">
        <v>3563.68</v>
      </c>
      <c r="H204" s="4">
        <v>427.64</v>
      </c>
      <c r="I204" s="2">
        <v>12.0</v>
      </c>
      <c r="J204" s="2">
        <v>414.0</v>
      </c>
      <c r="K204" s="2"/>
      <c r="L204" s="2"/>
      <c r="M204" s="2"/>
      <c r="N204" s="2"/>
      <c r="O204" s="2"/>
      <c r="P204" s="2"/>
      <c r="Q204" s="2"/>
      <c r="R204" s="2"/>
      <c r="S204" s="2"/>
      <c r="T204" s="2"/>
      <c r="U204" s="2"/>
      <c r="V204" s="2"/>
      <c r="W204" s="2"/>
      <c r="X204" s="2"/>
      <c r="Y204" s="2"/>
      <c r="Z204" s="2"/>
    </row>
    <row r="205" ht="14.25" customHeight="1">
      <c r="A205" s="2" t="s">
        <v>7571</v>
      </c>
      <c r="B205" s="2" t="s">
        <v>7572</v>
      </c>
      <c r="C205" s="2" t="s">
        <v>7611</v>
      </c>
      <c r="D205" s="2" t="s">
        <v>7608</v>
      </c>
      <c r="E205" s="39">
        <v>44494.0</v>
      </c>
      <c r="F205" s="2" t="s">
        <v>5673</v>
      </c>
      <c r="G205" s="4">
        <v>625.27</v>
      </c>
      <c r="H205" s="4">
        <v>75.03</v>
      </c>
      <c r="I205" s="2">
        <v>12.0</v>
      </c>
      <c r="J205" s="2">
        <v>414.0</v>
      </c>
      <c r="K205" s="2"/>
      <c r="L205" s="2"/>
      <c r="M205" s="2"/>
      <c r="N205" s="2"/>
      <c r="O205" s="2"/>
      <c r="P205" s="2"/>
      <c r="Q205" s="2"/>
      <c r="R205" s="2"/>
      <c r="S205" s="2"/>
      <c r="T205" s="2"/>
      <c r="U205" s="2"/>
      <c r="V205" s="2"/>
      <c r="W205" s="2"/>
      <c r="X205" s="2"/>
      <c r="Y205" s="2"/>
      <c r="Z205" s="2"/>
    </row>
    <row r="206" ht="14.25" customHeight="1">
      <c r="A206" s="2" t="s">
        <v>7571</v>
      </c>
      <c r="B206" s="2" t="s">
        <v>7572</v>
      </c>
      <c r="C206" s="2" t="s">
        <v>7612</v>
      </c>
      <c r="D206" s="2" t="s">
        <v>7608</v>
      </c>
      <c r="E206" s="39">
        <v>44494.0</v>
      </c>
      <c r="F206" s="2" t="s">
        <v>5673</v>
      </c>
      <c r="G206" s="4">
        <v>2198.54</v>
      </c>
      <c r="H206" s="4">
        <v>263.82</v>
      </c>
      <c r="I206" s="2">
        <v>12.0</v>
      </c>
      <c r="J206" s="2">
        <v>414.0</v>
      </c>
      <c r="K206" s="2"/>
      <c r="L206" s="2"/>
      <c r="M206" s="2"/>
      <c r="N206" s="2"/>
      <c r="O206" s="2"/>
      <c r="P206" s="2"/>
      <c r="Q206" s="2"/>
      <c r="R206" s="2"/>
      <c r="S206" s="2"/>
      <c r="T206" s="2"/>
      <c r="U206" s="2"/>
      <c r="V206" s="2"/>
      <c r="W206" s="2"/>
      <c r="X206" s="2"/>
      <c r="Y206" s="2"/>
      <c r="Z206" s="2"/>
    </row>
    <row r="207" ht="14.25" customHeight="1">
      <c r="A207" s="2" t="s">
        <v>7571</v>
      </c>
      <c r="B207" s="2" t="s">
        <v>7572</v>
      </c>
      <c r="C207" s="722" t="s">
        <v>7613</v>
      </c>
      <c r="D207" s="2" t="s">
        <v>7614</v>
      </c>
      <c r="E207" s="39">
        <v>44525.0</v>
      </c>
      <c r="F207" s="2" t="s">
        <v>5673</v>
      </c>
      <c r="G207" s="4">
        <v>1311.86</v>
      </c>
      <c r="H207" s="4">
        <v>157.42</v>
      </c>
      <c r="I207" s="2">
        <v>12.0</v>
      </c>
      <c r="J207" s="2">
        <v>414.0</v>
      </c>
      <c r="K207" s="2"/>
      <c r="L207" s="2"/>
      <c r="M207" s="2"/>
      <c r="N207" s="2"/>
      <c r="O207" s="2"/>
      <c r="P207" s="2"/>
      <c r="Q207" s="2"/>
      <c r="R207" s="2"/>
      <c r="S207" s="2"/>
      <c r="T207" s="2"/>
      <c r="U207" s="2"/>
      <c r="V207" s="2"/>
      <c r="W207" s="2"/>
      <c r="X207" s="2"/>
      <c r="Y207" s="2"/>
      <c r="Z207" s="2"/>
    </row>
    <row r="208" ht="14.25" customHeight="1">
      <c r="A208" s="2" t="s">
        <v>7571</v>
      </c>
      <c r="B208" s="2" t="s">
        <v>7572</v>
      </c>
      <c r="C208" s="722" t="s">
        <v>7615</v>
      </c>
      <c r="D208" s="2" t="s">
        <v>7614</v>
      </c>
      <c r="E208" s="39">
        <v>44525.0</v>
      </c>
      <c r="F208" s="2" t="s">
        <v>5673</v>
      </c>
      <c r="G208" s="4">
        <v>621.98</v>
      </c>
      <c r="H208" s="4">
        <v>74.64</v>
      </c>
      <c r="I208" s="2">
        <v>12.0</v>
      </c>
      <c r="J208" s="2">
        <v>414.0</v>
      </c>
      <c r="K208" s="2"/>
      <c r="L208" s="2"/>
      <c r="M208" s="2"/>
      <c r="N208" s="2"/>
      <c r="O208" s="2"/>
      <c r="P208" s="2"/>
      <c r="Q208" s="2"/>
      <c r="R208" s="2"/>
      <c r="S208" s="2"/>
      <c r="T208" s="2"/>
      <c r="U208" s="2"/>
      <c r="V208" s="2"/>
      <c r="W208" s="2"/>
      <c r="X208" s="2"/>
      <c r="Y208" s="2"/>
      <c r="Z208" s="2"/>
    </row>
    <row r="209" ht="14.25" customHeight="1">
      <c r="A209" s="2" t="s">
        <v>7571</v>
      </c>
      <c r="B209" s="2" t="s">
        <v>7572</v>
      </c>
      <c r="C209" s="722" t="s">
        <v>7616</v>
      </c>
      <c r="D209" s="2" t="s">
        <v>7614</v>
      </c>
      <c r="E209" s="39">
        <v>44525.0</v>
      </c>
      <c r="F209" s="2" t="s">
        <v>5673</v>
      </c>
      <c r="G209" s="4">
        <v>2189.27</v>
      </c>
      <c r="H209" s="4">
        <v>262.71</v>
      </c>
      <c r="I209" s="2">
        <v>12.0</v>
      </c>
      <c r="J209" s="2">
        <v>414.0</v>
      </c>
      <c r="K209" s="2"/>
      <c r="L209" s="2"/>
      <c r="M209" s="2"/>
      <c r="N209" s="2"/>
      <c r="O209" s="2"/>
      <c r="P209" s="2"/>
      <c r="Q209" s="2"/>
      <c r="R209" s="2"/>
      <c r="S209" s="2"/>
      <c r="T209" s="2"/>
      <c r="U209" s="2"/>
      <c r="V209" s="2"/>
      <c r="W209" s="2"/>
      <c r="X209" s="2"/>
      <c r="Y209" s="2"/>
      <c r="Z209" s="2"/>
    </row>
    <row r="210" ht="14.25" customHeight="1">
      <c r="A210" s="2" t="s">
        <v>7571</v>
      </c>
      <c r="B210" s="2" t="s">
        <v>7572</v>
      </c>
      <c r="C210" s="722" t="s">
        <v>7617</v>
      </c>
      <c r="D210" s="2" t="s">
        <v>7614</v>
      </c>
      <c r="E210" s="39">
        <v>44525.0</v>
      </c>
      <c r="F210" s="2" t="s">
        <v>5673</v>
      </c>
      <c r="G210" s="4">
        <v>683.46</v>
      </c>
      <c r="H210" s="4">
        <v>82.02</v>
      </c>
      <c r="I210" s="2">
        <v>12.0</v>
      </c>
      <c r="J210" s="2">
        <v>414.0</v>
      </c>
      <c r="K210" s="2"/>
      <c r="L210" s="2"/>
      <c r="M210" s="2"/>
      <c r="N210" s="2"/>
      <c r="O210" s="2"/>
      <c r="P210" s="2"/>
      <c r="Q210" s="2"/>
      <c r="R210" s="2"/>
      <c r="S210" s="2"/>
      <c r="T210" s="2"/>
      <c r="U210" s="2"/>
      <c r="V210" s="2"/>
      <c r="W210" s="2"/>
      <c r="X210" s="2"/>
      <c r="Y210" s="2"/>
      <c r="Z210" s="2"/>
    </row>
    <row r="211" ht="14.25" customHeight="1">
      <c r="A211" s="2" t="s">
        <v>7571</v>
      </c>
      <c r="B211" s="2" t="s">
        <v>7572</v>
      </c>
      <c r="C211" s="722" t="s">
        <v>7618</v>
      </c>
      <c r="D211" s="2" t="s">
        <v>7614</v>
      </c>
      <c r="E211" s="39">
        <v>44525.0</v>
      </c>
      <c r="F211" s="2" t="s">
        <v>5673</v>
      </c>
      <c r="G211" s="4">
        <v>1090.0</v>
      </c>
      <c r="H211" s="4">
        <v>130.8</v>
      </c>
      <c r="I211" s="2">
        <v>12.0</v>
      </c>
      <c r="J211" s="2">
        <v>414.0</v>
      </c>
      <c r="K211" s="2"/>
      <c r="L211" s="2"/>
      <c r="M211" s="2"/>
      <c r="N211" s="2"/>
      <c r="O211" s="2"/>
      <c r="P211" s="2"/>
      <c r="Q211" s="2"/>
      <c r="R211" s="2"/>
      <c r="S211" s="2"/>
      <c r="T211" s="2"/>
      <c r="U211" s="2"/>
      <c r="V211" s="2"/>
      <c r="W211" s="2"/>
      <c r="X211" s="2"/>
      <c r="Y211" s="2"/>
      <c r="Z211" s="2"/>
    </row>
    <row r="212" ht="14.25" customHeight="1">
      <c r="A212" s="2" t="s">
        <v>7571</v>
      </c>
      <c r="B212" s="2" t="s">
        <v>7572</v>
      </c>
      <c r="C212" s="722" t="s">
        <v>7619</v>
      </c>
      <c r="D212" s="2" t="s">
        <v>7614</v>
      </c>
      <c r="E212" s="39">
        <v>44525.0</v>
      </c>
      <c r="F212" s="2" t="s">
        <v>5673</v>
      </c>
      <c r="G212" s="4">
        <v>19743.41</v>
      </c>
      <c r="H212" s="4">
        <v>2369.21</v>
      </c>
      <c r="I212" s="2">
        <v>12.0</v>
      </c>
      <c r="J212" s="2">
        <v>414.0</v>
      </c>
      <c r="K212" s="2"/>
      <c r="L212" s="2"/>
      <c r="M212" s="2"/>
      <c r="N212" s="2"/>
      <c r="O212" s="2"/>
      <c r="P212" s="2"/>
      <c r="Q212" s="2"/>
      <c r="R212" s="2"/>
      <c r="S212" s="2"/>
      <c r="T212" s="2"/>
      <c r="U212" s="2"/>
      <c r="V212" s="2"/>
      <c r="W212" s="2"/>
      <c r="X212" s="2"/>
      <c r="Y212" s="2"/>
      <c r="Z212" s="2"/>
    </row>
    <row r="213" ht="14.25" customHeight="1">
      <c r="A213" s="2" t="s">
        <v>7571</v>
      </c>
      <c r="B213" s="2" t="s">
        <v>7572</v>
      </c>
      <c r="C213" s="722" t="s">
        <v>7620</v>
      </c>
      <c r="D213" s="2" t="s">
        <v>7614</v>
      </c>
      <c r="E213" s="39">
        <v>44525.0</v>
      </c>
      <c r="F213" s="2" t="s">
        <v>5673</v>
      </c>
      <c r="G213" s="4">
        <v>3259.21</v>
      </c>
      <c r="H213" s="4">
        <v>391.11</v>
      </c>
      <c r="I213" s="2">
        <v>12.0</v>
      </c>
      <c r="J213" s="2">
        <v>414.0</v>
      </c>
      <c r="K213" s="2"/>
      <c r="L213" s="2"/>
      <c r="M213" s="2"/>
      <c r="N213" s="2"/>
      <c r="O213" s="2"/>
      <c r="P213" s="2"/>
      <c r="Q213" s="2"/>
      <c r="R213" s="2"/>
      <c r="S213" s="2"/>
      <c r="T213" s="2"/>
      <c r="U213" s="2"/>
      <c r="V213" s="2"/>
      <c r="W213" s="2"/>
      <c r="X213" s="2"/>
      <c r="Y213" s="2"/>
      <c r="Z213" s="2"/>
    </row>
    <row r="214" ht="14.25" customHeight="1">
      <c r="A214" s="2" t="s">
        <v>7571</v>
      </c>
      <c r="B214" s="2" t="s">
        <v>7572</v>
      </c>
      <c r="C214" s="722" t="s">
        <v>7621</v>
      </c>
      <c r="D214" s="2" t="s">
        <v>7614</v>
      </c>
      <c r="E214" s="39">
        <v>44525.0</v>
      </c>
      <c r="F214" s="2" t="s">
        <v>5673</v>
      </c>
      <c r="G214" s="4">
        <v>267.86</v>
      </c>
      <c r="H214" s="4">
        <v>32.14</v>
      </c>
      <c r="I214" s="2">
        <v>12.0</v>
      </c>
      <c r="J214" s="2">
        <v>414.0</v>
      </c>
      <c r="K214" s="2"/>
      <c r="L214" s="2"/>
      <c r="M214" s="2"/>
      <c r="N214" s="2"/>
      <c r="O214" s="2"/>
      <c r="P214" s="2"/>
      <c r="Q214" s="2"/>
      <c r="R214" s="2"/>
      <c r="S214" s="2"/>
      <c r="T214" s="2"/>
      <c r="U214" s="2"/>
      <c r="V214" s="2"/>
      <c r="W214" s="2"/>
      <c r="X214" s="2"/>
      <c r="Y214" s="2"/>
      <c r="Z214" s="2"/>
    </row>
    <row r="215" ht="14.25" customHeight="1">
      <c r="A215" s="2" t="s">
        <v>7571</v>
      </c>
      <c r="B215" s="2" t="s">
        <v>7572</v>
      </c>
      <c r="C215" s="722" t="s">
        <v>7622</v>
      </c>
      <c r="D215" s="2" t="s">
        <v>7623</v>
      </c>
      <c r="E215" s="39">
        <v>44561.0</v>
      </c>
      <c r="F215" s="2" t="s">
        <v>5673</v>
      </c>
      <c r="G215" s="4">
        <v>1526.28</v>
      </c>
      <c r="H215" s="4">
        <v>183.15</v>
      </c>
      <c r="I215" s="2">
        <v>12.0</v>
      </c>
      <c r="J215" s="2">
        <v>414.0</v>
      </c>
      <c r="K215" s="2"/>
      <c r="L215" s="2"/>
      <c r="M215" s="2"/>
      <c r="N215" s="2"/>
      <c r="O215" s="2"/>
      <c r="P215" s="2"/>
      <c r="Q215" s="2"/>
      <c r="R215" s="2"/>
      <c r="S215" s="2"/>
      <c r="T215" s="2"/>
      <c r="U215" s="2"/>
      <c r="V215" s="2"/>
      <c r="W215" s="2"/>
      <c r="X215" s="2"/>
      <c r="Y215" s="2"/>
      <c r="Z215" s="2"/>
    </row>
    <row r="216" ht="14.25" customHeight="1">
      <c r="A216" s="2" t="s">
        <v>7571</v>
      </c>
      <c r="B216" s="2" t="s">
        <v>7572</v>
      </c>
      <c r="C216" s="2" t="s">
        <v>7575</v>
      </c>
      <c r="D216" s="2" t="s">
        <v>7623</v>
      </c>
      <c r="E216" s="39">
        <v>44561.0</v>
      </c>
      <c r="F216" s="2" t="s">
        <v>5673</v>
      </c>
      <c r="G216" s="4">
        <v>89.29</v>
      </c>
      <c r="H216" s="4">
        <v>10.71</v>
      </c>
      <c r="I216" s="2">
        <v>12.0</v>
      </c>
      <c r="J216" s="2">
        <v>414.0</v>
      </c>
      <c r="K216" s="2"/>
      <c r="L216" s="2"/>
      <c r="M216" s="2"/>
      <c r="N216" s="2"/>
      <c r="O216" s="2"/>
      <c r="P216" s="2"/>
      <c r="Q216" s="2"/>
      <c r="R216" s="2"/>
      <c r="S216" s="2"/>
      <c r="T216" s="2"/>
      <c r="U216" s="2"/>
      <c r="V216" s="2"/>
      <c r="W216" s="2"/>
      <c r="X216" s="2"/>
      <c r="Y216" s="2"/>
      <c r="Z216" s="2"/>
    </row>
    <row r="217" ht="14.25" customHeight="1">
      <c r="A217" s="2" t="s">
        <v>7571</v>
      </c>
      <c r="B217" s="2" t="s">
        <v>7572</v>
      </c>
      <c r="C217" s="722" t="s">
        <v>7624</v>
      </c>
      <c r="D217" s="2" t="s">
        <v>7623</v>
      </c>
      <c r="E217" s="39">
        <v>44561.0</v>
      </c>
      <c r="F217" s="2" t="s">
        <v>5673</v>
      </c>
      <c r="G217" s="4">
        <v>2975.0</v>
      </c>
      <c r="H217" s="4">
        <v>357.0</v>
      </c>
      <c r="I217" s="2">
        <v>12.0</v>
      </c>
      <c r="J217" s="2">
        <v>414.0</v>
      </c>
      <c r="K217" s="2"/>
      <c r="L217" s="2"/>
      <c r="M217" s="2"/>
      <c r="N217" s="2"/>
      <c r="O217" s="2"/>
      <c r="P217" s="2"/>
      <c r="Q217" s="2"/>
      <c r="R217" s="2"/>
      <c r="S217" s="2"/>
      <c r="T217" s="2"/>
      <c r="U217" s="2"/>
      <c r="V217" s="2"/>
      <c r="W217" s="2"/>
      <c r="X217" s="2"/>
      <c r="Y217" s="2"/>
      <c r="Z217" s="2"/>
    </row>
    <row r="218" ht="14.25" customHeight="1">
      <c r="A218" s="2" t="s">
        <v>7571</v>
      </c>
      <c r="B218" s="2" t="s">
        <v>7572</v>
      </c>
      <c r="C218" s="2" t="s">
        <v>7625</v>
      </c>
      <c r="D218" s="2" t="s">
        <v>7623</v>
      </c>
      <c r="E218" s="39">
        <v>44561.0</v>
      </c>
      <c r="F218" s="2" t="s">
        <v>5673</v>
      </c>
      <c r="G218" s="4">
        <v>614.29</v>
      </c>
      <c r="H218" s="4">
        <v>73.71</v>
      </c>
      <c r="I218" s="2">
        <v>12.0</v>
      </c>
      <c r="J218" s="2">
        <v>414.0</v>
      </c>
      <c r="K218" s="2"/>
      <c r="L218" s="2"/>
      <c r="M218" s="2"/>
      <c r="N218" s="2"/>
      <c r="O218" s="2"/>
      <c r="P218" s="2"/>
      <c r="Q218" s="2"/>
      <c r="R218" s="2"/>
      <c r="S218" s="2"/>
      <c r="T218" s="2"/>
      <c r="U218" s="2"/>
      <c r="V218" s="2"/>
      <c r="W218" s="2"/>
      <c r="X218" s="2"/>
      <c r="Y218" s="2"/>
      <c r="Z218" s="2"/>
    </row>
    <row r="219" ht="14.25" customHeight="1">
      <c r="A219" s="2" t="s">
        <v>7571</v>
      </c>
      <c r="B219" s="2" t="s">
        <v>7572</v>
      </c>
      <c r="C219" s="2" t="s">
        <v>7626</v>
      </c>
      <c r="D219" s="2" t="s">
        <v>7623</v>
      </c>
      <c r="E219" s="39">
        <v>44561.0</v>
      </c>
      <c r="F219" s="2" t="s">
        <v>5673</v>
      </c>
      <c r="G219" s="4">
        <v>2163.97</v>
      </c>
      <c r="H219" s="4">
        <v>259.68</v>
      </c>
      <c r="I219" s="2">
        <v>12.0</v>
      </c>
      <c r="J219" s="2">
        <v>414.0</v>
      </c>
      <c r="K219" s="2"/>
      <c r="L219" s="2"/>
      <c r="M219" s="2"/>
      <c r="N219" s="2"/>
      <c r="O219" s="2"/>
      <c r="P219" s="2"/>
      <c r="Q219" s="2"/>
      <c r="R219" s="2"/>
      <c r="S219" s="2"/>
      <c r="T219" s="2"/>
      <c r="U219" s="2"/>
      <c r="V219" s="2"/>
      <c r="W219" s="2"/>
      <c r="X219" s="2"/>
      <c r="Y219" s="2"/>
      <c r="Z219" s="2"/>
    </row>
    <row r="220" ht="14.25" customHeight="1">
      <c r="A220" s="2" t="s">
        <v>7571</v>
      </c>
      <c r="B220" s="2" t="s">
        <v>7572</v>
      </c>
      <c r="C220" s="2" t="s">
        <v>7575</v>
      </c>
      <c r="D220" s="2" t="s">
        <v>7627</v>
      </c>
      <c r="E220" s="39">
        <v>44592.0</v>
      </c>
      <c r="F220" s="2" t="s">
        <v>5673</v>
      </c>
      <c r="G220" s="4">
        <v>267.86</v>
      </c>
      <c r="H220" s="4">
        <v>32.14</v>
      </c>
      <c r="I220" s="2">
        <v>12.0</v>
      </c>
      <c r="J220" s="2">
        <v>414.0</v>
      </c>
      <c r="K220" s="2"/>
      <c r="L220" s="2"/>
      <c r="M220" s="2"/>
      <c r="N220" s="2"/>
      <c r="O220" s="2"/>
      <c r="P220" s="2"/>
      <c r="Q220" s="2"/>
      <c r="R220" s="2"/>
      <c r="S220" s="2"/>
      <c r="T220" s="2"/>
      <c r="U220" s="2"/>
      <c r="V220" s="2"/>
      <c r="W220" s="2"/>
      <c r="X220" s="2"/>
      <c r="Y220" s="2"/>
      <c r="Z220" s="2"/>
    </row>
    <row r="221" ht="14.25" customHeight="1">
      <c r="A221" s="2" t="s">
        <v>7571</v>
      </c>
      <c r="B221" s="2" t="s">
        <v>7572</v>
      </c>
      <c r="C221" s="2" t="s">
        <v>7576</v>
      </c>
      <c r="D221" s="2" t="s">
        <v>7627</v>
      </c>
      <c r="E221" s="39">
        <v>44592.0</v>
      </c>
      <c r="F221" s="2" t="s">
        <v>5673</v>
      </c>
      <c r="G221" s="4">
        <v>2655.38</v>
      </c>
      <c r="H221" s="4">
        <v>318.65</v>
      </c>
      <c r="I221" s="2">
        <v>12.0</v>
      </c>
      <c r="J221" s="2">
        <v>414.0</v>
      </c>
      <c r="K221" s="2"/>
      <c r="L221" s="2"/>
      <c r="M221" s="2"/>
      <c r="N221" s="2"/>
      <c r="O221" s="2"/>
      <c r="P221" s="2"/>
      <c r="Q221" s="2"/>
      <c r="R221" s="2"/>
      <c r="S221" s="2"/>
      <c r="T221" s="2"/>
      <c r="U221" s="2"/>
      <c r="V221" s="2"/>
      <c r="W221" s="2"/>
      <c r="X221" s="2"/>
      <c r="Y221" s="2"/>
      <c r="Z221" s="2"/>
    </row>
    <row r="222" ht="14.25" customHeight="1">
      <c r="A222" s="2" t="s">
        <v>7571</v>
      </c>
      <c r="B222" s="2" t="s">
        <v>7572</v>
      </c>
      <c r="C222" s="722" t="s">
        <v>7628</v>
      </c>
      <c r="D222" s="2" t="s">
        <v>7627</v>
      </c>
      <c r="E222" s="39">
        <v>44592.0</v>
      </c>
      <c r="F222" s="2" t="s">
        <v>5673</v>
      </c>
      <c r="G222" s="4">
        <v>1543.53</v>
      </c>
      <c r="H222" s="4">
        <v>185.22</v>
      </c>
      <c r="I222" s="2">
        <v>12.0</v>
      </c>
      <c r="J222" s="2">
        <v>414.0</v>
      </c>
      <c r="K222" s="2"/>
      <c r="L222" s="2"/>
      <c r="M222" s="2"/>
      <c r="N222" s="2"/>
      <c r="O222" s="2"/>
      <c r="P222" s="2"/>
      <c r="Q222" s="2"/>
      <c r="R222" s="2"/>
      <c r="S222" s="2"/>
      <c r="T222" s="2"/>
      <c r="U222" s="2"/>
      <c r="V222" s="2"/>
      <c r="W222" s="2"/>
      <c r="X222" s="2"/>
      <c r="Y222" s="2"/>
      <c r="Z222" s="2"/>
    </row>
    <row r="223" ht="14.25" customHeight="1">
      <c r="A223" s="2" t="s">
        <v>7571</v>
      </c>
      <c r="B223" s="2" t="s">
        <v>7572</v>
      </c>
      <c r="C223" s="2" t="s">
        <v>7577</v>
      </c>
      <c r="D223" s="2" t="s">
        <v>7627</v>
      </c>
      <c r="E223" s="39">
        <v>44592.0</v>
      </c>
      <c r="F223" s="2" t="s">
        <v>5673</v>
      </c>
      <c r="G223" s="4">
        <v>633.08</v>
      </c>
      <c r="H223" s="4">
        <v>75.97</v>
      </c>
      <c r="I223" s="2">
        <v>12.0</v>
      </c>
      <c r="J223" s="2">
        <v>414.0</v>
      </c>
      <c r="K223" s="2"/>
      <c r="L223" s="2"/>
      <c r="M223" s="2"/>
      <c r="N223" s="2"/>
      <c r="O223" s="2"/>
      <c r="P223" s="2"/>
      <c r="Q223" s="2"/>
      <c r="R223" s="2"/>
      <c r="S223" s="2"/>
      <c r="T223" s="2"/>
      <c r="U223" s="2"/>
      <c r="V223" s="2"/>
      <c r="W223" s="2"/>
      <c r="X223" s="2"/>
      <c r="Y223" s="2"/>
      <c r="Z223" s="2"/>
    </row>
    <row r="224" ht="14.25" customHeight="1">
      <c r="A224" s="2" t="s">
        <v>7571</v>
      </c>
      <c r="B224" s="2" t="s">
        <v>7572</v>
      </c>
      <c r="C224" s="2" t="s">
        <v>7578</v>
      </c>
      <c r="D224" s="2" t="s">
        <v>7627</v>
      </c>
      <c r="E224" s="39">
        <v>44592.0</v>
      </c>
      <c r="F224" s="2" t="s">
        <v>5673</v>
      </c>
      <c r="G224" s="4">
        <v>2224.41</v>
      </c>
      <c r="H224" s="4">
        <v>266.93</v>
      </c>
      <c r="I224" s="2">
        <v>12.0</v>
      </c>
      <c r="J224" s="2">
        <v>414.0</v>
      </c>
      <c r="K224" s="2"/>
      <c r="L224" s="2"/>
      <c r="M224" s="2"/>
      <c r="N224" s="2"/>
      <c r="O224" s="2"/>
      <c r="P224" s="2"/>
      <c r="Q224" s="2"/>
      <c r="R224" s="2"/>
      <c r="S224" s="2"/>
      <c r="T224" s="2"/>
      <c r="U224" s="2"/>
      <c r="V224" s="2"/>
      <c r="W224" s="2"/>
      <c r="X224" s="2"/>
      <c r="Y224" s="2"/>
      <c r="Z224" s="2"/>
    </row>
    <row r="225" ht="14.25" customHeight="1">
      <c r="A225" s="2" t="s">
        <v>7547</v>
      </c>
      <c r="B225" s="2" t="s">
        <v>7548</v>
      </c>
      <c r="C225" s="2" t="s">
        <v>7549</v>
      </c>
      <c r="D225" s="2" t="s">
        <v>7094</v>
      </c>
      <c r="E225" s="39">
        <v>44606.0</v>
      </c>
      <c r="F225" s="2" t="s">
        <v>68</v>
      </c>
      <c r="G225" s="4">
        <v>300.0</v>
      </c>
      <c r="H225" s="4">
        <v>0.0</v>
      </c>
      <c r="I225" s="2">
        <v>0.0</v>
      </c>
      <c r="J225" s="2">
        <v>425.0</v>
      </c>
      <c r="K225" s="2"/>
      <c r="L225" s="2"/>
      <c r="M225" s="2"/>
      <c r="N225" s="2"/>
      <c r="O225" s="2"/>
      <c r="P225" s="2"/>
      <c r="Q225" s="2"/>
      <c r="R225" s="2"/>
      <c r="S225" s="2"/>
      <c r="T225" s="2"/>
      <c r="U225" s="2"/>
      <c r="V225" s="2"/>
      <c r="W225" s="2"/>
      <c r="X225" s="2"/>
      <c r="Y225" s="2"/>
      <c r="Z225" s="2"/>
    </row>
    <row r="226" ht="14.25" customHeight="1">
      <c r="A226" s="2" t="s">
        <v>7538</v>
      </c>
      <c r="B226" s="2" t="s">
        <v>7539</v>
      </c>
      <c r="C226" s="2" t="s">
        <v>7540</v>
      </c>
      <c r="D226" s="2" t="s">
        <v>6552</v>
      </c>
      <c r="E226" s="39">
        <v>44606.0</v>
      </c>
      <c r="F226" s="2" t="s">
        <v>5176</v>
      </c>
      <c r="G226" s="4">
        <v>89.29</v>
      </c>
      <c r="H226" s="4">
        <v>10.71</v>
      </c>
      <c r="I226" s="2">
        <v>12.0</v>
      </c>
      <c r="J226" s="2" t="s">
        <v>7535</v>
      </c>
      <c r="K226" s="2"/>
      <c r="L226" s="2"/>
      <c r="M226" s="2"/>
      <c r="N226" s="2"/>
      <c r="O226" s="2"/>
      <c r="P226" s="2"/>
      <c r="Q226" s="2"/>
      <c r="R226" s="2"/>
      <c r="S226" s="2"/>
      <c r="T226" s="2"/>
      <c r="U226" s="2"/>
      <c r="V226" s="2"/>
      <c r="W226" s="2"/>
      <c r="X226" s="2"/>
      <c r="Y226" s="2"/>
      <c r="Z226" s="2"/>
    </row>
    <row r="227" ht="14.25" customHeight="1">
      <c r="A227" s="2" t="s">
        <v>7550</v>
      </c>
      <c r="B227" s="2" t="s">
        <v>7551</v>
      </c>
      <c r="C227" s="722" t="s">
        <v>7552</v>
      </c>
      <c r="D227" s="2" t="s">
        <v>7553</v>
      </c>
      <c r="E227" s="39">
        <v>44539.0</v>
      </c>
      <c r="F227" s="2" t="s">
        <v>68</v>
      </c>
      <c r="G227" s="4">
        <v>2500.0</v>
      </c>
      <c r="H227" s="4">
        <v>0.0</v>
      </c>
      <c r="I227" s="2">
        <v>0.0</v>
      </c>
      <c r="J227" s="2">
        <v>416.0</v>
      </c>
      <c r="K227" s="2"/>
      <c r="L227" s="2"/>
      <c r="M227" s="2"/>
      <c r="N227" s="2"/>
      <c r="O227" s="2"/>
      <c r="P227" s="2"/>
      <c r="Q227" s="2"/>
      <c r="R227" s="2"/>
      <c r="S227" s="2"/>
      <c r="T227" s="2"/>
      <c r="U227" s="2"/>
      <c r="V227" s="2"/>
      <c r="W227" s="2"/>
      <c r="X227" s="2"/>
      <c r="Y227" s="2"/>
      <c r="Z227" s="2"/>
    </row>
    <row r="228" ht="14.25" customHeight="1">
      <c r="A228" s="2" t="s">
        <v>7550</v>
      </c>
      <c r="B228" s="2" t="s">
        <v>7551</v>
      </c>
      <c r="C228" s="722" t="s">
        <v>7554</v>
      </c>
      <c r="D228" s="2" t="s">
        <v>7555</v>
      </c>
      <c r="E228" s="39">
        <v>44562.0</v>
      </c>
      <c r="F228" s="2" t="s">
        <v>68</v>
      </c>
      <c r="G228" s="4">
        <v>2500.0</v>
      </c>
      <c r="H228" s="4">
        <v>0.0</v>
      </c>
      <c r="I228" s="2">
        <v>0.0</v>
      </c>
      <c r="J228" s="2">
        <v>416.0</v>
      </c>
      <c r="K228" s="2"/>
      <c r="L228" s="2"/>
      <c r="M228" s="2"/>
      <c r="N228" s="2"/>
      <c r="O228" s="2"/>
      <c r="P228" s="2"/>
      <c r="Q228" s="2"/>
      <c r="R228" s="2"/>
      <c r="S228" s="2"/>
      <c r="T228" s="2"/>
      <c r="U228" s="2"/>
      <c r="V228" s="2"/>
      <c r="W228" s="2"/>
      <c r="X228" s="2"/>
      <c r="Y228" s="2"/>
      <c r="Z228" s="2"/>
    </row>
    <row r="229" ht="14.25" customHeight="1">
      <c r="A229" s="2" t="s">
        <v>7257</v>
      </c>
      <c r="B229" s="2" t="s">
        <v>7499</v>
      </c>
      <c r="C229" s="722" t="s">
        <v>7629</v>
      </c>
      <c r="D229" s="2" t="s">
        <v>7630</v>
      </c>
      <c r="E229" s="39">
        <v>44589.0</v>
      </c>
      <c r="F229" s="2" t="s">
        <v>5673</v>
      </c>
      <c r="G229" s="4">
        <v>1734.38</v>
      </c>
      <c r="H229" s="4">
        <v>208.13</v>
      </c>
      <c r="I229" s="2">
        <v>12.0</v>
      </c>
      <c r="J229" s="2">
        <v>412.0</v>
      </c>
      <c r="K229" s="2"/>
      <c r="L229" s="2"/>
      <c r="M229" s="2"/>
      <c r="N229" s="2"/>
      <c r="O229" s="2"/>
      <c r="P229" s="2"/>
      <c r="Q229" s="2"/>
      <c r="R229" s="2"/>
      <c r="S229" s="2"/>
      <c r="T229" s="2"/>
      <c r="U229" s="2"/>
      <c r="V229" s="2"/>
      <c r="W229" s="2"/>
      <c r="X229" s="2"/>
      <c r="Y229" s="2"/>
      <c r="Z229" s="2"/>
    </row>
    <row r="230" ht="14.25" customHeight="1">
      <c r="A230" s="2" t="s">
        <v>7257</v>
      </c>
      <c r="B230" s="2" t="s">
        <v>7499</v>
      </c>
      <c r="C230" s="722" t="s">
        <v>7631</v>
      </c>
      <c r="D230" s="2" t="s">
        <v>7632</v>
      </c>
      <c r="E230" s="39">
        <v>44594.0</v>
      </c>
      <c r="F230" s="2" t="s">
        <v>5673</v>
      </c>
      <c r="G230" s="4">
        <v>9341.78</v>
      </c>
      <c r="H230" s="4">
        <v>1121.01</v>
      </c>
      <c r="I230" s="2">
        <v>12.0</v>
      </c>
      <c r="J230" s="2">
        <v>320.0</v>
      </c>
      <c r="K230" s="2"/>
      <c r="L230" s="2"/>
      <c r="M230" s="2"/>
      <c r="N230" s="2"/>
      <c r="O230" s="2"/>
      <c r="P230" s="2"/>
      <c r="Q230" s="2"/>
      <c r="R230" s="2"/>
      <c r="S230" s="2"/>
      <c r="T230" s="2"/>
      <c r="U230" s="2"/>
      <c r="V230" s="2"/>
      <c r="W230" s="2"/>
      <c r="X230" s="2"/>
      <c r="Y230" s="2"/>
      <c r="Z230" s="2"/>
    </row>
    <row r="231" ht="14.25" customHeight="1">
      <c r="A231" s="2" t="s">
        <v>7475</v>
      </c>
      <c r="B231" s="2" t="s">
        <v>5142</v>
      </c>
      <c r="C231" s="2" t="s">
        <v>7489</v>
      </c>
      <c r="D231" s="2" t="s">
        <v>6545</v>
      </c>
      <c r="E231" s="39">
        <v>44608.0</v>
      </c>
      <c r="F231" s="2" t="s">
        <v>5176</v>
      </c>
      <c r="G231" s="4">
        <v>934.51</v>
      </c>
      <c r="H231" s="4">
        <v>112.14</v>
      </c>
      <c r="I231" s="2">
        <v>12.0</v>
      </c>
      <c r="J231" s="2">
        <v>416.0</v>
      </c>
      <c r="K231" s="2"/>
      <c r="L231" s="2"/>
      <c r="M231" s="2"/>
      <c r="N231" s="2"/>
      <c r="O231" s="2"/>
      <c r="P231" s="2"/>
      <c r="Q231" s="2"/>
      <c r="R231" s="2"/>
      <c r="S231" s="2"/>
      <c r="T231" s="2"/>
      <c r="U231" s="2"/>
      <c r="V231" s="2"/>
      <c r="W231" s="2"/>
      <c r="X231" s="2"/>
      <c r="Y231" s="2"/>
      <c r="Z231" s="2"/>
    </row>
    <row r="232" ht="14.25" customHeight="1">
      <c r="A232" s="2" t="s">
        <v>7475</v>
      </c>
      <c r="B232" s="2" t="s">
        <v>5142</v>
      </c>
      <c r="C232" s="2" t="s">
        <v>7532</v>
      </c>
      <c r="D232" s="2" t="s">
        <v>6545</v>
      </c>
      <c r="E232" s="39">
        <v>44608.0</v>
      </c>
      <c r="F232" s="2" t="s">
        <v>7477</v>
      </c>
      <c r="G232" s="4">
        <v>51.0</v>
      </c>
      <c r="H232" s="4">
        <v>0.0</v>
      </c>
      <c r="I232" s="2">
        <v>0.0</v>
      </c>
      <c r="J232" s="2">
        <v>416.0</v>
      </c>
      <c r="K232" s="2"/>
      <c r="L232" s="2"/>
      <c r="M232" s="2"/>
      <c r="N232" s="2"/>
      <c r="O232" s="2"/>
      <c r="P232" s="2"/>
      <c r="Q232" s="2"/>
      <c r="R232" s="2"/>
      <c r="S232" s="2"/>
      <c r="T232" s="2"/>
      <c r="U232" s="2"/>
      <c r="V232" s="2"/>
      <c r="W232" s="2"/>
      <c r="X232" s="2"/>
      <c r="Y232" s="2"/>
      <c r="Z232" s="2"/>
    </row>
    <row r="233" ht="14.25" customHeight="1">
      <c r="A233" s="2"/>
      <c r="B233" s="2" t="s">
        <v>7541</v>
      </c>
      <c r="C233" s="2" t="s">
        <v>7542</v>
      </c>
      <c r="D233" s="2" t="s">
        <v>6554</v>
      </c>
      <c r="E233" s="39">
        <v>44609.0</v>
      </c>
      <c r="F233" s="2" t="s">
        <v>5176</v>
      </c>
      <c r="G233" s="4">
        <v>571.43</v>
      </c>
      <c r="H233" s="4">
        <v>68.57</v>
      </c>
      <c r="I233" s="2">
        <v>12.0</v>
      </c>
      <c r="J233" s="2">
        <v>412.0</v>
      </c>
      <c r="K233" s="2"/>
      <c r="L233" s="2"/>
      <c r="M233" s="2"/>
      <c r="N233" s="2"/>
      <c r="O233" s="2"/>
      <c r="P233" s="2"/>
      <c r="Q233" s="2"/>
      <c r="R233" s="2"/>
      <c r="S233" s="2"/>
      <c r="T233" s="2"/>
      <c r="U233" s="2"/>
      <c r="V233" s="2"/>
      <c r="W233" s="2"/>
      <c r="X233" s="2"/>
      <c r="Y233" s="2"/>
      <c r="Z233" s="2"/>
    </row>
    <row r="234" ht="14.25" customHeight="1">
      <c r="A234" s="2" t="s">
        <v>7475</v>
      </c>
      <c r="B234" s="2" t="s">
        <v>5142</v>
      </c>
      <c r="C234" s="2" t="s">
        <v>7543</v>
      </c>
      <c r="D234" s="2" t="s">
        <v>6558</v>
      </c>
      <c r="E234" s="39">
        <v>44615.0</v>
      </c>
      <c r="F234" s="2" t="s">
        <v>5176</v>
      </c>
      <c r="G234" s="4">
        <v>483.93</v>
      </c>
      <c r="H234" s="4">
        <v>58.07</v>
      </c>
      <c r="I234" s="2">
        <v>12.0</v>
      </c>
      <c r="J234" s="2">
        <v>416.0</v>
      </c>
      <c r="K234" s="2"/>
      <c r="L234" s="2"/>
      <c r="M234" s="2"/>
      <c r="N234" s="2"/>
      <c r="O234" s="2"/>
      <c r="P234" s="2"/>
      <c r="Q234" s="2"/>
      <c r="R234" s="2"/>
      <c r="S234" s="2"/>
      <c r="T234" s="2"/>
      <c r="U234" s="2"/>
      <c r="V234" s="2"/>
      <c r="W234" s="2"/>
      <c r="X234" s="2"/>
      <c r="Y234" s="2"/>
      <c r="Z234" s="2"/>
    </row>
    <row r="235" ht="14.25" customHeight="1">
      <c r="A235" s="2" t="s">
        <v>7544</v>
      </c>
      <c r="B235" s="2" t="s">
        <v>7545</v>
      </c>
      <c r="C235" s="2" t="s">
        <v>7546</v>
      </c>
      <c r="D235" s="2" t="s">
        <v>6556</v>
      </c>
      <c r="E235" s="39">
        <v>44615.0</v>
      </c>
      <c r="F235" s="2" t="s">
        <v>5176</v>
      </c>
      <c r="G235" s="4">
        <v>44.64</v>
      </c>
      <c r="H235" s="4">
        <v>5.36</v>
      </c>
      <c r="I235" s="2">
        <v>12.0</v>
      </c>
      <c r="J235" s="2" t="s">
        <v>7535</v>
      </c>
      <c r="K235" s="2"/>
      <c r="L235" s="2"/>
      <c r="M235" s="2"/>
      <c r="N235" s="2"/>
      <c r="O235" s="2"/>
      <c r="P235" s="2"/>
      <c r="Q235" s="2"/>
      <c r="R235" s="2"/>
      <c r="S235" s="2"/>
      <c r="T235" s="2"/>
      <c r="U235" s="2"/>
      <c r="V235" s="2"/>
      <c r="W235" s="2"/>
      <c r="X235" s="2"/>
      <c r="Y235" s="2"/>
      <c r="Z235" s="2"/>
    </row>
    <row r="236" ht="14.25" customHeight="1">
      <c r="A236" s="2" t="s">
        <v>7637</v>
      </c>
      <c r="B236" s="2" t="s">
        <v>5734</v>
      </c>
      <c r="C236" s="2" t="s">
        <v>7638</v>
      </c>
      <c r="D236" s="2" t="s">
        <v>7110</v>
      </c>
      <c r="E236" s="39">
        <v>44615.0</v>
      </c>
      <c r="F236" s="2" t="s">
        <v>5673</v>
      </c>
      <c r="G236" s="4">
        <v>8.93</v>
      </c>
      <c r="H236" s="4">
        <v>1.07</v>
      </c>
      <c r="I236" s="2">
        <v>12.0</v>
      </c>
      <c r="J236" s="2">
        <v>420.0</v>
      </c>
      <c r="K236" s="2"/>
      <c r="L236" s="2"/>
      <c r="M236" s="2"/>
      <c r="N236" s="2"/>
      <c r="O236" s="2"/>
      <c r="P236" s="2"/>
      <c r="Q236" s="2"/>
      <c r="R236" s="2"/>
      <c r="S236" s="2"/>
      <c r="T236" s="2"/>
      <c r="U236" s="2"/>
      <c r="V236" s="2"/>
      <c r="W236" s="2"/>
      <c r="X236" s="2"/>
      <c r="Y236" s="2"/>
      <c r="Z236" s="2"/>
    </row>
    <row r="237" ht="14.25" customHeight="1">
      <c r="A237" s="2" t="s">
        <v>7257</v>
      </c>
      <c r="B237" s="2" t="s">
        <v>7499</v>
      </c>
      <c r="C237" s="722" t="s">
        <v>7639</v>
      </c>
      <c r="D237" s="2" t="s">
        <v>7640</v>
      </c>
      <c r="E237" s="39">
        <v>44599.0</v>
      </c>
      <c r="F237" s="2" t="s">
        <v>5673</v>
      </c>
      <c r="G237" s="4">
        <v>2275.49</v>
      </c>
      <c r="H237" s="4">
        <v>273.06</v>
      </c>
      <c r="I237" s="2">
        <v>12.0</v>
      </c>
      <c r="J237" s="2">
        <v>412.0</v>
      </c>
      <c r="K237" s="2"/>
      <c r="L237" s="2"/>
      <c r="M237" s="2"/>
      <c r="N237" s="2"/>
      <c r="O237" s="2"/>
      <c r="P237" s="2"/>
      <c r="Q237" s="2"/>
      <c r="R237" s="2"/>
      <c r="S237" s="2"/>
      <c r="T237" s="2"/>
      <c r="U237" s="2"/>
      <c r="V237" s="2"/>
      <c r="W237" s="2"/>
      <c r="X237" s="2"/>
      <c r="Y237" s="2"/>
      <c r="Z237" s="2"/>
    </row>
    <row r="238" ht="14.25" customHeight="1">
      <c r="A238" s="2" t="s">
        <v>7475</v>
      </c>
      <c r="B238" s="2" t="s">
        <v>5142</v>
      </c>
      <c r="C238" s="2" t="s">
        <v>7489</v>
      </c>
      <c r="D238" s="2" t="s">
        <v>6559</v>
      </c>
      <c r="E238" s="39">
        <v>44620.0</v>
      </c>
      <c r="F238" s="2" t="s">
        <v>5176</v>
      </c>
      <c r="G238" s="4">
        <v>885.94</v>
      </c>
      <c r="H238" s="4">
        <v>106.31</v>
      </c>
      <c r="I238" s="2">
        <v>12.0</v>
      </c>
      <c r="J238" s="2">
        <v>416.0</v>
      </c>
      <c r="K238" s="2"/>
      <c r="L238" s="2"/>
      <c r="M238" s="2"/>
      <c r="N238" s="2"/>
      <c r="O238" s="2"/>
      <c r="P238" s="2"/>
      <c r="Q238" s="2"/>
      <c r="R238" s="2"/>
      <c r="S238" s="2"/>
      <c r="T238" s="2"/>
      <c r="U238" s="2"/>
      <c r="V238" s="2"/>
      <c r="W238" s="2"/>
      <c r="X238" s="2"/>
      <c r="Y238" s="2"/>
      <c r="Z238" s="2"/>
    </row>
    <row r="239" ht="14.25" customHeight="1">
      <c r="A239" s="2" t="s">
        <v>7298</v>
      </c>
      <c r="B239" s="2" t="s">
        <v>7641</v>
      </c>
      <c r="C239" s="2" t="s">
        <v>7642</v>
      </c>
      <c r="D239" s="2" t="s">
        <v>7116</v>
      </c>
      <c r="E239" s="39">
        <v>44621.0</v>
      </c>
      <c r="F239" s="2" t="s">
        <v>5673</v>
      </c>
      <c r="G239" s="4">
        <v>2633.93</v>
      </c>
      <c r="H239" s="4">
        <v>316.07</v>
      </c>
      <c r="I239" s="2">
        <v>12.0</v>
      </c>
      <c r="J239" s="2">
        <v>412.0</v>
      </c>
      <c r="K239" s="2"/>
      <c r="L239" s="2"/>
      <c r="M239" s="2"/>
      <c r="N239" s="2"/>
      <c r="O239" s="2"/>
      <c r="P239" s="2"/>
      <c r="Q239" s="2"/>
      <c r="R239" s="2"/>
      <c r="S239" s="2"/>
      <c r="T239" s="2"/>
      <c r="U239" s="2"/>
      <c r="V239" s="2"/>
      <c r="W239" s="2"/>
      <c r="X239" s="2"/>
      <c r="Y239" s="2"/>
      <c r="Z239" s="2"/>
    </row>
    <row r="240" ht="14.25" customHeight="1">
      <c r="A240" s="2" t="s">
        <v>7475</v>
      </c>
      <c r="B240" s="2" t="s">
        <v>5142</v>
      </c>
      <c r="C240" s="2" t="s">
        <v>7484</v>
      </c>
      <c r="D240" s="2" t="s">
        <v>6561</v>
      </c>
      <c r="E240" s="39">
        <v>44622.0</v>
      </c>
      <c r="F240" s="2" t="s">
        <v>5176</v>
      </c>
      <c r="G240" s="4">
        <v>909.6</v>
      </c>
      <c r="H240" s="4">
        <v>109.15</v>
      </c>
      <c r="I240" s="2">
        <v>12.0</v>
      </c>
      <c r="J240" s="2">
        <v>416.0</v>
      </c>
      <c r="K240" s="2"/>
      <c r="L240" s="2"/>
      <c r="M240" s="2"/>
      <c r="N240" s="2"/>
      <c r="O240" s="2"/>
      <c r="P240" s="2"/>
      <c r="Q240" s="2"/>
      <c r="R240" s="2"/>
      <c r="S240" s="2"/>
      <c r="T240" s="2"/>
      <c r="U240" s="2"/>
      <c r="V240" s="2"/>
      <c r="W240" s="2"/>
      <c r="X240" s="2"/>
      <c r="Y240" s="2"/>
      <c r="Z240" s="2"/>
    </row>
    <row r="241" ht="14.25" customHeight="1">
      <c r="A241" s="2" t="s">
        <v>7475</v>
      </c>
      <c r="B241" s="2" t="s">
        <v>5142</v>
      </c>
      <c r="C241" s="2" t="s">
        <v>7476</v>
      </c>
      <c r="D241" s="2" t="s">
        <v>6561</v>
      </c>
      <c r="E241" s="39">
        <v>44622.0</v>
      </c>
      <c r="F241" s="2" t="s">
        <v>7477</v>
      </c>
      <c r="G241" s="4">
        <v>115.6</v>
      </c>
      <c r="H241" s="4">
        <v>0.0</v>
      </c>
      <c r="I241" s="2">
        <v>0.0</v>
      </c>
      <c r="J241" s="2">
        <v>416.0</v>
      </c>
      <c r="K241" s="2"/>
      <c r="L241" s="2"/>
      <c r="M241" s="2"/>
      <c r="N241" s="2"/>
      <c r="O241" s="2"/>
      <c r="P241" s="2"/>
      <c r="Q241" s="2"/>
      <c r="R241" s="2"/>
      <c r="S241" s="2"/>
      <c r="T241" s="2"/>
      <c r="U241" s="2"/>
      <c r="V241" s="2"/>
      <c r="W241" s="2"/>
      <c r="X241" s="2"/>
      <c r="Y241" s="2"/>
      <c r="Z241" s="2"/>
    </row>
    <row r="242" ht="14.25" customHeight="1">
      <c r="A242" s="2" t="s">
        <v>7637</v>
      </c>
      <c r="B242" s="2" t="s">
        <v>5734</v>
      </c>
      <c r="C242" s="2" t="s">
        <v>7643</v>
      </c>
      <c r="D242" s="2" t="s">
        <v>7118</v>
      </c>
      <c r="E242" s="39">
        <v>44622.0</v>
      </c>
      <c r="F242" s="2" t="s">
        <v>5673</v>
      </c>
      <c r="G242" s="4">
        <v>8.93</v>
      </c>
      <c r="H242" s="4">
        <v>1.07</v>
      </c>
      <c r="I242" s="2">
        <v>12.0</v>
      </c>
      <c r="J242" s="2">
        <v>420.0</v>
      </c>
      <c r="K242" s="2"/>
      <c r="L242" s="2"/>
      <c r="M242" s="2"/>
      <c r="N242" s="2"/>
      <c r="O242" s="2"/>
      <c r="P242" s="2"/>
      <c r="Q242" s="2"/>
      <c r="R242" s="2"/>
      <c r="S242" s="2"/>
      <c r="T242" s="2"/>
      <c r="U242" s="2"/>
      <c r="V242" s="2"/>
      <c r="W242" s="2"/>
      <c r="X242" s="2"/>
      <c r="Y242" s="2"/>
      <c r="Z242" s="2"/>
    </row>
    <row r="243" ht="14.25" customHeight="1">
      <c r="A243" s="2" t="s">
        <v>6918</v>
      </c>
      <c r="B243" s="2" t="s">
        <v>7478</v>
      </c>
      <c r="C243" s="2" t="s">
        <v>7479</v>
      </c>
      <c r="D243" s="2" t="s">
        <v>6562</v>
      </c>
      <c r="E243" s="39">
        <v>44623.0</v>
      </c>
      <c r="F243" s="2" t="s">
        <v>7477</v>
      </c>
      <c r="G243" s="4">
        <v>240.0</v>
      </c>
      <c r="H243" s="4">
        <v>0.0</v>
      </c>
      <c r="I243" s="2">
        <v>0.0</v>
      </c>
      <c r="J243" s="2">
        <v>416.0</v>
      </c>
      <c r="K243" s="2"/>
      <c r="L243" s="2"/>
      <c r="M243" s="2"/>
      <c r="N243" s="2"/>
      <c r="O243" s="2"/>
      <c r="P243" s="2"/>
      <c r="Q243" s="2"/>
      <c r="R243" s="2"/>
      <c r="S243" s="2"/>
      <c r="T243" s="2"/>
      <c r="U243" s="2"/>
      <c r="V243" s="2"/>
      <c r="W243" s="2"/>
      <c r="X243" s="2"/>
      <c r="Y243" s="2"/>
      <c r="Z243" s="2"/>
    </row>
    <row r="244" ht="14.25" customHeight="1">
      <c r="A244" s="2" t="s">
        <v>7257</v>
      </c>
      <c r="B244" s="2" t="s">
        <v>7499</v>
      </c>
      <c r="C244" s="722" t="s">
        <v>7644</v>
      </c>
      <c r="D244" s="2" t="s">
        <v>7122</v>
      </c>
      <c r="E244" s="39">
        <v>44621.0</v>
      </c>
      <c r="F244" s="2" t="s">
        <v>5673</v>
      </c>
      <c r="G244" s="4">
        <v>133465.6</v>
      </c>
      <c r="H244" s="4">
        <v>16015.87</v>
      </c>
      <c r="I244" s="2">
        <v>12.0</v>
      </c>
      <c r="J244" s="2" t="s">
        <v>7503</v>
      </c>
      <c r="K244" s="2"/>
      <c r="L244" s="2"/>
      <c r="M244" s="2"/>
      <c r="N244" s="2"/>
      <c r="O244" s="2"/>
      <c r="P244" s="2"/>
      <c r="Q244" s="2"/>
      <c r="R244" s="2"/>
      <c r="S244" s="2"/>
      <c r="T244" s="2"/>
      <c r="U244" s="2"/>
      <c r="V244" s="2"/>
      <c r="W244" s="2"/>
      <c r="X244" s="2"/>
      <c r="Y244" s="2"/>
      <c r="Z244" s="2"/>
    </row>
    <row r="245" ht="14.25" customHeight="1">
      <c r="A245" s="2" t="s">
        <v>7257</v>
      </c>
      <c r="B245" s="2" t="s">
        <v>7499</v>
      </c>
      <c r="C245" s="722" t="s">
        <v>7645</v>
      </c>
      <c r="D245" s="2" t="s">
        <v>7125</v>
      </c>
      <c r="E245" s="39">
        <v>44621.0</v>
      </c>
      <c r="F245" s="2" t="s">
        <v>5673</v>
      </c>
      <c r="G245" s="4">
        <v>675986.58</v>
      </c>
      <c r="H245" s="4">
        <v>81118.39</v>
      </c>
      <c r="I245" s="2">
        <v>12.0</v>
      </c>
      <c r="J245" s="2">
        <v>310.0</v>
      </c>
      <c r="K245" s="2"/>
      <c r="L245" s="2"/>
      <c r="M245" s="2"/>
      <c r="N245" s="2"/>
      <c r="O245" s="2"/>
      <c r="P245" s="2"/>
      <c r="Q245" s="2"/>
      <c r="R245" s="2"/>
      <c r="S245" s="2"/>
      <c r="T245" s="2"/>
      <c r="U245" s="2"/>
      <c r="V245" s="2"/>
      <c r="W245" s="2"/>
      <c r="X245" s="2"/>
      <c r="Y245" s="2"/>
      <c r="Z245" s="2"/>
    </row>
    <row r="246" ht="14.25" customHeight="1">
      <c r="A246" s="2" t="s">
        <v>7475</v>
      </c>
      <c r="B246" s="2" t="s">
        <v>5142</v>
      </c>
      <c r="C246" s="2" t="s">
        <v>7484</v>
      </c>
      <c r="D246" s="2" t="s">
        <v>6563</v>
      </c>
      <c r="E246" s="39">
        <v>44628.0</v>
      </c>
      <c r="F246" s="2" t="s">
        <v>5176</v>
      </c>
      <c r="G246" s="4">
        <v>1652.23</v>
      </c>
      <c r="H246" s="4">
        <v>198.27</v>
      </c>
      <c r="I246" s="2">
        <v>12.0</v>
      </c>
      <c r="J246" s="2">
        <v>416.0</v>
      </c>
      <c r="K246" s="2"/>
      <c r="L246" s="2"/>
      <c r="M246" s="2"/>
      <c r="N246" s="2"/>
      <c r="O246" s="2"/>
      <c r="P246" s="2"/>
      <c r="Q246" s="2"/>
      <c r="R246" s="2"/>
      <c r="S246" s="2"/>
      <c r="T246" s="2"/>
      <c r="U246" s="2"/>
      <c r="V246" s="2"/>
      <c r="W246" s="2"/>
      <c r="X246" s="2"/>
      <c r="Y246" s="2"/>
      <c r="Z246" s="2"/>
    </row>
    <row r="247" ht="14.25" customHeight="1">
      <c r="A247" s="2" t="s">
        <v>7475</v>
      </c>
      <c r="B247" s="2" t="s">
        <v>5142</v>
      </c>
      <c r="C247" s="2" t="s">
        <v>7476</v>
      </c>
      <c r="D247" s="2" t="s">
        <v>6563</v>
      </c>
      <c r="E247" s="39">
        <v>44628.0</v>
      </c>
      <c r="F247" s="2" t="s">
        <v>7477</v>
      </c>
      <c r="G247" s="4">
        <v>103.0</v>
      </c>
      <c r="H247" s="4">
        <v>0.0</v>
      </c>
      <c r="I247" s="2">
        <v>0.0</v>
      </c>
      <c r="J247" s="2">
        <v>416.0</v>
      </c>
      <c r="K247" s="2"/>
      <c r="L247" s="2"/>
      <c r="M247" s="2"/>
      <c r="N247" s="2"/>
      <c r="O247" s="2"/>
      <c r="P247" s="2"/>
      <c r="Q247" s="2"/>
      <c r="R247" s="2"/>
      <c r="S247" s="2"/>
      <c r="T247" s="2"/>
      <c r="U247" s="2"/>
      <c r="V247" s="2"/>
      <c r="W247" s="2"/>
      <c r="X247" s="2"/>
      <c r="Y247" s="2"/>
      <c r="Z247" s="2"/>
    </row>
    <row r="248" ht="14.25" customHeight="1">
      <c r="A248" s="2" t="s">
        <v>6918</v>
      </c>
      <c r="B248" s="2" t="s">
        <v>7478</v>
      </c>
      <c r="C248" s="2" t="s">
        <v>7479</v>
      </c>
      <c r="D248" s="2" t="s">
        <v>6564</v>
      </c>
      <c r="E248" s="39">
        <v>44629.0</v>
      </c>
      <c r="F248" s="2" t="s">
        <v>7477</v>
      </c>
      <c r="G248" s="4">
        <v>240.0</v>
      </c>
      <c r="H248" s="4">
        <v>0.0</v>
      </c>
      <c r="I248" s="2">
        <v>0.0</v>
      </c>
      <c r="J248" s="2">
        <v>416.0</v>
      </c>
      <c r="K248" s="2"/>
      <c r="L248" s="2"/>
      <c r="M248" s="2"/>
      <c r="N248" s="2"/>
      <c r="O248" s="2"/>
      <c r="P248" s="2"/>
      <c r="Q248" s="2"/>
      <c r="R248" s="2"/>
      <c r="S248" s="2"/>
      <c r="T248" s="2"/>
      <c r="U248" s="2"/>
      <c r="V248" s="2"/>
      <c r="W248" s="2"/>
      <c r="X248" s="2"/>
      <c r="Y248" s="2"/>
      <c r="Z248" s="2"/>
    </row>
    <row r="249" ht="14.25" customHeight="1">
      <c r="A249" s="2" t="s">
        <v>6918</v>
      </c>
      <c r="B249" s="2" t="s">
        <v>7478</v>
      </c>
      <c r="C249" s="2" t="s">
        <v>7479</v>
      </c>
      <c r="D249" s="2" t="s">
        <v>6565</v>
      </c>
      <c r="E249" s="39">
        <v>44631.0</v>
      </c>
      <c r="F249" s="2" t="s">
        <v>7477</v>
      </c>
      <c r="G249" s="4">
        <v>240.0</v>
      </c>
      <c r="H249" s="4">
        <v>0.0</v>
      </c>
      <c r="I249" s="2">
        <v>0.0</v>
      </c>
      <c r="J249" s="2">
        <v>416.0</v>
      </c>
      <c r="K249" s="2"/>
      <c r="L249" s="2"/>
      <c r="M249" s="2"/>
      <c r="N249" s="2"/>
      <c r="O249" s="2"/>
      <c r="P249" s="2"/>
      <c r="Q249" s="2"/>
      <c r="R249" s="2"/>
      <c r="S249" s="2"/>
      <c r="T249" s="2"/>
      <c r="U249" s="2"/>
      <c r="V249" s="2"/>
      <c r="W249" s="2"/>
      <c r="X249" s="2"/>
      <c r="Y249" s="2"/>
      <c r="Z249" s="2"/>
    </row>
    <row r="250" ht="14.25" customHeight="1">
      <c r="A250" s="2" t="s">
        <v>7475</v>
      </c>
      <c r="B250" s="2" t="s">
        <v>5142</v>
      </c>
      <c r="C250" s="2" t="s">
        <v>7484</v>
      </c>
      <c r="D250" s="2" t="s">
        <v>6570</v>
      </c>
      <c r="E250" s="39">
        <v>44631.0</v>
      </c>
      <c r="F250" s="2" t="s">
        <v>5176</v>
      </c>
      <c r="G250" s="4">
        <v>806.25</v>
      </c>
      <c r="H250" s="4">
        <v>96.75</v>
      </c>
      <c r="I250" s="2">
        <v>12.0</v>
      </c>
      <c r="J250" s="2">
        <v>416.0</v>
      </c>
      <c r="K250" s="2"/>
      <c r="L250" s="2"/>
      <c r="M250" s="2"/>
      <c r="N250" s="2"/>
      <c r="O250" s="2"/>
      <c r="P250" s="2"/>
      <c r="Q250" s="2"/>
      <c r="R250" s="2"/>
      <c r="S250" s="2"/>
      <c r="T250" s="2"/>
      <c r="U250" s="2"/>
      <c r="V250" s="2"/>
      <c r="W250" s="2"/>
      <c r="X250" s="2"/>
      <c r="Y250" s="2"/>
      <c r="Z250" s="2"/>
    </row>
    <row r="251" ht="14.25" customHeight="1">
      <c r="A251" s="2" t="s">
        <v>7475</v>
      </c>
      <c r="B251" s="2" t="s">
        <v>5142</v>
      </c>
      <c r="C251" s="2" t="s">
        <v>7486</v>
      </c>
      <c r="D251" s="2" t="s">
        <v>6571</v>
      </c>
      <c r="E251" s="39">
        <v>44634.0</v>
      </c>
      <c r="F251" s="2" t="s">
        <v>5176</v>
      </c>
      <c r="G251" s="4">
        <v>239.29</v>
      </c>
      <c r="H251" s="4">
        <v>28.71</v>
      </c>
      <c r="I251" s="2">
        <v>12.0</v>
      </c>
      <c r="J251" s="2">
        <v>416.0</v>
      </c>
      <c r="K251" s="2"/>
      <c r="L251" s="2"/>
      <c r="M251" s="2"/>
      <c r="N251" s="2"/>
      <c r="O251" s="2"/>
      <c r="P251" s="2"/>
      <c r="Q251" s="2"/>
      <c r="R251" s="2"/>
      <c r="S251" s="2"/>
      <c r="T251" s="2"/>
      <c r="U251" s="2"/>
      <c r="V251" s="2"/>
      <c r="W251" s="2"/>
      <c r="X251" s="2"/>
      <c r="Y251" s="2"/>
      <c r="Z251" s="2"/>
    </row>
    <row r="252" ht="14.25" customHeight="1">
      <c r="A252" s="2" t="s">
        <v>7257</v>
      </c>
      <c r="B252" s="2" t="s">
        <v>7499</v>
      </c>
      <c r="C252" s="722" t="s">
        <v>7646</v>
      </c>
      <c r="D252" s="2" t="s">
        <v>7131</v>
      </c>
      <c r="E252" s="39">
        <v>44621.0</v>
      </c>
      <c r="F252" s="2" t="s">
        <v>5673</v>
      </c>
      <c r="G252" s="4">
        <v>4410.0</v>
      </c>
      <c r="H252" s="4">
        <v>529.2</v>
      </c>
      <c r="I252" s="2">
        <v>12.0</v>
      </c>
      <c r="J252" s="2">
        <v>311.0</v>
      </c>
      <c r="K252" s="2"/>
      <c r="L252" s="2"/>
      <c r="M252" s="2"/>
      <c r="N252" s="2"/>
      <c r="O252" s="2"/>
      <c r="P252" s="2"/>
      <c r="Q252" s="2"/>
      <c r="R252" s="2"/>
      <c r="S252" s="2"/>
      <c r="T252" s="2"/>
      <c r="U252" s="2"/>
      <c r="V252" s="2"/>
      <c r="W252" s="2"/>
      <c r="X252" s="2"/>
      <c r="Y252" s="2"/>
      <c r="Z252" s="2"/>
    </row>
    <row r="253" ht="14.25" customHeight="1">
      <c r="A253" s="2" t="s">
        <v>7287</v>
      </c>
      <c r="B253" s="2" t="s">
        <v>5674</v>
      </c>
      <c r="C253" s="722" t="s">
        <v>7647</v>
      </c>
      <c r="D253" s="2" t="s">
        <v>7127</v>
      </c>
      <c r="E253" s="39">
        <v>44603.0</v>
      </c>
      <c r="F253" s="2" t="s">
        <v>5673</v>
      </c>
      <c r="G253" s="4">
        <v>50000.0</v>
      </c>
      <c r="H253" s="4">
        <v>6000.0</v>
      </c>
      <c r="I253" s="2">
        <v>12.0</v>
      </c>
      <c r="J253" s="2">
        <v>330.0</v>
      </c>
      <c r="K253" s="2"/>
      <c r="L253" s="2"/>
      <c r="M253" s="2"/>
      <c r="N253" s="2"/>
      <c r="O253" s="2"/>
      <c r="P253" s="2"/>
      <c r="Q253" s="2"/>
      <c r="R253" s="2"/>
      <c r="S253" s="2"/>
      <c r="T253" s="2"/>
      <c r="U253" s="2"/>
      <c r="V253" s="2"/>
      <c r="W253" s="2"/>
      <c r="X253" s="2"/>
      <c r="Y253" s="2"/>
      <c r="Z253" s="2"/>
    </row>
    <row r="254" ht="14.25" customHeight="1">
      <c r="A254" s="2" t="s">
        <v>7257</v>
      </c>
      <c r="B254" s="2" t="s">
        <v>7499</v>
      </c>
      <c r="C254" s="722" t="s">
        <v>7648</v>
      </c>
      <c r="D254" s="2" t="s">
        <v>7129</v>
      </c>
      <c r="E254" s="39">
        <v>44616.0</v>
      </c>
      <c r="F254" s="2" t="s">
        <v>5673</v>
      </c>
      <c r="G254" s="4">
        <v>1300.79</v>
      </c>
      <c r="H254" s="4">
        <v>156.09</v>
      </c>
      <c r="I254" s="2">
        <v>12.0</v>
      </c>
      <c r="J254" s="2">
        <v>412.0</v>
      </c>
      <c r="K254" s="2"/>
      <c r="L254" s="2"/>
      <c r="M254" s="2"/>
      <c r="N254" s="2"/>
      <c r="O254" s="2"/>
      <c r="P254" s="2"/>
      <c r="Q254" s="2"/>
      <c r="R254" s="2"/>
      <c r="S254" s="2"/>
      <c r="T254" s="2"/>
      <c r="U254" s="2"/>
      <c r="V254" s="2"/>
      <c r="W254" s="2"/>
      <c r="X254" s="2"/>
      <c r="Y254" s="2"/>
      <c r="Z254" s="2"/>
    </row>
    <row r="255" ht="14.25" customHeight="1">
      <c r="A255" s="2" t="s">
        <v>7475</v>
      </c>
      <c r="B255" s="2" t="s">
        <v>5142</v>
      </c>
      <c r="C255" s="2" t="s">
        <v>7484</v>
      </c>
      <c r="D255" s="2" t="s">
        <v>6572</v>
      </c>
      <c r="E255" s="39">
        <v>44635.0</v>
      </c>
      <c r="F255" s="2" t="s">
        <v>5176</v>
      </c>
      <c r="G255" s="4">
        <v>324.55</v>
      </c>
      <c r="H255" s="4">
        <v>38.95</v>
      </c>
      <c r="I255" s="2">
        <v>12.0</v>
      </c>
      <c r="J255" s="2">
        <v>416.0</v>
      </c>
      <c r="K255" s="2"/>
      <c r="L255" s="2"/>
      <c r="M255" s="2"/>
      <c r="N255" s="2"/>
      <c r="O255" s="2"/>
      <c r="P255" s="2"/>
      <c r="Q255" s="2"/>
      <c r="R255" s="2"/>
      <c r="S255" s="2"/>
      <c r="T255" s="2"/>
      <c r="U255" s="2"/>
      <c r="V255" s="2"/>
      <c r="W255" s="2"/>
      <c r="X255" s="2"/>
      <c r="Y255" s="2"/>
      <c r="Z255" s="2"/>
    </row>
    <row r="256" ht="14.25" customHeight="1">
      <c r="A256" s="2" t="s">
        <v>7475</v>
      </c>
      <c r="B256" s="2" t="s">
        <v>5142</v>
      </c>
      <c r="C256" s="2" t="s">
        <v>7484</v>
      </c>
      <c r="D256" s="2" t="s">
        <v>6573</v>
      </c>
      <c r="E256" s="39">
        <v>44636.0</v>
      </c>
      <c r="F256" s="2" t="s">
        <v>5176</v>
      </c>
      <c r="G256" s="4">
        <v>166.96</v>
      </c>
      <c r="H256" s="4">
        <v>20.04</v>
      </c>
      <c r="I256" s="2">
        <v>12.0</v>
      </c>
      <c r="J256" s="2">
        <v>416.0</v>
      </c>
      <c r="K256" s="2"/>
      <c r="L256" s="2"/>
      <c r="M256" s="2"/>
      <c r="N256" s="2"/>
      <c r="O256" s="2"/>
      <c r="P256" s="2"/>
      <c r="Q256" s="2"/>
      <c r="R256" s="2"/>
      <c r="S256" s="2"/>
      <c r="T256" s="2"/>
      <c r="U256" s="2"/>
      <c r="V256" s="2"/>
      <c r="W256" s="2"/>
      <c r="X256" s="2"/>
      <c r="Y256" s="2"/>
      <c r="Z256" s="2"/>
    </row>
    <row r="257" ht="14.25" customHeight="1">
      <c r="A257" s="2" t="s">
        <v>7475</v>
      </c>
      <c r="B257" s="2" t="s">
        <v>5142</v>
      </c>
      <c r="C257" s="2" t="s">
        <v>7484</v>
      </c>
      <c r="D257" s="2" t="s">
        <v>6574</v>
      </c>
      <c r="E257" s="39">
        <v>44636.0</v>
      </c>
      <c r="F257" s="2" t="s">
        <v>5176</v>
      </c>
      <c r="G257" s="4">
        <v>643.75</v>
      </c>
      <c r="H257" s="4">
        <v>77.25</v>
      </c>
      <c r="I257" s="2">
        <v>12.0</v>
      </c>
      <c r="J257" s="2">
        <v>416.0</v>
      </c>
      <c r="K257" s="2"/>
      <c r="L257" s="2"/>
      <c r="M257" s="2"/>
      <c r="N257" s="2"/>
      <c r="O257" s="2"/>
      <c r="P257" s="2"/>
      <c r="Q257" s="2"/>
      <c r="R257" s="2"/>
      <c r="S257" s="2"/>
      <c r="T257" s="2"/>
      <c r="U257" s="2"/>
      <c r="V257" s="2"/>
      <c r="W257" s="2"/>
      <c r="X257" s="2"/>
      <c r="Y257" s="2"/>
      <c r="Z257" s="2"/>
    </row>
    <row r="258" ht="14.25" customHeight="1">
      <c r="A258" s="2"/>
      <c r="B258" s="2" t="s">
        <v>7649</v>
      </c>
      <c r="C258" s="2" t="s">
        <v>7650</v>
      </c>
      <c r="D258" s="2" t="s">
        <v>7135</v>
      </c>
      <c r="E258" s="39">
        <v>44607.0</v>
      </c>
      <c r="F258" s="2" t="s">
        <v>5673</v>
      </c>
      <c r="G258" s="4">
        <v>275400.0</v>
      </c>
      <c r="H258" s="4">
        <v>33048.0</v>
      </c>
      <c r="I258" s="2">
        <v>12.0</v>
      </c>
      <c r="J258" s="2">
        <v>436.0</v>
      </c>
      <c r="K258" s="2"/>
      <c r="L258" s="2"/>
      <c r="M258" s="2"/>
      <c r="N258" s="2"/>
      <c r="O258" s="2"/>
      <c r="P258" s="2"/>
      <c r="Q258" s="2"/>
      <c r="R258" s="2"/>
      <c r="S258" s="2"/>
      <c r="T258" s="2"/>
      <c r="U258" s="2"/>
      <c r="V258" s="2"/>
      <c r="W258" s="2"/>
      <c r="X258" s="2"/>
      <c r="Y258" s="2"/>
      <c r="Z258" s="2"/>
    </row>
    <row r="259" ht="14.25" customHeight="1">
      <c r="A259" s="2" t="s">
        <v>7475</v>
      </c>
      <c r="B259" s="2" t="s">
        <v>5142</v>
      </c>
      <c r="C259" s="2" t="s">
        <v>7484</v>
      </c>
      <c r="D259" s="2" t="s">
        <v>6579</v>
      </c>
      <c r="E259" s="39">
        <v>44637.0</v>
      </c>
      <c r="F259" s="2" t="s">
        <v>5176</v>
      </c>
      <c r="G259" s="4">
        <v>603.48</v>
      </c>
      <c r="H259" s="4">
        <v>72.42</v>
      </c>
      <c r="I259" s="2">
        <v>12.0</v>
      </c>
      <c r="J259" s="2">
        <v>416.0</v>
      </c>
      <c r="K259" s="2"/>
      <c r="L259" s="2"/>
      <c r="M259" s="2"/>
      <c r="N259" s="2"/>
      <c r="O259" s="2"/>
      <c r="P259" s="2"/>
      <c r="Q259" s="2"/>
      <c r="R259" s="2"/>
      <c r="S259" s="2"/>
      <c r="T259" s="2"/>
      <c r="U259" s="2"/>
      <c r="V259" s="2"/>
      <c r="W259" s="2"/>
      <c r="X259" s="2"/>
      <c r="Y259" s="2"/>
      <c r="Z259" s="2"/>
    </row>
    <row r="260" ht="14.25" customHeight="1">
      <c r="A260" s="2" t="s">
        <v>6918</v>
      </c>
      <c r="B260" s="2" t="s">
        <v>7478</v>
      </c>
      <c r="C260" s="2" t="s">
        <v>7479</v>
      </c>
      <c r="D260" s="2" t="s">
        <v>6566</v>
      </c>
      <c r="E260" s="39">
        <v>44637.0</v>
      </c>
      <c r="F260" s="2" t="s">
        <v>7477</v>
      </c>
      <c r="G260" s="4">
        <v>390.0</v>
      </c>
      <c r="H260" s="4">
        <v>0.0</v>
      </c>
      <c r="I260" s="2">
        <v>0.0</v>
      </c>
      <c r="J260" s="2">
        <v>416.0</v>
      </c>
      <c r="K260" s="2"/>
      <c r="L260" s="2"/>
      <c r="M260" s="2"/>
      <c r="N260" s="2"/>
      <c r="O260" s="2"/>
      <c r="P260" s="2"/>
      <c r="Q260" s="2"/>
      <c r="R260" s="2"/>
      <c r="S260" s="2"/>
      <c r="T260" s="2"/>
      <c r="U260" s="2"/>
      <c r="V260" s="2"/>
      <c r="W260" s="2"/>
      <c r="X260" s="2"/>
      <c r="Y260" s="2"/>
      <c r="Z260" s="2"/>
    </row>
    <row r="261" ht="14.25" customHeight="1">
      <c r="A261" s="2" t="s">
        <v>7651</v>
      </c>
      <c r="B261" s="2" t="s">
        <v>7652</v>
      </c>
      <c r="C261" s="722" t="s">
        <v>7653</v>
      </c>
      <c r="D261" s="2" t="s">
        <v>6578</v>
      </c>
      <c r="E261" s="39">
        <v>44637.0</v>
      </c>
      <c r="F261" s="2" t="s">
        <v>5176</v>
      </c>
      <c r="G261" s="4">
        <v>6427.68</v>
      </c>
      <c r="H261" s="4">
        <v>771.32</v>
      </c>
      <c r="I261" s="2">
        <v>12.0</v>
      </c>
      <c r="J261" s="2">
        <v>416.0</v>
      </c>
      <c r="K261" s="2"/>
      <c r="L261" s="2"/>
      <c r="M261" s="2"/>
      <c r="N261" s="2"/>
      <c r="O261" s="2"/>
      <c r="P261" s="2"/>
      <c r="Q261" s="2"/>
      <c r="R261" s="2"/>
      <c r="S261" s="2"/>
      <c r="T261" s="2"/>
      <c r="U261" s="2"/>
      <c r="V261" s="2"/>
      <c r="W261" s="2"/>
      <c r="X261" s="2"/>
      <c r="Y261" s="2"/>
      <c r="Z261" s="2"/>
    </row>
    <row r="262" ht="14.25" customHeight="1">
      <c r="A262" s="2" t="s">
        <v>7475</v>
      </c>
      <c r="B262" s="2" t="s">
        <v>5142</v>
      </c>
      <c r="C262" s="2" t="s">
        <v>7484</v>
      </c>
      <c r="D262" s="2" t="s">
        <v>7654</v>
      </c>
      <c r="E262" s="39">
        <v>44638.0</v>
      </c>
      <c r="F262" s="2" t="s">
        <v>5176</v>
      </c>
      <c r="G262" s="4">
        <v>254.46</v>
      </c>
      <c r="H262" s="4">
        <v>30.54</v>
      </c>
      <c r="I262" s="2">
        <v>12.0</v>
      </c>
      <c r="J262" s="2">
        <v>416.0</v>
      </c>
      <c r="K262" s="2"/>
      <c r="L262" s="2"/>
      <c r="M262" s="2"/>
      <c r="N262" s="2"/>
      <c r="O262" s="2"/>
      <c r="P262" s="2"/>
      <c r="Q262" s="2"/>
      <c r="R262" s="2"/>
      <c r="S262" s="2"/>
      <c r="T262" s="2"/>
      <c r="U262" s="2"/>
      <c r="V262" s="2"/>
      <c r="W262" s="2"/>
      <c r="X262" s="2"/>
      <c r="Y262" s="2"/>
      <c r="Z262" s="2"/>
    </row>
    <row r="263" ht="14.25" customHeight="1">
      <c r="A263" s="2" t="s">
        <v>7475</v>
      </c>
      <c r="B263" s="2" t="s">
        <v>5142</v>
      </c>
      <c r="C263" s="2" t="s">
        <v>7655</v>
      </c>
      <c r="D263" s="2" t="s">
        <v>6581</v>
      </c>
      <c r="E263" s="39">
        <v>44641.0</v>
      </c>
      <c r="F263" s="2" t="s">
        <v>5176</v>
      </c>
      <c r="G263" s="4">
        <v>186.38</v>
      </c>
      <c r="H263" s="4">
        <v>22.37</v>
      </c>
      <c r="I263" s="2">
        <v>12.0</v>
      </c>
      <c r="J263" s="2">
        <v>416.0</v>
      </c>
      <c r="K263" s="2"/>
      <c r="L263" s="2"/>
      <c r="M263" s="2"/>
      <c r="N263" s="2"/>
      <c r="O263" s="2"/>
      <c r="P263" s="2"/>
      <c r="Q263" s="2"/>
      <c r="R263" s="2"/>
      <c r="S263" s="2"/>
      <c r="T263" s="2"/>
      <c r="U263" s="2"/>
      <c r="V263" s="2"/>
      <c r="W263" s="2"/>
      <c r="X263" s="2"/>
      <c r="Y263" s="2"/>
      <c r="Z263" s="2"/>
    </row>
    <row r="264" ht="14.25" customHeight="1">
      <c r="A264" s="2" t="s">
        <v>6918</v>
      </c>
      <c r="B264" s="2" t="s">
        <v>7478</v>
      </c>
      <c r="C264" s="2" t="s">
        <v>7479</v>
      </c>
      <c r="D264" s="2" t="s">
        <v>6567</v>
      </c>
      <c r="E264" s="39">
        <v>44642.0</v>
      </c>
      <c r="F264" s="2" t="s">
        <v>7477</v>
      </c>
      <c r="G264" s="4">
        <v>240.0</v>
      </c>
      <c r="H264" s="4">
        <v>0.0</v>
      </c>
      <c r="I264" s="2">
        <v>0.0</v>
      </c>
      <c r="J264" s="2">
        <v>416.0</v>
      </c>
      <c r="K264" s="2"/>
      <c r="L264" s="2"/>
      <c r="M264" s="2"/>
      <c r="N264" s="2"/>
      <c r="O264" s="2"/>
      <c r="P264" s="2"/>
      <c r="Q264" s="2"/>
      <c r="R264" s="2"/>
      <c r="S264" s="2"/>
      <c r="T264" s="2"/>
      <c r="U264" s="2"/>
      <c r="V264" s="2"/>
      <c r="W264" s="2"/>
      <c r="X264" s="2"/>
      <c r="Y264" s="2"/>
      <c r="Z264" s="2"/>
    </row>
    <row r="265" ht="14.25" customHeight="1">
      <c r="A265" s="2" t="s">
        <v>7475</v>
      </c>
      <c r="B265" s="2" t="s">
        <v>5142</v>
      </c>
      <c r="C265" s="2" t="s">
        <v>7655</v>
      </c>
      <c r="D265" s="2" t="s">
        <v>6582</v>
      </c>
      <c r="E265" s="39">
        <v>44642.0</v>
      </c>
      <c r="F265" s="2" t="s">
        <v>5176</v>
      </c>
      <c r="G265" s="4">
        <v>1017.28</v>
      </c>
      <c r="H265" s="4">
        <v>122.07</v>
      </c>
      <c r="I265" s="2">
        <v>12.0</v>
      </c>
      <c r="J265" s="2">
        <v>416.0</v>
      </c>
      <c r="K265" s="2"/>
      <c r="L265" s="2"/>
      <c r="M265" s="2"/>
      <c r="N265" s="2"/>
      <c r="O265" s="2"/>
      <c r="P265" s="2"/>
      <c r="Q265" s="2"/>
      <c r="R265" s="2"/>
      <c r="S265" s="2"/>
      <c r="T265" s="2"/>
      <c r="U265" s="2"/>
      <c r="V265" s="2"/>
      <c r="W265" s="2"/>
      <c r="X265" s="2"/>
      <c r="Y265" s="2"/>
      <c r="Z265" s="2"/>
    </row>
    <row r="266" ht="14.25" customHeight="1">
      <c r="A266" s="2" t="s">
        <v>7481</v>
      </c>
      <c r="B266" s="2" t="s">
        <v>7482</v>
      </c>
      <c r="C266" s="2" t="s">
        <v>7656</v>
      </c>
      <c r="D266" s="2" t="s">
        <v>6585</v>
      </c>
      <c r="E266" s="39">
        <v>44644.0</v>
      </c>
      <c r="F266" s="2" t="s">
        <v>5176</v>
      </c>
      <c r="G266" s="4">
        <v>139.29</v>
      </c>
      <c r="H266" s="4">
        <v>16.71</v>
      </c>
      <c r="I266" s="2">
        <v>12.0</v>
      </c>
      <c r="J266" s="2">
        <v>416.0</v>
      </c>
      <c r="K266" s="2"/>
      <c r="L266" s="2"/>
      <c r="M266" s="2"/>
      <c r="N266" s="2"/>
      <c r="O266" s="2"/>
      <c r="P266" s="2"/>
      <c r="Q266" s="2"/>
      <c r="R266" s="2"/>
      <c r="S266" s="2"/>
      <c r="T266" s="2"/>
      <c r="U266" s="2"/>
      <c r="V266" s="2"/>
      <c r="W266" s="2"/>
      <c r="X266" s="2"/>
      <c r="Y266" s="2"/>
      <c r="Z266" s="2"/>
    </row>
    <row r="267" ht="14.25" customHeight="1">
      <c r="A267" s="2" t="s">
        <v>7475</v>
      </c>
      <c r="B267" s="2" t="s">
        <v>5142</v>
      </c>
      <c r="C267" s="2" t="s">
        <v>7484</v>
      </c>
      <c r="D267" s="2" t="s">
        <v>6583</v>
      </c>
      <c r="E267" s="39">
        <v>44644.0</v>
      </c>
      <c r="F267" s="2" t="s">
        <v>5176</v>
      </c>
      <c r="G267" s="4">
        <v>626.34</v>
      </c>
      <c r="H267" s="4">
        <v>75.16</v>
      </c>
      <c r="I267" s="2">
        <v>12.0</v>
      </c>
      <c r="J267" s="2">
        <v>416.0</v>
      </c>
      <c r="K267" s="2"/>
      <c r="L267" s="2"/>
      <c r="M267" s="2"/>
      <c r="N267" s="2"/>
      <c r="O267" s="2"/>
      <c r="P267" s="2"/>
      <c r="Q267" s="2"/>
      <c r="R267" s="2"/>
      <c r="S267" s="2"/>
      <c r="T267" s="2"/>
      <c r="U267" s="2"/>
      <c r="V267" s="2"/>
      <c r="W267" s="2"/>
      <c r="X267" s="2"/>
      <c r="Y267" s="2"/>
      <c r="Z267" s="2"/>
    </row>
    <row r="268" ht="14.25" customHeight="1">
      <c r="A268" s="2" t="s">
        <v>7257</v>
      </c>
      <c r="B268" s="2" t="s">
        <v>7499</v>
      </c>
      <c r="C268" s="722" t="s">
        <v>7657</v>
      </c>
      <c r="D268" s="2" t="s">
        <v>7658</v>
      </c>
      <c r="E268" s="39">
        <v>44630.0</v>
      </c>
      <c r="F268" s="2" t="s">
        <v>5673</v>
      </c>
      <c r="G268" s="4">
        <v>2275.49</v>
      </c>
      <c r="H268" s="4">
        <v>273.06</v>
      </c>
      <c r="I268" s="2">
        <v>12.0</v>
      </c>
      <c r="J268" s="2">
        <v>412.0</v>
      </c>
      <c r="K268" s="2"/>
      <c r="L268" s="2"/>
      <c r="M268" s="2"/>
      <c r="N268" s="2"/>
      <c r="O268" s="2"/>
      <c r="P268" s="2"/>
      <c r="Q268" s="2"/>
      <c r="R268" s="2"/>
      <c r="S268" s="2"/>
      <c r="T268" s="2"/>
      <c r="U268" s="2"/>
      <c r="V268" s="2"/>
      <c r="W268" s="2"/>
      <c r="X268" s="2"/>
      <c r="Y268" s="2"/>
      <c r="Z268" s="2"/>
    </row>
    <row r="269" ht="14.25" customHeight="1">
      <c r="A269" s="2" t="s">
        <v>7257</v>
      </c>
      <c r="B269" s="2" t="s">
        <v>7499</v>
      </c>
      <c r="C269" s="722" t="s">
        <v>7659</v>
      </c>
      <c r="D269" s="2" t="s">
        <v>7660</v>
      </c>
      <c r="E269" s="39">
        <v>44630.0</v>
      </c>
      <c r="F269" s="2" t="s">
        <v>5673</v>
      </c>
      <c r="G269" s="4">
        <v>18400.0</v>
      </c>
      <c r="H269" s="4">
        <v>2208.0</v>
      </c>
      <c r="I269" s="2">
        <v>12.0</v>
      </c>
      <c r="J269" s="2">
        <v>320.0</v>
      </c>
      <c r="K269" s="2"/>
      <c r="L269" s="2"/>
      <c r="M269" s="2"/>
      <c r="N269" s="2"/>
      <c r="O269" s="2"/>
      <c r="P269" s="2"/>
      <c r="Q269" s="2"/>
      <c r="R269" s="2"/>
      <c r="S269" s="2"/>
      <c r="T269" s="2"/>
      <c r="U269" s="2"/>
      <c r="V269" s="2"/>
      <c r="W269" s="2"/>
      <c r="X269" s="2"/>
      <c r="Y269" s="2"/>
      <c r="Z269" s="2"/>
    </row>
    <row r="270" ht="14.25" customHeight="1">
      <c r="A270" s="2" t="s">
        <v>7257</v>
      </c>
      <c r="B270" s="2" t="s">
        <v>7499</v>
      </c>
      <c r="C270" s="722" t="s">
        <v>7661</v>
      </c>
      <c r="D270" s="2" t="s">
        <v>7662</v>
      </c>
      <c r="E270" s="39">
        <v>44630.0</v>
      </c>
      <c r="F270" s="2" t="s">
        <v>5673</v>
      </c>
      <c r="G270" s="4">
        <v>72.17</v>
      </c>
      <c r="H270" s="4">
        <v>8.66</v>
      </c>
      <c r="I270" s="2">
        <v>12.0</v>
      </c>
      <c r="J270" s="2">
        <v>320.0</v>
      </c>
      <c r="K270" s="2"/>
      <c r="L270" s="2"/>
      <c r="M270" s="2"/>
      <c r="N270" s="2"/>
      <c r="O270" s="2"/>
      <c r="P270" s="2"/>
      <c r="Q270" s="2"/>
      <c r="R270" s="2"/>
      <c r="S270" s="2"/>
      <c r="T270" s="2"/>
      <c r="U270" s="2"/>
      <c r="V270" s="2"/>
      <c r="W270" s="2"/>
      <c r="X270" s="2"/>
      <c r="Y270" s="2"/>
      <c r="Z270" s="2"/>
    </row>
    <row r="271" ht="14.25" customHeight="1">
      <c r="A271" s="2" t="s">
        <v>7257</v>
      </c>
      <c r="B271" s="2" t="s">
        <v>7499</v>
      </c>
      <c r="C271" s="722" t="s">
        <v>7663</v>
      </c>
      <c r="D271" s="2" t="s">
        <v>7664</v>
      </c>
      <c r="E271" s="39">
        <v>44630.0</v>
      </c>
      <c r="F271" s="2" t="s">
        <v>5673</v>
      </c>
      <c r="G271" s="4">
        <v>15750.0</v>
      </c>
      <c r="H271" s="4">
        <v>1890.0</v>
      </c>
      <c r="I271" s="2">
        <v>12.0</v>
      </c>
      <c r="J271" s="2">
        <v>321.0</v>
      </c>
      <c r="K271" s="2"/>
      <c r="L271" s="2"/>
      <c r="M271" s="2"/>
      <c r="N271" s="2"/>
      <c r="O271" s="2"/>
      <c r="P271" s="2"/>
      <c r="Q271" s="2"/>
      <c r="R271" s="2"/>
      <c r="S271" s="2"/>
      <c r="T271" s="2"/>
      <c r="U271" s="2"/>
      <c r="V271" s="2"/>
      <c r="W271" s="2"/>
      <c r="X271" s="2"/>
      <c r="Y271" s="2"/>
      <c r="Z271" s="2"/>
    </row>
    <row r="272" ht="14.25" customHeight="1">
      <c r="A272" s="2" t="s">
        <v>7257</v>
      </c>
      <c r="B272" s="2" t="s">
        <v>7499</v>
      </c>
      <c r="C272" s="722" t="s">
        <v>7665</v>
      </c>
      <c r="D272" s="2" t="s">
        <v>7664</v>
      </c>
      <c r="E272" s="39">
        <v>44630.0</v>
      </c>
      <c r="F272" s="2" t="s">
        <v>5673</v>
      </c>
      <c r="G272" s="4">
        <v>262.5</v>
      </c>
      <c r="H272" s="4">
        <v>31.5</v>
      </c>
      <c r="I272" s="2">
        <v>12.0</v>
      </c>
      <c r="J272" s="2">
        <v>321.0</v>
      </c>
      <c r="K272" s="2"/>
      <c r="L272" s="2"/>
      <c r="M272" s="2"/>
      <c r="N272" s="2"/>
      <c r="O272" s="2"/>
      <c r="P272" s="2"/>
      <c r="Q272" s="2"/>
      <c r="R272" s="2"/>
      <c r="S272" s="2"/>
      <c r="T272" s="2"/>
      <c r="U272" s="2"/>
      <c r="V272" s="2"/>
      <c r="W272" s="2"/>
      <c r="X272" s="2"/>
      <c r="Y272" s="2"/>
      <c r="Z272" s="2"/>
    </row>
    <row r="273" ht="14.25" customHeight="1">
      <c r="A273" s="2" t="s">
        <v>6918</v>
      </c>
      <c r="B273" s="2" t="s">
        <v>7478</v>
      </c>
      <c r="C273" s="2" t="s">
        <v>7479</v>
      </c>
      <c r="D273" s="2" t="s">
        <v>6568</v>
      </c>
      <c r="E273" s="39">
        <v>44645.0</v>
      </c>
      <c r="F273" s="2" t="s">
        <v>7477</v>
      </c>
      <c r="G273" s="4">
        <v>300.0</v>
      </c>
      <c r="H273" s="4">
        <v>0.0</v>
      </c>
      <c r="I273" s="2">
        <v>0.0</v>
      </c>
      <c r="J273" s="2">
        <v>416.0</v>
      </c>
      <c r="K273" s="2"/>
      <c r="L273" s="2"/>
      <c r="M273" s="2"/>
      <c r="N273" s="2"/>
      <c r="O273" s="2"/>
      <c r="P273" s="2"/>
      <c r="Q273" s="2"/>
      <c r="R273" s="2"/>
      <c r="S273" s="2"/>
      <c r="T273" s="2"/>
      <c r="U273" s="2"/>
      <c r="V273" s="2"/>
      <c r="W273" s="2"/>
      <c r="X273" s="2"/>
      <c r="Y273" s="2"/>
      <c r="Z273" s="2"/>
    </row>
    <row r="274" ht="14.25" customHeight="1">
      <c r="A274" s="2" t="s">
        <v>7475</v>
      </c>
      <c r="B274" s="2" t="s">
        <v>5142</v>
      </c>
      <c r="C274" s="2" t="s">
        <v>7484</v>
      </c>
      <c r="D274" s="2" t="s">
        <v>6586</v>
      </c>
      <c r="E274" s="39">
        <v>44648.0</v>
      </c>
      <c r="F274" s="2" t="s">
        <v>5176</v>
      </c>
      <c r="G274" s="4">
        <v>792.32</v>
      </c>
      <c r="H274" s="4">
        <v>95.08</v>
      </c>
      <c r="I274" s="2">
        <v>12.0</v>
      </c>
      <c r="J274" s="2">
        <v>416.0</v>
      </c>
      <c r="K274" s="2"/>
      <c r="L274" s="2"/>
      <c r="M274" s="2"/>
      <c r="N274" s="2"/>
      <c r="O274" s="2"/>
      <c r="P274" s="2"/>
      <c r="Q274" s="2"/>
      <c r="R274" s="2"/>
      <c r="S274" s="2"/>
      <c r="T274" s="2"/>
      <c r="U274" s="2"/>
      <c r="V274" s="2"/>
      <c r="W274" s="2"/>
      <c r="X274" s="2"/>
      <c r="Y274" s="2"/>
      <c r="Z274" s="2"/>
    </row>
    <row r="275" ht="14.25" customHeight="1">
      <c r="A275" s="2" t="s">
        <v>7475</v>
      </c>
      <c r="B275" s="2" t="s">
        <v>5142</v>
      </c>
      <c r="C275" s="2" t="s">
        <v>7484</v>
      </c>
      <c r="D275" s="2" t="s">
        <v>6589</v>
      </c>
      <c r="E275" s="39">
        <v>44649.0</v>
      </c>
      <c r="F275" s="2" t="s">
        <v>5176</v>
      </c>
      <c r="G275" s="4">
        <v>174.11</v>
      </c>
      <c r="H275" s="4">
        <v>20.89</v>
      </c>
      <c r="I275" s="2">
        <v>12.0</v>
      </c>
      <c r="J275" s="2">
        <v>416.0</v>
      </c>
      <c r="K275" s="2"/>
      <c r="L275" s="2"/>
      <c r="M275" s="2"/>
      <c r="N275" s="2"/>
      <c r="O275" s="2"/>
      <c r="P275" s="2"/>
      <c r="Q275" s="2"/>
      <c r="R275" s="2"/>
      <c r="S275" s="2"/>
      <c r="T275" s="2"/>
      <c r="U275" s="2"/>
      <c r="V275" s="2"/>
      <c r="W275" s="2"/>
      <c r="X275" s="2"/>
      <c r="Y275" s="2"/>
      <c r="Z275" s="2"/>
    </row>
    <row r="276" ht="14.25" customHeight="1">
      <c r="A276" s="2" t="s">
        <v>7666</v>
      </c>
      <c r="B276" s="2" t="s">
        <v>7667</v>
      </c>
      <c r="C276" s="2" t="s">
        <v>7486</v>
      </c>
      <c r="D276" s="2" t="s">
        <v>6592</v>
      </c>
      <c r="E276" s="39">
        <v>44650.0</v>
      </c>
      <c r="F276" s="2" t="s">
        <v>5176</v>
      </c>
      <c r="G276" s="4">
        <v>271.43</v>
      </c>
      <c r="H276" s="4">
        <v>32.57</v>
      </c>
      <c r="I276" s="2">
        <v>12.0</v>
      </c>
      <c r="J276" s="2">
        <v>416.0</v>
      </c>
      <c r="K276" s="2"/>
      <c r="L276" s="2"/>
      <c r="M276" s="2"/>
      <c r="N276" s="2"/>
      <c r="O276" s="2"/>
      <c r="P276" s="2"/>
      <c r="Q276" s="2"/>
      <c r="R276" s="2"/>
      <c r="S276" s="2"/>
      <c r="T276" s="2"/>
      <c r="U276" s="2"/>
      <c r="V276" s="2"/>
      <c r="W276" s="2"/>
      <c r="X276" s="2"/>
      <c r="Y276" s="2"/>
      <c r="Z276" s="2"/>
    </row>
    <row r="277" ht="14.25" customHeight="1">
      <c r="A277" s="2" t="s">
        <v>7475</v>
      </c>
      <c r="B277" s="2" t="s">
        <v>5142</v>
      </c>
      <c r="C277" s="2" t="s">
        <v>7484</v>
      </c>
      <c r="D277" s="2" t="s">
        <v>6590</v>
      </c>
      <c r="E277" s="39">
        <v>44650.0</v>
      </c>
      <c r="F277" s="2" t="s">
        <v>5176</v>
      </c>
      <c r="G277" s="4">
        <v>329.91</v>
      </c>
      <c r="H277" s="4">
        <v>39.59</v>
      </c>
      <c r="I277" s="2">
        <v>12.0</v>
      </c>
      <c r="J277" s="2">
        <v>416.0</v>
      </c>
      <c r="K277" s="2"/>
      <c r="L277" s="2"/>
      <c r="M277" s="2"/>
      <c r="N277" s="2"/>
      <c r="O277" s="2"/>
      <c r="P277" s="2"/>
      <c r="Q277" s="2"/>
      <c r="R277" s="2"/>
      <c r="S277" s="2"/>
      <c r="T277" s="2"/>
      <c r="U277" s="2"/>
      <c r="V277" s="2"/>
      <c r="W277" s="2"/>
      <c r="X277" s="2"/>
      <c r="Y277" s="2"/>
      <c r="Z277" s="2"/>
    </row>
    <row r="278" ht="14.25" customHeight="1">
      <c r="A278" s="2" t="s">
        <v>6918</v>
      </c>
      <c r="B278" s="2" t="s">
        <v>7478</v>
      </c>
      <c r="C278" s="2" t="s">
        <v>7479</v>
      </c>
      <c r="D278" s="2" t="s">
        <v>6569</v>
      </c>
      <c r="E278" s="39">
        <v>44651.0</v>
      </c>
      <c r="F278" s="2" t="s">
        <v>7477</v>
      </c>
      <c r="G278" s="4">
        <v>300.0</v>
      </c>
      <c r="H278" s="4">
        <v>0.0</v>
      </c>
      <c r="I278" s="2">
        <v>0.0</v>
      </c>
      <c r="J278" s="2">
        <v>416.0</v>
      </c>
      <c r="K278" s="2"/>
      <c r="L278" s="2"/>
      <c r="M278" s="2"/>
      <c r="N278" s="2"/>
      <c r="O278" s="2"/>
      <c r="P278" s="2"/>
      <c r="Q278" s="2"/>
      <c r="R278" s="2"/>
      <c r="S278" s="2"/>
      <c r="T278" s="2"/>
      <c r="U278" s="2"/>
      <c r="V278" s="2"/>
      <c r="W278" s="2"/>
      <c r="X278" s="2"/>
      <c r="Y278" s="2"/>
      <c r="Z278" s="2"/>
    </row>
    <row r="279" ht="14.25" customHeight="1">
      <c r="A279" s="2" t="s">
        <v>7668</v>
      </c>
      <c r="B279" s="2" t="s">
        <v>7669</v>
      </c>
      <c r="C279" s="2" t="s">
        <v>7670</v>
      </c>
      <c r="D279" s="2" t="s">
        <v>6594</v>
      </c>
      <c r="E279" s="39">
        <v>44651.0</v>
      </c>
      <c r="F279" s="2" t="s">
        <v>5176</v>
      </c>
      <c r="G279" s="4">
        <v>18.53</v>
      </c>
      <c r="H279" s="4">
        <v>2.22</v>
      </c>
      <c r="I279" s="2">
        <v>12.0</v>
      </c>
      <c r="J279" s="2">
        <v>416.0</v>
      </c>
      <c r="K279" s="2"/>
      <c r="L279" s="2"/>
      <c r="M279" s="2"/>
      <c r="N279" s="2"/>
      <c r="O279" s="2"/>
      <c r="P279" s="2"/>
      <c r="Q279" s="2"/>
      <c r="R279" s="2"/>
      <c r="S279" s="2"/>
      <c r="T279" s="2"/>
      <c r="U279" s="2"/>
      <c r="V279" s="2"/>
      <c r="W279" s="2"/>
      <c r="X279" s="2"/>
      <c r="Y279" s="2"/>
      <c r="Z279" s="2"/>
    </row>
    <row r="280" ht="14.25" customHeight="1">
      <c r="A280" s="2" t="s">
        <v>7671</v>
      </c>
      <c r="B280" s="2" t="s">
        <v>7672</v>
      </c>
      <c r="C280" s="722" t="s">
        <v>7673</v>
      </c>
      <c r="D280" s="2" t="s">
        <v>6576</v>
      </c>
      <c r="E280" s="39">
        <v>44637.0</v>
      </c>
      <c r="F280" s="2" t="s">
        <v>5176</v>
      </c>
      <c r="G280" s="4">
        <v>66424.11</v>
      </c>
      <c r="H280" s="4">
        <v>7970.89</v>
      </c>
      <c r="I280" s="2">
        <v>12.0</v>
      </c>
      <c r="J280" s="2">
        <v>330.0</v>
      </c>
      <c r="K280" s="2" t="s">
        <v>5677</v>
      </c>
      <c r="L280" s="2"/>
      <c r="M280" s="2"/>
      <c r="N280" s="2"/>
      <c r="O280" s="2"/>
      <c r="P280" s="2"/>
      <c r="Q280" s="2"/>
      <c r="R280" s="2"/>
      <c r="S280" s="2"/>
      <c r="T280" s="2"/>
      <c r="U280" s="2"/>
      <c r="V280" s="2"/>
      <c r="W280" s="2"/>
      <c r="X280" s="2"/>
      <c r="Y280" s="2"/>
      <c r="Z280" s="2"/>
    </row>
    <row r="281" ht="14.25" customHeight="1">
      <c r="A281" s="2" t="s">
        <v>7674</v>
      </c>
      <c r="B281" s="2" t="s">
        <v>7675</v>
      </c>
      <c r="C281" s="722" t="s">
        <v>7676</v>
      </c>
      <c r="D281" s="2" t="s">
        <v>6588</v>
      </c>
      <c r="E281" s="39">
        <v>44589.0</v>
      </c>
      <c r="F281" s="2" t="s">
        <v>5176</v>
      </c>
      <c r="G281" s="4">
        <v>321.43</v>
      </c>
      <c r="H281" s="4">
        <v>38.57</v>
      </c>
      <c r="I281" s="2">
        <v>12.0</v>
      </c>
      <c r="J281" s="2">
        <v>412.0</v>
      </c>
      <c r="K281" s="2" t="s">
        <v>5234</v>
      </c>
      <c r="L281" s="2"/>
      <c r="M281" s="2"/>
      <c r="N281" s="2"/>
      <c r="O281" s="2"/>
      <c r="P281" s="2"/>
      <c r="Q281" s="2"/>
      <c r="R281" s="2"/>
      <c r="S281" s="2"/>
      <c r="T281" s="2"/>
      <c r="U281" s="2"/>
      <c r="V281" s="2"/>
      <c r="W281" s="2"/>
      <c r="X281" s="2"/>
      <c r="Y281" s="2"/>
      <c r="Z281" s="2"/>
    </row>
    <row r="282" ht="14.25" customHeight="1">
      <c r="A282" s="2" t="s">
        <v>7677</v>
      </c>
      <c r="B282" s="2" t="s">
        <v>7678</v>
      </c>
      <c r="C282" s="722" t="s">
        <v>7679</v>
      </c>
      <c r="D282" s="2" t="s">
        <v>7680</v>
      </c>
      <c r="E282" s="39">
        <v>44651.0</v>
      </c>
      <c r="F282" s="2" t="s">
        <v>68</v>
      </c>
      <c r="G282" s="4">
        <v>7500.0</v>
      </c>
      <c r="H282" s="4">
        <v>0.0</v>
      </c>
      <c r="I282" s="2">
        <v>0.0</v>
      </c>
      <c r="J282" s="2">
        <v>402.0</v>
      </c>
      <c r="K282" s="2" t="s">
        <v>5202</v>
      </c>
      <c r="L282" s="2"/>
      <c r="M282" s="2"/>
      <c r="N282" s="2"/>
      <c r="O282" s="2"/>
      <c r="P282" s="2"/>
      <c r="Q282" s="2"/>
      <c r="R282" s="2"/>
      <c r="S282" s="2"/>
      <c r="T282" s="2"/>
      <c r="U282" s="2"/>
      <c r="V282" s="2"/>
      <c r="W282" s="2"/>
      <c r="X282" s="2"/>
      <c r="Y282" s="2"/>
      <c r="Z282" s="2"/>
    </row>
    <row r="283" ht="14.25" customHeight="1">
      <c r="A283" s="2" t="s">
        <v>7257</v>
      </c>
      <c r="B283" s="2" t="s">
        <v>7499</v>
      </c>
      <c r="C283" s="2" t="s">
        <v>7681</v>
      </c>
      <c r="D283" s="2" t="s">
        <v>7120</v>
      </c>
      <c r="E283" s="39">
        <v>44625.0</v>
      </c>
      <c r="F283" s="2" t="s">
        <v>5673</v>
      </c>
      <c r="G283" s="4">
        <v>654504.18</v>
      </c>
      <c r="H283" s="4">
        <v>78540.5</v>
      </c>
      <c r="I283" s="2">
        <v>12.0</v>
      </c>
      <c r="J283" s="2">
        <v>310.0</v>
      </c>
      <c r="K283" s="2" t="s">
        <v>5684</v>
      </c>
      <c r="L283" s="2"/>
      <c r="M283" s="2"/>
      <c r="N283" s="2"/>
      <c r="O283" s="2"/>
      <c r="P283" s="2"/>
      <c r="Q283" s="2"/>
      <c r="R283" s="2"/>
      <c r="S283" s="2"/>
      <c r="T283" s="2"/>
      <c r="U283" s="2"/>
      <c r="V283" s="2"/>
      <c r="W283" s="2"/>
      <c r="X283" s="2"/>
      <c r="Y283" s="2"/>
      <c r="Z283" s="2"/>
    </row>
    <row r="284" ht="14.25" customHeight="1">
      <c r="A284" s="2" t="s">
        <v>7682</v>
      </c>
      <c r="B284" s="2" t="s">
        <v>7683</v>
      </c>
      <c r="C284" s="2" t="s">
        <v>7684</v>
      </c>
      <c r="D284" s="2" t="s">
        <v>7140</v>
      </c>
      <c r="E284" s="39">
        <v>44651.0</v>
      </c>
      <c r="F284" s="2" t="s">
        <v>5673</v>
      </c>
      <c r="G284" s="4">
        <v>901.79</v>
      </c>
      <c r="H284" s="4">
        <v>108.21</v>
      </c>
      <c r="I284" s="2">
        <v>12.0</v>
      </c>
      <c r="J284" s="2">
        <v>624.0</v>
      </c>
      <c r="K284" s="2" t="s">
        <v>7685</v>
      </c>
      <c r="L284" s="2"/>
      <c r="M284" s="2"/>
      <c r="N284" s="2"/>
      <c r="O284" s="2"/>
      <c r="P284" s="2"/>
      <c r="Q284" s="2"/>
      <c r="R284" s="2"/>
      <c r="S284" s="2"/>
      <c r="T284" s="2"/>
      <c r="U284" s="2"/>
      <c r="V284" s="2"/>
      <c r="W284" s="2"/>
      <c r="X284" s="2"/>
      <c r="Y284" s="2"/>
      <c r="Z284" s="2"/>
    </row>
    <row r="285" ht="14.25" customHeight="1">
      <c r="A285" s="2" t="s">
        <v>7682</v>
      </c>
      <c r="B285" s="2" t="s">
        <v>7683</v>
      </c>
      <c r="C285" s="722" t="s">
        <v>7686</v>
      </c>
      <c r="D285" s="2" t="s">
        <v>7140</v>
      </c>
      <c r="E285" s="39">
        <v>44651.0</v>
      </c>
      <c r="F285" s="2" t="s">
        <v>5673</v>
      </c>
      <c r="G285" s="4">
        <v>43.75</v>
      </c>
      <c r="H285" s="4">
        <v>5.25</v>
      </c>
      <c r="I285" s="2">
        <v>12.0</v>
      </c>
      <c r="J285" s="2">
        <v>413.0</v>
      </c>
      <c r="K285" s="2" t="s">
        <v>6721</v>
      </c>
      <c r="L285" s="2"/>
      <c r="M285" s="2"/>
      <c r="N285" s="2"/>
      <c r="O285" s="2"/>
      <c r="P285" s="2"/>
      <c r="Q285" s="2"/>
      <c r="R285" s="2"/>
      <c r="S285" s="2"/>
      <c r="T285" s="2"/>
      <c r="U285" s="2"/>
      <c r="V285" s="2"/>
      <c r="W285" s="2"/>
      <c r="X285" s="2"/>
      <c r="Y285" s="2"/>
      <c r="Z285" s="2"/>
    </row>
    <row r="286" ht="14.25" customHeight="1">
      <c r="A286" s="2"/>
      <c r="B286" s="2"/>
      <c r="C286" s="2"/>
      <c r="D286" s="2"/>
      <c r="E286" s="2"/>
      <c r="F286" s="1" t="s">
        <v>5284</v>
      </c>
      <c r="G286" s="17">
        <f t="shared" ref="G286:H286" si="13">SUM(G136:G285)</f>
        <v>3577916.35</v>
      </c>
      <c r="H286" s="17">
        <f t="shared" si="13"/>
        <v>425564.97</v>
      </c>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4"/>
      <c r="H287" s="4"/>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4"/>
      <c r="H288" s="4"/>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t="s">
        <v>7477</v>
      </c>
      <c r="G289" s="4">
        <f t="shared" ref="G289:H289" si="14">SUMIF($F$137:$H$286,$F289,G$137:G$285)</f>
        <v>2691</v>
      </c>
      <c r="H289" s="4">
        <f t="shared" si="14"/>
        <v>0</v>
      </c>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t="s">
        <v>5176</v>
      </c>
      <c r="G290" s="4">
        <f t="shared" ref="G290:H290" si="15">SUMIF($F$137:$H$286,$F290,G$137:G$285)</f>
        <v>125344.12</v>
      </c>
      <c r="H290" s="4">
        <f t="shared" si="15"/>
        <v>15041.28</v>
      </c>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t="s">
        <v>5673</v>
      </c>
      <c r="G291" s="4">
        <f t="shared" ref="G291:H291" si="16">SUMIF($F$137:$H$286,$F291,G$137:G$285)</f>
        <v>3421031.23</v>
      </c>
      <c r="H291" s="4">
        <f t="shared" si="16"/>
        <v>410523.69</v>
      </c>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t="s">
        <v>68</v>
      </c>
      <c r="G292" s="4">
        <f t="shared" ref="G292:H292" si="17">SUMIF($F$137:$H$286,$F292,G$137:G$285)</f>
        <v>28850</v>
      </c>
      <c r="H292" s="4">
        <f t="shared" si="17"/>
        <v>0</v>
      </c>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4"/>
      <c r="H293" s="4"/>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4"/>
      <c r="H294" s="4"/>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4"/>
      <c r="H295" s="4"/>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4"/>
      <c r="H296" s="4"/>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4"/>
      <c r="H297" s="4"/>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4"/>
      <c r="H298" s="4"/>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4"/>
      <c r="H299" s="4"/>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4"/>
      <c r="H300" s="4"/>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4"/>
      <c r="H301" s="4"/>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4"/>
      <c r="H302" s="4"/>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4"/>
      <c r="H303" s="4"/>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4"/>
      <c r="H304" s="4"/>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4"/>
      <c r="H305" s="4"/>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4"/>
      <c r="H306" s="4"/>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4"/>
      <c r="H307" s="4"/>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4"/>
      <c r="H308" s="4"/>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4"/>
      <c r="H309" s="4"/>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4"/>
      <c r="H310" s="4"/>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4"/>
      <c r="H311" s="4"/>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4"/>
      <c r="H312" s="4"/>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4"/>
      <c r="H313" s="4"/>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4"/>
      <c r="H314" s="4"/>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4"/>
      <c r="H315" s="4"/>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4"/>
      <c r="H316" s="4"/>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4"/>
      <c r="H317" s="4"/>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4"/>
      <c r="H318" s="4"/>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4"/>
      <c r="H319" s="4"/>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4"/>
      <c r="H320" s="4"/>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4"/>
      <c r="H321" s="4"/>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4"/>
      <c r="H322" s="4"/>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4"/>
      <c r="H323" s="4"/>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4"/>
      <c r="H324" s="4"/>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4"/>
      <c r="H325" s="4"/>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4"/>
      <c r="H326" s="4"/>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4"/>
      <c r="H327" s="4"/>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4"/>
      <c r="H328" s="4"/>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4"/>
      <c r="H329" s="4"/>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4"/>
      <c r="H330" s="4"/>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4"/>
      <c r="H331" s="4"/>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4"/>
      <c r="H332" s="4"/>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4"/>
      <c r="H333" s="4"/>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4"/>
      <c r="H334" s="4"/>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4"/>
      <c r="H335" s="4"/>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4"/>
      <c r="H336" s="4"/>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4"/>
      <c r="H337" s="4"/>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4"/>
      <c r="H338" s="4"/>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4"/>
      <c r="H339" s="4"/>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4"/>
      <c r="H340" s="4"/>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4"/>
      <c r="H341" s="4"/>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4"/>
      <c r="H342" s="4"/>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4"/>
      <c r="H343" s="4"/>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4"/>
      <c r="H344" s="4"/>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4"/>
      <c r="H345" s="4"/>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4"/>
      <c r="H346" s="4"/>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4"/>
      <c r="H347" s="4"/>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4"/>
      <c r="H348" s="4"/>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4"/>
      <c r="H349" s="4"/>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4"/>
      <c r="H350" s="4"/>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4"/>
      <c r="H351" s="4"/>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4"/>
      <c r="H352" s="4"/>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4"/>
      <c r="H353" s="4"/>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4"/>
      <c r="H354" s="4"/>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4"/>
      <c r="H355" s="4"/>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4"/>
      <c r="H356" s="4"/>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4"/>
      <c r="H357" s="4"/>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4"/>
      <c r="H358" s="4"/>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4"/>
      <c r="H359" s="4"/>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4"/>
      <c r="H360" s="4"/>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4"/>
      <c r="H361" s="4"/>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4"/>
      <c r="H362" s="4"/>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4"/>
      <c r="H363" s="4"/>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4"/>
      <c r="H364" s="4"/>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4"/>
      <c r="H365" s="4"/>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4"/>
      <c r="H366" s="4"/>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4"/>
      <c r="H367" s="4"/>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4"/>
      <c r="H368" s="4"/>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4"/>
      <c r="H369" s="4"/>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4"/>
      <c r="H370" s="4"/>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4"/>
      <c r="H371" s="4"/>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4"/>
      <c r="H372" s="4"/>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4"/>
      <c r="H373" s="4"/>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4"/>
      <c r="H374" s="4"/>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4"/>
      <c r="H375" s="4"/>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4"/>
      <c r="H376" s="4"/>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4"/>
      <c r="H377" s="4"/>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4"/>
      <c r="H378" s="4"/>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4"/>
      <c r="H379" s="4"/>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4"/>
      <c r="H380" s="4"/>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4"/>
      <c r="H381" s="4"/>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4"/>
      <c r="H382" s="4"/>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4"/>
      <c r="H383" s="4"/>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4"/>
      <c r="H384" s="4"/>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4"/>
      <c r="H385" s="4"/>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4"/>
      <c r="H386" s="4"/>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4"/>
      <c r="H387" s="4"/>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4"/>
      <c r="H388" s="4"/>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4"/>
      <c r="H389" s="4"/>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4"/>
      <c r="H390" s="4"/>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4"/>
      <c r="H391" s="4"/>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4"/>
      <c r="H392" s="4"/>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4"/>
      <c r="H393" s="4"/>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4"/>
      <c r="H394" s="4"/>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4"/>
      <c r="H395" s="4"/>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4"/>
      <c r="H396" s="4"/>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4"/>
      <c r="H397" s="4"/>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4"/>
      <c r="H398" s="4"/>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4"/>
      <c r="H399" s="4"/>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4"/>
      <c r="H400" s="4"/>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4"/>
      <c r="H401" s="4"/>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4"/>
      <c r="H402" s="4"/>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4"/>
      <c r="H403" s="4"/>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4"/>
      <c r="H404" s="4"/>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4"/>
      <c r="H405" s="4"/>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4"/>
      <c r="H406" s="4"/>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4"/>
      <c r="H407" s="4"/>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4"/>
      <c r="H408" s="4"/>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4"/>
      <c r="H409" s="4"/>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4"/>
      <c r="H410" s="4"/>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4"/>
      <c r="H411" s="4"/>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4"/>
      <c r="H412" s="4"/>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4"/>
      <c r="H413" s="4"/>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4"/>
      <c r="H414" s="4"/>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4"/>
      <c r="H415" s="4"/>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4"/>
      <c r="H416" s="4"/>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4"/>
      <c r="H417" s="4"/>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4"/>
      <c r="H418" s="4"/>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4"/>
      <c r="H419" s="4"/>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4"/>
      <c r="H420" s="4"/>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4"/>
      <c r="H421" s="4"/>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4"/>
      <c r="H422" s="4"/>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4"/>
      <c r="H423" s="4"/>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4"/>
      <c r="H424" s="4"/>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4"/>
      <c r="H425" s="4"/>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4"/>
      <c r="H426" s="4"/>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4"/>
      <c r="H427" s="4"/>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4"/>
      <c r="H428" s="4"/>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4"/>
      <c r="H429" s="4"/>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4"/>
      <c r="H430" s="4"/>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4"/>
      <c r="H431" s="4"/>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4"/>
      <c r="H432" s="4"/>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4"/>
      <c r="H433" s="4"/>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4"/>
      <c r="H434" s="4"/>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4"/>
      <c r="H435" s="4"/>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4"/>
      <c r="H436" s="4"/>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4"/>
      <c r="H437" s="4"/>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4"/>
      <c r="H438" s="4"/>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4"/>
      <c r="H439" s="4"/>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4"/>
      <c r="H440" s="4"/>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4"/>
      <c r="H441" s="4"/>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4"/>
      <c r="H442" s="4"/>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4"/>
      <c r="H443" s="4"/>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4"/>
      <c r="H444" s="4"/>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4"/>
      <c r="H445" s="4"/>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4"/>
      <c r="H446" s="4"/>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4"/>
      <c r="H447" s="4"/>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4"/>
      <c r="H448" s="4"/>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4"/>
      <c r="H449" s="4"/>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4"/>
      <c r="H450" s="4"/>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4"/>
      <c r="H451" s="4"/>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4"/>
      <c r="H452" s="4"/>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4"/>
      <c r="H453" s="4"/>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4"/>
      <c r="H454" s="4"/>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4"/>
      <c r="H455" s="4"/>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4"/>
      <c r="H456" s="4"/>
      <c r="I456" s="2"/>
      <c r="J456" s="2"/>
      <c r="K456" s="2"/>
      <c r="L456" s="2"/>
      <c r="M456" s="2"/>
      <c r="N456" s="2"/>
      <c r="O456" s="2"/>
      <c r="P456" s="2"/>
      <c r="Q456" s="2"/>
      <c r="R456" s="2"/>
      <c r="S456" s="2"/>
      <c r="T456" s="2"/>
      <c r="U456" s="2"/>
      <c r="V456" s="2"/>
      <c r="W456" s="2"/>
      <c r="X456" s="2"/>
      <c r="Y456" s="2"/>
      <c r="Z456" s="2"/>
    </row>
    <row r="457" ht="14.25" customHeight="1">
      <c r="A457" s="2"/>
      <c r="B457" s="2"/>
      <c r="C457" s="2"/>
      <c r="D457" s="2"/>
      <c r="E457" s="2"/>
      <c r="F457" s="2"/>
      <c r="G457" s="4"/>
      <c r="H457" s="4"/>
      <c r="I457" s="2"/>
      <c r="J457" s="2"/>
      <c r="K457" s="2"/>
      <c r="L457" s="2"/>
      <c r="M457" s="2"/>
      <c r="N457" s="2"/>
      <c r="O457" s="2"/>
      <c r="P457" s="2"/>
      <c r="Q457" s="2"/>
      <c r="R457" s="2"/>
      <c r="S457" s="2"/>
      <c r="T457" s="2"/>
      <c r="U457" s="2"/>
      <c r="V457" s="2"/>
      <c r="W457" s="2"/>
      <c r="X457" s="2"/>
      <c r="Y457" s="2"/>
      <c r="Z457" s="2"/>
    </row>
    <row r="458" ht="14.25" customHeight="1">
      <c r="A458" s="2"/>
      <c r="B458" s="2"/>
      <c r="C458" s="2"/>
      <c r="D458" s="2"/>
      <c r="E458" s="2"/>
      <c r="F458" s="2"/>
      <c r="G458" s="4"/>
      <c r="H458" s="4"/>
      <c r="I458" s="2"/>
      <c r="J458" s="2"/>
      <c r="K458" s="2"/>
      <c r="L458" s="2"/>
      <c r="M458" s="2"/>
      <c r="N458" s="2"/>
      <c r="O458" s="2"/>
      <c r="P458" s="2"/>
      <c r="Q458" s="2"/>
      <c r="R458" s="2"/>
      <c r="S458" s="2"/>
      <c r="T458" s="2"/>
      <c r="U458" s="2"/>
      <c r="V458" s="2"/>
      <c r="W458" s="2"/>
      <c r="X458" s="2"/>
      <c r="Y458" s="2"/>
      <c r="Z458" s="2"/>
    </row>
    <row r="459" ht="14.25" customHeight="1">
      <c r="A459" s="2"/>
      <c r="B459" s="2"/>
      <c r="C459" s="2"/>
      <c r="D459" s="2"/>
      <c r="E459" s="2"/>
      <c r="F459" s="2"/>
      <c r="G459" s="4"/>
      <c r="H459" s="4"/>
      <c r="I459" s="2"/>
      <c r="J459" s="2"/>
      <c r="K459" s="2"/>
      <c r="L459" s="2"/>
      <c r="M459" s="2"/>
      <c r="N459" s="2"/>
      <c r="O459" s="2"/>
      <c r="P459" s="2"/>
      <c r="Q459" s="2"/>
      <c r="R459" s="2"/>
      <c r="S459" s="2"/>
      <c r="T459" s="2"/>
      <c r="U459" s="2"/>
      <c r="V459" s="2"/>
      <c r="W459" s="2"/>
      <c r="X459" s="2"/>
      <c r="Y459" s="2"/>
      <c r="Z459" s="2"/>
    </row>
    <row r="460" ht="14.25" customHeight="1">
      <c r="A460" s="2"/>
      <c r="B460" s="2"/>
      <c r="C460" s="2"/>
      <c r="D460" s="2"/>
      <c r="E460" s="2"/>
      <c r="F460" s="2"/>
      <c r="G460" s="4"/>
      <c r="H460" s="4"/>
      <c r="I460" s="2"/>
      <c r="J460" s="2"/>
      <c r="K460" s="2"/>
      <c r="L460" s="2"/>
      <c r="M460" s="2"/>
      <c r="N460" s="2"/>
      <c r="O460" s="2"/>
      <c r="P460" s="2"/>
      <c r="Q460" s="2"/>
      <c r="R460" s="2"/>
      <c r="S460" s="2"/>
      <c r="T460" s="2"/>
      <c r="U460" s="2"/>
      <c r="V460" s="2"/>
      <c r="W460" s="2"/>
      <c r="X460" s="2"/>
      <c r="Y460" s="2"/>
      <c r="Z460" s="2"/>
    </row>
    <row r="461" ht="14.25" customHeight="1">
      <c r="A461" s="2"/>
      <c r="B461" s="2"/>
      <c r="C461" s="2"/>
      <c r="D461" s="2"/>
      <c r="E461" s="2"/>
      <c r="F461" s="2"/>
      <c r="G461" s="4"/>
      <c r="H461" s="4"/>
      <c r="I461" s="2"/>
      <c r="J461" s="2"/>
      <c r="K461" s="2"/>
      <c r="L461" s="2"/>
      <c r="M461" s="2"/>
      <c r="N461" s="2"/>
      <c r="O461" s="2"/>
      <c r="P461" s="2"/>
      <c r="Q461" s="2"/>
      <c r="R461" s="2"/>
      <c r="S461" s="2"/>
      <c r="T461" s="2"/>
      <c r="U461" s="2"/>
      <c r="V461" s="2"/>
      <c r="W461" s="2"/>
      <c r="X461" s="2"/>
      <c r="Y461" s="2"/>
      <c r="Z461" s="2"/>
    </row>
    <row r="462" ht="14.25" customHeight="1">
      <c r="A462" s="2"/>
      <c r="B462" s="2"/>
      <c r="C462" s="2"/>
      <c r="D462" s="2"/>
      <c r="E462" s="2"/>
      <c r="F462" s="2"/>
      <c r="G462" s="4"/>
      <c r="H462" s="4"/>
      <c r="I462" s="2"/>
      <c r="J462" s="2"/>
      <c r="K462" s="2"/>
      <c r="L462" s="2"/>
      <c r="M462" s="2"/>
      <c r="N462" s="2"/>
      <c r="O462" s="2"/>
      <c r="P462" s="2"/>
      <c r="Q462" s="2"/>
      <c r="R462" s="2"/>
      <c r="S462" s="2"/>
      <c r="T462" s="2"/>
      <c r="U462" s="2"/>
      <c r="V462" s="2"/>
      <c r="W462" s="2"/>
      <c r="X462" s="2"/>
      <c r="Y462" s="2"/>
      <c r="Z462" s="2"/>
    </row>
    <row r="463" ht="14.25" customHeight="1">
      <c r="A463" s="2"/>
      <c r="B463" s="2"/>
      <c r="C463" s="2"/>
      <c r="D463" s="2"/>
      <c r="E463" s="2"/>
      <c r="F463" s="2"/>
      <c r="G463" s="4"/>
      <c r="H463" s="4"/>
      <c r="I463" s="2"/>
      <c r="J463" s="2"/>
      <c r="K463" s="2"/>
      <c r="L463" s="2"/>
      <c r="M463" s="2"/>
      <c r="N463" s="2"/>
      <c r="O463" s="2"/>
      <c r="P463" s="2"/>
      <c r="Q463" s="2"/>
      <c r="R463" s="2"/>
      <c r="S463" s="2"/>
      <c r="T463" s="2"/>
      <c r="U463" s="2"/>
      <c r="V463" s="2"/>
      <c r="W463" s="2"/>
      <c r="X463" s="2"/>
      <c r="Y463" s="2"/>
      <c r="Z463" s="2"/>
    </row>
    <row r="464" ht="14.25" customHeight="1">
      <c r="A464" s="2"/>
      <c r="B464" s="2"/>
      <c r="C464" s="2"/>
      <c r="D464" s="2"/>
      <c r="E464" s="2"/>
      <c r="F464" s="2"/>
      <c r="G464" s="4"/>
      <c r="H464" s="4"/>
      <c r="I464" s="2"/>
      <c r="J464" s="2"/>
      <c r="K464" s="2"/>
      <c r="L464" s="2"/>
      <c r="M464" s="2"/>
      <c r="N464" s="2"/>
      <c r="O464" s="2"/>
      <c r="P464" s="2"/>
      <c r="Q464" s="2"/>
      <c r="R464" s="2"/>
      <c r="S464" s="2"/>
      <c r="T464" s="2"/>
      <c r="U464" s="2"/>
      <c r="V464" s="2"/>
      <c r="W464" s="2"/>
      <c r="X464" s="2"/>
      <c r="Y464" s="2"/>
      <c r="Z464" s="2"/>
    </row>
    <row r="465" ht="14.25" customHeight="1">
      <c r="A465" s="2"/>
      <c r="B465" s="2"/>
      <c r="C465" s="2"/>
      <c r="D465" s="2"/>
      <c r="E465" s="2"/>
      <c r="F465" s="2"/>
      <c r="G465" s="4"/>
      <c r="H465" s="4"/>
      <c r="I465" s="2"/>
      <c r="J465" s="2"/>
      <c r="K465" s="2"/>
      <c r="L465" s="2"/>
      <c r="M465" s="2"/>
      <c r="N465" s="2"/>
      <c r="O465" s="2"/>
      <c r="P465" s="2"/>
      <c r="Q465" s="2"/>
      <c r="R465" s="2"/>
      <c r="S465" s="2"/>
      <c r="T465" s="2"/>
      <c r="U465" s="2"/>
      <c r="V465" s="2"/>
      <c r="W465" s="2"/>
      <c r="X465" s="2"/>
      <c r="Y465" s="2"/>
      <c r="Z465" s="2"/>
    </row>
    <row r="466" ht="14.25" customHeight="1">
      <c r="A466" s="2"/>
      <c r="B466" s="2"/>
      <c r="C466" s="2"/>
      <c r="D466" s="2"/>
      <c r="E466" s="2"/>
      <c r="F466" s="2"/>
      <c r="G466" s="4"/>
      <c r="H466" s="4"/>
      <c r="I466" s="2"/>
      <c r="J466" s="2"/>
      <c r="K466" s="2"/>
      <c r="L466" s="2"/>
      <c r="M466" s="2"/>
      <c r="N466" s="2"/>
      <c r="O466" s="2"/>
      <c r="P466" s="2"/>
      <c r="Q466" s="2"/>
      <c r="R466" s="2"/>
      <c r="S466" s="2"/>
      <c r="T466" s="2"/>
      <c r="U466" s="2"/>
      <c r="V466" s="2"/>
      <c r="W466" s="2"/>
      <c r="X466" s="2"/>
      <c r="Y466" s="2"/>
      <c r="Z466" s="2"/>
    </row>
    <row r="467" ht="14.25" customHeight="1">
      <c r="A467" s="2"/>
      <c r="B467" s="2"/>
      <c r="C467" s="2"/>
      <c r="D467" s="2"/>
      <c r="E467" s="2"/>
      <c r="F467" s="2"/>
      <c r="G467" s="4"/>
      <c r="H467" s="4"/>
      <c r="I467" s="2"/>
      <c r="J467" s="2"/>
      <c r="K467" s="2"/>
      <c r="L467" s="2"/>
      <c r="M467" s="2"/>
      <c r="N467" s="2"/>
      <c r="O467" s="2"/>
      <c r="P467" s="2"/>
      <c r="Q467" s="2"/>
      <c r="R467" s="2"/>
      <c r="S467" s="2"/>
      <c r="T467" s="2"/>
      <c r="U467" s="2"/>
      <c r="V467" s="2"/>
      <c r="W467" s="2"/>
      <c r="X467" s="2"/>
      <c r="Y467" s="2"/>
      <c r="Z467" s="2"/>
    </row>
    <row r="468" ht="14.25" customHeight="1">
      <c r="A468" s="2"/>
      <c r="B468" s="2"/>
      <c r="C468" s="2"/>
      <c r="D468" s="2"/>
      <c r="E468" s="2"/>
      <c r="F468" s="2"/>
      <c r="G468" s="4"/>
      <c r="H468" s="4"/>
      <c r="I468" s="2"/>
      <c r="J468" s="2"/>
      <c r="K468" s="2"/>
      <c r="L468" s="2"/>
      <c r="M468" s="2"/>
      <c r="N468" s="2"/>
      <c r="O468" s="2"/>
      <c r="P468" s="2"/>
      <c r="Q468" s="2"/>
      <c r="R468" s="2"/>
      <c r="S468" s="2"/>
      <c r="T468" s="2"/>
      <c r="U468" s="2"/>
      <c r="V468" s="2"/>
      <c r="W468" s="2"/>
      <c r="X468" s="2"/>
      <c r="Y468" s="2"/>
      <c r="Z468" s="2"/>
    </row>
    <row r="469" ht="14.25" customHeight="1">
      <c r="A469" s="2"/>
      <c r="B469" s="2"/>
      <c r="C469" s="2"/>
      <c r="D469" s="2"/>
      <c r="E469" s="2"/>
      <c r="F469" s="2"/>
      <c r="G469" s="4"/>
      <c r="H469" s="4"/>
      <c r="I469" s="2"/>
      <c r="J469" s="2"/>
      <c r="K469" s="2"/>
      <c r="L469" s="2"/>
      <c r="M469" s="2"/>
      <c r="N469" s="2"/>
      <c r="O469" s="2"/>
      <c r="P469" s="2"/>
      <c r="Q469" s="2"/>
      <c r="R469" s="2"/>
      <c r="S469" s="2"/>
      <c r="T469" s="2"/>
      <c r="U469" s="2"/>
      <c r="V469" s="2"/>
      <c r="W469" s="2"/>
      <c r="X469" s="2"/>
      <c r="Y469" s="2"/>
      <c r="Z469" s="2"/>
    </row>
    <row r="470" ht="14.25" customHeight="1">
      <c r="A470" s="2"/>
      <c r="B470" s="2"/>
      <c r="C470" s="2"/>
      <c r="D470" s="2"/>
      <c r="E470" s="2"/>
      <c r="F470" s="2"/>
      <c r="G470" s="4"/>
      <c r="H470" s="4"/>
      <c r="I470" s="2"/>
      <c r="J470" s="2"/>
      <c r="K470" s="2"/>
      <c r="L470" s="2"/>
      <c r="M470" s="2"/>
      <c r="N470" s="2"/>
      <c r="O470" s="2"/>
      <c r="P470" s="2"/>
      <c r="Q470" s="2"/>
      <c r="R470" s="2"/>
      <c r="S470" s="2"/>
      <c r="T470" s="2"/>
      <c r="U470" s="2"/>
      <c r="V470" s="2"/>
      <c r="W470" s="2"/>
      <c r="X470" s="2"/>
      <c r="Y470" s="2"/>
      <c r="Z470" s="2"/>
    </row>
    <row r="471" ht="14.25" customHeight="1">
      <c r="A471" s="2"/>
      <c r="B471" s="2"/>
      <c r="C471" s="2"/>
      <c r="D471" s="2"/>
      <c r="E471" s="2"/>
      <c r="F471" s="2"/>
      <c r="G471" s="4"/>
      <c r="H471" s="4"/>
      <c r="I471" s="2"/>
      <c r="J471" s="2"/>
      <c r="K471" s="2"/>
      <c r="L471" s="2"/>
      <c r="M471" s="2"/>
      <c r="N471" s="2"/>
      <c r="O471" s="2"/>
      <c r="P471" s="2"/>
      <c r="Q471" s="2"/>
      <c r="R471" s="2"/>
      <c r="S471" s="2"/>
      <c r="T471" s="2"/>
      <c r="U471" s="2"/>
      <c r="V471" s="2"/>
      <c r="W471" s="2"/>
      <c r="X471" s="2"/>
      <c r="Y471" s="2"/>
      <c r="Z471" s="2"/>
    </row>
    <row r="472" ht="14.25" customHeight="1">
      <c r="A472" s="2"/>
      <c r="B472" s="2"/>
      <c r="C472" s="2"/>
      <c r="D472" s="2"/>
      <c r="E472" s="2"/>
      <c r="F472" s="2"/>
      <c r="G472" s="4"/>
      <c r="H472" s="4"/>
      <c r="I472" s="2"/>
      <c r="J472" s="2"/>
      <c r="K472" s="2"/>
      <c r="L472" s="2"/>
      <c r="M472" s="2"/>
      <c r="N472" s="2"/>
      <c r="O472" s="2"/>
      <c r="P472" s="2"/>
      <c r="Q472" s="2"/>
      <c r="R472" s="2"/>
      <c r="S472" s="2"/>
      <c r="T472" s="2"/>
      <c r="U472" s="2"/>
      <c r="V472" s="2"/>
      <c r="W472" s="2"/>
      <c r="X472" s="2"/>
      <c r="Y472" s="2"/>
      <c r="Z472" s="2"/>
    </row>
    <row r="473" ht="14.25" customHeight="1">
      <c r="A473" s="2"/>
      <c r="B473" s="2"/>
      <c r="C473" s="2"/>
      <c r="D473" s="2"/>
      <c r="E473" s="2"/>
      <c r="F473" s="2"/>
      <c r="G473" s="4"/>
      <c r="H473" s="4"/>
      <c r="I473" s="2"/>
      <c r="J473" s="2"/>
      <c r="K473" s="2"/>
      <c r="L473" s="2"/>
      <c r="M473" s="2"/>
      <c r="N473" s="2"/>
      <c r="O473" s="2"/>
      <c r="P473" s="2"/>
      <c r="Q473" s="2"/>
      <c r="R473" s="2"/>
      <c r="S473" s="2"/>
      <c r="T473" s="2"/>
      <c r="U473" s="2"/>
      <c r="V473" s="2"/>
      <c r="W473" s="2"/>
      <c r="X473" s="2"/>
      <c r="Y473" s="2"/>
      <c r="Z473" s="2"/>
    </row>
    <row r="474" ht="14.25" customHeight="1">
      <c r="A474" s="2"/>
      <c r="B474" s="2"/>
      <c r="C474" s="2"/>
      <c r="D474" s="2"/>
      <c r="E474" s="2"/>
      <c r="F474" s="2"/>
      <c r="G474" s="4"/>
      <c r="H474" s="4"/>
      <c r="I474" s="2"/>
      <c r="J474" s="2"/>
      <c r="K474" s="2"/>
      <c r="L474" s="2"/>
      <c r="M474" s="2"/>
      <c r="N474" s="2"/>
      <c r="O474" s="2"/>
      <c r="P474" s="2"/>
      <c r="Q474" s="2"/>
      <c r="R474" s="2"/>
      <c r="S474" s="2"/>
      <c r="T474" s="2"/>
      <c r="U474" s="2"/>
      <c r="V474" s="2"/>
      <c r="W474" s="2"/>
      <c r="X474" s="2"/>
      <c r="Y474" s="2"/>
      <c r="Z474" s="2"/>
    </row>
    <row r="475" ht="14.25" customHeight="1">
      <c r="A475" s="2"/>
      <c r="B475" s="2"/>
      <c r="C475" s="2"/>
      <c r="D475" s="2"/>
      <c r="E475" s="2"/>
      <c r="F475" s="2"/>
      <c r="G475" s="4"/>
      <c r="H475" s="4"/>
      <c r="I475" s="2"/>
      <c r="J475" s="2"/>
      <c r="K475" s="2"/>
      <c r="L475" s="2"/>
      <c r="M475" s="2"/>
      <c r="N475" s="2"/>
      <c r="O475" s="2"/>
      <c r="P475" s="2"/>
      <c r="Q475" s="2"/>
      <c r="R475" s="2"/>
      <c r="S475" s="2"/>
      <c r="T475" s="2"/>
      <c r="U475" s="2"/>
      <c r="V475" s="2"/>
      <c r="W475" s="2"/>
      <c r="X475" s="2"/>
      <c r="Y475" s="2"/>
      <c r="Z475" s="2"/>
    </row>
    <row r="476" ht="14.25" customHeight="1">
      <c r="A476" s="2"/>
      <c r="B476" s="2"/>
      <c r="C476" s="2"/>
      <c r="D476" s="2"/>
      <c r="E476" s="2"/>
      <c r="F476" s="2"/>
      <c r="G476" s="4"/>
      <c r="H476" s="4"/>
      <c r="I476" s="2"/>
      <c r="J476" s="2"/>
      <c r="K476" s="2"/>
      <c r="L476" s="2"/>
      <c r="M476" s="2"/>
      <c r="N476" s="2"/>
      <c r="O476" s="2"/>
      <c r="P476" s="2"/>
      <c r="Q476" s="2"/>
      <c r="R476" s="2"/>
      <c r="S476" s="2"/>
      <c r="T476" s="2"/>
      <c r="U476" s="2"/>
      <c r="V476" s="2"/>
      <c r="W476" s="2"/>
      <c r="X476" s="2"/>
      <c r="Y476" s="2"/>
      <c r="Z476" s="2"/>
    </row>
    <row r="477" ht="14.25" customHeight="1">
      <c r="A477" s="2"/>
      <c r="B477" s="2"/>
      <c r="C477" s="2"/>
      <c r="D477" s="2"/>
      <c r="E477" s="2"/>
      <c r="F477" s="2"/>
      <c r="G477" s="4"/>
      <c r="H477" s="4"/>
      <c r="I477" s="2"/>
      <c r="J477" s="2"/>
      <c r="K477" s="2"/>
      <c r="L477" s="2"/>
      <c r="M477" s="2"/>
      <c r="N477" s="2"/>
      <c r="O477" s="2"/>
      <c r="P477" s="2"/>
      <c r="Q477" s="2"/>
      <c r="R477" s="2"/>
      <c r="S477" s="2"/>
      <c r="T477" s="2"/>
      <c r="U477" s="2"/>
      <c r="V477" s="2"/>
      <c r="W477" s="2"/>
      <c r="X477" s="2"/>
      <c r="Y477" s="2"/>
      <c r="Z477" s="2"/>
    </row>
    <row r="478" ht="14.25" customHeight="1">
      <c r="A478" s="2"/>
      <c r="B478" s="2"/>
      <c r="C478" s="2"/>
      <c r="D478" s="2"/>
      <c r="E478" s="2"/>
      <c r="F478" s="2"/>
      <c r="G478" s="4"/>
      <c r="H478" s="4"/>
      <c r="I478" s="2"/>
      <c r="J478" s="2"/>
      <c r="K478" s="2"/>
      <c r="L478" s="2"/>
      <c r="M478" s="2"/>
      <c r="N478" s="2"/>
      <c r="O478" s="2"/>
      <c r="P478" s="2"/>
      <c r="Q478" s="2"/>
      <c r="R478" s="2"/>
      <c r="S478" s="2"/>
      <c r="T478" s="2"/>
      <c r="U478" s="2"/>
      <c r="V478" s="2"/>
      <c r="W478" s="2"/>
      <c r="X478" s="2"/>
      <c r="Y478" s="2"/>
      <c r="Z478" s="2"/>
    </row>
    <row r="479" ht="14.25" customHeight="1">
      <c r="A479" s="2"/>
      <c r="B479" s="2"/>
      <c r="C479" s="2"/>
      <c r="D479" s="2"/>
      <c r="E479" s="2"/>
      <c r="F479" s="2"/>
      <c r="G479" s="4"/>
      <c r="H479" s="4"/>
      <c r="I479" s="2"/>
      <c r="J479" s="2"/>
      <c r="K479" s="2"/>
      <c r="L479" s="2"/>
      <c r="M479" s="2"/>
      <c r="N479" s="2"/>
      <c r="O479" s="2"/>
      <c r="P479" s="2"/>
      <c r="Q479" s="2"/>
      <c r="R479" s="2"/>
      <c r="S479" s="2"/>
      <c r="T479" s="2"/>
      <c r="U479" s="2"/>
      <c r="V479" s="2"/>
      <c r="W479" s="2"/>
      <c r="X479" s="2"/>
      <c r="Y479" s="2"/>
      <c r="Z479" s="2"/>
    </row>
    <row r="480" ht="14.25" customHeight="1">
      <c r="A480" s="2"/>
      <c r="B480" s="2"/>
      <c r="C480" s="2"/>
      <c r="D480" s="2"/>
      <c r="E480" s="2"/>
      <c r="F480" s="2"/>
      <c r="G480" s="4"/>
      <c r="H480" s="4"/>
      <c r="I480" s="2"/>
      <c r="J480" s="2"/>
      <c r="K480" s="2"/>
      <c r="L480" s="2"/>
      <c r="M480" s="2"/>
      <c r="N480" s="2"/>
      <c r="O480" s="2"/>
      <c r="P480" s="2"/>
      <c r="Q480" s="2"/>
      <c r="R480" s="2"/>
      <c r="S480" s="2"/>
      <c r="T480" s="2"/>
      <c r="U480" s="2"/>
      <c r="V480" s="2"/>
      <c r="W480" s="2"/>
      <c r="X480" s="2"/>
      <c r="Y480" s="2"/>
      <c r="Z480" s="2"/>
    </row>
    <row r="481" ht="14.25" customHeight="1">
      <c r="A481" s="2"/>
      <c r="B481" s="2"/>
      <c r="C481" s="2"/>
      <c r="D481" s="2"/>
      <c r="E481" s="2"/>
      <c r="F481" s="2"/>
      <c r="G481" s="4"/>
      <c r="H481" s="4"/>
      <c r="I481" s="2"/>
      <c r="J481" s="2"/>
      <c r="K481" s="2"/>
      <c r="L481" s="2"/>
      <c r="M481" s="2"/>
      <c r="N481" s="2"/>
      <c r="O481" s="2"/>
      <c r="P481" s="2"/>
      <c r="Q481" s="2"/>
      <c r="R481" s="2"/>
      <c r="S481" s="2"/>
      <c r="T481" s="2"/>
      <c r="U481" s="2"/>
      <c r="V481" s="2"/>
      <c r="W481" s="2"/>
      <c r="X481" s="2"/>
      <c r="Y481" s="2"/>
      <c r="Z481" s="2"/>
    </row>
    <row r="482" ht="14.25" customHeight="1">
      <c r="A482" s="2"/>
      <c r="B482" s="2"/>
      <c r="C482" s="2"/>
      <c r="D482" s="2"/>
      <c r="E482" s="2"/>
      <c r="F482" s="2"/>
      <c r="G482" s="4"/>
      <c r="H482" s="4"/>
      <c r="I482" s="2"/>
      <c r="J482" s="2"/>
      <c r="K482" s="2"/>
      <c r="L482" s="2"/>
      <c r="M482" s="2"/>
      <c r="N482" s="2"/>
      <c r="O482" s="2"/>
      <c r="P482" s="2"/>
      <c r="Q482" s="2"/>
      <c r="R482" s="2"/>
      <c r="S482" s="2"/>
      <c r="T482" s="2"/>
      <c r="U482" s="2"/>
      <c r="V482" s="2"/>
      <c r="W482" s="2"/>
      <c r="X482" s="2"/>
      <c r="Y482" s="2"/>
      <c r="Z482" s="2"/>
    </row>
    <row r="483" ht="14.25" customHeight="1">
      <c r="A483" s="2"/>
      <c r="B483" s="2"/>
      <c r="C483" s="2"/>
      <c r="D483" s="2"/>
      <c r="E483" s="2"/>
      <c r="F483" s="2"/>
      <c r="G483" s="4"/>
      <c r="H483" s="4"/>
      <c r="I483" s="2"/>
      <c r="J483" s="2"/>
      <c r="K483" s="2"/>
      <c r="L483" s="2"/>
      <c r="M483" s="2"/>
      <c r="N483" s="2"/>
      <c r="O483" s="2"/>
      <c r="P483" s="2"/>
      <c r="Q483" s="2"/>
      <c r="R483" s="2"/>
      <c r="S483" s="2"/>
      <c r="T483" s="2"/>
      <c r="U483" s="2"/>
      <c r="V483" s="2"/>
      <c r="W483" s="2"/>
      <c r="X483" s="2"/>
      <c r="Y483" s="2"/>
      <c r="Z483" s="2"/>
    </row>
    <row r="484" ht="14.25" customHeight="1">
      <c r="A484" s="2"/>
      <c r="B484" s="2"/>
      <c r="C484" s="2"/>
      <c r="D484" s="2"/>
      <c r="E484" s="2"/>
      <c r="F484" s="2"/>
      <c r="G484" s="4"/>
      <c r="H484" s="4"/>
      <c r="I484" s="2"/>
      <c r="J484" s="2"/>
      <c r="K484" s="2"/>
      <c r="L484" s="2"/>
      <c r="M484" s="2"/>
      <c r="N484" s="2"/>
      <c r="O484" s="2"/>
      <c r="P484" s="2"/>
      <c r="Q484" s="2"/>
      <c r="R484" s="2"/>
      <c r="S484" s="2"/>
      <c r="T484" s="2"/>
      <c r="U484" s="2"/>
      <c r="V484" s="2"/>
      <c r="W484" s="2"/>
      <c r="X484" s="2"/>
      <c r="Y484" s="2"/>
      <c r="Z484" s="2"/>
    </row>
    <row r="485" ht="14.25" customHeight="1">
      <c r="A485" s="2"/>
      <c r="B485" s="2"/>
      <c r="C485" s="2"/>
      <c r="D485" s="2"/>
      <c r="E485" s="2"/>
      <c r="F485" s="2"/>
      <c r="G485" s="4"/>
      <c r="H485" s="4"/>
      <c r="I485" s="2"/>
      <c r="J485" s="2"/>
      <c r="K485" s="2"/>
      <c r="L485" s="2"/>
      <c r="M485" s="2"/>
      <c r="N485" s="2"/>
      <c r="O485" s="2"/>
      <c r="P485" s="2"/>
      <c r="Q485" s="2"/>
      <c r="R485" s="2"/>
      <c r="S485" s="2"/>
      <c r="T485" s="2"/>
      <c r="U485" s="2"/>
      <c r="V485" s="2"/>
      <c r="W485" s="2"/>
      <c r="X485" s="2"/>
      <c r="Y485" s="2"/>
      <c r="Z485" s="2"/>
    </row>
    <row r="486" ht="14.25" customHeight="1">
      <c r="A486" s="2"/>
      <c r="B486" s="2"/>
      <c r="C486" s="2"/>
      <c r="D486" s="2"/>
      <c r="E486" s="2"/>
      <c r="F486" s="2"/>
      <c r="G486" s="4"/>
      <c r="H486" s="4"/>
      <c r="I486" s="2"/>
      <c r="J486" s="2"/>
      <c r="K486" s="2"/>
      <c r="L486" s="2"/>
      <c r="M486" s="2"/>
      <c r="N486" s="2"/>
      <c r="O486" s="2"/>
      <c r="P486" s="2"/>
      <c r="Q486" s="2"/>
      <c r="R486" s="2"/>
      <c r="S486" s="2"/>
      <c r="T486" s="2"/>
      <c r="U486" s="2"/>
      <c r="V486" s="2"/>
      <c r="W486" s="2"/>
      <c r="X486" s="2"/>
      <c r="Y486" s="2"/>
      <c r="Z486" s="2"/>
    </row>
    <row r="487" ht="14.25" customHeight="1">
      <c r="A487" s="2"/>
      <c r="B487" s="2"/>
      <c r="C487" s="2"/>
      <c r="D487" s="2"/>
      <c r="E487" s="2"/>
      <c r="F487" s="2"/>
      <c r="G487" s="4"/>
      <c r="H487" s="4"/>
      <c r="I487" s="2"/>
      <c r="J487" s="2"/>
      <c r="K487" s="2"/>
      <c r="L487" s="2"/>
      <c r="M487" s="2"/>
      <c r="N487" s="2"/>
      <c r="O487" s="2"/>
      <c r="P487" s="2"/>
      <c r="Q487" s="2"/>
      <c r="R487" s="2"/>
      <c r="S487" s="2"/>
      <c r="T487" s="2"/>
      <c r="U487" s="2"/>
      <c r="V487" s="2"/>
      <c r="W487" s="2"/>
      <c r="X487" s="2"/>
      <c r="Y487" s="2"/>
      <c r="Z487" s="2"/>
    </row>
    <row r="488" ht="14.25" customHeight="1">
      <c r="A488" s="2"/>
      <c r="B488" s="2"/>
      <c r="C488" s="2"/>
      <c r="D488" s="2"/>
      <c r="E488" s="2"/>
      <c r="F488" s="2"/>
      <c r="G488" s="4"/>
      <c r="H488" s="4"/>
      <c r="I488" s="2"/>
      <c r="J488" s="2"/>
      <c r="K488" s="2"/>
      <c r="L488" s="2"/>
      <c r="M488" s="2"/>
      <c r="N488" s="2"/>
      <c r="O488" s="2"/>
      <c r="P488" s="2"/>
      <c r="Q488" s="2"/>
      <c r="R488" s="2"/>
      <c r="S488" s="2"/>
      <c r="T488" s="2"/>
      <c r="U488" s="2"/>
      <c r="V488" s="2"/>
      <c r="W488" s="2"/>
      <c r="X488" s="2"/>
      <c r="Y488" s="2"/>
      <c r="Z488" s="2"/>
    </row>
    <row r="489" ht="14.25" customHeight="1">
      <c r="A489" s="2"/>
      <c r="B489" s="2"/>
      <c r="C489" s="2"/>
      <c r="D489" s="2"/>
      <c r="E489" s="2"/>
      <c r="F489" s="2"/>
      <c r="G489" s="4"/>
      <c r="H489" s="4"/>
      <c r="I489" s="2"/>
      <c r="J489" s="2"/>
      <c r="K489" s="2"/>
      <c r="L489" s="2"/>
      <c r="M489" s="2"/>
      <c r="N489" s="2"/>
      <c r="O489" s="2"/>
      <c r="P489" s="2"/>
      <c r="Q489" s="2"/>
      <c r="R489" s="2"/>
      <c r="S489" s="2"/>
      <c r="T489" s="2"/>
      <c r="U489" s="2"/>
      <c r="V489" s="2"/>
      <c r="W489" s="2"/>
      <c r="X489" s="2"/>
      <c r="Y489" s="2"/>
      <c r="Z489" s="2"/>
    </row>
    <row r="490" ht="14.25" customHeight="1">
      <c r="A490" s="2"/>
      <c r="B490" s="2"/>
      <c r="C490" s="2"/>
      <c r="D490" s="2"/>
      <c r="E490" s="2"/>
      <c r="F490" s="2"/>
      <c r="G490" s="4"/>
      <c r="H490" s="4"/>
      <c r="I490" s="2"/>
      <c r="J490" s="2"/>
      <c r="K490" s="2"/>
      <c r="L490" s="2"/>
      <c r="M490" s="2"/>
      <c r="N490" s="2"/>
      <c r="O490" s="2"/>
      <c r="P490" s="2"/>
      <c r="Q490" s="2"/>
      <c r="R490" s="2"/>
      <c r="S490" s="2"/>
      <c r="T490" s="2"/>
      <c r="U490" s="2"/>
      <c r="V490" s="2"/>
      <c r="W490" s="2"/>
      <c r="X490" s="2"/>
      <c r="Y490" s="2"/>
      <c r="Z490" s="2"/>
    </row>
    <row r="491" ht="14.25" customHeight="1">
      <c r="A491" s="2"/>
      <c r="B491" s="2"/>
      <c r="C491" s="2"/>
      <c r="D491" s="2"/>
      <c r="E491" s="2"/>
      <c r="F491" s="2"/>
      <c r="G491" s="4"/>
      <c r="H491" s="4"/>
      <c r="I491" s="2"/>
      <c r="J491" s="2"/>
      <c r="K491" s="2"/>
      <c r="L491" s="2"/>
      <c r="M491" s="2"/>
      <c r="N491" s="2"/>
      <c r="O491" s="2"/>
      <c r="P491" s="2"/>
      <c r="Q491" s="2"/>
      <c r="R491" s="2"/>
      <c r="S491" s="2"/>
      <c r="T491" s="2"/>
      <c r="U491" s="2"/>
      <c r="V491" s="2"/>
      <c r="W491" s="2"/>
      <c r="X491" s="2"/>
      <c r="Y491" s="2"/>
      <c r="Z491" s="2"/>
    </row>
    <row r="492" ht="14.25" customHeight="1">
      <c r="A492" s="2"/>
      <c r="B492" s="2"/>
      <c r="C492" s="2"/>
      <c r="D492" s="2"/>
      <c r="E492" s="2"/>
      <c r="F492" s="2"/>
      <c r="G492" s="4"/>
      <c r="H492" s="4"/>
      <c r="I492" s="2"/>
      <c r="J492" s="2"/>
      <c r="K492" s="2"/>
      <c r="L492" s="2"/>
      <c r="M492" s="2"/>
      <c r="N492" s="2"/>
      <c r="O492" s="2"/>
      <c r="P492" s="2"/>
      <c r="Q492" s="2"/>
      <c r="R492" s="2"/>
      <c r="S492" s="2"/>
      <c r="T492" s="2"/>
      <c r="U492" s="2"/>
      <c r="V492" s="2"/>
      <c r="W492" s="2"/>
      <c r="X492" s="2"/>
      <c r="Y492" s="2"/>
      <c r="Z492" s="2"/>
    </row>
    <row r="493" ht="14.25" customHeight="1">
      <c r="A493" s="2"/>
      <c r="B493" s="2"/>
      <c r="C493" s="2"/>
      <c r="D493" s="2"/>
      <c r="E493" s="2"/>
      <c r="F493" s="2"/>
      <c r="G493" s="4"/>
      <c r="H493" s="4"/>
      <c r="I493" s="2"/>
      <c r="J493" s="2"/>
      <c r="K493" s="2"/>
      <c r="L493" s="2"/>
      <c r="M493" s="2"/>
      <c r="N493" s="2"/>
      <c r="O493" s="2"/>
      <c r="P493" s="2"/>
      <c r="Q493" s="2"/>
      <c r="R493" s="2"/>
      <c r="S493" s="2"/>
      <c r="T493" s="2"/>
      <c r="U493" s="2"/>
      <c r="V493" s="2"/>
      <c r="W493" s="2"/>
      <c r="X493" s="2"/>
      <c r="Y493" s="2"/>
      <c r="Z493" s="2"/>
    </row>
    <row r="494" ht="14.25" customHeight="1">
      <c r="A494" s="2"/>
      <c r="B494" s="2"/>
      <c r="C494" s="2"/>
      <c r="D494" s="2"/>
      <c r="E494" s="2"/>
      <c r="F494" s="2"/>
      <c r="G494" s="4"/>
      <c r="H494" s="4"/>
      <c r="I494" s="2"/>
      <c r="J494" s="2"/>
      <c r="K494" s="2"/>
      <c r="L494" s="2"/>
      <c r="M494" s="2"/>
      <c r="N494" s="2"/>
      <c r="O494" s="2"/>
      <c r="P494" s="2"/>
      <c r="Q494" s="2"/>
      <c r="R494" s="2"/>
      <c r="S494" s="2"/>
      <c r="T494" s="2"/>
      <c r="U494" s="2"/>
      <c r="V494" s="2"/>
      <c r="W494" s="2"/>
      <c r="X494" s="2"/>
      <c r="Y494" s="2"/>
      <c r="Z494" s="2"/>
    </row>
    <row r="495" ht="14.25" customHeight="1">
      <c r="A495" s="2"/>
      <c r="B495" s="2"/>
      <c r="C495" s="2"/>
      <c r="D495" s="2"/>
      <c r="E495" s="2"/>
      <c r="F495" s="2"/>
      <c r="G495" s="4"/>
      <c r="H495" s="4"/>
      <c r="I495" s="2"/>
      <c r="J495" s="2"/>
      <c r="K495" s="2"/>
      <c r="L495" s="2"/>
      <c r="M495" s="2"/>
      <c r="N495" s="2"/>
      <c r="O495" s="2"/>
      <c r="P495" s="2"/>
      <c r="Q495" s="2"/>
      <c r="R495" s="2"/>
      <c r="S495" s="2"/>
      <c r="T495" s="2"/>
      <c r="U495" s="2"/>
      <c r="V495" s="2"/>
      <c r="W495" s="2"/>
      <c r="X495" s="2"/>
      <c r="Y495" s="2"/>
      <c r="Z495" s="2"/>
    </row>
    <row r="496" ht="14.25" customHeight="1">
      <c r="A496" s="2"/>
      <c r="B496" s="2"/>
      <c r="C496" s="2"/>
      <c r="D496" s="2"/>
      <c r="E496" s="2"/>
      <c r="F496" s="2"/>
      <c r="G496" s="4"/>
      <c r="H496" s="4"/>
      <c r="I496" s="2"/>
      <c r="J496" s="2"/>
      <c r="K496" s="2"/>
      <c r="L496" s="2"/>
      <c r="M496" s="2"/>
      <c r="N496" s="2"/>
      <c r="O496" s="2"/>
      <c r="P496" s="2"/>
      <c r="Q496" s="2"/>
      <c r="R496" s="2"/>
      <c r="S496" s="2"/>
      <c r="T496" s="2"/>
      <c r="U496" s="2"/>
      <c r="V496" s="2"/>
      <c r="W496" s="2"/>
      <c r="X496" s="2"/>
      <c r="Y496" s="2"/>
      <c r="Z496" s="2"/>
    </row>
    <row r="497" ht="14.25" customHeight="1">
      <c r="A497" s="2"/>
      <c r="B497" s="2"/>
      <c r="C497" s="2"/>
      <c r="D497" s="2"/>
      <c r="E497" s="2"/>
      <c r="F497" s="2"/>
      <c r="G497" s="4"/>
      <c r="H497" s="4"/>
      <c r="I497" s="2"/>
      <c r="J497" s="2"/>
      <c r="K497" s="2"/>
      <c r="L497" s="2"/>
      <c r="M497" s="2"/>
      <c r="N497" s="2"/>
      <c r="O497" s="2"/>
      <c r="P497" s="2"/>
      <c r="Q497" s="2"/>
      <c r="R497" s="2"/>
      <c r="S497" s="2"/>
      <c r="T497" s="2"/>
      <c r="U497" s="2"/>
      <c r="V497" s="2"/>
      <c r="W497" s="2"/>
      <c r="X497" s="2"/>
      <c r="Y497" s="2"/>
      <c r="Z497" s="2"/>
    </row>
    <row r="498" ht="14.25" customHeight="1">
      <c r="A498" s="2"/>
      <c r="B498" s="2"/>
      <c r="C498" s="2"/>
      <c r="D498" s="2"/>
      <c r="E498" s="2"/>
      <c r="F498" s="2"/>
      <c r="G498" s="4"/>
      <c r="H498" s="4"/>
      <c r="I498" s="2"/>
      <c r="J498" s="2"/>
      <c r="K498" s="2"/>
      <c r="L498" s="2"/>
      <c r="M498" s="2"/>
      <c r="N498" s="2"/>
      <c r="O498" s="2"/>
      <c r="P498" s="2"/>
      <c r="Q498" s="2"/>
      <c r="R498" s="2"/>
      <c r="S498" s="2"/>
      <c r="T498" s="2"/>
      <c r="U498" s="2"/>
      <c r="V498" s="2"/>
      <c r="W498" s="2"/>
      <c r="X498" s="2"/>
      <c r="Y498" s="2"/>
      <c r="Z498" s="2"/>
    </row>
    <row r="499" ht="14.25" customHeight="1">
      <c r="A499" s="2"/>
      <c r="B499" s="2"/>
      <c r="C499" s="2"/>
      <c r="D499" s="2"/>
      <c r="E499" s="2"/>
      <c r="F499" s="2"/>
      <c r="G499" s="4"/>
      <c r="H499" s="4"/>
      <c r="I499" s="2"/>
      <c r="J499" s="2"/>
      <c r="K499" s="2"/>
      <c r="L499" s="2"/>
      <c r="M499" s="2"/>
      <c r="N499" s="2"/>
      <c r="O499" s="2"/>
      <c r="P499" s="2"/>
      <c r="Q499" s="2"/>
      <c r="R499" s="2"/>
      <c r="S499" s="2"/>
      <c r="T499" s="2"/>
      <c r="U499" s="2"/>
      <c r="V499" s="2"/>
      <c r="W499" s="2"/>
      <c r="X499" s="2"/>
      <c r="Y499" s="2"/>
      <c r="Z499" s="2"/>
    </row>
    <row r="500" ht="14.25" customHeight="1">
      <c r="A500" s="2"/>
      <c r="B500" s="2"/>
      <c r="C500" s="2"/>
      <c r="D500" s="2"/>
      <c r="E500" s="2"/>
      <c r="F500" s="2"/>
      <c r="G500" s="4"/>
      <c r="H500" s="4"/>
      <c r="I500" s="2"/>
      <c r="J500" s="2"/>
      <c r="K500" s="2"/>
      <c r="L500" s="2"/>
      <c r="M500" s="2"/>
      <c r="N500" s="2"/>
      <c r="O500" s="2"/>
      <c r="P500" s="2"/>
      <c r="Q500" s="2"/>
      <c r="R500" s="2"/>
      <c r="S500" s="2"/>
      <c r="T500" s="2"/>
      <c r="U500" s="2"/>
      <c r="V500" s="2"/>
      <c r="W500" s="2"/>
      <c r="X500" s="2"/>
      <c r="Y500" s="2"/>
      <c r="Z500" s="2"/>
    </row>
    <row r="501" ht="14.25" customHeight="1">
      <c r="A501" s="2"/>
      <c r="B501" s="2"/>
      <c r="C501" s="2"/>
      <c r="D501" s="2"/>
      <c r="E501" s="2"/>
      <c r="F501" s="2"/>
      <c r="G501" s="4"/>
      <c r="H501" s="4"/>
      <c r="I501" s="2"/>
      <c r="J501" s="2"/>
      <c r="K501" s="2"/>
      <c r="L501" s="2"/>
      <c r="M501" s="2"/>
      <c r="N501" s="2"/>
      <c r="O501" s="2"/>
      <c r="P501" s="2"/>
      <c r="Q501" s="2"/>
      <c r="R501" s="2"/>
      <c r="S501" s="2"/>
      <c r="T501" s="2"/>
      <c r="U501" s="2"/>
      <c r="V501" s="2"/>
      <c r="W501" s="2"/>
      <c r="X501" s="2"/>
      <c r="Y501" s="2"/>
      <c r="Z501" s="2"/>
    </row>
    <row r="502" ht="14.25" customHeight="1">
      <c r="A502" s="2"/>
      <c r="B502" s="2"/>
      <c r="C502" s="2"/>
      <c r="D502" s="2"/>
      <c r="E502" s="2"/>
      <c r="F502" s="2"/>
      <c r="G502" s="4"/>
      <c r="H502" s="4"/>
      <c r="I502" s="2"/>
      <c r="J502" s="2"/>
      <c r="K502" s="2"/>
      <c r="L502" s="2"/>
      <c r="M502" s="2"/>
      <c r="N502" s="2"/>
      <c r="O502" s="2"/>
      <c r="P502" s="2"/>
      <c r="Q502" s="2"/>
      <c r="R502" s="2"/>
      <c r="S502" s="2"/>
      <c r="T502" s="2"/>
      <c r="U502" s="2"/>
      <c r="V502" s="2"/>
      <c r="W502" s="2"/>
      <c r="X502" s="2"/>
      <c r="Y502" s="2"/>
      <c r="Z502" s="2"/>
    </row>
    <row r="503" ht="14.25" customHeight="1">
      <c r="A503" s="2"/>
      <c r="B503" s="2"/>
      <c r="C503" s="2"/>
      <c r="D503" s="2"/>
      <c r="E503" s="2"/>
      <c r="F503" s="2"/>
      <c r="G503" s="4"/>
      <c r="H503" s="4"/>
      <c r="I503" s="2"/>
      <c r="J503" s="2"/>
      <c r="K503" s="2"/>
      <c r="L503" s="2"/>
      <c r="M503" s="2"/>
      <c r="N503" s="2"/>
      <c r="O503" s="2"/>
      <c r="P503" s="2"/>
      <c r="Q503" s="2"/>
      <c r="R503" s="2"/>
      <c r="S503" s="2"/>
      <c r="T503" s="2"/>
      <c r="U503" s="2"/>
      <c r="V503" s="2"/>
      <c r="W503" s="2"/>
      <c r="X503" s="2"/>
      <c r="Y503" s="2"/>
      <c r="Z503" s="2"/>
    </row>
    <row r="504" ht="14.25" customHeight="1">
      <c r="A504" s="2"/>
      <c r="B504" s="2"/>
      <c r="C504" s="2"/>
      <c r="D504" s="2"/>
      <c r="E504" s="2"/>
      <c r="F504" s="2"/>
      <c r="G504" s="4"/>
      <c r="H504" s="4"/>
      <c r="I504" s="2"/>
      <c r="J504" s="2"/>
      <c r="K504" s="2"/>
      <c r="L504" s="2"/>
      <c r="M504" s="2"/>
      <c r="N504" s="2"/>
      <c r="O504" s="2"/>
      <c r="P504" s="2"/>
      <c r="Q504" s="2"/>
      <c r="R504" s="2"/>
      <c r="S504" s="2"/>
      <c r="T504" s="2"/>
      <c r="U504" s="2"/>
      <c r="V504" s="2"/>
      <c r="W504" s="2"/>
      <c r="X504" s="2"/>
      <c r="Y504" s="2"/>
      <c r="Z504" s="2"/>
    </row>
    <row r="505" ht="14.25" customHeight="1">
      <c r="A505" s="2"/>
      <c r="B505" s="2"/>
      <c r="C505" s="2"/>
      <c r="D505" s="2"/>
      <c r="E505" s="2"/>
      <c r="F505" s="2"/>
      <c r="G505" s="4"/>
      <c r="H505" s="4"/>
      <c r="I505" s="2"/>
      <c r="J505" s="2"/>
      <c r="K505" s="2"/>
      <c r="L505" s="2"/>
      <c r="M505" s="2"/>
      <c r="N505" s="2"/>
      <c r="O505" s="2"/>
      <c r="P505" s="2"/>
      <c r="Q505" s="2"/>
      <c r="R505" s="2"/>
      <c r="S505" s="2"/>
      <c r="T505" s="2"/>
      <c r="U505" s="2"/>
      <c r="V505" s="2"/>
      <c r="W505" s="2"/>
      <c r="X505" s="2"/>
      <c r="Y505" s="2"/>
      <c r="Z505" s="2"/>
    </row>
    <row r="506" ht="14.25" customHeight="1">
      <c r="A506" s="2"/>
      <c r="B506" s="2"/>
      <c r="C506" s="2"/>
      <c r="D506" s="2"/>
      <c r="E506" s="2"/>
      <c r="F506" s="2"/>
      <c r="G506" s="4"/>
      <c r="H506" s="4"/>
      <c r="I506" s="2"/>
      <c r="J506" s="2"/>
      <c r="K506" s="2"/>
      <c r="L506" s="2"/>
      <c r="M506" s="2"/>
      <c r="N506" s="2"/>
      <c r="O506" s="2"/>
      <c r="P506" s="2"/>
      <c r="Q506" s="2"/>
      <c r="R506" s="2"/>
      <c r="S506" s="2"/>
      <c r="T506" s="2"/>
      <c r="U506" s="2"/>
      <c r="V506" s="2"/>
      <c r="W506" s="2"/>
      <c r="X506" s="2"/>
      <c r="Y506" s="2"/>
      <c r="Z506" s="2"/>
    </row>
    <row r="507" ht="14.25" customHeight="1">
      <c r="A507" s="2"/>
      <c r="B507" s="2"/>
      <c r="C507" s="2"/>
      <c r="D507" s="2"/>
      <c r="E507" s="2"/>
      <c r="F507" s="2"/>
      <c r="G507" s="4"/>
      <c r="H507" s="4"/>
      <c r="I507" s="2"/>
      <c r="J507" s="2"/>
      <c r="K507" s="2"/>
      <c r="L507" s="2"/>
      <c r="M507" s="2"/>
      <c r="N507" s="2"/>
      <c r="O507" s="2"/>
      <c r="P507" s="2"/>
      <c r="Q507" s="2"/>
      <c r="R507" s="2"/>
      <c r="S507" s="2"/>
      <c r="T507" s="2"/>
      <c r="U507" s="2"/>
      <c r="V507" s="2"/>
      <c r="W507" s="2"/>
      <c r="X507" s="2"/>
      <c r="Y507" s="2"/>
      <c r="Z507" s="2"/>
    </row>
    <row r="508" ht="14.25" customHeight="1">
      <c r="A508" s="2"/>
      <c r="B508" s="2"/>
      <c r="C508" s="2"/>
      <c r="D508" s="2"/>
      <c r="E508" s="2"/>
      <c r="F508" s="2"/>
      <c r="G508" s="4"/>
      <c r="H508" s="4"/>
      <c r="I508" s="2"/>
      <c r="J508" s="2"/>
      <c r="K508" s="2"/>
      <c r="L508" s="2"/>
      <c r="M508" s="2"/>
      <c r="N508" s="2"/>
      <c r="O508" s="2"/>
      <c r="P508" s="2"/>
      <c r="Q508" s="2"/>
      <c r="R508" s="2"/>
      <c r="S508" s="2"/>
      <c r="T508" s="2"/>
      <c r="U508" s="2"/>
      <c r="V508" s="2"/>
      <c r="W508" s="2"/>
      <c r="X508" s="2"/>
      <c r="Y508" s="2"/>
      <c r="Z508" s="2"/>
    </row>
    <row r="509" ht="14.25" customHeight="1">
      <c r="A509" s="2"/>
      <c r="B509" s="2"/>
      <c r="C509" s="2"/>
      <c r="D509" s="2"/>
      <c r="E509" s="2"/>
      <c r="F509" s="2"/>
      <c r="G509" s="4"/>
      <c r="H509" s="4"/>
      <c r="I509" s="2"/>
      <c r="J509" s="2"/>
      <c r="K509" s="2"/>
      <c r="L509" s="2"/>
      <c r="M509" s="2"/>
      <c r="N509" s="2"/>
      <c r="O509" s="2"/>
      <c r="P509" s="2"/>
      <c r="Q509" s="2"/>
      <c r="R509" s="2"/>
      <c r="S509" s="2"/>
      <c r="T509" s="2"/>
      <c r="U509" s="2"/>
      <c r="V509" s="2"/>
      <c r="W509" s="2"/>
      <c r="X509" s="2"/>
      <c r="Y509" s="2"/>
      <c r="Z509" s="2"/>
    </row>
    <row r="510" ht="14.25" customHeight="1">
      <c r="A510" s="2"/>
      <c r="B510" s="2"/>
      <c r="C510" s="2"/>
      <c r="D510" s="2"/>
      <c r="E510" s="2"/>
      <c r="F510" s="2"/>
      <c r="G510" s="4"/>
      <c r="H510" s="4"/>
      <c r="I510" s="2"/>
      <c r="J510" s="2"/>
      <c r="K510" s="2"/>
      <c r="L510" s="2"/>
      <c r="M510" s="2"/>
      <c r="N510" s="2"/>
      <c r="O510" s="2"/>
      <c r="P510" s="2"/>
      <c r="Q510" s="2"/>
      <c r="R510" s="2"/>
      <c r="S510" s="2"/>
      <c r="T510" s="2"/>
      <c r="U510" s="2"/>
      <c r="V510" s="2"/>
      <c r="W510" s="2"/>
      <c r="X510" s="2"/>
      <c r="Y510" s="2"/>
      <c r="Z510" s="2"/>
    </row>
    <row r="511" ht="14.25" customHeight="1">
      <c r="A511" s="2"/>
      <c r="B511" s="2"/>
      <c r="C511" s="2"/>
      <c r="D511" s="2"/>
      <c r="E511" s="2"/>
      <c r="F511" s="2"/>
      <c r="G511" s="4"/>
      <c r="H511" s="4"/>
      <c r="I511" s="2"/>
      <c r="J511" s="2"/>
      <c r="K511" s="2"/>
      <c r="L511" s="2"/>
      <c r="M511" s="2"/>
      <c r="N511" s="2"/>
      <c r="O511" s="2"/>
      <c r="P511" s="2"/>
      <c r="Q511" s="2"/>
      <c r="R511" s="2"/>
      <c r="S511" s="2"/>
      <c r="T511" s="2"/>
      <c r="U511" s="2"/>
      <c r="V511" s="2"/>
      <c r="W511" s="2"/>
      <c r="X511" s="2"/>
      <c r="Y511" s="2"/>
      <c r="Z511" s="2"/>
    </row>
    <row r="512" ht="14.25" customHeight="1">
      <c r="A512" s="2"/>
      <c r="B512" s="2"/>
      <c r="C512" s="2"/>
      <c r="D512" s="2"/>
      <c r="E512" s="2"/>
      <c r="F512" s="2"/>
      <c r="G512" s="4"/>
      <c r="H512" s="4"/>
      <c r="I512" s="2"/>
      <c r="J512" s="2"/>
      <c r="K512" s="2"/>
      <c r="L512" s="2"/>
      <c r="M512" s="2"/>
      <c r="N512" s="2"/>
      <c r="O512" s="2"/>
      <c r="P512" s="2"/>
      <c r="Q512" s="2"/>
      <c r="R512" s="2"/>
      <c r="S512" s="2"/>
      <c r="T512" s="2"/>
      <c r="U512" s="2"/>
      <c r="V512" s="2"/>
      <c r="W512" s="2"/>
      <c r="X512" s="2"/>
      <c r="Y512" s="2"/>
      <c r="Z512" s="2"/>
    </row>
    <row r="513" ht="14.25" customHeight="1">
      <c r="A513" s="2"/>
      <c r="B513" s="2"/>
      <c r="C513" s="2"/>
      <c r="D513" s="2"/>
      <c r="E513" s="2"/>
      <c r="F513" s="2"/>
      <c r="G513" s="4"/>
      <c r="H513" s="4"/>
      <c r="I513" s="2"/>
      <c r="J513" s="2"/>
      <c r="K513" s="2"/>
      <c r="L513" s="2"/>
      <c r="M513" s="2"/>
      <c r="N513" s="2"/>
      <c r="O513" s="2"/>
      <c r="P513" s="2"/>
      <c r="Q513" s="2"/>
      <c r="R513" s="2"/>
      <c r="S513" s="2"/>
      <c r="T513" s="2"/>
      <c r="U513" s="2"/>
      <c r="V513" s="2"/>
      <c r="W513" s="2"/>
      <c r="X513" s="2"/>
      <c r="Y513" s="2"/>
      <c r="Z513" s="2"/>
    </row>
    <row r="514" ht="14.25" customHeight="1">
      <c r="A514" s="2"/>
      <c r="B514" s="2"/>
      <c r="C514" s="2"/>
      <c r="D514" s="2"/>
      <c r="E514" s="2"/>
      <c r="F514" s="2"/>
      <c r="G514" s="4"/>
      <c r="H514" s="4"/>
      <c r="I514" s="2"/>
      <c r="J514" s="2"/>
      <c r="K514" s="2"/>
      <c r="L514" s="2"/>
      <c r="M514" s="2"/>
      <c r="N514" s="2"/>
      <c r="O514" s="2"/>
      <c r="P514" s="2"/>
      <c r="Q514" s="2"/>
      <c r="R514" s="2"/>
      <c r="S514" s="2"/>
      <c r="T514" s="2"/>
      <c r="U514" s="2"/>
      <c r="V514" s="2"/>
      <c r="W514" s="2"/>
      <c r="X514" s="2"/>
      <c r="Y514" s="2"/>
      <c r="Z514" s="2"/>
    </row>
    <row r="515" ht="14.25" customHeight="1">
      <c r="A515" s="2"/>
      <c r="B515" s="2"/>
      <c r="C515" s="2"/>
      <c r="D515" s="2"/>
      <c r="E515" s="2"/>
      <c r="F515" s="2"/>
      <c r="G515" s="4"/>
      <c r="H515" s="4"/>
      <c r="I515" s="2"/>
      <c r="J515" s="2"/>
      <c r="K515" s="2"/>
      <c r="L515" s="2"/>
      <c r="M515" s="2"/>
      <c r="N515" s="2"/>
      <c r="O515" s="2"/>
      <c r="P515" s="2"/>
      <c r="Q515" s="2"/>
      <c r="R515" s="2"/>
      <c r="S515" s="2"/>
      <c r="T515" s="2"/>
      <c r="U515" s="2"/>
      <c r="V515" s="2"/>
      <c r="W515" s="2"/>
      <c r="X515" s="2"/>
      <c r="Y515" s="2"/>
      <c r="Z515" s="2"/>
    </row>
    <row r="516" ht="14.25" customHeight="1">
      <c r="A516" s="2"/>
      <c r="B516" s="2"/>
      <c r="C516" s="2"/>
      <c r="D516" s="2"/>
      <c r="E516" s="2"/>
      <c r="F516" s="2"/>
      <c r="G516" s="4"/>
      <c r="H516" s="4"/>
      <c r="I516" s="2"/>
      <c r="J516" s="2"/>
      <c r="K516" s="2"/>
      <c r="L516" s="2"/>
      <c r="M516" s="2"/>
      <c r="N516" s="2"/>
      <c r="O516" s="2"/>
      <c r="P516" s="2"/>
      <c r="Q516" s="2"/>
      <c r="R516" s="2"/>
      <c r="S516" s="2"/>
      <c r="T516" s="2"/>
      <c r="U516" s="2"/>
      <c r="V516" s="2"/>
      <c r="W516" s="2"/>
      <c r="X516" s="2"/>
      <c r="Y516" s="2"/>
      <c r="Z516" s="2"/>
    </row>
    <row r="517" ht="14.25" customHeight="1">
      <c r="A517" s="2"/>
      <c r="B517" s="2"/>
      <c r="C517" s="2"/>
      <c r="D517" s="2"/>
      <c r="E517" s="2"/>
      <c r="F517" s="2"/>
      <c r="G517" s="4"/>
      <c r="H517" s="4"/>
      <c r="I517" s="2"/>
      <c r="J517" s="2"/>
      <c r="K517" s="2"/>
      <c r="L517" s="2"/>
      <c r="M517" s="2"/>
      <c r="N517" s="2"/>
      <c r="O517" s="2"/>
      <c r="P517" s="2"/>
      <c r="Q517" s="2"/>
      <c r="R517" s="2"/>
      <c r="S517" s="2"/>
      <c r="T517" s="2"/>
      <c r="U517" s="2"/>
      <c r="V517" s="2"/>
      <c r="W517" s="2"/>
      <c r="X517" s="2"/>
      <c r="Y517" s="2"/>
      <c r="Z517" s="2"/>
    </row>
    <row r="518" ht="14.25" customHeight="1">
      <c r="A518" s="2"/>
      <c r="B518" s="2"/>
      <c r="C518" s="2"/>
      <c r="D518" s="2"/>
      <c r="E518" s="2"/>
      <c r="F518" s="2"/>
      <c r="G518" s="4"/>
      <c r="H518" s="4"/>
      <c r="I518" s="2"/>
      <c r="J518" s="2"/>
      <c r="K518" s="2"/>
      <c r="L518" s="2"/>
      <c r="M518" s="2"/>
      <c r="N518" s="2"/>
      <c r="O518" s="2"/>
      <c r="P518" s="2"/>
      <c r="Q518" s="2"/>
      <c r="R518" s="2"/>
      <c r="S518" s="2"/>
      <c r="T518" s="2"/>
      <c r="U518" s="2"/>
      <c r="V518" s="2"/>
      <c r="W518" s="2"/>
      <c r="X518" s="2"/>
      <c r="Y518" s="2"/>
      <c r="Z518" s="2"/>
    </row>
    <row r="519" ht="14.25" customHeight="1">
      <c r="A519" s="2"/>
      <c r="B519" s="2"/>
      <c r="C519" s="2"/>
      <c r="D519" s="2"/>
      <c r="E519" s="2"/>
      <c r="F519" s="2"/>
      <c r="G519" s="4"/>
      <c r="H519" s="4"/>
      <c r="I519" s="2"/>
      <c r="J519" s="2"/>
      <c r="K519" s="2"/>
      <c r="L519" s="2"/>
      <c r="M519" s="2"/>
      <c r="N519" s="2"/>
      <c r="O519" s="2"/>
      <c r="P519" s="2"/>
      <c r="Q519" s="2"/>
      <c r="R519" s="2"/>
      <c r="S519" s="2"/>
      <c r="T519" s="2"/>
      <c r="U519" s="2"/>
      <c r="V519" s="2"/>
      <c r="W519" s="2"/>
      <c r="X519" s="2"/>
      <c r="Y519" s="2"/>
      <c r="Z519" s="2"/>
    </row>
    <row r="520" ht="14.25" customHeight="1">
      <c r="A520" s="2"/>
      <c r="B520" s="2"/>
      <c r="C520" s="2"/>
      <c r="D520" s="2"/>
      <c r="E520" s="2"/>
      <c r="F520" s="2"/>
      <c r="G520" s="4"/>
      <c r="H520" s="4"/>
      <c r="I520" s="2"/>
      <c r="J520" s="2"/>
      <c r="K520" s="2"/>
      <c r="L520" s="2"/>
      <c r="M520" s="2"/>
      <c r="N520" s="2"/>
      <c r="O520" s="2"/>
      <c r="P520" s="2"/>
      <c r="Q520" s="2"/>
      <c r="R520" s="2"/>
      <c r="S520" s="2"/>
      <c r="T520" s="2"/>
      <c r="U520" s="2"/>
      <c r="V520" s="2"/>
      <c r="W520" s="2"/>
      <c r="X520" s="2"/>
      <c r="Y520" s="2"/>
      <c r="Z520" s="2"/>
    </row>
    <row r="521" ht="14.25" customHeight="1">
      <c r="A521" s="2"/>
      <c r="B521" s="2"/>
      <c r="C521" s="2"/>
      <c r="D521" s="2"/>
      <c r="E521" s="2"/>
      <c r="F521" s="2"/>
      <c r="G521" s="4"/>
      <c r="H521" s="4"/>
      <c r="I521" s="2"/>
      <c r="J521" s="2"/>
      <c r="K521" s="2"/>
      <c r="L521" s="2"/>
      <c r="M521" s="2"/>
      <c r="N521" s="2"/>
      <c r="O521" s="2"/>
      <c r="P521" s="2"/>
      <c r="Q521" s="2"/>
      <c r="R521" s="2"/>
      <c r="S521" s="2"/>
      <c r="T521" s="2"/>
      <c r="U521" s="2"/>
      <c r="V521" s="2"/>
      <c r="W521" s="2"/>
      <c r="X521" s="2"/>
      <c r="Y521" s="2"/>
      <c r="Z521" s="2"/>
    </row>
    <row r="522" ht="14.25" customHeight="1">
      <c r="A522" s="2"/>
      <c r="B522" s="2"/>
      <c r="C522" s="2"/>
      <c r="D522" s="2"/>
      <c r="E522" s="2"/>
      <c r="F522" s="2"/>
      <c r="G522" s="4"/>
      <c r="H522" s="4"/>
      <c r="I522" s="2"/>
      <c r="J522" s="2"/>
      <c r="K522" s="2"/>
      <c r="L522" s="2"/>
      <c r="M522" s="2"/>
      <c r="N522" s="2"/>
      <c r="O522" s="2"/>
      <c r="P522" s="2"/>
      <c r="Q522" s="2"/>
      <c r="R522" s="2"/>
      <c r="S522" s="2"/>
      <c r="T522" s="2"/>
      <c r="U522" s="2"/>
      <c r="V522" s="2"/>
      <c r="W522" s="2"/>
      <c r="X522" s="2"/>
      <c r="Y522" s="2"/>
      <c r="Z522" s="2"/>
    </row>
    <row r="523" ht="14.25" customHeight="1">
      <c r="A523" s="2"/>
      <c r="B523" s="2"/>
      <c r="C523" s="2"/>
      <c r="D523" s="2"/>
      <c r="E523" s="2"/>
      <c r="F523" s="2"/>
      <c r="G523" s="4"/>
      <c r="H523" s="4"/>
      <c r="I523" s="2"/>
      <c r="J523" s="2"/>
      <c r="K523" s="2"/>
      <c r="L523" s="2"/>
      <c r="M523" s="2"/>
      <c r="N523" s="2"/>
      <c r="O523" s="2"/>
      <c r="P523" s="2"/>
      <c r="Q523" s="2"/>
      <c r="R523" s="2"/>
      <c r="S523" s="2"/>
      <c r="T523" s="2"/>
      <c r="U523" s="2"/>
      <c r="V523" s="2"/>
      <c r="W523" s="2"/>
      <c r="X523" s="2"/>
      <c r="Y523" s="2"/>
      <c r="Z523" s="2"/>
    </row>
    <row r="524" ht="14.25" customHeight="1">
      <c r="A524" s="2"/>
      <c r="B524" s="2"/>
      <c r="C524" s="2"/>
      <c r="D524" s="2"/>
      <c r="E524" s="2"/>
      <c r="F524" s="2"/>
      <c r="G524" s="4"/>
      <c r="H524" s="4"/>
      <c r="I524" s="2"/>
      <c r="J524" s="2"/>
      <c r="K524" s="2"/>
      <c r="L524" s="2"/>
      <c r="M524" s="2"/>
      <c r="N524" s="2"/>
      <c r="O524" s="2"/>
      <c r="P524" s="2"/>
      <c r="Q524" s="2"/>
      <c r="R524" s="2"/>
      <c r="S524" s="2"/>
      <c r="T524" s="2"/>
      <c r="U524" s="2"/>
      <c r="V524" s="2"/>
      <c r="W524" s="2"/>
      <c r="X524" s="2"/>
      <c r="Y524" s="2"/>
      <c r="Z524" s="2"/>
    </row>
    <row r="525" ht="14.25" customHeight="1">
      <c r="A525" s="2"/>
      <c r="B525" s="2"/>
      <c r="C525" s="2"/>
      <c r="D525" s="2"/>
      <c r="E525" s="2"/>
      <c r="F525" s="2"/>
      <c r="G525" s="4"/>
      <c r="H525" s="4"/>
      <c r="I525" s="2"/>
      <c r="J525" s="2"/>
      <c r="K525" s="2"/>
      <c r="L525" s="2"/>
      <c r="M525" s="2"/>
      <c r="N525" s="2"/>
      <c r="O525" s="2"/>
      <c r="P525" s="2"/>
      <c r="Q525" s="2"/>
      <c r="R525" s="2"/>
      <c r="S525" s="2"/>
      <c r="T525" s="2"/>
      <c r="U525" s="2"/>
      <c r="V525" s="2"/>
      <c r="W525" s="2"/>
      <c r="X525" s="2"/>
      <c r="Y525" s="2"/>
      <c r="Z525" s="2"/>
    </row>
    <row r="526" ht="14.25" customHeight="1">
      <c r="A526" s="2"/>
      <c r="B526" s="2"/>
      <c r="C526" s="2"/>
      <c r="D526" s="2"/>
      <c r="E526" s="2"/>
      <c r="F526" s="2"/>
      <c r="G526" s="4"/>
      <c r="H526" s="4"/>
      <c r="I526" s="2"/>
      <c r="J526" s="2"/>
      <c r="K526" s="2"/>
      <c r="L526" s="2"/>
      <c r="M526" s="2"/>
      <c r="N526" s="2"/>
      <c r="O526" s="2"/>
      <c r="P526" s="2"/>
      <c r="Q526" s="2"/>
      <c r="R526" s="2"/>
      <c r="S526" s="2"/>
      <c r="T526" s="2"/>
      <c r="U526" s="2"/>
      <c r="V526" s="2"/>
      <c r="W526" s="2"/>
      <c r="X526" s="2"/>
      <c r="Y526" s="2"/>
      <c r="Z526" s="2"/>
    </row>
    <row r="527" ht="14.25" customHeight="1">
      <c r="A527" s="2"/>
      <c r="B527" s="2"/>
      <c r="C527" s="2"/>
      <c r="D527" s="2"/>
      <c r="E527" s="2"/>
      <c r="F527" s="2"/>
      <c r="G527" s="4"/>
      <c r="H527" s="4"/>
      <c r="I527" s="2"/>
      <c r="J527" s="2"/>
      <c r="K527" s="2"/>
      <c r="L527" s="2"/>
      <c r="M527" s="2"/>
      <c r="N527" s="2"/>
      <c r="O527" s="2"/>
      <c r="P527" s="2"/>
      <c r="Q527" s="2"/>
      <c r="R527" s="2"/>
      <c r="S527" s="2"/>
      <c r="T527" s="2"/>
      <c r="U527" s="2"/>
      <c r="V527" s="2"/>
      <c r="W527" s="2"/>
      <c r="X527" s="2"/>
      <c r="Y527" s="2"/>
      <c r="Z527" s="2"/>
    </row>
    <row r="528" ht="14.25" customHeight="1">
      <c r="A528" s="2"/>
      <c r="B528" s="2"/>
      <c r="C528" s="2"/>
      <c r="D528" s="2"/>
      <c r="E528" s="2"/>
      <c r="F528" s="2"/>
      <c r="G528" s="4"/>
      <c r="H528" s="4"/>
      <c r="I528" s="2"/>
      <c r="J528" s="2"/>
      <c r="K528" s="2"/>
      <c r="L528" s="2"/>
      <c r="M528" s="2"/>
      <c r="N528" s="2"/>
      <c r="O528" s="2"/>
      <c r="P528" s="2"/>
      <c r="Q528" s="2"/>
      <c r="R528" s="2"/>
      <c r="S528" s="2"/>
      <c r="T528" s="2"/>
      <c r="U528" s="2"/>
      <c r="V528" s="2"/>
      <c r="W528" s="2"/>
      <c r="X528" s="2"/>
      <c r="Y528" s="2"/>
      <c r="Z528" s="2"/>
    </row>
    <row r="529" ht="14.25" customHeight="1">
      <c r="A529" s="2"/>
      <c r="B529" s="2"/>
      <c r="C529" s="2"/>
      <c r="D529" s="2"/>
      <c r="E529" s="2"/>
      <c r="F529" s="2"/>
      <c r="G529" s="4"/>
      <c r="H529" s="4"/>
      <c r="I529" s="2"/>
      <c r="J529" s="2"/>
      <c r="K529" s="2"/>
      <c r="L529" s="2"/>
      <c r="M529" s="2"/>
      <c r="N529" s="2"/>
      <c r="O529" s="2"/>
      <c r="P529" s="2"/>
      <c r="Q529" s="2"/>
      <c r="R529" s="2"/>
      <c r="S529" s="2"/>
      <c r="T529" s="2"/>
      <c r="U529" s="2"/>
      <c r="V529" s="2"/>
      <c r="W529" s="2"/>
      <c r="X529" s="2"/>
      <c r="Y529" s="2"/>
      <c r="Z529" s="2"/>
    </row>
    <row r="530" ht="14.25" customHeight="1">
      <c r="A530" s="2"/>
      <c r="B530" s="2"/>
      <c r="C530" s="2"/>
      <c r="D530" s="2"/>
      <c r="E530" s="2"/>
      <c r="F530" s="2"/>
      <c r="G530" s="4"/>
      <c r="H530" s="4"/>
      <c r="I530" s="2"/>
      <c r="J530" s="2"/>
      <c r="K530" s="2"/>
      <c r="L530" s="2"/>
      <c r="M530" s="2"/>
      <c r="N530" s="2"/>
      <c r="O530" s="2"/>
      <c r="P530" s="2"/>
      <c r="Q530" s="2"/>
      <c r="R530" s="2"/>
      <c r="S530" s="2"/>
      <c r="T530" s="2"/>
      <c r="U530" s="2"/>
      <c r="V530" s="2"/>
      <c r="W530" s="2"/>
      <c r="X530" s="2"/>
      <c r="Y530" s="2"/>
      <c r="Z530" s="2"/>
    </row>
    <row r="531" ht="14.25" customHeight="1">
      <c r="A531" s="2"/>
      <c r="B531" s="2"/>
      <c r="C531" s="2"/>
      <c r="D531" s="2"/>
      <c r="E531" s="2"/>
      <c r="F531" s="2"/>
      <c r="G531" s="4"/>
      <c r="H531" s="4"/>
      <c r="I531" s="2"/>
      <c r="J531" s="2"/>
      <c r="K531" s="2"/>
      <c r="L531" s="2"/>
      <c r="M531" s="2"/>
      <c r="N531" s="2"/>
      <c r="O531" s="2"/>
      <c r="P531" s="2"/>
      <c r="Q531" s="2"/>
      <c r="R531" s="2"/>
      <c r="S531" s="2"/>
      <c r="T531" s="2"/>
      <c r="U531" s="2"/>
      <c r="V531" s="2"/>
      <c r="W531" s="2"/>
      <c r="X531" s="2"/>
      <c r="Y531" s="2"/>
      <c r="Z531" s="2"/>
    </row>
    <row r="532" ht="14.25" customHeight="1">
      <c r="A532" s="2"/>
      <c r="B532" s="2"/>
      <c r="C532" s="2"/>
      <c r="D532" s="2"/>
      <c r="E532" s="2"/>
      <c r="F532" s="2"/>
      <c r="G532" s="4"/>
      <c r="H532" s="4"/>
      <c r="I532" s="2"/>
      <c r="J532" s="2"/>
      <c r="K532" s="2"/>
      <c r="L532" s="2"/>
      <c r="M532" s="2"/>
      <c r="N532" s="2"/>
      <c r="O532" s="2"/>
      <c r="P532" s="2"/>
      <c r="Q532" s="2"/>
      <c r="R532" s="2"/>
      <c r="S532" s="2"/>
      <c r="T532" s="2"/>
      <c r="U532" s="2"/>
      <c r="V532" s="2"/>
      <c r="W532" s="2"/>
      <c r="X532" s="2"/>
      <c r="Y532" s="2"/>
      <c r="Z532" s="2"/>
    </row>
    <row r="533" ht="14.25" customHeight="1">
      <c r="A533" s="2"/>
      <c r="B533" s="2"/>
      <c r="C533" s="2"/>
      <c r="D533" s="2"/>
      <c r="E533" s="2"/>
      <c r="F533" s="2"/>
      <c r="G533" s="4"/>
      <c r="H533" s="4"/>
      <c r="I533" s="2"/>
      <c r="J533" s="2"/>
      <c r="K533" s="2"/>
      <c r="L533" s="2"/>
      <c r="M533" s="2"/>
      <c r="N533" s="2"/>
      <c r="O533" s="2"/>
      <c r="P533" s="2"/>
      <c r="Q533" s="2"/>
      <c r="R533" s="2"/>
      <c r="S533" s="2"/>
      <c r="T533" s="2"/>
      <c r="U533" s="2"/>
      <c r="V533" s="2"/>
      <c r="W533" s="2"/>
      <c r="X533" s="2"/>
      <c r="Y533" s="2"/>
      <c r="Z533" s="2"/>
    </row>
    <row r="534" ht="14.25" customHeight="1">
      <c r="A534" s="2"/>
      <c r="B534" s="2"/>
      <c r="C534" s="2"/>
      <c r="D534" s="2"/>
      <c r="E534" s="2"/>
      <c r="F534" s="2"/>
      <c r="G534" s="4"/>
      <c r="H534" s="4"/>
      <c r="I534" s="2"/>
      <c r="J534" s="2"/>
      <c r="K534" s="2"/>
      <c r="L534" s="2"/>
      <c r="M534" s="2"/>
      <c r="N534" s="2"/>
      <c r="O534" s="2"/>
      <c r="P534" s="2"/>
      <c r="Q534" s="2"/>
      <c r="R534" s="2"/>
      <c r="S534" s="2"/>
      <c r="T534" s="2"/>
      <c r="U534" s="2"/>
      <c r="V534" s="2"/>
      <c r="W534" s="2"/>
      <c r="X534" s="2"/>
      <c r="Y534" s="2"/>
      <c r="Z534" s="2"/>
    </row>
    <row r="535" ht="14.25" customHeight="1">
      <c r="A535" s="2"/>
      <c r="B535" s="2"/>
      <c r="C535" s="2"/>
      <c r="D535" s="2"/>
      <c r="E535" s="2"/>
      <c r="F535" s="2"/>
      <c r="G535" s="4"/>
      <c r="H535" s="4"/>
      <c r="I535" s="2"/>
      <c r="J535" s="2"/>
      <c r="K535" s="2"/>
      <c r="L535" s="2"/>
      <c r="M535" s="2"/>
      <c r="N535" s="2"/>
      <c r="O535" s="2"/>
      <c r="P535" s="2"/>
      <c r="Q535" s="2"/>
      <c r="R535" s="2"/>
      <c r="S535" s="2"/>
      <c r="T535" s="2"/>
      <c r="U535" s="2"/>
      <c r="V535" s="2"/>
      <c r="W535" s="2"/>
      <c r="X535" s="2"/>
      <c r="Y535" s="2"/>
      <c r="Z535" s="2"/>
    </row>
    <row r="536" ht="14.25" customHeight="1">
      <c r="A536" s="2"/>
      <c r="B536" s="2"/>
      <c r="C536" s="2"/>
      <c r="D536" s="2"/>
      <c r="E536" s="2"/>
      <c r="F536" s="2"/>
      <c r="G536" s="4"/>
      <c r="H536" s="4"/>
      <c r="I536" s="2"/>
      <c r="J536" s="2"/>
      <c r="K536" s="2"/>
      <c r="L536" s="2"/>
      <c r="M536" s="2"/>
      <c r="N536" s="2"/>
      <c r="O536" s="2"/>
      <c r="P536" s="2"/>
      <c r="Q536" s="2"/>
      <c r="R536" s="2"/>
      <c r="S536" s="2"/>
      <c r="T536" s="2"/>
      <c r="U536" s="2"/>
      <c r="V536" s="2"/>
      <c r="W536" s="2"/>
      <c r="X536" s="2"/>
      <c r="Y536" s="2"/>
      <c r="Z536" s="2"/>
    </row>
    <row r="537" ht="14.25" customHeight="1">
      <c r="A537" s="2"/>
      <c r="B537" s="2"/>
      <c r="C537" s="2"/>
      <c r="D537" s="2"/>
      <c r="E537" s="2"/>
      <c r="F537" s="2"/>
      <c r="G537" s="4"/>
      <c r="H537" s="4"/>
      <c r="I537" s="2"/>
      <c r="J537" s="2"/>
      <c r="K537" s="2"/>
      <c r="L537" s="2"/>
      <c r="M537" s="2"/>
      <c r="N537" s="2"/>
      <c r="O537" s="2"/>
      <c r="P537" s="2"/>
      <c r="Q537" s="2"/>
      <c r="R537" s="2"/>
      <c r="S537" s="2"/>
      <c r="T537" s="2"/>
      <c r="U537" s="2"/>
      <c r="V537" s="2"/>
      <c r="W537" s="2"/>
      <c r="X537" s="2"/>
      <c r="Y537" s="2"/>
      <c r="Z537" s="2"/>
    </row>
    <row r="538" ht="14.25" customHeight="1">
      <c r="A538" s="2"/>
      <c r="B538" s="2"/>
      <c r="C538" s="2"/>
      <c r="D538" s="2"/>
      <c r="E538" s="2"/>
      <c r="F538" s="2"/>
      <c r="G538" s="4"/>
      <c r="H538" s="4"/>
      <c r="I538" s="2"/>
      <c r="J538" s="2"/>
      <c r="K538" s="2"/>
      <c r="L538" s="2"/>
      <c r="M538" s="2"/>
      <c r="N538" s="2"/>
      <c r="O538" s="2"/>
      <c r="P538" s="2"/>
      <c r="Q538" s="2"/>
      <c r="R538" s="2"/>
      <c r="S538" s="2"/>
      <c r="T538" s="2"/>
      <c r="U538" s="2"/>
      <c r="V538" s="2"/>
      <c r="W538" s="2"/>
      <c r="X538" s="2"/>
      <c r="Y538" s="2"/>
      <c r="Z538" s="2"/>
    </row>
    <row r="539" ht="14.25" customHeight="1">
      <c r="A539" s="2"/>
      <c r="B539" s="2"/>
      <c r="C539" s="2"/>
      <c r="D539" s="2"/>
      <c r="E539" s="2"/>
      <c r="F539" s="2"/>
      <c r="G539" s="4"/>
      <c r="H539" s="4"/>
      <c r="I539" s="2"/>
      <c r="J539" s="2"/>
      <c r="K539" s="2"/>
      <c r="L539" s="2"/>
      <c r="M539" s="2"/>
      <c r="N539" s="2"/>
      <c r="O539" s="2"/>
      <c r="P539" s="2"/>
      <c r="Q539" s="2"/>
      <c r="R539" s="2"/>
      <c r="S539" s="2"/>
      <c r="T539" s="2"/>
      <c r="U539" s="2"/>
      <c r="V539" s="2"/>
      <c r="W539" s="2"/>
      <c r="X539" s="2"/>
      <c r="Y539" s="2"/>
      <c r="Z539" s="2"/>
    </row>
    <row r="540" ht="14.25" customHeight="1">
      <c r="A540" s="2"/>
      <c r="B540" s="2"/>
      <c r="C540" s="2"/>
      <c r="D540" s="2"/>
      <c r="E540" s="2"/>
      <c r="F540" s="2"/>
      <c r="G540" s="4"/>
      <c r="H540" s="4"/>
      <c r="I540" s="2"/>
      <c r="J540" s="2"/>
      <c r="K540" s="2"/>
      <c r="L540" s="2"/>
      <c r="M540" s="2"/>
      <c r="N540" s="2"/>
      <c r="O540" s="2"/>
      <c r="P540" s="2"/>
      <c r="Q540" s="2"/>
      <c r="R540" s="2"/>
      <c r="S540" s="2"/>
      <c r="T540" s="2"/>
      <c r="U540" s="2"/>
      <c r="V540" s="2"/>
      <c r="W540" s="2"/>
      <c r="X540" s="2"/>
      <c r="Y540" s="2"/>
      <c r="Z540" s="2"/>
    </row>
    <row r="541" ht="14.25" customHeight="1">
      <c r="A541" s="2"/>
      <c r="B541" s="2"/>
      <c r="C541" s="2"/>
      <c r="D541" s="2"/>
      <c r="E541" s="2"/>
      <c r="F541" s="2"/>
      <c r="G541" s="4"/>
      <c r="H541" s="4"/>
      <c r="I541" s="2"/>
      <c r="J541" s="2"/>
      <c r="K541" s="2"/>
      <c r="L541" s="2"/>
      <c r="M541" s="2"/>
      <c r="N541" s="2"/>
      <c r="O541" s="2"/>
      <c r="P541" s="2"/>
      <c r="Q541" s="2"/>
      <c r="R541" s="2"/>
      <c r="S541" s="2"/>
      <c r="T541" s="2"/>
      <c r="U541" s="2"/>
      <c r="V541" s="2"/>
      <c r="W541" s="2"/>
      <c r="X541" s="2"/>
      <c r="Y541" s="2"/>
      <c r="Z541" s="2"/>
    </row>
    <row r="542" ht="14.25" customHeight="1">
      <c r="A542" s="2"/>
      <c r="B542" s="2"/>
      <c r="C542" s="2"/>
      <c r="D542" s="2"/>
      <c r="E542" s="2"/>
      <c r="F542" s="2"/>
      <c r="G542" s="4"/>
      <c r="H542" s="4"/>
      <c r="I542" s="2"/>
      <c r="J542" s="2"/>
      <c r="K542" s="2"/>
      <c r="L542" s="2"/>
      <c r="M542" s="2"/>
      <c r="N542" s="2"/>
      <c r="O542" s="2"/>
      <c r="P542" s="2"/>
      <c r="Q542" s="2"/>
      <c r="R542" s="2"/>
      <c r="S542" s="2"/>
      <c r="T542" s="2"/>
      <c r="U542" s="2"/>
      <c r="V542" s="2"/>
      <c r="W542" s="2"/>
      <c r="X542" s="2"/>
      <c r="Y542" s="2"/>
      <c r="Z542" s="2"/>
    </row>
    <row r="543" ht="14.25" customHeight="1">
      <c r="A543" s="2"/>
      <c r="B543" s="2"/>
      <c r="C543" s="2"/>
      <c r="D543" s="2"/>
      <c r="E543" s="2"/>
      <c r="F543" s="2"/>
      <c r="G543" s="4"/>
      <c r="H543" s="4"/>
      <c r="I543" s="2"/>
      <c r="J543" s="2"/>
      <c r="K543" s="2"/>
      <c r="L543" s="2"/>
      <c r="M543" s="2"/>
      <c r="N543" s="2"/>
      <c r="O543" s="2"/>
      <c r="P543" s="2"/>
      <c r="Q543" s="2"/>
      <c r="R543" s="2"/>
      <c r="S543" s="2"/>
      <c r="T543" s="2"/>
      <c r="U543" s="2"/>
      <c r="V543" s="2"/>
      <c r="W543" s="2"/>
      <c r="X543" s="2"/>
      <c r="Y543" s="2"/>
      <c r="Z543" s="2"/>
    </row>
    <row r="544" ht="14.25" customHeight="1">
      <c r="A544" s="2"/>
      <c r="B544" s="2"/>
      <c r="C544" s="2"/>
      <c r="D544" s="2"/>
      <c r="E544" s="2"/>
      <c r="F544" s="2"/>
      <c r="G544" s="4"/>
      <c r="H544" s="4"/>
      <c r="I544" s="2"/>
      <c r="J544" s="2"/>
      <c r="K544" s="2"/>
      <c r="L544" s="2"/>
      <c r="M544" s="2"/>
      <c r="N544" s="2"/>
      <c r="O544" s="2"/>
      <c r="P544" s="2"/>
      <c r="Q544" s="2"/>
      <c r="R544" s="2"/>
      <c r="S544" s="2"/>
      <c r="T544" s="2"/>
      <c r="U544" s="2"/>
      <c r="V544" s="2"/>
      <c r="W544" s="2"/>
      <c r="X544" s="2"/>
      <c r="Y544" s="2"/>
      <c r="Z544" s="2"/>
    </row>
    <row r="545" ht="14.25" customHeight="1">
      <c r="A545" s="2"/>
      <c r="B545" s="2"/>
      <c r="C545" s="2"/>
      <c r="D545" s="2"/>
      <c r="E545" s="2"/>
      <c r="F545" s="2"/>
      <c r="G545" s="4"/>
      <c r="H545" s="4"/>
      <c r="I545" s="2"/>
      <c r="J545" s="2"/>
      <c r="K545" s="2"/>
      <c r="L545" s="2"/>
      <c r="M545" s="2"/>
      <c r="N545" s="2"/>
      <c r="O545" s="2"/>
      <c r="P545" s="2"/>
      <c r="Q545" s="2"/>
      <c r="R545" s="2"/>
      <c r="S545" s="2"/>
      <c r="T545" s="2"/>
      <c r="U545" s="2"/>
      <c r="V545" s="2"/>
      <c r="W545" s="2"/>
      <c r="X545" s="2"/>
      <c r="Y545" s="2"/>
      <c r="Z545" s="2"/>
    </row>
    <row r="546" ht="14.25" customHeight="1">
      <c r="A546" s="2"/>
      <c r="B546" s="2"/>
      <c r="C546" s="2"/>
      <c r="D546" s="2"/>
      <c r="E546" s="2"/>
      <c r="F546" s="2"/>
      <c r="G546" s="4"/>
      <c r="H546" s="4"/>
      <c r="I546" s="2"/>
      <c r="J546" s="2"/>
      <c r="K546" s="2"/>
      <c r="L546" s="2"/>
      <c r="M546" s="2"/>
      <c r="N546" s="2"/>
      <c r="O546" s="2"/>
      <c r="P546" s="2"/>
      <c r="Q546" s="2"/>
      <c r="R546" s="2"/>
      <c r="S546" s="2"/>
      <c r="T546" s="2"/>
      <c r="U546" s="2"/>
      <c r="V546" s="2"/>
      <c r="W546" s="2"/>
      <c r="X546" s="2"/>
      <c r="Y546" s="2"/>
      <c r="Z546" s="2"/>
    </row>
    <row r="547" ht="14.25" customHeight="1">
      <c r="A547" s="2"/>
      <c r="B547" s="2"/>
      <c r="C547" s="2"/>
      <c r="D547" s="2"/>
      <c r="E547" s="2"/>
      <c r="F547" s="2"/>
      <c r="G547" s="4"/>
      <c r="H547" s="4"/>
      <c r="I547" s="2"/>
      <c r="J547" s="2"/>
      <c r="K547" s="2"/>
      <c r="L547" s="2"/>
      <c r="M547" s="2"/>
      <c r="N547" s="2"/>
      <c r="O547" s="2"/>
      <c r="P547" s="2"/>
      <c r="Q547" s="2"/>
      <c r="R547" s="2"/>
      <c r="S547" s="2"/>
      <c r="T547" s="2"/>
      <c r="U547" s="2"/>
      <c r="V547" s="2"/>
      <c r="W547" s="2"/>
      <c r="X547" s="2"/>
      <c r="Y547" s="2"/>
      <c r="Z547" s="2"/>
    </row>
    <row r="548" ht="14.25" customHeight="1">
      <c r="A548" s="2"/>
      <c r="B548" s="2"/>
      <c r="C548" s="2"/>
      <c r="D548" s="2"/>
      <c r="E548" s="2"/>
      <c r="F548" s="2"/>
      <c r="G548" s="4"/>
      <c r="H548" s="4"/>
      <c r="I548" s="2"/>
      <c r="J548" s="2"/>
      <c r="K548" s="2"/>
      <c r="L548" s="2"/>
      <c r="M548" s="2"/>
      <c r="N548" s="2"/>
      <c r="O548" s="2"/>
      <c r="P548" s="2"/>
      <c r="Q548" s="2"/>
      <c r="R548" s="2"/>
      <c r="S548" s="2"/>
      <c r="T548" s="2"/>
      <c r="U548" s="2"/>
      <c r="V548" s="2"/>
      <c r="W548" s="2"/>
      <c r="X548" s="2"/>
      <c r="Y548" s="2"/>
      <c r="Z548" s="2"/>
    </row>
    <row r="549" ht="14.25" customHeight="1">
      <c r="A549" s="2"/>
      <c r="B549" s="2"/>
      <c r="C549" s="2"/>
      <c r="D549" s="2"/>
      <c r="E549" s="2"/>
      <c r="F549" s="2"/>
      <c r="G549" s="4"/>
      <c r="H549" s="4"/>
      <c r="I549" s="2"/>
      <c r="J549" s="2"/>
      <c r="K549" s="2"/>
      <c r="L549" s="2"/>
      <c r="M549" s="2"/>
      <c r="N549" s="2"/>
      <c r="O549" s="2"/>
      <c r="P549" s="2"/>
      <c r="Q549" s="2"/>
      <c r="R549" s="2"/>
      <c r="S549" s="2"/>
      <c r="T549" s="2"/>
      <c r="U549" s="2"/>
      <c r="V549" s="2"/>
      <c r="W549" s="2"/>
      <c r="X549" s="2"/>
      <c r="Y549" s="2"/>
      <c r="Z549" s="2"/>
    </row>
    <row r="550" ht="14.25" customHeight="1">
      <c r="A550" s="2"/>
      <c r="B550" s="2"/>
      <c r="C550" s="2"/>
      <c r="D550" s="2"/>
      <c r="E550" s="2"/>
      <c r="F550" s="2"/>
      <c r="G550" s="4"/>
      <c r="H550" s="4"/>
      <c r="I550" s="2"/>
      <c r="J550" s="2"/>
      <c r="K550" s="2"/>
      <c r="L550" s="2"/>
      <c r="M550" s="2"/>
      <c r="N550" s="2"/>
      <c r="O550" s="2"/>
      <c r="P550" s="2"/>
      <c r="Q550" s="2"/>
      <c r="R550" s="2"/>
      <c r="S550" s="2"/>
      <c r="T550" s="2"/>
      <c r="U550" s="2"/>
      <c r="V550" s="2"/>
      <c r="W550" s="2"/>
      <c r="X550" s="2"/>
      <c r="Y550" s="2"/>
      <c r="Z550" s="2"/>
    </row>
    <row r="551" ht="14.25" customHeight="1">
      <c r="A551" s="2"/>
      <c r="B551" s="2"/>
      <c r="C551" s="2"/>
      <c r="D551" s="2"/>
      <c r="E551" s="2"/>
      <c r="F551" s="2"/>
      <c r="G551" s="4"/>
      <c r="H551" s="4"/>
      <c r="I551" s="2"/>
      <c r="J551" s="2"/>
      <c r="K551" s="2"/>
      <c r="L551" s="2"/>
      <c r="M551" s="2"/>
      <c r="N551" s="2"/>
      <c r="O551" s="2"/>
      <c r="P551" s="2"/>
      <c r="Q551" s="2"/>
      <c r="R551" s="2"/>
      <c r="S551" s="2"/>
      <c r="T551" s="2"/>
      <c r="U551" s="2"/>
      <c r="V551" s="2"/>
      <c r="W551" s="2"/>
      <c r="X551" s="2"/>
      <c r="Y551" s="2"/>
      <c r="Z551" s="2"/>
    </row>
    <row r="552" ht="14.25" customHeight="1">
      <c r="A552" s="2"/>
      <c r="B552" s="2"/>
      <c r="C552" s="2"/>
      <c r="D552" s="2"/>
      <c r="E552" s="2"/>
      <c r="F552" s="2"/>
      <c r="G552" s="4"/>
      <c r="H552" s="4"/>
      <c r="I552" s="2"/>
      <c r="J552" s="2"/>
      <c r="K552" s="2"/>
      <c r="L552" s="2"/>
      <c r="M552" s="2"/>
      <c r="N552" s="2"/>
      <c r="O552" s="2"/>
      <c r="P552" s="2"/>
      <c r="Q552" s="2"/>
      <c r="R552" s="2"/>
      <c r="S552" s="2"/>
      <c r="T552" s="2"/>
      <c r="U552" s="2"/>
      <c r="V552" s="2"/>
      <c r="W552" s="2"/>
      <c r="X552" s="2"/>
      <c r="Y552" s="2"/>
      <c r="Z552" s="2"/>
    </row>
    <row r="553" ht="14.25" customHeight="1">
      <c r="A553" s="2"/>
      <c r="B553" s="2"/>
      <c r="C553" s="2"/>
      <c r="D553" s="2"/>
      <c r="E553" s="2"/>
      <c r="F553" s="2"/>
      <c r="G553" s="4"/>
      <c r="H553" s="4"/>
      <c r="I553" s="2"/>
      <c r="J553" s="2"/>
      <c r="K553" s="2"/>
      <c r="L553" s="2"/>
      <c r="M553" s="2"/>
      <c r="N553" s="2"/>
      <c r="O553" s="2"/>
      <c r="P553" s="2"/>
      <c r="Q553" s="2"/>
      <c r="R553" s="2"/>
      <c r="S553" s="2"/>
      <c r="T553" s="2"/>
      <c r="U553" s="2"/>
      <c r="V553" s="2"/>
      <c r="W553" s="2"/>
      <c r="X553" s="2"/>
      <c r="Y553" s="2"/>
      <c r="Z553" s="2"/>
    </row>
    <row r="554" ht="14.25" customHeight="1">
      <c r="A554" s="2"/>
      <c r="B554" s="2"/>
      <c r="C554" s="2"/>
      <c r="D554" s="2"/>
      <c r="E554" s="2"/>
      <c r="F554" s="2"/>
      <c r="G554" s="4"/>
      <c r="H554" s="4"/>
      <c r="I554" s="2"/>
      <c r="J554" s="2"/>
      <c r="K554" s="2"/>
      <c r="L554" s="2"/>
      <c r="M554" s="2"/>
      <c r="N554" s="2"/>
      <c r="O554" s="2"/>
      <c r="P554" s="2"/>
      <c r="Q554" s="2"/>
      <c r="R554" s="2"/>
      <c r="S554" s="2"/>
      <c r="T554" s="2"/>
      <c r="U554" s="2"/>
      <c r="V554" s="2"/>
      <c r="W554" s="2"/>
      <c r="X554" s="2"/>
      <c r="Y554" s="2"/>
      <c r="Z554" s="2"/>
    </row>
    <row r="555" ht="14.25" customHeight="1">
      <c r="A555" s="2"/>
      <c r="B555" s="2"/>
      <c r="C555" s="2"/>
      <c r="D555" s="2"/>
      <c r="E555" s="2"/>
      <c r="F555" s="2"/>
      <c r="G555" s="4"/>
      <c r="H555" s="4"/>
      <c r="I555" s="2"/>
      <c r="J555" s="2"/>
      <c r="K555" s="2"/>
      <c r="L555" s="2"/>
      <c r="M555" s="2"/>
      <c r="N555" s="2"/>
      <c r="O555" s="2"/>
      <c r="P555" s="2"/>
      <c r="Q555" s="2"/>
      <c r="R555" s="2"/>
      <c r="S555" s="2"/>
      <c r="T555" s="2"/>
      <c r="U555" s="2"/>
      <c r="V555" s="2"/>
      <c r="W555" s="2"/>
      <c r="X555" s="2"/>
      <c r="Y555" s="2"/>
      <c r="Z555" s="2"/>
    </row>
    <row r="556" ht="14.25" customHeight="1">
      <c r="A556" s="2"/>
      <c r="B556" s="2"/>
      <c r="C556" s="2"/>
      <c r="D556" s="2"/>
      <c r="E556" s="2"/>
      <c r="F556" s="2"/>
      <c r="G556" s="4"/>
      <c r="H556" s="4"/>
      <c r="I556" s="2"/>
      <c r="J556" s="2"/>
      <c r="K556" s="2"/>
      <c r="L556" s="2"/>
      <c r="M556" s="2"/>
      <c r="N556" s="2"/>
      <c r="O556" s="2"/>
      <c r="P556" s="2"/>
      <c r="Q556" s="2"/>
      <c r="R556" s="2"/>
      <c r="S556" s="2"/>
      <c r="T556" s="2"/>
      <c r="U556" s="2"/>
      <c r="V556" s="2"/>
      <c r="W556" s="2"/>
      <c r="X556" s="2"/>
      <c r="Y556" s="2"/>
      <c r="Z556" s="2"/>
    </row>
    <row r="557" ht="14.25" customHeight="1">
      <c r="A557" s="2"/>
      <c r="B557" s="2"/>
      <c r="C557" s="2"/>
      <c r="D557" s="2"/>
      <c r="E557" s="2"/>
      <c r="F557" s="2"/>
      <c r="G557" s="4"/>
      <c r="H557" s="4"/>
      <c r="I557" s="2"/>
      <c r="J557" s="2"/>
      <c r="K557" s="2"/>
      <c r="L557" s="2"/>
      <c r="M557" s="2"/>
      <c r="N557" s="2"/>
      <c r="O557" s="2"/>
      <c r="P557" s="2"/>
      <c r="Q557" s="2"/>
      <c r="R557" s="2"/>
      <c r="S557" s="2"/>
      <c r="T557" s="2"/>
      <c r="U557" s="2"/>
      <c r="V557" s="2"/>
      <c r="W557" s="2"/>
      <c r="X557" s="2"/>
      <c r="Y557" s="2"/>
      <c r="Z557" s="2"/>
    </row>
    <row r="558" ht="14.25" customHeight="1">
      <c r="A558" s="2"/>
      <c r="B558" s="2"/>
      <c r="C558" s="2"/>
      <c r="D558" s="2"/>
      <c r="E558" s="2"/>
      <c r="F558" s="2"/>
      <c r="G558" s="4"/>
      <c r="H558" s="4"/>
      <c r="I558" s="2"/>
      <c r="J558" s="2"/>
      <c r="K558" s="2"/>
      <c r="L558" s="2"/>
      <c r="M558" s="2"/>
      <c r="N558" s="2"/>
      <c r="O558" s="2"/>
      <c r="P558" s="2"/>
      <c r="Q558" s="2"/>
      <c r="R558" s="2"/>
      <c r="S558" s="2"/>
      <c r="T558" s="2"/>
      <c r="U558" s="2"/>
      <c r="V558" s="2"/>
      <c r="W558" s="2"/>
      <c r="X558" s="2"/>
      <c r="Y558" s="2"/>
      <c r="Z558" s="2"/>
    </row>
    <row r="559" ht="14.25" customHeight="1">
      <c r="A559" s="2"/>
      <c r="B559" s="2"/>
      <c r="C559" s="2"/>
      <c r="D559" s="2"/>
      <c r="E559" s="2"/>
      <c r="F559" s="2"/>
      <c r="G559" s="4"/>
      <c r="H559" s="4"/>
      <c r="I559" s="2"/>
      <c r="J559" s="2"/>
      <c r="K559" s="2"/>
      <c r="L559" s="2"/>
      <c r="M559" s="2"/>
      <c r="N559" s="2"/>
      <c r="O559" s="2"/>
      <c r="P559" s="2"/>
      <c r="Q559" s="2"/>
      <c r="R559" s="2"/>
      <c r="S559" s="2"/>
      <c r="T559" s="2"/>
      <c r="U559" s="2"/>
      <c r="V559" s="2"/>
      <c r="W559" s="2"/>
      <c r="X559" s="2"/>
      <c r="Y559" s="2"/>
      <c r="Z559" s="2"/>
    </row>
    <row r="560" ht="14.25" customHeight="1">
      <c r="A560" s="2"/>
      <c r="B560" s="2"/>
      <c r="C560" s="2"/>
      <c r="D560" s="2"/>
      <c r="E560" s="2"/>
      <c r="F560" s="2"/>
      <c r="G560" s="4"/>
      <c r="H560" s="4"/>
      <c r="I560" s="2"/>
      <c r="J560" s="2"/>
      <c r="K560" s="2"/>
      <c r="L560" s="2"/>
      <c r="M560" s="2"/>
      <c r="N560" s="2"/>
      <c r="O560" s="2"/>
      <c r="P560" s="2"/>
      <c r="Q560" s="2"/>
      <c r="R560" s="2"/>
      <c r="S560" s="2"/>
      <c r="T560" s="2"/>
      <c r="U560" s="2"/>
      <c r="V560" s="2"/>
      <c r="W560" s="2"/>
      <c r="X560" s="2"/>
      <c r="Y560" s="2"/>
      <c r="Z560" s="2"/>
    </row>
    <row r="561" ht="14.25" customHeight="1">
      <c r="A561" s="2"/>
      <c r="B561" s="2"/>
      <c r="C561" s="2"/>
      <c r="D561" s="2"/>
      <c r="E561" s="2"/>
      <c r="F561" s="2"/>
      <c r="G561" s="4"/>
      <c r="H561" s="4"/>
      <c r="I561" s="2"/>
      <c r="J561" s="2"/>
      <c r="K561" s="2"/>
      <c r="L561" s="2"/>
      <c r="M561" s="2"/>
      <c r="N561" s="2"/>
      <c r="O561" s="2"/>
      <c r="P561" s="2"/>
      <c r="Q561" s="2"/>
      <c r="R561" s="2"/>
      <c r="S561" s="2"/>
      <c r="T561" s="2"/>
      <c r="U561" s="2"/>
      <c r="V561" s="2"/>
      <c r="W561" s="2"/>
      <c r="X561" s="2"/>
      <c r="Y561" s="2"/>
      <c r="Z561" s="2"/>
    </row>
    <row r="562" ht="14.25" customHeight="1">
      <c r="A562" s="2"/>
      <c r="B562" s="2"/>
      <c r="C562" s="2"/>
      <c r="D562" s="2"/>
      <c r="E562" s="2"/>
      <c r="F562" s="2"/>
      <c r="G562" s="4"/>
      <c r="H562" s="4"/>
      <c r="I562" s="2"/>
      <c r="J562" s="2"/>
      <c r="K562" s="2"/>
      <c r="L562" s="2"/>
      <c r="M562" s="2"/>
      <c r="N562" s="2"/>
      <c r="O562" s="2"/>
      <c r="P562" s="2"/>
      <c r="Q562" s="2"/>
      <c r="R562" s="2"/>
      <c r="S562" s="2"/>
      <c r="T562" s="2"/>
      <c r="U562" s="2"/>
      <c r="V562" s="2"/>
      <c r="W562" s="2"/>
      <c r="X562" s="2"/>
      <c r="Y562" s="2"/>
      <c r="Z562" s="2"/>
    </row>
    <row r="563" ht="14.25" customHeight="1">
      <c r="A563" s="2"/>
      <c r="B563" s="2"/>
      <c r="C563" s="2"/>
      <c r="D563" s="2"/>
      <c r="E563" s="2"/>
      <c r="F563" s="2"/>
      <c r="G563" s="4"/>
      <c r="H563" s="4"/>
      <c r="I563" s="2"/>
      <c r="J563" s="2"/>
      <c r="K563" s="2"/>
      <c r="L563" s="2"/>
      <c r="M563" s="2"/>
      <c r="N563" s="2"/>
      <c r="O563" s="2"/>
      <c r="P563" s="2"/>
      <c r="Q563" s="2"/>
      <c r="R563" s="2"/>
      <c r="S563" s="2"/>
      <c r="T563" s="2"/>
      <c r="U563" s="2"/>
      <c r="V563" s="2"/>
      <c r="W563" s="2"/>
      <c r="X563" s="2"/>
      <c r="Y563" s="2"/>
      <c r="Z563" s="2"/>
    </row>
    <row r="564" ht="14.25" customHeight="1">
      <c r="A564" s="2"/>
      <c r="B564" s="2"/>
      <c r="C564" s="2"/>
      <c r="D564" s="2"/>
      <c r="E564" s="2"/>
      <c r="F564" s="2"/>
      <c r="G564" s="4"/>
      <c r="H564" s="4"/>
      <c r="I564" s="2"/>
      <c r="J564" s="2"/>
      <c r="K564" s="2"/>
      <c r="L564" s="2"/>
      <c r="M564" s="2"/>
      <c r="N564" s="2"/>
      <c r="O564" s="2"/>
      <c r="P564" s="2"/>
      <c r="Q564" s="2"/>
      <c r="R564" s="2"/>
      <c r="S564" s="2"/>
      <c r="T564" s="2"/>
      <c r="U564" s="2"/>
      <c r="V564" s="2"/>
      <c r="W564" s="2"/>
      <c r="X564" s="2"/>
      <c r="Y564" s="2"/>
      <c r="Z564" s="2"/>
    </row>
    <row r="565" ht="14.25" customHeight="1">
      <c r="A565" s="2"/>
      <c r="B565" s="2"/>
      <c r="C565" s="2"/>
      <c r="D565" s="2"/>
      <c r="E565" s="2"/>
      <c r="F565" s="2"/>
      <c r="G565" s="4"/>
      <c r="H565" s="4"/>
      <c r="I565" s="2"/>
      <c r="J565" s="2"/>
      <c r="K565" s="2"/>
      <c r="L565" s="2"/>
      <c r="M565" s="2"/>
      <c r="N565" s="2"/>
      <c r="O565" s="2"/>
      <c r="P565" s="2"/>
      <c r="Q565" s="2"/>
      <c r="R565" s="2"/>
      <c r="S565" s="2"/>
      <c r="T565" s="2"/>
      <c r="U565" s="2"/>
      <c r="V565" s="2"/>
      <c r="W565" s="2"/>
      <c r="X565" s="2"/>
      <c r="Y565" s="2"/>
      <c r="Z565" s="2"/>
    </row>
    <row r="566" ht="14.25" customHeight="1">
      <c r="A566" s="2"/>
      <c r="B566" s="2"/>
      <c r="C566" s="2"/>
      <c r="D566" s="2"/>
      <c r="E566" s="2"/>
      <c r="F566" s="2"/>
      <c r="G566" s="4"/>
      <c r="H566" s="4"/>
      <c r="I566" s="2"/>
      <c r="J566" s="2"/>
      <c r="K566" s="2"/>
      <c r="L566" s="2"/>
      <c r="M566" s="2"/>
      <c r="N566" s="2"/>
      <c r="O566" s="2"/>
      <c r="P566" s="2"/>
      <c r="Q566" s="2"/>
      <c r="R566" s="2"/>
      <c r="S566" s="2"/>
      <c r="T566" s="2"/>
      <c r="U566" s="2"/>
      <c r="V566" s="2"/>
      <c r="W566" s="2"/>
      <c r="X566" s="2"/>
      <c r="Y566" s="2"/>
      <c r="Z566" s="2"/>
    </row>
    <row r="567" ht="14.25" customHeight="1">
      <c r="A567" s="2"/>
      <c r="B567" s="2"/>
      <c r="C567" s="2"/>
      <c r="D567" s="2"/>
      <c r="E567" s="2"/>
      <c r="F567" s="2"/>
      <c r="G567" s="4"/>
      <c r="H567" s="4"/>
      <c r="I567" s="2"/>
      <c r="J567" s="2"/>
      <c r="K567" s="2"/>
      <c r="L567" s="2"/>
      <c r="M567" s="2"/>
      <c r="N567" s="2"/>
      <c r="O567" s="2"/>
      <c r="P567" s="2"/>
      <c r="Q567" s="2"/>
      <c r="R567" s="2"/>
      <c r="S567" s="2"/>
      <c r="T567" s="2"/>
      <c r="U567" s="2"/>
      <c r="V567" s="2"/>
      <c r="W567" s="2"/>
      <c r="X567" s="2"/>
      <c r="Y567" s="2"/>
      <c r="Z567" s="2"/>
    </row>
    <row r="568" ht="14.25" customHeight="1">
      <c r="A568" s="2"/>
      <c r="B568" s="2"/>
      <c r="C568" s="2"/>
      <c r="D568" s="2"/>
      <c r="E568" s="2"/>
      <c r="F568" s="2"/>
      <c r="G568" s="4"/>
      <c r="H568" s="4"/>
      <c r="I568" s="2"/>
      <c r="J568" s="2"/>
      <c r="K568" s="2"/>
      <c r="L568" s="2"/>
      <c r="M568" s="2"/>
      <c r="N568" s="2"/>
      <c r="O568" s="2"/>
      <c r="P568" s="2"/>
      <c r="Q568" s="2"/>
      <c r="R568" s="2"/>
      <c r="S568" s="2"/>
      <c r="T568" s="2"/>
      <c r="U568" s="2"/>
      <c r="V568" s="2"/>
      <c r="W568" s="2"/>
      <c r="X568" s="2"/>
      <c r="Y568" s="2"/>
      <c r="Z568" s="2"/>
    </row>
    <row r="569" ht="14.25" customHeight="1">
      <c r="A569" s="2"/>
      <c r="B569" s="2"/>
      <c r="C569" s="2"/>
      <c r="D569" s="2"/>
      <c r="E569" s="2"/>
      <c r="F569" s="2"/>
      <c r="G569" s="4"/>
      <c r="H569" s="4"/>
      <c r="I569" s="2"/>
      <c r="J569" s="2"/>
      <c r="K569" s="2"/>
      <c r="L569" s="2"/>
      <c r="M569" s="2"/>
      <c r="N569" s="2"/>
      <c r="O569" s="2"/>
      <c r="P569" s="2"/>
      <c r="Q569" s="2"/>
      <c r="R569" s="2"/>
      <c r="S569" s="2"/>
      <c r="T569" s="2"/>
      <c r="U569" s="2"/>
      <c r="V569" s="2"/>
      <c r="W569" s="2"/>
      <c r="X569" s="2"/>
      <c r="Y569" s="2"/>
      <c r="Z569" s="2"/>
    </row>
    <row r="570" ht="14.25" customHeight="1">
      <c r="A570" s="2"/>
      <c r="B570" s="2"/>
      <c r="C570" s="2"/>
      <c r="D570" s="2"/>
      <c r="E570" s="2"/>
      <c r="F570" s="2"/>
      <c r="G570" s="4"/>
      <c r="H570" s="4"/>
      <c r="I570" s="2"/>
      <c r="J570" s="2"/>
      <c r="K570" s="2"/>
      <c r="L570" s="2"/>
      <c r="M570" s="2"/>
      <c r="N570" s="2"/>
      <c r="O570" s="2"/>
      <c r="P570" s="2"/>
      <c r="Q570" s="2"/>
      <c r="R570" s="2"/>
      <c r="S570" s="2"/>
      <c r="T570" s="2"/>
      <c r="U570" s="2"/>
      <c r="V570" s="2"/>
      <c r="W570" s="2"/>
      <c r="X570" s="2"/>
      <c r="Y570" s="2"/>
      <c r="Z570" s="2"/>
    </row>
    <row r="571" ht="14.25" customHeight="1">
      <c r="A571" s="2"/>
      <c r="B571" s="2"/>
      <c r="C571" s="2"/>
      <c r="D571" s="2"/>
      <c r="E571" s="2"/>
      <c r="F571" s="2"/>
      <c r="G571" s="4"/>
      <c r="H571" s="4"/>
      <c r="I571" s="2"/>
      <c r="J571" s="2"/>
      <c r="K571" s="2"/>
      <c r="L571" s="2"/>
      <c r="M571" s="2"/>
      <c r="N571" s="2"/>
      <c r="O571" s="2"/>
      <c r="P571" s="2"/>
      <c r="Q571" s="2"/>
      <c r="R571" s="2"/>
      <c r="S571" s="2"/>
      <c r="T571" s="2"/>
      <c r="U571" s="2"/>
      <c r="V571" s="2"/>
      <c r="W571" s="2"/>
      <c r="X571" s="2"/>
      <c r="Y571" s="2"/>
      <c r="Z571" s="2"/>
    </row>
    <row r="572" ht="14.25" customHeight="1">
      <c r="A572" s="2"/>
      <c r="B572" s="2"/>
      <c r="C572" s="2"/>
      <c r="D572" s="2"/>
      <c r="E572" s="2"/>
      <c r="F572" s="2"/>
      <c r="G572" s="4"/>
      <c r="H572" s="4"/>
      <c r="I572" s="2"/>
      <c r="J572" s="2"/>
      <c r="K572" s="2"/>
      <c r="L572" s="2"/>
      <c r="M572" s="2"/>
      <c r="N572" s="2"/>
      <c r="O572" s="2"/>
      <c r="P572" s="2"/>
      <c r="Q572" s="2"/>
      <c r="R572" s="2"/>
      <c r="S572" s="2"/>
      <c r="T572" s="2"/>
      <c r="U572" s="2"/>
      <c r="V572" s="2"/>
      <c r="W572" s="2"/>
      <c r="X572" s="2"/>
      <c r="Y572" s="2"/>
      <c r="Z572" s="2"/>
    </row>
    <row r="573" ht="14.25" customHeight="1">
      <c r="A573" s="2"/>
      <c r="B573" s="2"/>
      <c r="C573" s="2"/>
      <c r="D573" s="2"/>
      <c r="E573" s="2"/>
      <c r="F573" s="2"/>
      <c r="G573" s="4"/>
      <c r="H573" s="4"/>
      <c r="I573" s="2"/>
      <c r="J573" s="2"/>
      <c r="K573" s="2"/>
      <c r="L573" s="2"/>
      <c r="M573" s="2"/>
      <c r="N573" s="2"/>
      <c r="O573" s="2"/>
      <c r="P573" s="2"/>
      <c r="Q573" s="2"/>
      <c r="R573" s="2"/>
      <c r="S573" s="2"/>
      <c r="T573" s="2"/>
      <c r="U573" s="2"/>
      <c r="V573" s="2"/>
      <c r="W573" s="2"/>
      <c r="X573" s="2"/>
      <c r="Y573" s="2"/>
      <c r="Z573" s="2"/>
    </row>
    <row r="574" ht="14.25" customHeight="1">
      <c r="A574" s="2"/>
      <c r="B574" s="2"/>
      <c r="C574" s="2"/>
      <c r="D574" s="2"/>
      <c r="E574" s="2"/>
      <c r="F574" s="2"/>
      <c r="G574" s="4"/>
      <c r="H574" s="4"/>
      <c r="I574" s="2"/>
      <c r="J574" s="2"/>
      <c r="K574" s="2"/>
      <c r="L574" s="2"/>
      <c r="M574" s="2"/>
      <c r="N574" s="2"/>
      <c r="O574" s="2"/>
      <c r="P574" s="2"/>
      <c r="Q574" s="2"/>
      <c r="R574" s="2"/>
      <c r="S574" s="2"/>
      <c r="T574" s="2"/>
      <c r="U574" s="2"/>
      <c r="V574" s="2"/>
      <c r="W574" s="2"/>
      <c r="X574" s="2"/>
      <c r="Y574" s="2"/>
      <c r="Z574" s="2"/>
    </row>
    <row r="575" ht="14.25" customHeight="1">
      <c r="A575" s="2"/>
      <c r="B575" s="2"/>
      <c r="C575" s="2"/>
      <c r="D575" s="2"/>
      <c r="E575" s="2"/>
      <c r="F575" s="2"/>
      <c r="G575" s="4"/>
      <c r="H575" s="4"/>
      <c r="I575" s="2"/>
      <c r="J575" s="2"/>
      <c r="K575" s="2"/>
      <c r="L575" s="2"/>
      <c r="M575" s="2"/>
      <c r="N575" s="2"/>
      <c r="O575" s="2"/>
      <c r="P575" s="2"/>
      <c r="Q575" s="2"/>
      <c r="R575" s="2"/>
      <c r="S575" s="2"/>
      <c r="T575" s="2"/>
      <c r="U575" s="2"/>
      <c r="V575" s="2"/>
      <c r="W575" s="2"/>
      <c r="X575" s="2"/>
      <c r="Y575" s="2"/>
      <c r="Z575" s="2"/>
    </row>
    <row r="576" ht="14.25" customHeight="1">
      <c r="A576" s="2"/>
      <c r="B576" s="2"/>
      <c r="C576" s="2"/>
      <c r="D576" s="2"/>
      <c r="E576" s="2"/>
      <c r="F576" s="2"/>
      <c r="G576" s="4"/>
      <c r="H576" s="4"/>
      <c r="I576" s="2"/>
      <c r="J576" s="2"/>
      <c r="K576" s="2"/>
      <c r="L576" s="2"/>
      <c r="M576" s="2"/>
      <c r="N576" s="2"/>
      <c r="O576" s="2"/>
      <c r="P576" s="2"/>
      <c r="Q576" s="2"/>
      <c r="R576" s="2"/>
      <c r="S576" s="2"/>
      <c r="T576" s="2"/>
      <c r="U576" s="2"/>
      <c r="V576" s="2"/>
      <c r="W576" s="2"/>
      <c r="X576" s="2"/>
      <c r="Y576" s="2"/>
      <c r="Z576" s="2"/>
    </row>
    <row r="577" ht="14.25" customHeight="1">
      <c r="A577" s="2"/>
      <c r="B577" s="2"/>
      <c r="C577" s="2"/>
      <c r="D577" s="2"/>
      <c r="E577" s="2"/>
      <c r="F577" s="2"/>
      <c r="G577" s="4"/>
      <c r="H577" s="4"/>
      <c r="I577" s="2"/>
      <c r="J577" s="2"/>
      <c r="K577" s="2"/>
      <c r="L577" s="2"/>
      <c r="M577" s="2"/>
      <c r="N577" s="2"/>
      <c r="O577" s="2"/>
      <c r="P577" s="2"/>
      <c r="Q577" s="2"/>
      <c r="R577" s="2"/>
      <c r="S577" s="2"/>
      <c r="T577" s="2"/>
      <c r="U577" s="2"/>
      <c r="V577" s="2"/>
      <c r="W577" s="2"/>
      <c r="X577" s="2"/>
      <c r="Y577" s="2"/>
      <c r="Z577" s="2"/>
    </row>
    <row r="578" ht="14.25" customHeight="1">
      <c r="A578" s="2"/>
      <c r="B578" s="2"/>
      <c r="C578" s="2"/>
      <c r="D578" s="2"/>
      <c r="E578" s="2"/>
      <c r="F578" s="2"/>
      <c r="G578" s="4"/>
      <c r="H578" s="4"/>
      <c r="I578" s="2"/>
      <c r="J578" s="2"/>
      <c r="K578" s="2"/>
      <c r="L578" s="2"/>
      <c r="M578" s="2"/>
      <c r="N578" s="2"/>
      <c r="O578" s="2"/>
      <c r="P578" s="2"/>
      <c r="Q578" s="2"/>
      <c r="R578" s="2"/>
      <c r="S578" s="2"/>
      <c r="T578" s="2"/>
      <c r="U578" s="2"/>
      <c r="V578" s="2"/>
      <c r="W578" s="2"/>
      <c r="X578" s="2"/>
      <c r="Y578" s="2"/>
      <c r="Z578" s="2"/>
    </row>
    <row r="579" ht="14.25" customHeight="1">
      <c r="A579" s="2"/>
      <c r="B579" s="2"/>
      <c r="C579" s="2"/>
      <c r="D579" s="2"/>
      <c r="E579" s="2"/>
      <c r="F579" s="2"/>
      <c r="G579" s="4"/>
      <c r="H579" s="4"/>
      <c r="I579" s="2"/>
      <c r="J579" s="2"/>
      <c r="K579" s="2"/>
      <c r="L579" s="2"/>
      <c r="M579" s="2"/>
      <c r="N579" s="2"/>
      <c r="O579" s="2"/>
      <c r="P579" s="2"/>
      <c r="Q579" s="2"/>
      <c r="R579" s="2"/>
      <c r="S579" s="2"/>
      <c r="T579" s="2"/>
      <c r="U579" s="2"/>
      <c r="V579" s="2"/>
      <c r="W579" s="2"/>
      <c r="X579" s="2"/>
      <c r="Y579" s="2"/>
      <c r="Z579" s="2"/>
    </row>
    <row r="580" ht="14.25" customHeight="1">
      <c r="A580" s="2"/>
      <c r="B580" s="2"/>
      <c r="C580" s="2"/>
      <c r="D580" s="2"/>
      <c r="E580" s="2"/>
      <c r="F580" s="2"/>
      <c r="G580" s="4"/>
      <c r="H580" s="4"/>
      <c r="I580" s="2"/>
      <c r="J580" s="2"/>
      <c r="K580" s="2"/>
      <c r="L580" s="2"/>
      <c r="M580" s="2"/>
      <c r="N580" s="2"/>
      <c r="O580" s="2"/>
      <c r="P580" s="2"/>
      <c r="Q580" s="2"/>
      <c r="R580" s="2"/>
      <c r="S580" s="2"/>
      <c r="T580" s="2"/>
      <c r="U580" s="2"/>
      <c r="V580" s="2"/>
      <c r="W580" s="2"/>
      <c r="X580" s="2"/>
      <c r="Y580" s="2"/>
      <c r="Z580" s="2"/>
    </row>
    <row r="581" ht="14.25" customHeight="1">
      <c r="A581" s="2"/>
      <c r="B581" s="2"/>
      <c r="C581" s="2"/>
      <c r="D581" s="2"/>
      <c r="E581" s="2"/>
      <c r="F581" s="2"/>
      <c r="G581" s="4"/>
      <c r="H581" s="4"/>
      <c r="I581" s="2"/>
      <c r="J581" s="2"/>
      <c r="K581" s="2"/>
      <c r="L581" s="2"/>
      <c r="M581" s="2"/>
      <c r="N581" s="2"/>
      <c r="O581" s="2"/>
      <c r="P581" s="2"/>
      <c r="Q581" s="2"/>
      <c r="R581" s="2"/>
      <c r="S581" s="2"/>
      <c r="T581" s="2"/>
      <c r="U581" s="2"/>
      <c r="V581" s="2"/>
      <c r="W581" s="2"/>
      <c r="X581" s="2"/>
      <c r="Y581" s="2"/>
      <c r="Z581" s="2"/>
    </row>
    <row r="582" ht="14.25" customHeight="1">
      <c r="A582" s="2"/>
      <c r="B582" s="2"/>
      <c r="C582" s="2"/>
      <c r="D582" s="2"/>
      <c r="E582" s="2"/>
      <c r="F582" s="2"/>
      <c r="G582" s="4"/>
      <c r="H582" s="4"/>
      <c r="I582" s="2"/>
      <c r="J582" s="2"/>
      <c r="K582" s="2"/>
      <c r="L582" s="2"/>
      <c r="M582" s="2"/>
      <c r="N582" s="2"/>
      <c r="O582" s="2"/>
      <c r="P582" s="2"/>
      <c r="Q582" s="2"/>
      <c r="R582" s="2"/>
      <c r="S582" s="2"/>
      <c r="T582" s="2"/>
      <c r="U582" s="2"/>
      <c r="V582" s="2"/>
      <c r="W582" s="2"/>
      <c r="X582" s="2"/>
      <c r="Y582" s="2"/>
      <c r="Z582" s="2"/>
    </row>
    <row r="583" ht="14.25" customHeight="1">
      <c r="A583" s="2"/>
      <c r="B583" s="2"/>
      <c r="C583" s="2"/>
      <c r="D583" s="2"/>
      <c r="E583" s="2"/>
      <c r="F583" s="2"/>
      <c r="G583" s="4"/>
      <c r="H583" s="4"/>
      <c r="I583" s="2"/>
      <c r="J583" s="2"/>
      <c r="K583" s="2"/>
      <c r="L583" s="2"/>
      <c r="M583" s="2"/>
      <c r="N583" s="2"/>
      <c r="O583" s="2"/>
      <c r="P583" s="2"/>
      <c r="Q583" s="2"/>
      <c r="R583" s="2"/>
      <c r="S583" s="2"/>
      <c r="T583" s="2"/>
      <c r="U583" s="2"/>
      <c r="V583" s="2"/>
      <c r="W583" s="2"/>
      <c r="X583" s="2"/>
      <c r="Y583" s="2"/>
      <c r="Z583" s="2"/>
    </row>
    <row r="584" ht="14.25" customHeight="1">
      <c r="A584" s="2"/>
      <c r="B584" s="2"/>
      <c r="C584" s="2"/>
      <c r="D584" s="2"/>
      <c r="E584" s="2"/>
      <c r="F584" s="2"/>
      <c r="G584" s="4"/>
      <c r="H584" s="4"/>
      <c r="I584" s="2"/>
      <c r="J584" s="2"/>
      <c r="K584" s="2"/>
      <c r="L584" s="2"/>
      <c r="M584" s="2"/>
      <c r="N584" s="2"/>
      <c r="O584" s="2"/>
      <c r="P584" s="2"/>
      <c r="Q584" s="2"/>
      <c r="R584" s="2"/>
      <c r="S584" s="2"/>
      <c r="T584" s="2"/>
      <c r="U584" s="2"/>
      <c r="V584" s="2"/>
      <c r="W584" s="2"/>
      <c r="X584" s="2"/>
      <c r="Y584" s="2"/>
      <c r="Z584" s="2"/>
    </row>
    <row r="585" ht="14.25" customHeight="1">
      <c r="A585" s="2"/>
      <c r="B585" s="2"/>
      <c r="C585" s="2"/>
      <c r="D585" s="2"/>
      <c r="E585" s="2"/>
      <c r="F585" s="2"/>
      <c r="G585" s="4"/>
      <c r="H585" s="4"/>
      <c r="I585" s="2"/>
      <c r="J585" s="2"/>
      <c r="K585" s="2"/>
      <c r="L585" s="2"/>
      <c r="M585" s="2"/>
      <c r="N585" s="2"/>
      <c r="O585" s="2"/>
      <c r="P585" s="2"/>
      <c r="Q585" s="2"/>
      <c r="R585" s="2"/>
      <c r="S585" s="2"/>
      <c r="T585" s="2"/>
      <c r="U585" s="2"/>
      <c r="V585" s="2"/>
      <c r="W585" s="2"/>
      <c r="X585" s="2"/>
      <c r="Y585" s="2"/>
      <c r="Z585" s="2"/>
    </row>
    <row r="586" ht="14.25" customHeight="1">
      <c r="A586" s="2"/>
      <c r="B586" s="2"/>
      <c r="C586" s="2"/>
      <c r="D586" s="2"/>
      <c r="E586" s="2"/>
      <c r="F586" s="2"/>
      <c r="G586" s="4"/>
      <c r="H586" s="4"/>
      <c r="I586" s="2"/>
      <c r="J586" s="2"/>
      <c r="K586" s="2"/>
      <c r="L586" s="2"/>
      <c r="M586" s="2"/>
      <c r="N586" s="2"/>
      <c r="O586" s="2"/>
      <c r="P586" s="2"/>
      <c r="Q586" s="2"/>
      <c r="R586" s="2"/>
      <c r="S586" s="2"/>
      <c r="T586" s="2"/>
      <c r="U586" s="2"/>
      <c r="V586" s="2"/>
      <c r="W586" s="2"/>
      <c r="X586" s="2"/>
      <c r="Y586" s="2"/>
      <c r="Z586" s="2"/>
    </row>
    <row r="587" ht="14.25" customHeight="1">
      <c r="A587" s="2"/>
      <c r="B587" s="2"/>
      <c r="C587" s="2"/>
      <c r="D587" s="2"/>
      <c r="E587" s="2"/>
      <c r="F587" s="2"/>
      <c r="G587" s="4"/>
      <c r="H587" s="4"/>
      <c r="I587" s="2"/>
      <c r="J587" s="2"/>
      <c r="K587" s="2"/>
      <c r="L587" s="2"/>
      <c r="M587" s="2"/>
      <c r="N587" s="2"/>
      <c r="O587" s="2"/>
      <c r="P587" s="2"/>
      <c r="Q587" s="2"/>
      <c r="R587" s="2"/>
      <c r="S587" s="2"/>
      <c r="T587" s="2"/>
      <c r="U587" s="2"/>
      <c r="V587" s="2"/>
      <c r="W587" s="2"/>
      <c r="X587" s="2"/>
      <c r="Y587" s="2"/>
      <c r="Z587" s="2"/>
    </row>
    <row r="588" ht="14.25" customHeight="1">
      <c r="A588" s="2"/>
      <c r="B588" s="2"/>
      <c r="C588" s="2"/>
      <c r="D588" s="2"/>
      <c r="E588" s="2"/>
      <c r="F588" s="2"/>
      <c r="G588" s="4"/>
      <c r="H588" s="4"/>
      <c r="I588" s="2"/>
      <c r="J588" s="2"/>
      <c r="K588" s="2"/>
      <c r="L588" s="2"/>
      <c r="M588" s="2"/>
      <c r="N588" s="2"/>
      <c r="O588" s="2"/>
      <c r="P588" s="2"/>
      <c r="Q588" s="2"/>
      <c r="R588" s="2"/>
      <c r="S588" s="2"/>
      <c r="T588" s="2"/>
      <c r="U588" s="2"/>
      <c r="V588" s="2"/>
      <c r="W588" s="2"/>
      <c r="X588" s="2"/>
      <c r="Y588" s="2"/>
      <c r="Z588" s="2"/>
    </row>
    <row r="589" ht="14.25" customHeight="1">
      <c r="A589" s="2"/>
      <c r="B589" s="2"/>
      <c r="C589" s="2"/>
      <c r="D589" s="2"/>
      <c r="E589" s="2"/>
      <c r="F589" s="2"/>
      <c r="G589" s="4"/>
      <c r="H589" s="4"/>
      <c r="I589" s="2"/>
      <c r="J589" s="2"/>
      <c r="K589" s="2"/>
      <c r="L589" s="2"/>
      <c r="M589" s="2"/>
      <c r="N589" s="2"/>
      <c r="O589" s="2"/>
      <c r="P589" s="2"/>
      <c r="Q589" s="2"/>
      <c r="R589" s="2"/>
      <c r="S589" s="2"/>
      <c r="T589" s="2"/>
      <c r="U589" s="2"/>
      <c r="V589" s="2"/>
      <c r="W589" s="2"/>
      <c r="X589" s="2"/>
      <c r="Y589" s="2"/>
      <c r="Z589" s="2"/>
    </row>
    <row r="590" ht="14.25" customHeight="1">
      <c r="A590" s="2"/>
      <c r="B590" s="2"/>
      <c r="C590" s="2"/>
      <c r="D590" s="2"/>
      <c r="E590" s="2"/>
      <c r="F590" s="2"/>
      <c r="G590" s="4"/>
      <c r="H590" s="4"/>
      <c r="I590" s="2"/>
      <c r="J590" s="2"/>
      <c r="K590" s="2"/>
      <c r="L590" s="2"/>
      <c r="M590" s="2"/>
      <c r="N590" s="2"/>
      <c r="O590" s="2"/>
      <c r="P590" s="2"/>
      <c r="Q590" s="2"/>
      <c r="R590" s="2"/>
      <c r="S590" s="2"/>
      <c r="T590" s="2"/>
      <c r="U590" s="2"/>
      <c r="V590" s="2"/>
      <c r="W590" s="2"/>
      <c r="X590" s="2"/>
      <c r="Y590" s="2"/>
      <c r="Z590" s="2"/>
    </row>
    <row r="591" ht="14.25" customHeight="1">
      <c r="A591" s="2"/>
      <c r="B591" s="2"/>
      <c r="C591" s="2"/>
      <c r="D591" s="2"/>
      <c r="E591" s="2"/>
      <c r="F591" s="2"/>
      <c r="G591" s="4"/>
      <c r="H591" s="4"/>
      <c r="I591" s="2"/>
      <c r="J591" s="2"/>
      <c r="K591" s="2"/>
      <c r="L591" s="2"/>
      <c r="M591" s="2"/>
      <c r="N591" s="2"/>
      <c r="O591" s="2"/>
      <c r="P591" s="2"/>
      <c r="Q591" s="2"/>
      <c r="R591" s="2"/>
      <c r="S591" s="2"/>
      <c r="T591" s="2"/>
      <c r="U591" s="2"/>
      <c r="V591" s="2"/>
      <c r="W591" s="2"/>
      <c r="X591" s="2"/>
      <c r="Y591" s="2"/>
      <c r="Z591" s="2"/>
    </row>
    <row r="592" ht="14.25" customHeight="1">
      <c r="A592" s="2"/>
      <c r="B592" s="2"/>
      <c r="C592" s="2"/>
      <c r="D592" s="2"/>
      <c r="E592" s="2"/>
      <c r="F592" s="2"/>
      <c r="G592" s="4"/>
      <c r="H592" s="4"/>
      <c r="I592" s="2"/>
      <c r="J592" s="2"/>
      <c r="K592" s="2"/>
      <c r="L592" s="2"/>
      <c r="M592" s="2"/>
      <c r="N592" s="2"/>
      <c r="O592" s="2"/>
      <c r="P592" s="2"/>
      <c r="Q592" s="2"/>
      <c r="R592" s="2"/>
      <c r="S592" s="2"/>
      <c r="T592" s="2"/>
      <c r="U592" s="2"/>
      <c r="V592" s="2"/>
      <c r="W592" s="2"/>
      <c r="X592" s="2"/>
      <c r="Y592" s="2"/>
      <c r="Z592" s="2"/>
    </row>
    <row r="593" ht="14.25" customHeight="1">
      <c r="A593" s="2"/>
      <c r="B593" s="2"/>
      <c r="C593" s="2"/>
      <c r="D593" s="2"/>
      <c r="E593" s="2"/>
      <c r="F593" s="2"/>
      <c r="G593" s="4"/>
      <c r="H593" s="4"/>
      <c r="I593" s="2"/>
      <c r="J593" s="2"/>
      <c r="K593" s="2"/>
      <c r="L593" s="2"/>
      <c r="M593" s="2"/>
      <c r="N593" s="2"/>
      <c r="O593" s="2"/>
      <c r="P593" s="2"/>
      <c r="Q593" s="2"/>
      <c r="R593" s="2"/>
      <c r="S593" s="2"/>
      <c r="T593" s="2"/>
      <c r="U593" s="2"/>
      <c r="V593" s="2"/>
      <c r="W593" s="2"/>
      <c r="X593" s="2"/>
      <c r="Y593" s="2"/>
      <c r="Z593" s="2"/>
    </row>
    <row r="594" ht="14.25" customHeight="1">
      <c r="A594" s="2"/>
      <c r="B594" s="2"/>
      <c r="C594" s="2"/>
      <c r="D594" s="2"/>
      <c r="E594" s="2"/>
      <c r="F594" s="2"/>
      <c r="G594" s="4"/>
      <c r="H594" s="4"/>
      <c r="I594" s="2"/>
      <c r="J594" s="2"/>
      <c r="K594" s="2"/>
      <c r="L594" s="2"/>
      <c r="M594" s="2"/>
      <c r="N594" s="2"/>
      <c r="O594" s="2"/>
      <c r="P594" s="2"/>
      <c r="Q594" s="2"/>
      <c r="R594" s="2"/>
      <c r="S594" s="2"/>
      <c r="T594" s="2"/>
      <c r="U594" s="2"/>
      <c r="V594" s="2"/>
      <c r="W594" s="2"/>
      <c r="X594" s="2"/>
      <c r="Y594" s="2"/>
      <c r="Z594" s="2"/>
    </row>
    <row r="595" ht="14.25" customHeight="1">
      <c r="A595" s="2"/>
      <c r="B595" s="2"/>
      <c r="C595" s="2"/>
      <c r="D595" s="2"/>
      <c r="E595" s="2"/>
      <c r="F595" s="2"/>
      <c r="G595" s="4"/>
      <c r="H595" s="4"/>
      <c r="I595" s="2"/>
      <c r="J595" s="2"/>
      <c r="K595" s="2"/>
      <c r="L595" s="2"/>
      <c r="M595" s="2"/>
      <c r="N595" s="2"/>
      <c r="O595" s="2"/>
      <c r="P595" s="2"/>
      <c r="Q595" s="2"/>
      <c r="R595" s="2"/>
      <c r="S595" s="2"/>
      <c r="T595" s="2"/>
      <c r="U595" s="2"/>
      <c r="V595" s="2"/>
      <c r="W595" s="2"/>
      <c r="X595" s="2"/>
      <c r="Y595" s="2"/>
      <c r="Z595" s="2"/>
    </row>
    <row r="596" ht="14.25" customHeight="1">
      <c r="A596" s="2"/>
      <c r="B596" s="2"/>
      <c r="C596" s="2"/>
      <c r="D596" s="2"/>
      <c r="E596" s="2"/>
      <c r="F596" s="2"/>
      <c r="G596" s="4"/>
      <c r="H596" s="4"/>
      <c r="I596" s="2"/>
      <c r="J596" s="2"/>
      <c r="K596" s="2"/>
      <c r="L596" s="2"/>
      <c r="M596" s="2"/>
      <c r="N596" s="2"/>
      <c r="O596" s="2"/>
      <c r="P596" s="2"/>
      <c r="Q596" s="2"/>
      <c r="R596" s="2"/>
      <c r="S596" s="2"/>
      <c r="T596" s="2"/>
      <c r="U596" s="2"/>
      <c r="V596" s="2"/>
      <c r="W596" s="2"/>
      <c r="X596" s="2"/>
      <c r="Y596" s="2"/>
      <c r="Z596" s="2"/>
    </row>
    <row r="597" ht="14.25" customHeight="1">
      <c r="A597" s="2"/>
      <c r="B597" s="2"/>
      <c r="C597" s="2"/>
      <c r="D597" s="2"/>
      <c r="E597" s="2"/>
      <c r="F597" s="2"/>
      <c r="G597" s="4"/>
      <c r="H597" s="4"/>
      <c r="I597" s="2"/>
      <c r="J597" s="2"/>
      <c r="K597" s="2"/>
      <c r="L597" s="2"/>
      <c r="M597" s="2"/>
      <c r="N597" s="2"/>
      <c r="O597" s="2"/>
      <c r="P597" s="2"/>
      <c r="Q597" s="2"/>
      <c r="R597" s="2"/>
      <c r="S597" s="2"/>
      <c r="T597" s="2"/>
      <c r="U597" s="2"/>
      <c r="V597" s="2"/>
      <c r="W597" s="2"/>
      <c r="X597" s="2"/>
      <c r="Y597" s="2"/>
      <c r="Z597" s="2"/>
    </row>
    <row r="598" ht="14.25" customHeight="1">
      <c r="A598" s="2"/>
      <c r="B598" s="2"/>
      <c r="C598" s="2"/>
      <c r="D598" s="2"/>
      <c r="E598" s="2"/>
      <c r="F598" s="2"/>
      <c r="G598" s="4"/>
      <c r="H598" s="4"/>
      <c r="I598" s="2"/>
      <c r="J598" s="2"/>
      <c r="K598" s="2"/>
      <c r="L598" s="2"/>
      <c r="M598" s="2"/>
      <c r="N598" s="2"/>
      <c r="O598" s="2"/>
      <c r="P598" s="2"/>
      <c r="Q598" s="2"/>
      <c r="R598" s="2"/>
      <c r="S598" s="2"/>
      <c r="T598" s="2"/>
      <c r="U598" s="2"/>
      <c r="V598" s="2"/>
      <c r="W598" s="2"/>
      <c r="X598" s="2"/>
      <c r="Y598" s="2"/>
      <c r="Z598" s="2"/>
    </row>
    <row r="599" ht="14.25" customHeight="1">
      <c r="A599" s="2"/>
      <c r="B599" s="2"/>
      <c r="C599" s="2"/>
      <c r="D599" s="2"/>
      <c r="E599" s="2"/>
      <c r="F599" s="2"/>
      <c r="G599" s="4"/>
      <c r="H599" s="4"/>
      <c r="I599" s="2"/>
      <c r="J599" s="2"/>
      <c r="K599" s="2"/>
      <c r="L599" s="2"/>
      <c r="M599" s="2"/>
      <c r="N599" s="2"/>
      <c r="O599" s="2"/>
      <c r="P599" s="2"/>
      <c r="Q599" s="2"/>
      <c r="R599" s="2"/>
      <c r="S599" s="2"/>
      <c r="T599" s="2"/>
      <c r="U599" s="2"/>
      <c r="V599" s="2"/>
      <c r="W599" s="2"/>
      <c r="X599" s="2"/>
      <c r="Y599" s="2"/>
      <c r="Z599" s="2"/>
    </row>
    <row r="600" ht="14.25" customHeight="1">
      <c r="A600" s="2"/>
      <c r="B600" s="2"/>
      <c r="C600" s="2"/>
      <c r="D600" s="2"/>
      <c r="E600" s="2"/>
      <c r="F600" s="2"/>
      <c r="G600" s="4"/>
      <c r="H600" s="4"/>
      <c r="I600" s="2"/>
      <c r="J600" s="2"/>
      <c r="K600" s="2"/>
      <c r="L600" s="2"/>
      <c r="M600" s="2"/>
      <c r="N600" s="2"/>
      <c r="O600" s="2"/>
      <c r="P600" s="2"/>
      <c r="Q600" s="2"/>
      <c r="R600" s="2"/>
      <c r="S600" s="2"/>
      <c r="T600" s="2"/>
      <c r="U600" s="2"/>
      <c r="V600" s="2"/>
      <c r="W600" s="2"/>
      <c r="X600" s="2"/>
      <c r="Y600" s="2"/>
      <c r="Z600" s="2"/>
    </row>
    <row r="601" ht="14.25" customHeight="1">
      <c r="A601" s="2"/>
      <c r="B601" s="2"/>
      <c r="C601" s="2"/>
      <c r="D601" s="2"/>
      <c r="E601" s="2"/>
      <c r="F601" s="2"/>
      <c r="G601" s="4"/>
      <c r="H601" s="4"/>
      <c r="I601" s="2"/>
      <c r="J601" s="2"/>
      <c r="K601" s="2"/>
      <c r="L601" s="2"/>
      <c r="M601" s="2"/>
      <c r="N601" s="2"/>
      <c r="O601" s="2"/>
      <c r="P601" s="2"/>
      <c r="Q601" s="2"/>
      <c r="R601" s="2"/>
      <c r="S601" s="2"/>
      <c r="T601" s="2"/>
      <c r="U601" s="2"/>
      <c r="V601" s="2"/>
      <c r="W601" s="2"/>
      <c r="X601" s="2"/>
      <c r="Y601" s="2"/>
      <c r="Z601" s="2"/>
    </row>
    <row r="602" ht="14.25" customHeight="1">
      <c r="A602" s="2"/>
      <c r="B602" s="2"/>
      <c r="C602" s="2"/>
      <c r="D602" s="2"/>
      <c r="E602" s="2"/>
      <c r="F602" s="2"/>
      <c r="G602" s="4"/>
      <c r="H602" s="4"/>
      <c r="I602" s="2"/>
      <c r="J602" s="2"/>
      <c r="K602" s="2"/>
      <c r="L602" s="2"/>
      <c r="M602" s="2"/>
      <c r="N602" s="2"/>
      <c r="O602" s="2"/>
      <c r="P602" s="2"/>
      <c r="Q602" s="2"/>
      <c r="R602" s="2"/>
      <c r="S602" s="2"/>
      <c r="T602" s="2"/>
      <c r="U602" s="2"/>
      <c r="V602" s="2"/>
      <c r="W602" s="2"/>
      <c r="X602" s="2"/>
      <c r="Y602" s="2"/>
      <c r="Z602" s="2"/>
    </row>
    <row r="603" ht="14.25" customHeight="1">
      <c r="A603" s="2"/>
      <c r="B603" s="2"/>
      <c r="C603" s="2"/>
      <c r="D603" s="2"/>
      <c r="E603" s="2"/>
      <c r="F603" s="2"/>
      <c r="G603" s="4"/>
      <c r="H603" s="4"/>
      <c r="I603" s="2"/>
      <c r="J603" s="2"/>
      <c r="K603" s="2"/>
      <c r="L603" s="2"/>
      <c r="M603" s="2"/>
      <c r="N603" s="2"/>
      <c r="O603" s="2"/>
      <c r="P603" s="2"/>
      <c r="Q603" s="2"/>
      <c r="R603" s="2"/>
      <c r="S603" s="2"/>
      <c r="T603" s="2"/>
      <c r="U603" s="2"/>
      <c r="V603" s="2"/>
      <c r="W603" s="2"/>
      <c r="X603" s="2"/>
      <c r="Y603" s="2"/>
      <c r="Z603" s="2"/>
    </row>
    <row r="604" ht="14.25" customHeight="1">
      <c r="A604" s="2"/>
      <c r="B604" s="2"/>
      <c r="C604" s="2"/>
      <c r="D604" s="2"/>
      <c r="E604" s="2"/>
      <c r="F604" s="2"/>
      <c r="G604" s="4"/>
      <c r="H604" s="4"/>
      <c r="I604" s="2"/>
      <c r="J604" s="2"/>
      <c r="K604" s="2"/>
      <c r="L604" s="2"/>
      <c r="M604" s="2"/>
      <c r="N604" s="2"/>
      <c r="O604" s="2"/>
      <c r="P604" s="2"/>
      <c r="Q604" s="2"/>
      <c r="R604" s="2"/>
      <c r="S604" s="2"/>
      <c r="T604" s="2"/>
      <c r="U604" s="2"/>
      <c r="V604" s="2"/>
      <c r="W604" s="2"/>
      <c r="X604" s="2"/>
      <c r="Y604" s="2"/>
      <c r="Z604" s="2"/>
    </row>
    <row r="605" ht="14.25" customHeight="1">
      <c r="A605" s="2"/>
      <c r="B605" s="2"/>
      <c r="C605" s="2"/>
      <c r="D605" s="2"/>
      <c r="E605" s="2"/>
      <c r="F605" s="2"/>
      <c r="G605" s="4"/>
      <c r="H605" s="4"/>
      <c r="I605" s="2"/>
      <c r="J605" s="2"/>
      <c r="K605" s="2"/>
      <c r="L605" s="2"/>
      <c r="M605" s="2"/>
      <c r="N605" s="2"/>
      <c r="O605" s="2"/>
      <c r="P605" s="2"/>
      <c r="Q605" s="2"/>
      <c r="R605" s="2"/>
      <c r="S605" s="2"/>
      <c r="T605" s="2"/>
      <c r="U605" s="2"/>
      <c r="V605" s="2"/>
      <c r="W605" s="2"/>
      <c r="X605" s="2"/>
      <c r="Y605" s="2"/>
      <c r="Z605" s="2"/>
    </row>
    <row r="606" ht="14.25" customHeight="1">
      <c r="A606" s="2"/>
      <c r="B606" s="2"/>
      <c r="C606" s="2"/>
      <c r="D606" s="2"/>
      <c r="E606" s="2"/>
      <c r="F606" s="2"/>
      <c r="G606" s="4"/>
      <c r="H606" s="4"/>
      <c r="I606" s="2"/>
      <c r="J606" s="2"/>
      <c r="K606" s="2"/>
      <c r="L606" s="2"/>
      <c r="M606" s="2"/>
      <c r="N606" s="2"/>
      <c r="O606" s="2"/>
      <c r="P606" s="2"/>
      <c r="Q606" s="2"/>
      <c r="R606" s="2"/>
      <c r="S606" s="2"/>
      <c r="T606" s="2"/>
      <c r="U606" s="2"/>
      <c r="V606" s="2"/>
      <c r="W606" s="2"/>
      <c r="X606" s="2"/>
      <c r="Y606" s="2"/>
      <c r="Z606" s="2"/>
    </row>
    <row r="607" ht="14.25" customHeight="1">
      <c r="A607" s="2"/>
      <c r="B607" s="2"/>
      <c r="C607" s="2"/>
      <c r="D607" s="2"/>
      <c r="E607" s="2"/>
      <c r="F607" s="2"/>
      <c r="G607" s="4"/>
      <c r="H607" s="4"/>
      <c r="I607" s="2"/>
      <c r="J607" s="2"/>
      <c r="K607" s="2"/>
      <c r="L607" s="2"/>
      <c r="M607" s="2"/>
      <c r="N607" s="2"/>
      <c r="O607" s="2"/>
      <c r="P607" s="2"/>
      <c r="Q607" s="2"/>
      <c r="R607" s="2"/>
      <c r="S607" s="2"/>
      <c r="T607" s="2"/>
      <c r="U607" s="2"/>
      <c r="V607" s="2"/>
      <c r="W607" s="2"/>
      <c r="X607" s="2"/>
      <c r="Y607" s="2"/>
      <c r="Z607" s="2"/>
    </row>
    <row r="608" ht="14.25" customHeight="1">
      <c r="A608" s="2"/>
      <c r="B608" s="2"/>
      <c r="C608" s="2"/>
      <c r="D608" s="2"/>
      <c r="E608" s="2"/>
      <c r="F608" s="2"/>
      <c r="G608" s="4"/>
      <c r="H608" s="4"/>
      <c r="I608" s="2"/>
      <c r="J608" s="2"/>
      <c r="K608" s="2"/>
      <c r="L608" s="2"/>
      <c r="M608" s="2"/>
      <c r="N608" s="2"/>
      <c r="O608" s="2"/>
      <c r="P608" s="2"/>
      <c r="Q608" s="2"/>
      <c r="R608" s="2"/>
      <c r="S608" s="2"/>
      <c r="T608" s="2"/>
      <c r="U608" s="2"/>
      <c r="V608" s="2"/>
      <c r="W608" s="2"/>
      <c r="X608" s="2"/>
      <c r="Y608" s="2"/>
      <c r="Z608" s="2"/>
    </row>
    <row r="609" ht="14.25" customHeight="1">
      <c r="A609" s="2"/>
      <c r="B609" s="2"/>
      <c r="C609" s="2"/>
      <c r="D609" s="2"/>
      <c r="E609" s="2"/>
      <c r="F609" s="2"/>
      <c r="G609" s="4"/>
      <c r="H609" s="4"/>
      <c r="I609" s="2"/>
      <c r="J609" s="2"/>
      <c r="K609" s="2"/>
      <c r="L609" s="2"/>
      <c r="M609" s="2"/>
      <c r="N609" s="2"/>
      <c r="O609" s="2"/>
      <c r="P609" s="2"/>
      <c r="Q609" s="2"/>
      <c r="R609" s="2"/>
      <c r="S609" s="2"/>
      <c r="T609" s="2"/>
      <c r="U609" s="2"/>
      <c r="V609" s="2"/>
      <c r="W609" s="2"/>
      <c r="X609" s="2"/>
      <c r="Y609" s="2"/>
      <c r="Z609" s="2"/>
    </row>
    <row r="610" ht="14.25" customHeight="1">
      <c r="A610" s="2"/>
      <c r="B610" s="2"/>
      <c r="C610" s="2"/>
      <c r="D610" s="2"/>
      <c r="E610" s="2"/>
      <c r="F610" s="2"/>
      <c r="G610" s="4"/>
      <c r="H610" s="4"/>
      <c r="I610" s="2"/>
      <c r="J610" s="2"/>
      <c r="K610" s="2"/>
      <c r="L610" s="2"/>
      <c r="M610" s="2"/>
      <c r="N610" s="2"/>
      <c r="O610" s="2"/>
      <c r="P610" s="2"/>
      <c r="Q610" s="2"/>
      <c r="R610" s="2"/>
      <c r="S610" s="2"/>
      <c r="T610" s="2"/>
      <c r="U610" s="2"/>
      <c r="V610" s="2"/>
      <c r="W610" s="2"/>
      <c r="X610" s="2"/>
      <c r="Y610" s="2"/>
      <c r="Z610" s="2"/>
    </row>
    <row r="611" ht="14.25" customHeight="1">
      <c r="A611" s="2"/>
      <c r="B611" s="2"/>
      <c r="C611" s="2"/>
      <c r="D611" s="2"/>
      <c r="E611" s="2"/>
      <c r="F611" s="2"/>
      <c r="G611" s="4"/>
      <c r="H611" s="4"/>
      <c r="I611" s="2"/>
      <c r="J611" s="2"/>
      <c r="K611" s="2"/>
      <c r="L611" s="2"/>
      <c r="M611" s="2"/>
      <c r="N611" s="2"/>
      <c r="O611" s="2"/>
      <c r="P611" s="2"/>
      <c r="Q611" s="2"/>
      <c r="R611" s="2"/>
      <c r="S611" s="2"/>
      <c r="T611" s="2"/>
      <c r="U611" s="2"/>
      <c r="V611" s="2"/>
      <c r="W611" s="2"/>
      <c r="X611" s="2"/>
      <c r="Y611" s="2"/>
      <c r="Z611" s="2"/>
    </row>
    <row r="612" ht="14.25" customHeight="1">
      <c r="A612" s="2"/>
      <c r="B612" s="2"/>
      <c r="C612" s="2"/>
      <c r="D612" s="2"/>
      <c r="E612" s="2"/>
      <c r="F612" s="2"/>
      <c r="G612" s="4"/>
      <c r="H612" s="4"/>
      <c r="I612" s="2"/>
      <c r="J612" s="2"/>
      <c r="K612" s="2"/>
      <c r="L612" s="2"/>
      <c r="M612" s="2"/>
      <c r="N612" s="2"/>
      <c r="O612" s="2"/>
      <c r="P612" s="2"/>
      <c r="Q612" s="2"/>
      <c r="R612" s="2"/>
      <c r="S612" s="2"/>
      <c r="T612" s="2"/>
      <c r="U612" s="2"/>
      <c r="V612" s="2"/>
      <c r="W612" s="2"/>
      <c r="X612" s="2"/>
      <c r="Y612" s="2"/>
      <c r="Z612" s="2"/>
    </row>
    <row r="613" ht="14.25" customHeight="1">
      <c r="A613" s="2"/>
      <c r="B613" s="2"/>
      <c r="C613" s="2"/>
      <c r="D613" s="2"/>
      <c r="E613" s="2"/>
      <c r="F613" s="2"/>
      <c r="G613" s="4"/>
      <c r="H613" s="4"/>
      <c r="I613" s="2"/>
      <c r="J613" s="2"/>
      <c r="K613" s="2"/>
      <c r="L613" s="2"/>
      <c r="M613" s="2"/>
      <c r="N613" s="2"/>
      <c r="O613" s="2"/>
      <c r="P613" s="2"/>
      <c r="Q613" s="2"/>
      <c r="R613" s="2"/>
      <c r="S613" s="2"/>
      <c r="T613" s="2"/>
      <c r="U613" s="2"/>
      <c r="V613" s="2"/>
      <c r="W613" s="2"/>
      <c r="X613" s="2"/>
      <c r="Y613" s="2"/>
      <c r="Z613" s="2"/>
    </row>
    <row r="614" ht="14.25" customHeight="1">
      <c r="A614" s="2"/>
      <c r="B614" s="2"/>
      <c r="C614" s="2"/>
      <c r="D614" s="2"/>
      <c r="E614" s="2"/>
      <c r="F614" s="2"/>
      <c r="G614" s="4"/>
      <c r="H614" s="4"/>
      <c r="I614" s="2"/>
      <c r="J614" s="2"/>
      <c r="K614" s="2"/>
      <c r="L614" s="2"/>
      <c r="M614" s="2"/>
      <c r="N614" s="2"/>
      <c r="O614" s="2"/>
      <c r="P614" s="2"/>
      <c r="Q614" s="2"/>
      <c r="R614" s="2"/>
      <c r="S614" s="2"/>
      <c r="T614" s="2"/>
      <c r="U614" s="2"/>
      <c r="V614" s="2"/>
      <c r="W614" s="2"/>
      <c r="X614" s="2"/>
      <c r="Y614" s="2"/>
      <c r="Z614" s="2"/>
    </row>
    <row r="615" ht="14.25" customHeight="1">
      <c r="A615" s="2"/>
      <c r="B615" s="2"/>
      <c r="C615" s="2"/>
      <c r="D615" s="2"/>
      <c r="E615" s="2"/>
      <c r="F615" s="2"/>
      <c r="G615" s="4"/>
      <c r="H615" s="4"/>
      <c r="I615" s="2"/>
      <c r="J615" s="2"/>
      <c r="K615" s="2"/>
      <c r="L615" s="2"/>
      <c r="M615" s="2"/>
      <c r="N615" s="2"/>
      <c r="O615" s="2"/>
      <c r="P615" s="2"/>
      <c r="Q615" s="2"/>
      <c r="R615" s="2"/>
      <c r="S615" s="2"/>
      <c r="T615" s="2"/>
      <c r="U615" s="2"/>
      <c r="V615" s="2"/>
      <c r="W615" s="2"/>
      <c r="X615" s="2"/>
      <c r="Y615" s="2"/>
      <c r="Z615" s="2"/>
    </row>
    <row r="616" ht="14.25" customHeight="1">
      <c r="A616" s="2"/>
      <c r="B616" s="2"/>
      <c r="C616" s="2"/>
      <c r="D616" s="2"/>
      <c r="E616" s="2"/>
      <c r="F616" s="2"/>
      <c r="G616" s="4"/>
      <c r="H616" s="4"/>
      <c r="I616" s="2"/>
      <c r="J616" s="2"/>
      <c r="K616" s="2"/>
      <c r="L616" s="2"/>
      <c r="M616" s="2"/>
      <c r="N616" s="2"/>
      <c r="O616" s="2"/>
      <c r="P616" s="2"/>
      <c r="Q616" s="2"/>
      <c r="R616" s="2"/>
      <c r="S616" s="2"/>
      <c r="T616" s="2"/>
      <c r="U616" s="2"/>
      <c r="V616" s="2"/>
      <c r="W616" s="2"/>
      <c r="X616" s="2"/>
      <c r="Y616" s="2"/>
      <c r="Z616" s="2"/>
    </row>
    <row r="617" ht="14.25" customHeight="1">
      <c r="A617" s="2"/>
      <c r="B617" s="2"/>
      <c r="C617" s="2"/>
      <c r="D617" s="2"/>
      <c r="E617" s="2"/>
      <c r="F617" s="2"/>
      <c r="G617" s="4"/>
      <c r="H617" s="4"/>
      <c r="I617" s="2"/>
      <c r="J617" s="2"/>
      <c r="K617" s="2"/>
      <c r="L617" s="2"/>
      <c r="M617" s="2"/>
      <c r="N617" s="2"/>
      <c r="O617" s="2"/>
      <c r="P617" s="2"/>
      <c r="Q617" s="2"/>
      <c r="R617" s="2"/>
      <c r="S617" s="2"/>
      <c r="T617" s="2"/>
      <c r="U617" s="2"/>
      <c r="V617" s="2"/>
      <c r="W617" s="2"/>
      <c r="X617" s="2"/>
      <c r="Y617" s="2"/>
      <c r="Z617" s="2"/>
    </row>
    <row r="618" ht="14.25" customHeight="1">
      <c r="A618" s="2"/>
      <c r="B618" s="2"/>
      <c r="C618" s="2"/>
      <c r="D618" s="2"/>
      <c r="E618" s="2"/>
      <c r="F618" s="2"/>
      <c r="G618" s="4"/>
      <c r="H618" s="4"/>
      <c r="I618" s="2"/>
      <c r="J618" s="2"/>
      <c r="K618" s="2"/>
      <c r="L618" s="2"/>
      <c r="M618" s="2"/>
      <c r="N618" s="2"/>
      <c r="O618" s="2"/>
      <c r="P618" s="2"/>
      <c r="Q618" s="2"/>
      <c r="R618" s="2"/>
      <c r="S618" s="2"/>
      <c r="T618" s="2"/>
      <c r="U618" s="2"/>
      <c r="V618" s="2"/>
      <c r="W618" s="2"/>
      <c r="X618" s="2"/>
      <c r="Y618" s="2"/>
      <c r="Z618" s="2"/>
    </row>
    <row r="619" ht="14.25" customHeight="1">
      <c r="A619" s="2"/>
      <c r="B619" s="2"/>
      <c r="C619" s="2"/>
      <c r="D619" s="2"/>
      <c r="E619" s="2"/>
      <c r="F619" s="2"/>
      <c r="G619" s="4"/>
      <c r="H619" s="4"/>
      <c r="I619" s="2"/>
      <c r="J619" s="2"/>
      <c r="K619" s="2"/>
      <c r="L619" s="2"/>
      <c r="M619" s="2"/>
      <c r="N619" s="2"/>
      <c r="O619" s="2"/>
      <c r="P619" s="2"/>
      <c r="Q619" s="2"/>
      <c r="R619" s="2"/>
      <c r="S619" s="2"/>
      <c r="T619" s="2"/>
      <c r="U619" s="2"/>
      <c r="V619" s="2"/>
      <c r="W619" s="2"/>
      <c r="X619" s="2"/>
      <c r="Y619" s="2"/>
      <c r="Z619" s="2"/>
    </row>
    <row r="620" ht="14.25" customHeight="1">
      <c r="A620" s="2"/>
      <c r="B620" s="2"/>
      <c r="C620" s="2"/>
      <c r="D620" s="2"/>
      <c r="E620" s="2"/>
      <c r="F620" s="2"/>
      <c r="G620" s="4"/>
      <c r="H620" s="4"/>
      <c r="I620" s="2"/>
      <c r="J620" s="2"/>
      <c r="K620" s="2"/>
      <c r="L620" s="2"/>
      <c r="M620" s="2"/>
      <c r="N620" s="2"/>
      <c r="O620" s="2"/>
      <c r="P620" s="2"/>
      <c r="Q620" s="2"/>
      <c r="R620" s="2"/>
      <c r="S620" s="2"/>
      <c r="T620" s="2"/>
      <c r="U620" s="2"/>
      <c r="V620" s="2"/>
      <c r="W620" s="2"/>
      <c r="X620" s="2"/>
      <c r="Y620" s="2"/>
      <c r="Z620" s="2"/>
    </row>
    <row r="621" ht="14.25" customHeight="1">
      <c r="A621" s="2"/>
      <c r="B621" s="2"/>
      <c r="C621" s="2"/>
      <c r="D621" s="2"/>
      <c r="E621" s="2"/>
      <c r="F621" s="2"/>
      <c r="G621" s="4"/>
      <c r="H621" s="4"/>
      <c r="I621" s="2"/>
      <c r="J621" s="2"/>
      <c r="K621" s="2"/>
      <c r="L621" s="2"/>
      <c r="M621" s="2"/>
      <c r="N621" s="2"/>
      <c r="O621" s="2"/>
      <c r="P621" s="2"/>
      <c r="Q621" s="2"/>
      <c r="R621" s="2"/>
      <c r="S621" s="2"/>
      <c r="T621" s="2"/>
      <c r="U621" s="2"/>
      <c r="V621" s="2"/>
      <c r="W621" s="2"/>
      <c r="X621" s="2"/>
      <c r="Y621" s="2"/>
      <c r="Z621" s="2"/>
    </row>
    <row r="622" ht="14.25" customHeight="1">
      <c r="A622" s="2"/>
      <c r="B622" s="2"/>
      <c r="C622" s="2"/>
      <c r="D622" s="2"/>
      <c r="E622" s="2"/>
      <c r="F622" s="2"/>
      <c r="G622" s="4"/>
      <c r="H622" s="4"/>
      <c r="I622" s="2"/>
      <c r="J622" s="2"/>
      <c r="K622" s="2"/>
      <c r="L622" s="2"/>
      <c r="M622" s="2"/>
      <c r="N622" s="2"/>
      <c r="O622" s="2"/>
      <c r="P622" s="2"/>
      <c r="Q622" s="2"/>
      <c r="R622" s="2"/>
      <c r="S622" s="2"/>
      <c r="T622" s="2"/>
      <c r="U622" s="2"/>
      <c r="V622" s="2"/>
      <c r="W622" s="2"/>
      <c r="X622" s="2"/>
      <c r="Y622" s="2"/>
      <c r="Z622" s="2"/>
    </row>
    <row r="623" ht="14.25" customHeight="1">
      <c r="A623" s="2"/>
      <c r="B623" s="2"/>
      <c r="C623" s="2"/>
      <c r="D623" s="2"/>
      <c r="E623" s="2"/>
      <c r="F623" s="2"/>
      <c r="G623" s="4"/>
      <c r="H623" s="4"/>
      <c r="I623" s="2"/>
      <c r="J623" s="2"/>
      <c r="K623" s="2"/>
      <c r="L623" s="2"/>
      <c r="M623" s="2"/>
      <c r="N623" s="2"/>
      <c r="O623" s="2"/>
      <c r="P623" s="2"/>
      <c r="Q623" s="2"/>
      <c r="R623" s="2"/>
      <c r="S623" s="2"/>
      <c r="T623" s="2"/>
      <c r="U623" s="2"/>
      <c r="V623" s="2"/>
      <c r="W623" s="2"/>
      <c r="X623" s="2"/>
      <c r="Y623" s="2"/>
      <c r="Z623" s="2"/>
    </row>
    <row r="624" ht="14.25" customHeight="1">
      <c r="A624" s="2"/>
      <c r="B624" s="2"/>
      <c r="C624" s="2"/>
      <c r="D624" s="2"/>
      <c r="E624" s="2"/>
      <c r="F624" s="2"/>
      <c r="G624" s="4"/>
      <c r="H624" s="4"/>
      <c r="I624" s="2"/>
      <c r="J624" s="2"/>
      <c r="K624" s="2"/>
      <c r="L624" s="2"/>
      <c r="M624" s="2"/>
      <c r="N624" s="2"/>
      <c r="O624" s="2"/>
      <c r="P624" s="2"/>
      <c r="Q624" s="2"/>
      <c r="R624" s="2"/>
      <c r="S624" s="2"/>
      <c r="T624" s="2"/>
      <c r="U624" s="2"/>
      <c r="V624" s="2"/>
      <c r="W624" s="2"/>
      <c r="X624" s="2"/>
      <c r="Y624" s="2"/>
      <c r="Z624" s="2"/>
    </row>
    <row r="625" ht="14.25" customHeight="1">
      <c r="A625" s="2"/>
      <c r="B625" s="2"/>
      <c r="C625" s="2"/>
      <c r="D625" s="2"/>
      <c r="E625" s="2"/>
      <c r="F625" s="2"/>
      <c r="G625" s="4"/>
      <c r="H625" s="4"/>
      <c r="I625" s="2"/>
      <c r="J625" s="2"/>
      <c r="K625" s="2"/>
      <c r="L625" s="2"/>
      <c r="M625" s="2"/>
      <c r="N625" s="2"/>
      <c r="O625" s="2"/>
      <c r="P625" s="2"/>
      <c r="Q625" s="2"/>
      <c r="R625" s="2"/>
      <c r="S625" s="2"/>
      <c r="T625" s="2"/>
      <c r="U625" s="2"/>
      <c r="V625" s="2"/>
      <c r="W625" s="2"/>
      <c r="X625" s="2"/>
      <c r="Y625" s="2"/>
      <c r="Z625" s="2"/>
    </row>
    <row r="626" ht="14.25" customHeight="1">
      <c r="A626" s="2"/>
      <c r="B626" s="2"/>
      <c r="C626" s="2"/>
      <c r="D626" s="2"/>
      <c r="E626" s="2"/>
      <c r="F626" s="2"/>
      <c r="G626" s="4"/>
      <c r="H626" s="4"/>
      <c r="I626" s="2"/>
      <c r="J626" s="2"/>
      <c r="K626" s="2"/>
      <c r="L626" s="2"/>
      <c r="M626" s="2"/>
      <c r="N626" s="2"/>
      <c r="O626" s="2"/>
      <c r="P626" s="2"/>
      <c r="Q626" s="2"/>
      <c r="R626" s="2"/>
      <c r="S626" s="2"/>
      <c r="T626" s="2"/>
      <c r="U626" s="2"/>
      <c r="V626" s="2"/>
      <c r="W626" s="2"/>
      <c r="X626" s="2"/>
      <c r="Y626" s="2"/>
      <c r="Z626" s="2"/>
    </row>
    <row r="627" ht="14.25" customHeight="1">
      <c r="A627" s="2"/>
      <c r="B627" s="2"/>
      <c r="C627" s="2"/>
      <c r="D627" s="2"/>
      <c r="E627" s="2"/>
      <c r="F627" s="2"/>
      <c r="G627" s="4"/>
      <c r="H627" s="4"/>
      <c r="I627" s="2"/>
      <c r="J627" s="2"/>
      <c r="K627" s="2"/>
      <c r="L627" s="2"/>
      <c r="M627" s="2"/>
      <c r="N627" s="2"/>
      <c r="O627" s="2"/>
      <c r="P627" s="2"/>
      <c r="Q627" s="2"/>
      <c r="R627" s="2"/>
      <c r="S627" s="2"/>
      <c r="T627" s="2"/>
      <c r="U627" s="2"/>
      <c r="V627" s="2"/>
      <c r="W627" s="2"/>
      <c r="X627" s="2"/>
      <c r="Y627" s="2"/>
      <c r="Z627" s="2"/>
    </row>
    <row r="628" ht="14.25" customHeight="1">
      <c r="A628" s="2"/>
      <c r="B628" s="2"/>
      <c r="C628" s="2"/>
      <c r="D628" s="2"/>
      <c r="E628" s="2"/>
      <c r="F628" s="2"/>
      <c r="G628" s="4"/>
      <c r="H628" s="4"/>
      <c r="I628" s="2"/>
      <c r="J628" s="2"/>
      <c r="K628" s="2"/>
      <c r="L628" s="2"/>
      <c r="M628" s="2"/>
      <c r="N628" s="2"/>
      <c r="O628" s="2"/>
      <c r="P628" s="2"/>
      <c r="Q628" s="2"/>
      <c r="R628" s="2"/>
      <c r="S628" s="2"/>
      <c r="T628" s="2"/>
      <c r="U628" s="2"/>
      <c r="V628" s="2"/>
      <c r="W628" s="2"/>
      <c r="X628" s="2"/>
      <c r="Y628" s="2"/>
      <c r="Z628" s="2"/>
    </row>
    <row r="629" ht="14.25" customHeight="1">
      <c r="A629" s="2"/>
      <c r="B629" s="2"/>
      <c r="C629" s="2"/>
      <c r="D629" s="2"/>
      <c r="E629" s="2"/>
      <c r="F629" s="2"/>
      <c r="G629" s="4"/>
      <c r="H629" s="4"/>
      <c r="I629" s="2"/>
      <c r="J629" s="2"/>
      <c r="K629" s="2"/>
      <c r="L629" s="2"/>
      <c r="M629" s="2"/>
      <c r="N629" s="2"/>
      <c r="O629" s="2"/>
      <c r="P629" s="2"/>
      <c r="Q629" s="2"/>
      <c r="R629" s="2"/>
      <c r="S629" s="2"/>
      <c r="T629" s="2"/>
      <c r="U629" s="2"/>
      <c r="V629" s="2"/>
      <c r="W629" s="2"/>
      <c r="X629" s="2"/>
      <c r="Y629" s="2"/>
      <c r="Z629" s="2"/>
    </row>
    <row r="630" ht="14.25" customHeight="1">
      <c r="A630" s="2"/>
      <c r="B630" s="2"/>
      <c r="C630" s="2"/>
      <c r="D630" s="2"/>
      <c r="E630" s="2"/>
      <c r="F630" s="2"/>
      <c r="G630" s="4"/>
      <c r="H630" s="4"/>
      <c r="I630" s="2"/>
      <c r="J630" s="2"/>
      <c r="K630" s="2"/>
      <c r="L630" s="2"/>
      <c r="M630" s="2"/>
      <c r="N630" s="2"/>
      <c r="O630" s="2"/>
      <c r="P630" s="2"/>
      <c r="Q630" s="2"/>
      <c r="R630" s="2"/>
      <c r="S630" s="2"/>
      <c r="T630" s="2"/>
      <c r="U630" s="2"/>
      <c r="V630" s="2"/>
      <c r="W630" s="2"/>
      <c r="X630" s="2"/>
      <c r="Y630" s="2"/>
      <c r="Z630" s="2"/>
    </row>
    <row r="631" ht="14.25" customHeight="1">
      <c r="A631" s="2"/>
      <c r="B631" s="2"/>
      <c r="C631" s="2"/>
      <c r="D631" s="2"/>
      <c r="E631" s="2"/>
      <c r="F631" s="2"/>
      <c r="G631" s="4"/>
      <c r="H631" s="4"/>
      <c r="I631" s="2"/>
      <c r="J631" s="2"/>
      <c r="K631" s="2"/>
      <c r="L631" s="2"/>
      <c r="M631" s="2"/>
      <c r="N631" s="2"/>
      <c r="O631" s="2"/>
      <c r="P631" s="2"/>
      <c r="Q631" s="2"/>
      <c r="R631" s="2"/>
      <c r="S631" s="2"/>
      <c r="T631" s="2"/>
      <c r="U631" s="2"/>
      <c r="V631" s="2"/>
      <c r="W631" s="2"/>
      <c r="X631" s="2"/>
      <c r="Y631" s="2"/>
      <c r="Z631" s="2"/>
    </row>
    <row r="632" ht="14.25" customHeight="1">
      <c r="A632" s="2"/>
      <c r="B632" s="2"/>
      <c r="C632" s="2"/>
      <c r="D632" s="2"/>
      <c r="E632" s="2"/>
      <c r="F632" s="2"/>
      <c r="G632" s="4"/>
      <c r="H632" s="4"/>
      <c r="I632" s="2"/>
      <c r="J632" s="2"/>
      <c r="K632" s="2"/>
      <c r="L632" s="2"/>
      <c r="M632" s="2"/>
      <c r="N632" s="2"/>
      <c r="O632" s="2"/>
      <c r="P632" s="2"/>
      <c r="Q632" s="2"/>
      <c r="R632" s="2"/>
      <c r="S632" s="2"/>
      <c r="T632" s="2"/>
      <c r="U632" s="2"/>
      <c r="V632" s="2"/>
      <c r="W632" s="2"/>
      <c r="X632" s="2"/>
      <c r="Y632" s="2"/>
      <c r="Z632" s="2"/>
    </row>
    <row r="633" ht="14.25" customHeight="1">
      <c r="A633" s="2"/>
      <c r="B633" s="2"/>
      <c r="C633" s="2"/>
      <c r="D633" s="2"/>
      <c r="E633" s="2"/>
      <c r="F633" s="2"/>
      <c r="G633" s="4"/>
      <c r="H633" s="4"/>
      <c r="I633" s="2"/>
      <c r="J633" s="2"/>
      <c r="K633" s="2"/>
      <c r="L633" s="2"/>
      <c r="M633" s="2"/>
      <c r="N633" s="2"/>
      <c r="O633" s="2"/>
      <c r="P633" s="2"/>
      <c r="Q633" s="2"/>
      <c r="R633" s="2"/>
      <c r="S633" s="2"/>
      <c r="T633" s="2"/>
      <c r="U633" s="2"/>
      <c r="V633" s="2"/>
      <c r="W633" s="2"/>
      <c r="X633" s="2"/>
      <c r="Y633" s="2"/>
      <c r="Z633" s="2"/>
    </row>
    <row r="634" ht="14.25" customHeight="1">
      <c r="A634" s="2"/>
      <c r="B634" s="2"/>
      <c r="C634" s="2"/>
      <c r="D634" s="2"/>
      <c r="E634" s="2"/>
      <c r="F634" s="2"/>
      <c r="G634" s="4"/>
      <c r="H634" s="4"/>
      <c r="I634" s="2"/>
      <c r="J634" s="2"/>
      <c r="K634" s="2"/>
      <c r="L634" s="2"/>
      <c r="M634" s="2"/>
      <c r="N634" s="2"/>
      <c r="O634" s="2"/>
      <c r="P634" s="2"/>
      <c r="Q634" s="2"/>
      <c r="R634" s="2"/>
      <c r="S634" s="2"/>
      <c r="T634" s="2"/>
      <c r="U634" s="2"/>
      <c r="V634" s="2"/>
      <c r="W634" s="2"/>
      <c r="X634" s="2"/>
      <c r="Y634" s="2"/>
      <c r="Z634" s="2"/>
    </row>
    <row r="635" ht="14.25" customHeight="1">
      <c r="A635" s="2"/>
      <c r="B635" s="2"/>
      <c r="C635" s="2"/>
      <c r="D635" s="2"/>
      <c r="E635" s="2"/>
      <c r="F635" s="2"/>
      <c r="G635" s="4"/>
      <c r="H635" s="4"/>
      <c r="I635" s="2"/>
      <c r="J635" s="2"/>
      <c r="K635" s="2"/>
      <c r="L635" s="2"/>
      <c r="M635" s="2"/>
      <c r="N635" s="2"/>
      <c r="O635" s="2"/>
      <c r="P635" s="2"/>
      <c r="Q635" s="2"/>
      <c r="R635" s="2"/>
      <c r="S635" s="2"/>
      <c r="T635" s="2"/>
      <c r="U635" s="2"/>
      <c r="V635" s="2"/>
      <c r="W635" s="2"/>
      <c r="X635" s="2"/>
      <c r="Y635" s="2"/>
      <c r="Z635" s="2"/>
    </row>
    <row r="636" ht="14.25" customHeight="1">
      <c r="A636" s="2"/>
      <c r="B636" s="2"/>
      <c r="C636" s="2"/>
      <c r="D636" s="2"/>
      <c r="E636" s="2"/>
      <c r="F636" s="2"/>
      <c r="G636" s="4"/>
      <c r="H636" s="4"/>
      <c r="I636" s="2"/>
      <c r="J636" s="2"/>
      <c r="K636" s="2"/>
      <c r="L636" s="2"/>
      <c r="M636" s="2"/>
      <c r="N636" s="2"/>
      <c r="O636" s="2"/>
      <c r="P636" s="2"/>
      <c r="Q636" s="2"/>
      <c r="R636" s="2"/>
      <c r="S636" s="2"/>
      <c r="T636" s="2"/>
      <c r="U636" s="2"/>
      <c r="V636" s="2"/>
      <c r="W636" s="2"/>
      <c r="X636" s="2"/>
      <c r="Y636" s="2"/>
      <c r="Z636" s="2"/>
    </row>
    <row r="637" ht="14.25" customHeight="1">
      <c r="A637" s="2"/>
      <c r="B637" s="2"/>
      <c r="C637" s="2"/>
      <c r="D637" s="2"/>
      <c r="E637" s="2"/>
      <c r="F637" s="2"/>
      <c r="G637" s="4"/>
      <c r="H637" s="4"/>
      <c r="I637" s="2"/>
      <c r="J637" s="2"/>
      <c r="K637" s="2"/>
      <c r="L637" s="2"/>
      <c r="M637" s="2"/>
      <c r="N637" s="2"/>
      <c r="O637" s="2"/>
      <c r="P637" s="2"/>
      <c r="Q637" s="2"/>
      <c r="R637" s="2"/>
      <c r="S637" s="2"/>
      <c r="T637" s="2"/>
      <c r="U637" s="2"/>
      <c r="V637" s="2"/>
      <c r="W637" s="2"/>
      <c r="X637" s="2"/>
      <c r="Y637" s="2"/>
      <c r="Z637" s="2"/>
    </row>
    <row r="638" ht="14.25" customHeight="1">
      <c r="A638" s="2"/>
      <c r="B638" s="2"/>
      <c r="C638" s="2"/>
      <c r="D638" s="2"/>
      <c r="E638" s="2"/>
      <c r="F638" s="2"/>
      <c r="G638" s="4"/>
      <c r="H638" s="4"/>
      <c r="I638" s="2"/>
      <c r="J638" s="2"/>
      <c r="K638" s="2"/>
      <c r="L638" s="2"/>
      <c r="M638" s="2"/>
      <c r="N638" s="2"/>
      <c r="O638" s="2"/>
      <c r="P638" s="2"/>
      <c r="Q638" s="2"/>
      <c r="R638" s="2"/>
      <c r="S638" s="2"/>
      <c r="T638" s="2"/>
      <c r="U638" s="2"/>
      <c r="V638" s="2"/>
      <c r="W638" s="2"/>
      <c r="X638" s="2"/>
      <c r="Y638" s="2"/>
      <c r="Z638" s="2"/>
    </row>
    <row r="639" ht="14.25" customHeight="1">
      <c r="A639" s="2"/>
      <c r="B639" s="2"/>
      <c r="C639" s="2"/>
      <c r="D639" s="2"/>
      <c r="E639" s="2"/>
      <c r="F639" s="2"/>
      <c r="G639" s="4"/>
      <c r="H639" s="4"/>
      <c r="I639" s="2"/>
      <c r="J639" s="2"/>
      <c r="K639" s="2"/>
      <c r="L639" s="2"/>
      <c r="M639" s="2"/>
      <c r="N639" s="2"/>
      <c r="O639" s="2"/>
      <c r="P639" s="2"/>
      <c r="Q639" s="2"/>
      <c r="R639" s="2"/>
      <c r="S639" s="2"/>
      <c r="T639" s="2"/>
      <c r="U639" s="2"/>
      <c r="V639" s="2"/>
      <c r="W639" s="2"/>
      <c r="X639" s="2"/>
      <c r="Y639" s="2"/>
      <c r="Z639" s="2"/>
    </row>
    <row r="640" ht="14.25" customHeight="1">
      <c r="A640" s="2"/>
      <c r="B640" s="2"/>
      <c r="C640" s="2"/>
      <c r="D640" s="2"/>
      <c r="E640" s="2"/>
      <c r="F640" s="2"/>
      <c r="G640" s="4"/>
      <c r="H640" s="4"/>
      <c r="I640" s="2"/>
      <c r="J640" s="2"/>
      <c r="K640" s="2"/>
      <c r="L640" s="2"/>
      <c r="M640" s="2"/>
      <c r="N640" s="2"/>
      <c r="O640" s="2"/>
      <c r="P640" s="2"/>
      <c r="Q640" s="2"/>
      <c r="R640" s="2"/>
      <c r="S640" s="2"/>
      <c r="T640" s="2"/>
      <c r="U640" s="2"/>
      <c r="V640" s="2"/>
      <c r="W640" s="2"/>
      <c r="X640" s="2"/>
      <c r="Y640" s="2"/>
      <c r="Z640" s="2"/>
    </row>
    <row r="641" ht="14.25" customHeight="1">
      <c r="A641" s="2"/>
      <c r="B641" s="2"/>
      <c r="C641" s="2"/>
      <c r="D641" s="2"/>
      <c r="E641" s="2"/>
      <c r="F641" s="2"/>
      <c r="G641" s="4"/>
      <c r="H641" s="4"/>
      <c r="I641" s="2"/>
      <c r="J641" s="2"/>
      <c r="K641" s="2"/>
      <c r="L641" s="2"/>
      <c r="M641" s="2"/>
      <c r="N641" s="2"/>
      <c r="O641" s="2"/>
      <c r="P641" s="2"/>
      <c r="Q641" s="2"/>
      <c r="R641" s="2"/>
      <c r="S641" s="2"/>
      <c r="T641" s="2"/>
      <c r="U641" s="2"/>
      <c r="V641" s="2"/>
      <c r="W641" s="2"/>
      <c r="X641" s="2"/>
      <c r="Y641" s="2"/>
      <c r="Z641" s="2"/>
    </row>
    <row r="642" ht="14.25" customHeight="1">
      <c r="A642" s="2"/>
      <c r="B642" s="2"/>
      <c r="C642" s="2"/>
      <c r="D642" s="2"/>
      <c r="E642" s="2"/>
      <c r="F642" s="2"/>
      <c r="G642" s="4"/>
      <c r="H642" s="4"/>
      <c r="I642" s="2"/>
      <c r="J642" s="2"/>
      <c r="K642" s="2"/>
      <c r="L642" s="2"/>
      <c r="M642" s="2"/>
      <c r="N642" s="2"/>
      <c r="O642" s="2"/>
      <c r="P642" s="2"/>
      <c r="Q642" s="2"/>
      <c r="R642" s="2"/>
      <c r="S642" s="2"/>
      <c r="T642" s="2"/>
      <c r="U642" s="2"/>
      <c r="V642" s="2"/>
      <c r="W642" s="2"/>
      <c r="X642" s="2"/>
      <c r="Y642" s="2"/>
      <c r="Z642" s="2"/>
    </row>
    <row r="643" ht="14.25" customHeight="1">
      <c r="A643" s="2"/>
      <c r="B643" s="2"/>
      <c r="C643" s="2"/>
      <c r="D643" s="2"/>
      <c r="E643" s="2"/>
      <c r="F643" s="2"/>
      <c r="G643" s="4"/>
      <c r="H643" s="4"/>
      <c r="I643" s="2"/>
      <c r="J643" s="2"/>
      <c r="K643" s="2"/>
      <c r="L643" s="2"/>
      <c r="M643" s="2"/>
      <c r="N643" s="2"/>
      <c r="O643" s="2"/>
      <c r="P643" s="2"/>
      <c r="Q643" s="2"/>
      <c r="R643" s="2"/>
      <c r="S643" s="2"/>
      <c r="T643" s="2"/>
      <c r="U643" s="2"/>
      <c r="V643" s="2"/>
      <c r="W643" s="2"/>
      <c r="X643" s="2"/>
      <c r="Y643" s="2"/>
      <c r="Z643" s="2"/>
    </row>
    <row r="644" ht="14.25" customHeight="1">
      <c r="A644" s="2"/>
      <c r="B644" s="2"/>
      <c r="C644" s="2"/>
      <c r="D644" s="2"/>
      <c r="E644" s="2"/>
      <c r="F644" s="2"/>
      <c r="G644" s="4"/>
      <c r="H644" s="4"/>
      <c r="I644" s="2"/>
      <c r="J644" s="2"/>
      <c r="K644" s="2"/>
      <c r="L644" s="2"/>
      <c r="M644" s="2"/>
      <c r="N644" s="2"/>
      <c r="O644" s="2"/>
      <c r="P644" s="2"/>
      <c r="Q644" s="2"/>
      <c r="R644" s="2"/>
      <c r="S644" s="2"/>
      <c r="T644" s="2"/>
      <c r="U644" s="2"/>
      <c r="V644" s="2"/>
      <c r="W644" s="2"/>
      <c r="X644" s="2"/>
      <c r="Y644" s="2"/>
      <c r="Z644" s="2"/>
    </row>
    <row r="645" ht="14.25" customHeight="1">
      <c r="A645" s="2"/>
      <c r="B645" s="2"/>
      <c r="C645" s="2"/>
      <c r="D645" s="2"/>
      <c r="E645" s="2"/>
      <c r="F645" s="2"/>
      <c r="G645" s="4"/>
      <c r="H645" s="4"/>
      <c r="I645" s="2"/>
      <c r="J645" s="2"/>
      <c r="K645" s="2"/>
      <c r="L645" s="2"/>
      <c r="M645" s="2"/>
      <c r="N645" s="2"/>
      <c r="O645" s="2"/>
      <c r="P645" s="2"/>
      <c r="Q645" s="2"/>
      <c r="R645" s="2"/>
      <c r="S645" s="2"/>
      <c r="T645" s="2"/>
      <c r="U645" s="2"/>
      <c r="V645" s="2"/>
      <c r="W645" s="2"/>
      <c r="X645" s="2"/>
      <c r="Y645" s="2"/>
      <c r="Z645" s="2"/>
    </row>
    <row r="646" ht="14.25" customHeight="1">
      <c r="A646" s="2"/>
      <c r="B646" s="2"/>
      <c r="C646" s="2"/>
      <c r="D646" s="2"/>
      <c r="E646" s="2"/>
      <c r="F646" s="2"/>
      <c r="G646" s="4"/>
      <c r="H646" s="4"/>
      <c r="I646" s="2"/>
      <c r="J646" s="2"/>
      <c r="K646" s="2"/>
      <c r="L646" s="2"/>
      <c r="M646" s="2"/>
      <c r="N646" s="2"/>
      <c r="O646" s="2"/>
      <c r="P646" s="2"/>
      <c r="Q646" s="2"/>
      <c r="R646" s="2"/>
      <c r="S646" s="2"/>
      <c r="T646" s="2"/>
      <c r="U646" s="2"/>
      <c r="V646" s="2"/>
      <c r="W646" s="2"/>
      <c r="X646" s="2"/>
      <c r="Y646" s="2"/>
      <c r="Z646" s="2"/>
    </row>
    <row r="647" ht="14.25" customHeight="1">
      <c r="A647" s="2"/>
      <c r="B647" s="2"/>
      <c r="C647" s="2"/>
      <c r="D647" s="2"/>
      <c r="E647" s="2"/>
      <c r="F647" s="2"/>
      <c r="G647" s="4"/>
      <c r="H647" s="4"/>
      <c r="I647" s="2"/>
      <c r="J647" s="2"/>
      <c r="K647" s="2"/>
      <c r="L647" s="2"/>
      <c r="M647" s="2"/>
      <c r="N647" s="2"/>
      <c r="O647" s="2"/>
      <c r="P647" s="2"/>
      <c r="Q647" s="2"/>
      <c r="R647" s="2"/>
      <c r="S647" s="2"/>
      <c r="T647" s="2"/>
      <c r="U647" s="2"/>
      <c r="V647" s="2"/>
      <c r="W647" s="2"/>
      <c r="X647" s="2"/>
      <c r="Y647" s="2"/>
      <c r="Z647" s="2"/>
    </row>
    <row r="648" ht="14.25" customHeight="1">
      <c r="A648" s="2"/>
      <c r="B648" s="2"/>
      <c r="C648" s="2"/>
      <c r="D648" s="2"/>
      <c r="E648" s="2"/>
      <c r="F648" s="2"/>
      <c r="G648" s="4"/>
      <c r="H648" s="4"/>
      <c r="I648" s="2"/>
      <c r="J648" s="2"/>
      <c r="K648" s="2"/>
      <c r="L648" s="2"/>
      <c r="M648" s="2"/>
      <c r="N648" s="2"/>
      <c r="O648" s="2"/>
      <c r="P648" s="2"/>
      <c r="Q648" s="2"/>
      <c r="R648" s="2"/>
      <c r="S648" s="2"/>
      <c r="T648" s="2"/>
      <c r="U648" s="2"/>
      <c r="V648" s="2"/>
      <c r="W648" s="2"/>
      <c r="X648" s="2"/>
      <c r="Y648" s="2"/>
      <c r="Z648" s="2"/>
    </row>
    <row r="649" ht="14.25" customHeight="1">
      <c r="A649" s="2"/>
      <c r="B649" s="2"/>
      <c r="C649" s="2"/>
      <c r="D649" s="2"/>
      <c r="E649" s="2"/>
      <c r="F649" s="2"/>
      <c r="G649" s="4"/>
      <c r="H649" s="4"/>
      <c r="I649" s="2"/>
      <c r="J649" s="2"/>
      <c r="K649" s="2"/>
      <c r="L649" s="2"/>
      <c r="M649" s="2"/>
      <c r="N649" s="2"/>
      <c r="O649" s="2"/>
      <c r="P649" s="2"/>
      <c r="Q649" s="2"/>
      <c r="R649" s="2"/>
      <c r="S649" s="2"/>
      <c r="T649" s="2"/>
      <c r="U649" s="2"/>
      <c r="V649" s="2"/>
      <c r="W649" s="2"/>
      <c r="X649" s="2"/>
      <c r="Y649" s="2"/>
      <c r="Z649" s="2"/>
    </row>
    <row r="650" ht="14.25" customHeight="1">
      <c r="A650" s="2"/>
      <c r="B650" s="2"/>
      <c r="C650" s="2"/>
      <c r="D650" s="2"/>
      <c r="E650" s="2"/>
      <c r="F650" s="2"/>
      <c r="G650" s="4"/>
      <c r="H650" s="4"/>
      <c r="I650" s="2"/>
      <c r="J650" s="2"/>
      <c r="K650" s="2"/>
      <c r="L650" s="2"/>
      <c r="M650" s="2"/>
      <c r="N650" s="2"/>
      <c r="O650" s="2"/>
      <c r="P650" s="2"/>
      <c r="Q650" s="2"/>
      <c r="R650" s="2"/>
      <c r="S650" s="2"/>
      <c r="T650" s="2"/>
      <c r="U650" s="2"/>
      <c r="V650" s="2"/>
      <c r="W650" s="2"/>
      <c r="X650" s="2"/>
      <c r="Y650" s="2"/>
      <c r="Z650" s="2"/>
    </row>
    <row r="651" ht="14.25" customHeight="1">
      <c r="A651" s="2"/>
      <c r="B651" s="2"/>
      <c r="C651" s="2"/>
      <c r="D651" s="2"/>
      <c r="E651" s="2"/>
      <c r="F651" s="2"/>
      <c r="G651" s="4"/>
      <c r="H651" s="4"/>
      <c r="I651" s="2"/>
      <c r="J651" s="2"/>
      <c r="K651" s="2"/>
      <c r="L651" s="2"/>
      <c r="M651" s="2"/>
      <c r="N651" s="2"/>
      <c r="O651" s="2"/>
      <c r="P651" s="2"/>
      <c r="Q651" s="2"/>
      <c r="R651" s="2"/>
      <c r="S651" s="2"/>
      <c r="T651" s="2"/>
      <c r="U651" s="2"/>
      <c r="V651" s="2"/>
      <c r="W651" s="2"/>
      <c r="X651" s="2"/>
      <c r="Y651" s="2"/>
      <c r="Z651" s="2"/>
    </row>
    <row r="652" ht="14.25" customHeight="1">
      <c r="A652" s="2"/>
      <c r="B652" s="2"/>
      <c r="C652" s="2"/>
      <c r="D652" s="2"/>
      <c r="E652" s="2"/>
      <c r="F652" s="2"/>
      <c r="G652" s="4"/>
      <c r="H652" s="4"/>
      <c r="I652" s="2"/>
      <c r="J652" s="2"/>
      <c r="K652" s="2"/>
      <c r="L652" s="2"/>
      <c r="M652" s="2"/>
      <c r="N652" s="2"/>
      <c r="O652" s="2"/>
      <c r="P652" s="2"/>
      <c r="Q652" s="2"/>
      <c r="R652" s="2"/>
      <c r="S652" s="2"/>
      <c r="T652" s="2"/>
      <c r="U652" s="2"/>
      <c r="V652" s="2"/>
      <c r="W652" s="2"/>
      <c r="X652" s="2"/>
      <c r="Y652" s="2"/>
      <c r="Z652" s="2"/>
    </row>
    <row r="653" ht="14.25" customHeight="1">
      <c r="A653" s="2"/>
      <c r="B653" s="2"/>
      <c r="C653" s="2"/>
      <c r="D653" s="2"/>
      <c r="E653" s="2"/>
      <c r="F653" s="2"/>
      <c r="G653" s="4"/>
      <c r="H653" s="4"/>
      <c r="I653" s="2"/>
      <c r="J653" s="2"/>
      <c r="K653" s="2"/>
      <c r="L653" s="2"/>
      <c r="M653" s="2"/>
      <c r="N653" s="2"/>
      <c r="O653" s="2"/>
      <c r="P653" s="2"/>
      <c r="Q653" s="2"/>
      <c r="R653" s="2"/>
      <c r="S653" s="2"/>
      <c r="T653" s="2"/>
      <c r="U653" s="2"/>
      <c r="V653" s="2"/>
      <c r="W653" s="2"/>
      <c r="X653" s="2"/>
      <c r="Y653" s="2"/>
      <c r="Z653" s="2"/>
    </row>
    <row r="654" ht="14.25" customHeight="1">
      <c r="A654" s="2"/>
      <c r="B654" s="2"/>
      <c r="C654" s="2"/>
      <c r="D654" s="2"/>
      <c r="E654" s="2"/>
      <c r="F654" s="2"/>
      <c r="G654" s="4"/>
      <c r="H654" s="4"/>
      <c r="I654" s="2"/>
      <c r="J654" s="2"/>
      <c r="K654" s="2"/>
      <c r="L654" s="2"/>
      <c r="M654" s="2"/>
      <c r="N654" s="2"/>
      <c r="O654" s="2"/>
      <c r="P654" s="2"/>
      <c r="Q654" s="2"/>
      <c r="R654" s="2"/>
      <c r="S654" s="2"/>
      <c r="T654" s="2"/>
      <c r="U654" s="2"/>
      <c r="V654" s="2"/>
      <c r="W654" s="2"/>
      <c r="X654" s="2"/>
      <c r="Y654" s="2"/>
      <c r="Z654" s="2"/>
    </row>
    <row r="655" ht="14.25" customHeight="1">
      <c r="A655" s="2"/>
      <c r="B655" s="2"/>
      <c r="C655" s="2"/>
      <c r="D655" s="2"/>
      <c r="E655" s="2"/>
      <c r="F655" s="2"/>
      <c r="G655" s="4"/>
      <c r="H655" s="4"/>
      <c r="I655" s="2"/>
      <c r="J655" s="2"/>
      <c r="K655" s="2"/>
      <c r="L655" s="2"/>
      <c r="M655" s="2"/>
      <c r="N655" s="2"/>
      <c r="O655" s="2"/>
      <c r="P655" s="2"/>
      <c r="Q655" s="2"/>
      <c r="R655" s="2"/>
      <c r="S655" s="2"/>
      <c r="T655" s="2"/>
      <c r="U655" s="2"/>
      <c r="V655" s="2"/>
      <c r="W655" s="2"/>
      <c r="X655" s="2"/>
      <c r="Y655" s="2"/>
      <c r="Z655" s="2"/>
    </row>
    <row r="656" ht="14.25" customHeight="1">
      <c r="A656" s="2"/>
      <c r="B656" s="2"/>
      <c r="C656" s="2"/>
      <c r="D656" s="2"/>
      <c r="E656" s="2"/>
      <c r="F656" s="2"/>
      <c r="G656" s="4"/>
      <c r="H656" s="4"/>
      <c r="I656" s="2"/>
      <c r="J656" s="2"/>
      <c r="K656" s="2"/>
      <c r="L656" s="2"/>
      <c r="M656" s="2"/>
      <c r="N656" s="2"/>
      <c r="O656" s="2"/>
      <c r="P656" s="2"/>
      <c r="Q656" s="2"/>
      <c r="R656" s="2"/>
      <c r="S656" s="2"/>
      <c r="T656" s="2"/>
      <c r="U656" s="2"/>
      <c r="V656" s="2"/>
      <c r="W656" s="2"/>
      <c r="X656" s="2"/>
      <c r="Y656" s="2"/>
      <c r="Z656" s="2"/>
    </row>
    <row r="657" ht="14.25" customHeight="1">
      <c r="A657" s="2"/>
      <c r="B657" s="2"/>
      <c r="C657" s="2"/>
      <c r="D657" s="2"/>
      <c r="E657" s="2"/>
      <c r="F657" s="2"/>
      <c r="G657" s="4"/>
      <c r="H657" s="4"/>
      <c r="I657" s="2"/>
      <c r="J657" s="2"/>
      <c r="K657" s="2"/>
      <c r="L657" s="2"/>
      <c r="M657" s="2"/>
      <c r="N657" s="2"/>
      <c r="O657" s="2"/>
      <c r="P657" s="2"/>
      <c r="Q657" s="2"/>
      <c r="R657" s="2"/>
      <c r="S657" s="2"/>
      <c r="T657" s="2"/>
      <c r="U657" s="2"/>
      <c r="V657" s="2"/>
      <c r="W657" s="2"/>
      <c r="X657" s="2"/>
      <c r="Y657" s="2"/>
      <c r="Z657" s="2"/>
    </row>
    <row r="658" ht="14.25" customHeight="1">
      <c r="A658" s="2"/>
      <c r="B658" s="2"/>
      <c r="C658" s="2"/>
      <c r="D658" s="2"/>
      <c r="E658" s="2"/>
      <c r="F658" s="2"/>
      <c r="G658" s="4"/>
      <c r="H658" s="4"/>
      <c r="I658" s="2"/>
      <c r="J658" s="2"/>
      <c r="K658" s="2"/>
      <c r="L658" s="2"/>
      <c r="M658" s="2"/>
      <c r="N658" s="2"/>
      <c r="O658" s="2"/>
      <c r="P658" s="2"/>
      <c r="Q658" s="2"/>
      <c r="R658" s="2"/>
      <c r="S658" s="2"/>
      <c r="T658" s="2"/>
      <c r="U658" s="2"/>
      <c r="V658" s="2"/>
      <c r="W658" s="2"/>
      <c r="X658" s="2"/>
      <c r="Y658" s="2"/>
      <c r="Z658" s="2"/>
    </row>
    <row r="659" ht="14.25" customHeight="1">
      <c r="A659" s="2"/>
      <c r="B659" s="2"/>
      <c r="C659" s="2"/>
      <c r="D659" s="2"/>
      <c r="E659" s="2"/>
      <c r="F659" s="2"/>
      <c r="G659" s="4"/>
      <c r="H659" s="4"/>
      <c r="I659" s="2"/>
      <c r="J659" s="2"/>
      <c r="K659" s="2"/>
      <c r="L659" s="2"/>
      <c r="M659" s="2"/>
      <c r="N659" s="2"/>
      <c r="O659" s="2"/>
      <c r="P659" s="2"/>
      <c r="Q659" s="2"/>
      <c r="R659" s="2"/>
      <c r="S659" s="2"/>
      <c r="T659" s="2"/>
      <c r="U659" s="2"/>
      <c r="V659" s="2"/>
      <c r="W659" s="2"/>
      <c r="X659" s="2"/>
      <c r="Y659" s="2"/>
      <c r="Z659" s="2"/>
    </row>
    <row r="660" ht="14.25" customHeight="1">
      <c r="A660" s="2"/>
      <c r="B660" s="2"/>
      <c r="C660" s="2"/>
      <c r="D660" s="2"/>
      <c r="E660" s="2"/>
      <c r="F660" s="2"/>
      <c r="G660" s="4"/>
      <c r="H660" s="4"/>
      <c r="I660" s="2"/>
      <c r="J660" s="2"/>
      <c r="K660" s="2"/>
      <c r="L660" s="2"/>
      <c r="M660" s="2"/>
      <c r="N660" s="2"/>
      <c r="O660" s="2"/>
      <c r="P660" s="2"/>
      <c r="Q660" s="2"/>
      <c r="R660" s="2"/>
      <c r="S660" s="2"/>
      <c r="T660" s="2"/>
      <c r="U660" s="2"/>
      <c r="V660" s="2"/>
      <c r="W660" s="2"/>
      <c r="X660" s="2"/>
      <c r="Y660" s="2"/>
      <c r="Z660" s="2"/>
    </row>
    <row r="661" ht="14.25" customHeight="1">
      <c r="A661" s="2"/>
      <c r="B661" s="2"/>
      <c r="C661" s="2"/>
      <c r="D661" s="2"/>
      <c r="E661" s="2"/>
      <c r="F661" s="2"/>
      <c r="G661" s="4"/>
      <c r="H661" s="4"/>
      <c r="I661" s="2"/>
      <c r="J661" s="2"/>
      <c r="K661" s="2"/>
      <c r="L661" s="2"/>
      <c r="M661" s="2"/>
      <c r="N661" s="2"/>
      <c r="O661" s="2"/>
      <c r="P661" s="2"/>
      <c r="Q661" s="2"/>
      <c r="R661" s="2"/>
      <c r="S661" s="2"/>
      <c r="T661" s="2"/>
      <c r="U661" s="2"/>
      <c r="V661" s="2"/>
      <c r="W661" s="2"/>
      <c r="X661" s="2"/>
      <c r="Y661" s="2"/>
      <c r="Z661" s="2"/>
    </row>
    <row r="662" ht="14.25" customHeight="1">
      <c r="A662" s="2"/>
      <c r="B662" s="2"/>
      <c r="C662" s="2"/>
      <c r="D662" s="2"/>
      <c r="E662" s="2"/>
      <c r="F662" s="2"/>
      <c r="G662" s="4"/>
      <c r="H662" s="4"/>
      <c r="I662" s="2"/>
      <c r="J662" s="2"/>
      <c r="K662" s="2"/>
      <c r="L662" s="2"/>
      <c r="M662" s="2"/>
      <c r="N662" s="2"/>
      <c r="O662" s="2"/>
      <c r="P662" s="2"/>
      <c r="Q662" s="2"/>
      <c r="R662" s="2"/>
      <c r="S662" s="2"/>
      <c r="T662" s="2"/>
      <c r="U662" s="2"/>
      <c r="V662" s="2"/>
      <c r="W662" s="2"/>
      <c r="X662" s="2"/>
      <c r="Y662" s="2"/>
      <c r="Z662" s="2"/>
    </row>
    <row r="663" ht="14.25" customHeight="1">
      <c r="A663" s="2"/>
      <c r="B663" s="2"/>
      <c r="C663" s="2"/>
      <c r="D663" s="2"/>
      <c r="E663" s="2"/>
      <c r="F663" s="2"/>
      <c r="G663" s="4"/>
      <c r="H663" s="4"/>
      <c r="I663" s="2"/>
      <c r="J663" s="2"/>
      <c r="K663" s="2"/>
      <c r="L663" s="2"/>
      <c r="M663" s="2"/>
      <c r="N663" s="2"/>
      <c r="O663" s="2"/>
      <c r="P663" s="2"/>
      <c r="Q663" s="2"/>
      <c r="R663" s="2"/>
      <c r="S663" s="2"/>
      <c r="T663" s="2"/>
      <c r="U663" s="2"/>
      <c r="V663" s="2"/>
      <c r="W663" s="2"/>
      <c r="X663" s="2"/>
      <c r="Y663" s="2"/>
      <c r="Z663" s="2"/>
    </row>
    <row r="664" ht="14.25" customHeight="1">
      <c r="A664" s="2"/>
      <c r="B664" s="2"/>
      <c r="C664" s="2"/>
      <c r="D664" s="2"/>
      <c r="E664" s="2"/>
      <c r="F664" s="2"/>
      <c r="G664" s="4"/>
      <c r="H664" s="4"/>
      <c r="I664" s="2"/>
      <c r="J664" s="2"/>
      <c r="K664" s="2"/>
      <c r="L664" s="2"/>
      <c r="M664" s="2"/>
      <c r="N664" s="2"/>
      <c r="O664" s="2"/>
      <c r="P664" s="2"/>
      <c r="Q664" s="2"/>
      <c r="R664" s="2"/>
      <c r="S664" s="2"/>
      <c r="T664" s="2"/>
      <c r="U664" s="2"/>
      <c r="V664" s="2"/>
      <c r="W664" s="2"/>
      <c r="X664" s="2"/>
      <c r="Y664" s="2"/>
      <c r="Z664" s="2"/>
    </row>
    <row r="665" ht="14.25" customHeight="1">
      <c r="A665" s="2"/>
      <c r="B665" s="2"/>
      <c r="C665" s="2"/>
      <c r="D665" s="2"/>
      <c r="E665" s="2"/>
      <c r="F665" s="2"/>
      <c r="G665" s="4"/>
      <c r="H665" s="4"/>
      <c r="I665" s="2"/>
      <c r="J665" s="2"/>
      <c r="K665" s="2"/>
      <c r="L665" s="2"/>
      <c r="M665" s="2"/>
      <c r="N665" s="2"/>
      <c r="O665" s="2"/>
      <c r="P665" s="2"/>
      <c r="Q665" s="2"/>
      <c r="R665" s="2"/>
      <c r="S665" s="2"/>
      <c r="T665" s="2"/>
      <c r="U665" s="2"/>
      <c r="V665" s="2"/>
      <c r="W665" s="2"/>
      <c r="X665" s="2"/>
      <c r="Y665" s="2"/>
      <c r="Z665" s="2"/>
    </row>
    <row r="666" ht="14.25" customHeight="1">
      <c r="A666" s="2"/>
      <c r="B666" s="2"/>
      <c r="C666" s="2"/>
      <c r="D666" s="2"/>
      <c r="E666" s="2"/>
      <c r="F666" s="2"/>
      <c r="G666" s="4"/>
      <c r="H666" s="4"/>
      <c r="I666" s="2"/>
      <c r="J666" s="2"/>
      <c r="K666" s="2"/>
      <c r="L666" s="2"/>
      <c r="M666" s="2"/>
      <c r="N666" s="2"/>
      <c r="O666" s="2"/>
      <c r="P666" s="2"/>
      <c r="Q666" s="2"/>
      <c r="R666" s="2"/>
      <c r="S666" s="2"/>
      <c r="T666" s="2"/>
      <c r="U666" s="2"/>
      <c r="V666" s="2"/>
      <c r="W666" s="2"/>
      <c r="X666" s="2"/>
      <c r="Y666" s="2"/>
      <c r="Z666" s="2"/>
    </row>
    <row r="667" ht="14.25" customHeight="1">
      <c r="A667" s="2"/>
      <c r="B667" s="2"/>
      <c r="C667" s="2"/>
      <c r="D667" s="2"/>
      <c r="E667" s="2"/>
      <c r="F667" s="2"/>
      <c r="G667" s="4"/>
      <c r="H667" s="4"/>
      <c r="I667" s="2"/>
      <c r="J667" s="2"/>
      <c r="K667" s="2"/>
      <c r="L667" s="2"/>
      <c r="M667" s="2"/>
      <c r="N667" s="2"/>
      <c r="O667" s="2"/>
      <c r="P667" s="2"/>
      <c r="Q667" s="2"/>
      <c r="R667" s="2"/>
      <c r="S667" s="2"/>
      <c r="T667" s="2"/>
      <c r="U667" s="2"/>
      <c r="V667" s="2"/>
      <c r="W667" s="2"/>
      <c r="X667" s="2"/>
      <c r="Y667" s="2"/>
      <c r="Z667" s="2"/>
    </row>
    <row r="668" ht="14.25" customHeight="1">
      <c r="A668" s="2"/>
      <c r="B668" s="2"/>
      <c r="C668" s="2"/>
      <c r="D668" s="2"/>
      <c r="E668" s="2"/>
      <c r="F668" s="2"/>
      <c r="G668" s="4"/>
      <c r="H668" s="4"/>
      <c r="I668" s="2"/>
      <c r="J668" s="2"/>
      <c r="K668" s="2"/>
      <c r="L668" s="2"/>
      <c r="M668" s="2"/>
      <c r="N668" s="2"/>
      <c r="O668" s="2"/>
      <c r="P668" s="2"/>
      <c r="Q668" s="2"/>
      <c r="R668" s="2"/>
      <c r="S668" s="2"/>
      <c r="T668" s="2"/>
      <c r="U668" s="2"/>
      <c r="V668" s="2"/>
      <c r="W668" s="2"/>
      <c r="X668" s="2"/>
      <c r="Y668" s="2"/>
      <c r="Z668" s="2"/>
    </row>
    <row r="669" ht="14.25" customHeight="1">
      <c r="A669" s="2"/>
      <c r="B669" s="2"/>
      <c r="C669" s="2"/>
      <c r="D669" s="2"/>
      <c r="E669" s="2"/>
      <c r="F669" s="2"/>
      <c r="G669" s="4"/>
      <c r="H669" s="4"/>
      <c r="I669" s="2"/>
      <c r="J669" s="2"/>
      <c r="K669" s="2"/>
      <c r="L669" s="2"/>
      <c r="M669" s="2"/>
      <c r="N669" s="2"/>
      <c r="O669" s="2"/>
      <c r="P669" s="2"/>
      <c r="Q669" s="2"/>
      <c r="R669" s="2"/>
      <c r="S669" s="2"/>
      <c r="T669" s="2"/>
      <c r="U669" s="2"/>
      <c r="V669" s="2"/>
      <c r="W669" s="2"/>
      <c r="X669" s="2"/>
      <c r="Y669" s="2"/>
      <c r="Z669" s="2"/>
    </row>
    <row r="670" ht="14.25" customHeight="1">
      <c r="A670" s="2"/>
      <c r="B670" s="2"/>
      <c r="C670" s="2"/>
      <c r="D670" s="2"/>
      <c r="E670" s="2"/>
      <c r="F670" s="2"/>
      <c r="G670" s="4"/>
      <c r="H670" s="4"/>
      <c r="I670" s="2"/>
      <c r="J670" s="2"/>
      <c r="K670" s="2"/>
      <c r="L670" s="2"/>
      <c r="M670" s="2"/>
      <c r="N670" s="2"/>
      <c r="O670" s="2"/>
      <c r="P670" s="2"/>
      <c r="Q670" s="2"/>
      <c r="R670" s="2"/>
      <c r="S670" s="2"/>
      <c r="T670" s="2"/>
      <c r="U670" s="2"/>
      <c r="V670" s="2"/>
      <c r="W670" s="2"/>
      <c r="X670" s="2"/>
      <c r="Y670" s="2"/>
      <c r="Z670" s="2"/>
    </row>
    <row r="671" ht="14.25" customHeight="1">
      <c r="A671" s="2"/>
      <c r="B671" s="2"/>
      <c r="C671" s="2"/>
      <c r="D671" s="2"/>
      <c r="E671" s="2"/>
      <c r="F671" s="2"/>
      <c r="G671" s="4"/>
      <c r="H671" s="4"/>
      <c r="I671" s="2"/>
      <c r="J671" s="2"/>
      <c r="K671" s="2"/>
      <c r="L671" s="2"/>
      <c r="M671" s="2"/>
      <c r="N671" s="2"/>
      <c r="O671" s="2"/>
      <c r="P671" s="2"/>
      <c r="Q671" s="2"/>
      <c r="R671" s="2"/>
      <c r="S671" s="2"/>
      <c r="T671" s="2"/>
      <c r="U671" s="2"/>
      <c r="V671" s="2"/>
      <c r="W671" s="2"/>
      <c r="X671" s="2"/>
      <c r="Y671" s="2"/>
      <c r="Z671" s="2"/>
    </row>
    <row r="672" ht="14.25" customHeight="1">
      <c r="A672" s="2"/>
      <c r="B672" s="2"/>
      <c r="C672" s="2"/>
      <c r="D672" s="2"/>
      <c r="E672" s="2"/>
      <c r="F672" s="2"/>
      <c r="G672" s="4"/>
      <c r="H672" s="4"/>
      <c r="I672" s="2"/>
      <c r="J672" s="2"/>
      <c r="K672" s="2"/>
      <c r="L672" s="2"/>
      <c r="M672" s="2"/>
      <c r="N672" s="2"/>
      <c r="O672" s="2"/>
      <c r="P672" s="2"/>
      <c r="Q672" s="2"/>
      <c r="R672" s="2"/>
      <c r="S672" s="2"/>
      <c r="T672" s="2"/>
      <c r="U672" s="2"/>
      <c r="V672" s="2"/>
      <c r="W672" s="2"/>
      <c r="X672" s="2"/>
      <c r="Y672" s="2"/>
      <c r="Z672" s="2"/>
    </row>
    <row r="673" ht="14.25" customHeight="1">
      <c r="A673" s="2"/>
      <c r="B673" s="2"/>
      <c r="C673" s="2"/>
      <c r="D673" s="2"/>
      <c r="E673" s="2"/>
      <c r="F673" s="2"/>
      <c r="G673" s="4"/>
      <c r="H673" s="4"/>
      <c r="I673" s="2"/>
      <c r="J673" s="2"/>
      <c r="K673" s="2"/>
      <c r="L673" s="2"/>
      <c r="M673" s="2"/>
      <c r="N673" s="2"/>
      <c r="O673" s="2"/>
      <c r="P673" s="2"/>
      <c r="Q673" s="2"/>
      <c r="R673" s="2"/>
      <c r="S673" s="2"/>
      <c r="T673" s="2"/>
      <c r="U673" s="2"/>
      <c r="V673" s="2"/>
      <c r="W673" s="2"/>
      <c r="X673" s="2"/>
      <c r="Y673" s="2"/>
      <c r="Z673" s="2"/>
    </row>
    <row r="674" ht="14.25" customHeight="1">
      <c r="A674" s="2"/>
      <c r="B674" s="2"/>
      <c r="C674" s="2"/>
      <c r="D674" s="2"/>
      <c r="E674" s="2"/>
      <c r="F674" s="2"/>
      <c r="G674" s="4"/>
      <c r="H674" s="4"/>
      <c r="I674" s="2"/>
      <c r="J674" s="2"/>
      <c r="K674" s="2"/>
      <c r="L674" s="2"/>
      <c r="M674" s="2"/>
      <c r="N674" s="2"/>
      <c r="O674" s="2"/>
      <c r="P674" s="2"/>
      <c r="Q674" s="2"/>
      <c r="R674" s="2"/>
      <c r="S674" s="2"/>
      <c r="T674" s="2"/>
      <c r="U674" s="2"/>
      <c r="V674" s="2"/>
      <c r="W674" s="2"/>
      <c r="X674" s="2"/>
      <c r="Y674" s="2"/>
      <c r="Z674" s="2"/>
    </row>
    <row r="675" ht="14.25" customHeight="1">
      <c r="A675" s="2"/>
      <c r="B675" s="2"/>
      <c r="C675" s="2"/>
      <c r="D675" s="2"/>
      <c r="E675" s="2"/>
      <c r="F675" s="2"/>
      <c r="G675" s="4"/>
      <c r="H675" s="4"/>
      <c r="I675" s="2"/>
      <c r="J675" s="2"/>
      <c r="K675" s="2"/>
      <c r="L675" s="2"/>
      <c r="M675" s="2"/>
      <c r="N675" s="2"/>
      <c r="O675" s="2"/>
      <c r="P675" s="2"/>
      <c r="Q675" s="2"/>
      <c r="R675" s="2"/>
      <c r="S675" s="2"/>
      <c r="T675" s="2"/>
      <c r="U675" s="2"/>
      <c r="V675" s="2"/>
      <c r="W675" s="2"/>
      <c r="X675" s="2"/>
      <c r="Y675" s="2"/>
      <c r="Z675" s="2"/>
    </row>
    <row r="676" ht="14.25" customHeight="1">
      <c r="A676" s="2"/>
      <c r="B676" s="2"/>
      <c r="C676" s="2"/>
      <c r="D676" s="2"/>
      <c r="E676" s="2"/>
      <c r="F676" s="2"/>
      <c r="G676" s="4"/>
      <c r="H676" s="4"/>
      <c r="I676" s="2"/>
      <c r="J676" s="2"/>
      <c r="K676" s="2"/>
      <c r="L676" s="2"/>
      <c r="M676" s="2"/>
      <c r="N676" s="2"/>
      <c r="O676" s="2"/>
      <c r="P676" s="2"/>
      <c r="Q676" s="2"/>
      <c r="R676" s="2"/>
      <c r="S676" s="2"/>
      <c r="T676" s="2"/>
      <c r="U676" s="2"/>
      <c r="V676" s="2"/>
      <c r="W676" s="2"/>
      <c r="X676" s="2"/>
      <c r="Y676" s="2"/>
      <c r="Z676" s="2"/>
    </row>
    <row r="677" ht="14.25" customHeight="1">
      <c r="A677" s="2"/>
      <c r="B677" s="2"/>
      <c r="C677" s="2"/>
      <c r="D677" s="2"/>
      <c r="E677" s="2"/>
      <c r="F677" s="2"/>
      <c r="G677" s="4"/>
      <c r="H677" s="4"/>
      <c r="I677" s="2"/>
      <c r="J677" s="2"/>
      <c r="K677" s="2"/>
      <c r="L677" s="2"/>
      <c r="M677" s="2"/>
      <c r="N677" s="2"/>
      <c r="O677" s="2"/>
      <c r="P677" s="2"/>
      <c r="Q677" s="2"/>
      <c r="R677" s="2"/>
      <c r="S677" s="2"/>
      <c r="T677" s="2"/>
      <c r="U677" s="2"/>
      <c r="V677" s="2"/>
      <c r="W677" s="2"/>
      <c r="X677" s="2"/>
      <c r="Y677" s="2"/>
      <c r="Z677" s="2"/>
    </row>
    <row r="678" ht="14.25" customHeight="1">
      <c r="A678" s="2"/>
      <c r="B678" s="2"/>
      <c r="C678" s="2"/>
      <c r="D678" s="2"/>
      <c r="E678" s="2"/>
      <c r="F678" s="2"/>
      <c r="G678" s="4"/>
      <c r="H678" s="4"/>
      <c r="I678" s="2"/>
      <c r="J678" s="2"/>
      <c r="K678" s="2"/>
      <c r="L678" s="2"/>
      <c r="M678" s="2"/>
      <c r="N678" s="2"/>
      <c r="O678" s="2"/>
      <c r="P678" s="2"/>
      <c r="Q678" s="2"/>
      <c r="R678" s="2"/>
      <c r="S678" s="2"/>
      <c r="T678" s="2"/>
      <c r="U678" s="2"/>
      <c r="V678" s="2"/>
      <c r="W678" s="2"/>
      <c r="X678" s="2"/>
      <c r="Y678" s="2"/>
      <c r="Z678" s="2"/>
    </row>
    <row r="679" ht="14.25" customHeight="1">
      <c r="A679" s="2"/>
      <c r="B679" s="2"/>
      <c r="C679" s="2"/>
      <c r="D679" s="2"/>
      <c r="E679" s="2"/>
      <c r="F679" s="2"/>
      <c r="G679" s="4"/>
      <c r="H679" s="4"/>
      <c r="I679" s="2"/>
      <c r="J679" s="2"/>
      <c r="K679" s="2"/>
      <c r="L679" s="2"/>
      <c r="M679" s="2"/>
      <c r="N679" s="2"/>
      <c r="O679" s="2"/>
      <c r="P679" s="2"/>
      <c r="Q679" s="2"/>
      <c r="R679" s="2"/>
      <c r="S679" s="2"/>
      <c r="T679" s="2"/>
      <c r="U679" s="2"/>
      <c r="V679" s="2"/>
      <c r="W679" s="2"/>
      <c r="X679" s="2"/>
      <c r="Y679" s="2"/>
      <c r="Z679" s="2"/>
    </row>
    <row r="680" ht="14.25" customHeight="1">
      <c r="A680" s="2"/>
      <c r="B680" s="2"/>
      <c r="C680" s="2"/>
      <c r="D680" s="2"/>
      <c r="E680" s="2"/>
      <c r="F680" s="2"/>
      <c r="G680" s="4"/>
      <c r="H680" s="4"/>
      <c r="I680" s="2"/>
      <c r="J680" s="2"/>
      <c r="K680" s="2"/>
      <c r="L680" s="2"/>
      <c r="M680" s="2"/>
      <c r="N680" s="2"/>
      <c r="O680" s="2"/>
      <c r="P680" s="2"/>
      <c r="Q680" s="2"/>
      <c r="R680" s="2"/>
      <c r="S680" s="2"/>
      <c r="T680" s="2"/>
      <c r="U680" s="2"/>
      <c r="V680" s="2"/>
      <c r="W680" s="2"/>
      <c r="X680" s="2"/>
      <c r="Y680" s="2"/>
      <c r="Z680" s="2"/>
    </row>
    <row r="681" ht="14.25" customHeight="1">
      <c r="A681" s="2"/>
      <c r="B681" s="2"/>
      <c r="C681" s="2"/>
      <c r="D681" s="2"/>
      <c r="E681" s="2"/>
      <c r="F681" s="2"/>
      <c r="G681" s="4"/>
      <c r="H681" s="4"/>
      <c r="I681" s="2"/>
      <c r="J681" s="2"/>
      <c r="K681" s="2"/>
      <c r="L681" s="2"/>
      <c r="M681" s="2"/>
      <c r="N681" s="2"/>
      <c r="O681" s="2"/>
      <c r="P681" s="2"/>
      <c r="Q681" s="2"/>
      <c r="R681" s="2"/>
      <c r="S681" s="2"/>
      <c r="T681" s="2"/>
      <c r="U681" s="2"/>
      <c r="V681" s="2"/>
      <c r="W681" s="2"/>
      <c r="X681" s="2"/>
      <c r="Y681" s="2"/>
      <c r="Z681" s="2"/>
    </row>
    <row r="682" ht="14.25" customHeight="1">
      <c r="A682" s="2"/>
      <c r="B682" s="2"/>
      <c r="C682" s="2"/>
      <c r="D682" s="2"/>
      <c r="E682" s="2"/>
      <c r="F682" s="2"/>
      <c r="G682" s="4"/>
      <c r="H682" s="4"/>
      <c r="I682" s="2"/>
      <c r="J682" s="2"/>
      <c r="K682" s="2"/>
      <c r="L682" s="2"/>
      <c r="M682" s="2"/>
      <c r="N682" s="2"/>
      <c r="O682" s="2"/>
      <c r="P682" s="2"/>
      <c r="Q682" s="2"/>
      <c r="R682" s="2"/>
      <c r="S682" s="2"/>
      <c r="T682" s="2"/>
      <c r="U682" s="2"/>
      <c r="V682" s="2"/>
      <c r="W682" s="2"/>
      <c r="X682" s="2"/>
      <c r="Y682" s="2"/>
      <c r="Z682" s="2"/>
    </row>
    <row r="683" ht="14.25" customHeight="1">
      <c r="A683" s="2"/>
      <c r="B683" s="2"/>
      <c r="C683" s="2"/>
      <c r="D683" s="2"/>
      <c r="E683" s="2"/>
      <c r="F683" s="2"/>
      <c r="G683" s="4"/>
      <c r="H683" s="4"/>
      <c r="I683" s="2"/>
      <c r="J683" s="2"/>
      <c r="K683" s="2"/>
      <c r="L683" s="2"/>
      <c r="M683" s="2"/>
      <c r="N683" s="2"/>
      <c r="O683" s="2"/>
      <c r="P683" s="2"/>
      <c r="Q683" s="2"/>
      <c r="R683" s="2"/>
      <c r="S683" s="2"/>
      <c r="T683" s="2"/>
      <c r="U683" s="2"/>
      <c r="V683" s="2"/>
      <c r="W683" s="2"/>
      <c r="X683" s="2"/>
      <c r="Y683" s="2"/>
      <c r="Z683" s="2"/>
    </row>
    <row r="684" ht="14.25" customHeight="1">
      <c r="A684" s="2"/>
      <c r="B684" s="2"/>
      <c r="C684" s="2"/>
      <c r="D684" s="2"/>
      <c r="E684" s="2"/>
      <c r="F684" s="2"/>
      <c r="G684" s="4"/>
      <c r="H684" s="4"/>
      <c r="I684" s="2"/>
      <c r="J684" s="2"/>
      <c r="K684" s="2"/>
      <c r="L684" s="2"/>
      <c r="M684" s="2"/>
      <c r="N684" s="2"/>
      <c r="O684" s="2"/>
      <c r="P684" s="2"/>
      <c r="Q684" s="2"/>
      <c r="R684" s="2"/>
      <c r="S684" s="2"/>
      <c r="T684" s="2"/>
      <c r="U684" s="2"/>
      <c r="V684" s="2"/>
      <c r="W684" s="2"/>
      <c r="X684" s="2"/>
      <c r="Y684" s="2"/>
      <c r="Z684" s="2"/>
    </row>
    <row r="685" ht="14.25" customHeight="1">
      <c r="A685" s="2"/>
      <c r="B685" s="2"/>
      <c r="C685" s="2"/>
      <c r="D685" s="2"/>
      <c r="E685" s="2"/>
      <c r="F685" s="2"/>
      <c r="G685" s="4"/>
      <c r="H685" s="4"/>
      <c r="I685" s="2"/>
      <c r="J685" s="2"/>
      <c r="K685" s="2"/>
      <c r="L685" s="2"/>
      <c r="M685" s="2"/>
      <c r="N685" s="2"/>
      <c r="O685" s="2"/>
      <c r="P685" s="2"/>
      <c r="Q685" s="2"/>
      <c r="R685" s="2"/>
      <c r="S685" s="2"/>
      <c r="T685" s="2"/>
      <c r="U685" s="2"/>
      <c r="V685" s="2"/>
      <c r="W685" s="2"/>
      <c r="X685" s="2"/>
      <c r="Y685" s="2"/>
      <c r="Z685" s="2"/>
    </row>
    <row r="686" ht="14.25" customHeight="1">
      <c r="A686" s="2"/>
      <c r="B686" s="2"/>
      <c r="C686" s="2"/>
      <c r="D686" s="2"/>
      <c r="E686" s="2"/>
      <c r="F686" s="2"/>
      <c r="G686" s="4"/>
      <c r="H686" s="4"/>
      <c r="I686" s="2"/>
      <c r="J686" s="2"/>
      <c r="K686" s="2"/>
      <c r="L686" s="2"/>
      <c r="M686" s="2"/>
      <c r="N686" s="2"/>
      <c r="O686" s="2"/>
      <c r="P686" s="2"/>
      <c r="Q686" s="2"/>
      <c r="R686" s="2"/>
      <c r="S686" s="2"/>
      <c r="T686" s="2"/>
      <c r="U686" s="2"/>
      <c r="V686" s="2"/>
      <c r="W686" s="2"/>
      <c r="X686" s="2"/>
      <c r="Y686" s="2"/>
      <c r="Z686" s="2"/>
    </row>
    <row r="687" ht="14.25" customHeight="1">
      <c r="A687" s="2"/>
      <c r="B687" s="2"/>
      <c r="C687" s="2"/>
      <c r="D687" s="2"/>
      <c r="E687" s="2"/>
      <c r="F687" s="2"/>
      <c r="G687" s="4"/>
      <c r="H687" s="4"/>
      <c r="I687" s="2"/>
      <c r="J687" s="2"/>
      <c r="K687" s="2"/>
      <c r="L687" s="2"/>
      <c r="M687" s="2"/>
      <c r="N687" s="2"/>
      <c r="O687" s="2"/>
      <c r="P687" s="2"/>
      <c r="Q687" s="2"/>
      <c r="R687" s="2"/>
      <c r="S687" s="2"/>
      <c r="T687" s="2"/>
      <c r="U687" s="2"/>
      <c r="V687" s="2"/>
      <c r="W687" s="2"/>
      <c r="X687" s="2"/>
      <c r="Y687" s="2"/>
      <c r="Z687" s="2"/>
    </row>
    <row r="688" ht="14.25" customHeight="1">
      <c r="A688" s="2"/>
      <c r="B688" s="2"/>
      <c r="C688" s="2"/>
      <c r="D688" s="2"/>
      <c r="E688" s="2"/>
      <c r="F688" s="2"/>
      <c r="G688" s="4"/>
      <c r="H688" s="4"/>
      <c r="I688" s="2"/>
      <c r="J688" s="2"/>
      <c r="K688" s="2"/>
      <c r="L688" s="2"/>
      <c r="M688" s="2"/>
      <c r="N688" s="2"/>
      <c r="O688" s="2"/>
      <c r="P688" s="2"/>
      <c r="Q688" s="2"/>
      <c r="R688" s="2"/>
      <c r="S688" s="2"/>
      <c r="T688" s="2"/>
      <c r="U688" s="2"/>
      <c r="V688" s="2"/>
      <c r="W688" s="2"/>
      <c r="X688" s="2"/>
      <c r="Y688" s="2"/>
      <c r="Z688" s="2"/>
    </row>
    <row r="689" ht="14.25" customHeight="1">
      <c r="A689" s="2"/>
      <c r="B689" s="2"/>
      <c r="C689" s="2"/>
      <c r="D689" s="2"/>
      <c r="E689" s="2"/>
      <c r="F689" s="2"/>
      <c r="G689" s="4"/>
      <c r="H689" s="4"/>
      <c r="I689" s="2"/>
      <c r="J689" s="2"/>
      <c r="K689" s="2"/>
      <c r="L689" s="2"/>
      <c r="M689" s="2"/>
      <c r="N689" s="2"/>
      <c r="O689" s="2"/>
      <c r="P689" s="2"/>
      <c r="Q689" s="2"/>
      <c r="R689" s="2"/>
      <c r="S689" s="2"/>
      <c r="T689" s="2"/>
      <c r="U689" s="2"/>
      <c r="V689" s="2"/>
      <c r="W689" s="2"/>
      <c r="X689" s="2"/>
      <c r="Y689" s="2"/>
      <c r="Z689" s="2"/>
    </row>
    <row r="690" ht="14.25" customHeight="1">
      <c r="A690" s="2"/>
      <c r="B690" s="2"/>
      <c r="C690" s="2"/>
      <c r="D690" s="2"/>
      <c r="E690" s="2"/>
      <c r="F690" s="2"/>
      <c r="G690" s="4"/>
      <c r="H690" s="4"/>
      <c r="I690" s="2"/>
      <c r="J690" s="2"/>
      <c r="K690" s="2"/>
      <c r="L690" s="2"/>
      <c r="M690" s="2"/>
      <c r="N690" s="2"/>
      <c r="O690" s="2"/>
      <c r="P690" s="2"/>
      <c r="Q690" s="2"/>
      <c r="R690" s="2"/>
      <c r="S690" s="2"/>
      <c r="T690" s="2"/>
      <c r="U690" s="2"/>
      <c r="V690" s="2"/>
      <c r="W690" s="2"/>
      <c r="X690" s="2"/>
      <c r="Y690" s="2"/>
      <c r="Z690" s="2"/>
    </row>
    <row r="691" ht="14.25" customHeight="1">
      <c r="A691" s="2"/>
      <c r="B691" s="2"/>
      <c r="C691" s="2"/>
      <c r="D691" s="2"/>
      <c r="E691" s="2"/>
      <c r="F691" s="2"/>
      <c r="G691" s="4"/>
      <c r="H691" s="4"/>
      <c r="I691" s="2"/>
      <c r="J691" s="2"/>
      <c r="K691" s="2"/>
      <c r="L691" s="2"/>
      <c r="M691" s="2"/>
      <c r="N691" s="2"/>
      <c r="O691" s="2"/>
      <c r="P691" s="2"/>
      <c r="Q691" s="2"/>
      <c r="R691" s="2"/>
      <c r="S691" s="2"/>
      <c r="T691" s="2"/>
      <c r="U691" s="2"/>
      <c r="V691" s="2"/>
      <c r="W691" s="2"/>
      <c r="X691" s="2"/>
      <c r="Y691" s="2"/>
      <c r="Z691" s="2"/>
    </row>
    <row r="692" ht="14.25" customHeight="1">
      <c r="A692" s="2"/>
      <c r="B692" s="2"/>
      <c r="C692" s="2"/>
      <c r="D692" s="2"/>
      <c r="E692" s="2"/>
      <c r="F692" s="2"/>
      <c r="G692" s="4"/>
      <c r="H692" s="4"/>
      <c r="I692" s="2"/>
      <c r="J692" s="2"/>
      <c r="K692" s="2"/>
      <c r="L692" s="2"/>
      <c r="M692" s="2"/>
      <c r="N692" s="2"/>
      <c r="O692" s="2"/>
      <c r="P692" s="2"/>
      <c r="Q692" s="2"/>
      <c r="R692" s="2"/>
      <c r="S692" s="2"/>
      <c r="T692" s="2"/>
      <c r="U692" s="2"/>
      <c r="V692" s="2"/>
      <c r="W692" s="2"/>
      <c r="X692" s="2"/>
      <c r="Y692" s="2"/>
      <c r="Z692" s="2"/>
    </row>
    <row r="693" ht="14.25" customHeight="1">
      <c r="A693" s="2"/>
      <c r="B693" s="2"/>
      <c r="C693" s="2"/>
      <c r="D693" s="2"/>
      <c r="E693" s="2"/>
      <c r="F693" s="2"/>
      <c r="G693" s="4"/>
      <c r="H693" s="4"/>
      <c r="I693" s="2"/>
      <c r="J693" s="2"/>
      <c r="K693" s="2"/>
      <c r="L693" s="2"/>
      <c r="M693" s="2"/>
      <c r="N693" s="2"/>
      <c r="O693" s="2"/>
      <c r="P693" s="2"/>
      <c r="Q693" s="2"/>
      <c r="R693" s="2"/>
      <c r="S693" s="2"/>
      <c r="T693" s="2"/>
      <c r="U693" s="2"/>
      <c r="V693" s="2"/>
      <c r="W693" s="2"/>
      <c r="X693" s="2"/>
      <c r="Y693" s="2"/>
      <c r="Z693" s="2"/>
    </row>
    <row r="694" ht="14.25" customHeight="1">
      <c r="A694" s="2"/>
      <c r="B694" s="2"/>
      <c r="C694" s="2"/>
      <c r="D694" s="2"/>
      <c r="E694" s="2"/>
      <c r="F694" s="2"/>
      <c r="G694" s="4"/>
      <c r="H694" s="4"/>
      <c r="I694" s="2"/>
      <c r="J694" s="2"/>
      <c r="K694" s="2"/>
      <c r="L694" s="2"/>
      <c r="M694" s="2"/>
      <c r="N694" s="2"/>
      <c r="O694" s="2"/>
      <c r="P694" s="2"/>
      <c r="Q694" s="2"/>
      <c r="R694" s="2"/>
      <c r="S694" s="2"/>
      <c r="T694" s="2"/>
      <c r="U694" s="2"/>
      <c r="V694" s="2"/>
      <c r="W694" s="2"/>
      <c r="X694" s="2"/>
      <c r="Y694" s="2"/>
      <c r="Z694" s="2"/>
    </row>
    <row r="695" ht="14.25" customHeight="1">
      <c r="A695" s="2"/>
      <c r="B695" s="2"/>
      <c r="C695" s="2"/>
      <c r="D695" s="2"/>
      <c r="E695" s="2"/>
      <c r="F695" s="2"/>
      <c r="G695" s="4"/>
      <c r="H695" s="4"/>
      <c r="I695" s="2"/>
      <c r="J695" s="2"/>
      <c r="K695" s="2"/>
      <c r="L695" s="2"/>
      <c r="M695" s="2"/>
      <c r="N695" s="2"/>
      <c r="O695" s="2"/>
      <c r="P695" s="2"/>
      <c r="Q695" s="2"/>
      <c r="R695" s="2"/>
      <c r="S695" s="2"/>
      <c r="T695" s="2"/>
      <c r="U695" s="2"/>
      <c r="V695" s="2"/>
      <c r="W695" s="2"/>
      <c r="X695" s="2"/>
      <c r="Y695" s="2"/>
      <c r="Z695" s="2"/>
    </row>
    <row r="696" ht="14.25" customHeight="1">
      <c r="A696" s="2"/>
      <c r="B696" s="2"/>
      <c r="C696" s="2"/>
      <c r="D696" s="2"/>
      <c r="E696" s="2"/>
      <c r="F696" s="2"/>
      <c r="G696" s="4"/>
      <c r="H696" s="4"/>
      <c r="I696" s="2"/>
      <c r="J696" s="2"/>
      <c r="K696" s="2"/>
      <c r="L696" s="2"/>
      <c r="M696" s="2"/>
      <c r="N696" s="2"/>
      <c r="O696" s="2"/>
      <c r="P696" s="2"/>
      <c r="Q696" s="2"/>
      <c r="R696" s="2"/>
      <c r="S696" s="2"/>
      <c r="T696" s="2"/>
      <c r="U696" s="2"/>
      <c r="V696" s="2"/>
      <c r="W696" s="2"/>
      <c r="X696" s="2"/>
      <c r="Y696" s="2"/>
      <c r="Z696" s="2"/>
    </row>
    <row r="697" ht="14.25" customHeight="1">
      <c r="A697" s="2"/>
      <c r="B697" s="2"/>
      <c r="C697" s="2"/>
      <c r="D697" s="2"/>
      <c r="E697" s="2"/>
      <c r="F697" s="2"/>
      <c r="G697" s="4"/>
      <c r="H697" s="4"/>
      <c r="I697" s="2"/>
      <c r="J697" s="2"/>
      <c r="K697" s="2"/>
      <c r="L697" s="2"/>
      <c r="M697" s="2"/>
      <c r="N697" s="2"/>
      <c r="O697" s="2"/>
      <c r="P697" s="2"/>
      <c r="Q697" s="2"/>
      <c r="R697" s="2"/>
      <c r="S697" s="2"/>
      <c r="T697" s="2"/>
      <c r="U697" s="2"/>
      <c r="V697" s="2"/>
      <c r="W697" s="2"/>
      <c r="X697" s="2"/>
      <c r="Y697" s="2"/>
      <c r="Z697" s="2"/>
    </row>
    <row r="698" ht="14.25" customHeight="1">
      <c r="A698" s="2"/>
      <c r="B698" s="2"/>
      <c r="C698" s="2"/>
      <c r="D698" s="2"/>
      <c r="E698" s="2"/>
      <c r="F698" s="2"/>
      <c r="G698" s="4"/>
      <c r="H698" s="4"/>
      <c r="I698" s="2"/>
      <c r="J698" s="2"/>
      <c r="K698" s="2"/>
      <c r="L698" s="2"/>
      <c r="M698" s="2"/>
      <c r="N698" s="2"/>
      <c r="O698" s="2"/>
      <c r="P698" s="2"/>
      <c r="Q698" s="2"/>
      <c r="R698" s="2"/>
      <c r="S698" s="2"/>
      <c r="T698" s="2"/>
      <c r="U698" s="2"/>
      <c r="V698" s="2"/>
      <c r="W698" s="2"/>
      <c r="X698" s="2"/>
      <c r="Y698" s="2"/>
      <c r="Z698" s="2"/>
    </row>
    <row r="699" ht="14.25" customHeight="1">
      <c r="A699" s="2"/>
      <c r="B699" s="2"/>
      <c r="C699" s="2"/>
      <c r="D699" s="2"/>
      <c r="E699" s="2"/>
      <c r="F699" s="2"/>
      <c r="G699" s="4"/>
      <c r="H699" s="4"/>
      <c r="I699" s="2"/>
      <c r="J699" s="2"/>
      <c r="K699" s="2"/>
      <c r="L699" s="2"/>
      <c r="M699" s="2"/>
      <c r="N699" s="2"/>
      <c r="O699" s="2"/>
      <c r="P699" s="2"/>
      <c r="Q699" s="2"/>
      <c r="R699" s="2"/>
      <c r="S699" s="2"/>
      <c r="T699" s="2"/>
      <c r="U699" s="2"/>
      <c r="V699" s="2"/>
      <c r="W699" s="2"/>
      <c r="X699" s="2"/>
      <c r="Y699" s="2"/>
      <c r="Z699" s="2"/>
    </row>
    <row r="700" ht="14.25" customHeight="1">
      <c r="A700" s="2"/>
      <c r="B700" s="2"/>
      <c r="C700" s="2"/>
      <c r="D700" s="2"/>
      <c r="E700" s="2"/>
      <c r="F700" s="2"/>
      <c r="G700" s="4"/>
      <c r="H700" s="4"/>
      <c r="I700" s="2"/>
      <c r="J700" s="2"/>
      <c r="K700" s="2"/>
      <c r="L700" s="2"/>
      <c r="M700" s="2"/>
      <c r="N700" s="2"/>
      <c r="O700" s="2"/>
      <c r="P700" s="2"/>
      <c r="Q700" s="2"/>
      <c r="R700" s="2"/>
      <c r="S700" s="2"/>
      <c r="T700" s="2"/>
      <c r="U700" s="2"/>
      <c r="V700" s="2"/>
      <c r="W700" s="2"/>
      <c r="X700" s="2"/>
      <c r="Y700" s="2"/>
      <c r="Z700" s="2"/>
    </row>
    <row r="701" ht="14.25" customHeight="1">
      <c r="A701" s="2"/>
      <c r="B701" s="2"/>
      <c r="C701" s="2"/>
      <c r="D701" s="2"/>
      <c r="E701" s="2"/>
      <c r="F701" s="2"/>
      <c r="G701" s="4"/>
      <c r="H701" s="4"/>
      <c r="I701" s="2"/>
      <c r="J701" s="2"/>
      <c r="K701" s="2"/>
      <c r="L701" s="2"/>
      <c r="M701" s="2"/>
      <c r="N701" s="2"/>
      <c r="O701" s="2"/>
      <c r="P701" s="2"/>
      <c r="Q701" s="2"/>
      <c r="R701" s="2"/>
      <c r="S701" s="2"/>
      <c r="T701" s="2"/>
      <c r="U701" s="2"/>
      <c r="V701" s="2"/>
      <c r="W701" s="2"/>
      <c r="X701" s="2"/>
      <c r="Y701" s="2"/>
      <c r="Z701" s="2"/>
    </row>
    <row r="702" ht="14.25" customHeight="1">
      <c r="A702" s="2"/>
      <c r="B702" s="2"/>
      <c r="C702" s="2"/>
      <c r="D702" s="2"/>
      <c r="E702" s="2"/>
      <c r="F702" s="2"/>
      <c r="G702" s="4"/>
      <c r="H702" s="4"/>
      <c r="I702" s="2"/>
      <c r="J702" s="2"/>
      <c r="K702" s="2"/>
      <c r="L702" s="2"/>
      <c r="M702" s="2"/>
      <c r="N702" s="2"/>
      <c r="O702" s="2"/>
      <c r="P702" s="2"/>
      <c r="Q702" s="2"/>
      <c r="R702" s="2"/>
      <c r="S702" s="2"/>
      <c r="T702" s="2"/>
      <c r="U702" s="2"/>
      <c r="V702" s="2"/>
      <c r="W702" s="2"/>
      <c r="X702" s="2"/>
      <c r="Y702" s="2"/>
      <c r="Z702" s="2"/>
    </row>
    <row r="703" ht="14.25" customHeight="1">
      <c r="A703" s="2"/>
      <c r="B703" s="2"/>
      <c r="C703" s="2"/>
      <c r="D703" s="2"/>
      <c r="E703" s="2"/>
      <c r="F703" s="2"/>
      <c r="G703" s="4"/>
      <c r="H703" s="4"/>
      <c r="I703" s="2"/>
      <c r="J703" s="2"/>
      <c r="K703" s="2"/>
      <c r="L703" s="2"/>
      <c r="M703" s="2"/>
      <c r="N703" s="2"/>
      <c r="O703" s="2"/>
      <c r="P703" s="2"/>
      <c r="Q703" s="2"/>
      <c r="R703" s="2"/>
      <c r="S703" s="2"/>
      <c r="T703" s="2"/>
      <c r="U703" s="2"/>
      <c r="V703" s="2"/>
      <c r="W703" s="2"/>
      <c r="X703" s="2"/>
      <c r="Y703" s="2"/>
      <c r="Z703" s="2"/>
    </row>
    <row r="704" ht="14.25" customHeight="1">
      <c r="A704" s="2"/>
      <c r="B704" s="2"/>
      <c r="C704" s="2"/>
      <c r="D704" s="2"/>
      <c r="E704" s="2"/>
      <c r="F704" s="2"/>
      <c r="G704" s="4"/>
      <c r="H704" s="4"/>
      <c r="I704" s="2"/>
      <c r="J704" s="2"/>
      <c r="K704" s="2"/>
      <c r="L704" s="2"/>
      <c r="M704" s="2"/>
      <c r="N704" s="2"/>
      <c r="O704" s="2"/>
      <c r="P704" s="2"/>
      <c r="Q704" s="2"/>
      <c r="R704" s="2"/>
      <c r="S704" s="2"/>
      <c r="T704" s="2"/>
      <c r="U704" s="2"/>
      <c r="V704" s="2"/>
      <c r="W704" s="2"/>
      <c r="X704" s="2"/>
      <c r="Y704" s="2"/>
      <c r="Z704" s="2"/>
    </row>
    <row r="705" ht="14.25" customHeight="1">
      <c r="A705" s="2"/>
      <c r="B705" s="2"/>
      <c r="C705" s="2"/>
      <c r="D705" s="2"/>
      <c r="E705" s="2"/>
      <c r="F705" s="2"/>
      <c r="G705" s="4"/>
      <c r="H705" s="4"/>
      <c r="I705" s="2"/>
      <c r="J705" s="2"/>
      <c r="K705" s="2"/>
      <c r="L705" s="2"/>
      <c r="M705" s="2"/>
      <c r="N705" s="2"/>
      <c r="O705" s="2"/>
      <c r="P705" s="2"/>
      <c r="Q705" s="2"/>
      <c r="R705" s="2"/>
      <c r="S705" s="2"/>
      <c r="T705" s="2"/>
      <c r="U705" s="2"/>
      <c r="V705" s="2"/>
      <c r="W705" s="2"/>
      <c r="X705" s="2"/>
      <c r="Y705" s="2"/>
      <c r="Z705" s="2"/>
    </row>
    <row r="706" ht="14.25" customHeight="1">
      <c r="A706" s="2"/>
      <c r="B706" s="2"/>
      <c r="C706" s="2"/>
      <c r="D706" s="2"/>
      <c r="E706" s="2"/>
      <c r="F706" s="2"/>
      <c r="G706" s="4"/>
      <c r="H706" s="4"/>
      <c r="I706" s="2"/>
      <c r="J706" s="2"/>
      <c r="K706" s="2"/>
      <c r="L706" s="2"/>
      <c r="M706" s="2"/>
      <c r="N706" s="2"/>
      <c r="O706" s="2"/>
      <c r="P706" s="2"/>
      <c r="Q706" s="2"/>
      <c r="R706" s="2"/>
      <c r="S706" s="2"/>
      <c r="T706" s="2"/>
      <c r="U706" s="2"/>
      <c r="V706" s="2"/>
      <c r="W706" s="2"/>
      <c r="X706" s="2"/>
      <c r="Y706" s="2"/>
      <c r="Z706" s="2"/>
    </row>
    <row r="707" ht="14.25" customHeight="1">
      <c r="A707" s="2"/>
      <c r="B707" s="2"/>
      <c r="C707" s="2"/>
      <c r="D707" s="2"/>
      <c r="E707" s="2"/>
      <c r="F707" s="2"/>
      <c r="G707" s="4"/>
      <c r="H707" s="4"/>
      <c r="I707" s="2"/>
      <c r="J707" s="2"/>
      <c r="K707" s="2"/>
      <c r="L707" s="2"/>
      <c r="M707" s="2"/>
      <c r="N707" s="2"/>
      <c r="O707" s="2"/>
      <c r="P707" s="2"/>
      <c r="Q707" s="2"/>
      <c r="R707" s="2"/>
      <c r="S707" s="2"/>
      <c r="T707" s="2"/>
      <c r="U707" s="2"/>
      <c r="V707" s="2"/>
      <c r="W707" s="2"/>
      <c r="X707" s="2"/>
      <c r="Y707" s="2"/>
      <c r="Z707" s="2"/>
    </row>
    <row r="708" ht="14.25" customHeight="1">
      <c r="A708" s="2"/>
      <c r="B708" s="2"/>
      <c r="C708" s="2"/>
      <c r="D708" s="2"/>
      <c r="E708" s="2"/>
      <c r="F708" s="2"/>
      <c r="G708" s="4"/>
      <c r="H708" s="4"/>
      <c r="I708" s="2"/>
      <c r="J708" s="2"/>
      <c r="K708" s="2"/>
      <c r="L708" s="2"/>
      <c r="M708" s="2"/>
      <c r="N708" s="2"/>
      <c r="O708" s="2"/>
      <c r="P708" s="2"/>
      <c r="Q708" s="2"/>
      <c r="R708" s="2"/>
      <c r="S708" s="2"/>
      <c r="T708" s="2"/>
      <c r="U708" s="2"/>
      <c r="V708" s="2"/>
      <c r="W708" s="2"/>
      <c r="X708" s="2"/>
      <c r="Y708" s="2"/>
      <c r="Z708" s="2"/>
    </row>
    <row r="709" ht="14.25" customHeight="1">
      <c r="A709" s="2"/>
      <c r="B709" s="2"/>
      <c r="C709" s="2"/>
      <c r="D709" s="2"/>
      <c r="E709" s="2"/>
      <c r="F709" s="2"/>
      <c r="G709" s="4"/>
      <c r="H709" s="4"/>
      <c r="I709" s="2"/>
      <c r="J709" s="2"/>
      <c r="K709" s="2"/>
      <c r="L709" s="2"/>
      <c r="M709" s="2"/>
      <c r="N709" s="2"/>
      <c r="O709" s="2"/>
      <c r="P709" s="2"/>
      <c r="Q709" s="2"/>
      <c r="R709" s="2"/>
      <c r="S709" s="2"/>
      <c r="T709" s="2"/>
      <c r="U709" s="2"/>
      <c r="V709" s="2"/>
      <c r="W709" s="2"/>
      <c r="X709" s="2"/>
      <c r="Y709" s="2"/>
      <c r="Z709" s="2"/>
    </row>
    <row r="710" ht="14.25" customHeight="1">
      <c r="A710" s="2"/>
      <c r="B710" s="2"/>
      <c r="C710" s="2"/>
      <c r="D710" s="2"/>
      <c r="E710" s="2"/>
      <c r="F710" s="2"/>
      <c r="G710" s="4"/>
      <c r="H710" s="4"/>
      <c r="I710" s="2"/>
      <c r="J710" s="2"/>
      <c r="K710" s="2"/>
      <c r="L710" s="2"/>
      <c r="M710" s="2"/>
      <c r="N710" s="2"/>
      <c r="O710" s="2"/>
      <c r="P710" s="2"/>
      <c r="Q710" s="2"/>
      <c r="R710" s="2"/>
      <c r="S710" s="2"/>
      <c r="T710" s="2"/>
      <c r="U710" s="2"/>
      <c r="V710" s="2"/>
      <c r="W710" s="2"/>
      <c r="X710" s="2"/>
      <c r="Y710" s="2"/>
      <c r="Z710" s="2"/>
    </row>
    <row r="711" ht="14.25" customHeight="1">
      <c r="A711" s="2"/>
      <c r="B711" s="2"/>
      <c r="C711" s="2"/>
      <c r="D711" s="2"/>
      <c r="E711" s="2"/>
      <c r="F711" s="2"/>
      <c r="G711" s="4"/>
      <c r="H711" s="4"/>
      <c r="I711" s="2"/>
      <c r="J711" s="2"/>
      <c r="K711" s="2"/>
      <c r="L711" s="2"/>
      <c r="M711" s="2"/>
      <c r="N711" s="2"/>
      <c r="O711" s="2"/>
      <c r="P711" s="2"/>
      <c r="Q711" s="2"/>
      <c r="R711" s="2"/>
      <c r="S711" s="2"/>
      <c r="T711" s="2"/>
      <c r="U711" s="2"/>
      <c r="V711" s="2"/>
      <c r="W711" s="2"/>
      <c r="X711" s="2"/>
      <c r="Y711" s="2"/>
      <c r="Z711" s="2"/>
    </row>
    <row r="712" ht="14.25" customHeight="1">
      <c r="A712" s="2"/>
      <c r="B712" s="2"/>
      <c r="C712" s="2"/>
      <c r="D712" s="2"/>
      <c r="E712" s="2"/>
      <c r="F712" s="2"/>
      <c r="G712" s="4"/>
      <c r="H712" s="4"/>
      <c r="I712" s="2"/>
      <c r="J712" s="2"/>
      <c r="K712" s="2"/>
      <c r="L712" s="2"/>
      <c r="M712" s="2"/>
      <c r="N712" s="2"/>
      <c r="O712" s="2"/>
      <c r="P712" s="2"/>
      <c r="Q712" s="2"/>
      <c r="R712" s="2"/>
      <c r="S712" s="2"/>
      <c r="T712" s="2"/>
      <c r="U712" s="2"/>
      <c r="V712" s="2"/>
      <c r="W712" s="2"/>
      <c r="X712" s="2"/>
      <c r="Y712" s="2"/>
      <c r="Z712" s="2"/>
    </row>
    <row r="713" ht="14.25" customHeight="1">
      <c r="A713" s="2"/>
      <c r="B713" s="2"/>
      <c r="C713" s="2"/>
      <c r="D713" s="2"/>
      <c r="E713" s="2"/>
      <c r="F713" s="2"/>
      <c r="G713" s="4"/>
      <c r="H713" s="4"/>
      <c r="I713" s="2"/>
      <c r="J713" s="2"/>
      <c r="K713" s="2"/>
      <c r="L713" s="2"/>
      <c r="M713" s="2"/>
      <c r="N713" s="2"/>
      <c r="O713" s="2"/>
      <c r="P713" s="2"/>
      <c r="Q713" s="2"/>
      <c r="R713" s="2"/>
      <c r="S713" s="2"/>
      <c r="T713" s="2"/>
      <c r="U713" s="2"/>
      <c r="V713" s="2"/>
      <c r="W713" s="2"/>
      <c r="X713" s="2"/>
      <c r="Y713" s="2"/>
      <c r="Z713" s="2"/>
    </row>
    <row r="714" ht="14.25" customHeight="1">
      <c r="A714" s="2"/>
      <c r="B714" s="2"/>
      <c r="C714" s="2"/>
      <c r="D714" s="2"/>
      <c r="E714" s="2"/>
      <c r="F714" s="2"/>
      <c r="G714" s="4"/>
      <c r="H714" s="4"/>
      <c r="I714" s="2"/>
      <c r="J714" s="2"/>
      <c r="K714" s="2"/>
      <c r="L714" s="2"/>
      <c r="M714" s="2"/>
      <c r="N714" s="2"/>
      <c r="O714" s="2"/>
      <c r="P714" s="2"/>
      <c r="Q714" s="2"/>
      <c r="R714" s="2"/>
      <c r="S714" s="2"/>
      <c r="T714" s="2"/>
      <c r="U714" s="2"/>
      <c r="V714" s="2"/>
      <c r="W714" s="2"/>
      <c r="X714" s="2"/>
      <c r="Y714" s="2"/>
      <c r="Z714" s="2"/>
    </row>
    <row r="715" ht="14.25" customHeight="1">
      <c r="A715" s="2"/>
      <c r="B715" s="2"/>
      <c r="C715" s="2"/>
      <c r="D715" s="2"/>
      <c r="E715" s="2"/>
      <c r="F715" s="2"/>
      <c r="G715" s="4"/>
      <c r="H715" s="4"/>
      <c r="I715" s="2"/>
      <c r="J715" s="2"/>
      <c r="K715" s="2"/>
      <c r="L715" s="2"/>
      <c r="M715" s="2"/>
      <c r="N715" s="2"/>
      <c r="O715" s="2"/>
      <c r="P715" s="2"/>
      <c r="Q715" s="2"/>
      <c r="R715" s="2"/>
      <c r="S715" s="2"/>
      <c r="T715" s="2"/>
      <c r="U715" s="2"/>
      <c r="V715" s="2"/>
      <c r="W715" s="2"/>
      <c r="X715" s="2"/>
      <c r="Y715" s="2"/>
      <c r="Z715" s="2"/>
    </row>
    <row r="716" ht="14.25" customHeight="1">
      <c r="A716" s="2"/>
      <c r="B716" s="2"/>
      <c r="C716" s="2"/>
      <c r="D716" s="2"/>
      <c r="E716" s="2"/>
      <c r="F716" s="2"/>
      <c r="G716" s="4"/>
      <c r="H716" s="4"/>
      <c r="I716" s="2"/>
      <c r="J716" s="2"/>
      <c r="K716" s="2"/>
      <c r="L716" s="2"/>
      <c r="M716" s="2"/>
      <c r="N716" s="2"/>
      <c r="O716" s="2"/>
      <c r="P716" s="2"/>
      <c r="Q716" s="2"/>
      <c r="R716" s="2"/>
      <c r="S716" s="2"/>
      <c r="T716" s="2"/>
      <c r="U716" s="2"/>
      <c r="V716" s="2"/>
      <c r="W716" s="2"/>
      <c r="X716" s="2"/>
      <c r="Y716" s="2"/>
      <c r="Z716" s="2"/>
    </row>
    <row r="717" ht="14.25" customHeight="1">
      <c r="A717" s="2"/>
      <c r="B717" s="2"/>
      <c r="C717" s="2"/>
      <c r="D717" s="2"/>
      <c r="E717" s="2"/>
      <c r="F717" s="2"/>
      <c r="G717" s="4"/>
      <c r="H717" s="4"/>
      <c r="I717" s="2"/>
      <c r="J717" s="2"/>
      <c r="K717" s="2"/>
      <c r="L717" s="2"/>
      <c r="M717" s="2"/>
      <c r="N717" s="2"/>
      <c r="O717" s="2"/>
      <c r="P717" s="2"/>
      <c r="Q717" s="2"/>
      <c r="R717" s="2"/>
      <c r="S717" s="2"/>
      <c r="T717" s="2"/>
      <c r="U717" s="2"/>
      <c r="V717" s="2"/>
      <c r="W717" s="2"/>
      <c r="X717" s="2"/>
      <c r="Y717" s="2"/>
      <c r="Z717" s="2"/>
    </row>
    <row r="718" ht="14.25" customHeight="1">
      <c r="A718" s="2"/>
      <c r="B718" s="2"/>
      <c r="C718" s="2"/>
      <c r="D718" s="2"/>
      <c r="E718" s="2"/>
      <c r="F718" s="2"/>
      <c r="G718" s="4"/>
      <c r="H718" s="4"/>
      <c r="I718" s="2"/>
      <c r="J718" s="2"/>
      <c r="K718" s="2"/>
      <c r="L718" s="2"/>
      <c r="M718" s="2"/>
      <c r="N718" s="2"/>
      <c r="O718" s="2"/>
      <c r="P718" s="2"/>
      <c r="Q718" s="2"/>
      <c r="R718" s="2"/>
      <c r="S718" s="2"/>
      <c r="T718" s="2"/>
      <c r="U718" s="2"/>
      <c r="V718" s="2"/>
      <c r="W718" s="2"/>
      <c r="X718" s="2"/>
      <c r="Y718" s="2"/>
      <c r="Z718" s="2"/>
    </row>
    <row r="719" ht="14.25" customHeight="1">
      <c r="A719" s="2"/>
      <c r="B719" s="2"/>
      <c r="C719" s="2"/>
      <c r="D719" s="2"/>
      <c r="E719" s="2"/>
      <c r="F719" s="2"/>
      <c r="G719" s="4"/>
      <c r="H719" s="4"/>
      <c r="I719" s="2"/>
      <c r="J719" s="2"/>
      <c r="K719" s="2"/>
      <c r="L719" s="2"/>
      <c r="M719" s="2"/>
      <c r="N719" s="2"/>
      <c r="O719" s="2"/>
      <c r="P719" s="2"/>
      <c r="Q719" s="2"/>
      <c r="R719" s="2"/>
      <c r="S719" s="2"/>
      <c r="T719" s="2"/>
      <c r="U719" s="2"/>
      <c r="V719" s="2"/>
      <c r="W719" s="2"/>
      <c r="X719" s="2"/>
      <c r="Y719" s="2"/>
      <c r="Z719" s="2"/>
    </row>
    <row r="720" ht="14.25" customHeight="1">
      <c r="A720" s="2"/>
      <c r="B720" s="2"/>
      <c r="C720" s="2"/>
      <c r="D720" s="2"/>
      <c r="E720" s="2"/>
      <c r="F720" s="2"/>
      <c r="G720" s="4"/>
      <c r="H720" s="4"/>
      <c r="I720" s="2"/>
      <c r="J720" s="2"/>
      <c r="K720" s="2"/>
      <c r="L720" s="2"/>
      <c r="M720" s="2"/>
      <c r="N720" s="2"/>
      <c r="O720" s="2"/>
      <c r="P720" s="2"/>
      <c r="Q720" s="2"/>
      <c r="R720" s="2"/>
      <c r="S720" s="2"/>
      <c r="T720" s="2"/>
      <c r="U720" s="2"/>
      <c r="V720" s="2"/>
      <c r="W720" s="2"/>
      <c r="X720" s="2"/>
      <c r="Y720" s="2"/>
      <c r="Z720" s="2"/>
    </row>
    <row r="721" ht="14.25" customHeight="1">
      <c r="A721" s="2"/>
      <c r="B721" s="2"/>
      <c r="C721" s="2"/>
      <c r="D721" s="2"/>
      <c r="E721" s="2"/>
      <c r="F721" s="2"/>
      <c r="G721" s="4"/>
      <c r="H721" s="4"/>
      <c r="I721" s="2"/>
      <c r="J721" s="2"/>
      <c r="K721" s="2"/>
      <c r="L721" s="2"/>
      <c r="M721" s="2"/>
      <c r="N721" s="2"/>
      <c r="O721" s="2"/>
      <c r="P721" s="2"/>
      <c r="Q721" s="2"/>
      <c r="R721" s="2"/>
      <c r="S721" s="2"/>
      <c r="T721" s="2"/>
      <c r="U721" s="2"/>
      <c r="V721" s="2"/>
      <c r="W721" s="2"/>
      <c r="X721" s="2"/>
      <c r="Y721" s="2"/>
      <c r="Z721" s="2"/>
    </row>
    <row r="722" ht="14.25" customHeight="1">
      <c r="A722" s="2"/>
      <c r="B722" s="2"/>
      <c r="C722" s="2"/>
      <c r="D722" s="2"/>
      <c r="E722" s="2"/>
      <c r="F722" s="2"/>
      <c r="G722" s="4"/>
      <c r="H722" s="4"/>
      <c r="I722" s="2"/>
      <c r="J722" s="2"/>
      <c r="K722" s="2"/>
      <c r="L722" s="2"/>
      <c r="M722" s="2"/>
      <c r="N722" s="2"/>
      <c r="O722" s="2"/>
      <c r="P722" s="2"/>
      <c r="Q722" s="2"/>
      <c r="R722" s="2"/>
      <c r="S722" s="2"/>
      <c r="T722" s="2"/>
      <c r="U722" s="2"/>
      <c r="V722" s="2"/>
      <c r="W722" s="2"/>
      <c r="X722" s="2"/>
      <c r="Y722" s="2"/>
      <c r="Z722" s="2"/>
    </row>
    <row r="723" ht="14.25" customHeight="1">
      <c r="A723" s="2"/>
      <c r="B723" s="2"/>
      <c r="C723" s="2"/>
      <c r="D723" s="2"/>
      <c r="E723" s="2"/>
      <c r="F723" s="2"/>
      <c r="G723" s="4"/>
      <c r="H723" s="4"/>
      <c r="I723" s="2"/>
      <c r="J723" s="2"/>
      <c r="K723" s="2"/>
      <c r="L723" s="2"/>
      <c r="M723" s="2"/>
      <c r="N723" s="2"/>
      <c r="O723" s="2"/>
      <c r="P723" s="2"/>
      <c r="Q723" s="2"/>
      <c r="R723" s="2"/>
      <c r="S723" s="2"/>
      <c r="T723" s="2"/>
      <c r="U723" s="2"/>
      <c r="V723" s="2"/>
      <c r="W723" s="2"/>
      <c r="X723" s="2"/>
      <c r="Y723" s="2"/>
      <c r="Z723" s="2"/>
    </row>
    <row r="724" ht="14.25" customHeight="1">
      <c r="A724" s="2"/>
      <c r="B724" s="2"/>
      <c r="C724" s="2"/>
      <c r="D724" s="2"/>
      <c r="E724" s="2"/>
      <c r="F724" s="2"/>
      <c r="G724" s="4"/>
      <c r="H724" s="4"/>
      <c r="I724" s="2"/>
      <c r="J724" s="2"/>
      <c r="K724" s="2"/>
      <c r="L724" s="2"/>
      <c r="M724" s="2"/>
      <c r="N724" s="2"/>
      <c r="O724" s="2"/>
      <c r="P724" s="2"/>
      <c r="Q724" s="2"/>
      <c r="R724" s="2"/>
      <c r="S724" s="2"/>
      <c r="T724" s="2"/>
      <c r="U724" s="2"/>
      <c r="V724" s="2"/>
      <c r="W724" s="2"/>
      <c r="X724" s="2"/>
      <c r="Y724" s="2"/>
      <c r="Z724" s="2"/>
    </row>
    <row r="725" ht="14.25" customHeight="1">
      <c r="A725" s="2"/>
      <c r="B725" s="2"/>
      <c r="C725" s="2"/>
      <c r="D725" s="2"/>
      <c r="E725" s="2"/>
      <c r="F725" s="2"/>
      <c r="G725" s="4"/>
      <c r="H725" s="4"/>
      <c r="I725" s="2"/>
      <c r="J725" s="2"/>
      <c r="K725" s="2"/>
      <c r="L725" s="2"/>
      <c r="M725" s="2"/>
      <c r="N725" s="2"/>
      <c r="O725" s="2"/>
      <c r="P725" s="2"/>
      <c r="Q725" s="2"/>
      <c r="R725" s="2"/>
      <c r="S725" s="2"/>
      <c r="T725" s="2"/>
      <c r="U725" s="2"/>
      <c r="V725" s="2"/>
      <c r="W725" s="2"/>
      <c r="X725" s="2"/>
      <c r="Y725" s="2"/>
      <c r="Z725" s="2"/>
    </row>
    <row r="726" ht="14.25" customHeight="1">
      <c r="A726" s="2"/>
      <c r="B726" s="2"/>
      <c r="C726" s="2"/>
      <c r="D726" s="2"/>
      <c r="E726" s="2"/>
      <c r="F726" s="2"/>
      <c r="G726" s="4"/>
      <c r="H726" s="4"/>
      <c r="I726" s="2"/>
      <c r="J726" s="2"/>
      <c r="K726" s="2"/>
      <c r="L726" s="2"/>
      <c r="M726" s="2"/>
      <c r="N726" s="2"/>
      <c r="O726" s="2"/>
      <c r="P726" s="2"/>
      <c r="Q726" s="2"/>
      <c r="R726" s="2"/>
      <c r="S726" s="2"/>
      <c r="T726" s="2"/>
      <c r="U726" s="2"/>
      <c r="V726" s="2"/>
      <c r="W726" s="2"/>
      <c r="X726" s="2"/>
      <c r="Y726" s="2"/>
      <c r="Z726" s="2"/>
    </row>
    <row r="727" ht="14.25" customHeight="1">
      <c r="A727" s="2"/>
      <c r="B727" s="2"/>
      <c r="C727" s="2"/>
      <c r="D727" s="2"/>
      <c r="E727" s="2"/>
      <c r="F727" s="2"/>
      <c r="G727" s="4"/>
      <c r="H727" s="4"/>
      <c r="I727" s="2"/>
      <c r="J727" s="2"/>
      <c r="K727" s="2"/>
      <c r="L727" s="2"/>
      <c r="M727" s="2"/>
      <c r="N727" s="2"/>
      <c r="O727" s="2"/>
      <c r="P727" s="2"/>
      <c r="Q727" s="2"/>
      <c r="R727" s="2"/>
      <c r="S727" s="2"/>
      <c r="T727" s="2"/>
      <c r="U727" s="2"/>
      <c r="V727" s="2"/>
      <c r="W727" s="2"/>
      <c r="X727" s="2"/>
      <c r="Y727" s="2"/>
      <c r="Z727" s="2"/>
    </row>
    <row r="728" ht="14.25" customHeight="1">
      <c r="A728" s="2"/>
      <c r="B728" s="2"/>
      <c r="C728" s="2"/>
      <c r="D728" s="2"/>
      <c r="E728" s="2"/>
      <c r="F728" s="2"/>
      <c r="G728" s="4"/>
      <c r="H728" s="4"/>
      <c r="I728" s="2"/>
      <c r="J728" s="2"/>
      <c r="K728" s="2"/>
      <c r="L728" s="2"/>
      <c r="M728" s="2"/>
      <c r="N728" s="2"/>
      <c r="O728" s="2"/>
      <c r="P728" s="2"/>
      <c r="Q728" s="2"/>
      <c r="R728" s="2"/>
      <c r="S728" s="2"/>
      <c r="T728" s="2"/>
      <c r="U728" s="2"/>
      <c r="V728" s="2"/>
      <c r="W728" s="2"/>
      <c r="X728" s="2"/>
      <c r="Y728" s="2"/>
      <c r="Z728" s="2"/>
    </row>
    <row r="729" ht="14.25" customHeight="1">
      <c r="A729" s="2"/>
      <c r="B729" s="2"/>
      <c r="C729" s="2"/>
      <c r="D729" s="2"/>
      <c r="E729" s="2"/>
      <c r="F729" s="2"/>
      <c r="G729" s="4"/>
      <c r="H729" s="4"/>
      <c r="I729" s="2"/>
      <c r="J729" s="2"/>
      <c r="K729" s="2"/>
      <c r="L729" s="2"/>
      <c r="M729" s="2"/>
      <c r="N729" s="2"/>
      <c r="O729" s="2"/>
      <c r="P729" s="2"/>
      <c r="Q729" s="2"/>
      <c r="R729" s="2"/>
      <c r="S729" s="2"/>
      <c r="T729" s="2"/>
      <c r="U729" s="2"/>
      <c r="V729" s="2"/>
      <c r="W729" s="2"/>
      <c r="X729" s="2"/>
      <c r="Y729" s="2"/>
      <c r="Z729" s="2"/>
    </row>
    <row r="730" ht="14.25" customHeight="1">
      <c r="A730" s="2"/>
      <c r="B730" s="2"/>
      <c r="C730" s="2"/>
      <c r="D730" s="2"/>
      <c r="E730" s="2"/>
      <c r="F730" s="2"/>
      <c r="G730" s="4"/>
      <c r="H730" s="4"/>
      <c r="I730" s="2"/>
      <c r="J730" s="2"/>
      <c r="K730" s="2"/>
      <c r="L730" s="2"/>
      <c r="M730" s="2"/>
      <c r="N730" s="2"/>
      <c r="O730" s="2"/>
      <c r="P730" s="2"/>
      <c r="Q730" s="2"/>
      <c r="R730" s="2"/>
      <c r="S730" s="2"/>
      <c r="T730" s="2"/>
      <c r="U730" s="2"/>
      <c r="V730" s="2"/>
      <c r="W730" s="2"/>
      <c r="X730" s="2"/>
      <c r="Y730" s="2"/>
      <c r="Z730" s="2"/>
    </row>
    <row r="731" ht="14.25" customHeight="1">
      <c r="A731" s="2"/>
      <c r="B731" s="2"/>
      <c r="C731" s="2"/>
      <c r="D731" s="2"/>
      <c r="E731" s="2"/>
      <c r="F731" s="2"/>
      <c r="G731" s="4"/>
      <c r="H731" s="4"/>
      <c r="I731" s="2"/>
      <c r="J731" s="2"/>
      <c r="K731" s="2"/>
      <c r="L731" s="2"/>
      <c r="M731" s="2"/>
      <c r="N731" s="2"/>
      <c r="O731" s="2"/>
      <c r="P731" s="2"/>
      <c r="Q731" s="2"/>
      <c r="R731" s="2"/>
      <c r="S731" s="2"/>
      <c r="T731" s="2"/>
      <c r="U731" s="2"/>
      <c r="V731" s="2"/>
      <c r="W731" s="2"/>
      <c r="X731" s="2"/>
      <c r="Y731" s="2"/>
      <c r="Z731" s="2"/>
    </row>
    <row r="732" ht="14.25" customHeight="1">
      <c r="A732" s="2"/>
      <c r="B732" s="2"/>
      <c r="C732" s="2"/>
      <c r="D732" s="2"/>
      <c r="E732" s="2"/>
      <c r="F732" s="2"/>
      <c r="G732" s="4"/>
      <c r="H732" s="4"/>
      <c r="I732" s="2"/>
      <c r="J732" s="2"/>
      <c r="K732" s="2"/>
      <c r="L732" s="2"/>
      <c r="M732" s="2"/>
      <c r="N732" s="2"/>
      <c r="O732" s="2"/>
      <c r="P732" s="2"/>
      <c r="Q732" s="2"/>
      <c r="R732" s="2"/>
      <c r="S732" s="2"/>
      <c r="T732" s="2"/>
      <c r="U732" s="2"/>
      <c r="V732" s="2"/>
      <c r="W732" s="2"/>
      <c r="X732" s="2"/>
      <c r="Y732" s="2"/>
      <c r="Z732" s="2"/>
    </row>
    <row r="733" ht="14.25" customHeight="1">
      <c r="A733" s="2"/>
      <c r="B733" s="2"/>
      <c r="C733" s="2"/>
      <c r="D733" s="2"/>
      <c r="E733" s="2"/>
      <c r="F733" s="2"/>
      <c r="G733" s="4"/>
      <c r="H733" s="4"/>
      <c r="I733" s="2"/>
      <c r="J733" s="2"/>
      <c r="K733" s="2"/>
      <c r="L733" s="2"/>
      <c r="M733" s="2"/>
      <c r="N733" s="2"/>
      <c r="O733" s="2"/>
      <c r="P733" s="2"/>
      <c r="Q733" s="2"/>
      <c r="R733" s="2"/>
      <c r="S733" s="2"/>
      <c r="T733" s="2"/>
      <c r="U733" s="2"/>
      <c r="V733" s="2"/>
      <c r="W733" s="2"/>
      <c r="X733" s="2"/>
      <c r="Y733" s="2"/>
      <c r="Z733" s="2"/>
    </row>
    <row r="734" ht="14.25" customHeight="1">
      <c r="A734" s="2"/>
      <c r="B734" s="2"/>
      <c r="C734" s="2"/>
      <c r="D734" s="2"/>
      <c r="E734" s="2"/>
      <c r="F734" s="2"/>
      <c r="G734" s="4"/>
      <c r="H734" s="4"/>
      <c r="I734" s="2"/>
      <c r="J734" s="2"/>
      <c r="K734" s="2"/>
      <c r="L734" s="2"/>
      <c r="M734" s="2"/>
      <c r="N734" s="2"/>
      <c r="O734" s="2"/>
      <c r="P734" s="2"/>
      <c r="Q734" s="2"/>
      <c r="R734" s="2"/>
      <c r="S734" s="2"/>
      <c r="T734" s="2"/>
      <c r="U734" s="2"/>
      <c r="V734" s="2"/>
      <c r="W734" s="2"/>
      <c r="X734" s="2"/>
      <c r="Y734" s="2"/>
      <c r="Z734" s="2"/>
    </row>
    <row r="735" ht="14.25" customHeight="1">
      <c r="A735" s="2"/>
      <c r="B735" s="2"/>
      <c r="C735" s="2"/>
      <c r="D735" s="2"/>
      <c r="E735" s="2"/>
      <c r="F735" s="2"/>
      <c r="G735" s="4"/>
      <c r="H735" s="4"/>
      <c r="I735" s="2"/>
      <c r="J735" s="2"/>
      <c r="K735" s="2"/>
      <c r="L735" s="2"/>
      <c r="M735" s="2"/>
      <c r="N735" s="2"/>
      <c r="O735" s="2"/>
      <c r="P735" s="2"/>
      <c r="Q735" s="2"/>
      <c r="R735" s="2"/>
      <c r="S735" s="2"/>
      <c r="T735" s="2"/>
      <c r="U735" s="2"/>
      <c r="V735" s="2"/>
      <c r="W735" s="2"/>
      <c r="X735" s="2"/>
      <c r="Y735" s="2"/>
      <c r="Z735" s="2"/>
    </row>
    <row r="736" ht="14.25" customHeight="1">
      <c r="A736" s="2"/>
      <c r="B736" s="2"/>
      <c r="C736" s="2"/>
      <c r="D736" s="2"/>
      <c r="E736" s="2"/>
      <c r="F736" s="2"/>
      <c r="G736" s="4"/>
      <c r="H736" s="4"/>
      <c r="I736" s="2"/>
      <c r="J736" s="2"/>
      <c r="K736" s="2"/>
      <c r="L736" s="2"/>
      <c r="M736" s="2"/>
      <c r="N736" s="2"/>
      <c r="O736" s="2"/>
      <c r="P736" s="2"/>
      <c r="Q736" s="2"/>
      <c r="R736" s="2"/>
      <c r="S736" s="2"/>
      <c r="T736" s="2"/>
      <c r="U736" s="2"/>
      <c r="V736" s="2"/>
      <c r="W736" s="2"/>
      <c r="X736" s="2"/>
      <c r="Y736" s="2"/>
      <c r="Z736" s="2"/>
    </row>
    <row r="737" ht="14.25" customHeight="1">
      <c r="A737" s="2"/>
      <c r="B737" s="2"/>
      <c r="C737" s="2"/>
      <c r="D737" s="2"/>
      <c r="E737" s="2"/>
      <c r="F737" s="2"/>
      <c r="G737" s="4"/>
      <c r="H737" s="4"/>
      <c r="I737" s="2"/>
      <c r="J737" s="2"/>
      <c r="K737" s="2"/>
      <c r="L737" s="2"/>
      <c r="M737" s="2"/>
      <c r="N737" s="2"/>
      <c r="O737" s="2"/>
      <c r="P737" s="2"/>
      <c r="Q737" s="2"/>
      <c r="R737" s="2"/>
      <c r="S737" s="2"/>
      <c r="T737" s="2"/>
      <c r="U737" s="2"/>
      <c r="V737" s="2"/>
      <c r="W737" s="2"/>
      <c r="X737" s="2"/>
      <c r="Y737" s="2"/>
      <c r="Z737" s="2"/>
    </row>
    <row r="738" ht="14.25" customHeight="1">
      <c r="A738" s="2"/>
      <c r="B738" s="2"/>
      <c r="C738" s="2"/>
      <c r="D738" s="2"/>
      <c r="E738" s="2"/>
      <c r="F738" s="2"/>
      <c r="G738" s="4"/>
      <c r="H738" s="4"/>
      <c r="I738" s="2"/>
      <c r="J738" s="2"/>
      <c r="K738" s="2"/>
      <c r="L738" s="2"/>
      <c r="M738" s="2"/>
      <c r="N738" s="2"/>
      <c r="O738" s="2"/>
      <c r="P738" s="2"/>
      <c r="Q738" s="2"/>
      <c r="R738" s="2"/>
      <c r="S738" s="2"/>
      <c r="T738" s="2"/>
      <c r="U738" s="2"/>
      <c r="V738" s="2"/>
      <c r="W738" s="2"/>
      <c r="X738" s="2"/>
      <c r="Y738" s="2"/>
      <c r="Z738" s="2"/>
    </row>
    <row r="739" ht="14.25" customHeight="1">
      <c r="A739" s="2"/>
      <c r="B739" s="2"/>
      <c r="C739" s="2"/>
      <c r="D739" s="2"/>
      <c r="E739" s="2"/>
      <c r="F739" s="2"/>
      <c r="G739" s="4"/>
      <c r="H739" s="4"/>
      <c r="I739" s="2"/>
      <c r="J739" s="2"/>
      <c r="K739" s="2"/>
      <c r="L739" s="2"/>
      <c r="M739" s="2"/>
      <c r="N739" s="2"/>
      <c r="O739" s="2"/>
      <c r="P739" s="2"/>
      <c r="Q739" s="2"/>
      <c r="R739" s="2"/>
      <c r="S739" s="2"/>
      <c r="T739" s="2"/>
      <c r="U739" s="2"/>
      <c r="V739" s="2"/>
      <c r="W739" s="2"/>
      <c r="X739" s="2"/>
      <c r="Y739" s="2"/>
      <c r="Z739" s="2"/>
    </row>
    <row r="740" ht="14.25" customHeight="1">
      <c r="A740" s="2"/>
      <c r="B740" s="2"/>
      <c r="C740" s="2"/>
      <c r="D740" s="2"/>
      <c r="E740" s="2"/>
      <c r="F740" s="2"/>
      <c r="G740" s="4"/>
      <c r="H740" s="4"/>
      <c r="I740" s="2"/>
      <c r="J740" s="2"/>
      <c r="K740" s="2"/>
      <c r="L740" s="2"/>
      <c r="M740" s="2"/>
      <c r="N740" s="2"/>
      <c r="O740" s="2"/>
      <c r="P740" s="2"/>
      <c r="Q740" s="2"/>
      <c r="R740" s="2"/>
      <c r="S740" s="2"/>
      <c r="T740" s="2"/>
      <c r="U740" s="2"/>
      <c r="V740" s="2"/>
      <c r="W740" s="2"/>
      <c r="X740" s="2"/>
      <c r="Y740" s="2"/>
      <c r="Z740" s="2"/>
    </row>
    <row r="741" ht="14.25" customHeight="1">
      <c r="A741" s="2"/>
      <c r="B741" s="2"/>
      <c r="C741" s="2"/>
      <c r="D741" s="2"/>
      <c r="E741" s="2"/>
      <c r="F741" s="2"/>
      <c r="G741" s="4"/>
      <c r="H741" s="4"/>
      <c r="I741" s="2"/>
      <c r="J741" s="2"/>
      <c r="K741" s="2"/>
      <c r="L741" s="2"/>
      <c r="M741" s="2"/>
      <c r="N741" s="2"/>
      <c r="O741" s="2"/>
      <c r="P741" s="2"/>
      <c r="Q741" s="2"/>
      <c r="R741" s="2"/>
      <c r="S741" s="2"/>
      <c r="T741" s="2"/>
      <c r="U741" s="2"/>
      <c r="V741" s="2"/>
      <c r="W741" s="2"/>
      <c r="X741" s="2"/>
      <c r="Y741" s="2"/>
      <c r="Z741" s="2"/>
    </row>
    <row r="742" ht="14.25" customHeight="1">
      <c r="A742" s="2"/>
      <c r="B742" s="2"/>
      <c r="C742" s="2"/>
      <c r="D742" s="2"/>
      <c r="E742" s="2"/>
      <c r="F742" s="2"/>
      <c r="G742" s="4"/>
      <c r="H742" s="4"/>
      <c r="I742" s="2"/>
      <c r="J742" s="2"/>
      <c r="K742" s="2"/>
      <c r="L742" s="2"/>
      <c r="M742" s="2"/>
      <c r="N742" s="2"/>
      <c r="O742" s="2"/>
      <c r="P742" s="2"/>
      <c r="Q742" s="2"/>
      <c r="R742" s="2"/>
      <c r="S742" s="2"/>
      <c r="T742" s="2"/>
      <c r="U742" s="2"/>
      <c r="V742" s="2"/>
      <c r="W742" s="2"/>
      <c r="X742" s="2"/>
      <c r="Y742" s="2"/>
      <c r="Z742" s="2"/>
    </row>
    <row r="743" ht="14.25" customHeight="1">
      <c r="A743" s="2"/>
      <c r="B743" s="2"/>
      <c r="C743" s="2"/>
      <c r="D743" s="2"/>
      <c r="E743" s="2"/>
      <c r="F743" s="2"/>
      <c r="G743" s="4"/>
      <c r="H743" s="4"/>
      <c r="I743" s="2"/>
      <c r="J743" s="2"/>
      <c r="K743" s="2"/>
      <c r="L743" s="2"/>
      <c r="M743" s="2"/>
      <c r="N743" s="2"/>
      <c r="O743" s="2"/>
      <c r="P743" s="2"/>
      <c r="Q743" s="2"/>
      <c r="R743" s="2"/>
      <c r="S743" s="2"/>
      <c r="T743" s="2"/>
      <c r="U743" s="2"/>
      <c r="V743" s="2"/>
      <c r="W743" s="2"/>
      <c r="X743" s="2"/>
      <c r="Y743" s="2"/>
      <c r="Z743" s="2"/>
    </row>
    <row r="744" ht="14.25" customHeight="1">
      <c r="A744" s="2"/>
      <c r="B744" s="2"/>
      <c r="C744" s="2"/>
      <c r="D744" s="2"/>
      <c r="E744" s="2"/>
      <c r="F744" s="2"/>
      <c r="G744" s="4"/>
      <c r="H744" s="4"/>
      <c r="I744" s="2"/>
      <c r="J744" s="2"/>
      <c r="K744" s="2"/>
      <c r="L744" s="2"/>
      <c r="M744" s="2"/>
      <c r="N744" s="2"/>
      <c r="O744" s="2"/>
      <c r="P744" s="2"/>
      <c r="Q744" s="2"/>
      <c r="R744" s="2"/>
      <c r="S744" s="2"/>
      <c r="T744" s="2"/>
      <c r="U744" s="2"/>
      <c r="V744" s="2"/>
      <c r="W744" s="2"/>
      <c r="X744" s="2"/>
      <c r="Y744" s="2"/>
      <c r="Z744" s="2"/>
    </row>
    <row r="745" ht="14.25" customHeight="1">
      <c r="A745" s="2"/>
      <c r="B745" s="2"/>
      <c r="C745" s="2"/>
      <c r="D745" s="2"/>
      <c r="E745" s="2"/>
      <c r="F745" s="2"/>
      <c r="G745" s="4"/>
      <c r="H745" s="4"/>
      <c r="I745" s="2"/>
      <c r="J745" s="2"/>
      <c r="K745" s="2"/>
      <c r="L745" s="2"/>
      <c r="M745" s="2"/>
      <c r="N745" s="2"/>
      <c r="O745" s="2"/>
      <c r="P745" s="2"/>
      <c r="Q745" s="2"/>
      <c r="R745" s="2"/>
      <c r="S745" s="2"/>
      <c r="T745" s="2"/>
      <c r="U745" s="2"/>
      <c r="V745" s="2"/>
      <c r="W745" s="2"/>
      <c r="X745" s="2"/>
      <c r="Y745" s="2"/>
      <c r="Z745" s="2"/>
    </row>
    <row r="746" ht="14.25" customHeight="1">
      <c r="A746" s="2"/>
      <c r="B746" s="2"/>
      <c r="C746" s="2"/>
      <c r="D746" s="2"/>
      <c r="E746" s="2"/>
      <c r="F746" s="2"/>
      <c r="G746" s="4"/>
      <c r="H746" s="4"/>
      <c r="I746" s="2"/>
      <c r="J746" s="2"/>
      <c r="K746" s="2"/>
      <c r="L746" s="2"/>
      <c r="M746" s="2"/>
      <c r="N746" s="2"/>
      <c r="O746" s="2"/>
      <c r="P746" s="2"/>
      <c r="Q746" s="2"/>
      <c r="R746" s="2"/>
      <c r="S746" s="2"/>
      <c r="T746" s="2"/>
      <c r="U746" s="2"/>
      <c r="V746" s="2"/>
      <c r="W746" s="2"/>
      <c r="X746" s="2"/>
      <c r="Y746" s="2"/>
      <c r="Z746" s="2"/>
    </row>
    <row r="747" ht="14.25" customHeight="1">
      <c r="A747" s="2"/>
      <c r="B747" s="2"/>
      <c r="C747" s="2"/>
      <c r="D747" s="2"/>
      <c r="E747" s="2"/>
      <c r="F747" s="2"/>
      <c r="G747" s="4"/>
      <c r="H747" s="4"/>
      <c r="I747" s="2"/>
      <c r="J747" s="2"/>
      <c r="K747" s="2"/>
      <c r="L747" s="2"/>
      <c r="M747" s="2"/>
      <c r="N747" s="2"/>
      <c r="O747" s="2"/>
      <c r="P747" s="2"/>
      <c r="Q747" s="2"/>
      <c r="R747" s="2"/>
      <c r="S747" s="2"/>
      <c r="T747" s="2"/>
      <c r="U747" s="2"/>
      <c r="V747" s="2"/>
      <c r="W747" s="2"/>
      <c r="X747" s="2"/>
      <c r="Y747" s="2"/>
      <c r="Z747" s="2"/>
    </row>
    <row r="748" ht="14.25" customHeight="1">
      <c r="A748" s="2"/>
      <c r="B748" s="2"/>
      <c r="C748" s="2"/>
      <c r="D748" s="2"/>
      <c r="E748" s="2"/>
      <c r="F748" s="2"/>
      <c r="G748" s="4"/>
      <c r="H748" s="4"/>
      <c r="I748" s="2"/>
      <c r="J748" s="2"/>
      <c r="K748" s="2"/>
      <c r="L748" s="2"/>
      <c r="M748" s="2"/>
      <c r="N748" s="2"/>
      <c r="O748" s="2"/>
      <c r="P748" s="2"/>
      <c r="Q748" s="2"/>
      <c r="R748" s="2"/>
      <c r="S748" s="2"/>
      <c r="T748" s="2"/>
      <c r="U748" s="2"/>
      <c r="V748" s="2"/>
      <c r="W748" s="2"/>
      <c r="X748" s="2"/>
      <c r="Y748" s="2"/>
      <c r="Z748" s="2"/>
    </row>
    <row r="749" ht="14.25" customHeight="1">
      <c r="A749" s="2"/>
      <c r="B749" s="2"/>
      <c r="C749" s="2"/>
      <c r="D749" s="2"/>
      <c r="E749" s="2"/>
      <c r="F749" s="2"/>
      <c r="G749" s="4"/>
      <c r="H749" s="4"/>
      <c r="I749" s="2"/>
      <c r="J749" s="2"/>
      <c r="K749" s="2"/>
      <c r="L749" s="2"/>
      <c r="M749" s="2"/>
      <c r="N749" s="2"/>
      <c r="O749" s="2"/>
      <c r="P749" s="2"/>
      <c r="Q749" s="2"/>
      <c r="R749" s="2"/>
      <c r="S749" s="2"/>
      <c r="T749" s="2"/>
      <c r="U749" s="2"/>
      <c r="V749" s="2"/>
      <c r="W749" s="2"/>
      <c r="X749" s="2"/>
      <c r="Y749" s="2"/>
      <c r="Z749" s="2"/>
    </row>
    <row r="750" ht="14.25" customHeight="1">
      <c r="A750" s="2"/>
      <c r="B750" s="2"/>
      <c r="C750" s="2"/>
      <c r="D750" s="2"/>
      <c r="E750" s="2"/>
      <c r="F750" s="2"/>
      <c r="G750" s="4"/>
      <c r="H750" s="4"/>
      <c r="I750" s="2"/>
      <c r="J750" s="2"/>
      <c r="K750" s="2"/>
      <c r="L750" s="2"/>
      <c r="M750" s="2"/>
      <c r="N750" s="2"/>
      <c r="O750" s="2"/>
      <c r="P750" s="2"/>
      <c r="Q750" s="2"/>
      <c r="R750" s="2"/>
      <c r="S750" s="2"/>
      <c r="T750" s="2"/>
      <c r="U750" s="2"/>
      <c r="V750" s="2"/>
      <c r="W750" s="2"/>
      <c r="X750" s="2"/>
      <c r="Y750" s="2"/>
      <c r="Z750" s="2"/>
    </row>
    <row r="751" ht="14.25" customHeight="1">
      <c r="A751" s="2"/>
      <c r="B751" s="2"/>
      <c r="C751" s="2"/>
      <c r="D751" s="2"/>
      <c r="E751" s="2"/>
      <c r="F751" s="2"/>
      <c r="G751" s="4"/>
      <c r="H751" s="4"/>
      <c r="I751" s="2"/>
      <c r="J751" s="2"/>
      <c r="K751" s="2"/>
      <c r="L751" s="2"/>
      <c r="M751" s="2"/>
      <c r="N751" s="2"/>
      <c r="O751" s="2"/>
      <c r="P751" s="2"/>
      <c r="Q751" s="2"/>
      <c r="R751" s="2"/>
      <c r="S751" s="2"/>
      <c r="T751" s="2"/>
      <c r="U751" s="2"/>
      <c r="V751" s="2"/>
      <c r="W751" s="2"/>
      <c r="X751" s="2"/>
      <c r="Y751" s="2"/>
      <c r="Z751" s="2"/>
    </row>
    <row r="752" ht="14.25" customHeight="1">
      <c r="A752" s="2"/>
      <c r="B752" s="2"/>
      <c r="C752" s="2"/>
      <c r="D752" s="2"/>
      <c r="E752" s="2"/>
      <c r="F752" s="2"/>
      <c r="G752" s="4"/>
      <c r="H752" s="4"/>
      <c r="I752" s="2"/>
      <c r="J752" s="2"/>
      <c r="K752" s="2"/>
      <c r="L752" s="2"/>
      <c r="M752" s="2"/>
      <c r="N752" s="2"/>
      <c r="O752" s="2"/>
      <c r="P752" s="2"/>
      <c r="Q752" s="2"/>
      <c r="R752" s="2"/>
      <c r="S752" s="2"/>
      <c r="T752" s="2"/>
      <c r="U752" s="2"/>
      <c r="V752" s="2"/>
      <c r="W752" s="2"/>
      <c r="X752" s="2"/>
      <c r="Y752" s="2"/>
      <c r="Z752" s="2"/>
    </row>
    <row r="753" ht="14.25" customHeight="1">
      <c r="A753" s="2"/>
      <c r="B753" s="2"/>
      <c r="C753" s="2"/>
      <c r="D753" s="2"/>
      <c r="E753" s="2"/>
      <c r="F753" s="2"/>
      <c r="G753" s="4"/>
      <c r="H753" s="4"/>
      <c r="I753" s="2"/>
      <c r="J753" s="2"/>
      <c r="K753" s="2"/>
      <c r="L753" s="2"/>
      <c r="M753" s="2"/>
      <c r="N753" s="2"/>
      <c r="O753" s="2"/>
      <c r="P753" s="2"/>
      <c r="Q753" s="2"/>
      <c r="R753" s="2"/>
      <c r="S753" s="2"/>
      <c r="T753" s="2"/>
      <c r="U753" s="2"/>
      <c r="V753" s="2"/>
      <c r="W753" s="2"/>
      <c r="X753" s="2"/>
      <c r="Y753" s="2"/>
      <c r="Z753" s="2"/>
    </row>
    <row r="754" ht="14.25" customHeight="1">
      <c r="A754" s="2"/>
      <c r="B754" s="2"/>
      <c r="C754" s="2"/>
      <c r="D754" s="2"/>
      <c r="E754" s="2"/>
      <c r="F754" s="2"/>
      <c r="G754" s="4"/>
      <c r="H754" s="4"/>
      <c r="I754" s="2"/>
      <c r="J754" s="2"/>
      <c r="K754" s="2"/>
      <c r="L754" s="2"/>
      <c r="M754" s="2"/>
      <c r="N754" s="2"/>
      <c r="O754" s="2"/>
      <c r="P754" s="2"/>
      <c r="Q754" s="2"/>
      <c r="R754" s="2"/>
      <c r="S754" s="2"/>
      <c r="T754" s="2"/>
      <c r="U754" s="2"/>
      <c r="V754" s="2"/>
      <c r="W754" s="2"/>
      <c r="X754" s="2"/>
      <c r="Y754" s="2"/>
      <c r="Z754" s="2"/>
    </row>
    <row r="755" ht="14.25" customHeight="1">
      <c r="A755" s="2"/>
      <c r="B755" s="2"/>
      <c r="C755" s="2"/>
      <c r="D755" s="2"/>
      <c r="E755" s="2"/>
      <c r="F755" s="2"/>
      <c r="G755" s="4"/>
      <c r="H755" s="4"/>
      <c r="I755" s="2"/>
      <c r="J755" s="2"/>
      <c r="K755" s="2"/>
      <c r="L755" s="2"/>
      <c r="M755" s="2"/>
      <c r="N755" s="2"/>
      <c r="O755" s="2"/>
      <c r="P755" s="2"/>
      <c r="Q755" s="2"/>
      <c r="R755" s="2"/>
      <c r="S755" s="2"/>
      <c r="T755" s="2"/>
      <c r="U755" s="2"/>
      <c r="V755" s="2"/>
      <c r="W755" s="2"/>
      <c r="X755" s="2"/>
      <c r="Y755" s="2"/>
      <c r="Z755" s="2"/>
    </row>
    <row r="756" ht="14.25" customHeight="1">
      <c r="A756" s="2"/>
      <c r="B756" s="2"/>
      <c r="C756" s="2"/>
      <c r="D756" s="2"/>
      <c r="E756" s="2"/>
      <c r="F756" s="2"/>
      <c r="G756" s="4"/>
      <c r="H756" s="4"/>
      <c r="I756" s="2"/>
      <c r="J756" s="2"/>
      <c r="K756" s="2"/>
      <c r="L756" s="2"/>
      <c r="M756" s="2"/>
      <c r="N756" s="2"/>
      <c r="O756" s="2"/>
      <c r="P756" s="2"/>
      <c r="Q756" s="2"/>
      <c r="R756" s="2"/>
      <c r="S756" s="2"/>
      <c r="T756" s="2"/>
      <c r="U756" s="2"/>
      <c r="V756" s="2"/>
      <c r="W756" s="2"/>
      <c r="X756" s="2"/>
      <c r="Y756" s="2"/>
      <c r="Z756" s="2"/>
    </row>
    <row r="757" ht="14.25" customHeight="1">
      <c r="A757" s="2"/>
      <c r="B757" s="2"/>
      <c r="C757" s="2"/>
      <c r="D757" s="2"/>
      <c r="E757" s="2"/>
      <c r="F757" s="2"/>
      <c r="G757" s="4"/>
      <c r="H757" s="4"/>
      <c r="I757" s="2"/>
      <c r="J757" s="2"/>
      <c r="K757" s="2"/>
      <c r="L757" s="2"/>
      <c r="M757" s="2"/>
      <c r="N757" s="2"/>
      <c r="O757" s="2"/>
      <c r="P757" s="2"/>
      <c r="Q757" s="2"/>
      <c r="R757" s="2"/>
      <c r="S757" s="2"/>
      <c r="T757" s="2"/>
      <c r="U757" s="2"/>
      <c r="V757" s="2"/>
      <c r="W757" s="2"/>
      <c r="X757" s="2"/>
      <c r="Y757" s="2"/>
      <c r="Z757" s="2"/>
    </row>
    <row r="758" ht="14.25" customHeight="1">
      <c r="A758" s="2"/>
      <c r="B758" s="2"/>
      <c r="C758" s="2"/>
      <c r="D758" s="2"/>
      <c r="E758" s="2"/>
      <c r="F758" s="2"/>
      <c r="G758" s="4"/>
      <c r="H758" s="4"/>
      <c r="I758" s="2"/>
      <c r="J758" s="2"/>
      <c r="K758" s="2"/>
      <c r="L758" s="2"/>
      <c r="M758" s="2"/>
      <c r="N758" s="2"/>
      <c r="O758" s="2"/>
      <c r="P758" s="2"/>
      <c r="Q758" s="2"/>
      <c r="R758" s="2"/>
      <c r="S758" s="2"/>
      <c r="T758" s="2"/>
      <c r="U758" s="2"/>
      <c r="V758" s="2"/>
      <c r="W758" s="2"/>
      <c r="X758" s="2"/>
      <c r="Y758" s="2"/>
      <c r="Z758" s="2"/>
    </row>
    <row r="759" ht="14.25" customHeight="1">
      <c r="A759" s="2"/>
      <c r="B759" s="2"/>
      <c r="C759" s="2"/>
      <c r="D759" s="2"/>
      <c r="E759" s="2"/>
      <c r="F759" s="2"/>
      <c r="G759" s="4"/>
      <c r="H759" s="4"/>
      <c r="I759" s="2"/>
      <c r="J759" s="2"/>
      <c r="K759" s="2"/>
      <c r="L759" s="2"/>
      <c r="M759" s="2"/>
      <c r="N759" s="2"/>
      <c r="O759" s="2"/>
      <c r="P759" s="2"/>
      <c r="Q759" s="2"/>
      <c r="R759" s="2"/>
      <c r="S759" s="2"/>
      <c r="T759" s="2"/>
      <c r="U759" s="2"/>
      <c r="V759" s="2"/>
      <c r="W759" s="2"/>
      <c r="X759" s="2"/>
      <c r="Y759" s="2"/>
      <c r="Z759" s="2"/>
    </row>
    <row r="760" ht="14.25" customHeight="1">
      <c r="A760" s="2"/>
      <c r="B760" s="2"/>
      <c r="C760" s="2"/>
      <c r="D760" s="2"/>
      <c r="E760" s="2"/>
      <c r="F760" s="2"/>
      <c r="G760" s="4"/>
      <c r="H760" s="4"/>
      <c r="I760" s="2"/>
      <c r="J760" s="2"/>
      <c r="K760" s="2"/>
      <c r="L760" s="2"/>
      <c r="M760" s="2"/>
      <c r="N760" s="2"/>
      <c r="O760" s="2"/>
      <c r="P760" s="2"/>
      <c r="Q760" s="2"/>
      <c r="R760" s="2"/>
      <c r="S760" s="2"/>
      <c r="T760" s="2"/>
      <c r="U760" s="2"/>
      <c r="V760" s="2"/>
      <c r="W760" s="2"/>
      <c r="X760" s="2"/>
      <c r="Y760" s="2"/>
      <c r="Z760" s="2"/>
    </row>
    <row r="761" ht="14.25" customHeight="1">
      <c r="A761" s="2"/>
      <c r="B761" s="2"/>
      <c r="C761" s="2"/>
      <c r="D761" s="2"/>
      <c r="E761" s="2"/>
      <c r="F761" s="2"/>
      <c r="G761" s="4"/>
      <c r="H761" s="4"/>
      <c r="I761" s="2"/>
      <c r="J761" s="2"/>
      <c r="K761" s="2"/>
      <c r="L761" s="2"/>
      <c r="M761" s="2"/>
      <c r="N761" s="2"/>
      <c r="O761" s="2"/>
      <c r="P761" s="2"/>
      <c r="Q761" s="2"/>
      <c r="R761" s="2"/>
      <c r="S761" s="2"/>
      <c r="T761" s="2"/>
      <c r="U761" s="2"/>
      <c r="V761" s="2"/>
      <c r="W761" s="2"/>
      <c r="X761" s="2"/>
      <c r="Y761" s="2"/>
      <c r="Z761" s="2"/>
    </row>
    <row r="762" ht="14.25" customHeight="1">
      <c r="A762" s="2"/>
      <c r="B762" s="2"/>
      <c r="C762" s="2"/>
      <c r="D762" s="2"/>
      <c r="E762" s="2"/>
      <c r="F762" s="2"/>
      <c r="G762" s="4"/>
      <c r="H762" s="4"/>
      <c r="I762" s="2"/>
      <c r="J762" s="2"/>
      <c r="K762" s="2"/>
      <c r="L762" s="2"/>
      <c r="M762" s="2"/>
      <c r="N762" s="2"/>
      <c r="O762" s="2"/>
      <c r="P762" s="2"/>
      <c r="Q762" s="2"/>
      <c r="R762" s="2"/>
      <c r="S762" s="2"/>
      <c r="T762" s="2"/>
      <c r="U762" s="2"/>
      <c r="V762" s="2"/>
      <c r="W762" s="2"/>
      <c r="X762" s="2"/>
      <c r="Y762" s="2"/>
      <c r="Z762" s="2"/>
    </row>
    <row r="763" ht="14.25" customHeight="1">
      <c r="A763" s="2"/>
      <c r="B763" s="2"/>
      <c r="C763" s="2"/>
      <c r="D763" s="2"/>
      <c r="E763" s="2"/>
      <c r="F763" s="2"/>
      <c r="G763" s="4"/>
      <c r="H763" s="4"/>
      <c r="I763" s="2"/>
      <c r="J763" s="2"/>
      <c r="K763" s="2"/>
      <c r="L763" s="2"/>
      <c r="M763" s="2"/>
      <c r="N763" s="2"/>
      <c r="O763" s="2"/>
      <c r="P763" s="2"/>
      <c r="Q763" s="2"/>
      <c r="R763" s="2"/>
      <c r="S763" s="2"/>
      <c r="T763" s="2"/>
      <c r="U763" s="2"/>
      <c r="V763" s="2"/>
      <c r="W763" s="2"/>
      <c r="X763" s="2"/>
      <c r="Y763" s="2"/>
      <c r="Z763" s="2"/>
    </row>
    <row r="764" ht="14.25" customHeight="1">
      <c r="A764" s="2"/>
      <c r="B764" s="2"/>
      <c r="C764" s="2"/>
      <c r="D764" s="2"/>
      <c r="E764" s="2"/>
      <c r="F764" s="2"/>
      <c r="G764" s="4"/>
      <c r="H764" s="4"/>
      <c r="I764" s="2"/>
      <c r="J764" s="2"/>
      <c r="K764" s="2"/>
      <c r="L764" s="2"/>
      <c r="M764" s="2"/>
      <c r="N764" s="2"/>
      <c r="O764" s="2"/>
      <c r="P764" s="2"/>
      <c r="Q764" s="2"/>
      <c r="R764" s="2"/>
      <c r="S764" s="2"/>
      <c r="T764" s="2"/>
      <c r="U764" s="2"/>
      <c r="V764" s="2"/>
      <c r="W764" s="2"/>
      <c r="X764" s="2"/>
      <c r="Y764" s="2"/>
      <c r="Z764" s="2"/>
    </row>
    <row r="765" ht="14.25" customHeight="1">
      <c r="A765" s="2"/>
      <c r="B765" s="2"/>
      <c r="C765" s="2"/>
      <c r="D765" s="2"/>
      <c r="E765" s="2"/>
      <c r="F765" s="2"/>
      <c r="G765" s="4"/>
      <c r="H765" s="4"/>
      <c r="I765" s="2"/>
      <c r="J765" s="2"/>
      <c r="K765" s="2"/>
      <c r="L765" s="2"/>
      <c r="M765" s="2"/>
      <c r="N765" s="2"/>
      <c r="O765" s="2"/>
      <c r="P765" s="2"/>
      <c r="Q765" s="2"/>
      <c r="R765" s="2"/>
      <c r="S765" s="2"/>
      <c r="T765" s="2"/>
      <c r="U765" s="2"/>
      <c r="V765" s="2"/>
      <c r="W765" s="2"/>
      <c r="X765" s="2"/>
      <c r="Y765" s="2"/>
      <c r="Z765" s="2"/>
    </row>
    <row r="766" ht="14.25" customHeight="1">
      <c r="A766" s="2"/>
      <c r="B766" s="2"/>
      <c r="C766" s="2"/>
      <c r="D766" s="2"/>
      <c r="E766" s="2"/>
      <c r="F766" s="2"/>
      <c r="G766" s="4"/>
      <c r="H766" s="4"/>
      <c r="I766" s="2"/>
      <c r="J766" s="2"/>
      <c r="K766" s="2"/>
      <c r="L766" s="2"/>
      <c r="M766" s="2"/>
      <c r="N766" s="2"/>
      <c r="O766" s="2"/>
      <c r="P766" s="2"/>
      <c r="Q766" s="2"/>
      <c r="R766" s="2"/>
      <c r="S766" s="2"/>
      <c r="T766" s="2"/>
      <c r="U766" s="2"/>
      <c r="V766" s="2"/>
      <c r="W766" s="2"/>
      <c r="X766" s="2"/>
      <c r="Y766" s="2"/>
      <c r="Z766" s="2"/>
    </row>
    <row r="767" ht="14.25" customHeight="1">
      <c r="A767" s="2"/>
      <c r="B767" s="2"/>
      <c r="C767" s="2"/>
      <c r="D767" s="2"/>
      <c r="E767" s="2"/>
      <c r="F767" s="2"/>
      <c r="G767" s="4"/>
      <c r="H767" s="4"/>
      <c r="I767" s="2"/>
      <c r="J767" s="2"/>
      <c r="K767" s="2"/>
      <c r="L767" s="2"/>
      <c r="M767" s="2"/>
      <c r="N767" s="2"/>
      <c r="O767" s="2"/>
      <c r="P767" s="2"/>
      <c r="Q767" s="2"/>
      <c r="R767" s="2"/>
      <c r="S767" s="2"/>
      <c r="T767" s="2"/>
      <c r="U767" s="2"/>
      <c r="V767" s="2"/>
      <c r="W767" s="2"/>
      <c r="X767" s="2"/>
      <c r="Y767" s="2"/>
      <c r="Z767" s="2"/>
    </row>
    <row r="768" ht="14.25" customHeight="1">
      <c r="A768" s="2"/>
      <c r="B768" s="2"/>
      <c r="C768" s="2"/>
      <c r="D768" s="2"/>
      <c r="E768" s="2"/>
      <c r="F768" s="2"/>
      <c r="G768" s="4"/>
      <c r="H768" s="4"/>
      <c r="I768" s="2"/>
      <c r="J768" s="2"/>
      <c r="K768" s="2"/>
      <c r="L768" s="2"/>
      <c r="M768" s="2"/>
      <c r="N768" s="2"/>
      <c r="O768" s="2"/>
      <c r="P768" s="2"/>
      <c r="Q768" s="2"/>
      <c r="R768" s="2"/>
      <c r="S768" s="2"/>
      <c r="T768" s="2"/>
      <c r="U768" s="2"/>
      <c r="V768" s="2"/>
      <c r="W768" s="2"/>
      <c r="X768" s="2"/>
      <c r="Y768" s="2"/>
      <c r="Z768" s="2"/>
    </row>
    <row r="769" ht="14.25" customHeight="1">
      <c r="A769" s="2"/>
      <c r="B769" s="2"/>
      <c r="C769" s="2"/>
      <c r="D769" s="2"/>
      <c r="E769" s="2"/>
      <c r="F769" s="2"/>
      <c r="G769" s="4"/>
      <c r="H769" s="4"/>
      <c r="I769" s="2"/>
      <c r="J769" s="2"/>
      <c r="K769" s="2"/>
      <c r="L769" s="2"/>
      <c r="M769" s="2"/>
      <c r="N769" s="2"/>
      <c r="O769" s="2"/>
      <c r="P769" s="2"/>
      <c r="Q769" s="2"/>
      <c r="R769" s="2"/>
      <c r="S769" s="2"/>
      <c r="T769" s="2"/>
      <c r="U769" s="2"/>
      <c r="V769" s="2"/>
      <c r="W769" s="2"/>
      <c r="X769" s="2"/>
      <c r="Y769" s="2"/>
      <c r="Z769" s="2"/>
    </row>
    <row r="770" ht="14.25" customHeight="1">
      <c r="A770" s="2"/>
      <c r="B770" s="2"/>
      <c r="C770" s="2"/>
      <c r="D770" s="2"/>
      <c r="E770" s="2"/>
      <c r="F770" s="2"/>
      <c r="G770" s="4"/>
      <c r="H770" s="4"/>
      <c r="I770" s="2"/>
      <c r="J770" s="2"/>
      <c r="K770" s="2"/>
      <c r="L770" s="2"/>
      <c r="M770" s="2"/>
      <c r="N770" s="2"/>
      <c r="O770" s="2"/>
      <c r="P770" s="2"/>
      <c r="Q770" s="2"/>
      <c r="R770" s="2"/>
      <c r="S770" s="2"/>
      <c r="T770" s="2"/>
      <c r="U770" s="2"/>
      <c r="V770" s="2"/>
      <c r="W770" s="2"/>
      <c r="X770" s="2"/>
      <c r="Y770" s="2"/>
      <c r="Z770" s="2"/>
    </row>
    <row r="771" ht="14.25" customHeight="1">
      <c r="A771" s="2"/>
      <c r="B771" s="2"/>
      <c r="C771" s="2"/>
      <c r="D771" s="2"/>
      <c r="E771" s="2"/>
      <c r="F771" s="2"/>
      <c r="G771" s="4"/>
      <c r="H771" s="4"/>
      <c r="I771" s="2"/>
      <c r="J771" s="2"/>
      <c r="K771" s="2"/>
      <c r="L771" s="2"/>
      <c r="M771" s="2"/>
      <c r="N771" s="2"/>
      <c r="O771" s="2"/>
      <c r="P771" s="2"/>
      <c r="Q771" s="2"/>
      <c r="R771" s="2"/>
      <c r="S771" s="2"/>
      <c r="T771" s="2"/>
      <c r="U771" s="2"/>
      <c r="V771" s="2"/>
      <c r="W771" s="2"/>
      <c r="X771" s="2"/>
      <c r="Y771" s="2"/>
      <c r="Z771" s="2"/>
    </row>
    <row r="772" ht="14.25" customHeight="1">
      <c r="A772" s="2"/>
      <c r="B772" s="2"/>
      <c r="C772" s="2"/>
      <c r="D772" s="2"/>
      <c r="E772" s="2"/>
      <c r="F772" s="2"/>
      <c r="G772" s="4"/>
      <c r="H772" s="4"/>
      <c r="I772" s="2"/>
      <c r="J772" s="2"/>
      <c r="K772" s="2"/>
      <c r="L772" s="2"/>
      <c r="M772" s="2"/>
      <c r="N772" s="2"/>
      <c r="O772" s="2"/>
      <c r="P772" s="2"/>
      <c r="Q772" s="2"/>
      <c r="R772" s="2"/>
      <c r="S772" s="2"/>
      <c r="T772" s="2"/>
      <c r="U772" s="2"/>
      <c r="V772" s="2"/>
      <c r="W772" s="2"/>
      <c r="X772" s="2"/>
      <c r="Y772" s="2"/>
      <c r="Z772" s="2"/>
    </row>
    <row r="773" ht="14.25" customHeight="1">
      <c r="A773" s="2"/>
      <c r="B773" s="2"/>
      <c r="C773" s="2"/>
      <c r="D773" s="2"/>
      <c r="E773" s="2"/>
      <c r="F773" s="2"/>
      <c r="G773" s="4"/>
      <c r="H773" s="4"/>
      <c r="I773" s="2"/>
      <c r="J773" s="2"/>
      <c r="K773" s="2"/>
      <c r="L773" s="2"/>
      <c r="M773" s="2"/>
      <c r="N773" s="2"/>
      <c r="O773" s="2"/>
      <c r="P773" s="2"/>
      <c r="Q773" s="2"/>
      <c r="R773" s="2"/>
      <c r="S773" s="2"/>
      <c r="T773" s="2"/>
      <c r="U773" s="2"/>
      <c r="V773" s="2"/>
      <c r="W773" s="2"/>
      <c r="X773" s="2"/>
      <c r="Y773" s="2"/>
      <c r="Z773" s="2"/>
    </row>
    <row r="774" ht="14.25" customHeight="1">
      <c r="A774" s="2"/>
      <c r="B774" s="2"/>
      <c r="C774" s="2"/>
      <c r="D774" s="2"/>
      <c r="E774" s="2"/>
      <c r="F774" s="2"/>
      <c r="G774" s="4"/>
      <c r="H774" s="4"/>
      <c r="I774" s="2"/>
      <c r="J774" s="2"/>
      <c r="K774" s="2"/>
      <c r="L774" s="2"/>
      <c r="M774" s="2"/>
      <c r="N774" s="2"/>
      <c r="O774" s="2"/>
      <c r="P774" s="2"/>
      <c r="Q774" s="2"/>
      <c r="R774" s="2"/>
      <c r="S774" s="2"/>
      <c r="T774" s="2"/>
      <c r="U774" s="2"/>
      <c r="V774" s="2"/>
      <c r="W774" s="2"/>
      <c r="X774" s="2"/>
      <c r="Y774" s="2"/>
      <c r="Z774" s="2"/>
    </row>
    <row r="775" ht="14.25" customHeight="1">
      <c r="A775" s="2"/>
      <c r="B775" s="2"/>
      <c r="C775" s="2"/>
      <c r="D775" s="2"/>
      <c r="E775" s="2"/>
      <c r="F775" s="2"/>
      <c r="G775" s="4"/>
      <c r="H775" s="4"/>
      <c r="I775" s="2"/>
      <c r="J775" s="2"/>
      <c r="K775" s="2"/>
      <c r="L775" s="2"/>
      <c r="M775" s="2"/>
      <c r="N775" s="2"/>
      <c r="O775" s="2"/>
      <c r="P775" s="2"/>
      <c r="Q775" s="2"/>
      <c r="R775" s="2"/>
      <c r="S775" s="2"/>
      <c r="T775" s="2"/>
      <c r="U775" s="2"/>
      <c r="V775" s="2"/>
      <c r="W775" s="2"/>
      <c r="X775" s="2"/>
      <c r="Y775" s="2"/>
      <c r="Z775" s="2"/>
    </row>
    <row r="776" ht="14.25" customHeight="1">
      <c r="A776" s="2"/>
      <c r="B776" s="2"/>
      <c r="C776" s="2"/>
      <c r="D776" s="2"/>
      <c r="E776" s="2"/>
      <c r="F776" s="2"/>
      <c r="G776" s="4"/>
      <c r="H776" s="4"/>
      <c r="I776" s="2"/>
      <c r="J776" s="2"/>
      <c r="K776" s="2"/>
      <c r="L776" s="2"/>
      <c r="M776" s="2"/>
      <c r="N776" s="2"/>
      <c r="O776" s="2"/>
      <c r="P776" s="2"/>
      <c r="Q776" s="2"/>
      <c r="R776" s="2"/>
      <c r="S776" s="2"/>
      <c r="T776" s="2"/>
      <c r="U776" s="2"/>
      <c r="V776" s="2"/>
      <c r="W776" s="2"/>
      <c r="X776" s="2"/>
      <c r="Y776" s="2"/>
      <c r="Z776" s="2"/>
    </row>
    <row r="777" ht="14.25" customHeight="1">
      <c r="A777" s="2"/>
      <c r="B777" s="2"/>
      <c r="C777" s="2"/>
      <c r="D777" s="2"/>
      <c r="E777" s="2"/>
      <c r="F777" s="2"/>
      <c r="G777" s="4"/>
      <c r="H777" s="4"/>
      <c r="I777" s="2"/>
      <c r="J777" s="2"/>
      <c r="K777" s="2"/>
      <c r="L777" s="2"/>
      <c r="M777" s="2"/>
      <c r="N777" s="2"/>
      <c r="O777" s="2"/>
      <c r="P777" s="2"/>
      <c r="Q777" s="2"/>
      <c r="R777" s="2"/>
      <c r="S777" s="2"/>
      <c r="T777" s="2"/>
      <c r="U777" s="2"/>
      <c r="V777" s="2"/>
      <c r="W777" s="2"/>
      <c r="X777" s="2"/>
      <c r="Y777" s="2"/>
      <c r="Z777" s="2"/>
    </row>
    <row r="778" ht="14.25" customHeight="1">
      <c r="A778" s="2"/>
      <c r="B778" s="2"/>
      <c r="C778" s="2"/>
      <c r="D778" s="2"/>
      <c r="E778" s="2"/>
      <c r="F778" s="2"/>
      <c r="G778" s="4"/>
      <c r="H778" s="4"/>
      <c r="I778" s="2"/>
      <c r="J778" s="2"/>
      <c r="K778" s="2"/>
      <c r="L778" s="2"/>
      <c r="M778" s="2"/>
      <c r="N778" s="2"/>
      <c r="O778" s="2"/>
      <c r="P778" s="2"/>
      <c r="Q778" s="2"/>
      <c r="R778" s="2"/>
      <c r="S778" s="2"/>
      <c r="T778" s="2"/>
      <c r="U778" s="2"/>
      <c r="V778" s="2"/>
      <c r="W778" s="2"/>
      <c r="X778" s="2"/>
      <c r="Y778" s="2"/>
      <c r="Z778" s="2"/>
    </row>
    <row r="779" ht="14.25" customHeight="1">
      <c r="A779" s="2"/>
      <c r="B779" s="2"/>
      <c r="C779" s="2"/>
      <c r="D779" s="2"/>
      <c r="E779" s="2"/>
      <c r="F779" s="2"/>
      <c r="G779" s="4"/>
      <c r="H779" s="4"/>
      <c r="I779" s="2"/>
      <c r="J779" s="2"/>
      <c r="K779" s="2"/>
      <c r="L779" s="2"/>
      <c r="M779" s="2"/>
      <c r="N779" s="2"/>
      <c r="O779" s="2"/>
      <c r="P779" s="2"/>
      <c r="Q779" s="2"/>
      <c r="R779" s="2"/>
      <c r="S779" s="2"/>
      <c r="T779" s="2"/>
      <c r="U779" s="2"/>
      <c r="V779" s="2"/>
      <c r="W779" s="2"/>
      <c r="X779" s="2"/>
      <c r="Y779" s="2"/>
      <c r="Z779" s="2"/>
    </row>
    <row r="780" ht="14.25" customHeight="1">
      <c r="A780" s="2"/>
      <c r="B780" s="2"/>
      <c r="C780" s="2"/>
      <c r="D780" s="2"/>
      <c r="E780" s="2"/>
      <c r="F780" s="2"/>
      <c r="G780" s="4"/>
      <c r="H780" s="4"/>
      <c r="I780" s="2"/>
      <c r="J780" s="2"/>
      <c r="K780" s="2"/>
      <c r="L780" s="2"/>
      <c r="M780" s="2"/>
      <c r="N780" s="2"/>
      <c r="O780" s="2"/>
      <c r="P780" s="2"/>
      <c r="Q780" s="2"/>
      <c r="R780" s="2"/>
      <c r="S780" s="2"/>
      <c r="T780" s="2"/>
      <c r="U780" s="2"/>
      <c r="V780" s="2"/>
      <c r="W780" s="2"/>
      <c r="X780" s="2"/>
      <c r="Y780" s="2"/>
      <c r="Z780" s="2"/>
    </row>
    <row r="781" ht="14.25" customHeight="1">
      <c r="A781" s="2"/>
      <c r="B781" s="2"/>
      <c r="C781" s="2"/>
      <c r="D781" s="2"/>
      <c r="E781" s="2"/>
      <c r="F781" s="2"/>
      <c r="G781" s="4"/>
      <c r="H781" s="4"/>
      <c r="I781" s="2"/>
      <c r="J781" s="2"/>
      <c r="K781" s="2"/>
      <c r="L781" s="2"/>
      <c r="M781" s="2"/>
      <c r="N781" s="2"/>
      <c r="O781" s="2"/>
      <c r="P781" s="2"/>
      <c r="Q781" s="2"/>
      <c r="R781" s="2"/>
      <c r="S781" s="2"/>
      <c r="T781" s="2"/>
      <c r="U781" s="2"/>
      <c r="V781" s="2"/>
      <c r="W781" s="2"/>
      <c r="X781" s="2"/>
      <c r="Y781" s="2"/>
      <c r="Z781" s="2"/>
    </row>
    <row r="782" ht="14.25" customHeight="1">
      <c r="A782" s="2"/>
      <c r="B782" s="2"/>
      <c r="C782" s="2"/>
      <c r="D782" s="2"/>
      <c r="E782" s="2"/>
      <c r="F782" s="2"/>
      <c r="G782" s="4"/>
      <c r="H782" s="4"/>
      <c r="I782" s="2"/>
      <c r="J782" s="2"/>
      <c r="K782" s="2"/>
      <c r="L782" s="2"/>
      <c r="M782" s="2"/>
      <c r="N782" s="2"/>
      <c r="O782" s="2"/>
      <c r="P782" s="2"/>
      <c r="Q782" s="2"/>
      <c r="R782" s="2"/>
      <c r="S782" s="2"/>
      <c r="T782" s="2"/>
      <c r="U782" s="2"/>
      <c r="V782" s="2"/>
      <c r="W782" s="2"/>
      <c r="X782" s="2"/>
      <c r="Y782" s="2"/>
      <c r="Z782" s="2"/>
    </row>
    <row r="783" ht="14.25" customHeight="1">
      <c r="A783" s="2"/>
      <c r="B783" s="2"/>
      <c r="C783" s="2"/>
      <c r="D783" s="2"/>
      <c r="E783" s="2"/>
      <c r="F783" s="2"/>
      <c r="G783" s="4"/>
      <c r="H783" s="4"/>
      <c r="I783" s="2"/>
      <c r="J783" s="2"/>
      <c r="K783" s="2"/>
      <c r="L783" s="2"/>
      <c r="M783" s="2"/>
      <c r="N783" s="2"/>
      <c r="O783" s="2"/>
      <c r="P783" s="2"/>
      <c r="Q783" s="2"/>
      <c r="R783" s="2"/>
      <c r="S783" s="2"/>
      <c r="T783" s="2"/>
      <c r="U783" s="2"/>
      <c r="V783" s="2"/>
      <c r="W783" s="2"/>
      <c r="X783" s="2"/>
      <c r="Y783" s="2"/>
      <c r="Z783" s="2"/>
    </row>
    <row r="784" ht="14.25" customHeight="1">
      <c r="A784" s="2"/>
      <c r="B784" s="2"/>
      <c r="C784" s="2"/>
      <c r="D784" s="2"/>
      <c r="E784" s="2"/>
      <c r="F784" s="2"/>
      <c r="G784" s="4"/>
      <c r="H784" s="4"/>
      <c r="I784" s="2"/>
      <c r="J784" s="2"/>
      <c r="K784" s="2"/>
      <c r="L784" s="2"/>
      <c r="M784" s="2"/>
      <c r="N784" s="2"/>
      <c r="O784" s="2"/>
      <c r="P784" s="2"/>
      <c r="Q784" s="2"/>
      <c r="R784" s="2"/>
      <c r="S784" s="2"/>
      <c r="T784" s="2"/>
      <c r="U784" s="2"/>
      <c r="V784" s="2"/>
      <c r="W784" s="2"/>
      <c r="X784" s="2"/>
      <c r="Y784" s="2"/>
      <c r="Z784" s="2"/>
    </row>
    <row r="785" ht="14.25" customHeight="1">
      <c r="A785" s="2"/>
      <c r="B785" s="2"/>
      <c r="C785" s="2"/>
      <c r="D785" s="2"/>
      <c r="E785" s="2"/>
      <c r="F785" s="2"/>
      <c r="G785" s="4"/>
      <c r="H785" s="4"/>
      <c r="I785" s="2"/>
      <c r="J785" s="2"/>
      <c r="K785" s="2"/>
      <c r="L785" s="2"/>
      <c r="M785" s="2"/>
      <c r="N785" s="2"/>
      <c r="O785" s="2"/>
      <c r="P785" s="2"/>
      <c r="Q785" s="2"/>
      <c r="R785" s="2"/>
      <c r="S785" s="2"/>
      <c r="T785" s="2"/>
      <c r="U785" s="2"/>
      <c r="V785" s="2"/>
      <c r="W785" s="2"/>
      <c r="X785" s="2"/>
      <c r="Y785" s="2"/>
      <c r="Z785" s="2"/>
    </row>
    <row r="786" ht="14.25" customHeight="1">
      <c r="A786" s="2"/>
      <c r="B786" s="2"/>
      <c r="C786" s="2"/>
      <c r="D786" s="2"/>
      <c r="E786" s="2"/>
      <c r="F786" s="2"/>
      <c r="G786" s="4"/>
      <c r="H786" s="4"/>
      <c r="I786" s="2"/>
      <c r="J786" s="2"/>
      <c r="K786" s="2"/>
      <c r="L786" s="2"/>
      <c r="M786" s="2"/>
      <c r="N786" s="2"/>
      <c r="O786" s="2"/>
      <c r="P786" s="2"/>
      <c r="Q786" s="2"/>
      <c r="R786" s="2"/>
      <c r="S786" s="2"/>
      <c r="T786" s="2"/>
      <c r="U786" s="2"/>
      <c r="V786" s="2"/>
      <c r="W786" s="2"/>
      <c r="X786" s="2"/>
      <c r="Y786" s="2"/>
      <c r="Z786" s="2"/>
    </row>
    <row r="787" ht="14.25" customHeight="1">
      <c r="A787" s="2"/>
      <c r="B787" s="2"/>
      <c r="C787" s="2"/>
      <c r="D787" s="2"/>
      <c r="E787" s="2"/>
      <c r="F787" s="2"/>
      <c r="G787" s="4"/>
      <c r="H787" s="4"/>
      <c r="I787" s="2"/>
      <c r="J787" s="2"/>
      <c r="K787" s="2"/>
      <c r="L787" s="2"/>
      <c r="M787" s="2"/>
      <c r="N787" s="2"/>
      <c r="O787" s="2"/>
      <c r="P787" s="2"/>
      <c r="Q787" s="2"/>
      <c r="R787" s="2"/>
      <c r="S787" s="2"/>
      <c r="T787" s="2"/>
      <c r="U787" s="2"/>
      <c r="V787" s="2"/>
      <c r="W787" s="2"/>
      <c r="X787" s="2"/>
      <c r="Y787" s="2"/>
      <c r="Z787" s="2"/>
    </row>
    <row r="788" ht="14.25" customHeight="1">
      <c r="A788" s="2"/>
      <c r="B788" s="2"/>
      <c r="C788" s="2"/>
      <c r="D788" s="2"/>
      <c r="E788" s="2"/>
      <c r="F788" s="2"/>
      <c r="G788" s="4"/>
      <c r="H788" s="4"/>
      <c r="I788" s="2"/>
      <c r="J788" s="2"/>
      <c r="K788" s="2"/>
      <c r="L788" s="2"/>
      <c r="M788" s="2"/>
      <c r="N788" s="2"/>
      <c r="O788" s="2"/>
      <c r="P788" s="2"/>
      <c r="Q788" s="2"/>
      <c r="R788" s="2"/>
      <c r="S788" s="2"/>
      <c r="T788" s="2"/>
      <c r="U788" s="2"/>
      <c r="V788" s="2"/>
      <c r="W788" s="2"/>
      <c r="X788" s="2"/>
      <c r="Y788" s="2"/>
      <c r="Z788" s="2"/>
    </row>
    <row r="789" ht="14.25" customHeight="1">
      <c r="A789" s="2"/>
      <c r="B789" s="2"/>
      <c r="C789" s="2"/>
      <c r="D789" s="2"/>
      <c r="E789" s="2"/>
      <c r="F789" s="2"/>
      <c r="G789" s="4"/>
      <c r="H789" s="4"/>
      <c r="I789" s="2"/>
      <c r="J789" s="2"/>
      <c r="K789" s="2"/>
      <c r="L789" s="2"/>
      <c r="M789" s="2"/>
      <c r="N789" s="2"/>
      <c r="O789" s="2"/>
      <c r="P789" s="2"/>
      <c r="Q789" s="2"/>
      <c r="R789" s="2"/>
      <c r="S789" s="2"/>
      <c r="T789" s="2"/>
      <c r="U789" s="2"/>
      <c r="V789" s="2"/>
      <c r="W789" s="2"/>
      <c r="X789" s="2"/>
      <c r="Y789" s="2"/>
      <c r="Z789" s="2"/>
    </row>
    <row r="790" ht="14.25" customHeight="1">
      <c r="A790" s="2"/>
      <c r="B790" s="2"/>
      <c r="C790" s="2"/>
      <c r="D790" s="2"/>
      <c r="E790" s="2"/>
      <c r="F790" s="2"/>
      <c r="G790" s="4"/>
      <c r="H790" s="4"/>
      <c r="I790" s="2"/>
      <c r="J790" s="2"/>
      <c r="K790" s="2"/>
      <c r="L790" s="2"/>
      <c r="M790" s="2"/>
      <c r="N790" s="2"/>
      <c r="O790" s="2"/>
      <c r="P790" s="2"/>
      <c r="Q790" s="2"/>
      <c r="R790" s="2"/>
      <c r="S790" s="2"/>
      <c r="T790" s="2"/>
      <c r="U790" s="2"/>
      <c r="V790" s="2"/>
      <c r="W790" s="2"/>
      <c r="X790" s="2"/>
      <c r="Y790" s="2"/>
      <c r="Z790" s="2"/>
    </row>
    <row r="791" ht="14.25" customHeight="1">
      <c r="A791" s="2"/>
      <c r="B791" s="2"/>
      <c r="C791" s="2"/>
      <c r="D791" s="2"/>
      <c r="E791" s="2"/>
      <c r="F791" s="2"/>
      <c r="G791" s="4"/>
      <c r="H791" s="4"/>
      <c r="I791" s="2"/>
      <c r="J791" s="2"/>
      <c r="K791" s="2"/>
      <c r="L791" s="2"/>
      <c r="M791" s="2"/>
      <c r="N791" s="2"/>
      <c r="O791" s="2"/>
      <c r="P791" s="2"/>
      <c r="Q791" s="2"/>
      <c r="R791" s="2"/>
      <c r="S791" s="2"/>
      <c r="T791" s="2"/>
      <c r="U791" s="2"/>
      <c r="V791" s="2"/>
      <c r="W791" s="2"/>
      <c r="X791" s="2"/>
      <c r="Y791" s="2"/>
      <c r="Z791" s="2"/>
    </row>
    <row r="792" ht="14.25" customHeight="1">
      <c r="A792" s="2"/>
      <c r="B792" s="2"/>
      <c r="C792" s="2"/>
      <c r="D792" s="2"/>
      <c r="E792" s="2"/>
      <c r="F792" s="2"/>
      <c r="G792" s="4"/>
      <c r="H792" s="4"/>
      <c r="I792" s="2"/>
      <c r="J792" s="2"/>
      <c r="K792" s="2"/>
      <c r="L792" s="2"/>
      <c r="M792" s="2"/>
      <c r="N792" s="2"/>
      <c r="O792" s="2"/>
      <c r="P792" s="2"/>
      <c r="Q792" s="2"/>
      <c r="R792" s="2"/>
      <c r="S792" s="2"/>
      <c r="T792" s="2"/>
      <c r="U792" s="2"/>
      <c r="V792" s="2"/>
      <c r="W792" s="2"/>
      <c r="X792" s="2"/>
      <c r="Y792" s="2"/>
      <c r="Z792" s="2"/>
    </row>
    <row r="793" ht="14.25" customHeight="1">
      <c r="A793" s="2"/>
      <c r="B793" s="2"/>
      <c r="C793" s="2"/>
      <c r="D793" s="2"/>
      <c r="E793" s="2"/>
      <c r="F793" s="2"/>
      <c r="G793" s="4"/>
      <c r="H793" s="4"/>
      <c r="I793" s="2"/>
      <c r="J793" s="2"/>
      <c r="K793" s="2"/>
      <c r="L793" s="2"/>
      <c r="M793" s="2"/>
      <c r="N793" s="2"/>
      <c r="O793" s="2"/>
      <c r="P793" s="2"/>
      <c r="Q793" s="2"/>
      <c r="R793" s="2"/>
      <c r="S793" s="2"/>
      <c r="T793" s="2"/>
      <c r="U793" s="2"/>
      <c r="V793" s="2"/>
      <c r="W793" s="2"/>
      <c r="X793" s="2"/>
      <c r="Y793" s="2"/>
      <c r="Z793" s="2"/>
    </row>
    <row r="794" ht="14.25" customHeight="1">
      <c r="A794" s="2"/>
      <c r="B794" s="2"/>
      <c r="C794" s="2"/>
      <c r="D794" s="2"/>
      <c r="E794" s="2"/>
      <c r="F794" s="2"/>
      <c r="G794" s="4"/>
      <c r="H794" s="4"/>
      <c r="I794" s="2"/>
      <c r="J794" s="2"/>
      <c r="K794" s="2"/>
      <c r="L794" s="2"/>
      <c r="M794" s="2"/>
      <c r="N794" s="2"/>
      <c r="O794" s="2"/>
      <c r="P794" s="2"/>
      <c r="Q794" s="2"/>
      <c r="R794" s="2"/>
      <c r="S794" s="2"/>
      <c r="T794" s="2"/>
      <c r="U794" s="2"/>
      <c r="V794" s="2"/>
      <c r="W794" s="2"/>
      <c r="X794" s="2"/>
      <c r="Y794" s="2"/>
      <c r="Z794" s="2"/>
    </row>
    <row r="795" ht="14.25" customHeight="1">
      <c r="A795" s="2"/>
      <c r="B795" s="2"/>
      <c r="C795" s="2"/>
      <c r="D795" s="2"/>
      <c r="E795" s="2"/>
      <c r="F795" s="2"/>
      <c r="G795" s="4"/>
      <c r="H795" s="4"/>
      <c r="I795" s="2"/>
      <c r="J795" s="2"/>
      <c r="K795" s="2"/>
      <c r="L795" s="2"/>
      <c r="M795" s="2"/>
      <c r="N795" s="2"/>
      <c r="O795" s="2"/>
      <c r="P795" s="2"/>
      <c r="Q795" s="2"/>
      <c r="R795" s="2"/>
      <c r="S795" s="2"/>
      <c r="T795" s="2"/>
      <c r="U795" s="2"/>
      <c r="V795" s="2"/>
      <c r="W795" s="2"/>
      <c r="X795" s="2"/>
      <c r="Y795" s="2"/>
      <c r="Z795" s="2"/>
    </row>
    <row r="796" ht="14.25" customHeight="1">
      <c r="A796" s="2"/>
      <c r="B796" s="2"/>
      <c r="C796" s="2"/>
      <c r="D796" s="2"/>
      <c r="E796" s="2"/>
      <c r="F796" s="2"/>
      <c r="G796" s="4"/>
      <c r="H796" s="4"/>
      <c r="I796" s="2"/>
      <c r="J796" s="2"/>
      <c r="K796" s="2"/>
      <c r="L796" s="2"/>
      <c r="M796" s="2"/>
      <c r="N796" s="2"/>
      <c r="O796" s="2"/>
      <c r="P796" s="2"/>
      <c r="Q796" s="2"/>
      <c r="R796" s="2"/>
      <c r="S796" s="2"/>
      <c r="T796" s="2"/>
      <c r="U796" s="2"/>
      <c r="V796" s="2"/>
      <c r="W796" s="2"/>
      <c r="X796" s="2"/>
      <c r="Y796" s="2"/>
      <c r="Z796" s="2"/>
    </row>
    <row r="797" ht="14.25" customHeight="1">
      <c r="A797" s="2"/>
      <c r="B797" s="2"/>
      <c r="C797" s="2"/>
      <c r="D797" s="2"/>
      <c r="E797" s="2"/>
      <c r="F797" s="2"/>
      <c r="G797" s="4"/>
      <c r="H797" s="4"/>
      <c r="I797" s="2"/>
      <c r="J797" s="2"/>
      <c r="K797" s="2"/>
      <c r="L797" s="2"/>
      <c r="M797" s="2"/>
      <c r="N797" s="2"/>
      <c r="O797" s="2"/>
      <c r="P797" s="2"/>
      <c r="Q797" s="2"/>
      <c r="R797" s="2"/>
      <c r="S797" s="2"/>
      <c r="T797" s="2"/>
      <c r="U797" s="2"/>
      <c r="V797" s="2"/>
      <c r="W797" s="2"/>
      <c r="X797" s="2"/>
      <c r="Y797" s="2"/>
      <c r="Z797" s="2"/>
    </row>
    <row r="798" ht="14.25" customHeight="1">
      <c r="A798" s="2"/>
      <c r="B798" s="2"/>
      <c r="C798" s="2"/>
      <c r="D798" s="2"/>
      <c r="E798" s="2"/>
      <c r="F798" s="2"/>
      <c r="G798" s="4"/>
      <c r="H798" s="4"/>
      <c r="I798" s="2"/>
      <c r="J798" s="2"/>
      <c r="K798" s="2"/>
      <c r="L798" s="2"/>
      <c r="M798" s="2"/>
      <c r="N798" s="2"/>
      <c r="O798" s="2"/>
      <c r="P798" s="2"/>
      <c r="Q798" s="2"/>
      <c r="R798" s="2"/>
      <c r="S798" s="2"/>
      <c r="T798" s="2"/>
      <c r="U798" s="2"/>
      <c r="V798" s="2"/>
      <c r="W798" s="2"/>
      <c r="X798" s="2"/>
      <c r="Y798" s="2"/>
      <c r="Z798" s="2"/>
    </row>
    <row r="799" ht="14.25" customHeight="1">
      <c r="A799" s="2"/>
      <c r="B799" s="2"/>
      <c r="C799" s="2"/>
      <c r="D799" s="2"/>
      <c r="E799" s="2"/>
      <c r="F799" s="2"/>
      <c r="G799" s="4"/>
      <c r="H799" s="4"/>
      <c r="I799" s="2"/>
      <c r="J799" s="2"/>
      <c r="K799" s="2"/>
      <c r="L799" s="2"/>
      <c r="M799" s="2"/>
      <c r="N799" s="2"/>
      <c r="O799" s="2"/>
      <c r="P799" s="2"/>
      <c r="Q799" s="2"/>
      <c r="R799" s="2"/>
      <c r="S799" s="2"/>
      <c r="T799" s="2"/>
      <c r="U799" s="2"/>
      <c r="V799" s="2"/>
      <c r="W799" s="2"/>
      <c r="X799" s="2"/>
      <c r="Y799" s="2"/>
      <c r="Z799" s="2"/>
    </row>
    <row r="800" ht="14.25" customHeight="1">
      <c r="A800" s="2"/>
      <c r="B800" s="2"/>
      <c r="C800" s="2"/>
      <c r="D800" s="2"/>
      <c r="E800" s="2"/>
      <c r="F800" s="2"/>
      <c r="G800" s="4"/>
      <c r="H800" s="4"/>
      <c r="I800" s="2"/>
      <c r="J800" s="2"/>
      <c r="K800" s="2"/>
      <c r="L800" s="2"/>
      <c r="M800" s="2"/>
      <c r="N800" s="2"/>
      <c r="O800" s="2"/>
      <c r="P800" s="2"/>
      <c r="Q800" s="2"/>
      <c r="R800" s="2"/>
      <c r="S800" s="2"/>
      <c r="T800" s="2"/>
      <c r="U800" s="2"/>
      <c r="V800" s="2"/>
      <c r="W800" s="2"/>
      <c r="X800" s="2"/>
      <c r="Y800" s="2"/>
      <c r="Z800" s="2"/>
    </row>
    <row r="801" ht="14.25" customHeight="1">
      <c r="A801" s="2"/>
      <c r="B801" s="2"/>
      <c r="C801" s="2"/>
      <c r="D801" s="2"/>
      <c r="E801" s="2"/>
      <c r="F801" s="2"/>
      <c r="G801" s="4"/>
      <c r="H801" s="4"/>
      <c r="I801" s="2"/>
      <c r="J801" s="2"/>
      <c r="K801" s="2"/>
      <c r="L801" s="2"/>
      <c r="M801" s="2"/>
      <c r="N801" s="2"/>
      <c r="O801" s="2"/>
      <c r="P801" s="2"/>
      <c r="Q801" s="2"/>
      <c r="R801" s="2"/>
      <c r="S801" s="2"/>
      <c r="T801" s="2"/>
      <c r="U801" s="2"/>
      <c r="V801" s="2"/>
      <c r="W801" s="2"/>
      <c r="X801" s="2"/>
      <c r="Y801" s="2"/>
      <c r="Z801" s="2"/>
    </row>
    <row r="802" ht="14.25" customHeight="1">
      <c r="A802" s="2"/>
      <c r="B802" s="2"/>
      <c r="C802" s="2"/>
      <c r="D802" s="2"/>
      <c r="E802" s="2"/>
      <c r="F802" s="2"/>
      <c r="G802" s="4"/>
      <c r="H802" s="4"/>
      <c r="I802" s="2"/>
      <c r="J802" s="2"/>
      <c r="K802" s="2"/>
      <c r="L802" s="2"/>
      <c r="M802" s="2"/>
      <c r="N802" s="2"/>
      <c r="O802" s="2"/>
      <c r="P802" s="2"/>
      <c r="Q802" s="2"/>
      <c r="R802" s="2"/>
      <c r="S802" s="2"/>
      <c r="T802" s="2"/>
      <c r="U802" s="2"/>
      <c r="V802" s="2"/>
      <c r="W802" s="2"/>
      <c r="X802" s="2"/>
      <c r="Y802" s="2"/>
      <c r="Z802" s="2"/>
    </row>
    <row r="803" ht="14.25" customHeight="1">
      <c r="A803" s="2"/>
      <c r="B803" s="2"/>
      <c r="C803" s="2"/>
      <c r="D803" s="2"/>
      <c r="E803" s="2"/>
      <c r="F803" s="2"/>
      <c r="G803" s="4"/>
      <c r="H803" s="4"/>
      <c r="I803" s="2"/>
      <c r="J803" s="2"/>
      <c r="K803" s="2"/>
      <c r="L803" s="2"/>
      <c r="M803" s="2"/>
      <c r="N803" s="2"/>
      <c r="O803" s="2"/>
      <c r="P803" s="2"/>
      <c r="Q803" s="2"/>
      <c r="R803" s="2"/>
      <c r="S803" s="2"/>
      <c r="T803" s="2"/>
      <c r="U803" s="2"/>
      <c r="V803" s="2"/>
      <c r="W803" s="2"/>
      <c r="X803" s="2"/>
      <c r="Y803" s="2"/>
      <c r="Z803" s="2"/>
    </row>
    <row r="804" ht="14.25" customHeight="1">
      <c r="A804" s="2"/>
      <c r="B804" s="2"/>
      <c r="C804" s="2"/>
      <c r="D804" s="2"/>
      <c r="E804" s="2"/>
      <c r="F804" s="2"/>
      <c r="G804" s="4"/>
      <c r="H804" s="4"/>
      <c r="I804" s="2"/>
      <c r="J804" s="2"/>
      <c r="K804" s="2"/>
      <c r="L804" s="2"/>
      <c r="M804" s="2"/>
      <c r="N804" s="2"/>
      <c r="O804" s="2"/>
      <c r="P804" s="2"/>
      <c r="Q804" s="2"/>
      <c r="R804" s="2"/>
      <c r="S804" s="2"/>
      <c r="T804" s="2"/>
      <c r="U804" s="2"/>
      <c r="V804" s="2"/>
      <c r="W804" s="2"/>
      <c r="X804" s="2"/>
      <c r="Y804" s="2"/>
      <c r="Z804" s="2"/>
    </row>
    <row r="805" ht="14.25" customHeight="1">
      <c r="A805" s="2"/>
      <c r="B805" s="2"/>
      <c r="C805" s="2"/>
      <c r="D805" s="2"/>
      <c r="E805" s="2"/>
      <c r="F805" s="2"/>
      <c r="G805" s="4"/>
      <c r="H805" s="4"/>
      <c r="I805" s="2"/>
      <c r="J805" s="2"/>
      <c r="K805" s="2"/>
      <c r="L805" s="2"/>
      <c r="M805" s="2"/>
      <c r="N805" s="2"/>
      <c r="O805" s="2"/>
      <c r="P805" s="2"/>
      <c r="Q805" s="2"/>
      <c r="R805" s="2"/>
      <c r="S805" s="2"/>
      <c r="T805" s="2"/>
      <c r="U805" s="2"/>
      <c r="V805" s="2"/>
      <c r="W805" s="2"/>
      <c r="X805" s="2"/>
      <c r="Y805" s="2"/>
      <c r="Z805" s="2"/>
    </row>
    <row r="806" ht="14.25" customHeight="1">
      <c r="A806" s="2"/>
      <c r="B806" s="2"/>
      <c r="C806" s="2"/>
      <c r="D806" s="2"/>
      <c r="E806" s="2"/>
      <c r="F806" s="2"/>
      <c r="G806" s="4"/>
      <c r="H806" s="4"/>
      <c r="I806" s="2"/>
      <c r="J806" s="2"/>
      <c r="K806" s="2"/>
      <c r="L806" s="2"/>
      <c r="M806" s="2"/>
      <c r="N806" s="2"/>
      <c r="O806" s="2"/>
      <c r="P806" s="2"/>
      <c r="Q806" s="2"/>
      <c r="R806" s="2"/>
      <c r="S806" s="2"/>
      <c r="T806" s="2"/>
      <c r="U806" s="2"/>
      <c r="V806" s="2"/>
      <c r="W806" s="2"/>
      <c r="X806" s="2"/>
      <c r="Y806" s="2"/>
      <c r="Z806" s="2"/>
    </row>
    <row r="807" ht="14.25" customHeight="1">
      <c r="A807" s="2"/>
      <c r="B807" s="2"/>
      <c r="C807" s="2"/>
      <c r="D807" s="2"/>
      <c r="E807" s="2"/>
      <c r="F807" s="2"/>
      <c r="G807" s="4"/>
      <c r="H807" s="4"/>
      <c r="I807" s="2"/>
      <c r="J807" s="2"/>
      <c r="K807" s="2"/>
      <c r="L807" s="2"/>
      <c r="M807" s="2"/>
      <c r="N807" s="2"/>
      <c r="O807" s="2"/>
      <c r="P807" s="2"/>
      <c r="Q807" s="2"/>
      <c r="R807" s="2"/>
      <c r="S807" s="2"/>
      <c r="T807" s="2"/>
      <c r="U807" s="2"/>
      <c r="V807" s="2"/>
      <c r="W807" s="2"/>
      <c r="X807" s="2"/>
      <c r="Y807" s="2"/>
      <c r="Z807" s="2"/>
    </row>
    <row r="808" ht="14.25" customHeight="1">
      <c r="A808" s="2"/>
      <c r="B808" s="2"/>
      <c r="C808" s="2"/>
      <c r="D808" s="2"/>
      <c r="E808" s="2"/>
      <c r="F808" s="2"/>
      <c r="G808" s="4"/>
      <c r="H808" s="4"/>
      <c r="I808" s="2"/>
      <c r="J808" s="2"/>
      <c r="K808" s="2"/>
      <c r="L808" s="2"/>
      <c r="M808" s="2"/>
      <c r="N808" s="2"/>
      <c r="O808" s="2"/>
      <c r="P808" s="2"/>
      <c r="Q808" s="2"/>
      <c r="R808" s="2"/>
      <c r="S808" s="2"/>
      <c r="T808" s="2"/>
      <c r="U808" s="2"/>
      <c r="V808" s="2"/>
      <c r="W808" s="2"/>
      <c r="X808" s="2"/>
      <c r="Y808" s="2"/>
      <c r="Z808" s="2"/>
    </row>
    <row r="809" ht="14.25" customHeight="1">
      <c r="A809" s="2"/>
      <c r="B809" s="2"/>
      <c r="C809" s="2"/>
      <c r="D809" s="2"/>
      <c r="E809" s="2"/>
      <c r="F809" s="2"/>
      <c r="G809" s="4"/>
      <c r="H809" s="4"/>
      <c r="I809" s="2"/>
      <c r="J809" s="2"/>
      <c r="K809" s="2"/>
      <c r="L809" s="2"/>
      <c r="M809" s="2"/>
      <c r="N809" s="2"/>
      <c r="O809" s="2"/>
      <c r="P809" s="2"/>
      <c r="Q809" s="2"/>
      <c r="R809" s="2"/>
      <c r="S809" s="2"/>
      <c r="T809" s="2"/>
      <c r="U809" s="2"/>
      <c r="V809" s="2"/>
      <c r="W809" s="2"/>
      <c r="X809" s="2"/>
      <c r="Y809" s="2"/>
      <c r="Z809" s="2"/>
    </row>
    <row r="810" ht="14.25" customHeight="1">
      <c r="A810" s="2"/>
      <c r="B810" s="2"/>
      <c r="C810" s="2"/>
      <c r="D810" s="2"/>
      <c r="E810" s="2"/>
      <c r="F810" s="2"/>
      <c r="G810" s="4"/>
      <c r="H810" s="4"/>
      <c r="I810" s="2"/>
      <c r="J810" s="2"/>
      <c r="K810" s="2"/>
      <c r="L810" s="2"/>
      <c r="M810" s="2"/>
      <c r="N810" s="2"/>
      <c r="O810" s="2"/>
      <c r="P810" s="2"/>
      <c r="Q810" s="2"/>
      <c r="R810" s="2"/>
      <c r="S810" s="2"/>
      <c r="T810" s="2"/>
      <c r="U810" s="2"/>
      <c r="V810" s="2"/>
      <c r="W810" s="2"/>
      <c r="X810" s="2"/>
      <c r="Y810" s="2"/>
      <c r="Z810" s="2"/>
    </row>
    <row r="811" ht="14.25" customHeight="1">
      <c r="A811" s="2"/>
      <c r="B811" s="2"/>
      <c r="C811" s="2"/>
      <c r="D811" s="2"/>
      <c r="E811" s="2"/>
      <c r="F811" s="2"/>
      <c r="G811" s="4"/>
      <c r="H811" s="4"/>
      <c r="I811" s="2"/>
      <c r="J811" s="2"/>
      <c r="K811" s="2"/>
      <c r="L811" s="2"/>
      <c r="M811" s="2"/>
      <c r="N811" s="2"/>
      <c r="O811" s="2"/>
      <c r="P811" s="2"/>
      <c r="Q811" s="2"/>
      <c r="R811" s="2"/>
      <c r="S811" s="2"/>
      <c r="T811" s="2"/>
      <c r="U811" s="2"/>
      <c r="V811" s="2"/>
      <c r="W811" s="2"/>
      <c r="X811" s="2"/>
      <c r="Y811" s="2"/>
      <c r="Z811" s="2"/>
    </row>
    <row r="812" ht="14.25" customHeight="1">
      <c r="A812" s="2"/>
      <c r="B812" s="2"/>
      <c r="C812" s="2"/>
      <c r="D812" s="2"/>
      <c r="E812" s="2"/>
      <c r="F812" s="2"/>
      <c r="G812" s="4"/>
      <c r="H812" s="4"/>
      <c r="I812" s="2"/>
      <c r="J812" s="2"/>
      <c r="K812" s="2"/>
      <c r="L812" s="2"/>
      <c r="M812" s="2"/>
      <c r="N812" s="2"/>
      <c r="O812" s="2"/>
      <c r="P812" s="2"/>
      <c r="Q812" s="2"/>
      <c r="R812" s="2"/>
      <c r="S812" s="2"/>
      <c r="T812" s="2"/>
      <c r="U812" s="2"/>
      <c r="V812" s="2"/>
      <c r="W812" s="2"/>
      <c r="X812" s="2"/>
      <c r="Y812" s="2"/>
      <c r="Z812" s="2"/>
    </row>
    <row r="813" ht="14.25" customHeight="1">
      <c r="A813" s="2"/>
      <c r="B813" s="2"/>
      <c r="C813" s="2"/>
      <c r="D813" s="2"/>
      <c r="E813" s="2"/>
      <c r="F813" s="2"/>
      <c r="G813" s="4"/>
      <c r="H813" s="4"/>
      <c r="I813" s="2"/>
      <c r="J813" s="2"/>
      <c r="K813" s="2"/>
      <c r="L813" s="2"/>
      <c r="M813" s="2"/>
      <c r="N813" s="2"/>
      <c r="O813" s="2"/>
      <c r="P813" s="2"/>
      <c r="Q813" s="2"/>
      <c r="R813" s="2"/>
      <c r="S813" s="2"/>
      <c r="T813" s="2"/>
      <c r="U813" s="2"/>
      <c r="V813" s="2"/>
      <c r="W813" s="2"/>
      <c r="X813" s="2"/>
      <c r="Y813" s="2"/>
      <c r="Z813" s="2"/>
    </row>
    <row r="814" ht="14.25" customHeight="1">
      <c r="A814" s="2"/>
      <c r="B814" s="2"/>
      <c r="C814" s="2"/>
      <c r="D814" s="2"/>
      <c r="E814" s="2"/>
      <c r="F814" s="2"/>
      <c r="G814" s="4"/>
      <c r="H814" s="4"/>
      <c r="I814" s="2"/>
      <c r="J814" s="2"/>
      <c r="K814" s="2"/>
      <c r="L814" s="2"/>
      <c r="M814" s="2"/>
      <c r="N814" s="2"/>
      <c r="O814" s="2"/>
      <c r="P814" s="2"/>
      <c r="Q814" s="2"/>
      <c r="R814" s="2"/>
      <c r="S814" s="2"/>
      <c r="T814" s="2"/>
      <c r="U814" s="2"/>
      <c r="V814" s="2"/>
      <c r="W814" s="2"/>
      <c r="X814" s="2"/>
      <c r="Y814" s="2"/>
      <c r="Z814" s="2"/>
    </row>
    <row r="815" ht="14.25" customHeight="1">
      <c r="A815" s="2"/>
      <c r="B815" s="2"/>
      <c r="C815" s="2"/>
      <c r="D815" s="2"/>
      <c r="E815" s="2"/>
      <c r="F815" s="2"/>
      <c r="G815" s="4"/>
      <c r="H815" s="4"/>
      <c r="I815" s="2"/>
      <c r="J815" s="2"/>
      <c r="K815" s="2"/>
      <c r="L815" s="2"/>
      <c r="M815" s="2"/>
      <c r="N815" s="2"/>
      <c r="O815" s="2"/>
      <c r="P815" s="2"/>
      <c r="Q815" s="2"/>
      <c r="R815" s="2"/>
      <c r="S815" s="2"/>
      <c r="T815" s="2"/>
      <c r="U815" s="2"/>
      <c r="V815" s="2"/>
      <c r="W815" s="2"/>
      <c r="X815" s="2"/>
      <c r="Y815" s="2"/>
      <c r="Z815" s="2"/>
    </row>
    <row r="816" ht="14.25" customHeight="1">
      <c r="A816" s="2"/>
      <c r="B816" s="2"/>
      <c r="C816" s="2"/>
      <c r="D816" s="2"/>
      <c r="E816" s="2"/>
      <c r="F816" s="2"/>
      <c r="G816" s="4"/>
      <c r="H816" s="4"/>
      <c r="I816" s="2"/>
      <c r="J816" s="2"/>
      <c r="K816" s="2"/>
      <c r="L816" s="2"/>
      <c r="M816" s="2"/>
      <c r="N816" s="2"/>
      <c r="O816" s="2"/>
      <c r="P816" s="2"/>
      <c r="Q816" s="2"/>
      <c r="R816" s="2"/>
      <c r="S816" s="2"/>
      <c r="T816" s="2"/>
      <c r="U816" s="2"/>
      <c r="V816" s="2"/>
      <c r="W816" s="2"/>
      <c r="X816" s="2"/>
      <c r="Y816" s="2"/>
      <c r="Z816" s="2"/>
    </row>
    <row r="817" ht="14.25" customHeight="1">
      <c r="A817" s="2"/>
      <c r="B817" s="2"/>
      <c r="C817" s="2"/>
      <c r="D817" s="2"/>
      <c r="E817" s="2"/>
      <c r="F817" s="2"/>
      <c r="G817" s="4"/>
      <c r="H817" s="4"/>
      <c r="I817" s="2"/>
      <c r="J817" s="2"/>
      <c r="K817" s="2"/>
      <c r="L817" s="2"/>
      <c r="M817" s="2"/>
      <c r="N817" s="2"/>
      <c r="O817" s="2"/>
      <c r="P817" s="2"/>
      <c r="Q817" s="2"/>
      <c r="R817" s="2"/>
      <c r="S817" s="2"/>
      <c r="T817" s="2"/>
      <c r="U817" s="2"/>
      <c r="V817" s="2"/>
      <c r="W817" s="2"/>
      <c r="X817" s="2"/>
      <c r="Y817" s="2"/>
      <c r="Z817" s="2"/>
    </row>
    <row r="818" ht="14.25" customHeight="1">
      <c r="A818" s="2"/>
      <c r="B818" s="2"/>
      <c r="C818" s="2"/>
      <c r="D818" s="2"/>
      <c r="E818" s="2"/>
      <c r="F818" s="2"/>
      <c r="G818" s="4"/>
      <c r="H818" s="4"/>
      <c r="I818" s="2"/>
      <c r="J818" s="2"/>
      <c r="K818" s="2"/>
      <c r="L818" s="2"/>
      <c r="M818" s="2"/>
      <c r="N818" s="2"/>
      <c r="O818" s="2"/>
      <c r="P818" s="2"/>
      <c r="Q818" s="2"/>
      <c r="R818" s="2"/>
      <c r="S818" s="2"/>
      <c r="T818" s="2"/>
      <c r="U818" s="2"/>
      <c r="V818" s="2"/>
      <c r="W818" s="2"/>
      <c r="X818" s="2"/>
      <c r="Y818" s="2"/>
      <c r="Z818" s="2"/>
    </row>
    <row r="819" ht="14.25" customHeight="1">
      <c r="A819" s="2"/>
      <c r="B819" s="2"/>
      <c r="C819" s="2"/>
      <c r="D819" s="2"/>
      <c r="E819" s="2"/>
      <c r="F819" s="2"/>
      <c r="G819" s="4"/>
      <c r="H819" s="4"/>
      <c r="I819" s="2"/>
      <c r="J819" s="2"/>
      <c r="K819" s="2"/>
      <c r="L819" s="2"/>
      <c r="M819" s="2"/>
      <c r="N819" s="2"/>
      <c r="O819" s="2"/>
      <c r="P819" s="2"/>
      <c r="Q819" s="2"/>
      <c r="R819" s="2"/>
      <c r="S819" s="2"/>
      <c r="T819" s="2"/>
      <c r="U819" s="2"/>
      <c r="V819" s="2"/>
      <c r="W819" s="2"/>
      <c r="X819" s="2"/>
      <c r="Y819" s="2"/>
      <c r="Z819" s="2"/>
    </row>
    <row r="820" ht="14.25" customHeight="1">
      <c r="A820" s="2"/>
      <c r="B820" s="2"/>
      <c r="C820" s="2"/>
      <c r="D820" s="2"/>
      <c r="E820" s="2"/>
      <c r="F820" s="2"/>
      <c r="G820" s="4"/>
      <c r="H820" s="4"/>
      <c r="I820" s="2"/>
      <c r="J820" s="2"/>
      <c r="K820" s="2"/>
      <c r="L820" s="2"/>
      <c r="M820" s="2"/>
      <c r="N820" s="2"/>
      <c r="O820" s="2"/>
      <c r="P820" s="2"/>
      <c r="Q820" s="2"/>
      <c r="R820" s="2"/>
      <c r="S820" s="2"/>
      <c r="T820" s="2"/>
      <c r="U820" s="2"/>
      <c r="V820" s="2"/>
      <c r="W820" s="2"/>
      <c r="X820" s="2"/>
      <c r="Y820" s="2"/>
      <c r="Z820" s="2"/>
    </row>
    <row r="821" ht="14.25" customHeight="1">
      <c r="A821" s="2"/>
      <c r="B821" s="2"/>
      <c r="C821" s="2"/>
      <c r="D821" s="2"/>
      <c r="E821" s="2"/>
      <c r="F821" s="2"/>
      <c r="G821" s="4"/>
      <c r="H821" s="4"/>
      <c r="I821" s="2"/>
      <c r="J821" s="2"/>
      <c r="K821" s="2"/>
      <c r="L821" s="2"/>
      <c r="M821" s="2"/>
      <c r="N821" s="2"/>
      <c r="O821" s="2"/>
      <c r="P821" s="2"/>
      <c r="Q821" s="2"/>
      <c r="R821" s="2"/>
      <c r="S821" s="2"/>
      <c r="T821" s="2"/>
      <c r="U821" s="2"/>
      <c r="V821" s="2"/>
      <c r="W821" s="2"/>
      <c r="X821" s="2"/>
      <c r="Y821" s="2"/>
      <c r="Z821" s="2"/>
    </row>
    <row r="822" ht="14.25" customHeight="1">
      <c r="A822" s="2"/>
      <c r="B822" s="2"/>
      <c r="C822" s="2"/>
      <c r="D822" s="2"/>
      <c r="E822" s="2"/>
      <c r="F822" s="2"/>
      <c r="G822" s="4"/>
      <c r="H822" s="4"/>
      <c r="I822" s="2"/>
      <c r="J822" s="2"/>
      <c r="K822" s="2"/>
      <c r="L822" s="2"/>
      <c r="M822" s="2"/>
      <c r="N822" s="2"/>
      <c r="O822" s="2"/>
      <c r="P822" s="2"/>
      <c r="Q822" s="2"/>
      <c r="R822" s="2"/>
      <c r="S822" s="2"/>
      <c r="T822" s="2"/>
      <c r="U822" s="2"/>
      <c r="V822" s="2"/>
      <c r="W822" s="2"/>
      <c r="X822" s="2"/>
      <c r="Y822" s="2"/>
      <c r="Z822" s="2"/>
    </row>
    <row r="823" ht="14.25" customHeight="1">
      <c r="A823" s="2"/>
      <c r="B823" s="2"/>
      <c r="C823" s="2"/>
      <c r="D823" s="2"/>
      <c r="E823" s="2"/>
      <c r="F823" s="2"/>
      <c r="G823" s="4"/>
      <c r="H823" s="4"/>
      <c r="I823" s="2"/>
      <c r="J823" s="2"/>
      <c r="K823" s="2"/>
      <c r="L823" s="2"/>
      <c r="M823" s="2"/>
      <c r="N823" s="2"/>
      <c r="O823" s="2"/>
      <c r="P823" s="2"/>
      <c r="Q823" s="2"/>
      <c r="R823" s="2"/>
      <c r="S823" s="2"/>
      <c r="T823" s="2"/>
      <c r="U823" s="2"/>
      <c r="V823" s="2"/>
      <c r="W823" s="2"/>
      <c r="X823" s="2"/>
      <c r="Y823" s="2"/>
      <c r="Z823" s="2"/>
    </row>
    <row r="824" ht="14.25" customHeight="1">
      <c r="A824" s="2"/>
      <c r="B824" s="2"/>
      <c r="C824" s="2"/>
      <c r="D824" s="2"/>
      <c r="E824" s="2"/>
      <c r="F824" s="2"/>
      <c r="G824" s="4"/>
      <c r="H824" s="4"/>
      <c r="I824" s="2"/>
      <c r="J824" s="2"/>
      <c r="K824" s="2"/>
      <c r="L824" s="2"/>
      <c r="M824" s="2"/>
      <c r="N824" s="2"/>
      <c r="O824" s="2"/>
      <c r="P824" s="2"/>
      <c r="Q824" s="2"/>
      <c r="R824" s="2"/>
      <c r="S824" s="2"/>
      <c r="T824" s="2"/>
      <c r="U824" s="2"/>
      <c r="V824" s="2"/>
      <c r="W824" s="2"/>
      <c r="X824" s="2"/>
      <c r="Y824" s="2"/>
      <c r="Z824" s="2"/>
    </row>
    <row r="825" ht="14.25" customHeight="1">
      <c r="A825" s="2"/>
      <c r="B825" s="2"/>
      <c r="C825" s="2"/>
      <c r="D825" s="2"/>
      <c r="E825" s="2"/>
      <c r="F825" s="2"/>
      <c r="G825" s="4"/>
      <c r="H825" s="4"/>
      <c r="I825" s="2"/>
      <c r="J825" s="2"/>
      <c r="K825" s="2"/>
      <c r="L825" s="2"/>
      <c r="M825" s="2"/>
      <c r="N825" s="2"/>
      <c r="O825" s="2"/>
      <c r="P825" s="2"/>
      <c r="Q825" s="2"/>
      <c r="R825" s="2"/>
      <c r="S825" s="2"/>
      <c r="T825" s="2"/>
      <c r="U825" s="2"/>
      <c r="V825" s="2"/>
      <c r="W825" s="2"/>
      <c r="X825" s="2"/>
      <c r="Y825" s="2"/>
      <c r="Z825" s="2"/>
    </row>
    <row r="826" ht="14.25" customHeight="1">
      <c r="A826" s="2"/>
      <c r="B826" s="2"/>
      <c r="C826" s="2"/>
      <c r="D826" s="2"/>
      <c r="E826" s="2"/>
      <c r="F826" s="2"/>
      <c r="G826" s="4"/>
      <c r="H826" s="4"/>
      <c r="I826" s="2"/>
      <c r="J826" s="2"/>
      <c r="K826" s="2"/>
      <c r="L826" s="2"/>
      <c r="M826" s="2"/>
      <c r="N826" s="2"/>
      <c r="O826" s="2"/>
      <c r="P826" s="2"/>
      <c r="Q826" s="2"/>
      <c r="R826" s="2"/>
      <c r="S826" s="2"/>
      <c r="T826" s="2"/>
      <c r="U826" s="2"/>
      <c r="V826" s="2"/>
      <c r="W826" s="2"/>
      <c r="X826" s="2"/>
      <c r="Y826" s="2"/>
      <c r="Z826" s="2"/>
    </row>
    <row r="827" ht="14.25" customHeight="1">
      <c r="A827" s="2"/>
      <c r="B827" s="2"/>
      <c r="C827" s="2"/>
      <c r="D827" s="2"/>
      <c r="E827" s="2"/>
      <c r="F827" s="2"/>
      <c r="G827" s="4"/>
      <c r="H827" s="4"/>
      <c r="I827" s="2"/>
      <c r="J827" s="2"/>
      <c r="K827" s="2"/>
      <c r="L827" s="2"/>
      <c r="M827" s="2"/>
      <c r="N827" s="2"/>
      <c r="O827" s="2"/>
      <c r="P827" s="2"/>
      <c r="Q827" s="2"/>
      <c r="R827" s="2"/>
      <c r="S827" s="2"/>
      <c r="T827" s="2"/>
      <c r="U827" s="2"/>
      <c r="V827" s="2"/>
      <c r="W827" s="2"/>
      <c r="X827" s="2"/>
      <c r="Y827" s="2"/>
      <c r="Z827" s="2"/>
    </row>
    <row r="828" ht="14.25" customHeight="1">
      <c r="A828" s="2"/>
      <c r="B828" s="2"/>
      <c r="C828" s="2"/>
      <c r="D828" s="2"/>
      <c r="E828" s="2"/>
      <c r="F828" s="2"/>
      <c r="G828" s="4"/>
      <c r="H828" s="4"/>
      <c r="I828" s="2"/>
      <c r="J828" s="2"/>
      <c r="K828" s="2"/>
      <c r="L828" s="2"/>
      <c r="M828" s="2"/>
      <c r="N828" s="2"/>
      <c r="O828" s="2"/>
      <c r="P828" s="2"/>
      <c r="Q828" s="2"/>
      <c r="R828" s="2"/>
      <c r="S828" s="2"/>
      <c r="T828" s="2"/>
      <c r="U828" s="2"/>
      <c r="V828" s="2"/>
      <c r="W828" s="2"/>
      <c r="X828" s="2"/>
      <c r="Y828" s="2"/>
      <c r="Z828" s="2"/>
    </row>
    <row r="829" ht="14.25" customHeight="1">
      <c r="A829" s="2"/>
      <c r="B829" s="2"/>
      <c r="C829" s="2"/>
      <c r="D829" s="2"/>
      <c r="E829" s="2"/>
      <c r="F829" s="2"/>
      <c r="G829" s="4"/>
      <c r="H829" s="4"/>
      <c r="I829" s="2"/>
      <c r="J829" s="2"/>
      <c r="K829" s="2"/>
      <c r="L829" s="2"/>
      <c r="M829" s="2"/>
      <c r="N829" s="2"/>
      <c r="O829" s="2"/>
      <c r="P829" s="2"/>
      <c r="Q829" s="2"/>
      <c r="R829" s="2"/>
      <c r="S829" s="2"/>
      <c r="T829" s="2"/>
      <c r="U829" s="2"/>
      <c r="V829" s="2"/>
      <c r="W829" s="2"/>
      <c r="X829" s="2"/>
      <c r="Y829" s="2"/>
      <c r="Z829" s="2"/>
    </row>
    <row r="830" ht="14.25" customHeight="1">
      <c r="A830" s="2"/>
      <c r="B830" s="2"/>
      <c r="C830" s="2"/>
      <c r="D830" s="2"/>
      <c r="E830" s="2"/>
      <c r="F830" s="2"/>
      <c r="G830" s="4"/>
      <c r="H830" s="4"/>
      <c r="I830" s="2"/>
      <c r="J830" s="2"/>
      <c r="K830" s="2"/>
      <c r="L830" s="2"/>
      <c r="M830" s="2"/>
      <c r="N830" s="2"/>
      <c r="O830" s="2"/>
      <c r="P830" s="2"/>
      <c r="Q830" s="2"/>
      <c r="R830" s="2"/>
      <c r="S830" s="2"/>
      <c r="T830" s="2"/>
      <c r="U830" s="2"/>
      <c r="V830" s="2"/>
      <c r="W830" s="2"/>
      <c r="X830" s="2"/>
      <c r="Y830" s="2"/>
      <c r="Z830" s="2"/>
    </row>
    <row r="831" ht="14.25" customHeight="1">
      <c r="A831" s="2"/>
      <c r="B831" s="2"/>
      <c r="C831" s="2"/>
      <c r="D831" s="2"/>
      <c r="E831" s="2"/>
      <c r="F831" s="2"/>
      <c r="G831" s="4"/>
      <c r="H831" s="4"/>
      <c r="I831" s="2"/>
      <c r="J831" s="2"/>
      <c r="K831" s="2"/>
      <c r="L831" s="2"/>
      <c r="M831" s="2"/>
      <c r="N831" s="2"/>
      <c r="O831" s="2"/>
      <c r="P831" s="2"/>
      <c r="Q831" s="2"/>
      <c r="R831" s="2"/>
      <c r="S831" s="2"/>
      <c r="T831" s="2"/>
      <c r="U831" s="2"/>
      <c r="V831" s="2"/>
      <c r="W831" s="2"/>
      <c r="X831" s="2"/>
      <c r="Y831" s="2"/>
      <c r="Z831" s="2"/>
    </row>
    <row r="832" ht="14.25" customHeight="1">
      <c r="A832" s="2"/>
      <c r="B832" s="2"/>
      <c r="C832" s="2"/>
      <c r="D832" s="2"/>
      <c r="E832" s="2"/>
      <c r="F832" s="2"/>
      <c r="G832" s="4"/>
      <c r="H832" s="4"/>
      <c r="I832" s="2"/>
      <c r="J832" s="2"/>
      <c r="K832" s="2"/>
      <c r="L832" s="2"/>
      <c r="M832" s="2"/>
      <c r="N832" s="2"/>
      <c r="O832" s="2"/>
      <c r="P832" s="2"/>
      <c r="Q832" s="2"/>
      <c r="R832" s="2"/>
      <c r="S832" s="2"/>
      <c r="T832" s="2"/>
      <c r="U832" s="2"/>
      <c r="V832" s="2"/>
      <c r="W832" s="2"/>
      <c r="X832" s="2"/>
      <c r="Y832" s="2"/>
      <c r="Z832" s="2"/>
    </row>
    <row r="833" ht="14.25" customHeight="1">
      <c r="A833" s="2"/>
      <c r="B833" s="2"/>
      <c r="C833" s="2"/>
      <c r="D833" s="2"/>
      <c r="E833" s="2"/>
      <c r="F833" s="2"/>
      <c r="G833" s="4"/>
      <c r="H833" s="4"/>
      <c r="I833" s="2"/>
      <c r="J833" s="2"/>
      <c r="K833" s="2"/>
      <c r="L833" s="2"/>
      <c r="M833" s="2"/>
      <c r="N833" s="2"/>
      <c r="O833" s="2"/>
      <c r="P833" s="2"/>
      <c r="Q833" s="2"/>
      <c r="R833" s="2"/>
      <c r="S833" s="2"/>
      <c r="T833" s="2"/>
      <c r="U833" s="2"/>
      <c r="V833" s="2"/>
      <c r="W833" s="2"/>
      <c r="X833" s="2"/>
      <c r="Y833" s="2"/>
      <c r="Z833" s="2"/>
    </row>
    <row r="834" ht="14.25" customHeight="1">
      <c r="A834" s="2"/>
      <c r="B834" s="2"/>
      <c r="C834" s="2"/>
      <c r="D834" s="2"/>
      <c r="E834" s="2"/>
      <c r="F834" s="2"/>
      <c r="G834" s="4"/>
      <c r="H834" s="4"/>
      <c r="I834" s="2"/>
      <c r="J834" s="2"/>
      <c r="K834" s="2"/>
      <c r="L834" s="2"/>
      <c r="M834" s="2"/>
      <c r="N834" s="2"/>
      <c r="O834" s="2"/>
      <c r="P834" s="2"/>
      <c r="Q834" s="2"/>
      <c r="R834" s="2"/>
      <c r="S834" s="2"/>
      <c r="T834" s="2"/>
      <c r="U834" s="2"/>
      <c r="V834" s="2"/>
      <c r="W834" s="2"/>
      <c r="X834" s="2"/>
      <c r="Y834" s="2"/>
      <c r="Z834" s="2"/>
    </row>
    <row r="835" ht="14.25" customHeight="1">
      <c r="A835" s="2"/>
      <c r="B835" s="2"/>
      <c r="C835" s="2"/>
      <c r="D835" s="2"/>
      <c r="E835" s="2"/>
      <c r="F835" s="2"/>
      <c r="G835" s="4"/>
      <c r="H835" s="4"/>
      <c r="I835" s="2"/>
      <c r="J835" s="2"/>
      <c r="K835" s="2"/>
      <c r="L835" s="2"/>
      <c r="M835" s="2"/>
      <c r="N835" s="2"/>
      <c r="O835" s="2"/>
      <c r="P835" s="2"/>
      <c r="Q835" s="2"/>
      <c r="R835" s="2"/>
      <c r="S835" s="2"/>
      <c r="T835" s="2"/>
      <c r="U835" s="2"/>
      <c r="V835" s="2"/>
      <c r="W835" s="2"/>
      <c r="X835" s="2"/>
      <c r="Y835" s="2"/>
      <c r="Z835" s="2"/>
    </row>
    <row r="836" ht="14.25" customHeight="1">
      <c r="A836" s="2"/>
      <c r="B836" s="2"/>
      <c r="C836" s="2"/>
      <c r="D836" s="2"/>
      <c r="E836" s="2"/>
      <c r="F836" s="2"/>
      <c r="G836" s="4"/>
      <c r="H836" s="4"/>
      <c r="I836" s="2"/>
      <c r="J836" s="2"/>
      <c r="K836" s="2"/>
      <c r="L836" s="2"/>
      <c r="M836" s="2"/>
      <c r="N836" s="2"/>
      <c r="O836" s="2"/>
      <c r="P836" s="2"/>
      <c r="Q836" s="2"/>
      <c r="R836" s="2"/>
      <c r="S836" s="2"/>
      <c r="T836" s="2"/>
      <c r="U836" s="2"/>
      <c r="V836" s="2"/>
      <c r="W836" s="2"/>
      <c r="X836" s="2"/>
      <c r="Y836" s="2"/>
      <c r="Z836" s="2"/>
    </row>
    <row r="837" ht="14.25" customHeight="1">
      <c r="A837" s="2"/>
      <c r="B837" s="2"/>
      <c r="C837" s="2"/>
      <c r="D837" s="2"/>
      <c r="E837" s="2"/>
      <c r="F837" s="2"/>
      <c r="G837" s="4"/>
      <c r="H837" s="4"/>
      <c r="I837" s="2"/>
      <c r="J837" s="2"/>
      <c r="K837" s="2"/>
      <c r="L837" s="2"/>
      <c r="M837" s="2"/>
      <c r="N837" s="2"/>
      <c r="O837" s="2"/>
      <c r="P837" s="2"/>
      <c r="Q837" s="2"/>
      <c r="R837" s="2"/>
      <c r="S837" s="2"/>
      <c r="T837" s="2"/>
      <c r="U837" s="2"/>
      <c r="V837" s="2"/>
      <c r="W837" s="2"/>
      <c r="X837" s="2"/>
      <c r="Y837" s="2"/>
      <c r="Z837" s="2"/>
    </row>
    <row r="838" ht="14.25" customHeight="1">
      <c r="A838" s="2"/>
      <c r="B838" s="2"/>
      <c r="C838" s="2"/>
      <c r="D838" s="2"/>
      <c r="E838" s="2"/>
      <c r="F838" s="2"/>
      <c r="G838" s="4"/>
      <c r="H838" s="4"/>
      <c r="I838" s="2"/>
      <c r="J838" s="2"/>
      <c r="K838" s="2"/>
      <c r="L838" s="2"/>
      <c r="M838" s="2"/>
      <c r="N838" s="2"/>
      <c r="O838" s="2"/>
      <c r="P838" s="2"/>
      <c r="Q838" s="2"/>
      <c r="R838" s="2"/>
      <c r="S838" s="2"/>
      <c r="T838" s="2"/>
      <c r="U838" s="2"/>
      <c r="V838" s="2"/>
      <c r="W838" s="2"/>
      <c r="X838" s="2"/>
      <c r="Y838" s="2"/>
      <c r="Z838" s="2"/>
    </row>
    <row r="839" ht="14.25" customHeight="1">
      <c r="A839" s="2"/>
      <c r="B839" s="2"/>
      <c r="C839" s="2"/>
      <c r="D839" s="2"/>
      <c r="E839" s="2"/>
      <c r="F839" s="2"/>
      <c r="G839" s="4"/>
      <c r="H839" s="4"/>
      <c r="I839" s="2"/>
      <c r="J839" s="2"/>
      <c r="K839" s="2"/>
      <c r="L839" s="2"/>
      <c r="M839" s="2"/>
      <c r="N839" s="2"/>
      <c r="O839" s="2"/>
      <c r="P839" s="2"/>
      <c r="Q839" s="2"/>
      <c r="R839" s="2"/>
      <c r="S839" s="2"/>
      <c r="T839" s="2"/>
      <c r="U839" s="2"/>
      <c r="V839" s="2"/>
      <c r="W839" s="2"/>
      <c r="X839" s="2"/>
      <c r="Y839" s="2"/>
      <c r="Z839" s="2"/>
    </row>
    <row r="840" ht="14.25" customHeight="1">
      <c r="A840" s="2"/>
      <c r="B840" s="2"/>
      <c r="C840" s="2"/>
      <c r="D840" s="2"/>
      <c r="E840" s="2"/>
      <c r="F840" s="2"/>
      <c r="G840" s="4"/>
      <c r="H840" s="4"/>
      <c r="I840" s="2"/>
      <c r="J840" s="2"/>
      <c r="K840" s="2"/>
      <c r="L840" s="2"/>
      <c r="M840" s="2"/>
      <c r="N840" s="2"/>
      <c r="O840" s="2"/>
      <c r="P840" s="2"/>
      <c r="Q840" s="2"/>
      <c r="R840" s="2"/>
      <c r="S840" s="2"/>
      <c r="T840" s="2"/>
      <c r="U840" s="2"/>
      <c r="V840" s="2"/>
      <c r="W840" s="2"/>
      <c r="X840" s="2"/>
      <c r="Y840" s="2"/>
      <c r="Z840" s="2"/>
    </row>
    <row r="841" ht="14.25" customHeight="1">
      <c r="A841" s="2"/>
      <c r="B841" s="2"/>
      <c r="C841" s="2"/>
      <c r="D841" s="2"/>
      <c r="E841" s="2"/>
      <c r="F841" s="2"/>
      <c r="G841" s="4"/>
      <c r="H841" s="4"/>
      <c r="I841" s="2"/>
      <c r="J841" s="2"/>
      <c r="K841" s="2"/>
      <c r="L841" s="2"/>
      <c r="M841" s="2"/>
      <c r="N841" s="2"/>
      <c r="O841" s="2"/>
      <c r="P841" s="2"/>
      <c r="Q841" s="2"/>
      <c r="R841" s="2"/>
      <c r="S841" s="2"/>
      <c r="T841" s="2"/>
      <c r="U841" s="2"/>
      <c r="V841" s="2"/>
      <c r="W841" s="2"/>
      <c r="X841" s="2"/>
      <c r="Y841" s="2"/>
      <c r="Z841" s="2"/>
    </row>
    <row r="842" ht="14.25" customHeight="1">
      <c r="A842" s="2"/>
      <c r="B842" s="2"/>
      <c r="C842" s="2"/>
      <c r="D842" s="2"/>
      <c r="E842" s="2"/>
      <c r="F842" s="2"/>
      <c r="G842" s="4"/>
      <c r="H842" s="4"/>
      <c r="I842" s="2"/>
      <c r="J842" s="2"/>
      <c r="K842" s="2"/>
      <c r="L842" s="2"/>
      <c r="M842" s="2"/>
      <c r="N842" s="2"/>
      <c r="O842" s="2"/>
      <c r="P842" s="2"/>
      <c r="Q842" s="2"/>
      <c r="R842" s="2"/>
      <c r="S842" s="2"/>
      <c r="T842" s="2"/>
      <c r="U842" s="2"/>
      <c r="V842" s="2"/>
      <c r="W842" s="2"/>
      <c r="X842" s="2"/>
      <c r="Y842" s="2"/>
      <c r="Z842" s="2"/>
    </row>
    <row r="843" ht="14.25" customHeight="1">
      <c r="A843" s="2"/>
      <c r="B843" s="2"/>
      <c r="C843" s="2"/>
      <c r="D843" s="2"/>
      <c r="E843" s="2"/>
      <c r="F843" s="2"/>
      <c r="G843" s="4"/>
      <c r="H843" s="4"/>
      <c r="I843" s="2"/>
      <c r="J843" s="2"/>
      <c r="K843" s="2"/>
      <c r="L843" s="2"/>
      <c r="M843" s="2"/>
      <c r="N843" s="2"/>
      <c r="O843" s="2"/>
      <c r="P843" s="2"/>
      <c r="Q843" s="2"/>
      <c r="R843" s="2"/>
      <c r="S843" s="2"/>
      <c r="T843" s="2"/>
      <c r="U843" s="2"/>
      <c r="V843" s="2"/>
      <c r="W843" s="2"/>
      <c r="X843" s="2"/>
      <c r="Y843" s="2"/>
      <c r="Z843" s="2"/>
    </row>
    <row r="844" ht="14.25" customHeight="1">
      <c r="A844" s="2"/>
      <c r="B844" s="2"/>
      <c r="C844" s="2"/>
      <c r="D844" s="2"/>
      <c r="E844" s="2"/>
      <c r="F844" s="2"/>
      <c r="G844" s="4"/>
      <c r="H844" s="4"/>
      <c r="I844" s="2"/>
      <c r="J844" s="2"/>
      <c r="K844" s="2"/>
      <c r="L844" s="2"/>
      <c r="M844" s="2"/>
      <c r="N844" s="2"/>
      <c r="O844" s="2"/>
      <c r="P844" s="2"/>
      <c r="Q844" s="2"/>
      <c r="R844" s="2"/>
      <c r="S844" s="2"/>
      <c r="T844" s="2"/>
      <c r="U844" s="2"/>
      <c r="V844" s="2"/>
      <c r="W844" s="2"/>
      <c r="X844" s="2"/>
      <c r="Y844" s="2"/>
      <c r="Z844" s="2"/>
    </row>
    <row r="845" ht="14.25" customHeight="1">
      <c r="A845" s="2"/>
      <c r="B845" s="2"/>
      <c r="C845" s="2"/>
      <c r="D845" s="2"/>
      <c r="E845" s="2"/>
      <c r="F845" s="2"/>
      <c r="G845" s="4"/>
      <c r="H845" s="4"/>
      <c r="I845" s="2"/>
      <c r="J845" s="2"/>
      <c r="K845" s="2"/>
      <c r="L845" s="2"/>
      <c r="M845" s="2"/>
      <c r="N845" s="2"/>
      <c r="O845" s="2"/>
      <c r="P845" s="2"/>
      <c r="Q845" s="2"/>
      <c r="R845" s="2"/>
      <c r="S845" s="2"/>
      <c r="T845" s="2"/>
      <c r="U845" s="2"/>
      <c r="V845" s="2"/>
      <c r="W845" s="2"/>
      <c r="X845" s="2"/>
      <c r="Y845" s="2"/>
      <c r="Z845" s="2"/>
    </row>
    <row r="846" ht="14.25" customHeight="1">
      <c r="A846" s="2"/>
      <c r="B846" s="2"/>
      <c r="C846" s="2"/>
      <c r="D846" s="2"/>
      <c r="E846" s="2"/>
      <c r="F846" s="2"/>
      <c r="G846" s="4"/>
      <c r="H846" s="4"/>
      <c r="I846" s="2"/>
      <c r="J846" s="2"/>
      <c r="K846" s="2"/>
      <c r="L846" s="2"/>
      <c r="M846" s="2"/>
      <c r="N846" s="2"/>
      <c r="O846" s="2"/>
      <c r="P846" s="2"/>
      <c r="Q846" s="2"/>
      <c r="R846" s="2"/>
      <c r="S846" s="2"/>
      <c r="T846" s="2"/>
      <c r="U846" s="2"/>
      <c r="V846" s="2"/>
      <c r="W846" s="2"/>
      <c r="X846" s="2"/>
      <c r="Y846" s="2"/>
      <c r="Z846" s="2"/>
    </row>
    <row r="847" ht="14.25" customHeight="1">
      <c r="A847" s="2"/>
      <c r="B847" s="2"/>
      <c r="C847" s="2"/>
      <c r="D847" s="2"/>
      <c r="E847" s="2"/>
      <c r="F847" s="2"/>
      <c r="G847" s="4"/>
      <c r="H847" s="4"/>
      <c r="I847" s="2"/>
      <c r="J847" s="2"/>
      <c r="K847" s="2"/>
      <c r="L847" s="2"/>
      <c r="M847" s="2"/>
      <c r="N847" s="2"/>
      <c r="O847" s="2"/>
      <c r="P847" s="2"/>
      <c r="Q847" s="2"/>
      <c r="R847" s="2"/>
      <c r="S847" s="2"/>
      <c r="T847" s="2"/>
      <c r="U847" s="2"/>
      <c r="V847" s="2"/>
      <c r="W847" s="2"/>
      <c r="X847" s="2"/>
      <c r="Y847" s="2"/>
      <c r="Z847" s="2"/>
    </row>
    <row r="848" ht="14.25" customHeight="1">
      <c r="A848" s="2"/>
      <c r="B848" s="2"/>
      <c r="C848" s="2"/>
      <c r="D848" s="2"/>
      <c r="E848" s="2"/>
      <c r="F848" s="2"/>
      <c r="G848" s="4"/>
      <c r="H848" s="4"/>
      <c r="I848" s="2"/>
      <c r="J848" s="2"/>
      <c r="K848" s="2"/>
      <c r="L848" s="2"/>
      <c r="M848" s="2"/>
      <c r="N848" s="2"/>
      <c r="O848" s="2"/>
      <c r="P848" s="2"/>
      <c r="Q848" s="2"/>
      <c r="R848" s="2"/>
      <c r="S848" s="2"/>
      <c r="T848" s="2"/>
      <c r="U848" s="2"/>
      <c r="V848" s="2"/>
      <c r="W848" s="2"/>
      <c r="X848" s="2"/>
      <c r="Y848" s="2"/>
      <c r="Z848" s="2"/>
    </row>
    <row r="849" ht="14.25" customHeight="1">
      <c r="A849" s="2"/>
      <c r="B849" s="2"/>
      <c r="C849" s="2"/>
      <c r="D849" s="2"/>
      <c r="E849" s="2"/>
      <c r="F849" s="2"/>
      <c r="G849" s="4"/>
      <c r="H849" s="4"/>
      <c r="I849" s="2"/>
      <c r="J849" s="2"/>
      <c r="K849" s="2"/>
      <c r="L849" s="2"/>
      <c r="M849" s="2"/>
      <c r="N849" s="2"/>
      <c r="O849" s="2"/>
      <c r="P849" s="2"/>
      <c r="Q849" s="2"/>
      <c r="R849" s="2"/>
      <c r="S849" s="2"/>
      <c r="T849" s="2"/>
      <c r="U849" s="2"/>
      <c r="V849" s="2"/>
      <c r="W849" s="2"/>
      <c r="X849" s="2"/>
      <c r="Y849" s="2"/>
      <c r="Z849" s="2"/>
    </row>
    <row r="850" ht="14.25" customHeight="1">
      <c r="A850" s="2"/>
      <c r="B850" s="2"/>
      <c r="C850" s="2"/>
      <c r="D850" s="2"/>
      <c r="E850" s="2"/>
      <c r="F850" s="2"/>
      <c r="G850" s="4"/>
      <c r="H850" s="4"/>
      <c r="I850" s="2"/>
      <c r="J850" s="2"/>
      <c r="K850" s="2"/>
      <c r="L850" s="2"/>
      <c r="M850" s="2"/>
      <c r="N850" s="2"/>
      <c r="O850" s="2"/>
      <c r="P850" s="2"/>
      <c r="Q850" s="2"/>
      <c r="R850" s="2"/>
      <c r="S850" s="2"/>
      <c r="T850" s="2"/>
      <c r="U850" s="2"/>
      <c r="V850" s="2"/>
      <c r="W850" s="2"/>
      <c r="X850" s="2"/>
      <c r="Y850" s="2"/>
      <c r="Z850" s="2"/>
    </row>
    <row r="851" ht="14.25" customHeight="1">
      <c r="A851" s="2"/>
      <c r="B851" s="2"/>
      <c r="C851" s="2"/>
      <c r="D851" s="2"/>
      <c r="E851" s="2"/>
      <c r="F851" s="2"/>
      <c r="G851" s="4"/>
      <c r="H851" s="4"/>
      <c r="I851" s="2"/>
      <c r="J851" s="2"/>
      <c r="K851" s="2"/>
      <c r="L851" s="2"/>
      <c r="M851" s="2"/>
      <c r="N851" s="2"/>
      <c r="O851" s="2"/>
      <c r="P851" s="2"/>
      <c r="Q851" s="2"/>
      <c r="R851" s="2"/>
      <c r="S851" s="2"/>
      <c r="T851" s="2"/>
      <c r="U851" s="2"/>
      <c r="V851" s="2"/>
      <c r="W851" s="2"/>
      <c r="X851" s="2"/>
      <c r="Y851" s="2"/>
      <c r="Z851" s="2"/>
    </row>
    <row r="852" ht="14.25" customHeight="1">
      <c r="A852" s="2"/>
      <c r="B852" s="2"/>
      <c r="C852" s="2"/>
      <c r="D852" s="2"/>
      <c r="E852" s="2"/>
      <c r="F852" s="2"/>
      <c r="G852" s="4"/>
      <c r="H852" s="4"/>
      <c r="I852" s="2"/>
      <c r="J852" s="2"/>
      <c r="K852" s="2"/>
      <c r="L852" s="2"/>
      <c r="M852" s="2"/>
      <c r="N852" s="2"/>
      <c r="O852" s="2"/>
      <c r="P852" s="2"/>
      <c r="Q852" s="2"/>
      <c r="R852" s="2"/>
      <c r="S852" s="2"/>
      <c r="T852" s="2"/>
      <c r="U852" s="2"/>
      <c r="V852" s="2"/>
      <c r="W852" s="2"/>
      <c r="X852" s="2"/>
      <c r="Y852" s="2"/>
      <c r="Z852" s="2"/>
    </row>
    <row r="853" ht="14.25" customHeight="1">
      <c r="A853" s="2"/>
      <c r="B853" s="2"/>
      <c r="C853" s="2"/>
      <c r="D853" s="2"/>
      <c r="E853" s="2"/>
      <c r="F853" s="2"/>
      <c r="G853" s="4"/>
      <c r="H853" s="4"/>
      <c r="I853" s="2"/>
      <c r="J853" s="2"/>
      <c r="K853" s="2"/>
      <c r="L853" s="2"/>
      <c r="M853" s="2"/>
      <c r="N853" s="2"/>
      <c r="O853" s="2"/>
      <c r="P853" s="2"/>
      <c r="Q853" s="2"/>
      <c r="R853" s="2"/>
      <c r="S853" s="2"/>
      <c r="T853" s="2"/>
      <c r="U853" s="2"/>
      <c r="V853" s="2"/>
      <c r="W853" s="2"/>
      <c r="X853" s="2"/>
      <c r="Y853" s="2"/>
      <c r="Z853" s="2"/>
    </row>
    <row r="854" ht="14.25" customHeight="1">
      <c r="A854" s="2"/>
      <c r="B854" s="2"/>
      <c r="C854" s="2"/>
      <c r="D854" s="2"/>
      <c r="E854" s="2"/>
      <c r="F854" s="2"/>
      <c r="G854" s="4"/>
      <c r="H854" s="4"/>
      <c r="I854" s="2"/>
      <c r="J854" s="2"/>
      <c r="K854" s="2"/>
      <c r="L854" s="2"/>
      <c r="M854" s="2"/>
      <c r="N854" s="2"/>
      <c r="O854" s="2"/>
      <c r="P854" s="2"/>
      <c r="Q854" s="2"/>
      <c r="R854" s="2"/>
      <c r="S854" s="2"/>
      <c r="T854" s="2"/>
      <c r="U854" s="2"/>
      <c r="V854" s="2"/>
      <c r="W854" s="2"/>
      <c r="X854" s="2"/>
      <c r="Y854" s="2"/>
      <c r="Z854" s="2"/>
    </row>
    <row r="855" ht="14.25" customHeight="1">
      <c r="A855" s="2"/>
      <c r="B855" s="2"/>
      <c r="C855" s="2"/>
      <c r="D855" s="2"/>
      <c r="E855" s="2"/>
      <c r="F855" s="2"/>
      <c r="G855" s="4"/>
      <c r="H855" s="4"/>
      <c r="I855" s="2"/>
      <c r="J855" s="2"/>
      <c r="K855" s="2"/>
      <c r="L855" s="2"/>
      <c r="M855" s="2"/>
      <c r="N855" s="2"/>
      <c r="O855" s="2"/>
      <c r="P855" s="2"/>
      <c r="Q855" s="2"/>
      <c r="R855" s="2"/>
      <c r="S855" s="2"/>
      <c r="T855" s="2"/>
      <c r="U855" s="2"/>
      <c r="V855" s="2"/>
      <c r="W855" s="2"/>
      <c r="X855" s="2"/>
      <c r="Y855" s="2"/>
      <c r="Z855" s="2"/>
    </row>
    <row r="856" ht="14.25" customHeight="1">
      <c r="A856" s="2"/>
      <c r="B856" s="2"/>
      <c r="C856" s="2"/>
      <c r="D856" s="2"/>
      <c r="E856" s="2"/>
      <c r="F856" s="2"/>
      <c r="G856" s="4"/>
      <c r="H856" s="4"/>
      <c r="I856" s="2"/>
      <c r="J856" s="2"/>
      <c r="K856" s="2"/>
      <c r="L856" s="2"/>
      <c r="M856" s="2"/>
      <c r="N856" s="2"/>
      <c r="O856" s="2"/>
      <c r="P856" s="2"/>
      <c r="Q856" s="2"/>
      <c r="R856" s="2"/>
      <c r="S856" s="2"/>
      <c r="T856" s="2"/>
      <c r="U856" s="2"/>
      <c r="V856" s="2"/>
      <c r="W856" s="2"/>
      <c r="X856" s="2"/>
      <c r="Y856" s="2"/>
      <c r="Z856" s="2"/>
    </row>
    <row r="857" ht="14.25" customHeight="1">
      <c r="A857" s="2"/>
      <c r="B857" s="2"/>
      <c r="C857" s="2"/>
      <c r="D857" s="2"/>
      <c r="E857" s="2"/>
      <c r="F857" s="2"/>
      <c r="G857" s="4"/>
      <c r="H857" s="4"/>
      <c r="I857" s="2"/>
      <c r="J857" s="2"/>
      <c r="K857" s="2"/>
      <c r="L857" s="2"/>
      <c r="M857" s="2"/>
      <c r="N857" s="2"/>
      <c r="O857" s="2"/>
      <c r="P857" s="2"/>
      <c r="Q857" s="2"/>
      <c r="R857" s="2"/>
      <c r="S857" s="2"/>
      <c r="T857" s="2"/>
      <c r="U857" s="2"/>
      <c r="V857" s="2"/>
      <c r="W857" s="2"/>
      <c r="X857" s="2"/>
      <c r="Y857" s="2"/>
      <c r="Z857" s="2"/>
    </row>
    <row r="858" ht="14.25" customHeight="1">
      <c r="A858" s="2"/>
      <c r="B858" s="2"/>
      <c r="C858" s="2"/>
      <c r="D858" s="2"/>
      <c r="E858" s="2"/>
      <c r="F858" s="2"/>
      <c r="G858" s="4"/>
      <c r="H858" s="4"/>
      <c r="I858" s="2"/>
      <c r="J858" s="2"/>
      <c r="K858" s="2"/>
      <c r="L858" s="2"/>
      <c r="M858" s="2"/>
      <c r="N858" s="2"/>
      <c r="O858" s="2"/>
      <c r="P858" s="2"/>
      <c r="Q858" s="2"/>
      <c r="R858" s="2"/>
      <c r="S858" s="2"/>
      <c r="T858" s="2"/>
      <c r="U858" s="2"/>
      <c r="V858" s="2"/>
      <c r="W858" s="2"/>
      <c r="X858" s="2"/>
      <c r="Y858" s="2"/>
      <c r="Z858" s="2"/>
    </row>
    <row r="859" ht="14.25" customHeight="1">
      <c r="A859" s="2"/>
      <c r="B859" s="2"/>
      <c r="C859" s="2"/>
      <c r="D859" s="2"/>
      <c r="E859" s="2"/>
      <c r="F859" s="2"/>
      <c r="G859" s="4"/>
      <c r="H859" s="4"/>
      <c r="I859" s="2"/>
      <c r="J859" s="2"/>
      <c r="K859" s="2"/>
      <c r="L859" s="2"/>
      <c r="M859" s="2"/>
      <c r="N859" s="2"/>
      <c r="O859" s="2"/>
      <c r="P859" s="2"/>
      <c r="Q859" s="2"/>
      <c r="R859" s="2"/>
      <c r="S859" s="2"/>
      <c r="T859" s="2"/>
      <c r="U859" s="2"/>
      <c r="V859" s="2"/>
      <c r="W859" s="2"/>
      <c r="X859" s="2"/>
      <c r="Y859" s="2"/>
      <c r="Z859" s="2"/>
    </row>
    <row r="860" ht="14.25" customHeight="1">
      <c r="A860" s="2"/>
      <c r="B860" s="2"/>
      <c r="C860" s="2"/>
      <c r="D860" s="2"/>
      <c r="E860" s="2"/>
      <c r="F860" s="2"/>
      <c r="G860" s="4"/>
      <c r="H860" s="4"/>
      <c r="I860" s="2"/>
      <c r="J860" s="2"/>
      <c r="K860" s="2"/>
      <c r="L860" s="2"/>
      <c r="M860" s="2"/>
      <c r="N860" s="2"/>
      <c r="O860" s="2"/>
      <c r="P860" s="2"/>
      <c r="Q860" s="2"/>
      <c r="R860" s="2"/>
      <c r="S860" s="2"/>
      <c r="T860" s="2"/>
      <c r="U860" s="2"/>
      <c r="V860" s="2"/>
      <c r="W860" s="2"/>
      <c r="X860" s="2"/>
      <c r="Y860" s="2"/>
      <c r="Z860" s="2"/>
    </row>
    <row r="861" ht="14.25" customHeight="1">
      <c r="A861" s="2"/>
      <c r="B861" s="2"/>
      <c r="C861" s="2"/>
      <c r="D861" s="2"/>
      <c r="E861" s="2"/>
      <c r="F861" s="2"/>
      <c r="G861" s="4"/>
      <c r="H861" s="4"/>
      <c r="I861" s="2"/>
      <c r="J861" s="2"/>
      <c r="K861" s="2"/>
      <c r="L861" s="2"/>
      <c r="M861" s="2"/>
      <c r="N861" s="2"/>
      <c r="O861" s="2"/>
      <c r="P861" s="2"/>
      <c r="Q861" s="2"/>
      <c r="R861" s="2"/>
      <c r="S861" s="2"/>
      <c r="T861" s="2"/>
      <c r="U861" s="2"/>
      <c r="V861" s="2"/>
      <c r="W861" s="2"/>
      <c r="X861" s="2"/>
      <c r="Y861" s="2"/>
      <c r="Z861" s="2"/>
    </row>
    <row r="862" ht="14.25" customHeight="1">
      <c r="A862" s="2"/>
      <c r="B862" s="2"/>
      <c r="C862" s="2"/>
      <c r="D862" s="2"/>
      <c r="E862" s="2"/>
      <c r="F862" s="2"/>
      <c r="G862" s="4"/>
      <c r="H862" s="4"/>
      <c r="I862" s="2"/>
      <c r="J862" s="2"/>
      <c r="K862" s="2"/>
      <c r="L862" s="2"/>
      <c r="M862" s="2"/>
      <c r="N862" s="2"/>
      <c r="O862" s="2"/>
      <c r="P862" s="2"/>
      <c r="Q862" s="2"/>
      <c r="R862" s="2"/>
      <c r="S862" s="2"/>
      <c r="T862" s="2"/>
      <c r="U862" s="2"/>
      <c r="V862" s="2"/>
      <c r="W862" s="2"/>
      <c r="X862" s="2"/>
      <c r="Y862" s="2"/>
      <c r="Z862" s="2"/>
    </row>
    <row r="863" ht="14.25" customHeight="1">
      <c r="A863" s="2"/>
      <c r="B863" s="2"/>
      <c r="C863" s="2"/>
      <c r="D863" s="2"/>
      <c r="E863" s="2"/>
      <c r="F863" s="2"/>
      <c r="G863" s="4"/>
      <c r="H863" s="4"/>
      <c r="I863" s="2"/>
      <c r="J863" s="2"/>
      <c r="K863" s="2"/>
      <c r="L863" s="2"/>
      <c r="M863" s="2"/>
      <c r="N863" s="2"/>
      <c r="O863" s="2"/>
      <c r="P863" s="2"/>
      <c r="Q863" s="2"/>
      <c r="R863" s="2"/>
      <c r="S863" s="2"/>
      <c r="T863" s="2"/>
      <c r="U863" s="2"/>
      <c r="V863" s="2"/>
      <c r="W863" s="2"/>
      <c r="X863" s="2"/>
      <c r="Y863" s="2"/>
      <c r="Z863" s="2"/>
    </row>
    <row r="864" ht="14.25" customHeight="1">
      <c r="A864" s="2"/>
      <c r="B864" s="2"/>
      <c r="C864" s="2"/>
      <c r="D864" s="2"/>
      <c r="E864" s="2"/>
      <c r="F864" s="2"/>
      <c r="G864" s="4"/>
      <c r="H864" s="4"/>
      <c r="I864" s="2"/>
      <c r="J864" s="2"/>
      <c r="K864" s="2"/>
      <c r="L864" s="2"/>
      <c r="M864" s="2"/>
      <c r="N864" s="2"/>
      <c r="O864" s="2"/>
      <c r="P864" s="2"/>
      <c r="Q864" s="2"/>
      <c r="R864" s="2"/>
      <c r="S864" s="2"/>
      <c r="T864" s="2"/>
      <c r="U864" s="2"/>
      <c r="V864" s="2"/>
      <c r="W864" s="2"/>
      <c r="X864" s="2"/>
      <c r="Y864" s="2"/>
      <c r="Z864" s="2"/>
    </row>
    <row r="865" ht="14.25" customHeight="1">
      <c r="A865" s="2"/>
      <c r="B865" s="2"/>
      <c r="C865" s="2"/>
      <c r="D865" s="2"/>
      <c r="E865" s="2"/>
      <c r="F865" s="2"/>
      <c r="G865" s="4"/>
      <c r="H865" s="4"/>
      <c r="I865" s="2"/>
      <c r="J865" s="2"/>
      <c r="K865" s="2"/>
      <c r="L865" s="2"/>
      <c r="M865" s="2"/>
      <c r="N865" s="2"/>
      <c r="O865" s="2"/>
      <c r="P865" s="2"/>
      <c r="Q865" s="2"/>
      <c r="R865" s="2"/>
      <c r="S865" s="2"/>
      <c r="T865" s="2"/>
      <c r="U865" s="2"/>
      <c r="V865" s="2"/>
      <c r="W865" s="2"/>
      <c r="X865" s="2"/>
      <c r="Y865" s="2"/>
      <c r="Z865" s="2"/>
    </row>
    <row r="866" ht="14.25" customHeight="1">
      <c r="A866" s="2"/>
      <c r="B866" s="2"/>
      <c r="C866" s="2"/>
      <c r="D866" s="2"/>
      <c r="E866" s="2"/>
      <c r="F866" s="2"/>
      <c r="G866" s="4"/>
      <c r="H866" s="4"/>
      <c r="I866" s="2"/>
      <c r="J866" s="2"/>
      <c r="K866" s="2"/>
      <c r="L866" s="2"/>
      <c r="M866" s="2"/>
      <c r="N866" s="2"/>
      <c r="O866" s="2"/>
      <c r="P866" s="2"/>
      <c r="Q866" s="2"/>
      <c r="R866" s="2"/>
      <c r="S866" s="2"/>
      <c r="T866" s="2"/>
      <c r="U866" s="2"/>
      <c r="V866" s="2"/>
      <c r="W866" s="2"/>
      <c r="X866" s="2"/>
      <c r="Y866" s="2"/>
      <c r="Z866" s="2"/>
    </row>
    <row r="867" ht="14.25" customHeight="1">
      <c r="A867" s="2"/>
      <c r="B867" s="2"/>
      <c r="C867" s="2"/>
      <c r="D867" s="2"/>
      <c r="E867" s="2"/>
      <c r="F867" s="2"/>
      <c r="G867" s="4"/>
      <c r="H867" s="4"/>
      <c r="I867" s="2"/>
      <c r="J867" s="2"/>
      <c r="K867" s="2"/>
      <c r="L867" s="2"/>
      <c r="M867" s="2"/>
      <c r="N867" s="2"/>
      <c r="O867" s="2"/>
      <c r="P867" s="2"/>
      <c r="Q867" s="2"/>
      <c r="R867" s="2"/>
      <c r="S867" s="2"/>
      <c r="T867" s="2"/>
      <c r="U867" s="2"/>
      <c r="V867" s="2"/>
      <c r="W867" s="2"/>
      <c r="X867" s="2"/>
      <c r="Y867" s="2"/>
      <c r="Z867" s="2"/>
    </row>
    <row r="868" ht="14.25" customHeight="1">
      <c r="A868" s="2"/>
      <c r="B868" s="2"/>
      <c r="C868" s="2"/>
      <c r="D868" s="2"/>
      <c r="E868" s="2"/>
      <c r="F868" s="2"/>
      <c r="G868" s="4"/>
      <c r="H868" s="4"/>
      <c r="I868" s="2"/>
      <c r="J868" s="2"/>
      <c r="K868" s="2"/>
      <c r="L868" s="2"/>
      <c r="M868" s="2"/>
      <c r="N868" s="2"/>
      <c r="O868" s="2"/>
      <c r="P868" s="2"/>
      <c r="Q868" s="2"/>
      <c r="R868" s="2"/>
      <c r="S868" s="2"/>
      <c r="T868" s="2"/>
      <c r="U868" s="2"/>
      <c r="V868" s="2"/>
      <c r="W868" s="2"/>
      <c r="X868" s="2"/>
      <c r="Y868" s="2"/>
      <c r="Z868" s="2"/>
    </row>
    <row r="869" ht="14.25" customHeight="1">
      <c r="A869" s="2"/>
      <c r="B869" s="2"/>
      <c r="C869" s="2"/>
      <c r="D869" s="2"/>
      <c r="E869" s="2"/>
      <c r="F869" s="2"/>
      <c r="G869" s="4"/>
      <c r="H869" s="4"/>
      <c r="I869" s="2"/>
      <c r="J869" s="2"/>
      <c r="K869" s="2"/>
      <c r="L869" s="2"/>
      <c r="M869" s="2"/>
      <c r="N869" s="2"/>
      <c r="O869" s="2"/>
      <c r="P869" s="2"/>
      <c r="Q869" s="2"/>
      <c r="R869" s="2"/>
      <c r="S869" s="2"/>
      <c r="T869" s="2"/>
      <c r="U869" s="2"/>
      <c r="V869" s="2"/>
      <c r="W869" s="2"/>
      <c r="X869" s="2"/>
      <c r="Y869" s="2"/>
      <c r="Z869" s="2"/>
    </row>
    <row r="870" ht="14.25" customHeight="1">
      <c r="A870" s="2"/>
      <c r="B870" s="2"/>
      <c r="C870" s="2"/>
      <c r="D870" s="2"/>
      <c r="E870" s="2"/>
      <c r="F870" s="2"/>
      <c r="G870" s="4"/>
      <c r="H870" s="4"/>
      <c r="I870" s="2"/>
      <c r="J870" s="2"/>
      <c r="K870" s="2"/>
      <c r="L870" s="2"/>
      <c r="M870" s="2"/>
      <c r="N870" s="2"/>
      <c r="O870" s="2"/>
      <c r="P870" s="2"/>
      <c r="Q870" s="2"/>
      <c r="R870" s="2"/>
      <c r="S870" s="2"/>
      <c r="T870" s="2"/>
      <c r="U870" s="2"/>
      <c r="V870" s="2"/>
      <c r="W870" s="2"/>
      <c r="X870" s="2"/>
      <c r="Y870" s="2"/>
      <c r="Z870" s="2"/>
    </row>
    <row r="871" ht="14.25" customHeight="1">
      <c r="A871" s="2"/>
      <c r="B871" s="2"/>
      <c r="C871" s="2"/>
      <c r="D871" s="2"/>
      <c r="E871" s="2"/>
      <c r="F871" s="2"/>
      <c r="G871" s="4"/>
      <c r="H871" s="4"/>
      <c r="I871" s="2"/>
      <c r="J871" s="2"/>
      <c r="K871" s="2"/>
      <c r="L871" s="2"/>
      <c r="M871" s="2"/>
      <c r="N871" s="2"/>
      <c r="O871" s="2"/>
      <c r="P871" s="2"/>
      <c r="Q871" s="2"/>
      <c r="R871" s="2"/>
      <c r="S871" s="2"/>
      <c r="T871" s="2"/>
      <c r="U871" s="2"/>
      <c r="V871" s="2"/>
      <c r="W871" s="2"/>
      <c r="X871" s="2"/>
      <c r="Y871" s="2"/>
      <c r="Z871" s="2"/>
    </row>
    <row r="872" ht="14.25" customHeight="1">
      <c r="A872" s="2"/>
      <c r="B872" s="2"/>
      <c r="C872" s="2"/>
      <c r="D872" s="2"/>
      <c r="E872" s="2"/>
      <c r="F872" s="2"/>
      <c r="G872" s="4"/>
      <c r="H872" s="4"/>
      <c r="I872" s="2"/>
      <c r="J872" s="2"/>
      <c r="K872" s="2"/>
      <c r="L872" s="2"/>
      <c r="M872" s="2"/>
      <c r="N872" s="2"/>
      <c r="O872" s="2"/>
      <c r="P872" s="2"/>
      <c r="Q872" s="2"/>
      <c r="R872" s="2"/>
      <c r="S872" s="2"/>
      <c r="T872" s="2"/>
      <c r="U872" s="2"/>
      <c r="V872" s="2"/>
      <c r="W872" s="2"/>
      <c r="X872" s="2"/>
      <c r="Y872" s="2"/>
      <c r="Z872" s="2"/>
    </row>
    <row r="873" ht="14.25" customHeight="1">
      <c r="A873" s="2"/>
      <c r="B873" s="2"/>
      <c r="C873" s="2"/>
      <c r="D873" s="2"/>
      <c r="E873" s="2"/>
      <c r="F873" s="2"/>
      <c r="G873" s="4"/>
      <c r="H873" s="4"/>
      <c r="I873" s="2"/>
      <c r="J873" s="2"/>
      <c r="K873" s="2"/>
      <c r="L873" s="2"/>
      <c r="M873" s="2"/>
      <c r="N873" s="2"/>
      <c r="O873" s="2"/>
      <c r="P873" s="2"/>
      <c r="Q873" s="2"/>
      <c r="R873" s="2"/>
      <c r="S873" s="2"/>
      <c r="T873" s="2"/>
      <c r="U873" s="2"/>
      <c r="V873" s="2"/>
      <c r="W873" s="2"/>
      <c r="X873" s="2"/>
      <c r="Y873" s="2"/>
      <c r="Z873" s="2"/>
    </row>
    <row r="874" ht="14.25" customHeight="1">
      <c r="A874" s="2"/>
      <c r="B874" s="2"/>
      <c r="C874" s="2"/>
      <c r="D874" s="2"/>
      <c r="E874" s="2"/>
      <c r="F874" s="2"/>
      <c r="G874" s="4"/>
      <c r="H874" s="4"/>
      <c r="I874" s="2"/>
      <c r="J874" s="2"/>
      <c r="K874" s="2"/>
      <c r="L874" s="2"/>
      <c r="M874" s="2"/>
      <c r="N874" s="2"/>
      <c r="O874" s="2"/>
      <c r="P874" s="2"/>
      <c r="Q874" s="2"/>
      <c r="R874" s="2"/>
      <c r="S874" s="2"/>
      <c r="T874" s="2"/>
      <c r="U874" s="2"/>
      <c r="V874" s="2"/>
      <c r="W874" s="2"/>
      <c r="X874" s="2"/>
      <c r="Y874" s="2"/>
      <c r="Z874" s="2"/>
    </row>
    <row r="875" ht="14.25" customHeight="1">
      <c r="A875" s="2"/>
      <c r="B875" s="2"/>
      <c r="C875" s="2"/>
      <c r="D875" s="2"/>
      <c r="E875" s="2"/>
      <c r="F875" s="2"/>
      <c r="G875" s="4"/>
      <c r="H875" s="4"/>
      <c r="I875" s="2"/>
      <c r="J875" s="2"/>
      <c r="K875" s="2"/>
      <c r="L875" s="2"/>
      <c r="M875" s="2"/>
      <c r="N875" s="2"/>
      <c r="O875" s="2"/>
      <c r="P875" s="2"/>
      <c r="Q875" s="2"/>
      <c r="R875" s="2"/>
      <c r="S875" s="2"/>
      <c r="T875" s="2"/>
      <c r="U875" s="2"/>
      <c r="V875" s="2"/>
      <c r="W875" s="2"/>
      <c r="X875" s="2"/>
      <c r="Y875" s="2"/>
      <c r="Z875" s="2"/>
    </row>
    <row r="876" ht="14.25" customHeight="1">
      <c r="A876" s="2"/>
      <c r="B876" s="2"/>
      <c r="C876" s="2"/>
      <c r="D876" s="2"/>
      <c r="E876" s="2"/>
      <c r="F876" s="2"/>
      <c r="G876" s="4"/>
      <c r="H876" s="4"/>
      <c r="I876" s="2"/>
      <c r="J876" s="2"/>
      <c r="K876" s="2"/>
      <c r="L876" s="2"/>
      <c r="M876" s="2"/>
      <c r="N876" s="2"/>
      <c r="O876" s="2"/>
      <c r="P876" s="2"/>
      <c r="Q876" s="2"/>
      <c r="R876" s="2"/>
      <c r="S876" s="2"/>
      <c r="T876" s="2"/>
      <c r="U876" s="2"/>
      <c r="V876" s="2"/>
      <c r="W876" s="2"/>
      <c r="X876" s="2"/>
      <c r="Y876" s="2"/>
      <c r="Z876" s="2"/>
    </row>
    <row r="877" ht="14.25" customHeight="1">
      <c r="A877" s="2"/>
      <c r="B877" s="2"/>
      <c r="C877" s="2"/>
      <c r="D877" s="2"/>
      <c r="E877" s="2"/>
      <c r="F877" s="2"/>
      <c r="G877" s="4"/>
      <c r="H877" s="4"/>
      <c r="I877" s="2"/>
      <c r="J877" s="2"/>
      <c r="K877" s="2"/>
      <c r="L877" s="2"/>
      <c r="M877" s="2"/>
      <c r="N877" s="2"/>
      <c r="O877" s="2"/>
      <c r="P877" s="2"/>
      <c r="Q877" s="2"/>
      <c r="R877" s="2"/>
      <c r="S877" s="2"/>
      <c r="T877" s="2"/>
      <c r="U877" s="2"/>
      <c r="V877" s="2"/>
      <c r="W877" s="2"/>
      <c r="X877" s="2"/>
      <c r="Y877" s="2"/>
      <c r="Z877" s="2"/>
    </row>
    <row r="878" ht="14.25" customHeight="1">
      <c r="A878" s="2"/>
      <c r="B878" s="2"/>
      <c r="C878" s="2"/>
      <c r="D878" s="2"/>
      <c r="E878" s="2"/>
      <c r="F878" s="2"/>
      <c r="G878" s="4"/>
      <c r="H878" s="4"/>
      <c r="I878" s="2"/>
      <c r="J878" s="2"/>
      <c r="K878" s="2"/>
      <c r="L878" s="2"/>
      <c r="M878" s="2"/>
      <c r="N878" s="2"/>
      <c r="O878" s="2"/>
      <c r="P878" s="2"/>
      <c r="Q878" s="2"/>
      <c r="R878" s="2"/>
      <c r="S878" s="2"/>
      <c r="T878" s="2"/>
      <c r="U878" s="2"/>
      <c r="V878" s="2"/>
      <c r="W878" s="2"/>
      <c r="X878" s="2"/>
      <c r="Y878" s="2"/>
      <c r="Z878" s="2"/>
    </row>
    <row r="879" ht="14.25" customHeight="1">
      <c r="A879" s="2"/>
      <c r="B879" s="2"/>
      <c r="C879" s="2"/>
      <c r="D879" s="2"/>
      <c r="E879" s="2"/>
      <c r="F879" s="2"/>
      <c r="G879" s="4"/>
      <c r="H879" s="4"/>
      <c r="I879" s="2"/>
      <c r="J879" s="2"/>
      <c r="K879" s="2"/>
      <c r="L879" s="2"/>
      <c r="M879" s="2"/>
      <c r="N879" s="2"/>
      <c r="O879" s="2"/>
      <c r="P879" s="2"/>
      <c r="Q879" s="2"/>
      <c r="R879" s="2"/>
      <c r="S879" s="2"/>
      <c r="T879" s="2"/>
      <c r="U879" s="2"/>
      <c r="V879" s="2"/>
      <c r="W879" s="2"/>
      <c r="X879" s="2"/>
      <c r="Y879" s="2"/>
      <c r="Z879" s="2"/>
    </row>
    <row r="880" ht="14.25" customHeight="1">
      <c r="A880" s="2"/>
      <c r="B880" s="2"/>
      <c r="C880" s="2"/>
      <c r="D880" s="2"/>
      <c r="E880" s="2"/>
      <c r="F880" s="2"/>
      <c r="G880" s="4"/>
      <c r="H880" s="4"/>
      <c r="I880" s="2"/>
      <c r="J880" s="2"/>
      <c r="K880" s="2"/>
      <c r="L880" s="2"/>
      <c r="M880" s="2"/>
      <c r="N880" s="2"/>
      <c r="O880" s="2"/>
      <c r="P880" s="2"/>
      <c r="Q880" s="2"/>
      <c r="R880" s="2"/>
      <c r="S880" s="2"/>
      <c r="T880" s="2"/>
      <c r="U880" s="2"/>
      <c r="V880" s="2"/>
      <c r="W880" s="2"/>
      <c r="X880" s="2"/>
      <c r="Y880" s="2"/>
      <c r="Z880" s="2"/>
    </row>
    <row r="881" ht="14.25" customHeight="1">
      <c r="A881" s="2"/>
      <c r="B881" s="2"/>
      <c r="C881" s="2"/>
      <c r="D881" s="2"/>
      <c r="E881" s="2"/>
      <c r="F881" s="2"/>
      <c r="G881" s="4"/>
      <c r="H881" s="4"/>
      <c r="I881" s="2"/>
      <c r="J881" s="2"/>
      <c r="K881" s="2"/>
      <c r="L881" s="2"/>
      <c r="M881" s="2"/>
      <c r="N881" s="2"/>
      <c r="O881" s="2"/>
      <c r="P881" s="2"/>
      <c r="Q881" s="2"/>
      <c r="R881" s="2"/>
      <c r="S881" s="2"/>
      <c r="T881" s="2"/>
      <c r="U881" s="2"/>
      <c r="V881" s="2"/>
      <c r="W881" s="2"/>
      <c r="X881" s="2"/>
      <c r="Y881" s="2"/>
      <c r="Z881" s="2"/>
    </row>
    <row r="882" ht="14.25" customHeight="1">
      <c r="A882" s="2"/>
      <c r="B882" s="2"/>
      <c r="C882" s="2"/>
      <c r="D882" s="2"/>
      <c r="E882" s="2"/>
      <c r="F882" s="2"/>
      <c r="G882" s="4"/>
      <c r="H882" s="4"/>
      <c r="I882" s="2"/>
      <c r="J882" s="2"/>
      <c r="K882" s="2"/>
      <c r="L882" s="2"/>
      <c r="M882" s="2"/>
      <c r="N882" s="2"/>
      <c r="O882" s="2"/>
      <c r="P882" s="2"/>
      <c r="Q882" s="2"/>
      <c r="R882" s="2"/>
      <c r="S882" s="2"/>
      <c r="T882" s="2"/>
      <c r="U882" s="2"/>
      <c r="V882" s="2"/>
      <c r="W882" s="2"/>
      <c r="X882" s="2"/>
      <c r="Y882" s="2"/>
      <c r="Z882" s="2"/>
    </row>
    <row r="883" ht="14.25" customHeight="1">
      <c r="A883" s="2"/>
      <c r="B883" s="2"/>
      <c r="C883" s="2"/>
      <c r="D883" s="2"/>
      <c r="E883" s="2"/>
      <c r="F883" s="2"/>
      <c r="G883" s="4"/>
      <c r="H883" s="4"/>
      <c r="I883" s="2"/>
      <c r="J883" s="2"/>
      <c r="K883" s="2"/>
      <c r="L883" s="2"/>
      <c r="M883" s="2"/>
      <c r="N883" s="2"/>
      <c r="O883" s="2"/>
      <c r="P883" s="2"/>
      <c r="Q883" s="2"/>
      <c r="R883" s="2"/>
      <c r="S883" s="2"/>
      <c r="T883" s="2"/>
      <c r="U883" s="2"/>
      <c r="V883" s="2"/>
      <c r="W883" s="2"/>
      <c r="X883" s="2"/>
      <c r="Y883" s="2"/>
      <c r="Z883" s="2"/>
    </row>
    <row r="884" ht="14.25" customHeight="1">
      <c r="A884" s="2"/>
      <c r="B884" s="2"/>
      <c r="C884" s="2"/>
      <c r="D884" s="2"/>
      <c r="E884" s="2"/>
      <c r="F884" s="2"/>
      <c r="G884" s="4"/>
      <c r="H884" s="4"/>
      <c r="I884" s="2"/>
      <c r="J884" s="2"/>
      <c r="K884" s="2"/>
      <c r="L884" s="2"/>
      <c r="M884" s="2"/>
      <c r="N884" s="2"/>
      <c r="O884" s="2"/>
      <c r="P884" s="2"/>
      <c r="Q884" s="2"/>
      <c r="R884" s="2"/>
      <c r="S884" s="2"/>
      <c r="T884" s="2"/>
      <c r="U884" s="2"/>
      <c r="V884" s="2"/>
      <c r="W884" s="2"/>
      <c r="X884" s="2"/>
      <c r="Y884" s="2"/>
      <c r="Z884" s="2"/>
    </row>
    <row r="885" ht="14.25" customHeight="1">
      <c r="A885" s="2"/>
      <c r="B885" s="2"/>
      <c r="C885" s="2"/>
      <c r="D885" s="2"/>
      <c r="E885" s="2"/>
      <c r="F885" s="2"/>
      <c r="G885" s="4"/>
      <c r="H885" s="4"/>
      <c r="I885" s="2"/>
      <c r="J885" s="2"/>
      <c r="K885" s="2"/>
      <c r="L885" s="2"/>
      <c r="M885" s="2"/>
      <c r="N885" s="2"/>
      <c r="O885" s="2"/>
      <c r="P885" s="2"/>
      <c r="Q885" s="2"/>
      <c r="R885" s="2"/>
      <c r="S885" s="2"/>
      <c r="T885" s="2"/>
      <c r="U885" s="2"/>
      <c r="V885" s="2"/>
      <c r="W885" s="2"/>
      <c r="X885" s="2"/>
      <c r="Y885" s="2"/>
      <c r="Z885" s="2"/>
    </row>
    <row r="886" ht="14.25" customHeight="1">
      <c r="A886" s="2"/>
      <c r="B886" s="2"/>
      <c r="C886" s="2"/>
      <c r="D886" s="2"/>
      <c r="E886" s="2"/>
      <c r="F886" s="2"/>
      <c r="G886" s="4"/>
      <c r="H886" s="4"/>
      <c r="I886" s="2"/>
      <c r="J886" s="2"/>
      <c r="K886" s="2"/>
      <c r="L886" s="2"/>
      <c r="M886" s="2"/>
      <c r="N886" s="2"/>
      <c r="O886" s="2"/>
      <c r="P886" s="2"/>
      <c r="Q886" s="2"/>
      <c r="R886" s="2"/>
      <c r="S886" s="2"/>
      <c r="T886" s="2"/>
      <c r="U886" s="2"/>
      <c r="V886" s="2"/>
      <c r="W886" s="2"/>
      <c r="X886" s="2"/>
      <c r="Y886" s="2"/>
      <c r="Z886" s="2"/>
    </row>
    <row r="887" ht="14.25" customHeight="1">
      <c r="A887" s="2"/>
      <c r="B887" s="2"/>
      <c r="C887" s="2"/>
      <c r="D887" s="2"/>
      <c r="E887" s="2"/>
      <c r="F887" s="2"/>
      <c r="G887" s="4"/>
      <c r="H887" s="4"/>
      <c r="I887" s="2"/>
      <c r="J887" s="2"/>
      <c r="K887" s="2"/>
      <c r="L887" s="2"/>
      <c r="M887" s="2"/>
      <c r="N887" s="2"/>
      <c r="O887" s="2"/>
      <c r="P887" s="2"/>
      <c r="Q887" s="2"/>
      <c r="R887" s="2"/>
      <c r="S887" s="2"/>
      <c r="T887" s="2"/>
      <c r="U887" s="2"/>
      <c r="V887" s="2"/>
      <c r="W887" s="2"/>
      <c r="X887" s="2"/>
      <c r="Y887" s="2"/>
      <c r="Z887" s="2"/>
    </row>
    <row r="888" ht="14.25" customHeight="1">
      <c r="A888" s="2"/>
      <c r="B888" s="2"/>
      <c r="C888" s="2"/>
      <c r="D888" s="2"/>
      <c r="E888" s="2"/>
      <c r="F888" s="2"/>
      <c r="G888" s="4"/>
      <c r="H888" s="4"/>
      <c r="I888" s="2"/>
      <c r="J888" s="2"/>
      <c r="K888" s="2"/>
      <c r="L888" s="2"/>
      <c r="M888" s="2"/>
      <c r="N888" s="2"/>
      <c r="O888" s="2"/>
      <c r="P888" s="2"/>
      <c r="Q888" s="2"/>
      <c r="R888" s="2"/>
      <c r="S888" s="2"/>
      <c r="T888" s="2"/>
      <c r="U888" s="2"/>
      <c r="V888" s="2"/>
      <c r="W888" s="2"/>
      <c r="X888" s="2"/>
      <c r="Y888" s="2"/>
      <c r="Z888" s="2"/>
    </row>
    <row r="889" ht="14.25" customHeight="1">
      <c r="A889" s="2"/>
      <c r="B889" s="2"/>
      <c r="C889" s="2"/>
      <c r="D889" s="2"/>
      <c r="E889" s="2"/>
      <c r="F889" s="2"/>
      <c r="G889" s="4"/>
      <c r="H889" s="4"/>
      <c r="I889" s="2"/>
      <c r="J889" s="2"/>
      <c r="K889" s="2"/>
      <c r="L889" s="2"/>
      <c r="M889" s="2"/>
      <c r="N889" s="2"/>
      <c r="O889" s="2"/>
      <c r="P889" s="2"/>
      <c r="Q889" s="2"/>
      <c r="R889" s="2"/>
      <c r="S889" s="2"/>
      <c r="T889" s="2"/>
      <c r="U889" s="2"/>
      <c r="V889" s="2"/>
      <c r="W889" s="2"/>
      <c r="X889" s="2"/>
      <c r="Y889" s="2"/>
      <c r="Z889" s="2"/>
    </row>
    <row r="890" ht="14.25" customHeight="1">
      <c r="A890" s="2"/>
      <c r="B890" s="2"/>
      <c r="C890" s="2"/>
      <c r="D890" s="2"/>
      <c r="E890" s="2"/>
      <c r="F890" s="2"/>
      <c r="G890" s="4"/>
      <c r="H890" s="4"/>
      <c r="I890" s="2"/>
      <c r="J890" s="2"/>
      <c r="K890" s="2"/>
      <c r="L890" s="2"/>
      <c r="M890" s="2"/>
      <c r="N890" s="2"/>
      <c r="O890" s="2"/>
      <c r="P890" s="2"/>
      <c r="Q890" s="2"/>
      <c r="R890" s="2"/>
      <c r="S890" s="2"/>
      <c r="T890" s="2"/>
      <c r="U890" s="2"/>
      <c r="V890" s="2"/>
      <c r="W890" s="2"/>
      <c r="X890" s="2"/>
      <c r="Y890" s="2"/>
      <c r="Z890" s="2"/>
    </row>
    <row r="891" ht="14.25" customHeight="1">
      <c r="A891" s="2"/>
      <c r="B891" s="2"/>
      <c r="C891" s="2"/>
      <c r="D891" s="2"/>
      <c r="E891" s="2"/>
      <c r="F891" s="2"/>
      <c r="G891" s="4"/>
      <c r="H891" s="4"/>
      <c r="I891" s="2"/>
      <c r="J891" s="2"/>
      <c r="K891" s="2"/>
      <c r="L891" s="2"/>
      <c r="M891" s="2"/>
      <c r="N891" s="2"/>
      <c r="O891" s="2"/>
      <c r="P891" s="2"/>
      <c r="Q891" s="2"/>
      <c r="R891" s="2"/>
      <c r="S891" s="2"/>
      <c r="T891" s="2"/>
      <c r="U891" s="2"/>
      <c r="V891" s="2"/>
      <c r="W891" s="2"/>
      <c r="X891" s="2"/>
      <c r="Y891" s="2"/>
      <c r="Z891" s="2"/>
    </row>
    <row r="892" ht="14.25" customHeight="1">
      <c r="A892" s="2"/>
      <c r="B892" s="2"/>
      <c r="C892" s="2"/>
      <c r="D892" s="2"/>
      <c r="E892" s="2"/>
      <c r="F892" s="2"/>
      <c r="G892" s="4"/>
      <c r="H892" s="4"/>
      <c r="I892" s="2"/>
      <c r="J892" s="2"/>
      <c r="K892" s="2"/>
      <c r="L892" s="2"/>
      <c r="M892" s="2"/>
      <c r="N892" s="2"/>
      <c r="O892" s="2"/>
      <c r="P892" s="2"/>
      <c r="Q892" s="2"/>
      <c r="R892" s="2"/>
      <c r="S892" s="2"/>
      <c r="T892" s="2"/>
      <c r="U892" s="2"/>
      <c r="V892" s="2"/>
      <c r="W892" s="2"/>
      <c r="X892" s="2"/>
      <c r="Y892" s="2"/>
      <c r="Z892" s="2"/>
    </row>
    <row r="893" ht="14.25" customHeight="1">
      <c r="A893" s="2"/>
      <c r="B893" s="2"/>
      <c r="C893" s="2"/>
      <c r="D893" s="2"/>
      <c r="E893" s="2"/>
      <c r="F893" s="2"/>
      <c r="G893" s="4"/>
      <c r="H893" s="4"/>
      <c r="I893" s="2"/>
      <c r="J893" s="2"/>
      <c r="K893" s="2"/>
      <c r="L893" s="2"/>
      <c r="M893" s="2"/>
      <c r="N893" s="2"/>
      <c r="O893" s="2"/>
      <c r="P893" s="2"/>
      <c r="Q893" s="2"/>
      <c r="R893" s="2"/>
      <c r="S893" s="2"/>
      <c r="T893" s="2"/>
      <c r="U893" s="2"/>
      <c r="V893" s="2"/>
      <c r="W893" s="2"/>
      <c r="X893" s="2"/>
      <c r="Y893" s="2"/>
      <c r="Z893" s="2"/>
    </row>
    <row r="894" ht="14.25" customHeight="1">
      <c r="A894" s="2"/>
      <c r="B894" s="2"/>
      <c r="C894" s="2"/>
      <c r="D894" s="2"/>
      <c r="E894" s="2"/>
      <c r="F894" s="2"/>
      <c r="G894" s="4"/>
      <c r="H894" s="4"/>
      <c r="I894" s="2"/>
      <c r="J894" s="2"/>
      <c r="K894" s="2"/>
      <c r="L894" s="2"/>
      <c r="M894" s="2"/>
      <c r="N894" s="2"/>
      <c r="O894" s="2"/>
      <c r="P894" s="2"/>
      <c r="Q894" s="2"/>
      <c r="R894" s="2"/>
      <c r="S894" s="2"/>
      <c r="T894" s="2"/>
      <c r="U894" s="2"/>
      <c r="V894" s="2"/>
      <c r="W894" s="2"/>
      <c r="X894" s="2"/>
      <c r="Y894" s="2"/>
      <c r="Z894" s="2"/>
    </row>
    <row r="895" ht="14.25" customHeight="1">
      <c r="A895" s="2"/>
      <c r="B895" s="2"/>
      <c r="C895" s="2"/>
      <c r="D895" s="2"/>
      <c r="E895" s="2"/>
      <c r="F895" s="2"/>
      <c r="G895" s="4"/>
      <c r="H895" s="4"/>
      <c r="I895" s="2"/>
      <c r="J895" s="2"/>
      <c r="K895" s="2"/>
      <c r="L895" s="2"/>
      <c r="M895" s="2"/>
      <c r="N895" s="2"/>
      <c r="O895" s="2"/>
      <c r="P895" s="2"/>
      <c r="Q895" s="2"/>
      <c r="R895" s="2"/>
      <c r="S895" s="2"/>
      <c r="T895" s="2"/>
      <c r="U895" s="2"/>
      <c r="V895" s="2"/>
      <c r="W895" s="2"/>
      <c r="X895" s="2"/>
      <c r="Y895" s="2"/>
      <c r="Z895" s="2"/>
    </row>
    <row r="896" ht="14.25" customHeight="1">
      <c r="A896" s="2"/>
      <c r="B896" s="2"/>
      <c r="C896" s="2"/>
      <c r="D896" s="2"/>
      <c r="E896" s="2"/>
      <c r="F896" s="2"/>
      <c r="G896" s="4"/>
      <c r="H896" s="4"/>
      <c r="I896" s="2"/>
      <c r="J896" s="2"/>
      <c r="K896" s="2"/>
      <c r="L896" s="2"/>
      <c r="M896" s="2"/>
      <c r="N896" s="2"/>
      <c r="O896" s="2"/>
      <c r="P896" s="2"/>
      <c r="Q896" s="2"/>
      <c r="R896" s="2"/>
      <c r="S896" s="2"/>
      <c r="T896" s="2"/>
      <c r="U896" s="2"/>
      <c r="V896" s="2"/>
      <c r="W896" s="2"/>
      <c r="X896" s="2"/>
      <c r="Y896" s="2"/>
      <c r="Z896" s="2"/>
    </row>
    <row r="897" ht="14.25" customHeight="1">
      <c r="A897" s="2"/>
      <c r="B897" s="2"/>
      <c r="C897" s="2"/>
      <c r="D897" s="2"/>
      <c r="E897" s="2"/>
      <c r="F897" s="2"/>
      <c r="G897" s="4"/>
      <c r="H897" s="4"/>
      <c r="I897" s="2"/>
      <c r="J897" s="2"/>
      <c r="K897" s="2"/>
      <c r="L897" s="2"/>
      <c r="M897" s="2"/>
      <c r="N897" s="2"/>
      <c r="O897" s="2"/>
      <c r="P897" s="2"/>
      <c r="Q897" s="2"/>
      <c r="R897" s="2"/>
      <c r="S897" s="2"/>
      <c r="T897" s="2"/>
      <c r="U897" s="2"/>
      <c r="V897" s="2"/>
      <c r="W897" s="2"/>
      <c r="X897" s="2"/>
      <c r="Y897" s="2"/>
      <c r="Z897" s="2"/>
    </row>
    <row r="898" ht="14.25" customHeight="1">
      <c r="A898" s="2"/>
      <c r="B898" s="2"/>
      <c r="C898" s="2"/>
      <c r="D898" s="2"/>
      <c r="E898" s="2"/>
      <c r="F898" s="2"/>
      <c r="G898" s="4"/>
      <c r="H898" s="4"/>
      <c r="I898" s="2"/>
      <c r="J898" s="2"/>
      <c r="K898" s="2"/>
      <c r="L898" s="2"/>
      <c r="M898" s="2"/>
      <c r="N898" s="2"/>
      <c r="O898" s="2"/>
      <c r="P898" s="2"/>
      <c r="Q898" s="2"/>
      <c r="R898" s="2"/>
      <c r="S898" s="2"/>
      <c r="T898" s="2"/>
      <c r="U898" s="2"/>
      <c r="V898" s="2"/>
      <c r="W898" s="2"/>
      <c r="X898" s="2"/>
      <c r="Y898" s="2"/>
      <c r="Z898" s="2"/>
    </row>
    <row r="899" ht="14.25" customHeight="1">
      <c r="A899" s="2"/>
      <c r="B899" s="2"/>
      <c r="C899" s="2"/>
      <c r="D899" s="2"/>
      <c r="E899" s="2"/>
      <c r="F899" s="2"/>
      <c r="G899" s="4"/>
      <c r="H899" s="4"/>
      <c r="I899" s="2"/>
      <c r="J899" s="2"/>
      <c r="K899" s="2"/>
      <c r="L899" s="2"/>
      <c r="M899" s="2"/>
      <c r="N899" s="2"/>
      <c r="O899" s="2"/>
      <c r="P899" s="2"/>
      <c r="Q899" s="2"/>
      <c r="R899" s="2"/>
      <c r="S899" s="2"/>
      <c r="T899" s="2"/>
      <c r="U899" s="2"/>
      <c r="V899" s="2"/>
      <c r="W899" s="2"/>
      <c r="X899" s="2"/>
      <c r="Y899" s="2"/>
      <c r="Z899" s="2"/>
    </row>
    <row r="900" ht="14.25" customHeight="1">
      <c r="A900" s="2"/>
      <c r="B900" s="2"/>
      <c r="C900" s="2"/>
      <c r="D900" s="2"/>
      <c r="E900" s="2"/>
      <c r="F900" s="2"/>
      <c r="G900" s="4"/>
      <c r="H900" s="4"/>
      <c r="I900" s="2"/>
      <c r="J900" s="2"/>
      <c r="K900" s="2"/>
      <c r="L900" s="2"/>
      <c r="M900" s="2"/>
      <c r="N900" s="2"/>
      <c r="O900" s="2"/>
      <c r="P900" s="2"/>
      <c r="Q900" s="2"/>
      <c r="R900" s="2"/>
      <c r="S900" s="2"/>
      <c r="T900" s="2"/>
      <c r="U900" s="2"/>
      <c r="V900" s="2"/>
      <c r="W900" s="2"/>
      <c r="X900" s="2"/>
      <c r="Y900" s="2"/>
      <c r="Z900" s="2"/>
    </row>
    <row r="901" ht="14.25" customHeight="1">
      <c r="A901" s="2"/>
      <c r="B901" s="2"/>
      <c r="C901" s="2"/>
      <c r="D901" s="2"/>
      <c r="E901" s="2"/>
      <c r="F901" s="2"/>
      <c r="G901" s="4"/>
      <c r="H901" s="4"/>
      <c r="I901" s="2"/>
      <c r="J901" s="2"/>
      <c r="K901" s="2"/>
      <c r="L901" s="2"/>
      <c r="M901" s="2"/>
      <c r="N901" s="2"/>
      <c r="O901" s="2"/>
      <c r="P901" s="2"/>
      <c r="Q901" s="2"/>
      <c r="R901" s="2"/>
      <c r="S901" s="2"/>
      <c r="T901" s="2"/>
      <c r="U901" s="2"/>
      <c r="V901" s="2"/>
      <c r="W901" s="2"/>
      <c r="X901" s="2"/>
      <c r="Y901" s="2"/>
      <c r="Z901" s="2"/>
    </row>
    <row r="902" ht="14.25" customHeight="1">
      <c r="A902" s="2"/>
      <c r="B902" s="2"/>
      <c r="C902" s="2"/>
      <c r="D902" s="2"/>
      <c r="E902" s="2"/>
      <c r="F902" s="2"/>
      <c r="G902" s="4"/>
      <c r="H902" s="4"/>
      <c r="I902" s="2"/>
      <c r="J902" s="2"/>
      <c r="K902" s="2"/>
      <c r="L902" s="2"/>
      <c r="M902" s="2"/>
      <c r="N902" s="2"/>
      <c r="O902" s="2"/>
      <c r="P902" s="2"/>
      <c r="Q902" s="2"/>
      <c r="R902" s="2"/>
      <c r="S902" s="2"/>
      <c r="T902" s="2"/>
      <c r="U902" s="2"/>
      <c r="V902" s="2"/>
      <c r="W902" s="2"/>
      <c r="X902" s="2"/>
      <c r="Y902" s="2"/>
      <c r="Z902" s="2"/>
    </row>
    <row r="903" ht="14.25" customHeight="1">
      <c r="A903" s="2"/>
      <c r="B903" s="2"/>
      <c r="C903" s="2"/>
      <c r="D903" s="2"/>
      <c r="E903" s="2"/>
      <c r="F903" s="2"/>
      <c r="G903" s="4"/>
      <c r="H903" s="4"/>
      <c r="I903" s="2"/>
      <c r="J903" s="2"/>
      <c r="K903" s="2"/>
      <c r="L903" s="2"/>
      <c r="M903" s="2"/>
      <c r="N903" s="2"/>
      <c r="O903" s="2"/>
      <c r="P903" s="2"/>
      <c r="Q903" s="2"/>
      <c r="R903" s="2"/>
      <c r="S903" s="2"/>
      <c r="T903" s="2"/>
      <c r="U903" s="2"/>
      <c r="V903" s="2"/>
      <c r="W903" s="2"/>
      <c r="X903" s="2"/>
      <c r="Y903" s="2"/>
      <c r="Z903" s="2"/>
    </row>
    <row r="904" ht="14.25" customHeight="1">
      <c r="A904" s="2"/>
      <c r="B904" s="2"/>
      <c r="C904" s="2"/>
      <c r="D904" s="2"/>
      <c r="E904" s="2"/>
      <c r="F904" s="2"/>
      <c r="G904" s="4"/>
      <c r="H904" s="4"/>
      <c r="I904" s="2"/>
      <c r="J904" s="2"/>
      <c r="K904" s="2"/>
      <c r="L904" s="2"/>
      <c r="M904" s="2"/>
      <c r="N904" s="2"/>
      <c r="O904" s="2"/>
      <c r="P904" s="2"/>
      <c r="Q904" s="2"/>
      <c r="R904" s="2"/>
      <c r="S904" s="2"/>
      <c r="T904" s="2"/>
      <c r="U904" s="2"/>
      <c r="V904" s="2"/>
      <c r="W904" s="2"/>
      <c r="X904" s="2"/>
      <c r="Y904" s="2"/>
      <c r="Z904" s="2"/>
    </row>
    <row r="905" ht="14.25" customHeight="1">
      <c r="A905" s="2"/>
      <c r="B905" s="2"/>
      <c r="C905" s="2"/>
      <c r="D905" s="2"/>
      <c r="E905" s="2"/>
      <c r="F905" s="2"/>
      <c r="G905" s="4"/>
      <c r="H905" s="4"/>
      <c r="I905" s="2"/>
      <c r="J905" s="2"/>
      <c r="K905" s="2"/>
      <c r="L905" s="2"/>
      <c r="M905" s="2"/>
      <c r="N905" s="2"/>
      <c r="O905" s="2"/>
      <c r="P905" s="2"/>
      <c r="Q905" s="2"/>
      <c r="R905" s="2"/>
      <c r="S905" s="2"/>
      <c r="T905" s="2"/>
      <c r="U905" s="2"/>
      <c r="V905" s="2"/>
      <c r="W905" s="2"/>
      <c r="X905" s="2"/>
      <c r="Y905" s="2"/>
      <c r="Z905" s="2"/>
    </row>
    <row r="906" ht="14.25" customHeight="1">
      <c r="A906" s="2"/>
      <c r="B906" s="2"/>
      <c r="C906" s="2"/>
      <c r="D906" s="2"/>
      <c r="E906" s="2"/>
      <c r="F906" s="2"/>
      <c r="G906" s="4"/>
      <c r="H906" s="4"/>
      <c r="I906" s="2"/>
      <c r="J906" s="2"/>
      <c r="K906" s="2"/>
      <c r="L906" s="2"/>
      <c r="M906" s="2"/>
      <c r="N906" s="2"/>
      <c r="O906" s="2"/>
      <c r="P906" s="2"/>
      <c r="Q906" s="2"/>
      <c r="R906" s="2"/>
      <c r="S906" s="2"/>
      <c r="T906" s="2"/>
      <c r="U906" s="2"/>
      <c r="V906" s="2"/>
      <c r="W906" s="2"/>
      <c r="X906" s="2"/>
      <c r="Y906" s="2"/>
      <c r="Z906" s="2"/>
    </row>
    <row r="907" ht="14.25" customHeight="1">
      <c r="A907" s="2"/>
      <c r="B907" s="2"/>
      <c r="C907" s="2"/>
      <c r="D907" s="2"/>
      <c r="E907" s="2"/>
      <c r="F907" s="2"/>
      <c r="G907" s="4"/>
      <c r="H907" s="4"/>
      <c r="I907" s="2"/>
      <c r="J907" s="2"/>
      <c r="K907" s="2"/>
      <c r="L907" s="2"/>
      <c r="M907" s="2"/>
      <c r="N907" s="2"/>
      <c r="O907" s="2"/>
      <c r="P907" s="2"/>
      <c r="Q907" s="2"/>
      <c r="R907" s="2"/>
      <c r="S907" s="2"/>
      <c r="T907" s="2"/>
      <c r="U907" s="2"/>
      <c r="V907" s="2"/>
      <c r="W907" s="2"/>
      <c r="X907" s="2"/>
      <c r="Y907" s="2"/>
      <c r="Z907" s="2"/>
    </row>
    <row r="908" ht="14.25" customHeight="1">
      <c r="A908" s="2"/>
      <c r="B908" s="2"/>
      <c r="C908" s="2"/>
      <c r="D908" s="2"/>
      <c r="E908" s="2"/>
      <c r="F908" s="2"/>
      <c r="G908" s="4"/>
      <c r="H908" s="4"/>
      <c r="I908" s="2"/>
      <c r="J908" s="2"/>
      <c r="K908" s="2"/>
      <c r="L908" s="2"/>
      <c r="M908" s="2"/>
      <c r="N908" s="2"/>
      <c r="O908" s="2"/>
      <c r="P908" s="2"/>
      <c r="Q908" s="2"/>
      <c r="R908" s="2"/>
      <c r="S908" s="2"/>
      <c r="T908" s="2"/>
      <c r="U908" s="2"/>
      <c r="V908" s="2"/>
      <c r="W908" s="2"/>
      <c r="X908" s="2"/>
      <c r="Y908" s="2"/>
      <c r="Z908" s="2"/>
    </row>
    <row r="909" ht="14.25" customHeight="1">
      <c r="A909" s="2"/>
      <c r="B909" s="2"/>
      <c r="C909" s="2"/>
      <c r="D909" s="2"/>
      <c r="E909" s="2"/>
      <c r="F909" s="2"/>
      <c r="G909" s="4"/>
      <c r="H909" s="4"/>
      <c r="I909" s="2"/>
      <c r="J909" s="2"/>
      <c r="K909" s="2"/>
      <c r="L909" s="2"/>
      <c r="M909" s="2"/>
      <c r="N909" s="2"/>
      <c r="O909" s="2"/>
      <c r="P909" s="2"/>
      <c r="Q909" s="2"/>
      <c r="R909" s="2"/>
      <c r="S909" s="2"/>
      <c r="T909" s="2"/>
      <c r="U909" s="2"/>
      <c r="V909" s="2"/>
      <c r="W909" s="2"/>
      <c r="X909" s="2"/>
      <c r="Y909" s="2"/>
      <c r="Z909" s="2"/>
    </row>
    <row r="910" ht="14.25" customHeight="1">
      <c r="A910" s="2"/>
      <c r="B910" s="2"/>
      <c r="C910" s="2"/>
      <c r="D910" s="2"/>
      <c r="E910" s="2"/>
      <c r="F910" s="2"/>
      <c r="G910" s="4"/>
      <c r="H910" s="4"/>
      <c r="I910" s="2"/>
      <c r="J910" s="2"/>
      <c r="K910" s="2"/>
      <c r="L910" s="2"/>
      <c r="M910" s="2"/>
      <c r="N910" s="2"/>
      <c r="O910" s="2"/>
      <c r="P910" s="2"/>
      <c r="Q910" s="2"/>
      <c r="R910" s="2"/>
      <c r="S910" s="2"/>
      <c r="T910" s="2"/>
      <c r="U910" s="2"/>
      <c r="V910" s="2"/>
      <c r="W910" s="2"/>
      <c r="X910" s="2"/>
      <c r="Y910" s="2"/>
      <c r="Z910" s="2"/>
    </row>
    <row r="911" ht="14.25" customHeight="1">
      <c r="A911" s="2"/>
      <c r="B911" s="2"/>
      <c r="C911" s="2"/>
      <c r="D911" s="2"/>
      <c r="E911" s="2"/>
      <c r="F911" s="2"/>
      <c r="G911" s="4"/>
      <c r="H911" s="4"/>
      <c r="I911" s="2"/>
      <c r="J911" s="2"/>
      <c r="K911" s="2"/>
      <c r="L911" s="2"/>
      <c r="M911" s="2"/>
      <c r="N911" s="2"/>
      <c r="O911" s="2"/>
      <c r="P911" s="2"/>
      <c r="Q911" s="2"/>
      <c r="R911" s="2"/>
      <c r="S911" s="2"/>
      <c r="T911" s="2"/>
      <c r="U911" s="2"/>
      <c r="V911" s="2"/>
      <c r="W911" s="2"/>
      <c r="X911" s="2"/>
      <c r="Y911" s="2"/>
      <c r="Z911" s="2"/>
    </row>
    <row r="912" ht="14.25" customHeight="1">
      <c r="A912" s="2"/>
      <c r="B912" s="2"/>
      <c r="C912" s="2"/>
      <c r="D912" s="2"/>
      <c r="E912" s="2"/>
      <c r="F912" s="2"/>
      <c r="G912" s="4"/>
      <c r="H912" s="4"/>
      <c r="I912" s="2"/>
      <c r="J912" s="2"/>
      <c r="K912" s="2"/>
      <c r="L912" s="2"/>
      <c r="M912" s="2"/>
      <c r="N912" s="2"/>
      <c r="O912" s="2"/>
      <c r="P912" s="2"/>
      <c r="Q912" s="2"/>
      <c r="R912" s="2"/>
      <c r="S912" s="2"/>
      <c r="T912" s="2"/>
      <c r="U912" s="2"/>
      <c r="V912" s="2"/>
      <c r="W912" s="2"/>
      <c r="X912" s="2"/>
      <c r="Y912" s="2"/>
      <c r="Z912" s="2"/>
    </row>
    <row r="913" ht="14.25" customHeight="1">
      <c r="A913" s="2"/>
      <c r="B913" s="2"/>
      <c r="C913" s="2"/>
      <c r="D913" s="2"/>
      <c r="E913" s="2"/>
      <c r="F913" s="2"/>
      <c r="G913" s="4"/>
      <c r="H913" s="4"/>
      <c r="I913" s="2"/>
      <c r="J913" s="2"/>
      <c r="K913" s="2"/>
      <c r="L913" s="2"/>
      <c r="M913" s="2"/>
      <c r="N913" s="2"/>
      <c r="O913" s="2"/>
      <c r="P913" s="2"/>
      <c r="Q913" s="2"/>
      <c r="R913" s="2"/>
      <c r="S913" s="2"/>
      <c r="T913" s="2"/>
      <c r="U913" s="2"/>
      <c r="V913" s="2"/>
      <c r="W913" s="2"/>
      <c r="X913" s="2"/>
      <c r="Y913" s="2"/>
      <c r="Z913" s="2"/>
    </row>
    <row r="914" ht="14.25" customHeight="1">
      <c r="A914" s="2"/>
      <c r="B914" s="2"/>
      <c r="C914" s="2"/>
      <c r="D914" s="2"/>
      <c r="E914" s="2"/>
      <c r="F914" s="2"/>
      <c r="G914" s="4"/>
      <c r="H914" s="4"/>
      <c r="I914" s="2"/>
      <c r="J914" s="2"/>
      <c r="K914" s="2"/>
      <c r="L914" s="2"/>
      <c r="M914" s="2"/>
      <c r="N914" s="2"/>
      <c r="O914" s="2"/>
      <c r="P914" s="2"/>
      <c r="Q914" s="2"/>
      <c r="R914" s="2"/>
      <c r="S914" s="2"/>
      <c r="T914" s="2"/>
      <c r="U914" s="2"/>
      <c r="V914" s="2"/>
      <c r="W914" s="2"/>
      <c r="X914" s="2"/>
      <c r="Y914" s="2"/>
      <c r="Z914" s="2"/>
    </row>
    <row r="915" ht="14.25" customHeight="1">
      <c r="A915" s="2"/>
      <c r="B915" s="2"/>
      <c r="C915" s="2"/>
      <c r="D915" s="2"/>
      <c r="E915" s="2"/>
      <c r="F915" s="2"/>
      <c r="G915" s="4"/>
      <c r="H915" s="4"/>
      <c r="I915" s="2"/>
      <c r="J915" s="2"/>
      <c r="K915" s="2"/>
      <c r="L915" s="2"/>
      <c r="M915" s="2"/>
      <c r="N915" s="2"/>
      <c r="O915" s="2"/>
      <c r="P915" s="2"/>
      <c r="Q915" s="2"/>
      <c r="R915" s="2"/>
      <c r="S915" s="2"/>
      <c r="T915" s="2"/>
      <c r="U915" s="2"/>
      <c r="V915" s="2"/>
      <c r="W915" s="2"/>
      <c r="X915" s="2"/>
      <c r="Y915" s="2"/>
      <c r="Z915" s="2"/>
    </row>
    <row r="916" ht="14.25" customHeight="1">
      <c r="A916" s="2"/>
      <c r="B916" s="2"/>
      <c r="C916" s="2"/>
      <c r="D916" s="2"/>
      <c r="E916" s="2"/>
      <c r="F916" s="2"/>
      <c r="G916" s="4"/>
      <c r="H916" s="4"/>
      <c r="I916" s="2"/>
      <c r="J916" s="2"/>
      <c r="K916" s="2"/>
      <c r="L916" s="2"/>
      <c r="M916" s="2"/>
      <c r="N916" s="2"/>
      <c r="O916" s="2"/>
      <c r="P916" s="2"/>
      <c r="Q916" s="2"/>
      <c r="R916" s="2"/>
      <c r="S916" s="2"/>
      <c r="T916" s="2"/>
      <c r="U916" s="2"/>
      <c r="V916" s="2"/>
      <c r="W916" s="2"/>
      <c r="X916" s="2"/>
      <c r="Y916" s="2"/>
      <c r="Z916" s="2"/>
    </row>
    <row r="917" ht="14.25" customHeight="1">
      <c r="A917" s="2"/>
      <c r="B917" s="2"/>
      <c r="C917" s="2"/>
      <c r="D917" s="2"/>
      <c r="E917" s="2"/>
      <c r="F917" s="2"/>
      <c r="G917" s="4"/>
      <c r="H917" s="4"/>
      <c r="I917" s="2"/>
      <c r="J917" s="2"/>
      <c r="K917" s="2"/>
      <c r="L917" s="2"/>
      <c r="M917" s="2"/>
      <c r="N917" s="2"/>
      <c r="O917" s="2"/>
      <c r="P917" s="2"/>
      <c r="Q917" s="2"/>
      <c r="R917" s="2"/>
      <c r="S917" s="2"/>
      <c r="T917" s="2"/>
      <c r="U917" s="2"/>
      <c r="V917" s="2"/>
      <c r="W917" s="2"/>
      <c r="X917" s="2"/>
      <c r="Y917" s="2"/>
      <c r="Z917" s="2"/>
    </row>
    <row r="918" ht="14.25" customHeight="1">
      <c r="A918" s="2"/>
      <c r="B918" s="2"/>
      <c r="C918" s="2"/>
      <c r="D918" s="2"/>
      <c r="E918" s="2"/>
      <c r="F918" s="2"/>
      <c r="G918" s="4"/>
      <c r="H918" s="4"/>
      <c r="I918" s="2"/>
      <c r="J918" s="2"/>
      <c r="K918" s="2"/>
      <c r="L918" s="2"/>
      <c r="M918" s="2"/>
      <c r="N918" s="2"/>
      <c r="O918" s="2"/>
      <c r="P918" s="2"/>
      <c r="Q918" s="2"/>
      <c r="R918" s="2"/>
      <c r="S918" s="2"/>
      <c r="T918" s="2"/>
      <c r="U918" s="2"/>
      <c r="V918" s="2"/>
      <c r="W918" s="2"/>
      <c r="X918" s="2"/>
      <c r="Y918" s="2"/>
      <c r="Z918" s="2"/>
    </row>
    <row r="919" ht="14.25" customHeight="1">
      <c r="A919" s="2"/>
      <c r="B919" s="2"/>
      <c r="C919" s="2"/>
      <c r="D919" s="2"/>
      <c r="E919" s="2"/>
      <c r="F919" s="2"/>
      <c r="G919" s="4"/>
      <c r="H919" s="4"/>
      <c r="I919" s="2"/>
      <c r="J919" s="2"/>
      <c r="K919" s="2"/>
      <c r="L919" s="2"/>
      <c r="M919" s="2"/>
      <c r="N919" s="2"/>
      <c r="O919" s="2"/>
      <c r="P919" s="2"/>
      <c r="Q919" s="2"/>
      <c r="R919" s="2"/>
      <c r="S919" s="2"/>
      <c r="T919" s="2"/>
      <c r="U919" s="2"/>
      <c r="V919" s="2"/>
      <c r="W919" s="2"/>
      <c r="X919" s="2"/>
      <c r="Y919" s="2"/>
      <c r="Z919" s="2"/>
    </row>
    <row r="920" ht="14.25" customHeight="1">
      <c r="A920" s="2"/>
      <c r="B920" s="2"/>
      <c r="C920" s="2"/>
      <c r="D920" s="2"/>
      <c r="E920" s="2"/>
      <c r="F920" s="2"/>
      <c r="G920" s="4"/>
      <c r="H920" s="4"/>
      <c r="I920" s="2"/>
      <c r="J920" s="2"/>
      <c r="K920" s="2"/>
      <c r="L920" s="2"/>
      <c r="M920" s="2"/>
      <c r="N920" s="2"/>
      <c r="O920" s="2"/>
      <c r="P920" s="2"/>
      <c r="Q920" s="2"/>
      <c r="R920" s="2"/>
      <c r="S920" s="2"/>
      <c r="T920" s="2"/>
      <c r="U920" s="2"/>
      <c r="V920" s="2"/>
      <c r="W920" s="2"/>
      <c r="X920" s="2"/>
      <c r="Y920" s="2"/>
      <c r="Z920" s="2"/>
    </row>
    <row r="921" ht="14.25" customHeight="1">
      <c r="A921" s="2"/>
      <c r="B921" s="2"/>
      <c r="C921" s="2"/>
      <c r="D921" s="2"/>
      <c r="E921" s="2"/>
      <c r="F921" s="2"/>
      <c r="G921" s="4"/>
      <c r="H921" s="4"/>
      <c r="I921" s="2"/>
      <c r="J921" s="2"/>
      <c r="K921" s="2"/>
      <c r="L921" s="2"/>
      <c r="M921" s="2"/>
      <c r="N921" s="2"/>
      <c r="O921" s="2"/>
      <c r="P921" s="2"/>
      <c r="Q921" s="2"/>
      <c r="R921" s="2"/>
      <c r="S921" s="2"/>
      <c r="T921" s="2"/>
      <c r="U921" s="2"/>
      <c r="V921" s="2"/>
      <c r="W921" s="2"/>
      <c r="X921" s="2"/>
      <c r="Y921" s="2"/>
      <c r="Z921" s="2"/>
    </row>
    <row r="922" ht="14.25" customHeight="1">
      <c r="A922" s="2"/>
      <c r="B922" s="2"/>
      <c r="C922" s="2"/>
      <c r="D922" s="2"/>
      <c r="E922" s="2"/>
      <c r="F922" s="2"/>
      <c r="G922" s="4"/>
      <c r="H922" s="4"/>
      <c r="I922" s="2"/>
      <c r="J922" s="2"/>
      <c r="K922" s="2"/>
      <c r="L922" s="2"/>
      <c r="M922" s="2"/>
      <c r="N922" s="2"/>
      <c r="O922" s="2"/>
      <c r="P922" s="2"/>
      <c r="Q922" s="2"/>
      <c r="R922" s="2"/>
      <c r="S922" s="2"/>
      <c r="T922" s="2"/>
      <c r="U922" s="2"/>
      <c r="V922" s="2"/>
      <c r="W922" s="2"/>
      <c r="X922" s="2"/>
      <c r="Y922" s="2"/>
      <c r="Z922" s="2"/>
    </row>
    <row r="923" ht="14.25" customHeight="1">
      <c r="A923" s="2"/>
      <c r="B923" s="2"/>
      <c r="C923" s="2"/>
      <c r="D923" s="2"/>
      <c r="E923" s="2"/>
      <c r="F923" s="2"/>
      <c r="G923" s="4"/>
      <c r="H923" s="4"/>
      <c r="I923" s="2"/>
      <c r="J923" s="2"/>
      <c r="K923" s="2"/>
      <c r="L923" s="2"/>
      <c r="M923" s="2"/>
      <c r="N923" s="2"/>
      <c r="O923" s="2"/>
      <c r="P923" s="2"/>
      <c r="Q923" s="2"/>
      <c r="R923" s="2"/>
      <c r="S923" s="2"/>
      <c r="T923" s="2"/>
      <c r="U923" s="2"/>
      <c r="V923" s="2"/>
      <c r="W923" s="2"/>
      <c r="X923" s="2"/>
      <c r="Y923" s="2"/>
      <c r="Z923" s="2"/>
    </row>
    <row r="924" ht="14.25" customHeight="1">
      <c r="A924" s="2"/>
      <c r="B924" s="2"/>
      <c r="C924" s="2"/>
      <c r="D924" s="2"/>
      <c r="E924" s="2"/>
      <c r="F924" s="2"/>
      <c r="G924" s="4"/>
      <c r="H924" s="4"/>
      <c r="I924" s="2"/>
      <c r="J924" s="2"/>
      <c r="K924" s="2"/>
      <c r="L924" s="2"/>
      <c r="M924" s="2"/>
      <c r="N924" s="2"/>
      <c r="O924" s="2"/>
      <c r="P924" s="2"/>
      <c r="Q924" s="2"/>
      <c r="R924" s="2"/>
      <c r="S924" s="2"/>
      <c r="T924" s="2"/>
      <c r="U924" s="2"/>
      <c r="V924" s="2"/>
      <c r="W924" s="2"/>
      <c r="X924" s="2"/>
      <c r="Y924" s="2"/>
      <c r="Z924" s="2"/>
    </row>
    <row r="925" ht="14.25" customHeight="1">
      <c r="A925" s="2"/>
      <c r="B925" s="2"/>
      <c r="C925" s="2"/>
      <c r="D925" s="2"/>
      <c r="E925" s="2"/>
      <c r="F925" s="2"/>
      <c r="G925" s="4"/>
      <c r="H925" s="4"/>
      <c r="I925" s="2"/>
      <c r="J925" s="2"/>
      <c r="K925" s="2"/>
      <c r="L925" s="2"/>
      <c r="M925" s="2"/>
      <c r="N925" s="2"/>
      <c r="O925" s="2"/>
      <c r="P925" s="2"/>
      <c r="Q925" s="2"/>
      <c r="R925" s="2"/>
      <c r="S925" s="2"/>
      <c r="T925" s="2"/>
      <c r="U925" s="2"/>
      <c r="V925" s="2"/>
      <c r="W925" s="2"/>
      <c r="X925" s="2"/>
      <c r="Y925" s="2"/>
      <c r="Z925" s="2"/>
    </row>
    <row r="926" ht="14.25" customHeight="1">
      <c r="A926" s="2"/>
      <c r="B926" s="2"/>
      <c r="C926" s="2"/>
      <c r="D926" s="2"/>
      <c r="E926" s="2"/>
      <c r="F926" s="2"/>
      <c r="G926" s="4"/>
      <c r="H926" s="4"/>
      <c r="I926" s="2"/>
      <c r="J926" s="2"/>
      <c r="K926" s="2"/>
      <c r="L926" s="2"/>
      <c r="M926" s="2"/>
      <c r="N926" s="2"/>
      <c r="O926" s="2"/>
      <c r="P926" s="2"/>
      <c r="Q926" s="2"/>
      <c r="R926" s="2"/>
      <c r="S926" s="2"/>
      <c r="T926" s="2"/>
      <c r="U926" s="2"/>
      <c r="V926" s="2"/>
      <c r="W926" s="2"/>
      <c r="X926" s="2"/>
      <c r="Y926" s="2"/>
      <c r="Z926" s="2"/>
    </row>
    <row r="927" ht="14.25" customHeight="1">
      <c r="A927" s="2"/>
      <c r="B927" s="2"/>
      <c r="C927" s="2"/>
      <c r="D927" s="2"/>
      <c r="E927" s="2"/>
      <c r="F927" s="2"/>
      <c r="G927" s="4"/>
      <c r="H927" s="4"/>
      <c r="I927" s="2"/>
      <c r="J927" s="2"/>
      <c r="K927" s="2"/>
      <c r="L927" s="2"/>
      <c r="M927" s="2"/>
      <c r="N927" s="2"/>
      <c r="O927" s="2"/>
      <c r="P927" s="2"/>
      <c r="Q927" s="2"/>
      <c r="R927" s="2"/>
      <c r="S927" s="2"/>
      <c r="T927" s="2"/>
      <c r="U927" s="2"/>
      <c r="V927" s="2"/>
      <c r="W927" s="2"/>
      <c r="X927" s="2"/>
      <c r="Y927" s="2"/>
      <c r="Z927" s="2"/>
    </row>
    <row r="928" ht="14.25" customHeight="1">
      <c r="A928" s="2"/>
      <c r="B928" s="2"/>
      <c r="C928" s="2"/>
      <c r="D928" s="2"/>
      <c r="E928" s="2"/>
      <c r="F928" s="2"/>
      <c r="G928" s="4"/>
      <c r="H928" s="4"/>
      <c r="I928" s="2"/>
      <c r="J928" s="2"/>
      <c r="K928" s="2"/>
      <c r="L928" s="2"/>
      <c r="M928" s="2"/>
      <c r="N928" s="2"/>
      <c r="O928" s="2"/>
      <c r="P928" s="2"/>
      <c r="Q928" s="2"/>
      <c r="R928" s="2"/>
      <c r="S928" s="2"/>
      <c r="T928" s="2"/>
      <c r="U928" s="2"/>
      <c r="V928" s="2"/>
      <c r="W928" s="2"/>
      <c r="X928" s="2"/>
      <c r="Y928" s="2"/>
      <c r="Z928" s="2"/>
    </row>
    <row r="929" ht="14.25" customHeight="1">
      <c r="A929" s="2"/>
      <c r="B929" s="2"/>
      <c r="C929" s="2"/>
      <c r="D929" s="2"/>
      <c r="E929" s="2"/>
      <c r="F929" s="2"/>
      <c r="G929" s="4"/>
      <c r="H929" s="4"/>
      <c r="I929" s="2"/>
      <c r="J929" s="2"/>
      <c r="K929" s="2"/>
      <c r="L929" s="2"/>
      <c r="M929" s="2"/>
      <c r="N929" s="2"/>
      <c r="O929" s="2"/>
      <c r="P929" s="2"/>
      <c r="Q929" s="2"/>
      <c r="R929" s="2"/>
      <c r="S929" s="2"/>
      <c r="T929" s="2"/>
      <c r="U929" s="2"/>
      <c r="V929" s="2"/>
      <c r="W929" s="2"/>
      <c r="X929" s="2"/>
      <c r="Y929" s="2"/>
      <c r="Z929" s="2"/>
    </row>
    <row r="930" ht="14.25" customHeight="1">
      <c r="A930" s="2"/>
      <c r="B930" s="2"/>
      <c r="C930" s="2"/>
      <c r="D930" s="2"/>
      <c r="E930" s="2"/>
      <c r="F930" s="2"/>
      <c r="G930" s="4"/>
      <c r="H930" s="4"/>
      <c r="I930" s="2"/>
      <c r="J930" s="2"/>
      <c r="K930" s="2"/>
      <c r="L930" s="2"/>
      <c r="M930" s="2"/>
      <c r="N930" s="2"/>
      <c r="O930" s="2"/>
      <c r="P930" s="2"/>
      <c r="Q930" s="2"/>
      <c r="R930" s="2"/>
      <c r="S930" s="2"/>
      <c r="T930" s="2"/>
      <c r="U930" s="2"/>
      <c r="V930" s="2"/>
      <c r="W930" s="2"/>
      <c r="X930" s="2"/>
      <c r="Y930" s="2"/>
      <c r="Z930" s="2"/>
    </row>
    <row r="931" ht="14.25" customHeight="1">
      <c r="A931" s="2"/>
      <c r="B931" s="2"/>
      <c r="C931" s="2"/>
      <c r="D931" s="2"/>
      <c r="E931" s="2"/>
      <c r="F931" s="2"/>
      <c r="G931" s="4"/>
      <c r="H931" s="4"/>
      <c r="I931" s="2"/>
      <c r="J931" s="2"/>
      <c r="K931" s="2"/>
      <c r="L931" s="2"/>
      <c r="M931" s="2"/>
      <c r="N931" s="2"/>
      <c r="O931" s="2"/>
      <c r="P931" s="2"/>
      <c r="Q931" s="2"/>
      <c r="R931" s="2"/>
      <c r="S931" s="2"/>
      <c r="T931" s="2"/>
      <c r="U931" s="2"/>
      <c r="V931" s="2"/>
      <c r="W931" s="2"/>
      <c r="X931" s="2"/>
      <c r="Y931" s="2"/>
      <c r="Z931" s="2"/>
    </row>
    <row r="932" ht="14.25" customHeight="1">
      <c r="A932" s="2"/>
      <c r="B932" s="2"/>
      <c r="C932" s="2"/>
      <c r="D932" s="2"/>
      <c r="E932" s="2"/>
      <c r="F932" s="2"/>
      <c r="G932" s="4"/>
      <c r="H932" s="4"/>
      <c r="I932" s="2"/>
      <c r="J932" s="2"/>
      <c r="K932" s="2"/>
      <c r="L932" s="2"/>
      <c r="M932" s="2"/>
      <c r="N932" s="2"/>
      <c r="O932" s="2"/>
      <c r="P932" s="2"/>
      <c r="Q932" s="2"/>
      <c r="R932" s="2"/>
      <c r="S932" s="2"/>
      <c r="T932" s="2"/>
      <c r="U932" s="2"/>
      <c r="V932" s="2"/>
      <c r="W932" s="2"/>
      <c r="X932" s="2"/>
      <c r="Y932" s="2"/>
      <c r="Z932" s="2"/>
    </row>
    <row r="933" ht="14.25" customHeight="1">
      <c r="A933" s="2"/>
      <c r="B933" s="2"/>
      <c r="C933" s="2"/>
      <c r="D933" s="2"/>
      <c r="E933" s="2"/>
      <c r="F933" s="2"/>
      <c r="G933" s="4"/>
      <c r="H933" s="4"/>
      <c r="I933" s="2"/>
      <c r="J933" s="2"/>
      <c r="K933" s="2"/>
      <c r="L933" s="2"/>
      <c r="M933" s="2"/>
      <c r="N933" s="2"/>
      <c r="O933" s="2"/>
      <c r="P933" s="2"/>
      <c r="Q933" s="2"/>
      <c r="R933" s="2"/>
      <c r="S933" s="2"/>
      <c r="T933" s="2"/>
      <c r="U933" s="2"/>
      <c r="V933" s="2"/>
      <c r="W933" s="2"/>
      <c r="X933" s="2"/>
      <c r="Y933" s="2"/>
      <c r="Z933" s="2"/>
    </row>
    <row r="934" ht="14.25" customHeight="1">
      <c r="A934" s="2"/>
      <c r="B934" s="2"/>
      <c r="C934" s="2"/>
      <c r="D934" s="2"/>
      <c r="E934" s="2"/>
      <c r="F934" s="2"/>
      <c r="G934" s="4"/>
      <c r="H934" s="4"/>
      <c r="I934" s="2"/>
      <c r="J934" s="2"/>
      <c r="K934" s="2"/>
      <c r="L934" s="2"/>
      <c r="M934" s="2"/>
      <c r="N934" s="2"/>
      <c r="O934" s="2"/>
      <c r="P934" s="2"/>
      <c r="Q934" s="2"/>
      <c r="R934" s="2"/>
      <c r="S934" s="2"/>
      <c r="T934" s="2"/>
      <c r="U934" s="2"/>
      <c r="V934" s="2"/>
      <c r="W934" s="2"/>
      <c r="X934" s="2"/>
      <c r="Y934" s="2"/>
      <c r="Z934" s="2"/>
    </row>
    <row r="935" ht="14.25" customHeight="1">
      <c r="A935" s="2"/>
      <c r="B935" s="2"/>
      <c r="C935" s="2"/>
      <c r="D935" s="2"/>
      <c r="E935" s="2"/>
      <c r="F935" s="2"/>
      <c r="G935" s="4"/>
      <c r="H935" s="4"/>
      <c r="I935" s="2"/>
      <c r="J935" s="2"/>
      <c r="K935" s="2"/>
      <c r="L935" s="2"/>
      <c r="M935" s="2"/>
      <c r="N935" s="2"/>
      <c r="O935" s="2"/>
      <c r="P935" s="2"/>
      <c r="Q935" s="2"/>
      <c r="R935" s="2"/>
      <c r="S935" s="2"/>
      <c r="T935" s="2"/>
      <c r="U935" s="2"/>
      <c r="V935" s="2"/>
      <c r="W935" s="2"/>
      <c r="X935" s="2"/>
      <c r="Y935" s="2"/>
      <c r="Z935" s="2"/>
    </row>
    <row r="936" ht="14.25" customHeight="1">
      <c r="A936" s="2"/>
      <c r="B936" s="2"/>
      <c r="C936" s="2"/>
      <c r="D936" s="2"/>
      <c r="E936" s="2"/>
      <c r="F936" s="2"/>
      <c r="G936" s="4"/>
      <c r="H936" s="4"/>
      <c r="I936" s="2"/>
      <c r="J936" s="2"/>
      <c r="K936" s="2"/>
      <c r="L936" s="2"/>
      <c r="M936" s="2"/>
      <c r="N936" s="2"/>
      <c r="O936" s="2"/>
      <c r="P936" s="2"/>
      <c r="Q936" s="2"/>
      <c r="R936" s="2"/>
      <c r="S936" s="2"/>
      <c r="T936" s="2"/>
      <c r="U936" s="2"/>
      <c r="V936" s="2"/>
      <c r="W936" s="2"/>
      <c r="X936" s="2"/>
      <c r="Y936" s="2"/>
      <c r="Z936" s="2"/>
    </row>
    <row r="937" ht="14.25" customHeight="1">
      <c r="A937" s="2"/>
      <c r="B937" s="2"/>
      <c r="C937" s="2"/>
      <c r="D937" s="2"/>
      <c r="E937" s="2"/>
      <c r="F937" s="2"/>
      <c r="G937" s="4"/>
      <c r="H937" s="4"/>
      <c r="I937" s="2"/>
      <c r="J937" s="2"/>
      <c r="K937" s="2"/>
      <c r="L937" s="2"/>
      <c r="M937" s="2"/>
      <c r="N937" s="2"/>
      <c r="O937" s="2"/>
      <c r="P937" s="2"/>
      <c r="Q937" s="2"/>
      <c r="R937" s="2"/>
      <c r="S937" s="2"/>
      <c r="T937" s="2"/>
      <c r="U937" s="2"/>
      <c r="V937" s="2"/>
      <c r="W937" s="2"/>
      <c r="X937" s="2"/>
      <c r="Y937" s="2"/>
      <c r="Z937" s="2"/>
    </row>
    <row r="938" ht="14.25" customHeight="1">
      <c r="A938" s="2"/>
      <c r="B938" s="2"/>
      <c r="C938" s="2"/>
      <c r="D938" s="2"/>
      <c r="E938" s="2"/>
      <c r="F938" s="2"/>
      <c r="G938" s="4"/>
      <c r="H938" s="4"/>
      <c r="I938" s="2"/>
      <c r="J938" s="2"/>
      <c r="K938" s="2"/>
      <c r="L938" s="2"/>
      <c r="M938" s="2"/>
      <c r="N938" s="2"/>
      <c r="O938" s="2"/>
      <c r="P938" s="2"/>
      <c r="Q938" s="2"/>
      <c r="R938" s="2"/>
      <c r="S938" s="2"/>
      <c r="T938" s="2"/>
      <c r="U938" s="2"/>
      <c r="V938" s="2"/>
      <c r="W938" s="2"/>
      <c r="X938" s="2"/>
      <c r="Y938" s="2"/>
      <c r="Z938" s="2"/>
    </row>
    <row r="939" ht="14.25" customHeight="1">
      <c r="A939" s="2"/>
      <c r="B939" s="2"/>
      <c r="C939" s="2"/>
      <c r="D939" s="2"/>
      <c r="E939" s="2"/>
      <c r="F939" s="2"/>
      <c r="G939" s="4"/>
      <c r="H939" s="4"/>
      <c r="I939" s="2"/>
      <c r="J939" s="2"/>
      <c r="K939" s="2"/>
      <c r="L939" s="2"/>
      <c r="M939" s="2"/>
      <c r="N939" s="2"/>
      <c r="O939" s="2"/>
      <c r="P939" s="2"/>
      <c r="Q939" s="2"/>
      <c r="R939" s="2"/>
      <c r="S939" s="2"/>
      <c r="T939" s="2"/>
      <c r="U939" s="2"/>
      <c r="V939" s="2"/>
      <c r="W939" s="2"/>
      <c r="X939" s="2"/>
      <c r="Y939" s="2"/>
      <c r="Z939" s="2"/>
    </row>
    <row r="940" ht="14.25" customHeight="1">
      <c r="A940" s="2"/>
      <c r="B940" s="2"/>
      <c r="C940" s="2"/>
      <c r="D940" s="2"/>
      <c r="E940" s="2"/>
      <c r="F940" s="2"/>
      <c r="G940" s="4"/>
      <c r="H940" s="4"/>
      <c r="I940" s="2"/>
      <c r="J940" s="2"/>
      <c r="K940" s="2"/>
      <c r="L940" s="2"/>
      <c r="M940" s="2"/>
      <c r="N940" s="2"/>
      <c r="O940" s="2"/>
      <c r="P940" s="2"/>
      <c r="Q940" s="2"/>
      <c r="R940" s="2"/>
      <c r="S940" s="2"/>
      <c r="T940" s="2"/>
      <c r="U940" s="2"/>
      <c r="V940" s="2"/>
      <c r="W940" s="2"/>
      <c r="X940" s="2"/>
      <c r="Y940" s="2"/>
      <c r="Z940" s="2"/>
    </row>
    <row r="941" ht="14.25" customHeight="1">
      <c r="A941" s="2"/>
      <c r="B941" s="2"/>
      <c r="C941" s="2"/>
      <c r="D941" s="2"/>
      <c r="E941" s="2"/>
      <c r="F941" s="2"/>
      <c r="G941" s="4"/>
      <c r="H941" s="4"/>
      <c r="I941" s="2"/>
      <c r="J941" s="2"/>
      <c r="K941" s="2"/>
      <c r="L941" s="2"/>
      <c r="M941" s="2"/>
      <c r="N941" s="2"/>
      <c r="O941" s="2"/>
      <c r="P941" s="2"/>
      <c r="Q941" s="2"/>
      <c r="R941" s="2"/>
      <c r="S941" s="2"/>
      <c r="T941" s="2"/>
      <c r="U941" s="2"/>
      <c r="V941" s="2"/>
      <c r="W941" s="2"/>
      <c r="X941" s="2"/>
      <c r="Y941" s="2"/>
      <c r="Z941" s="2"/>
    </row>
    <row r="942" ht="14.25" customHeight="1">
      <c r="A942" s="2"/>
      <c r="B942" s="2"/>
      <c r="C942" s="2"/>
      <c r="D942" s="2"/>
      <c r="E942" s="2"/>
      <c r="F942" s="2"/>
      <c r="G942" s="4"/>
      <c r="H942" s="4"/>
      <c r="I942" s="2"/>
      <c r="J942" s="2"/>
      <c r="K942" s="2"/>
      <c r="L942" s="2"/>
      <c r="M942" s="2"/>
      <c r="N942" s="2"/>
      <c r="O942" s="2"/>
      <c r="P942" s="2"/>
      <c r="Q942" s="2"/>
      <c r="R942" s="2"/>
      <c r="S942" s="2"/>
      <c r="T942" s="2"/>
      <c r="U942" s="2"/>
      <c r="V942" s="2"/>
      <c r="W942" s="2"/>
      <c r="X942" s="2"/>
      <c r="Y942" s="2"/>
      <c r="Z942" s="2"/>
    </row>
    <row r="943" ht="14.25" customHeight="1">
      <c r="A943" s="2"/>
      <c r="B943" s="2"/>
      <c r="C943" s="2"/>
      <c r="D943" s="2"/>
      <c r="E943" s="2"/>
      <c r="F943" s="2"/>
      <c r="G943" s="4"/>
      <c r="H943" s="4"/>
      <c r="I943" s="2"/>
      <c r="J943" s="2"/>
      <c r="K943" s="2"/>
      <c r="L943" s="2"/>
      <c r="M943" s="2"/>
      <c r="N943" s="2"/>
      <c r="O943" s="2"/>
      <c r="P943" s="2"/>
      <c r="Q943" s="2"/>
      <c r="R943" s="2"/>
      <c r="S943" s="2"/>
      <c r="T943" s="2"/>
      <c r="U943" s="2"/>
      <c r="V943" s="2"/>
      <c r="W943" s="2"/>
      <c r="X943" s="2"/>
      <c r="Y943" s="2"/>
      <c r="Z943" s="2"/>
    </row>
    <row r="944" ht="14.25" customHeight="1">
      <c r="A944" s="2"/>
      <c r="B944" s="2"/>
      <c r="C944" s="2"/>
      <c r="D944" s="2"/>
      <c r="E944" s="2"/>
      <c r="F944" s="2"/>
      <c r="G944" s="4"/>
      <c r="H944" s="4"/>
      <c r="I944" s="2"/>
      <c r="J944" s="2"/>
      <c r="K944" s="2"/>
      <c r="L944" s="2"/>
      <c r="M944" s="2"/>
      <c r="N944" s="2"/>
      <c r="O944" s="2"/>
      <c r="P944" s="2"/>
      <c r="Q944" s="2"/>
      <c r="R944" s="2"/>
      <c r="S944" s="2"/>
      <c r="T944" s="2"/>
      <c r="U944" s="2"/>
      <c r="V944" s="2"/>
      <c r="W944" s="2"/>
      <c r="X944" s="2"/>
      <c r="Y944" s="2"/>
      <c r="Z944" s="2"/>
    </row>
    <row r="945" ht="14.25" customHeight="1">
      <c r="A945" s="2"/>
      <c r="B945" s="2"/>
      <c r="C945" s="2"/>
      <c r="D945" s="2"/>
      <c r="E945" s="2"/>
      <c r="F945" s="2"/>
      <c r="G945" s="4"/>
      <c r="H945" s="4"/>
      <c r="I945" s="2"/>
      <c r="J945" s="2"/>
      <c r="K945" s="2"/>
      <c r="L945" s="2"/>
      <c r="M945" s="2"/>
      <c r="N945" s="2"/>
      <c r="O945" s="2"/>
      <c r="P945" s="2"/>
      <c r="Q945" s="2"/>
      <c r="R945" s="2"/>
      <c r="S945" s="2"/>
      <c r="T945" s="2"/>
      <c r="U945" s="2"/>
      <c r="V945" s="2"/>
      <c r="W945" s="2"/>
      <c r="X945" s="2"/>
      <c r="Y945" s="2"/>
      <c r="Z945" s="2"/>
    </row>
    <row r="946" ht="14.25" customHeight="1">
      <c r="A946" s="2"/>
      <c r="B946" s="2"/>
      <c r="C946" s="2"/>
      <c r="D946" s="2"/>
      <c r="E946" s="2"/>
      <c r="F946" s="2"/>
      <c r="G946" s="4"/>
      <c r="H946" s="4"/>
      <c r="I946" s="2"/>
      <c r="J946" s="2"/>
      <c r="K946" s="2"/>
      <c r="L946" s="2"/>
      <c r="M946" s="2"/>
      <c r="N946" s="2"/>
      <c r="O946" s="2"/>
      <c r="P946" s="2"/>
      <c r="Q946" s="2"/>
      <c r="R946" s="2"/>
      <c r="S946" s="2"/>
      <c r="T946" s="2"/>
      <c r="U946" s="2"/>
      <c r="V946" s="2"/>
      <c r="W946" s="2"/>
      <c r="X946" s="2"/>
      <c r="Y946" s="2"/>
      <c r="Z946" s="2"/>
    </row>
    <row r="947" ht="14.25" customHeight="1">
      <c r="A947" s="2"/>
      <c r="B947" s="2"/>
      <c r="C947" s="2"/>
      <c r="D947" s="2"/>
      <c r="E947" s="2"/>
      <c r="F947" s="2"/>
      <c r="G947" s="4"/>
      <c r="H947" s="4"/>
      <c r="I947" s="2"/>
      <c r="J947" s="2"/>
      <c r="K947" s="2"/>
      <c r="L947" s="2"/>
      <c r="M947" s="2"/>
      <c r="N947" s="2"/>
      <c r="O947" s="2"/>
      <c r="P947" s="2"/>
      <c r="Q947" s="2"/>
      <c r="R947" s="2"/>
      <c r="S947" s="2"/>
      <c r="T947" s="2"/>
      <c r="U947" s="2"/>
      <c r="V947" s="2"/>
      <c r="W947" s="2"/>
      <c r="X947" s="2"/>
      <c r="Y947" s="2"/>
      <c r="Z947" s="2"/>
    </row>
    <row r="948" ht="14.25" customHeight="1">
      <c r="A948" s="2"/>
      <c r="B948" s="2"/>
      <c r="C948" s="2"/>
      <c r="D948" s="2"/>
      <c r="E948" s="2"/>
      <c r="F948" s="2"/>
      <c r="G948" s="4"/>
      <c r="H948" s="4"/>
      <c r="I948" s="2"/>
      <c r="J948" s="2"/>
      <c r="K948" s="2"/>
      <c r="L948" s="2"/>
      <c r="M948" s="2"/>
      <c r="N948" s="2"/>
      <c r="O948" s="2"/>
      <c r="P948" s="2"/>
      <c r="Q948" s="2"/>
      <c r="R948" s="2"/>
      <c r="S948" s="2"/>
      <c r="T948" s="2"/>
      <c r="U948" s="2"/>
      <c r="V948" s="2"/>
      <c r="W948" s="2"/>
      <c r="X948" s="2"/>
      <c r="Y948" s="2"/>
      <c r="Z948" s="2"/>
    </row>
    <row r="949" ht="14.25" customHeight="1">
      <c r="A949" s="2"/>
      <c r="B949" s="2"/>
      <c r="C949" s="2"/>
      <c r="D949" s="2"/>
      <c r="E949" s="2"/>
      <c r="F949" s="2"/>
      <c r="G949" s="4"/>
      <c r="H949" s="4"/>
      <c r="I949" s="2"/>
      <c r="J949" s="2"/>
      <c r="K949" s="2"/>
      <c r="L949" s="2"/>
      <c r="M949" s="2"/>
      <c r="N949" s="2"/>
      <c r="O949" s="2"/>
      <c r="P949" s="2"/>
      <c r="Q949" s="2"/>
      <c r="R949" s="2"/>
      <c r="S949" s="2"/>
      <c r="T949" s="2"/>
      <c r="U949" s="2"/>
      <c r="V949" s="2"/>
      <c r="W949" s="2"/>
      <c r="X949" s="2"/>
      <c r="Y949" s="2"/>
      <c r="Z949" s="2"/>
    </row>
    <row r="950" ht="14.25" customHeight="1">
      <c r="A950" s="2"/>
      <c r="B950" s="2"/>
      <c r="C950" s="2"/>
      <c r="D950" s="2"/>
      <c r="E950" s="2"/>
      <c r="F950" s="2"/>
      <c r="G950" s="4"/>
      <c r="H950" s="4"/>
      <c r="I950" s="2"/>
      <c r="J950" s="2"/>
      <c r="K950" s="2"/>
      <c r="L950" s="2"/>
      <c r="M950" s="2"/>
      <c r="N950" s="2"/>
      <c r="O950" s="2"/>
      <c r="P950" s="2"/>
      <c r="Q950" s="2"/>
      <c r="R950" s="2"/>
      <c r="S950" s="2"/>
      <c r="T950" s="2"/>
      <c r="U950" s="2"/>
      <c r="V950" s="2"/>
      <c r="W950" s="2"/>
      <c r="X950" s="2"/>
      <c r="Y950" s="2"/>
      <c r="Z950" s="2"/>
    </row>
    <row r="951" ht="14.25" customHeight="1">
      <c r="A951" s="2"/>
      <c r="B951" s="2"/>
      <c r="C951" s="2"/>
      <c r="D951" s="2"/>
      <c r="E951" s="2"/>
      <c r="F951" s="2"/>
      <c r="G951" s="4"/>
      <c r="H951" s="4"/>
      <c r="I951" s="2"/>
      <c r="J951" s="2"/>
      <c r="K951" s="2"/>
      <c r="L951" s="2"/>
      <c r="M951" s="2"/>
      <c r="N951" s="2"/>
      <c r="O951" s="2"/>
      <c r="P951" s="2"/>
      <c r="Q951" s="2"/>
      <c r="R951" s="2"/>
      <c r="S951" s="2"/>
      <c r="T951" s="2"/>
      <c r="U951" s="2"/>
      <c r="V951" s="2"/>
      <c r="W951" s="2"/>
      <c r="X951" s="2"/>
      <c r="Y951" s="2"/>
      <c r="Z951" s="2"/>
    </row>
    <row r="952" ht="14.25" customHeight="1">
      <c r="A952" s="2"/>
      <c r="B952" s="2"/>
      <c r="C952" s="2"/>
      <c r="D952" s="2"/>
      <c r="E952" s="2"/>
      <c r="F952" s="2"/>
      <c r="G952" s="4"/>
      <c r="H952" s="4"/>
      <c r="I952" s="2"/>
      <c r="J952" s="2"/>
      <c r="K952" s="2"/>
      <c r="L952" s="2"/>
      <c r="M952" s="2"/>
      <c r="N952" s="2"/>
      <c r="O952" s="2"/>
      <c r="P952" s="2"/>
      <c r="Q952" s="2"/>
      <c r="R952" s="2"/>
      <c r="S952" s="2"/>
      <c r="T952" s="2"/>
      <c r="U952" s="2"/>
      <c r="V952" s="2"/>
      <c r="W952" s="2"/>
      <c r="X952" s="2"/>
      <c r="Y952" s="2"/>
      <c r="Z952" s="2"/>
    </row>
    <row r="953" ht="14.25" customHeight="1">
      <c r="A953" s="2"/>
      <c r="B953" s="2"/>
      <c r="C953" s="2"/>
      <c r="D953" s="2"/>
      <c r="E953" s="2"/>
      <c r="F953" s="2"/>
      <c r="G953" s="4"/>
      <c r="H953" s="4"/>
      <c r="I953" s="2"/>
      <c r="J953" s="2"/>
      <c r="K953" s="2"/>
      <c r="L953" s="2"/>
      <c r="M953" s="2"/>
      <c r="N953" s="2"/>
      <c r="O953" s="2"/>
      <c r="P953" s="2"/>
      <c r="Q953" s="2"/>
      <c r="R953" s="2"/>
      <c r="S953" s="2"/>
      <c r="T953" s="2"/>
      <c r="U953" s="2"/>
      <c r="V953" s="2"/>
      <c r="W953" s="2"/>
      <c r="X953" s="2"/>
      <c r="Y953" s="2"/>
      <c r="Z953" s="2"/>
    </row>
    <row r="954" ht="14.25" customHeight="1">
      <c r="A954" s="2"/>
      <c r="B954" s="2"/>
      <c r="C954" s="2"/>
      <c r="D954" s="2"/>
      <c r="E954" s="2"/>
      <c r="F954" s="2"/>
      <c r="G954" s="4"/>
      <c r="H954" s="4"/>
      <c r="I954" s="2"/>
      <c r="J954" s="2"/>
      <c r="K954" s="2"/>
      <c r="L954" s="2"/>
      <c r="M954" s="2"/>
      <c r="N954" s="2"/>
      <c r="O954" s="2"/>
      <c r="P954" s="2"/>
      <c r="Q954" s="2"/>
      <c r="R954" s="2"/>
      <c r="S954" s="2"/>
      <c r="T954" s="2"/>
      <c r="U954" s="2"/>
      <c r="V954" s="2"/>
      <c r="W954" s="2"/>
      <c r="X954" s="2"/>
      <c r="Y954" s="2"/>
      <c r="Z954" s="2"/>
    </row>
    <row r="955" ht="14.25" customHeight="1">
      <c r="A955" s="2"/>
      <c r="B955" s="2"/>
      <c r="C955" s="2"/>
      <c r="D955" s="2"/>
      <c r="E955" s="2"/>
      <c r="F955" s="2"/>
      <c r="G955" s="4"/>
      <c r="H955" s="4"/>
      <c r="I955" s="2"/>
      <c r="J955" s="2"/>
      <c r="K955" s="2"/>
      <c r="L955" s="2"/>
      <c r="M955" s="2"/>
      <c r="N955" s="2"/>
      <c r="O955" s="2"/>
      <c r="P955" s="2"/>
      <c r="Q955" s="2"/>
      <c r="R955" s="2"/>
      <c r="S955" s="2"/>
      <c r="T955" s="2"/>
      <c r="U955" s="2"/>
      <c r="V955" s="2"/>
      <c r="W955" s="2"/>
      <c r="X955" s="2"/>
      <c r="Y955" s="2"/>
      <c r="Z955" s="2"/>
    </row>
    <row r="956" ht="14.25" customHeight="1">
      <c r="A956" s="2"/>
      <c r="B956" s="2"/>
      <c r="C956" s="2"/>
      <c r="D956" s="2"/>
      <c r="E956" s="2"/>
      <c r="F956" s="2"/>
      <c r="G956" s="4"/>
      <c r="H956" s="4"/>
      <c r="I956" s="2"/>
      <c r="J956" s="2"/>
      <c r="K956" s="2"/>
      <c r="L956" s="2"/>
      <c r="M956" s="2"/>
      <c r="N956" s="2"/>
      <c r="O956" s="2"/>
      <c r="P956" s="2"/>
      <c r="Q956" s="2"/>
      <c r="R956" s="2"/>
      <c r="S956" s="2"/>
      <c r="T956" s="2"/>
      <c r="U956" s="2"/>
      <c r="V956" s="2"/>
      <c r="W956" s="2"/>
      <c r="X956" s="2"/>
      <c r="Y956" s="2"/>
      <c r="Z956" s="2"/>
    </row>
    <row r="957" ht="14.25" customHeight="1">
      <c r="A957" s="2"/>
      <c r="B957" s="2"/>
      <c r="C957" s="2"/>
      <c r="D957" s="2"/>
      <c r="E957" s="2"/>
      <c r="F957" s="2"/>
      <c r="G957" s="4"/>
      <c r="H957" s="4"/>
      <c r="I957" s="2"/>
      <c r="J957" s="2"/>
      <c r="K957" s="2"/>
      <c r="L957" s="2"/>
      <c r="M957" s="2"/>
      <c r="N957" s="2"/>
      <c r="O957" s="2"/>
      <c r="P957" s="2"/>
      <c r="Q957" s="2"/>
      <c r="R957" s="2"/>
      <c r="S957" s="2"/>
      <c r="T957" s="2"/>
      <c r="U957" s="2"/>
      <c r="V957" s="2"/>
      <c r="W957" s="2"/>
      <c r="X957" s="2"/>
      <c r="Y957" s="2"/>
      <c r="Z957" s="2"/>
    </row>
    <row r="958" ht="14.25" customHeight="1">
      <c r="A958" s="2"/>
      <c r="B958" s="2"/>
      <c r="C958" s="2"/>
      <c r="D958" s="2"/>
      <c r="E958" s="2"/>
      <c r="F958" s="2"/>
      <c r="G958" s="4"/>
      <c r="H958" s="4"/>
      <c r="I958" s="2"/>
      <c r="J958" s="2"/>
      <c r="K958" s="2"/>
      <c r="L958" s="2"/>
      <c r="M958" s="2"/>
      <c r="N958" s="2"/>
      <c r="O958" s="2"/>
      <c r="P958" s="2"/>
      <c r="Q958" s="2"/>
      <c r="R958" s="2"/>
      <c r="S958" s="2"/>
      <c r="T958" s="2"/>
      <c r="U958" s="2"/>
      <c r="V958" s="2"/>
      <c r="W958" s="2"/>
      <c r="X958" s="2"/>
      <c r="Y958" s="2"/>
      <c r="Z958" s="2"/>
    </row>
    <row r="959" ht="14.25" customHeight="1">
      <c r="A959" s="2"/>
      <c r="B959" s="2"/>
      <c r="C959" s="2"/>
      <c r="D959" s="2"/>
      <c r="E959" s="2"/>
      <c r="F959" s="2"/>
      <c r="G959" s="4"/>
      <c r="H959" s="4"/>
      <c r="I959" s="2"/>
      <c r="J959" s="2"/>
      <c r="K959" s="2"/>
      <c r="L959" s="2"/>
      <c r="M959" s="2"/>
      <c r="N959" s="2"/>
      <c r="O959" s="2"/>
      <c r="P959" s="2"/>
      <c r="Q959" s="2"/>
      <c r="R959" s="2"/>
      <c r="S959" s="2"/>
      <c r="T959" s="2"/>
      <c r="U959" s="2"/>
      <c r="V959" s="2"/>
      <c r="W959" s="2"/>
      <c r="X959" s="2"/>
      <c r="Y959" s="2"/>
      <c r="Z959" s="2"/>
    </row>
    <row r="960" ht="14.25" customHeight="1">
      <c r="A960" s="2"/>
      <c r="B960" s="2"/>
      <c r="C960" s="2"/>
      <c r="D960" s="2"/>
      <c r="E960" s="2"/>
      <c r="F960" s="2"/>
      <c r="G960" s="4"/>
      <c r="H960" s="4"/>
      <c r="I960" s="2"/>
      <c r="J960" s="2"/>
      <c r="K960" s="2"/>
      <c r="L960" s="2"/>
      <c r="M960" s="2"/>
      <c r="N960" s="2"/>
      <c r="O960" s="2"/>
      <c r="P960" s="2"/>
      <c r="Q960" s="2"/>
      <c r="R960" s="2"/>
      <c r="S960" s="2"/>
      <c r="T960" s="2"/>
      <c r="U960" s="2"/>
      <c r="V960" s="2"/>
      <c r="W960" s="2"/>
      <c r="X960" s="2"/>
      <c r="Y960" s="2"/>
      <c r="Z960" s="2"/>
    </row>
    <row r="961" ht="14.25" customHeight="1">
      <c r="A961" s="2"/>
      <c r="B961" s="2"/>
      <c r="C961" s="2"/>
      <c r="D961" s="2"/>
      <c r="E961" s="2"/>
      <c r="F961" s="2"/>
      <c r="G961" s="4"/>
      <c r="H961" s="4"/>
      <c r="I961" s="2"/>
      <c r="J961" s="2"/>
      <c r="K961" s="2"/>
      <c r="L961" s="2"/>
      <c r="M961" s="2"/>
      <c r="N961" s="2"/>
      <c r="O961" s="2"/>
      <c r="P961" s="2"/>
      <c r="Q961" s="2"/>
      <c r="R961" s="2"/>
      <c r="S961" s="2"/>
      <c r="T961" s="2"/>
      <c r="U961" s="2"/>
      <c r="V961" s="2"/>
      <c r="W961" s="2"/>
      <c r="X961" s="2"/>
      <c r="Y961" s="2"/>
      <c r="Z961" s="2"/>
    </row>
    <row r="962" ht="14.25" customHeight="1">
      <c r="A962" s="2"/>
      <c r="B962" s="2"/>
      <c r="C962" s="2"/>
      <c r="D962" s="2"/>
      <c r="E962" s="2"/>
      <c r="F962" s="2"/>
      <c r="G962" s="4"/>
      <c r="H962" s="4"/>
      <c r="I962" s="2"/>
      <c r="J962" s="2"/>
      <c r="K962" s="2"/>
      <c r="L962" s="2"/>
      <c r="M962" s="2"/>
      <c r="N962" s="2"/>
      <c r="O962" s="2"/>
      <c r="P962" s="2"/>
      <c r="Q962" s="2"/>
      <c r="R962" s="2"/>
      <c r="S962" s="2"/>
      <c r="T962" s="2"/>
      <c r="U962" s="2"/>
      <c r="V962" s="2"/>
      <c r="W962" s="2"/>
      <c r="X962" s="2"/>
      <c r="Y962" s="2"/>
      <c r="Z962" s="2"/>
    </row>
    <row r="963" ht="14.25" customHeight="1">
      <c r="A963" s="2"/>
      <c r="B963" s="2"/>
      <c r="C963" s="2"/>
      <c r="D963" s="2"/>
      <c r="E963" s="2"/>
      <c r="F963" s="2"/>
      <c r="G963" s="4"/>
      <c r="H963" s="4"/>
      <c r="I963" s="2"/>
      <c r="J963" s="2"/>
      <c r="K963" s="2"/>
      <c r="L963" s="2"/>
      <c r="M963" s="2"/>
      <c r="N963" s="2"/>
      <c r="O963" s="2"/>
      <c r="P963" s="2"/>
      <c r="Q963" s="2"/>
      <c r="R963" s="2"/>
      <c r="S963" s="2"/>
      <c r="T963" s="2"/>
      <c r="U963" s="2"/>
      <c r="V963" s="2"/>
      <c r="W963" s="2"/>
      <c r="X963" s="2"/>
      <c r="Y963" s="2"/>
      <c r="Z963" s="2"/>
    </row>
    <row r="964" ht="14.25" customHeight="1">
      <c r="A964" s="2"/>
      <c r="B964" s="2"/>
      <c r="C964" s="2"/>
      <c r="D964" s="2"/>
      <c r="E964" s="2"/>
      <c r="F964" s="2"/>
      <c r="G964" s="4"/>
      <c r="H964" s="4"/>
      <c r="I964" s="2"/>
      <c r="J964" s="2"/>
      <c r="K964" s="2"/>
      <c r="L964" s="2"/>
      <c r="M964" s="2"/>
      <c r="N964" s="2"/>
      <c r="O964" s="2"/>
      <c r="P964" s="2"/>
      <c r="Q964" s="2"/>
      <c r="R964" s="2"/>
      <c r="S964" s="2"/>
      <c r="T964" s="2"/>
      <c r="U964" s="2"/>
      <c r="V964" s="2"/>
      <c r="W964" s="2"/>
      <c r="X964" s="2"/>
      <c r="Y964" s="2"/>
      <c r="Z964" s="2"/>
    </row>
    <row r="965" ht="14.25" customHeight="1">
      <c r="A965" s="2"/>
      <c r="B965" s="2"/>
      <c r="C965" s="2"/>
      <c r="D965" s="2"/>
      <c r="E965" s="2"/>
      <c r="F965" s="2"/>
      <c r="G965" s="4"/>
      <c r="H965" s="4"/>
      <c r="I965" s="2"/>
      <c r="J965" s="2"/>
      <c r="K965" s="2"/>
      <c r="L965" s="2"/>
      <c r="M965" s="2"/>
      <c r="N965" s="2"/>
      <c r="O965" s="2"/>
      <c r="P965" s="2"/>
      <c r="Q965" s="2"/>
      <c r="R965" s="2"/>
      <c r="S965" s="2"/>
      <c r="T965" s="2"/>
      <c r="U965" s="2"/>
      <c r="V965" s="2"/>
      <c r="W965" s="2"/>
      <c r="X965" s="2"/>
      <c r="Y965" s="2"/>
      <c r="Z965" s="2"/>
    </row>
    <row r="966" ht="14.25" customHeight="1">
      <c r="A966" s="2"/>
      <c r="B966" s="2"/>
      <c r="C966" s="2"/>
      <c r="D966" s="2"/>
      <c r="E966" s="2"/>
      <c r="F966" s="2"/>
      <c r="G966" s="4"/>
      <c r="H966" s="4"/>
      <c r="I966" s="2"/>
      <c r="J966" s="2"/>
      <c r="K966" s="2"/>
      <c r="L966" s="2"/>
      <c r="M966" s="2"/>
      <c r="N966" s="2"/>
      <c r="O966" s="2"/>
      <c r="P966" s="2"/>
      <c r="Q966" s="2"/>
      <c r="R966" s="2"/>
      <c r="S966" s="2"/>
      <c r="T966" s="2"/>
      <c r="U966" s="2"/>
      <c r="V966" s="2"/>
      <c r="W966" s="2"/>
      <c r="X966" s="2"/>
      <c r="Y966" s="2"/>
      <c r="Z966" s="2"/>
    </row>
    <row r="967" ht="14.25" customHeight="1">
      <c r="A967" s="2"/>
      <c r="B967" s="2"/>
      <c r="C967" s="2"/>
      <c r="D967" s="2"/>
      <c r="E967" s="2"/>
      <c r="F967" s="2"/>
      <c r="G967" s="4"/>
      <c r="H967" s="4"/>
      <c r="I967" s="2"/>
      <c r="J967" s="2"/>
      <c r="K967" s="2"/>
      <c r="L967" s="2"/>
      <c r="M967" s="2"/>
      <c r="N967" s="2"/>
      <c r="O967" s="2"/>
      <c r="P967" s="2"/>
      <c r="Q967" s="2"/>
      <c r="R967" s="2"/>
      <c r="S967" s="2"/>
      <c r="T967" s="2"/>
      <c r="U967" s="2"/>
      <c r="V967" s="2"/>
      <c r="W967" s="2"/>
      <c r="X967" s="2"/>
      <c r="Y967" s="2"/>
      <c r="Z967" s="2"/>
    </row>
    <row r="968" ht="14.25" customHeight="1">
      <c r="A968" s="2"/>
      <c r="B968" s="2"/>
      <c r="C968" s="2"/>
      <c r="D968" s="2"/>
      <c r="E968" s="2"/>
      <c r="F968" s="2"/>
      <c r="G968" s="4"/>
      <c r="H968" s="4"/>
      <c r="I968" s="2"/>
      <c r="J968" s="2"/>
      <c r="K968" s="2"/>
      <c r="L968" s="2"/>
      <c r="M968" s="2"/>
      <c r="N968" s="2"/>
      <c r="O968" s="2"/>
      <c r="P968" s="2"/>
      <c r="Q968" s="2"/>
      <c r="R968" s="2"/>
      <c r="S968" s="2"/>
      <c r="T968" s="2"/>
      <c r="U968" s="2"/>
      <c r="V968" s="2"/>
      <c r="W968" s="2"/>
      <c r="X968" s="2"/>
      <c r="Y968" s="2"/>
      <c r="Z968" s="2"/>
    </row>
    <row r="969" ht="14.25" customHeight="1">
      <c r="A969" s="2"/>
      <c r="B969" s="2"/>
      <c r="C969" s="2"/>
      <c r="D969" s="2"/>
      <c r="E969" s="2"/>
      <c r="F969" s="2"/>
      <c r="G969" s="4"/>
      <c r="H969" s="4"/>
      <c r="I969" s="2"/>
      <c r="J969" s="2"/>
      <c r="K969" s="2"/>
      <c r="L969" s="2"/>
      <c r="M969" s="2"/>
      <c r="N969" s="2"/>
      <c r="O969" s="2"/>
      <c r="P969" s="2"/>
      <c r="Q969" s="2"/>
      <c r="R969" s="2"/>
      <c r="S969" s="2"/>
      <c r="T969" s="2"/>
      <c r="U969" s="2"/>
      <c r="V969" s="2"/>
      <c r="W969" s="2"/>
      <c r="X969" s="2"/>
      <c r="Y969" s="2"/>
      <c r="Z969" s="2"/>
    </row>
    <row r="970" ht="14.25" customHeight="1">
      <c r="A970" s="2"/>
      <c r="B970" s="2"/>
      <c r="C970" s="2"/>
      <c r="D970" s="2"/>
      <c r="E970" s="2"/>
      <c r="F970" s="2"/>
      <c r="G970" s="4"/>
      <c r="H970" s="4"/>
      <c r="I970" s="2"/>
      <c r="J970" s="2"/>
      <c r="K970" s="2"/>
      <c r="L970" s="2"/>
      <c r="M970" s="2"/>
      <c r="N970" s="2"/>
      <c r="O970" s="2"/>
      <c r="P970" s="2"/>
      <c r="Q970" s="2"/>
      <c r="R970" s="2"/>
      <c r="S970" s="2"/>
      <c r="T970" s="2"/>
      <c r="U970" s="2"/>
      <c r="V970" s="2"/>
      <c r="W970" s="2"/>
      <c r="X970" s="2"/>
      <c r="Y970" s="2"/>
      <c r="Z970" s="2"/>
    </row>
    <row r="971" ht="14.25" customHeight="1">
      <c r="A971" s="2"/>
      <c r="B971" s="2"/>
      <c r="C971" s="2"/>
      <c r="D971" s="2"/>
      <c r="E971" s="2"/>
      <c r="F971" s="2"/>
      <c r="G971" s="4"/>
      <c r="H971" s="4"/>
      <c r="I971" s="2"/>
      <c r="J971" s="2"/>
      <c r="K971" s="2"/>
      <c r="L971" s="2"/>
      <c r="M971" s="2"/>
      <c r="N971" s="2"/>
      <c r="O971" s="2"/>
      <c r="P971" s="2"/>
      <c r="Q971" s="2"/>
      <c r="R971" s="2"/>
      <c r="S971" s="2"/>
      <c r="T971" s="2"/>
      <c r="U971" s="2"/>
      <c r="V971" s="2"/>
      <c r="W971" s="2"/>
      <c r="X971" s="2"/>
      <c r="Y971" s="2"/>
      <c r="Z971" s="2"/>
    </row>
    <row r="972" ht="14.25" customHeight="1">
      <c r="A972" s="2"/>
      <c r="B972" s="2"/>
      <c r="C972" s="2"/>
      <c r="D972" s="2"/>
      <c r="E972" s="2"/>
      <c r="F972" s="2"/>
      <c r="G972" s="4"/>
      <c r="H972" s="4"/>
      <c r="I972" s="2"/>
      <c r="J972" s="2"/>
      <c r="K972" s="2"/>
      <c r="L972" s="2"/>
      <c r="M972" s="2"/>
      <c r="N972" s="2"/>
      <c r="O972" s="2"/>
      <c r="P972" s="2"/>
      <c r="Q972" s="2"/>
      <c r="R972" s="2"/>
      <c r="S972" s="2"/>
      <c r="T972" s="2"/>
      <c r="U972" s="2"/>
      <c r="V972" s="2"/>
      <c r="W972" s="2"/>
      <c r="X972" s="2"/>
      <c r="Y972" s="2"/>
      <c r="Z972" s="2"/>
    </row>
    <row r="973" ht="14.25" customHeight="1">
      <c r="A973" s="2"/>
      <c r="B973" s="2"/>
      <c r="C973" s="2"/>
      <c r="D973" s="2"/>
      <c r="E973" s="2"/>
      <c r="F973" s="2"/>
      <c r="G973" s="4"/>
      <c r="H973" s="4"/>
      <c r="I973" s="2"/>
      <c r="J973" s="2"/>
      <c r="K973" s="2"/>
      <c r="L973" s="2"/>
      <c r="M973" s="2"/>
      <c r="N973" s="2"/>
      <c r="O973" s="2"/>
      <c r="P973" s="2"/>
      <c r="Q973" s="2"/>
      <c r="R973" s="2"/>
      <c r="S973" s="2"/>
      <c r="T973" s="2"/>
      <c r="U973" s="2"/>
      <c r="V973" s="2"/>
      <c r="W973" s="2"/>
      <c r="X973" s="2"/>
      <c r="Y973" s="2"/>
      <c r="Z973" s="2"/>
    </row>
    <row r="974" ht="14.25" customHeight="1">
      <c r="A974" s="2"/>
      <c r="B974" s="2"/>
      <c r="C974" s="2"/>
      <c r="D974" s="2"/>
      <c r="E974" s="2"/>
      <c r="F974" s="2"/>
      <c r="G974" s="4"/>
      <c r="H974" s="4"/>
      <c r="I974" s="2"/>
      <c r="J974" s="2"/>
      <c r="K974" s="2"/>
      <c r="L974" s="2"/>
      <c r="M974" s="2"/>
      <c r="N974" s="2"/>
      <c r="O974" s="2"/>
      <c r="P974" s="2"/>
      <c r="Q974" s="2"/>
      <c r="R974" s="2"/>
      <c r="S974" s="2"/>
      <c r="T974" s="2"/>
      <c r="U974" s="2"/>
      <c r="V974" s="2"/>
      <c r="W974" s="2"/>
      <c r="X974" s="2"/>
      <c r="Y974" s="2"/>
      <c r="Z974" s="2"/>
    </row>
    <row r="975" ht="14.25" customHeight="1">
      <c r="A975" s="2"/>
      <c r="B975" s="2"/>
      <c r="C975" s="2"/>
      <c r="D975" s="2"/>
      <c r="E975" s="2"/>
      <c r="F975" s="2"/>
      <c r="G975" s="4"/>
      <c r="H975" s="4"/>
      <c r="I975" s="2"/>
      <c r="J975" s="2"/>
      <c r="K975" s="2"/>
      <c r="L975" s="2"/>
      <c r="M975" s="2"/>
      <c r="N975" s="2"/>
      <c r="O975" s="2"/>
      <c r="P975" s="2"/>
      <c r="Q975" s="2"/>
      <c r="R975" s="2"/>
      <c r="S975" s="2"/>
      <c r="T975" s="2"/>
      <c r="U975" s="2"/>
      <c r="V975" s="2"/>
      <c r="W975" s="2"/>
      <c r="X975" s="2"/>
      <c r="Y975" s="2"/>
      <c r="Z975" s="2"/>
    </row>
    <row r="976" ht="14.25" customHeight="1">
      <c r="A976" s="2"/>
      <c r="B976" s="2"/>
      <c r="C976" s="2"/>
      <c r="D976" s="2"/>
      <c r="E976" s="2"/>
      <c r="F976" s="2"/>
      <c r="G976" s="4"/>
      <c r="H976" s="4"/>
      <c r="I976" s="2"/>
      <c r="J976" s="2"/>
      <c r="K976" s="2"/>
      <c r="L976" s="2"/>
      <c r="M976" s="2"/>
      <c r="N976" s="2"/>
      <c r="O976" s="2"/>
      <c r="P976" s="2"/>
      <c r="Q976" s="2"/>
      <c r="R976" s="2"/>
      <c r="S976" s="2"/>
      <c r="T976" s="2"/>
      <c r="U976" s="2"/>
      <c r="V976" s="2"/>
      <c r="W976" s="2"/>
      <c r="X976" s="2"/>
      <c r="Y976" s="2"/>
      <c r="Z976" s="2"/>
    </row>
    <row r="977" ht="14.25" customHeight="1">
      <c r="A977" s="2"/>
      <c r="B977" s="2"/>
      <c r="C977" s="2"/>
      <c r="D977" s="2"/>
      <c r="E977" s="2"/>
      <c r="F977" s="2"/>
      <c r="G977" s="4"/>
      <c r="H977" s="4"/>
      <c r="I977" s="2"/>
      <c r="J977" s="2"/>
      <c r="K977" s="2"/>
      <c r="L977" s="2"/>
      <c r="M977" s="2"/>
      <c r="N977" s="2"/>
      <c r="O977" s="2"/>
      <c r="P977" s="2"/>
      <c r="Q977" s="2"/>
      <c r="R977" s="2"/>
      <c r="S977" s="2"/>
      <c r="T977" s="2"/>
      <c r="U977" s="2"/>
      <c r="V977" s="2"/>
      <c r="W977" s="2"/>
      <c r="X977" s="2"/>
      <c r="Y977" s="2"/>
      <c r="Z977" s="2"/>
    </row>
    <row r="978" ht="14.25" customHeight="1">
      <c r="A978" s="2"/>
      <c r="B978" s="2"/>
      <c r="C978" s="2"/>
      <c r="D978" s="2"/>
      <c r="E978" s="2"/>
      <c r="F978" s="2"/>
      <c r="G978" s="4"/>
      <c r="H978" s="4"/>
      <c r="I978" s="2"/>
      <c r="J978" s="2"/>
      <c r="K978" s="2"/>
      <c r="L978" s="2"/>
      <c r="M978" s="2"/>
      <c r="N978" s="2"/>
      <c r="O978" s="2"/>
      <c r="P978" s="2"/>
      <c r="Q978" s="2"/>
      <c r="R978" s="2"/>
      <c r="S978" s="2"/>
      <c r="T978" s="2"/>
      <c r="U978" s="2"/>
      <c r="V978" s="2"/>
      <c r="W978" s="2"/>
      <c r="X978" s="2"/>
      <c r="Y978" s="2"/>
      <c r="Z978" s="2"/>
    </row>
    <row r="979" ht="14.25" customHeight="1">
      <c r="A979" s="2"/>
      <c r="B979" s="2"/>
      <c r="C979" s="2"/>
      <c r="D979" s="2"/>
      <c r="E979" s="2"/>
      <c r="F979" s="2"/>
      <c r="G979" s="4"/>
      <c r="H979" s="4"/>
      <c r="I979" s="2"/>
      <c r="J979" s="2"/>
      <c r="K979" s="2"/>
      <c r="L979" s="2"/>
      <c r="M979" s="2"/>
      <c r="N979" s="2"/>
      <c r="O979" s="2"/>
      <c r="P979" s="2"/>
      <c r="Q979" s="2"/>
      <c r="R979" s="2"/>
      <c r="S979" s="2"/>
      <c r="T979" s="2"/>
      <c r="U979" s="2"/>
      <c r="V979" s="2"/>
      <c r="W979" s="2"/>
      <c r="X979" s="2"/>
      <c r="Y979" s="2"/>
      <c r="Z979" s="2"/>
    </row>
    <row r="980" ht="14.25" customHeight="1">
      <c r="A980" s="2"/>
      <c r="B980" s="2"/>
      <c r="C980" s="2"/>
      <c r="D980" s="2"/>
      <c r="E980" s="2"/>
      <c r="F980" s="2"/>
      <c r="G980" s="4"/>
      <c r="H980" s="4"/>
      <c r="I980" s="2"/>
      <c r="J980" s="2"/>
      <c r="K980" s="2"/>
      <c r="L980" s="2"/>
      <c r="M980" s="2"/>
      <c r="N980" s="2"/>
      <c r="O980" s="2"/>
      <c r="P980" s="2"/>
      <c r="Q980" s="2"/>
      <c r="R980" s="2"/>
      <c r="S980" s="2"/>
      <c r="T980" s="2"/>
      <c r="U980" s="2"/>
      <c r="V980" s="2"/>
      <c r="W980" s="2"/>
      <c r="X980" s="2"/>
      <c r="Y980" s="2"/>
      <c r="Z980" s="2"/>
    </row>
    <row r="981" ht="14.25" customHeight="1">
      <c r="A981" s="2"/>
      <c r="B981" s="2"/>
      <c r="C981" s="2"/>
      <c r="D981" s="2"/>
      <c r="E981" s="2"/>
      <c r="F981" s="2"/>
      <c r="G981" s="4"/>
      <c r="H981" s="4"/>
      <c r="I981" s="2"/>
      <c r="J981" s="2"/>
      <c r="K981" s="2"/>
      <c r="L981" s="2"/>
      <c r="M981" s="2"/>
      <c r="N981" s="2"/>
      <c r="O981" s="2"/>
      <c r="P981" s="2"/>
      <c r="Q981" s="2"/>
      <c r="R981" s="2"/>
      <c r="S981" s="2"/>
      <c r="T981" s="2"/>
      <c r="U981" s="2"/>
      <c r="V981" s="2"/>
      <c r="W981" s="2"/>
      <c r="X981" s="2"/>
      <c r="Y981" s="2"/>
      <c r="Z981" s="2"/>
    </row>
    <row r="982" ht="14.25" customHeight="1">
      <c r="A982" s="2"/>
      <c r="B982" s="2"/>
      <c r="C982" s="2"/>
      <c r="D982" s="2"/>
      <c r="E982" s="2"/>
      <c r="F982" s="2"/>
      <c r="G982" s="4"/>
      <c r="H982" s="4"/>
      <c r="I982" s="2"/>
      <c r="J982" s="2"/>
      <c r="K982" s="2"/>
      <c r="L982" s="2"/>
      <c r="M982" s="2"/>
      <c r="N982" s="2"/>
      <c r="O982" s="2"/>
      <c r="P982" s="2"/>
      <c r="Q982" s="2"/>
      <c r="R982" s="2"/>
      <c r="S982" s="2"/>
      <c r="T982" s="2"/>
      <c r="U982" s="2"/>
      <c r="V982" s="2"/>
      <c r="W982" s="2"/>
      <c r="X982" s="2"/>
      <c r="Y982" s="2"/>
      <c r="Z982" s="2"/>
    </row>
    <row r="983" ht="14.25" customHeight="1">
      <c r="A983" s="2"/>
      <c r="B983" s="2"/>
      <c r="C983" s="2"/>
      <c r="D983" s="2"/>
      <c r="E983" s="2"/>
      <c r="F983" s="2"/>
      <c r="G983" s="4"/>
      <c r="H983" s="4"/>
      <c r="I983" s="2"/>
      <c r="J983" s="2"/>
      <c r="K983" s="2"/>
      <c r="L983" s="2"/>
      <c r="M983" s="2"/>
      <c r="N983" s="2"/>
      <c r="O983" s="2"/>
      <c r="P983" s="2"/>
      <c r="Q983" s="2"/>
      <c r="R983" s="2"/>
      <c r="S983" s="2"/>
      <c r="T983" s="2"/>
      <c r="U983" s="2"/>
      <c r="V983" s="2"/>
      <c r="W983" s="2"/>
      <c r="X983" s="2"/>
      <c r="Y983" s="2"/>
      <c r="Z983" s="2"/>
    </row>
    <row r="984" ht="14.25" customHeight="1">
      <c r="A984" s="2"/>
      <c r="B984" s="2"/>
      <c r="C984" s="2"/>
      <c r="D984" s="2"/>
      <c r="E984" s="2"/>
      <c r="F984" s="2"/>
      <c r="G984" s="4"/>
      <c r="H984" s="4"/>
      <c r="I984" s="2"/>
      <c r="J984" s="2"/>
      <c r="K984" s="2"/>
      <c r="L984" s="2"/>
      <c r="M984" s="2"/>
      <c r="N984" s="2"/>
      <c r="O984" s="2"/>
      <c r="P984" s="2"/>
      <c r="Q984" s="2"/>
      <c r="R984" s="2"/>
      <c r="S984" s="2"/>
      <c r="T984" s="2"/>
      <c r="U984" s="2"/>
      <c r="V984" s="2"/>
      <c r="W984" s="2"/>
      <c r="X984" s="2"/>
      <c r="Y984" s="2"/>
      <c r="Z984" s="2"/>
    </row>
    <row r="985" ht="14.25" customHeight="1">
      <c r="A985" s="2"/>
      <c r="B985" s="2"/>
      <c r="C985" s="2"/>
      <c r="D985" s="2"/>
      <c r="E985" s="2"/>
      <c r="F985" s="2"/>
      <c r="G985" s="4"/>
      <c r="H985" s="4"/>
      <c r="I985" s="2"/>
      <c r="J985" s="2"/>
      <c r="K985" s="2"/>
      <c r="L985" s="2"/>
      <c r="M985" s="2"/>
      <c r="N985" s="2"/>
      <c r="O985" s="2"/>
      <c r="P985" s="2"/>
      <c r="Q985" s="2"/>
      <c r="R985" s="2"/>
      <c r="S985" s="2"/>
      <c r="T985" s="2"/>
      <c r="U985" s="2"/>
      <c r="V985" s="2"/>
      <c r="W985" s="2"/>
      <c r="X985" s="2"/>
      <c r="Y985" s="2"/>
      <c r="Z985" s="2"/>
    </row>
    <row r="986" ht="14.25" customHeight="1">
      <c r="A986" s="2"/>
      <c r="B986" s="2"/>
      <c r="C986" s="2"/>
      <c r="D986" s="2"/>
      <c r="E986" s="2"/>
      <c r="F986" s="2"/>
      <c r="G986" s="4"/>
      <c r="H986" s="4"/>
      <c r="I986" s="2"/>
      <c r="J986" s="2"/>
      <c r="K986" s="2"/>
      <c r="L986" s="2"/>
      <c r="M986" s="2"/>
      <c r="N986" s="2"/>
      <c r="O986" s="2"/>
      <c r="P986" s="2"/>
      <c r="Q986" s="2"/>
      <c r="R986" s="2"/>
      <c r="S986" s="2"/>
      <c r="T986" s="2"/>
      <c r="U986" s="2"/>
      <c r="V986" s="2"/>
      <c r="W986" s="2"/>
      <c r="X986" s="2"/>
      <c r="Y986" s="2"/>
      <c r="Z986" s="2"/>
    </row>
    <row r="987" ht="14.25" customHeight="1">
      <c r="A987" s="2"/>
      <c r="B987" s="2"/>
      <c r="C987" s="2"/>
      <c r="D987" s="2"/>
      <c r="E987" s="2"/>
      <c r="F987" s="2"/>
      <c r="G987" s="4"/>
      <c r="H987" s="4"/>
      <c r="I987" s="2"/>
      <c r="J987" s="2"/>
      <c r="K987" s="2"/>
      <c r="L987" s="2"/>
      <c r="M987" s="2"/>
      <c r="N987" s="2"/>
      <c r="O987" s="2"/>
      <c r="P987" s="2"/>
      <c r="Q987" s="2"/>
      <c r="R987" s="2"/>
      <c r="S987" s="2"/>
      <c r="T987" s="2"/>
      <c r="U987" s="2"/>
      <c r="V987" s="2"/>
      <c r="W987" s="2"/>
      <c r="X987" s="2"/>
      <c r="Y987" s="2"/>
      <c r="Z987" s="2"/>
    </row>
    <row r="988" ht="14.25" customHeight="1">
      <c r="A988" s="2"/>
      <c r="B988" s="2"/>
      <c r="C988" s="2"/>
      <c r="D988" s="2"/>
      <c r="E988" s="2"/>
      <c r="F988" s="2"/>
      <c r="G988" s="4"/>
      <c r="H988" s="4"/>
      <c r="I988" s="2"/>
      <c r="J988" s="2"/>
      <c r="K988" s="2"/>
      <c r="L988" s="2"/>
      <c r="M988" s="2"/>
      <c r="N988" s="2"/>
      <c r="O988" s="2"/>
      <c r="P988" s="2"/>
      <c r="Q988" s="2"/>
      <c r="R988" s="2"/>
      <c r="S988" s="2"/>
      <c r="T988" s="2"/>
      <c r="U988" s="2"/>
      <c r="V988" s="2"/>
      <c r="W988" s="2"/>
      <c r="X988" s="2"/>
      <c r="Y988" s="2"/>
      <c r="Z988" s="2"/>
    </row>
    <row r="989" ht="14.25" customHeight="1">
      <c r="A989" s="2"/>
      <c r="B989" s="2"/>
      <c r="C989" s="2"/>
      <c r="D989" s="2"/>
      <c r="E989" s="2"/>
      <c r="F989" s="2"/>
      <c r="G989" s="4"/>
      <c r="H989" s="4"/>
      <c r="I989" s="2"/>
      <c r="J989" s="2"/>
      <c r="K989" s="2"/>
      <c r="L989" s="2"/>
      <c r="M989" s="2"/>
      <c r="N989" s="2"/>
      <c r="O989" s="2"/>
      <c r="P989" s="2"/>
      <c r="Q989" s="2"/>
      <c r="R989" s="2"/>
      <c r="S989" s="2"/>
      <c r="T989" s="2"/>
      <c r="U989" s="2"/>
      <c r="V989" s="2"/>
      <c r="W989" s="2"/>
      <c r="X989" s="2"/>
      <c r="Y989" s="2"/>
      <c r="Z989" s="2"/>
    </row>
    <row r="990" ht="14.25" customHeight="1">
      <c r="A990" s="2"/>
      <c r="B990" s="2"/>
      <c r="C990" s="2"/>
      <c r="D990" s="2"/>
      <c r="E990" s="2"/>
      <c r="F990" s="2"/>
      <c r="G990" s="4"/>
      <c r="H990" s="4"/>
      <c r="I990" s="2"/>
      <c r="J990" s="2"/>
      <c r="K990" s="2"/>
      <c r="L990" s="2"/>
      <c r="M990" s="2"/>
      <c r="N990" s="2"/>
      <c r="O990" s="2"/>
      <c r="P990" s="2"/>
      <c r="Q990" s="2"/>
      <c r="R990" s="2"/>
      <c r="S990" s="2"/>
      <c r="T990" s="2"/>
      <c r="U990" s="2"/>
      <c r="V990" s="2"/>
      <c r="W990" s="2"/>
      <c r="X990" s="2"/>
      <c r="Y990" s="2"/>
      <c r="Z990" s="2"/>
    </row>
    <row r="991" ht="14.25" customHeight="1">
      <c r="A991" s="2"/>
      <c r="B991" s="2"/>
      <c r="C991" s="2"/>
      <c r="D991" s="2"/>
      <c r="E991" s="2"/>
      <c r="F991" s="2"/>
      <c r="G991" s="4"/>
      <c r="H991" s="4"/>
      <c r="I991" s="2"/>
      <c r="J991" s="2"/>
      <c r="K991" s="2"/>
      <c r="L991" s="2"/>
      <c r="M991" s="2"/>
      <c r="N991" s="2"/>
      <c r="O991" s="2"/>
      <c r="P991" s="2"/>
      <c r="Q991" s="2"/>
      <c r="R991" s="2"/>
      <c r="S991" s="2"/>
      <c r="T991" s="2"/>
      <c r="U991" s="2"/>
      <c r="V991" s="2"/>
      <c r="W991" s="2"/>
      <c r="X991" s="2"/>
      <c r="Y991" s="2"/>
      <c r="Z991" s="2"/>
    </row>
    <row r="992" ht="14.25" customHeight="1">
      <c r="A992" s="2"/>
      <c r="B992" s="2"/>
      <c r="C992" s="2"/>
      <c r="D992" s="2"/>
      <c r="E992" s="2"/>
      <c r="F992" s="2"/>
      <c r="G992" s="4"/>
      <c r="H992" s="4"/>
      <c r="I992" s="2"/>
      <c r="J992" s="2"/>
      <c r="K992" s="2"/>
      <c r="L992" s="2"/>
      <c r="M992" s="2"/>
      <c r="N992" s="2"/>
      <c r="O992" s="2"/>
      <c r="P992" s="2"/>
      <c r="Q992" s="2"/>
      <c r="R992" s="2"/>
      <c r="S992" s="2"/>
      <c r="T992" s="2"/>
      <c r="U992" s="2"/>
      <c r="V992" s="2"/>
      <c r="W992" s="2"/>
      <c r="X992" s="2"/>
      <c r="Y992" s="2"/>
      <c r="Z992" s="2"/>
    </row>
    <row r="993" ht="14.25" customHeight="1">
      <c r="A993" s="2"/>
      <c r="B993" s="2"/>
      <c r="C993" s="2"/>
      <c r="D993" s="2"/>
      <c r="E993" s="2"/>
      <c r="F993" s="2"/>
      <c r="G993" s="4"/>
      <c r="H993" s="4"/>
      <c r="I993" s="2"/>
      <c r="J993" s="2"/>
      <c r="K993" s="2"/>
      <c r="L993" s="2"/>
      <c r="M993" s="2"/>
      <c r="N993" s="2"/>
      <c r="O993" s="2"/>
      <c r="P993" s="2"/>
      <c r="Q993" s="2"/>
      <c r="R993" s="2"/>
      <c r="S993" s="2"/>
      <c r="T993" s="2"/>
      <c r="U993" s="2"/>
      <c r="V993" s="2"/>
      <c r="W993" s="2"/>
      <c r="X993" s="2"/>
      <c r="Y993" s="2"/>
      <c r="Z993" s="2"/>
    </row>
    <row r="994" ht="14.25" customHeight="1">
      <c r="A994" s="2"/>
      <c r="B994" s="2"/>
      <c r="C994" s="2"/>
      <c r="D994" s="2"/>
      <c r="E994" s="2"/>
      <c r="F994" s="2"/>
      <c r="G994" s="4"/>
      <c r="H994" s="4"/>
      <c r="I994" s="2"/>
      <c r="J994" s="2"/>
      <c r="K994" s="2"/>
      <c r="L994" s="2"/>
      <c r="M994" s="2"/>
      <c r="N994" s="2"/>
      <c r="O994" s="2"/>
      <c r="P994" s="2"/>
      <c r="Q994" s="2"/>
      <c r="R994" s="2"/>
      <c r="S994" s="2"/>
      <c r="T994" s="2"/>
      <c r="U994" s="2"/>
      <c r="V994" s="2"/>
      <c r="W994" s="2"/>
      <c r="X994" s="2"/>
      <c r="Y994" s="2"/>
      <c r="Z994" s="2"/>
    </row>
    <row r="995" ht="14.25" customHeight="1">
      <c r="A995" s="2"/>
      <c r="B995" s="2"/>
      <c r="C995" s="2"/>
      <c r="D995" s="2"/>
      <c r="E995" s="2"/>
      <c r="F995" s="2"/>
      <c r="G995" s="4"/>
      <c r="H995" s="4"/>
      <c r="I995" s="2"/>
      <c r="J995" s="2"/>
      <c r="K995" s="2"/>
      <c r="L995" s="2"/>
      <c r="M995" s="2"/>
      <c r="N995" s="2"/>
      <c r="O995" s="2"/>
      <c r="P995" s="2"/>
      <c r="Q995" s="2"/>
      <c r="R995" s="2"/>
      <c r="S995" s="2"/>
      <c r="T995" s="2"/>
      <c r="U995" s="2"/>
      <c r="V995" s="2"/>
      <c r="W995" s="2"/>
      <c r="X995" s="2"/>
      <c r="Y995" s="2"/>
      <c r="Z995" s="2"/>
    </row>
    <row r="996" ht="14.25" customHeight="1">
      <c r="A996" s="2"/>
      <c r="B996" s="2"/>
      <c r="C996" s="2"/>
      <c r="D996" s="2"/>
      <c r="E996" s="2"/>
      <c r="F996" s="2"/>
      <c r="G996" s="4"/>
      <c r="H996" s="4"/>
      <c r="I996" s="2"/>
      <c r="J996" s="2"/>
      <c r="K996" s="2"/>
      <c r="L996" s="2"/>
      <c r="M996" s="2"/>
      <c r="N996" s="2"/>
      <c r="O996" s="2"/>
      <c r="P996" s="2"/>
      <c r="Q996" s="2"/>
      <c r="R996" s="2"/>
      <c r="S996" s="2"/>
      <c r="T996" s="2"/>
      <c r="U996" s="2"/>
      <c r="V996" s="2"/>
      <c r="W996" s="2"/>
      <c r="X996" s="2"/>
      <c r="Y996" s="2"/>
      <c r="Z996" s="2"/>
    </row>
    <row r="997" ht="14.25" customHeight="1">
      <c r="A997" s="2"/>
      <c r="B997" s="2"/>
      <c r="C997" s="2"/>
      <c r="D997" s="2"/>
      <c r="E997" s="2"/>
      <c r="F997" s="2"/>
      <c r="G997" s="4"/>
      <c r="H997" s="4"/>
      <c r="I997" s="2"/>
      <c r="J997" s="2"/>
      <c r="K997" s="2"/>
      <c r="L997" s="2"/>
      <c r="M997" s="2"/>
      <c r="N997" s="2"/>
      <c r="O997" s="2"/>
      <c r="P997" s="2"/>
      <c r="Q997" s="2"/>
      <c r="R997" s="2"/>
      <c r="S997" s="2"/>
      <c r="T997" s="2"/>
      <c r="U997" s="2"/>
      <c r="V997" s="2"/>
      <c r="W997" s="2"/>
      <c r="X997" s="2"/>
      <c r="Y997" s="2"/>
      <c r="Z997" s="2"/>
    </row>
    <row r="998" ht="14.25" customHeight="1">
      <c r="A998" s="2"/>
      <c r="B998" s="2"/>
      <c r="C998" s="2"/>
      <c r="D998" s="2"/>
      <c r="E998" s="2"/>
      <c r="F998" s="2"/>
      <c r="G998" s="4"/>
      <c r="H998" s="4"/>
      <c r="I998" s="2"/>
      <c r="J998" s="2"/>
      <c r="K998" s="2"/>
      <c r="L998" s="2"/>
      <c r="M998" s="2"/>
      <c r="N998" s="2"/>
      <c r="O998" s="2"/>
      <c r="P998" s="2"/>
      <c r="Q998" s="2"/>
      <c r="R998" s="2"/>
      <c r="S998" s="2"/>
      <c r="T998" s="2"/>
      <c r="U998" s="2"/>
      <c r="V998" s="2"/>
      <c r="W998" s="2"/>
      <c r="X998" s="2"/>
      <c r="Y998" s="2"/>
      <c r="Z998" s="2"/>
    </row>
    <row r="999" ht="14.25" customHeight="1">
      <c r="A999" s="2"/>
      <c r="B999" s="2"/>
      <c r="C999" s="2"/>
      <c r="D999" s="2"/>
      <c r="E999" s="2"/>
      <c r="F999" s="2"/>
      <c r="G999" s="4"/>
      <c r="H999" s="4"/>
      <c r="I999" s="2"/>
      <c r="J999" s="2"/>
      <c r="K999" s="2"/>
      <c r="L999" s="2"/>
      <c r="M999" s="2"/>
      <c r="N999" s="2"/>
      <c r="O999" s="2"/>
      <c r="P999" s="2"/>
      <c r="Q999" s="2"/>
      <c r="R999" s="2"/>
      <c r="S999" s="2"/>
      <c r="T999" s="2"/>
      <c r="U999" s="2"/>
      <c r="V999" s="2"/>
      <c r="W999" s="2"/>
      <c r="X999" s="2"/>
      <c r="Y999" s="2"/>
      <c r="Z999" s="2"/>
    </row>
    <row r="1000" ht="14.25" customHeight="1">
      <c r="A1000" s="2"/>
      <c r="B1000" s="2"/>
      <c r="C1000" s="2"/>
      <c r="D1000" s="2"/>
      <c r="E1000" s="2"/>
      <c r="F1000" s="2"/>
      <c r="G1000" s="4"/>
      <c r="H1000" s="4"/>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9"/>
    <col customWidth="1" min="2" max="2" width="6.14"/>
    <col customWidth="1" min="3" max="3" width="13.43"/>
    <col customWidth="1" min="4" max="4" width="38.86"/>
    <col customWidth="1" min="5" max="5" width="13.57"/>
    <col customWidth="1" min="6" max="6" width="32.14"/>
    <col customWidth="1" min="7" max="7" width="29.14"/>
    <col customWidth="1" min="8" max="9" width="8.57"/>
    <col customWidth="1" min="10" max="26" width="8.71"/>
  </cols>
  <sheetData>
    <row r="1" ht="14.25" customHeight="1">
      <c r="A1" s="723" t="s">
        <v>7687</v>
      </c>
      <c r="B1" s="531"/>
      <c r="C1" s="531"/>
      <c r="D1" s="531"/>
      <c r="E1" s="724"/>
      <c r="F1" s="531"/>
      <c r="G1" s="531"/>
      <c r="H1" s="531"/>
      <c r="I1" s="531"/>
      <c r="J1" s="531"/>
      <c r="K1" s="531"/>
      <c r="L1" s="531"/>
      <c r="M1" s="531"/>
      <c r="N1" s="531"/>
      <c r="O1" s="531"/>
      <c r="P1" s="531"/>
      <c r="Q1" s="531"/>
      <c r="R1" s="531"/>
      <c r="S1" s="531"/>
      <c r="T1" s="531"/>
      <c r="U1" s="531"/>
      <c r="V1" s="531"/>
      <c r="W1" s="531"/>
      <c r="X1" s="531"/>
      <c r="Y1" s="531"/>
      <c r="Z1" s="531"/>
    </row>
    <row r="2" ht="14.25" customHeight="1">
      <c r="A2" s="531" t="s">
        <v>7688</v>
      </c>
      <c r="B2" s="531"/>
      <c r="C2" s="531"/>
      <c r="D2" s="531"/>
      <c r="E2" s="724"/>
      <c r="F2" s="531"/>
      <c r="G2" s="531"/>
      <c r="H2" s="531"/>
      <c r="I2" s="531"/>
      <c r="J2" s="531"/>
      <c r="K2" s="531"/>
      <c r="L2" s="531"/>
      <c r="M2" s="531"/>
      <c r="N2" s="531"/>
      <c r="O2" s="531"/>
      <c r="P2" s="531"/>
      <c r="Q2" s="531"/>
      <c r="R2" s="531"/>
      <c r="S2" s="531"/>
      <c r="T2" s="531"/>
      <c r="U2" s="531"/>
      <c r="V2" s="531"/>
      <c r="W2" s="531"/>
      <c r="X2" s="531"/>
      <c r="Y2" s="531"/>
      <c r="Z2" s="531"/>
    </row>
    <row r="3" ht="14.25" customHeight="1">
      <c r="A3" s="531" t="s">
        <v>7689</v>
      </c>
      <c r="B3" s="531"/>
      <c r="C3" s="531"/>
      <c r="D3" s="531"/>
      <c r="E3" s="724"/>
      <c r="F3" s="531"/>
      <c r="G3" s="531"/>
      <c r="H3" s="531"/>
      <c r="I3" s="531"/>
      <c r="J3" s="531"/>
      <c r="K3" s="531"/>
      <c r="L3" s="531"/>
      <c r="M3" s="531"/>
      <c r="N3" s="531"/>
      <c r="O3" s="531"/>
      <c r="P3" s="531"/>
      <c r="Q3" s="531"/>
      <c r="R3" s="531"/>
      <c r="S3" s="531"/>
      <c r="T3" s="531"/>
      <c r="U3" s="531"/>
      <c r="V3" s="531"/>
      <c r="W3" s="531"/>
      <c r="X3" s="531"/>
      <c r="Y3" s="531"/>
      <c r="Z3" s="531"/>
    </row>
    <row r="4" ht="14.25" customHeight="1">
      <c r="A4" s="531"/>
      <c r="B4" s="531"/>
      <c r="C4" s="531"/>
      <c r="D4" s="531"/>
      <c r="E4" s="724"/>
      <c r="F4" s="531"/>
      <c r="G4" s="531"/>
      <c r="H4" s="531"/>
      <c r="I4" s="531"/>
      <c r="J4" s="531"/>
      <c r="K4" s="531"/>
      <c r="L4" s="531"/>
      <c r="M4" s="531"/>
      <c r="N4" s="531"/>
      <c r="O4" s="531"/>
      <c r="P4" s="531"/>
      <c r="Q4" s="531"/>
      <c r="R4" s="531"/>
      <c r="S4" s="531"/>
      <c r="T4" s="531"/>
      <c r="U4" s="531"/>
      <c r="V4" s="531"/>
      <c r="W4" s="531"/>
      <c r="X4" s="531"/>
      <c r="Y4" s="531"/>
      <c r="Z4" s="531"/>
    </row>
    <row r="5" ht="14.25" customHeight="1">
      <c r="A5" s="725"/>
      <c r="B5" s="531"/>
      <c r="C5" s="531"/>
      <c r="D5" s="531"/>
      <c r="E5" s="724"/>
      <c r="F5" s="531"/>
      <c r="G5" s="531"/>
      <c r="H5" s="531"/>
      <c r="I5" s="531"/>
      <c r="J5" s="531"/>
      <c r="K5" s="531"/>
      <c r="L5" s="531"/>
      <c r="M5" s="531"/>
      <c r="N5" s="531"/>
      <c r="O5" s="531"/>
      <c r="P5" s="531"/>
      <c r="Q5" s="531"/>
      <c r="R5" s="531"/>
      <c r="S5" s="531"/>
      <c r="T5" s="531"/>
      <c r="U5" s="531"/>
      <c r="V5" s="531"/>
      <c r="W5" s="531"/>
      <c r="X5" s="531"/>
      <c r="Y5" s="531"/>
      <c r="Z5" s="531"/>
    </row>
    <row r="6" ht="14.25" customHeight="1">
      <c r="A6" s="726"/>
      <c r="B6" s="727" t="s">
        <v>7690</v>
      </c>
      <c r="C6" s="727" t="s">
        <v>97</v>
      </c>
      <c r="D6" s="727" t="s">
        <v>99</v>
      </c>
      <c r="E6" s="728" t="s">
        <v>100</v>
      </c>
      <c r="F6" s="727" t="s">
        <v>101</v>
      </c>
      <c r="G6" s="727" t="s">
        <v>104</v>
      </c>
      <c r="H6" s="531"/>
      <c r="I6" s="724"/>
      <c r="J6" s="724"/>
      <c r="K6" s="724"/>
      <c r="L6" s="724"/>
      <c r="M6" s="724"/>
      <c r="N6" s="531"/>
      <c r="O6" s="531"/>
      <c r="P6" s="531"/>
      <c r="Q6" s="724"/>
      <c r="R6" s="724"/>
      <c r="S6" s="724"/>
      <c r="T6" s="531"/>
      <c r="U6" s="531"/>
      <c r="V6" s="531"/>
      <c r="W6" s="531"/>
      <c r="X6" s="531"/>
      <c r="Y6" s="531"/>
      <c r="Z6" s="531"/>
    </row>
    <row r="7" ht="14.25" customHeight="1">
      <c r="A7" s="726"/>
      <c r="B7" s="729" t="s">
        <v>4433</v>
      </c>
      <c r="C7" s="730"/>
      <c r="D7" s="730"/>
      <c r="E7" s="731"/>
      <c r="F7" s="730"/>
      <c r="G7" s="730"/>
      <c r="H7" s="531"/>
      <c r="I7" s="724"/>
      <c r="J7" s="724"/>
      <c r="K7" s="724"/>
      <c r="L7" s="724"/>
      <c r="M7" s="724"/>
      <c r="N7" s="531"/>
      <c r="O7" s="531"/>
      <c r="P7" s="531"/>
      <c r="Q7" s="724"/>
      <c r="R7" s="724"/>
      <c r="S7" s="724"/>
      <c r="T7" s="531"/>
      <c r="U7" s="531"/>
      <c r="V7" s="531"/>
      <c r="W7" s="531"/>
      <c r="X7" s="531"/>
      <c r="Y7" s="531"/>
      <c r="Z7" s="531"/>
    </row>
    <row r="8" ht="14.25" customHeight="1">
      <c r="A8" s="726">
        <v>1.0</v>
      </c>
      <c r="B8" s="726">
        <v>556.0</v>
      </c>
      <c r="C8" s="732">
        <v>44581.0</v>
      </c>
      <c r="D8" s="733" t="s">
        <v>405</v>
      </c>
      <c r="E8" s="734">
        <v>1250.0</v>
      </c>
      <c r="F8" s="733" t="s">
        <v>7691</v>
      </c>
      <c r="G8" s="733"/>
      <c r="H8" s="531"/>
      <c r="I8" s="531"/>
      <c r="J8" s="531"/>
      <c r="K8" s="531"/>
      <c r="L8" s="531"/>
      <c r="M8" s="531"/>
      <c r="N8" s="531"/>
      <c r="O8" s="531"/>
      <c r="P8" s="531"/>
      <c r="Q8" s="531"/>
      <c r="R8" s="531"/>
      <c r="S8" s="531"/>
      <c r="T8" s="531"/>
      <c r="U8" s="531"/>
      <c r="V8" s="531"/>
      <c r="W8" s="531"/>
      <c r="X8" s="531"/>
      <c r="Y8" s="531"/>
      <c r="Z8" s="531"/>
    </row>
    <row r="9" ht="14.25" customHeight="1">
      <c r="A9" s="726"/>
      <c r="B9" s="729" t="s">
        <v>4423</v>
      </c>
      <c r="C9" s="730"/>
      <c r="D9" s="730"/>
      <c r="E9" s="731"/>
      <c r="F9" s="730"/>
      <c r="G9" s="730"/>
      <c r="H9" s="531"/>
      <c r="I9" s="531"/>
      <c r="J9" s="531"/>
      <c r="K9" s="531"/>
      <c r="L9" s="531"/>
      <c r="M9" s="531"/>
      <c r="N9" s="531"/>
      <c r="O9" s="531"/>
      <c r="P9" s="531"/>
      <c r="Q9" s="531"/>
      <c r="R9" s="531"/>
      <c r="S9" s="531"/>
      <c r="T9" s="531"/>
      <c r="U9" s="531"/>
      <c r="V9" s="531"/>
      <c r="W9" s="531"/>
      <c r="X9" s="531"/>
      <c r="Y9" s="531"/>
      <c r="Z9" s="531"/>
    </row>
    <row r="10" ht="14.25" customHeight="1">
      <c r="A10" s="726">
        <v>2.0</v>
      </c>
      <c r="B10" s="726">
        <v>423.0</v>
      </c>
      <c r="C10" s="735">
        <v>44342.0</v>
      </c>
      <c r="D10" s="733" t="s">
        <v>7692</v>
      </c>
      <c r="E10" s="734">
        <v>18000.0</v>
      </c>
      <c r="F10" s="733" t="s">
        <v>7693</v>
      </c>
      <c r="G10" s="736" t="s">
        <v>7694</v>
      </c>
      <c r="H10" s="531"/>
      <c r="I10" s="531"/>
      <c r="J10" s="724"/>
      <c r="K10" s="724"/>
      <c r="L10" s="531"/>
      <c r="M10" s="531"/>
      <c r="N10" s="531"/>
      <c r="O10" s="531"/>
      <c r="P10" s="531"/>
      <c r="Q10" s="531"/>
      <c r="R10" s="531"/>
      <c r="S10" s="531"/>
      <c r="T10" s="531"/>
      <c r="U10" s="531"/>
      <c r="V10" s="531"/>
      <c r="W10" s="531"/>
      <c r="X10" s="531"/>
      <c r="Y10" s="531"/>
      <c r="Z10" s="531"/>
    </row>
    <row r="11" ht="14.25" customHeight="1">
      <c r="A11" s="737">
        <v>3.0</v>
      </c>
      <c r="B11" s="737">
        <v>502.0</v>
      </c>
      <c r="C11" s="738">
        <v>44462.0</v>
      </c>
      <c r="D11" s="739" t="s">
        <v>1107</v>
      </c>
      <c r="E11" s="740">
        <v>7125.0</v>
      </c>
      <c r="F11" s="739" t="s">
        <v>7695</v>
      </c>
      <c r="G11" s="741"/>
      <c r="H11" s="531"/>
      <c r="I11" s="531"/>
      <c r="J11" s="724"/>
      <c r="K11" s="724"/>
      <c r="L11" s="531"/>
      <c r="M11" s="531"/>
      <c r="N11" s="531"/>
      <c r="O11" s="531"/>
      <c r="P11" s="531"/>
      <c r="Q11" s="531"/>
      <c r="R11" s="531"/>
      <c r="S11" s="531"/>
      <c r="T11" s="531"/>
      <c r="U11" s="531"/>
      <c r="V11" s="531"/>
      <c r="W11" s="531"/>
      <c r="X11" s="531"/>
      <c r="Y11" s="531"/>
      <c r="Z11" s="531"/>
    </row>
    <row r="12" ht="14.25" customHeight="1">
      <c r="A12" s="737">
        <v>4.0</v>
      </c>
      <c r="B12" s="737">
        <v>503.0</v>
      </c>
      <c r="C12" s="738">
        <v>44462.0</v>
      </c>
      <c r="D12" s="739" t="s">
        <v>7696</v>
      </c>
      <c r="E12" s="740">
        <v>7125.0</v>
      </c>
      <c r="F12" s="739" t="s">
        <v>7695</v>
      </c>
      <c r="G12" s="741"/>
      <c r="H12" s="531"/>
      <c r="I12" s="531"/>
      <c r="J12" s="724"/>
      <c r="K12" s="724"/>
      <c r="L12" s="531"/>
      <c r="M12" s="531"/>
      <c r="N12" s="531"/>
      <c r="O12" s="531"/>
      <c r="P12" s="531"/>
      <c r="Q12" s="531"/>
      <c r="R12" s="531"/>
      <c r="S12" s="531"/>
      <c r="T12" s="531"/>
      <c r="U12" s="531"/>
      <c r="V12" s="531"/>
      <c r="W12" s="531"/>
      <c r="X12" s="531"/>
      <c r="Y12" s="531"/>
      <c r="Z12" s="531"/>
    </row>
    <row r="13" ht="14.25" customHeight="1">
      <c r="A13" s="737">
        <v>5.0</v>
      </c>
      <c r="B13" s="737">
        <v>550.0</v>
      </c>
      <c r="C13" s="738">
        <v>44559.0</v>
      </c>
      <c r="D13" s="739" t="s">
        <v>7697</v>
      </c>
      <c r="E13" s="740">
        <v>15000.0</v>
      </c>
      <c r="F13" s="739" t="s">
        <v>7698</v>
      </c>
      <c r="G13" s="741"/>
      <c r="H13" s="531"/>
      <c r="I13" s="531"/>
      <c r="J13" s="724"/>
      <c r="K13" s="724"/>
      <c r="L13" s="531"/>
      <c r="M13" s="531"/>
      <c r="N13" s="531"/>
      <c r="O13" s="531"/>
      <c r="P13" s="531"/>
      <c r="Q13" s="531"/>
      <c r="R13" s="531"/>
      <c r="S13" s="531"/>
      <c r="T13" s="531"/>
      <c r="U13" s="531"/>
      <c r="V13" s="531"/>
      <c r="W13" s="531"/>
      <c r="X13" s="531"/>
      <c r="Y13" s="531"/>
      <c r="Z13" s="531"/>
    </row>
    <row r="14" ht="14.25" customHeight="1">
      <c r="A14" s="726"/>
      <c r="B14" s="729" t="s">
        <v>7699</v>
      </c>
      <c r="C14" s="729"/>
      <c r="D14" s="729"/>
      <c r="E14" s="742"/>
      <c r="F14" s="729"/>
      <c r="G14" s="729"/>
      <c r="H14" s="531"/>
      <c r="I14" s="531"/>
      <c r="J14" s="531"/>
      <c r="K14" s="531"/>
      <c r="L14" s="531"/>
      <c r="M14" s="531"/>
      <c r="N14" s="531"/>
      <c r="O14" s="531"/>
      <c r="P14" s="531"/>
      <c r="Q14" s="531"/>
      <c r="R14" s="531"/>
      <c r="S14" s="531"/>
      <c r="T14" s="531"/>
      <c r="U14" s="531"/>
      <c r="V14" s="531"/>
      <c r="W14" s="531"/>
      <c r="X14" s="531"/>
      <c r="Y14" s="531"/>
      <c r="Z14" s="531"/>
    </row>
    <row r="15" ht="14.25" customHeight="1">
      <c r="A15" s="726">
        <v>6.0</v>
      </c>
      <c r="B15" s="726">
        <v>256.0</v>
      </c>
      <c r="C15" s="735">
        <v>44047.0</v>
      </c>
      <c r="D15" s="733" t="s">
        <v>7700</v>
      </c>
      <c r="E15" s="734">
        <v>36000.0</v>
      </c>
      <c r="F15" s="734" t="s">
        <v>7701</v>
      </c>
      <c r="G15" s="736" t="s">
        <v>7694</v>
      </c>
      <c r="H15" s="724"/>
      <c r="I15" s="531"/>
      <c r="J15" s="531"/>
      <c r="K15" s="724"/>
      <c r="L15" s="724"/>
      <c r="M15" s="531"/>
      <c r="N15" s="531"/>
      <c r="O15" s="531"/>
      <c r="P15" s="531"/>
      <c r="Q15" s="531"/>
      <c r="R15" s="531"/>
      <c r="S15" s="531"/>
      <c r="T15" s="531"/>
      <c r="U15" s="531"/>
      <c r="V15" s="531"/>
      <c r="W15" s="531"/>
      <c r="X15" s="531"/>
      <c r="Y15" s="531"/>
      <c r="Z15" s="531"/>
    </row>
    <row r="16" ht="14.25" customHeight="1">
      <c r="A16" s="726">
        <v>7.0</v>
      </c>
      <c r="B16" s="726">
        <v>275.0</v>
      </c>
      <c r="C16" s="735">
        <v>44071.0</v>
      </c>
      <c r="D16" s="733" t="s">
        <v>7702</v>
      </c>
      <c r="E16" s="734">
        <v>5000.0</v>
      </c>
      <c r="F16" s="734" t="s">
        <v>7703</v>
      </c>
      <c r="G16" s="736" t="s">
        <v>7694</v>
      </c>
      <c r="H16" s="724"/>
      <c r="I16" s="531"/>
      <c r="J16" s="531"/>
      <c r="K16" s="724"/>
      <c r="L16" s="724"/>
      <c r="M16" s="531"/>
      <c r="N16" s="531"/>
      <c r="O16" s="531"/>
      <c r="P16" s="531"/>
      <c r="Q16" s="531"/>
      <c r="R16" s="531"/>
      <c r="S16" s="531"/>
      <c r="T16" s="531"/>
      <c r="U16" s="531"/>
      <c r="V16" s="531"/>
      <c r="W16" s="531"/>
      <c r="X16" s="531"/>
      <c r="Y16" s="531"/>
      <c r="Z16" s="531"/>
    </row>
    <row r="17" ht="14.25" customHeight="1">
      <c r="A17" s="726">
        <v>8.0</v>
      </c>
      <c r="B17" s="726">
        <v>324.0</v>
      </c>
      <c r="C17" s="735">
        <v>44181.0</v>
      </c>
      <c r="D17" s="733" t="s">
        <v>7704</v>
      </c>
      <c r="E17" s="734">
        <v>6500.0</v>
      </c>
      <c r="F17" s="743" t="s">
        <v>7705</v>
      </c>
      <c r="G17" s="736" t="s">
        <v>7694</v>
      </c>
      <c r="H17" s="724"/>
      <c r="I17" s="531"/>
      <c r="J17" s="531"/>
      <c r="K17" s="724"/>
      <c r="L17" s="724"/>
      <c r="M17" s="531"/>
      <c r="N17" s="531"/>
      <c r="O17" s="531"/>
      <c r="P17" s="531"/>
      <c r="Q17" s="531"/>
      <c r="R17" s="531"/>
      <c r="S17" s="531"/>
      <c r="T17" s="531"/>
      <c r="U17" s="531"/>
      <c r="V17" s="531"/>
      <c r="W17" s="531"/>
      <c r="X17" s="531"/>
      <c r="Y17" s="531"/>
      <c r="Z17" s="531"/>
    </row>
    <row r="18" ht="14.25" customHeight="1">
      <c r="A18" s="726"/>
      <c r="B18" s="744" t="s">
        <v>15</v>
      </c>
      <c r="C18" s="745"/>
      <c r="D18" s="746"/>
      <c r="E18" s="747">
        <f>SUM(E7:E17)</f>
        <v>96000</v>
      </c>
      <c r="F18" s="733"/>
      <c r="G18" s="736"/>
      <c r="H18" s="531"/>
      <c r="I18" s="531"/>
      <c r="J18" s="531"/>
      <c r="K18" s="531"/>
      <c r="L18" s="531"/>
      <c r="M18" s="531"/>
      <c r="N18" s="531"/>
      <c r="O18" s="531"/>
      <c r="P18" s="531"/>
      <c r="Q18" s="531"/>
      <c r="R18" s="531"/>
      <c r="S18" s="531"/>
      <c r="T18" s="531"/>
      <c r="U18" s="531"/>
      <c r="V18" s="531"/>
      <c r="W18" s="531"/>
      <c r="X18" s="531"/>
      <c r="Y18" s="531"/>
      <c r="Z18" s="531"/>
    </row>
    <row r="19" ht="14.25" customHeight="1">
      <c r="A19" s="725"/>
      <c r="B19" s="725"/>
      <c r="C19" s="531"/>
      <c r="D19" s="531"/>
      <c r="E19" s="724"/>
      <c r="F19" s="531"/>
      <c r="G19" s="531"/>
      <c r="H19" s="531"/>
      <c r="I19" s="531"/>
      <c r="J19" s="531"/>
      <c r="K19" s="531"/>
      <c r="L19" s="531"/>
      <c r="M19" s="531"/>
      <c r="N19" s="531"/>
      <c r="O19" s="531"/>
      <c r="P19" s="531"/>
      <c r="Q19" s="531"/>
      <c r="R19" s="531"/>
      <c r="S19" s="531"/>
      <c r="T19" s="531"/>
      <c r="U19" s="531"/>
      <c r="V19" s="531"/>
      <c r="W19" s="531"/>
      <c r="X19" s="531"/>
      <c r="Y19" s="531"/>
      <c r="Z19" s="531"/>
    </row>
    <row r="20" ht="14.25" customHeight="1">
      <c r="A20" s="725"/>
      <c r="B20" s="725"/>
      <c r="C20" s="531"/>
      <c r="D20" s="531"/>
      <c r="E20" s="724"/>
      <c r="F20" s="531"/>
      <c r="G20" s="531"/>
      <c r="H20" s="531"/>
      <c r="I20" s="531"/>
      <c r="J20" s="531"/>
      <c r="K20" s="531"/>
      <c r="L20" s="531"/>
      <c r="M20" s="531"/>
      <c r="N20" s="531"/>
      <c r="O20" s="531"/>
      <c r="P20" s="531"/>
      <c r="Q20" s="531"/>
      <c r="R20" s="531"/>
      <c r="S20" s="531"/>
      <c r="T20" s="531"/>
      <c r="U20" s="531"/>
      <c r="V20" s="531"/>
      <c r="W20" s="531"/>
      <c r="X20" s="531"/>
      <c r="Y20" s="531"/>
      <c r="Z20" s="531"/>
    </row>
    <row r="21" ht="14.25" customHeight="1">
      <c r="A21" s="531"/>
      <c r="B21" s="531"/>
      <c r="C21" s="531"/>
      <c r="D21" s="531"/>
      <c r="E21" s="724"/>
      <c r="F21" s="531"/>
      <c r="G21" s="531"/>
      <c r="H21" s="531"/>
      <c r="I21" s="531"/>
      <c r="J21" s="531"/>
      <c r="K21" s="531"/>
      <c r="L21" s="531"/>
      <c r="M21" s="531"/>
      <c r="N21" s="531"/>
      <c r="O21" s="531"/>
      <c r="P21" s="531"/>
      <c r="Q21" s="531"/>
      <c r="R21" s="531"/>
      <c r="S21" s="531"/>
      <c r="T21" s="531"/>
      <c r="U21" s="531"/>
      <c r="V21" s="531"/>
      <c r="W21" s="531"/>
      <c r="X21" s="531"/>
      <c r="Y21" s="531"/>
      <c r="Z21" s="531"/>
    </row>
    <row r="22" ht="14.25" customHeight="1">
      <c r="A22" s="531"/>
      <c r="B22" s="531"/>
      <c r="C22" s="531"/>
      <c r="D22" s="531"/>
      <c r="E22" s="724"/>
      <c r="F22" s="531"/>
      <c r="G22" s="531"/>
      <c r="H22" s="531"/>
      <c r="I22" s="531"/>
      <c r="J22" s="531"/>
      <c r="K22" s="531"/>
      <c r="L22" s="531"/>
      <c r="M22" s="531"/>
      <c r="N22" s="531"/>
      <c r="O22" s="531"/>
      <c r="P22" s="531"/>
      <c r="Q22" s="531"/>
      <c r="R22" s="531"/>
      <c r="S22" s="531"/>
      <c r="T22" s="531"/>
      <c r="U22" s="531"/>
      <c r="V22" s="531"/>
      <c r="W22" s="531"/>
      <c r="X22" s="531"/>
      <c r="Y22" s="531"/>
      <c r="Z22" s="531"/>
    </row>
    <row r="23" ht="14.25" customHeight="1">
      <c r="A23" s="531"/>
      <c r="B23" s="531"/>
      <c r="C23" s="531"/>
      <c r="D23" s="531"/>
      <c r="E23" s="724"/>
      <c r="F23" s="531"/>
      <c r="G23" s="531"/>
      <c r="H23" s="531"/>
      <c r="I23" s="531"/>
      <c r="J23" s="531"/>
      <c r="K23" s="531"/>
      <c r="L23" s="531"/>
      <c r="M23" s="531"/>
      <c r="N23" s="531"/>
      <c r="O23" s="531"/>
      <c r="P23" s="531"/>
      <c r="Q23" s="531"/>
      <c r="R23" s="531"/>
      <c r="S23" s="531"/>
      <c r="T23" s="531"/>
      <c r="U23" s="531"/>
      <c r="V23" s="531"/>
      <c r="W23" s="531"/>
      <c r="X23" s="531"/>
      <c r="Y23" s="531"/>
      <c r="Z23" s="531"/>
    </row>
    <row r="24" ht="14.25" customHeight="1">
      <c r="A24" s="531"/>
      <c r="B24" s="531"/>
      <c r="C24" s="531"/>
      <c r="D24" s="531"/>
      <c r="E24" s="724"/>
      <c r="F24" s="531"/>
      <c r="G24" s="531"/>
      <c r="H24" s="531"/>
      <c r="I24" s="531"/>
      <c r="J24" s="531"/>
      <c r="K24" s="531"/>
      <c r="L24" s="531"/>
      <c r="M24" s="531"/>
      <c r="N24" s="531"/>
      <c r="O24" s="531"/>
      <c r="P24" s="531"/>
      <c r="Q24" s="531"/>
      <c r="R24" s="531"/>
      <c r="S24" s="531"/>
      <c r="T24" s="531"/>
      <c r="U24" s="531"/>
      <c r="V24" s="531"/>
      <c r="W24" s="531"/>
      <c r="X24" s="531"/>
      <c r="Y24" s="531"/>
      <c r="Z24" s="531"/>
    </row>
    <row r="25" ht="14.25" customHeight="1">
      <c r="A25" s="531"/>
      <c r="B25" s="531"/>
      <c r="C25" s="531"/>
      <c r="D25" s="531"/>
      <c r="E25" s="724"/>
      <c r="F25" s="531"/>
      <c r="G25" s="531"/>
      <c r="H25" s="531"/>
      <c r="I25" s="531"/>
      <c r="J25" s="531"/>
      <c r="K25" s="531"/>
      <c r="L25" s="531"/>
      <c r="M25" s="531"/>
      <c r="N25" s="531"/>
      <c r="O25" s="531"/>
      <c r="P25" s="531"/>
      <c r="Q25" s="531"/>
      <c r="R25" s="531"/>
      <c r="S25" s="531"/>
      <c r="T25" s="531"/>
      <c r="U25" s="531"/>
      <c r="V25" s="531"/>
      <c r="W25" s="531"/>
      <c r="X25" s="531"/>
      <c r="Y25" s="531"/>
      <c r="Z25" s="531"/>
    </row>
    <row r="26" ht="14.25" customHeight="1">
      <c r="A26" s="531"/>
      <c r="B26" s="531"/>
      <c r="C26" s="531"/>
      <c r="D26" s="531"/>
      <c r="E26" s="724"/>
      <c r="F26" s="531"/>
      <c r="G26" s="531"/>
      <c r="H26" s="531"/>
      <c r="I26" s="531"/>
      <c r="J26" s="531"/>
      <c r="K26" s="531"/>
      <c r="L26" s="531"/>
      <c r="M26" s="531"/>
      <c r="N26" s="531"/>
      <c r="O26" s="531"/>
      <c r="P26" s="531"/>
      <c r="Q26" s="531"/>
      <c r="R26" s="531"/>
      <c r="S26" s="531"/>
      <c r="T26" s="531"/>
      <c r="U26" s="531"/>
      <c r="V26" s="531"/>
      <c r="W26" s="531"/>
      <c r="X26" s="531"/>
      <c r="Y26" s="531"/>
      <c r="Z26" s="531"/>
    </row>
    <row r="27" ht="14.25" customHeight="1">
      <c r="A27" s="531"/>
      <c r="B27" s="531"/>
      <c r="C27" s="531"/>
      <c r="D27" s="531"/>
      <c r="E27" s="724"/>
      <c r="F27" s="531"/>
      <c r="G27" s="531"/>
      <c r="H27" s="531"/>
      <c r="I27" s="531"/>
      <c r="J27" s="531"/>
      <c r="K27" s="531"/>
      <c r="L27" s="531"/>
      <c r="M27" s="531"/>
      <c r="N27" s="531"/>
      <c r="O27" s="531"/>
      <c r="P27" s="531"/>
      <c r="Q27" s="531"/>
      <c r="R27" s="531"/>
      <c r="S27" s="531"/>
      <c r="T27" s="531"/>
      <c r="U27" s="531"/>
      <c r="V27" s="531"/>
      <c r="W27" s="531"/>
      <c r="X27" s="531"/>
      <c r="Y27" s="531"/>
      <c r="Z27" s="531"/>
    </row>
    <row r="28" ht="14.25" customHeight="1">
      <c r="A28" s="531"/>
      <c r="B28" s="531"/>
      <c r="C28" s="531"/>
      <c r="D28" s="531"/>
      <c r="E28" s="724"/>
      <c r="F28" s="531"/>
      <c r="G28" s="531"/>
      <c r="H28" s="531"/>
      <c r="I28" s="531"/>
      <c r="J28" s="531"/>
      <c r="K28" s="531"/>
      <c r="L28" s="531"/>
      <c r="M28" s="531"/>
      <c r="N28" s="531"/>
      <c r="O28" s="531"/>
      <c r="P28" s="531"/>
      <c r="Q28" s="531"/>
      <c r="R28" s="531"/>
      <c r="S28" s="531"/>
      <c r="T28" s="531"/>
      <c r="U28" s="531"/>
      <c r="V28" s="531"/>
      <c r="W28" s="531"/>
      <c r="X28" s="531"/>
      <c r="Y28" s="531"/>
      <c r="Z28" s="531"/>
    </row>
    <row r="29" ht="14.25" customHeight="1">
      <c r="A29" s="531"/>
      <c r="B29" s="531"/>
      <c r="C29" s="531"/>
      <c r="D29" s="531"/>
      <c r="E29" s="724"/>
      <c r="F29" s="531"/>
      <c r="G29" s="531"/>
      <c r="H29" s="531"/>
      <c r="I29" s="531"/>
      <c r="J29" s="531"/>
      <c r="K29" s="531"/>
      <c r="L29" s="531"/>
      <c r="M29" s="531"/>
      <c r="N29" s="531"/>
      <c r="O29" s="531"/>
      <c r="P29" s="531"/>
      <c r="Q29" s="531"/>
      <c r="R29" s="531"/>
      <c r="S29" s="531"/>
      <c r="T29" s="531"/>
      <c r="U29" s="531"/>
      <c r="V29" s="531"/>
      <c r="W29" s="531"/>
      <c r="X29" s="531"/>
      <c r="Y29" s="531"/>
      <c r="Z29" s="531"/>
    </row>
    <row r="30" ht="14.25" customHeight="1">
      <c r="A30" s="531"/>
      <c r="B30" s="531"/>
      <c r="C30" s="531"/>
      <c r="D30" s="531"/>
      <c r="E30" s="724"/>
      <c r="F30" s="531"/>
      <c r="G30" s="531"/>
      <c r="H30" s="531"/>
      <c r="I30" s="531"/>
      <c r="J30" s="531"/>
      <c r="K30" s="531"/>
      <c r="L30" s="531"/>
      <c r="M30" s="531"/>
      <c r="N30" s="531"/>
      <c r="O30" s="531"/>
      <c r="P30" s="531"/>
      <c r="Q30" s="531"/>
      <c r="R30" s="531"/>
      <c r="S30" s="531"/>
      <c r="T30" s="531"/>
      <c r="U30" s="531"/>
      <c r="V30" s="531"/>
      <c r="W30" s="531"/>
      <c r="X30" s="531"/>
      <c r="Y30" s="531"/>
      <c r="Z30" s="531"/>
    </row>
    <row r="31" ht="14.25" customHeight="1">
      <c r="A31" s="531"/>
      <c r="B31" s="531"/>
      <c r="C31" s="531"/>
      <c r="D31" s="531"/>
      <c r="E31" s="724"/>
      <c r="F31" s="531"/>
      <c r="G31" s="531"/>
      <c r="H31" s="531"/>
      <c r="I31" s="531"/>
      <c r="J31" s="531"/>
      <c r="K31" s="531"/>
      <c r="L31" s="531"/>
      <c r="M31" s="531"/>
      <c r="N31" s="531"/>
      <c r="O31" s="531"/>
      <c r="P31" s="531"/>
      <c r="Q31" s="531"/>
      <c r="R31" s="531"/>
      <c r="S31" s="531"/>
      <c r="T31" s="531"/>
      <c r="U31" s="531"/>
      <c r="V31" s="531"/>
      <c r="W31" s="531"/>
      <c r="X31" s="531"/>
      <c r="Y31" s="531"/>
      <c r="Z31" s="531"/>
    </row>
    <row r="32" ht="14.25" customHeight="1">
      <c r="A32" s="531"/>
      <c r="B32" s="531"/>
      <c r="C32" s="531"/>
      <c r="D32" s="531"/>
      <c r="E32" s="724"/>
      <c r="F32" s="531"/>
      <c r="G32" s="531"/>
      <c r="H32" s="531"/>
      <c r="I32" s="531"/>
      <c r="J32" s="531"/>
      <c r="K32" s="531"/>
      <c r="L32" s="531"/>
      <c r="M32" s="531"/>
      <c r="N32" s="531"/>
      <c r="O32" s="531"/>
      <c r="P32" s="531"/>
      <c r="Q32" s="531"/>
      <c r="R32" s="531"/>
      <c r="S32" s="531"/>
      <c r="T32" s="531"/>
      <c r="U32" s="531"/>
      <c r="V32" s="531"/>
      <c r="W32" s="531"/>
      <c r="X32" s="531"/>
      <c r="Y32" s="531"/>
      <c r="Z32" s="531"/>
    </row>
    <row r="33" ht="14.25" customHeight="1">
      <c r="A33" s="531"/>
      <c r="B33" s="531"/>
      <c r="C33" s="531"/>
      <c r="D33" s="531"/>
      <c r="E33" s="724"/>
      <c r="F33" s="531"/>
      <c r="G33" s="531"/>
      <c r="H33" s="531"/>
      <c r="I33" s="531"/>
      <c r="J33" s="531"/>
      <c r="K33" s="531"/>
      <c r="L33" s="531"/>
      <c r="M33" s="531"/>
      <c r="N33" s="531"/>
      <c r="O33" s="531"/>
      <c r="P33" s="531"/>
      <c r="Q33" s="531"/>
      <c r="R33" s="531"/>
      <c r="S33" s="531"/>
      <c r="T33" s="531"/>
      <c r="U33" s="531"/>
      <c r="V33" s="531"/>
      <c r="W33" s="531"/>
      <c r="X33" s="531"/>
      <c r="Y33" s="531"/>
      <c r="Z33" s="531"/>
    </row>
    <row r="34" ht="14.25" customHeight="1">
      <c r="A34" s="531"/>
      <c r="B34" s="531"/>
      <c r="C34" s="531"/>
      <c r="D34" s="531"/>
      <c r="E34" s="724"/>
      <c r="F34" s="531"/>
      <c r="G34" s="531"/>
      <c r="H34" s="531"/>
      <c r="I34" s="531"/>
      <c r="J34" s="531"/>
      <c r="K34" s="531"/>
      <c r="L34" s="531"/>
      <c r="M34" s="531"/>
      <c r="N34" s="531"/>
      <c r="O34" s="531"/>
      <c r="P34" s="531"/>
      <c r="Q34" s="531"/>
      <c r="R34" s="531"/>
      <c r="S34" s="531"/>
      <c r="T34" s="531"/>
      <c r="U34" s="531"/>
      <c r="V34" s="531"/>
      <c r="W34" s="531"/>
      <c r="X34" s="531"/>
      <c r="Y34" s="531"/>
      <c r="Z34" s="531"/>
    </row>
    <row r="35" ht="14.25" customHeight="1">
      <c r="A35" s="531"/>
      <c r="B35" s="531"/>
      <c r="C35" s="531"/>
      <c r="D35" s="531"/>
      <c r="E35" s="724"/>
      <c r="F35" s="531"/>
      <c r="G35" s="531"/>
      <c r="H35" s="531"/>
      <c r="I35" s="531"/>
      <c r="J35" s="531"/>
      <c r="K35" s="531"/>
      <c r="L35" s="531"/>
      <c r="M35" s="531"/>
      <c r="N35" s="531"/>
      <c r="O35" s="531"/>
      <c r="P35" s="531"/>
      <c r="Q35" s="531"/>
      <c r="R35" s="531"/>
      <c r="S35" s="531"/>
      <c r="T35" s="531"/>
      <c r="U35" s="531"/>
      <c r="V35" s="531"/>
      <c r="W35" s="531"/>
      <c r="X35" s="531"/>
      <c r="Y35" s="531"/>
      <c r="Z35" s="531"/>
    </row>
    <row r="36" ht="14.25" customHeight="1">
      <c r="A36" s="531"/>
      <c r="B36" s="531"/>
      <c r="C36" s="531"/>
      <c r="D36" s="531"/>
      <c r="E36" s="724"/>
      <c r="F36" s="531"/>
      <c r="G36" s="531"/>
      <c r="H36" s="531"/>
      <c r="I36" s="531"/>
      <c r="J36" s="531"/>
      <c r="K36" s="531"/>
      <c r="L36" s="531"/>
      <c r="M36" s="531"/>
      <c r="N36" s="531"/>
      <c r="O36" s="531"/>
      <c r="P36" s="531"/>
      <c r="Q36" s="531"/>
      <c r="R36" s="531"/>
      <c r="S36" s="531"/>
      <c r="T36" s="531"/>
      <c r="U36" s="531"/>
      <c r="V36" s="531"/>
      <c r="W36" s="531"/>
      <c r="X36" s="531"/>
      <c r="Y36" s="531"/>
      <c r="Z36" s="531"/>
    </row>
    <row r="37" ht="14.25" customHeight="1">
      <c r="A37" s="531"/>
      <c r="B37" s="531"/>
      <c r="C37" s="531"/>
      <c r="D37" s="531"/>
      <c r="E37" s="724"/>
      <c r="F37" s="531"/>
      <c r="G37" s="531"/>
      <c r="H37" s="531"/>
      <c r="I37" s="531"/>
      <c r="J37" s="531"/>
      <c r="K37" s="531"/>
      <c r="L37" s="531"/>
      <c r="M37" s="531"/>
      <c r="N37" s="531"/>
      <c r="O37" s="531"/>
      <c r="P37" s="531"/>
      <c r="Q37" s="531"/>
      <c r="R37" s="531"/>
      <c r="S37" s="531"/>
      <c r="T37" s="531"/>
      <c r="U37" s="531"/>
      <c r="V37" s="531"/>
      <c r="W37" s="531"/>
      <c r="X37" s="531"/>
      <c r="Y37" s="531"/>
      <c r="Z37" s="531"/>
    </row>
    <row r="38" ht="14.25" customHeight="1">
      <c r="A38" s="531"/>
      <c r="B38" s="531"/>
      <c r="C38" s="531"/>
      <c r="D38" s="531"/>
      <c r="E38" s="724"/>
      <c r="F38" s="531"/>
      <c r="G38" s="531"/>
      <c r="H38" s="531"/>
      <c r="I38" s="531"/>
      <c r="J38" s="531"/>
      <c r="K38" s="531"/>
      <c r="L38" s="531"/>
      <c r="M38" s="531"/>
      <c r="N38" s="531"/>
      <c r="O38" s="531"/>
      <c r="P38" s="531"/>
      <c r="Q38" s="531"/>
      <c r="R38" s="531"/>
      <c r="S38" s="531"/>
      <c r="T38" s="531"/>
      <c r="U38" s="531"/>
      <c r="V38" s="531"/>
      <c r="W38" s="531"/>
      <c r="X38" s="531"/>
      <c r="Y38" s="531"/>
      <c r="Z38" s="531"/>
    </row>
    <row r="39" ht="14.25" customHeight="1">
      <c r="A39" s="531"/>
      <c r="B39" s="531"/>
      <c r="C39" s="531"/>
      <c r="D39" s="531"/>
      <c r="E39" s="724"/>
      <c r="F39" s="531"/>
      <c r="G39" s="531"/>
      <c r="H39" s="531"/>
      <c r="I39" s="531"/>
      <c r="J39" s="531"/>
      <c r="K39" s="531"/>
      <c r="L39" s="531"/>
      <c r="M39" s="531"/>
      <c r="N39" s="531"/>
      <c r="O39" s="531"/>
      <c r="P39" s="531"/>
      <c r="Q39" s="531"/>
      <c r="R39" s="531"/>
      <c r="S39" s="531"/>
      <c r="T39" s="531"/>
      <c r="U39" s="531"/>
      <c r="V39" s="531"/>
      <c r="W39" s="531"/>
      <c r="X39" s="531"/>
      <c r="Y39" s="531"/>
      <c r="Z39" s="531"/>
    </row>
    <row r="40" ht="14.25" customHeight="1">
      <c r="A40" s="531"/>
      <c r="B40" s="531"/>
      <c r="C40" s="531"/>
      <c r="D40" s="531"/>
      <c r="E40" s="724"/>
      <c r="F40" s="531"/>
      <c r="G40" s="531"/>
      <c r="H40" s="531"/>
      <c r="I40" s="531"/>
      <c r="J40" s="531"/>
      <c r="K40" s="531"/>
      <c r="L40" s="531"/>
      <c r="M40" s="531"/>
      <c r="N40" s="531"/>
      <c r="O40" s="531"/>
      <c r="P40" s="531"/>
      <c r="Q40" s="531"/>
      <c r="R40" s="531"/>
      <c r="S40" s="531"/>
      <c r="T40" s="531"/>
      <c r="U40" s="531"/>
      <c r="V40" s="531"/>
      <c r="W40" s="531"/>
      <c r="X40" s="531"/>
      <c r="Y40" s="531"/>
      <c r="Z40" s="531"/>
    </row>
    <row r="41" ht="14.25" customHeight="1">
      <c r="A41" s="531"/>
      <c r="B41" s="531"/>
      <c r="C41" s="531"/>
      <c r="D41" s="531"/>
      <c r="E41" s="724"/>
      <c r="F41" s="531"/>
      <c r="G41" s="531"/>
      <c r="H41" s="531"/>
      <c r="I41" s="531"/>
      <c r="J41" s="531"/>
      <c r="K41" s="531"/>
      <c r="L41" s="531"/>
      <c r="M41" s="531"/>
      <c r="N41" s="531"/>
      <c r="O41" s="531"/>
      <c r="P41" s="531"/>
      <c r="Q41" s="531"/>
      <c r="R41" s="531"/>
      <c r="S41" s="531"/>
      <c r="T41" s="531"/>
      <c r="U41" s="531"/>
      <c r="V41" s="531"/>
      <c r="W41" s="531"/>
      <c r="X41" s="531"/>
      <c r="Y41" s="531"/>
      <c r="Z41" s="531"/>
    </row>
    <row r="42" ht="14.25" customHeight="1">
      <c r="A42" s="531"/>
      <c r="B42" s="531"/>
      <c r="C42" s="531"/>
      <c r="D42" s="531"/>
      <c r="E42" s="724"/>
      <c r="F42" s="531"/>
      <c r="G42" s="531"/>
      <c r="H42" s="531"/>
      <c r="I42" s="531"/>
      <c r="J42" s="531"/>
      <c r="K42" s="531"/>
      <c r="L42" s="531"/>
      <c r="M42" s="531"/>
      <c r="N42" s="531"/>
      <c r="O42" s="531"/>
      <c r="P42" s="531"/>
      <c r="Q42" s="531"/>
      <c r="R42" s="531"/>
      <c r="S42" s="531"/>
      <c r="T42" s="531"/>
      <c r="U42" s="531"/>
      <c r="V42" s="531"/>
      <c r="W42" s="531"/>
      <c r="X42" s="531"/>
      <c r="Y42" s="531"/>
      <c r="Z42" s="531"/>
    </row>
    <row r="43" ht="14.25" customHeight="1">
      <c r="A43" s="531"/>
      <c r="B43" s="531"/>
      <c r="C43" s="531"/>
      <c r="D43" s="531"/>
      <c r="E43" s="724"/>
      <c r="F43" s="531"/>
      <c r="G43" s="531"/>
      <c r="H43" s="531"/>
      <c r="I43" s="531"/>
      <c r="J43" s="531"/>
      <c r="K43" s="531"/>
      <c r="L43" s="531"/>
      <c r="M43" s="531"/>
      <c r="N43" s="531"/>
      <c r="O43" s="531"/>
      <c r="P43" s="531"/>
      <c r="Q43" s="531"/>
      <c r="R43" s="531"/>
      <c r="S43" s="531"/>
      <c r="T43" s="531"/>
      <c r="U43" s="531"/>
      <c r="V43" s="531"/>
      <c r="W43" s="531"/>
      <c r="X43" s="531"/>
      <c r="Y43" s="531"/>
      <c r="Z43" s="531"/>
    </row>
    <row r="44" ht="14.25" customHeight="1">
      <c r="A44" s="531"/>
      <c r="B44" s="531"/>
      <c r="C44" s="531"/>
      <c r="D44" s="531"/>
      <c r="E44" s="724"/>
      <c r="F44" s="531"/>
      <c r="G44" s="531"/>
      <c r="H44" s="531"/>
      <c r="I44" s="531"/>
      <c r="J44" s="531"/>
      <c r="K44" s="531"/>
      <c r="L44" s="531"/>
      <c r="M44" s="531"/>
      <c r="N44" s="531"/>
      <c r="O44" s="531"/>
      <c r="P44" s="531"/>
      <c r="Q44" s="531"/>
      <c r="R44" s="531"/>
      <c r="S44" s="531"/>
      <c r="T44" s="531"/>
      <c r="U44" s="531"/>
      <c r="V44" s="531"/>
      <c r="W44" s="531"/>
      <c r="X44" s="531"/>
      <c r="Y44" s="531"/>
      <c r="Z44" s="531"/>
    </row>
    <row r="45" ht="14.25" customHeight="1">
      <c r="A45" s="531"/>
      <c r="B45" s="531"/>
      <c r="C45" s="531"/>
      <c r="D45" s="531"/>
      <c r="E45" s="724"/>
      <c r="F45" s="531"/>
      <c r="G45" s="531"/>
      <c r="H45" s="531"/>
      <c r="I45" s="531"/>
      <c r="J45" s="531"/>
      <c r="K45" s="531"/>
      <c r="L45" s="531"/>
      <c r="M45" s="531"/>
      <c r="N45" s="531"/>
      <c r="O45" s="531"/>
      <c r="P45" s="531"/>
      <c r="Q45" s="531"/>
      <c r="R45" s="531"/>
      <c r="S45" s="531"/>
      <c r="T45" s="531"/>
      <c r="U45" s="531"/>
      <c r="V45" s="531"/>
      <c r="W45" s="531"/>
      <c r="X45" s="531"/>
      <c r="Y45" s="531"/>
      <c r="Z45" s="531"/>
    </row>
    <row r="46" ht="14.25" customHeight="1">
      <c r="A46" s="531"/>
      <c r="B46" s="531"/>
      <c r="C46" s="531"/>
      <c r="D46" s="531"/>
      <c r="E46" s="724"/>
      <c r="F46" s="531"/>
      <c r="G46" s="531"/>
      <c r="H46" s="531"/>
      <c r="I46" s="531"/>
      <c r="J46" s="531"/>
      <c r="K46" s="531"/>
      <c r="L46" s="531"/>
      <c r="M46" s="531"/>
      <c r="N46" s="531"/>
      <c r="O46" s="531"/>
      <c r="P46" s="531"/>
      <c r="Q46" s="531"/>
      <c r="R46" s="531"/>
      <c r="S46" s="531"/>
      <c r="T46" s="531"/>
      <c r="U46" s="531"/>
      <c r="V46" s="531"/>
      <c r="W46" s="531"/>
      <c r="X46" s="531"/>
      <c r="Y46" s="531"/>
      <c r="Z46" s="531"/>
    </row>
    <row r="47" ht="14.25" customHeight="1">
      <c r="A47" s="531"/>
      <c r="B47" s="531"/>
      <c r="C47" s="531"/>
      <c r="D47" s="531"/>
      <c r="E47" s="724"/>
      <c r="F47" s="531"/>
      <c r="G47" s="531"/>
      <c r="H47" s="531"/>
      <c r="I47" s="531"/>
      <c r="J47" s="531"/>
      <c r="K47" s="531"/>
      <c r="L47" s="531"/>
      <c r="M47" s="531"/>
      <c r="N47" s="531"/>
      <c r="O47" s="531"/>
      <c r="P47" s="531"/>
      <c r="Q47" s="531"/>
      <c r="R47" s="531"/>
      <c r="S47" s="531"/>
      <c r="T47" s="531"/>
      <c r="U47" s="531"/>
      <c r="V47" s="531"/>
      <c r="W47" s="531"/>
      <c r="X47" s="531"/>
      <c r="Y47" s="531"/>
      <c r="Z47" s="531"/>
    </row>
    <row r="48" ht="14.25" customHeight="1">
      <c r="A48" s="531"/>
      <c r="B48" s="531"/>
      <c r="C48" s="531"/>
      <c r="D48" s="531"/>
      <c r="E48" s="724"/>
      <c r="F48" s="531"/>
      <c r="G48" s="531"/>
      <c r="H48" s="531"/>
      <c r="I48" s="531"/>
      <c r="J48" s="531"/>
      <c r="K48" s="531"/>
      <c r="L48" s="531"/>
      <c r="M48" s="531"/>
      <c r="N48" s="531"/>
      <c r="O48" s="531"/>
      <c r="P48" s="531"/>
      <c r="Q48" s="531"/>
      <c r="R48" s="531"/>
      <c r="S48" s="531"/>
      <c r="T48" s="531"/>
      <c r="U48" s="531"/>
      <c r="V48" s="531"/>
      <c r="W48" s="531"/>
      <c r="X48" s="531"/>
      <c r="Y48" s="531"/>
      <c r="Z48" s="531"/>
    </row>
    <row r="49" ht="14.25" customHeight="1">
      <c r="A49" s="531"/>
      <c r="B49" s="531"/>
      <c r="C49" s="531"/>
      <c r="D49" s="531"/>
      <c r="E49" s="724"/>
      <c r="F49" s="531"/>
      <c r="G49" s="531"/>
      <c r="H49" s="531"/>
      <c r="I49" s="531"/>
      <c r="J49" s="531"/>
      <c r="K49" s="531"/>
      <c r="L49" s="531"/>
      <c r="M49" s="531"/>
      <c r="N49" s="531"/>
      <c r="O49" s="531"/>
      <c r="P49" s="531"/>
      <c r="Q49" s="531"/>
      <c r="R49" s="531"/>
      <c r="S49" s="531"/>
      <c r="T49" s="531"/>
      <c r="U49" s="531"/>
      <c r="V49" s="531"/>
      <c r="W49" s="531"/>
      <c r="X49" s="531"/>
      <c r="Y49" s="531"/>
      <c r="Z49" s="531"/>
    </row>
    <row r="50" ht="14.25" customHeight="1">
      <c r="A50" s="531"/>
      <c r="B50" s="531"/>
      <c r="C50" s="531"/>
      <c r="D50" s="531"/>
      <c r="E50" s="724"/>
      <c r="F50" s="531"/>
      <c r="G50" s="531"/>
      <c r="H50" s="531"/>
      <c r="I50" s="531"/>
      <c r="J50" s="531"/>
      <c r="K50" s="531"/>
      <c r="L50" s="531"/>
      <c r="M50" s="531"/>
      <c r="N50" s="531"/>
      <c r="O50" s="531"/>
      <c r="P50" s="531"/>
      <c r="Q50" s="531"/>
      <c r="R50" s="531"/>
      <c r="S50" s="531"/>
      <c r="T50" s="531"/>
      <c r="U50" s="531"/>
      <c r="V50" s="531"/>
      <c r="W50" s="531"/>
      <c r="X50" s="531"/>
      <c r="Y50" s="531"/>
      <c r="Z50" s="531"/>
    </row>
    <row r="51" ht="14.25" customHeight="1">
      <c r="A51" s="531"/>
      <c r="B51" s="531"/>
      <c r="C51" s="531"/>
      <c r="D51" s="531"/>
      <c r="E51" s="724"/>
      <c r="F51" s="531"/>
      <c r="G51" s="531"/>
      <c r="H51" s="531"/>
      <c r="I51" s="531"/>
      <c r="J51" s="531"/>
      <c r="K51" s="531"/>
      <c r="L51" s="531"/>
      <c r="M51" s="531"/>
      <c r="N51" s="531"/>
      <c r="O51" s="531"/>
      <c r="P51" s="531"/>
      <c r="Q51" s="531"/>
      <c r="R51" s="531"/>
      <c r="S51" s="531"/>
      <c r="T51" s="531"/>
      <c r="U51" s="531"/>
      <c r="V51" s="531"/>
      <c r="W51" s="531"/>
      <c r="X51" s="531"/>
      <c r="Y51" s="531"/>
      <c r="Z51" s="531"/>
    </row>
    <row r="52" ht="14.25" customHeight="1">
      <c r="A52" s="531"/>
      <c r="B52" s="531"/>
      <c r="C52" s="531"/>
      <c r="D52" s="531"/>
      <c r="E52" s="724"/>
      <c r="F52" s="531"/>
      <c r="G52" s="531"/>
      <c r="H52" s="531"/>
      <c r="I52" s="531"/>
      <c r="J52" s="531"/>
      <c r="K52" s="531"/>
      <c r="L52" s="531"/>
      <c r="M52" s="531"/>
      <c r="N52" s="531"/>
      <c r="O52" s="531"/>
      <c r="P52" s="531"/>
      <c r="Q52" s="531"/>
      <c r="R52" s="531"/>
      <c r="S52" s="531"/>
      <c r="T52" s="531"/>
      <c r="U52" s="531"/>
      <c r="V52" s="531"/>
      <c r="W52" s="531"/>
      <c r="X52" s="531"/>
      <c r="Y52" s="531"/>
      <c r="Z52" s="531"/>
    </row>
    <row r="53" ht="14.25" customHeight="1">
      <c r="A53" s="531"/>
      <c r="B53" s="531"/>
      <c r="C53" s="531"/>
      <c r="D53" s="531"/>
      <c r="E53" s="724"/>
      <c r="F53" s="531"/>
      <c r="G53" s="531"/>
      <c r="H53" s="531"/>
      <c r="I53" s="531"/>
      <c r="J53" s="531"/>
      <c r="K53" s="531"/>
      <c r="L53" s="531"/>
      <c r="M53" s="531"/>
      <c r="N53" s="531"/>
      <c r="O53" s="531"/>
      <c r="P53" s="531"/>
      <c r="Q53" s="531"/>
      <c r="R53" s="531"/>
      <c r="S53" s="531"/>
      <c r="T53" s="531"/>
      <c r="U53" s="531"/>
      <c r="V53" s="531"/>
      <c r="W53" s="531"/>
      <c r="X53" s="531"/>
      <c r="Y53" s="531"/>
      <c r="Z53" s="531"/>
    </row>
    <row r="54" ht="14.25" customHeight="1">
      <c r="A54" s="531"/>
      <c r="B54" s="531"/>
      <c r="C54" s="531"/>
      <c r="D54" s="531"/>
      <c r="E54" s="724"/>
      <c r="F54" s="531"/>
      <c r="G54" s="531"/>
      <c r="H54" s="531"/>
      <c r="I54" s="531"/>
      <c r="J54" s="531"/>
      <c r="K54" s="531"/>
      <c r="L54" s="531"/>
      <c r="M54" s="531"/>
      <c r="N54" s="531"/>
      <c r="O54" s="531"/>
      <c r="P54" s="531"/>
      <c r="Q54" s="531"/>
      <c r="R54" s="531"/>
      <c r="S54" s="531"/>
      <c r="T54" s="531"/>
      <c r="U54" s="531"/>
      <c r="V54" s="531"/>
      <c r="W54" s="531"/>
      <c r="X54" s="531"/>
      <c r="Y54" s="531"/>
      <c r="Z54" s="531"/>
    </row>
    <row r="55" ht="14.25" customHeight="1">
      <c r="A55" s="531"/>
      <c r="B55" s="531"/>
      <c r="C55" s="531"/>
      <c r="D55" s="531"/>
      <c r="E55" s="724"/>
      <c r="F55" s="531"/>
      <c r="G55" s="531"/>
      <c r="H55" s="531"/>
      <c r="I55" s="531"/>
      <c r="J55" s="531"/>
      <c r="K55" s="531"/>
      <c r="L55" s="531"/>
      <c r="M55" s="531"/>
      <c r="N55" s="531"/>
      <c r="O55" s="531"/>
      <c r="P55" s="531"/>
      <c r="Q55" s="531"/>
      <c r="R55" s="531"/>
      <c r="S55" s="531"/>
      <c r="T55" s="531"/>
      <c r="U55" s="531"/>
      <c r="V55" s="531"/>
      <c r="W55" s="531"/>
      <c r="X55" s="531"/>
      <c r="Y55" s="531"/>
      <c r="Z55" s="531"/>
    </row>
    <row r="56" ht="14.25" customHeight="1">
      <c r="A56" s="531"/>
      <c r="B56" s="531"/>
      <c r="C56" s="531"/>
      <c r="D56" s="531"/>
      <c r="E56" s="724"/>
      <c r="F56" s="531"/>
      <c r="G56" s="531"/>
      <c r="H56" s="531"/>
      <c r="I56" s="531"/>
      <c r="J56" s="531"/>
      <c r="K56" s="531"/>
      <c r="L56" s="531"/>
      <c r="M56" s="531"/>
      <c r="N56" s="531"/>
      <c r="O56" s="531"/>
      <c r="P56" s="531"/>
      <c r="Q56" s="531"/>
      <c r="R56" s="531"/>
      <c r="S56" s="531"/>
      <c r="T56" s="531"/>
      <c r="U56" s="531"/>
      <c r="V56" s="531"/>
      <c r="W56" s="531"/>
      <c r="X56" s="531"/>
      <c r="Y56" s="531"/>
      <c r="Z56" s="531"/>
    </row>
    <row r="57" ht="14.25" customHeight="1">
      <c r="A57" s="531"/>
      <c r="B57" s="531"/>
      <c r="C57" s="531"/>
      <c r="D57" s="531"/>
      <c r="E57" s="724"/>
      <c r="F57" s="531"/>
      <c r="G57" s="531"/>
      <c r="H57" s="531"/>
      <c r="I57" s="531"/>
      <c r="J57" s="531"/>
      <c r="K57" s="531"/>
      <c r="L57" s="531"/>
      <c r="M57" s="531"/>
      <c r="N57" s="531"/>
      <c r="O57" s="531"/>
      <c r="P57" s="531"/>
      <c r="Q57" s="531"/>
      <c r="R57" s="531"/>
      <c r="S57" s="531"/>
      <c r="T57" s="531"/>
      <c r="U57" s="531"/>
      <c r="V57" s="531"/>
      <c r="W57" s="531"/>
      <c r="X57" s="531"/>
      <c r="Y57" s="531"/>
      <c r="Z57" s="531"/>
    </row>
    <row r="58" ht="14.25" customHeight="1">
      <c r="A58" s="531"/>
      <c r="B58" s="531"/>
      <c r="C58" s="531"/>
      <c r="D58" s="531"/>
      <c r="E58" s="724"/>
      <c r="F58" s="531"/>
      <c r="G58" s="531"/>
      <c r="H58" s="531"/>
      <c r="I58" s="531"/>
      <c r="J58" s="531"/>
      <c r="K58" s="531"/>
      <c r="L58" s="531"/>
      <c r="M58" s="531"/>
      <c r="N58" s="531"/>
      <c r="O58" s="531"/>
      <c r="P58" s="531"/>
      <c r="Q58" s="531"/>
      <c r="R58" s="531"/>
      <c r="S58" s="531"/>
      <c r="T58" s="531"/>
      <c r="U58" s="531"/>
      <c r="V58" s="531"/>
      <c r="W58" s="531"/>
      <c r="X58" s="531"/>
      <c r="Y58" s="531"/>
      <c r="Z58" s="531"/>
    </row>
    <row r="59" ht="14.25" customHeight="1">
      <c r="A59" s="531"/>
      <c r="B59" s="531"/>
      <c r="C59" s="531"/>
      <c r="D59" s="531"/>
      <c r="E59" s="724"/>
      <c r="F59" s="531"/>
      <c r="G59" s="531"/>
      <c r="H59" s="531"/>
      <c r="I59" s="531"/>
      <c r="J59" s="531"/>
      <c r="K59" s="531"/>
      <c r="L59" s="531"/>
      <c r="M59" s="531"/>
      <c r="N59" s="531"/>
      <c r="O59" s="531"/>
      <c r="P59" s="531"/>
      <c r="Q59" s="531"/>
      <c r="R59" s="531"/>
      <c r="S59" s="531"/>
      <c r="T59" s="531"/>
      <c r="U59" s="531"/>
      <c r="V59" s="531"/>
      <c r="W59" s="531"/>
      <c r="X59" s="531"/>
      <c r="Y59" s="531"/>
      <c r="Z59" s="531"/>
    </row>
    <row r="60" ht="14.25" customHeight="1">
      <c r="A60" s="531"/>
      <c r="B60" s="531"/>
      <c r="C60" s="531"/>
      <c r="D60" s="531"/>
      <c r="E60" s="724"/>
      <c r="F60" s="531"/>
      <c r="G60" s="531"/>
      <c r="H60" s="531"/>
      <c r="I60" s="531"/>
      <c r="J60" s="531"/>
      <c r="K60" s="531"/>
      <c r="L60" s="531"/>
      <c r="M60" s="531"/>
      <c r="N60" s="531"/>
      <c r="O60" s="531"/>
      <c r="P60" s="531"/>
      <c r="Q60" s="531"/>
      <c r="R60" s="531"/>
      <c r="S60" s="531"/>
      <c r="T60" s="531"/>
      <c r="U60" s="531"/>
      <c r="V60" s="531"/>
      <c r="W60" s="531"/>
      <c r="X60" s="531"/>
      <c r="Y60" s="531"/>
      <c r="Z60" s="531"/>
    </row>
    <row r="61" ht="14.25" customHeight="1">
      <c r="A61" s="531"/>
      <c r="B61" s="531"/>
      <c r="C61" s="531"/>
      <c r="D61" s="531"/>
      <c r="E61" s="724"/>
      <c r="F61" s="531"/>
      <c r="G61" s="531"/>
      <c r="H61" s="531"/>
      <c r="I61" s="531"/>
      <c r="J61" s="531"/>
      <c r="K61" s="531"/>
      <c r="L61" s="531"/>
      <c r="M61" s="531"/>
      <c r="N61" s="531"/>
      <c r="O61" s="531"/>
      <c r="P61" s="531"/>
      <c r="Q61" s="531"/>
      <c r="R61" s="531"/>
      <c r="S61" s="531"/>
      <c r="T61" s="531"/>
      <c r="U61" s="531"/>
      <c r="V61" s="531"/>
      <c r="W61" s="531"/>
      <c r="X61" s="531"/>
      <c r="Y61" s="531"/>
      <c r="Z61" s="531"/>
    </row>
    <row r="62" ht="14.25" customHeight="1">
      <c r="A62" s="531"/>
      <c r="B62" s="531"/>
      <c r="C62" s="531"/>
      <c r="D62" s="531"/>
      <c r="E62" s="724"/>
      <c r="F62" s="531"/>
      <c r="G62" s="531"/>
      <c r="H62" s="531"/>
      <c r="I62" s="531"/>
      <c r="J62" s="531"/>
      <c r="K62" s="531"/>
      <c r="L62" s="531"/>
      <c r="M62" s="531"/>
      <c r="N62" s="531"/>
      <c r="O62" s="531"/>
      <c r="P62" s="531"/>
      <c r="Q62" s="531"/>
      <c r="R62" s="531"/>
      <c r="S62" s="531"/>
      <c r="T62" s="531"/>
      <c r="U62" s="531"/>
      <c r="V62" s="531"/>
      <c r="W62" s="531"/>
      <c r="X62" s="531"/>
      <c r="Y62" s="531"/>
      <c r="Z62" s="531"/>
    </row>
    <row r="63" ht="14.25" customHeight="1">
      <c r="A63" s="531"/>
      <c r="B63" s="531"/>
      <c r="C63" s="531"/>
      <c r="D63" s="531"/>
      <c r="E63" s="724"/>
      <c r="F63" s="531"/>
      <c r="G63" s="531"/>
      <c r="H63" s="531"/>
      <c r="I63" s="531"/>
      <c r="J63" s="531"/>
      <c r="K63" s="531"/>
      <c r="L63" s="531"/>
      <c r="M63" s="531"/>
      <c r="N63" s="531"/>
      <c r="O63" s="531"/>
      <c r="P63" s="531"/>
      <c r="Q63" s="531"/>
      <c r="R63" s="531"/>
      <c r="S63" s="531"/>
      <c r="T63" s="531"/>
      <c r="U63" s="531"/>
      <c r="V63" s="531"/>
      <c r="W63" s="531"/>
      <c r="X63" s="531"/>
      <c r="Y63" s="531"/>
      <c r="Z63" s="531"/>
    </row>
    <row r="64" ht="14.25" customHeight="1">
      <c r="A64" s="531"/>
      <c r="B64" s="531"/>
      <c r="C64" s="531"/>
      <c r="D64" s="531"/>
      <c r="E64" s="724"/>
      <c r="F64" s="531"/>
      <c r="G64" s="531"/>
      <c r="H64" s="531"/>
      <c r="I64" s="531"/>
      <c r="J64" s="531"/>
      <c r="K64" s="531"/>
      <c r="L64" s="531"/>
      <c r="M64" s="531"/>
      <c r="N64" s="531"/>
      <c r="O64" s="531"/>
      <c r="P64" s="531"/>
      <c r="Q64" s="531"/>
      <c r="R64" s="531"/>
      <c r="S64" s="531"/>
      <c r="T64" s="531"/>
      <c r="U64" s="531"/>
      <c r="V64" s="531"/>
      <c r="W64" s="531"/>
      <c r="X64" s="531"/>
      <c r="Y64" s="531"/>
      <c r="Z64" s="531"/>
    </row>
    <row r="65" ht="14.25" customHeight="1">
      <c r="A65" s="531"/>
      <c r="B65" s="531"/>
      <c r="C65" s="531"/>
      <c r="D65" s="531"/>
      <c r="E65" s="724"/>
      <c r="F65" s="531"/>
      <c r="G65" s="531"/>
      <c r="H65" s="531"/>
      <c r="I65" s="531"/>
      <c r="J65" s="531"/>
      <c r="K65" s="531"/>
      <c r="L65" s="531"/>
      <c r="M65" s="531"/>
      <c r="N65" s="531"/>
      <c r="O65" s="531"/>
      <c r="P65" s="531"/>
      <c r="Q65" s="531"/>
      <c r="R65" s="531"/>
      <c r="S65" s="531"/>
      <c r="T65" s="531"/>
      <c r="U65" s="531"/>
      <c r="V65" s="531"/>
      <c r="W65" s="531"/>
      <c r="X65" s="531"/>
      <c r="Y65" s="531"/>
      <c r="Z65" s="531"/>
    </row>
    <row r="66" ht="14.25" customHeight="1">
      <c r="A66" s="531"/>
      <c r="B66" s="531"/>
      <c r="C66" s="531"/>
      <c r="D66" s="531"/>
      <c r="E66" s="724"/>
      <c r="F66" s="531"/>
      <c r="G66" s="531"/>
      <c r="H66" s="531"/>
      <c r="I66" s="531"/>
      <c r="J66" s="531"/>
      <c r="K66" s="531"/>
      <c r="L66" s="531"/>
      <c r="M66" s="531"/>
      <c r="N66" s="531"/>
      <c r="O66" s="531"/>
      <c r="P66" s="531"/>
      <c r="Q66" s="531"/>
      <c r="R66" s="531"/>
      <c r="S66" s="531"/>
      <c r="T66" s="531"/>
      <c r="U66" s="531"/>
      <c r="V66" s="531"/>
      <c r="W66" s="531"/>
      <c r="X66" s="531"/>
      <c r="Y66" s="531"/>
      <c r="Z66" s="531"/>
    </row>
    <row r="67" ht="14.25" customHeight="1">
      <c r="A67" s="531"/>
      <c r="B67" s="531"/>
      <c r="C67" s="531"/>
      <c r="D67" s="531"/>
      <c r="E67" s="724"/>
      <c r="F67" s="531"/>
      <c r="G67" s="531"/>
      <c r="H67" s="531"/>
      <c r="I67" s="531"/>
      <c r="J67" s="531"/>
      <c r="K67" s="531"/>
      <c r="L67" s="531"/>
      <c r="M67" s="531"/>
      <c r="N67" s="531"/>
      <c r="O67" s="531"/>
      <c r="P67" s="531"/>
      <c r="Q67" s="531"/>
      <c r="R67" s="531"/>
      <c r="S67" s="531"/>
      <c r="T67" s="531"/>
      <c r="U67" s="531"/>
      <c r="V67" s="531"/>
      <c r="W67" s="531"/>
      <c r="X67" s="531"/>
      <c r="Y67" s="531"/>
      <c r="Z67" s="531"/>
    </row>
    <row r="68" ht="14.25" customHeight="1">
      <c r="A68" s="531"/>
      <c r="B68" s="531"/>
      <c r="C68" s="531"/>
      <c r="D68" s="531"/>
      <c r="E68" s="724"/>
      <c r="F68" s="531"/>
      <c r="G68" s="531"/>
      <c r="H68" s="531"/>
      <c r="I68" s="531"/>
      <c r="J68" s="531"/>
      <c r="K68" s="531"/>
      <c r="L68" s="531"/>
      <c r="M68" s="531"/>
      <c r="N68" s="531"/>
      <c r="O68" s="531"/>
      <c r="P68" s="531"/>
      <c r="Q68" s="531"/>
      <c r="R68" s="531"/>
      <c r="S68" s="531"/>
      <c r="T68" s="531"/>
      <c r="U68" s="531"/>
      <c r="V68" s="531"/>
      <c r="W68" s="531"/>
      <c r="X68" s="531"/>
      <c r="Y68" s="531"/>
      <c r="Z68" s="531"/>
    </row>
    <row r="69" ht="14.25" customHeight="1">
      <c r="A69" s="531"/>
      <c r="B69" s="531"/>
      <c r="C69" s="531"/>
      <c r="D69" s="531"/>
      <c r="E69" s="724"/>
      <c r="F69" s="531"/>
      <c r="G69" s="531"/>
      <c r="H69" s="531"/>
      <c r="I69" s="531"/>
      <c r="J69" s="531"/>
      <c r="K69" s="531"/>
      <c r="L69" s="531"/>
      <c r="M69" s="531"/>
      <c r="N69" s="531"/>
      <c r="O69" s="531"/>
      <c r="P69" s="531"/>
      <c r="Q69" s="531"/>
      <c r="R69" s="531"/>
      <c r="S69" s="531"/>
      <c r="T69" s="531"/>
      <c r="U69" s="531"/>
      <c r="V69" s="531"/>
      <c r="W69" s="531"/>
      <c r="X69" s="531"/>
      <c r="Y69" s="531"/>
      <c r="Z69" s="531"/>
    </row>
    <row r="70" ht="14.25" customHeight="1">
      <c r="A70" s="531"/>
      <c r="B70" s="531"/>
      <c r="C70" s="531"/>
      <c r="D70" s="531"/>
      <c r="E70" s="724"/>
      <c r="F70" s="531"/>
      <c r="G70" s="531"/>
      <c r="H70" s="531"/>
      <c r="I70" s="531"/>
      <c r="J70" s="531"/>
      <c r="K70" s="531"/>
      <c r="L70" s="531"/>
      <c r="M70" s="531"/>
      <c r="N70" s="531"/>
      <c r="O70" s="531"/>
      <c r="P70" s="531"/>
      <c r="Q70" s="531"/>
      <c r="R70" s="531"/>
      <c r="S70" s="531"/>
      <c r="T70" s="531"/>
      <c r="U70" s="531"/>
      <c r="V70" s="531"/>
      <c r="W70" s="531"/>
      <c r="X70" s="531"/>
      <c r="Y70" s="531"/>
      <c r="Z70" s="531"/>
    </row>
    <row r="71" ht="14.25" customHeight="1">
      <c r="A71" s="531"/>
      <c r="B71" s="531"/>
      <c r="C71" s="531"/>
      <c r="D71" s="531"/>
      <c r="E71" s="724"/>
      <c r="F71" s="531"/>
      <c r="G71" s="531"/>
      <c r="H71" s="531"/>
      <c r="I71" s="531"/>
      <c r="J71" s="531"/>
      <c r="K71" s="531"/>
      <c r="L71" s="531"/>
      <c r="M71" s="531"/>
      <c r="N71" s="531"/>
      <c r="O71" s="531"/>
      <c r="P71" s="531"/>
      <c r="Q71" s="531"/>
      <c r="R71" s="531"/>
      <c r="S71" s="531"/>
      <c r="T71" s="531"/>
      <c r="U71" s="531"/>
      <c r="V71" s="531"/>
      <c r="W71" s="531"/>
      <c r="X71" s="531"/>
      <c r="Y71" s="531"/>
      <c r="Z71" s="531"/>
    </row>
    <row r="72" ht="14.25" customHeight="1">
      <c r="A72" s="531"/>
      <c r="B72" s="531"/>
      <c r="C72" s="531"/>
      <c r="D72" s="531"/>
      <c r="E72" s="724"/>
      <c r="F72" s="531"/>
      <c r="G72" s="531"/>
      <c r="H72" s="531"/>
      <c r="I72" s="531"/>
      <c r="J72" s="531"/>
      <c r="K72" s="531"/>
      <c r="L72" s="531"/>
      <c r="M72" s="531"/>
      <c r="N72" s="531"/>
      <c r="O72" s="531"/>
      <c r="P72" s="531"/>
      <c r="Q72" s="531"/>
      <c r="R72" s="531"/>
      <c r="S72" s="531"/>
      <c r="T72" s="531"/>
      <c r="U72" s="531"/>
      <c r="V72" s="531"/>
      <c r="W72" s="531"/>
      <c r="X72" s="531"/>
      <c r="Y72" s="531"/>
      <c r="Z72" s="531"/>
    </row>
    <row r="73" ht="14.25" customHeight="1">
      <c r="A73" s="531"/>
      <c r="B73" s="531"/>
      <c r="C73" s="531"/>
      <c r="D73" s="531"/>
      <c r="E73" s="724"/>
      <c r="F73" s="531"/>
      <c r="G73" s="531"/>
      <c r="H73" s="531"/>
      <c r="I73" s="531"/>
      <c r="J73" s="531"/>
      <c r="K73" s="531"/>
      <c r="L73" s="531"/>
      <c r="M73" s="531"/>
      <c r="N73" s="531"/>
      <c r="O73" s="531"/>
      <c r="P73" s="531"/>
      <c r="Q73" s="531"/>
      <c r="R73" s="531"/>
      <c r="S73" s="531"/>
      <c r="T73" s="531"/>
      <c r="U73" s="531"/>
      <c r="V73" s="531"/>
      <c r="W73" s="531"/>
      <c r="X73" s="531"/>
      <c r="Y73" s="531"/>
      <c r="Z73" s="531"/>
    </row>
    <row r="74" ht="14.25" customHeight="1">
      <c r="A74" s="531"/>
      <c r="B74" s="531"/>
      <c r="C74" s="531"/>
      <c r="D74" s="531"/>
      <c r="E74" s="724"/>
      <c r="F74" s="531"/>
      <c r="G74" s="531"/>
      <c r="H74" s="531"/>
      <c r="I74" s="531"/>
      <c r="J74" s="531"/>
      <c r="K74" s="531"/>
      <c r="L74" s="531"/>
      <c r="M74" s="531"/>
      <c r="N74" s="531"/>
      <c r="O74" s="531"/>
      <c r="P74" s="531"/>
      <c r="Q74" s="531"/>
      <c r="R74" s="531"/>
      <c r="S74" s="531"/>
      <c r="T74" s="531"/>
      <c r="U74" s="531"/>
      <c r="V74" s="531"/>
      <c r="W74" s="531"/>
      <c r="X74" s="531"/>
      <c r="Y74" s="531"/>
      <c r="Z74" s="531"/>
    </row>
    <row r="75" ht="14.25" customHeight="1">
      <c r="A75" s="531"/>
      <c r="B75" s="531"/>
      <c r="C75" s="531"/>
      <c r="D75" s="531"/>
      <c r="E75" s="724"/>
      <c r="F75" s="531"/>
      <c r="G75" s="531"/>
      <c r="H75" s="531"/>
      <c r="I75" s="531"/>
      <c r="J75" s="531"/>
      <c r="K75" s="531"/>
      <c r="L75" s="531"/>
      <c r="M75" s="531"/>
      <c r="N75" s="531"/>
      <c r="O75" s="531"/>
      <c r="P75" s="531"/>
      <c r="Q75" s="531"/>
      <c r="R75" s="531"/>
      <c r="S75" s="531"/>
      <c r="T75" s="531"/>
      <c r="U75" s="531"/>
      <c r="V75" s="531"/>
      <c r="W75" s="531"/>
      <c r="X75" s="531"/>
      <c r="Y75" s="531"/>
      <c r="Z75" s="531"/>
    </row>
    <row r="76" ht="14.25" customHeight="1">
      <c r="A76" s="531"/>
      <c r="B76" s="531"/>
      <c r="C76" s="531"/>
      <c r="D76" s="531"/>
      <c r="E76" s="724"/>
      <c r="F76" s="531"/>
      <c r="G76" s="531"/>
      <c r="H76" s="531"/>
      <c r="I76" s="531"/>
      <c r="J76" s="531"/>
      <c r="K76" s="531"/>
      <c r="L76" s="531"/>
      <c r="M76" s="531"/>
      <c r="N76" s="531"/>
      <c r="O76" s="531"/>
      <c r="P76" s="531"/>
      <c r="Q76" s="531"/>
      <c r="R76" s="531"/>
      <c r="S76" s="531"/>
      <c r="T76" s="531"/>
      <c r="U76" s="531"/>
      <c r="V76" s="531"/>
      <c r="W76" s="531"/>
      <c r="X76" s="531"/>
      <c r="Y76" s="531"/>
      <c r="Z76" s="531"/>
    </row>
    <row r="77" ht="14.25" customHeight="1">
      <c r="A77" s="531"/>
      <c r="B77" s="531"/>
      <c r="C77" s="531"/>
      <c r="D77" s="531"/>
      <c r="E77" s="724"/>
      <c r="F77" s="531"/>
      <c r="G77" s="531"/>
      <c r="H77" s="531"/>
      <c r="I77" s="531"/>
      <c r="J77" s="531"/>
      <c r="K77" s="531"/>
      <c r="L77" s="531"/>
      <c r="M77" s="531"/>
      <c r="N77" s="531"/>
      <c r="O77" s="531"/>
      <c r="P77" s="531"/>
      <c r="Q77" s="531"/>
      <c r="R77" s="531"/>
      <c r="S77" s="531"/>
      <c r="T77" s="531"/>
      <c r="U77" s="531"/>
      <c r="V77" s="531"/>
      <c r="W77" s="531"/>
      <c r="X77" s="531"/>
      <c r="Y77" s="531"/>
      <c r="Z77" s="531"/>
    </row>
    <row r="78" ht="14.25" customHeight="1">
      <c r="A78" s="531"/>
      <c r="B78" s="531"/>
      <c r="C78" s="531"/>
      <c r="D78" s="531"/>
      <c r="E78" s="724"/>
      <c r="F78" s="531"/>
      <c r="G78" s="531"/>
      <c r="H78" s="531"/>
      <c r="I78" s="531"/>
      <c r="J78" s="531"/>
      <c r="K78" s="531"/>
      <c r="L78" s="531"/>
      <c r="M78" s="531"/>
      <c r="N78" s="531"/>
      <c r="O78" s="531"/>
      <c r="P78" s="531"/>
      <c r="Q78" s="531"/>
      <c r="R78" s="531"/>
      <c r="S78" s="531"/>
      <c r="T78" s="531"/>
      <c r="U78" s="531"/>
      <c r="V78" s="531"/>
      <c r="W78" s="531"/>
      <c r="X78" s="531"/>
      <c r="Y78" s="531"/>
      <c r="Z78" s="531"/>
    </row>
    <row r="79" ht="14.25" customHeight="1">
      <c r="A79" s="531"/>
      <c r="B79" s="531"/>
      <c r="C79" s="531"/>
      <c r="D79" s="531"/>
      <c r="E79" s="724"/>
      <c r="F79" s="531"/>
      <c r="G79" s="531"/>
      <c r="H79" s="531"/>
      <c r="I79" s="531"/>
      <c r="J79" s="531"/>
      <c r="K79" s="531"/>
      <c r="L79" s="531"/>
      <c r="M79" s="531"/>
      <c r="N79" s="531"/>
      <c r="O79" s="531"/>
      <c r="P79" s="531"/>
      <c r="Q79" s="531"/>
      <c r="R79" s="531"/>
      <c r="S79" s="531"/>
      <c r="T79" s="531"/>
      <c r="U79" s="531"/>
      <c r="V79" s="531"/>
      <c r="W79" s="531"/>
      <c r="X79" s="531"/>
      <c r="Y79" s="531"/>
      <c r="Z79" s="531"/>
    </row>
    <row r="80" ht="14.25" customHeight="1">
      <c r="A80" s="531"/>
      <c r="B80" s="531"/>
      <c r="C80" s="531"/>
      <c r="D80" s="531"/>
      <c r="E80" s="724"/>
      <c r="F80" s="531"/>
      <c r="G80" s="531"/>
      <c r="H80" s="531"/>
      <c r="I80" s="531"/>
      <c r="J80" s="531"/>
      <c r="K80" s="531"/>
      <c r="L80" s="531"/>
      <c r="M80" s="531"/>
      <c r="N80" s="531"/>
      <c r="O80" s="531"/>
      <c r="P80" s="531"/>
      <c r="Q80" s="531"/>
      <c r="R80" s="531"/>
      <c r="S80" s="531"/>
      <c r="T80" s="531"/>
      <c r="U80" s="531"/>
      <c r="V80" s="531"/>
      <c r="W80" s="531"/>
      <c r="X80" s="531"/>
      <c r="Y80" s="531"/>
      <c r="Z80" s="531"/>
    </row>
    <row r="81" ht="14.25" customHeight="1">
      <c r="A81" s="531"/>
      <c r="B81" s="531"/>
      <c r="C81" s="531"/>
      <c r="D81" s="531"/>
      <c r="E81" s="724"/>
      <c r="F81" s="531"/>
      <c r="G81" s="531"/>
      <c r="H81" s="531"/>
      <c r="I81" s="531"/>
      <c r="J81" s="531"/>
      <c r="K81" s="531"/>
      <c r="L81" s="531"/>
      <c r="M81" s="531"/>
      <c r="N81" s="531"/>
      <c r="O81" s="531"/>
      <c r="P81" s="531"/>
      <c r="Q81" s="531"/>
      <c r="R81" s="531"/>
      <c r="S81" s="531"/>
      <c r="T81" s="531"/>
      <c r="U81" s="531"/>
      <c r="V81" s="531"/>
      <c r="W81" s="531"/>
      <c r="X81" s="531"/>
      <c r="Y81" s="531"/>
      <c r="Z81" s="531"/>
    </row>
    <row r="82" ht="14.25" customHeight="1">
      <c r="A82" s="531"/>
      <c r="B82" s="531"/>
      <c r="C82" s="531"/>
      <c r="D82" s="531"/>
      <c r="E82" s="724"/>
      <c r="F82" s="531"/>
      <c r="G82" s="531"/>
      <c r="H82" s="531"/>
      <c r="I82" s="531"/>
      <c r="J82" s="531"/>
      <c r="K82" s="531"/>
      <c r="L82" s="531"/>
      <c r="M82" s="531"/>
      <c r="N82" s="531"/>
      <c r="O82" s="531"/>
      <c r="P82" s="531"/>
      <c r="Q82" s="531"/>
      <c r="R82" s="531"/>
      <c r="S82" s="531"/>
      <c r="T82" s="531"/>
      <c r="U82" s="531"/>
      <c r="V82" s="531"/>
      <c r="W82" s="531"/>
      <c r="X82" s="531"/>
      <c r="Y82" s="531"/>
      <c r="Z82" s="531"/>
    </row>
    <row r="83" ht="14.25" customHeight="1">
      <c r="A83" s="531"/>
      <c r="B83" s="531"/>
      <c r="C83" s="531"/>
      <c r="D83" s="531"/>
      <c r="E83" s="724"/>
      <c r="F83" s="531"/>
      <c r="G83" s="531"/>
      <c r="H83" s="531"/>
      <c r="I83" s="531"/>
      <c r="J83" s="531"/>
      <c r="K83" s="531"/>
      <c r="L83" s="531"/>
      <c r="M83" s="531"/>
      <c r="N83" s="531"/>
      <c r="O83" s="531"/>
      <c r="P83" s="531"/>
      <c r="Q83" s="531"/>
      <c r="R83" s="531"/>
      <c r="S83" s="531"/>
      <c r="T83" s="531"/>
      <c r="U83" s="531"/>
      <c r="V83" s="531"/>
      <c r="W83" s="531"/>
      <c r="X83" s="531"/>
      <c r="Y83" s="531"/>
      <c r="Z83" s="531"/>
    </row>
    <row r="84" ht="14.25" customHeight="1">
      <c r="A84" s="531"/>
      <c r="B84" s="531"/>
      <c r="C84" s="531"/>
      <c r="D84" s="531"/>
      <c r="E84" s="724"/>
      <c r="F84" s="531"/>
      <c r="G84" s="531"/>
      <c r="H84" s="531"/>
      <c r="I84" s="531"/>
      <c r="J84" s="531"/>
      <c r="K84" s="531"/>
      <c r="L84" s="531"/>
      <c r="M84" s="531"/>
      <c r="N84" s="531"/>
      <c r="O84" s="531"/>
      <c r="P84" s="531"/>
      <c r="Q84" s="531"/>
      <c r="R84" s="531"/>
      <c r="S84" s="531"/>
      <c r="T84" s="531"/>
      <c r="U84" s="531"/>
      <c r="V84" s="531"/>
      <c r="W84" s="531"/>
      <c r="X84" s="531"/>
      <c r="Y84" s="531"/>
      <c r="Z84" s="531"/>
    </row>
    <row r="85" ht="14.25" customHeight="1">
      <c r="A85" s="531"/>
      <c r="B85" s="531"/>
      <c r="C85" s="531"/>
      <c r="D85" s="531"/>
      <c r="E85" s="724"/>
      <c r="F85" s="531"/>
      <c r="G85" s="531"/>
      <c r="H85" s="531"/>
      <c r="I85" s="531"/>
      <c r="J85" s="531"/>
      <c r="K85" s="531"/>
      <c r="L85" s="531"/>
      <c r="M85" s="531"/>
      <c r="N85" s="531"/>
      <c r="O85" s="531"/>
      <c r="P85" s="531"/>
      <c r="Q85" s="531"/>
      <c r="R85" s="531"/>
      <c r="S85" s="531"/>
      <c r="T85" s="531"/>
      <c r="U85" s="531"/>
      <c r="V85" s="531"/>
      <c r="W85" s="531"/>
      <c r="X85" s="531"/>
      <c r="Y85" s="531"/>
      <c r="Z85" s="531"/>
    </row>
    <row r="86" ht="14.25" customHeight="1">
      <c r="A86" s="531"/>
      <c r="B86" s="531"/>
      <c r="C86" s="531"/>
      <c r="D86" s="531"/>
      <c r="E86" s="724"/>
      <c r="F86" s="531"/>
      <c r="G86" s="531"/>
      <c r="H86" s="531"/>
      <c r="I86" s="531"/>
      <c r="J86" s="531"/>
      <c r="K86" s="531"/>
      <c r="L86" s="531"/>
      <c r="M86" s="531"/>
      <c r="N86" s="531"/>
      <c r="O86" s="531"/>
      <c r="P86" s="531"/>
      <c r="Q86" s="531"/>
      <c r="R86" s="531"/>
      <c r="S86" s="531"/>
      <c r="T86" s="531"/>
      <c r="U86" s="531"/>
      <c r="V86" s="531"/>
      <c r="W86" s="531"/>
      <c r="X86" s="531"/>
      <c r="Y86" s="531"/>
      <c r="Z86" s="531"/>
    </row>
    <row r="87" ht="14.25" customHeight="1">
      <c r="A87" s="531"/>
      <c r="B87" s="531"/>
      <c r="C87" s="531"/>
      <c r="D87" s="531"/>
      <c r="E87" s="724"/>
      <c r="F87" s="531"/>
      <c r="G87" s="531"/>
      <c r="H87" s="531"/>
      <c r="I87" s="531"/>
      <c r="J87" s="531"/>
      <c r="K87" s="531"/>
      <c r="L87" s="531"/>
      <c r="M87" s="531"/>
      <c r="N87" s="531"/>
      <c r="O87" s="531"/>
      <c r="P87" s="531"/>
      <c r="Q87" s="531"/>
      <c r="R87" s="531"/>
      <c r="S87" s="531"/>
      <c r="T87" s="531"/>
      <c r="U87" s="531"/>
      <c r="V87" s="531"/>
      <c r="W87" s="531"/>
      <c r="X87" s="531"/>
      <c r="Y87" s="531"/>
      <c r="Z87" s="531"/>
    </row>
    <row r="88" ht="14.25" customHeight="1">
      <c r="A88" s="531"/>
      <c r="B88" s="531"/>
      <c r="C88" s="531"/>
      <c r="D88" s="531"/>
      <c r="E88" s="724"/>
      <c r="F88" s="531"/>
      <c r="G88" s="531"/>
      <c r="H88" s="531"/>
      <c r="I88" s="531"/>
      <c r="J88" s="531"/>
      <c r="K88" s="531"/>
      <c r="L88" s="531"/>
      <c r="M88" s="531"/>
      <c r="N88" s="531"/>
      <c r="O88" s="531"/>
      <c r="P88" s="531"/>
      <c r="Q88" s="531"/>
      <c r="R88" s="531"/>
      <c r="S88" s="531"/>
      <c r="T88" s="531"/>
      <c r="U88" s="531"/>
      <c r="V88" s="531"/>
      <c r="W88" s="531"/>
      <c r="X88" s="531"/>
      <c r="Y88" s="531"/>
      <c r="Z88" s="531"/>
    </row>
    <row r="89" ht="14.25" customHeight="1">
      <c r="A89" s="531"/>
      <c r="B89" s="531"/>
      <c r="C89" s="531"/>
      <c r="D89" s="531"/>
      <c r="E89" s="724"/>
      <c r="F89" s="531"/>
      <c r="G89" s="531"/>
      <c r="H89" s="531"/>
      <c r="I89" s="531"/>
      <c r="J89" s="531"/>
      <c r="K89" s="531"/>
      <c r="L89" s="531"/>
      <c r="M89" s="531"/>
      <c r="N89" s="531"/>
      <c r="O89" s="531"/>
      <c r="P89" s="531"/>
      <c r="Q89" s="531"/>
      <c r="R89" s="531"/>
      <c r="S89" s="531"/>
      <c r="T89" s="531"/>
      <c r="U89" s="531"/>
      <c r="V89" s="531"/>
      <c r="W89" s="531"/>
      <c r="X89" s="531"/>
      <c r="Y89" s="531"/>
      <c r="Z89" s="531"/>
    </row>
    <row r="90" ht="14.25" customHeight="1">
      <c r="A90" s="531"/>
      <c r="B90" s="531"/>
      <c r="C90" s="531"/>
      <c r="D90" s="531"/>
      <c r="E90" s="724"/>
      <c r="F90" s="531"/>
      <c r="G90" s="531"/>
      <c r="H90" s="531"/>
      <c r="I90" s="531"/>
      <c r="J90" s="531"/>
      <c r="K90" s="531"/>
      <c r="L90" s="531"/>
      <c r="M90" s="531"/>
      <c r="N90" s="531"/>
      <c r="O90" s="531"/>
      <c r="P90" s="531"/>
      <c r="Q90" s="531"/>
      <c r="R90" s="531"/>
      <c r="S90" s="531"/>
      <c r="T90" s="531"/>
      <c r="U90" s="531"/>
      <c r="V90" s="531"/>
      <c r="W90" s="531"/>
      <c r="X90" s="531"/>
      <c r="Y90" s="531"/>
      <c r="Z90" s="531"/>
    </row>
    <row r="91" ht="14.25" customHeight="1">
      <c r="A91" s="531"/>
      <c r="B91" s="531"/>
      <c r="C91" s="531"/>
      <c r="D91" s="531"/>
      <c r="E91" s="724"/>
      <c r="F91" s="531"/>
      <c r="G91" s="531"/>
      <c r="H91" s="531"/>
      <c r="I91" s="531"/>
      <c r="J91" s="531"/>
      <c r="K91" s="531"/>
      <c r="L91" s="531"/>
      <c r="M91" s="531"/>
      <c r="N91" s="531"/>
      <c r="O91" s="531"/>
      <c r="P91" s="531"/>
      <c r="Q91" s="531"/>
      <c r="R91" s="531"/>
      <c r="S91" s="531"/>
      <c r="T91" s="531"/>
      <c r="U91" s="531"/>
      <c r="V91" s="531"/>
      <c r="W91" s="531"/>
      <c r="X91" s="531"/>
      <c r="Y91" s="531"/>
      <c r="Z91" s="531"/>
    </row>
    <row r="92" ht="14.25" customHeight="1">
      <c r="A92" s="531"/>
      <c r="B92" s="531"/>
      <c r="C92" s="531"/>
      <c r="D92" s="531"/>
      <c r="E92" s="724"/>
      <c r="F92" s="531"/>
      <c r="G92" s="531"/>
      <c r="H92" s="531"/>
      <c r="I92" s="531"/>
      <c r="J92" s="531"/>
      <c r="K92" s="531"/>
      <c r="L92" s="531"/>
      <c r="M92" s="531"/>
      <c r="N92" s="531"/>
      <c r="O92" s="531"/>
      <c r="P92" s="531"/>
      <c r="Q92" s="531"/>
      <c r="R92" s="531"/>
      <c r="S92" s="531"/>
      <c r="T92" s="531"/>
      <c r="U92" s="531"/>
      <c r="V92" s="531"/>
      <c r="W92" s="531"/>
      <c r="X92" s="531"/>
      <c r="Y92" s="531"/>
      <c r="Z92" s="531"/>
    </row>
    <row r="93" ht="14.25" customHeight="1">
      <c r="A93" s="531"/>
      <c r="B93" s="531"/>
      <c r="C93" s="531"/>
      <c r="D93" s="531"/>
      <c r="E93" s="724"/>
      <c r="F93" s="531"/>
      <c r="G93" s="531"/>
      <c r="H93" s="531"/>
      <c r="I93" s="531"/>
      <c r="J93" s="531"/>
      <c r="K93" s="531"/>
      <c r="L93" s="531"/>
      <c r="M93" s="531"/>
      <c r="N93" s="531"/>
      <c r="O93" s="531"/>
      <c r="P93" s="531"/>
      <c r="Q93" s="531"/>
      <c r="R93" s="531"/>
      <c r="S93" s="531"/>
      <c r="T93" s="531"/>
      <c r="U93" s="531"/>
      <c r="V93" s="531"/>
      <c r="W93" s="531"/>
      <c r="X93" s="531"/>
      <c r="Y93" s="531"/>
      <c r="Z93" s="531"/>
    </row>
    <row r="94" ht="14.25" customHeight="1">
      <c r="A94" s="531"/>
      <c r="B94" s="531"/>
      <c r="C94" s="531"/>
      <c r="D94" s="531"/>
      <c r="E94" s="724"/>
      <c r="F94" s="531"/>
      <c r="G94" s="531"/>
      <c r="H94" s="531"/>
      <c r="I94" s="531"/>
      <c r="J94" s="531"/>
      <c r="K94" s="531"/>
      <c r="L94" s="531"/>
      <c r="M94" s="531"/>
      <c r="N94" s="531"/>
      <c r="O94" s="531"/>
      <c r="P94" s="531"/>
      <c r="Q94" s="531"/>
      <c r="R94" s="531"/>
      <c r="S94" s="531"/>
      <c r="T94" s="531"/>
      <c r="U94" s="531"/>
      <c r="V94" s="531"/>
      <c r="W94" s="531"/>
      <c r="X94" s="531"/>
      <c r="Y94" s="531"/>
      <c r="Z94" s="531"/>
    </row>
    <row r="95" ht="14.25" customHeight="1">
      <c r="A95" s="531"/>
      <c r="B95" s="531"/>
      <c r="C95" s="531"/>
      <c r="D95" s="531"/>
      <c r="E95" s="724"/>
      <c r="F95" s="531"/>
      <c r="G95" s="531"/>
      <c r="H95" s="531"/>
      <c r="I95" s="531"/>
      <c r="J95" s="531"/>
      <c r="K95" s="531"/>
      <c r="L95" s="531"/>
      <c r="M95" s="531"/>
      <c r="N95" s="531"/>
      <c r="O95" s="531"/>
      <c r="P95" s="531"/>
      <c r="Q95" s="531"/>
      <c r="R95" s="531"/>
      <c r="S95" s="531"/>
      <c r="T95" s="531"/>
      <c r="U95" s="531"/>
      <c r="V95" s="531"/>
      <c r="W95" s="531"/>
      <c r="X95" s="531"/>
      <c r="Y95" s="531"/>
      <c r="Z95" s="531"/>
    </row>
    <row r="96" ht="14.25" customHeight="1">
      <c r="A96" s="531"/>
      <c r="B96" s="531"/>
      <c r="C96" s="531"/>
      <c r="D96" s="531"/>
      <c r="E96" s="724"/>
      <c r="F96" s="531"/>
      <c r="G96" s="531"/>
      <c r="H96" s="531"/>
      <c r="I96" s="531"/>
      <c r="J96" s="531"/>
      <c r="K96" s="531"/>
      <c r="L96" s="531"/>
      <c r="M96" s="531"/>
      <c r="N96" s="531"/>
      <c r="O96" s="531"/>
      <c r="P96" s="531"/>
      <c r="Q96" s="531"/>
      <c r="R96" s="531"/>
      <c r="S96" s="531"/>
      <c r="T96" s="531"/>
      <c r="U96" s="531"/>
      <c r="V96" s="531"/>
      <c r="W96" s="531"/>
      <c r="X96" s="531"/>
      <c r="Y96" s="531"/>
      <c r="Z96" s="531"/>
    </row>
    <row r="97" ht="14.25" customHeight="1">
      <c r="A97" s="531"/>
      <c r="B97" s="531"/>
      <c r="C97" s="531"/>
      <c r="D97" s="531"/>
      <c r="E97" s="724"/>
      <c r="F97" s="531"/>
      <c r="G97" s="531"/>
      <c r="H97" s="531"/>
      <c r="I97" s="531"/>
      <c r="J97" s="531"/>
      <c r="K97" s="531"/>
      <c r="L97" s="531"/>
      <c r="M97" s="531"/>
      <c r="N97" s="531"/>
      <c r="O97" s="531"/>
      <c r="P97" s="531"/>
      <c r="Q97" s="531"/>
      <c r="R97" s="531"/>
      <c r="S97" s="531"/>
      <c r="T97" s="531"/>
      <c r="U97" s="531"/>
      <c r="V97" s="531"/>
      <c r="W97" s="531"/>
      <c r="X97" s="531"/>
      <c r="Y97" s="531"/>
      <c r="Z97" s="531"/>
    </row>
    <row r="98" ht="14.25" customHeight="1">
      <c r="A98" s="531"/>
      <c r="B98" s="531"/>
      <c r="C98" s="531"/>
      <c r="D98" s="531"/>
      <c r="E98" s="724"/>
      <c r="F98" s="531"/>
      <c r="G98" s="531"/>
      <c r="H98" s="531"/>
      <c r="I98" s="531"/>
      <c r="J98" s="531"/>
      <c r="K98" s="531"/>
      <c r="L98" s="531"/>
      <c r="M98" s="531"/>
      <c r="N98" s="531"/>
      <c r="O98" s="531"/>
      <c r="P98" s="531"/>
      <c r="Q98" s="531"/>
      <c r="R98" s="531"/>
      <c r="S98" s="531"/>
      <c r="T98" s="531"/>
      <c r="U98" s="531"/>
      <c r="V98" s="531"/>
      <c r="W98" s="531"/>
      <c r="X98" s="531"/>
      <c r="Y98" s="531"/>
      <c r="Z98" s="531"/>
    </row>
    <row r="99" ht="14.25" customHeight="1">
      <c r="A99" s="531"/>
      <c r="B99" s="531"/>
      <c r="C99" s="531"/>
      <c r="D99" s="531"/>
      <c r="E99" s="724"/>
      <c r="F99" s="531"/>
      <c r="G99" s="531"/>
      <c r="H99" s="531"/>
      <c r="I99" s="531"/>
      <c r="J99" s="531"/>
      <c r="K99" s="531"/>
      <c r="L99" s="531"/>
      <c r="M99" s="531"/>
      <c r="N99" s="531"/>
      <c r="O99" s="531"/>
      <c r="P99" s="531"/>
      <c r="Q99" s="531"/>
      <c r="R99" s="531"/>
      <c r="S99" s="531"/>
      <c r="T99" s="531"/>
      <c r="U99" s="531"/>
      <c r="V99" s="531"/>
      <c r="W99" s="531"/>
      <c r="X99" s="531"/>
      <c r="Y99" s="531"/>
      <c r="Z99" s="531"/>
    </row>
    <row r="100" ht="14.25" customHeight="1">
      <c r="A100" s="531"/>
      <c r="B100" s="531"/>
      <c r="C100" s="531"/>
      <c r="D100" s="531"/>
      <c r="E100" s="724"/>
      <c r="F100" s="531"/>
      <c r="G100" s="531"/>
      <c r="H100" s="531"/>
      <c r="I100" s="531"/>
      <c r="J100" s="531"/>
      <c r="K100" s="531"/>
      <c r="L100" s="531"/>
      <c r="M100" s="531"/>
      <c r="N100" s="531"/>
      <c r="O100" s="531"/>
      <c r="P100" s="531"/>
      <c r="Q100" s="531"/>
      <c r="R100" s="531"/>
      <c r="S100" s="531"/>
      <c r="T100" s="531"/>
      <c r="U100" s="531"/>
      <c r="V100" s="531"/>
      <c r="W100" s="531"/>
      <c r="X100" s="531"/>
      <c r="Y100" s="531"/>
      <c r="Z100" s="531"/>
    </row>
    <row r="101" ht="14.25" customHeight="1">
      <c r="A101" s="531"/>
      <c r="B101" s="531"/>
      <c r="C101" s="531"/>
      <c r="D101" s="531"/>
      <c r="E101" s="724"/>
      <c r="F101" s="531"/>
      <c r="G101" s="531"/>
      <c r="H101" s="531"/>
      <c r="I101" s="531"/>
      <c r="J101" s="531"/>
      <c r="K101" s="531"/>
      <c r="L101" s="531"/>
      <c r="M101" s="531"/>
      <c r="N101" s="531"/>
      <c r="O101" s="531"/>
      <c r="P101" s="531"/>
      <c r="Q101" s="531"/>
      <c r="R101" s="531"/>
      <c r="S101" s="531"/>
      <c r="T101" s="531"/>
      <c r="U101" s="531"/>
      <c r="V101" s="531"/>
      <c r="W101" s="531"/>
      <c r="X101" s="531"/>
      <c r="Y101" s="531"/>
      <c r="Z101" s="531"/>
    </row>
    <row r="102" ht="14.25" customHeight="1">
      <c r="A102" s="531"/>
      <c r="B102" s="531"/>
      <c r="C102" s="531"/>
      <c r="D102" s="531"/>
      <c r="E102" s="724"/>
      <c r="F102" s="531"/>
      <c r="G102" s="531"/>
      <c r="H102" s="531"/>
      <c r="I102" s="531"/>
      <c r="J102" s="531"/>
      <c r="K102" s="531"/>
      <c r="L102" s="531"/>
      <c r="M102" s="531"/>
      <c r="N102" s="531"/>
      <c r="O102" s="531"/>
      <c r="P102" s="531"/>
      <c r="Q102" s="531"/>
      <c r="R102" s="531"/>
      <c r="S102" s="531"/>
      <c r="T102" s="531"/>
      <c r="U102" s="531"/>
      <c r="V102" s="531"/>
      <c r="W102" s="531"/>
      <c r="X102" s="531"/>
      <c r="Y102" s="531"/>
      <c r="Z102" s="531"/>
    </row>
    <row r="103" ht="14.25" customHeight="1">
      <c r="A103" s="531"/>
      <c r="B103" s="531"/>
      <c r="C103" s="531"/>
      <c r="D103" s="531"/>
      <c r="E103" s="724"/>
      <c r="F103" s="531"/>
      <c r="G103" s="531"/>
      <c r="H103" s="531"/>
      <c r="I103" s="531"/>
      <c r="J103" s="531"/>
      <c r="K103" s="531"/>
      <c r="L103" s="531"/>
      <c r="M103" s="531"/>
      <c r="N103" s="531"/>
      <c r="O103" s="531"/>
      <c r="P103" s="531"/>
      <c r="Q103" s="531"/>
      <c r="R103" s="531"/>
      <c r="S103" s="531"/>
      <c r="T103" s="531"/>
      <c r="U103" s="531"/>
      <c r="V103" s="531"/>
      <c r="W103" s="531"/>
      <c r="X103" s="531"/>
      <c r="Y103" s="531"/>
      <c r="Z103" s="531"/>
    </row>
    <row r="104" ht="14.25" customHeight="1">
      <c r="A104" s="531"/>
      <c r="B104" s="531"/>
      <c r="C104" s="531"/>
      <c r="D104" s="531"/>
      <c r="E104" s="724"/>
      <c r="F104" s="531"/>
      <c r="G104" s="531"/>
      <c r="H104" s="531"/>
      <c r="I104" s="531"/>
      <c r="J104" s="531"/>
      <c r="K104" s="531"/>
      <c r="L104" s="531"/>
      <c r="M104" s="531"/>
      <c r="N104" s="531"/>
      <c r="O104" s="531"/>
      <c r="P104" s="531"/>
      <c r="Q104" s="531"/>
      <c r="R104" s="531"/>
      <c r="S104" s="531"/>
      <c r="T104" s="531"/>
      <c r="U104" s="531"/>
      <c r="V104" s="531"/>
      <c r="W104" s="531"/>
      <c r="X104" s="531"/>
      <c r="Y104" s="531"/>
      <c r="Z104" s="531"/>
    </row>
    <row r="105" ht="14.25" customHeight="1">
      <c r="A105" s="531"/>
      <c r="B105" s="531"/>
      <c r="C105" s="531"/>
      <c r="D105" s="531"/>
      <c r="E105" s="724"/>
      <c r="F105" s="531"/>
      <c r="G105" s="531"/>
      <c r="H105" s="531"/>
      <c r="I105" s="531"/>
      <c r="J105" s="531"/>
      <c r="K105" s="531"/>
      <c r="L105" s="531"/>
      <c r="M105" s="531"/>
      <c r="N105" s="531"/>
      <c r="O105" s="531"/>
      <c r="P105" s="531"/>
      <c r="Q105" s="531"/>
      <c r="R105" s="531"/>
      <c r="S105" s="531"/>
      <c r="T105" s="531"/>
      <c r="U105" s="531"/>
      <c r="V105" s="531"/>
      <c r="W105" s="531"/>
      <c r="X105" s="531"/>
      <c r="Y105" s="531"/>
      <c r="Z105" s="531"/>
    </row>
    <row r="106" ht="14.25" customHeight="1">
      <c r="A106" s="531"/>
      <c r="B106" s="531"/>
      <c r="C106" s="531"/>
      <c r="D106" s="531"/>
      <c r="E106" s="724"/>
      <c r="F106" s="531"/>
      <c r="G106" s="531"/>
      <c r="H106" s="531"/>
      <c r="I106" s="531"/>
      <c r="J106" s="531"/>
      <c r="K106" s="531"/>
      <c r="L106" s="531"/>
      <c r="M106" s="531"/>
      <c r="N106" s="531"/>
      <c r="O106" s="531"/>
      <c r="P106" s="531"/>
      <c r="Q106" s="531"/>
      <c r="R106" s="531"/>
      <c r="S106" s="531"/>
      <c r="T106" s="531"/>
      <c r="U106" s="531"/>
      <c r="V106" s="531"/>
      <c r="W106" s="531"/>
      <c r="X106" s="531"/>
      <c r="Y106" s="531"/>
      <c r="Z106" s="531"/>
    </row>
    <row r="107" ht="14.25" customHeight="1">
      <c r="A107" s="531"/>
      <c r="B107" s="531"/>
      <c r="C107" s="531"/>
      <c r="D107" s="531"/>
      <c r="E107" s="724"/>
      <c r="F107" s="531"/>
      <c r="G107" s="531"/>
      <c r="H107" s="531"/>
      <c r="I107" s="531"/>
      <c r="J107" s="531"/>
      <c r="K107" s="531"/>
      <c r="L107" s="531"/>
      <c r="M107" s="531"/>
      <c r="N107" s="531"/>
      <c r="O107" s="531"/>
      <c r="P107" s="531"/>
      <c r="Q107" s="531"/>
      <c r="R107" s="531"/>
      <c r="S107" s="531"/>
      <c r="T107" s="531"/>
      <c r="U107" s="531"/>
      <c r="V107" s="531"/>
      <c r="W107" s="531"/>
      <c r="X107" s="531"/>
      <c r="Y107" s="531"/>
      <c r="Z107" s="531"/>
    </row>
    <row r="108" ht="14.25" customHeight="1">
      <c r="A108" s="531"/>
      <c r="B108" s="531"/>
      <c r="C108" s="531"/>
      <c r="D108" s="531"/>
      <c r="E108" s="724"/>
      <c r="F108" s="531"/>
      <c r="G108" s="531"/>
      <c r="H108" s="531"/>
      <c r="I108" s="531"/>
      <c r="J108" s="531"/>
      <c r="K108" s="531"/>
      <c r="L108" s="531"/>
      <c r="M108" s="531"/>
      <c r="N108" s="531"/>
      <c r="O108" s="531"/>
      <c r="P108" s="531"/>
      <c r="Q108" s="531"/>
      <c r="R108" s="531"/>
      <c r="S108" s="531"/>
      <c r="T108" s="531"/>
      <c r="U108" s="531"/>
      <c r="V108" s="531"/>
      <c r="W108" s="531"/>
      <c r="X108" s="531"/>
      <c r="Y108" s="531"/>
      <c r="Z108" s="531"/>
    </row>
    <row r="109" ht="14.25" customHeight="1">
      <c r="A109" s="531"/>
      <c r="B109" s="531"/>
      <c r="C109" s="531"/>
      <c r="D109" s="531"/>
      <c r="E109" s="724"/>
      <c r="F109" s="531"/>
      <c r="G109" s="531"/>
      <c r="H109" s="531"/>
      <c r="I109" s="531"/>
      <c r="J109" s="531"/>
      <c r="K109" s="531"/>
      <c r="L109" s="531"/>
      <c r="M109" s="531"/>
      <c r="N109" s="531"/>
      <c r="O109" s="531"/>
      <c r="P109" s="531"/>
      <c r="Q109" s="531"/>
      <c r="R109" s="531"/>
      <c r="S109" s="531"/>
      <c r="T109" s="531"/>
      <c r="U109" s="531"/>
      <c r="V109" s="531"/>
      <c r="W109" s="531"/>
      <c r="X109" s="531"/>
      <c r="Y109" s="531"/>
      <c r="Z109" s="531"/>
    </row>
    <row r="110" ht="14.25" customHeight="1">
      <c r="A110" s="531"/>
      <c r="B110" s="531"/>
      <c r="C110" s="531"/>
      <c r="D110" s="531"/>
      <c r="E110" s="724"/>
      <c r="F110" s="531"/>
      <c r="G110" s="531"/>
      <c r="H110" s="531"/>
      <c r="I110" s="531"/>
      <c r="J110" s="531"/>
      <c r="K110" s="531"/>
      <c r="L110" s="531"/>
      <c r="M110" s="531"/>
      <c r="N110" s="531"/>
      <c r="O110" s="531"/>
      <c r="P110" s="531"/>
      <c r="Q110" s="531"/>
      <c r="R110" s="531"/>
      <c r="S110" s="531"/>
      <c r="T110" s="531"/>
      <c r="U110" s="531"/>
      <c r="V110" s="531"/>
      <c r="W110" s="531"/>
      <c r="X110" s="531"/>
      <c r="Y110" s="531"/>
      <c r="Z110" s="531"/>
    </row>
    <row r="111" ht="14.25" customHeight="1">
      <c r="A111" s="531"/>
      <c r="B111" s="531"/>
      <c r="C111" s="531"/>
      <c r="D111" s="531"/>
      <c r="E111" s="724"/>
      <c r="F111" s="531"/>
      <c r="G111" s="531"/>
      <c r="H111" s="531"/>
      <c r="I111" s="531"/>
      <c r="J111" s="531"/>
      <c r="K111" s="531"/>
      <c r="L111" s="531"/>
      <c r="M111" s="531"/>
      <c r="N111" s="531"/>
      <c r="O111" s="531"/>
      <c r="P111" s="531"/>
      <c r="Q111" s="531"/>
      <c r="R111" s="531"/>
      <c r="S111" s="531"/>
      <c r="T111" s="531"/>
      <c r="U111" s="531"/>
      <c r="V111" s="531"/>
      <c r="W111" s="531"/>
      <c r="X111" s="531"/>
      <c r="Y111" s="531"/>
      <c r="Z111" s="531"/>
    </row>
    <row r="112" ht="14.25" customHeight="1">
      <c r="A112" s="531"/>
      <c r="B112" s="531"/>
      <c r="C112" s="531"/>
      <c r="D112" s="531"/>
      <c r="E112" s="724"/>
      <c r="F112" s="531"/>
      <c r="G112" s="531"/>
      <c r="H112" s="531"/>
      <c r="I112" s="531"/>
      <c r="J112" s="531"/>
      <c r="K112" s="531"/>
      <c r="L112" s="531"/>
      <c r="M112" s="531"/>
      <c r="N112" s="531"/>
      <c r="O112" s="531"/>
      <c r="P112" s="531"/>
      <c r="Q112" s="531"/>
      <c r="R112" s="531"/>
      <c r="S112" s="531"/>
      <c r="T112" s="531"/>
      <c r="U112" s="531"/>
      <c r="V112" s="531"/>
      <c r="W112" s="531"/>
      <c r="X112" s="531"/>
      <c r="Y112" s="531"/>
      <c r="Z112" s="531"/>
    </row>
    <row r="113" ht="14.25" customHeight="1">
      <c r="A113" s="531"/>
      <c r="B113" s="531"/>
      <c r="C113" s="531"/>
      <c r="D113" s="531"/>
      <c r="E113" s="724"/>
      <c r="F113" s="531"/>
      <c r="G113" s="531"/>
      <c r="H113" s="531"/>
      <c r="I113" s="531"/>
      <c r="J113" s="531"/>
      <c r="K113" s="531"/>
      <c r="L113" s="531"/>
      <c r="M113" s="531"/>
      <c r="N113" s="531"/>
      <c r="O113" s="531"/>
      <c r="P113" s="531"/>
      <c r="Q113" s="531"/>
      <c r="R113" s="531"/>
      <c r="S113" s="531"/>
      <c r="T113" s="531"/>
      <c r="U113" s="531"/>
      <c r="V113" s="531"/>
      <c r="W113" s="531"/>
      <c r="X113" s="531"/>
      <c r="Y113" s="531"/>
      <c r="Z113" s="531"/>
    </row>
    <row r="114" ht="14.25" customHeight="1">
      <c r="A114" s="531"/>
      <c r="B114" s="531"/>
      <c r="C114" s="531"/>
      <c r="D114" s="531"/>
      <c r="E114" s="724"/>
      <c r="F114" s="531"/>
      <c r="G114" s="531"/>
      <c r="H114" s="531"/>
      <c r="I114" s="531"/>
      <c r="J114" s="531"/>
      <c r="K114" s="531"/>
      <c r="L114" s="531"/>
      <c r="M114" s="531"/>
      <c r="N114" s="531"/>
      <c r="O114" s="531"/>
      <c r="P114" s="531"/>
      <c r="Q114" s="531"/>
      <c r="R114" s="531"/>
      <c r="S114" s="531"/>
      <c r="T114" s="531"/>
      <c r="U114" s="531"/>
      <c r="V114" s="531"/>
      <c r="W114" s="531"/>
      <c r="X114" s="531"/>
      <c r="Y114" s="531"/>
      <c r="Z114" s="531"/>
    </row>
    <row r="115" ht="14.25" customHeight="1">
      <c r="A115" s="531"/>
      <c r="B115" s="531"/>
      <c r="C115" s="531"/>
      <c r="D115" s="531"/>
      <c r="E115" s="724"/>
      <c r="F115" s="531"/>
      <c r="G115" s="531"/>
      <c r="H115" s="531"/>
      <c r="I115" s="531"/>
      <c r="J115" s="531"/>
      <c r="K115" s="531"/>
      <c r="L115" s="531"/>
      <c r="M115" s="531"/>
      <c r="N115" s="531"/>
      <c r="O115" s="531"/>
      <c r="P115" s="531"/>
      <c r="Q115" s="531"/>
      <c r="R115" s="531"/>
      <c r="S115" s="531"/>
      <c r="T115" s="531"/>
      <c r="U115" s="531"/>
      <c r="V115" s="531"/>
      <c r="W115" s="531"/>
      <c r="X115" s="531"/>
      <c r="Y115" s="531"/>
      <c r="Z115" s="531"/>
    </row>
    <row r="116" ht="14.25" customHeight="1">
      <c r="A116" s="531"/>
      <c r="B116" s="531"/>
      <c r="C116" s="531"/>
      <c r="D116" s="531"/>
      <c r="E116" s="724"/>
      <c r="F116" s="531"/>
      <c r="G116" s="531"/>
      <c r="H116" s="531"/>
      <c r="I116" s="531"/>
      <c r="J116" s="531"/>
      <c r="K116" s="531"/>
      <c r="L116" s="531"/>
      <c r="M116" s="531"/>
      <c r="N116" s="531"/>
      <c r="O116" s="531"/>
      <c r="P116" s="531"/>
      <c r="Q116" s="531"/>
      <c r="R116" s="531"/>
      <c r="S116" s="531"/>
      <c r="T116" s="531"/>
      <c r="U116" s="531"/>
      <c r="V116" s="531"/>
      <c r="W116" s="531"/>
      <c r="X116" s="531"/>
      <c r="Y116" s="531"/>
      <c r="Z116" s="531"/>
    </row>
    <row r="117" ht="14.25" customHeight="1">
      <c r="A117" s="531"/>
      <c r="B117" s="531"/>
      <c r="C117" s="531"/>
      <c r="D117" s="531"/>
      <c r="E117" s="724"/>
      <c r="F117" s="531"/>
      <c r="G117" s="531"/>
      <c r="H117" s="531"/>
      <c r="I117" s="531"/>
      <c r="J117" s="531"/>
      <c r="K117" s="531"/>
      <c r="L117" s="531"/>
      <c r="M117" s="531"/>
      <c r="N117" s="531"/>
      <c r="O117" s="531"/>
      <c r="P117" s="531"/>
      <c r="Q117" s="531"/>
      <c r="R117" s="531"/>
      <c r="S117" s="531"/>
      <c r="T117" s="531"/>
      <c r="U117" s="531"/>
      <c r="V117" s="531"/>
      <c r="W117" s="531"/>
      <c r="X117" s="531"/>
      <c r="Y117" s="531"/>
      <c r="Z117" s="531"/>
    </row>
    <row r="118" ht="14.25" customHeight="1">
      <c r="A118" s="531"/>
      <c r="B118" s="531"/>
      <c r="C118" s="531"/>
      <c r="D118" s="531"/>
      <c r="E118" s="724"/>
      <c r="F118" s="531"/>
      <c r="G118" s="531"/>
      <c r="H118" s="531"/>
      <c r="I118" s="531"/>
      <c r="J118" s="531"/>
      <c r="K118" s="531"/>
      <c r="L118" s="531"/>
      <c r="M118" s="531"/>
      <c r="N118" s="531"/>
      <c r="O118" s="531"/>
      <c r="P118" s="531"/>
      <c r="Q118" s="531"/>
      <c r="R118" s="531"/>
      <c r="S118" s="531"/>
      <c r="T118" s="531"/>
      <c r="U118" s="531"/>
      <c r="V118" s="531"/>
      <c r="W118" s="531"/>
      <c r="X118" s="531"/>
      <c r="Y118" s="531"/>
      <c r="Z118" s="531"/>
    </row>
    <row r="119" ht="14.25" customHeight="1">
      <c r="A119" s="531"/>
      <c r="B119" s="531"/>
      <c r="C119" s="531"/>
      <c r="D119" s="531"/>
      <c r="E119" s="724"/>
      <c r="F119" s="531"/>
      <c r="G119" s="531"/>
      <c r="H119" s="531"/>
      <c r="I119" s="531"/>
      <c r="J119" s="531"/>
      <c r="K119" s="531"/>
      <c r="L119" s="531"/>
      <c r="M119" s="531"/>
      <c r="N119" s="531"/>
      <c r="O119" s="531"/>
      <c r="P119" s="531"/>
      <c r="Q119" s="531"/>
      <c r="R119" s="531"/>
      <c r="S119" s="531"/>
      <c r="T119" s="531"/>
      <c r="U119" s="531"/>
      <c r="V119" s="531"/>
      <c r="W119" s="531"/>
      <c r="X119" s="531"/>
      <c r="Y119" s="531"/>
      <c r="Z119" s="531"/>
    </row>
    <row r="120" ht="14.25" customHeight="1">
      <c r="A120" s="531"/>
      <c r="B120" s="531"/>
      <c r="C120" s="531"/>
      <c r="D120" s="531"/>
      <c r="E120" s="724"/>
      <c r="F120" s="531"/>
      <c r="G120" s="531"/>
      <c r="H120" s="531"/>
      <c r="I120" s="531"/>
      <c r="J120" s="531"/>
      <c r="K120" s="531"/>
      <c r="L120" s="531"/>
      <c r="M120" s="531"/>
      <c r="N120" s="531"/>
      <c r="O120" s="531"/>
      <c r="P120" s="531"/>
      <c r="Q120" s="531"/>
      <c r="R120" s="531"/>
      <c r="S120" s="531"/>
      <c r="T120" s="531"/>
      <c r="U120" s="531"/>
      <c r="V120" s="531"/>
      <c r="W120" s="531"/>
      <c r="X120" s="531"/>
      <c r="Y120" s="531"/>
      <c r="Z120" s="531"/>
    </row>
    <row r="121" ht="14.25" customHeight="1">
      <c r="A121" s="531"/>
      <c r="B121" s="531"/>
      <c r="C121" s="531"/>
      <c r="D121" s="531"/>
      <c r="E121" s="724"/>
      <c r="F121" s="531"/>
      <c r="G121" s="531"/>
      <c r="H121" s="531"/>
      <c r="I121" s="531"/>
      <c r="J121" s="531"/>
      <c r="K121" s="531"/>
      <c r="L121" s="531"/>
      <c r="M121" s="531"/>
      <c r="N121" s="531"/>
      <c r="O121" s="531"/>
      <c r="P121" s="531"/>
      <c r="Q121" s="531"/>
      <c r="R121" s="531"/>
      <c r="S121" s="531"/>
      <c r="T121" s="531"/>
      <c r="U121" s="531"/>
      <c r="V121" s="531"/>
      <c r="W121" s="531"/>
      <c r="X121" s="531"/>
      <c r="Y121" s="531"/>
      <c r="Z121" s="531"/>
    </row>
    <row r="122" ht="14.25" customHeight="1">
      <c r="A122" s="531"/>
      <c r="B122" s="531"/>
      <c r="C122" s="531"/>
      <c r="D122" s="531"/>
      <c r="E122" s="724"/>
      <c r="F122" s="531"/>
      <c r="G122" s="531"/>
      <c r="H122" s="531"/>
      <c r="I122" s="531"/>
      <c r="J122" s="531"/>
      <c r="K122" s="531"/>
      <c r="L122" s="531"/>
      <c r="M122" s="531"/>
      <c r="N122" s="531"/>
      <c r="O122" s="531"/>
      <c r="P122" s="531"/>
      <c r="Q122" s="531"/>
      <c r="R122" s="531"/>
      <c r="S122" s="531"/>
      <c r="T122" s="531"/>
      <c r="U122" s="531"/>
      <c r="V122" s="531"/>
      <c r="W122" s="531"/>
      <c r="X122" s="531"/>
      <c r="Y122" s="531"/>
      <c r="Z122" s="531"/>
    </row>
    <row r="123" ht="14.25" customHeight="1">
      <c r="A123" s="531"/>
      <c r="B123" s="531"/>
      <c r="C123" s="531"/>
      <c r="D123" s="531"/>
      <c r="E123" s="724"/>
      <c r="F123" s="531"/>
      <c r="G123" s="531"/>
      <c r="H123" s="531"/>
      <c r="I123" s="531"/>
      <c r="J123" s="531"/>
      <c r="K123" s="531"/>
      <c r="L123" s="531"/>
      <c r="M123" s="531"/>
      <c r="N123" s="531"/>
      <c r="O123" s="531"/>
      <c r="P123" s="531"/>
      <c r="Q123" s="531"/>
      <c r="R123" s="531"/>
      <c r="S123" s="531"/>
      <c r="T123" s="531"/>
      <c r="U123" s="531"/>
      <c r="V123" s="531"/>
      <c r="W123" s="531"/>
      <c r="X123" s="531"/>
      <c r="Y123" s="531"/>
      <c r="Z123" s="531"/>
    </row>
    <row r="124" ht="14.25" customHeight="1">
      <c r="A124" s="531"/>
      <c r="B124" s="531"/>
      <c r="C124" s="531"/>
      <c r="D124" s="531"/>
      <c r="E124" s="724"/>
      <c r="F124" s="531"/>
      <c r="G124" s="531"/>
      <c r="H124" s="531"/>
      <c r="I124" s="531"/>
      <c r="J124" s="531"/>
      <c r="K124" s="531"/>
      <c r="L124" s="531"/>
      <c r="M124" s="531"/>
      <c r="N124" s="531"/>
      <c r="O124" s="531"/>
      <c r="P124" s="531"/>
      <c r="Q124" s="531"/>
      <c r="R124" s="531"/>
      <c r="S124" s="531"/>
      <c r="T124" s="531"/>
      <c r="U124" s="531"/>
      <c r="V124" s="531"/>
      <c r="W124" s="531"/>
      <c r="X124" s="531"/>
      <c r="Y124" s="531"/>
      <c r="Z124" s="531"/>
    </row>
    <row r="125" ht="14.25" customHeight="1">
      <c r="A125" s="531"/>
      <c r="B125" s="531"/>
      <c r="C125" s="531"/>
      <c r="D125" s="531"/>
      <c r="E125" s="724"/>
      <c r="F125" s="531"/>
      <c r="G125" s="531"/>
      <c r="H125" s="531"/>
      <c r="I125" s="531"/>
      <c r="J125" s="531"/>
      <c r="K125" s="531"/>
      <c r="L125" s="531"/>
      <c r="M125" s="531"/>
      <c r="N125" s="531"/>
      <c r="O125" s="531"/>
      <c r="P125" s="531"/>
      <c r="Q125" s="531"/>
      <c r="R125" s="531"/>
      <c r="S125" s="531"/>
      <c r="T125" s="531"/>
      <c r="U125" s="531"/>
      <c r="V125" s="531"/>
      <c r="W125" s="531"/>
      <c r="X125" s="531"/>
      <c r="Y125" s="531"/>
      <c r="Z125" s="531"/>
    </row>
    <row r="126" ht="14.25" customHeight="1">
      <c r="A126" s="531"/>
      <c r="B126" s="531"/>
      <c r="C126" s="531"/>
      <c r="D126" s="531"/>
      <c r="E126" s="724"/>
      <c r="F126" s="531"/>
      <c r="G126" s="531"/>
      <c r="H126" s="531"/>
      <c r="I126" s="531"/>
      <c r="J126" s="531"/>
      <c r="K126" s="531"/>
      <c r="L126" s="531"/>
      <c r="M126" s="531"/>
      <c r="N126" s="531"/>
      <c r="O126" s="531"/>
      <c r="P126" s="531"/>
      <c r="Q126" s="531"/>
      <c r="R126" s="531"/>
      <c r="S126" s="531"/>
      <c r="T126" s="531"/>
      <c r="U126" s="531"/>
      <c r="V126" s="531"/>
      <c r="W126" s="531"/>
      <c r="X126" s="531"/>
      <c r="Y126" s="531"/>
      <c r="Z126" s="531"/>
    </row>
    <row r="127" ht="14.25" customHeight="1">
      <c r="A127" s="531"/>
      <c r="B127" s="531"/>
      <c r="C127" s="531"/>
      <c r="D127" s="531"/>
      <c r="E127" s="724"/>
      <c r="F127" s="531"/>
      <c r="G127" s="531"/>
      <c r="H127" s="531"/>
      <c r="I127" s="531"/>
      <c r="J127" s="531"/>
      <c r="K127" s="531"/>
      <c r="L127" s="531"/>
      <c r="M127" s="531"/>
      <c r="N127" s="531"/>
      <c r="O127" s="531"/>
      <c r="P127" s="531"/>
      <c r="Q127" s="531"/>
      <c r="R127" s="531"/>
      <c r="S127" s="531"/>
      <c r="T127" s="531"/>
      <c r="U127" s="531"/>
      <c r="V127" s="531"/>
      <c r="W127" s="531"/>
      <c r="X127" s="531"/>
      <c r="Y127" s="531"/>
      <c r="Z127" s="531"/>
    </row>
    <row r="128" ht="14.25" customHeight="1">
      <c r="A128" s="531"/>
      <c r="B128" s="531"/>
      <c r="C128" s="531"/>
      <c r="D128" s="531"/>
      <c r="E128" s="724"/>
      <c r="F128" s="531"/>
      <c r="G128" s="531"/>
      <c r="H128" s="531"/>
      <c r="I128" s="531"/>
      <c r="J128" s="531"/>
      <c r="K128" s="531"/>
      <c r="L128" s="531"/>
      <c r="M128" s="531"/>
      <c r="N128" s="531"/>
      <c r="O128" s="531"/>
      <c r="P128" s="531"/>
      <c r="Q128" s="531"/>
      <c r="R128" s="531"/>
      <c r="S128" s="531"/>
      <c r="T128" s="531"/>
      <c r="U128" s="531"/>
      <c r="V128" s="531"/>
      <c r="W128" s="531"/>
      <c r="X128" s="531"/>
      <c r="Y128" s="531"/>
      <c r="Z128" s="531"/>
    </row>
    <row r="129" ht="14.25" customHeight="1">
      <c r="A129" s="531"/>
      <c r="B129" s="531"/>
      <c r="C129" s="531"/>
      <c r="D129" s="531"/>
      <c r="E129" s="724"/>
      <c r="F129" s="531"/>
      <c r="G129" s="531"/>
      <c r="H129" s="531"/>
      <c r="I129" s="531"/>
      <c r="J129" s="531"/>
      <c r="K129" s="531"/>
      <c r="L129" s="531"/>
      <c r="M129" s="531"/>
      <c r="N129" s="531"/>
      <c r="O129" s="531"/>
      <c r="P129" s="531"/>
      <c r="Q129" s="531"/>
      <c r="R129" s="531"/>
      <c r="S129" s="531"/>
      <c r="T129" s="531"/>
      <c r="U129" s="531"/>
      <c r="V129" s="531"/>
      <c r="W129" s="531"/>
      <c r="X129" s="531"/>
      <c r="Y129" s="531"/>
      <c r="Z129" s="531"/>
    </row>
    <row r="130" ht="14.25" customHeight="1">
      <c r="A130" s="531"/>
      <c r="B130" s="531"/>
      <c r="C130" s="531"/>
      <c r="D130" s="531"/>
      <c r="E130" s="724"/>
      <c r="F130" s="531"/>
      <c r="G130" s="531"/>
      <c r="H130" s="531"/>
      <c r="I130" s="531"/>
      <c r="J130" s="531"/>
      <c r="K130" s="531"/>
      <c r="L130" s="531"/>
      <c r="M130" s="531"/>
      <c r="N130" s="531"/>
      <c r="O130" s="531"/>
      <c r="P130" s="531"/>
      <c r="Q130" s="531"/>
      <c r="R130" s="531"/>
      <c r="S130" s="531"/>
      <c r="T130" s="531"/>
      <c r="U130" s="531"/>
      <c r="V130" s="531"/>
      <c r="W130" s="531"/>
      <c r="X130" s="531"/>
      <c r="Y130" s="531"/>
      <c r="Z130" s="531"/>
    </row>
    <row r="131" ht="14.25" customHeight="1">
      <c r="A131" s="531"/>
      <c r="B131" s="531"/>
      <c r="C131" s="531"/>
      <c r="D131" s="531"/>
      <c r="E131" s="724"/>
      <c r="F131" s="531"/>
      <c r="G131" s="531"/>
      <c r="H131" s="531"/>
      <c r="I131" s="531"/>
      <c r="J131" s="531"/>
      <c r="K131" s="531"/>
      <c r="L131" s="531"/>
      <c r="M131" s="531"/>
      <c r="N131" s="531"/>
      <c r="O131" s="531"/>
      <c r="P131" s="531"/>
      <c r="Q131" s="531"/>
      <c r="R131" s="531"/>
      <c r="S131" s="531"/>
      <c r="T131" s="531"/>
      <c r="U131" s="531"/>
      <c r="V131" s="531"/>
      <c r="W131" s="531"/>
      <c r="X131" s="531"/>
      <c r="Y131" s="531"/>
      <c r="Z131" s="531"/>
    </row>
    <row r="132" ht="14.25" customHeight="1">
      <c r="A132" s="531"/>
      <c r="B132" s="531"/>
      <c r="C132" s="531"/>
      <c r="D132" s="531"/>
      <c r="E132" s="724"/>
      <c r="F132" s="531"/>
      <c r="G132" s="531"/>
      <c r="H132" s="531"/>
      <c r="I132" s="531"/>
      <c r="J132" s="531"/>
      <c r="K132" s="531"/>
      <c r="L132" s="531"/>
      <c r="M132" s="531"/>
      <c r="N132" s="531"/>
      <c r="O132" s="531"/>
      <c r="P132" s="531"/>
      <c r="Q132" s="531"/>
      <c r="R132" s="531"/>
      <c r="S132" s="531"/>
      <c r="T132" s="531"/>
      <c r="U132" s="531"/>
      <c r="V132" s="531"/>
      <c r="W132" s="531"/>
      <c r="X132" s="531"/>
      <c r="Y132" s="531"/>
      <c r="Z132" s="531"/>
    </row>
    <row r="133" ht="14.25" customHeight="1">
      <c r="A133" s="531"/>
      <c r="B133" s="531"/>
      <c r="C133" s="531"/>
      <c r="D133" s="531"/>
      <c r="E133" s="724"/>
      <c r="F133" s="531"/>
      <c r="G133" s="531"/>
      <c r="H133" s="531"/>
      <c r="I133" s="531"/>
      <c r="J133" s="531"/>
      <c r="K133" s="531"/>
      <c r="L133" s="531"/>
      <c r="M133" s="531"/>
      <c r="N133" s="531"/>
      <c r="O133" s="531"/>
      <c r="P133" s="531"/>
      <c r="Q133" s="531"/>
      <c r="R133" s="531"/>
      <c r="S133" s="531"/>
      <c r="T133" s="531"/>
      <c r="U133" s="531"/>
      <c r="V133" s="531"/>
      <c r="W133" s="531"/>
      <c r="X133" s="531"/>
      <c r="Y133" s="531"/>
      <c r="Z133" s="531"/>
    </row>
    <row r="134" ht="14.25" customHeight="1">
      <c r="A134" s="531"/>
      <c r="B134" s="531"/>
      <c r="C134" s="531"/>
      <c r="D134" s="531"/>
      <c r="E134" s="724"/>
      <c r="F134" s="531"/>
      <c r="G134" s="531"/>
      <c r="H134" s="531"/>
      <c r="I134" s="531"/>
      <c r="J134" s="531"/>
      <c r="K134" s="531"/>
      <c r="L134" s="531"/>
      <c r="M134" s="531"/>
      <c r="N134" s="531"/>
      <c r="O134" s="531"/>
      <c r="P134" s="531"/>
      <c r="Q134" s="531"/>
      <c r="R134" s="531"/>
      <c r="S134" s="531"/>
      <c r="T134" s="531"/>
      <c r="U134" s="531"/>
      <c r="V134" s="531"/>
      <c r="W134" s="531"/>
      <c r="X134" s="531"/>
      <c r="Y134" s="531"/>
      <c r="Z134" s="531"/>
    </row>
    <row r="135" ht="14.25" customHeight="1">
      <c r="A135" s="531"/>
      <c r="B135" s="531"/>
      <c r="C135" s="531"/>
      <c r="D135" s="531"/>
      <c r="E135" s="724"/>
      <c r="F135" s="531"/>
      <c r="G135" s="531"/>
      <c r="H135" s="531"/>
      <c r="I135" s="531"/>
      <c r="J135" s="531"/>
      <c r="K135" s="531"/>
      <c r="L135" s="531"/>
      <c r="M135" s="531"/>
      <c r="N135" s="531"/>
      <c r="O135" s="531"/>
      <c r="P135" s="531"/>
      <c r="Q135" s="531"/>
      <c r="R135" s="531"/>
      <c r="S135" s="531"/>
      <c r="T135" s="531"/>
      <c r="U135" s="531"/>
      <c r="V135" s="531"/>
      <c r="W135" s="531"/>
      <c r="X135" s="531"/>
      <c r="Y135" s="531"/>
      <c r="Z135" s="531"/>
    </row>
    <row r="136" ht="14.25" customHeight="1">
      <c r="A136" s="531"/>
      <c r="B136" s="531"/>
      <c r="C136" s="531"/>
      <c r="D136" s="531"/>
      <c r="E136" s="724"/>
      <c r="F136" s="531"/>
      <c r="G136" s="531"/>
      <c r="H136" s="531"/>
      <c r="I136" s="531"/>
      <c r="J136" s="531"/>
      <c r="K136" s="531"/>
      <c r="L136" s="531"/>
      <c r="M136" s="531"/>
      <c r="N136" s="531"/>
      <c r="O136" s="531"/>
      <c r="P136" s="531"/>
      <c r="Q136" s="531"/>
      <c r="R136" s="531"/>
      <c r="S136" s="531"/>
      <c r="T136" s="531"/>
      <c r="U136" s="531"/>
      <c r="V136" s="531"/>
      <c r="W136" s="531"/>
      <c r="X136" s="531"/>
      <c r="Y136" s="531"/>
      <c r="Z136" s="531"/>
    </row>
    <row r="137" ht="14.25" customHeight="1">
      <c r="A137" s="531"/>
      <c r="B137" s="531"/>
      <c r="C137" s="531"/>
      <c r="D137" s="531"/>
      <c r="E137" s="724"/>
      <c r="F137" s="531"/>
      <c r="G137" s="531"/>
      <c r="H137" s="531"/>
      <c r="I137" s="531"/>
      <c r="J137" s="531"/>
      <c r="K137" s="531"/>
      <c r="L137" s="531"/>
      <c r="M137" s="531"/>
      <c r="N137" s="531"/>
      <c r="O137" s="531"/>
      <c r="P137" s="531"/>
      <c r="Q137" s="531"/>
      <c r="R137" s="531"/>
      <c r="S137" s="531"/>
      <c r="T137" s="531"/>
      <c r="U137" s="531"/>
      <c r="V137" s="531"/>
      <c r="W137" s="531"/>
      <c r="X137" s="531"/>
      <c r="Y137" s="531"/>
      <c r="Z137" s="531"/>
    </row>
    <row r="138" ht="14.25" customHeight="1">
      <c r="A138" s="531"/>
      <c r="B138" s="531"/>
      <c r="C138" s="531"/>
      <c r="D138" s="531"/>
      <c r="E138" s="724"/>
      <c r="F138" s="531"/>
      <c r="G138" s="531"/>
      <c r="H138" s="531"/>
      <c r="I138" s="531"/>
      <c r="J138" s="531"/>
      <c r="K138" s="531"/>
      <c r="L138" s="531"/>
      <c r="M138" s="531"/>
      <c r="N138" s="531"/>
      <c r="O138" s="531"/>
      <c r="P138" s="531"/>
      <c r="Q138" s="531"/>
      <c r="R138" s="531"/>
      <c r="S138" s="531"/>
      <c r="T138" s="531"/>
      <c r="U138" s="531"/>
      <c r="V138" s="531"/>
      <c r="W138" s="531"/>
      <c r="X138" s="531"/>
      <c r="Y138" s="531"/>
      <c r="Z138" s="531"/>
    </row>
    <row r="139" ht="14.25" customHeight="1">
      <c r="A139" s="531"/>
      <c r="B139" s="531"/>
      <c r="C139" s="531"/>
      <c r="D139" s="531"/>
      <c r="E139" s="724"/>
      <c r="F139" s="531"/>
      <c r="G139" s="531"/>
      <c r="H139" s="531"/>
      <c r="I139" s="531"/>
      <c r="J139" s="531"/>
      <c r="K139" s="531"/>
      <c r="L139" s="531"/>
      <c r="M139" s="531"/>
      <c r="N139" s="531"/>
      <c r="O139" s="531"/>
      <c r="P139" s="531"/>
      <c r="Q139" s="531"/>
      <c r="R139" s="531"/>
      <c r="S139" s="531"/>
      <c r="T139" s="531"/>
      <c r="U139" s="531"/>
      <c r="V139" s="531"/>
      <c r="W139" s="531"/>
      <c r="X139" s="531"/>
      <c r="Y139" s="531"/>
      <c r="Z139" s="531"/>
    </row>
    <row r="140" ht="14.25" customHeight="1">
      <c r="A140" s="531"/>
      <c r="B140" s="531"/>
      <c r="C140" s="531"/>
      <c r="D140" s="531"/>
      <c r="E140" s="724"/>
      <c r="F140" s="531"/>
      <c r="G140" s="531"/>
      <c r="H140" s="531"/>
      <c r="I140" s="531"/>
      <c r="J140" s="531"/>
      <c r="K140" s="531"/>
      <c r="L140" s="531"/>
      <c r="M140" s="531"/>
      <c r="N140" s="531"/>
      <c r="O140" s="531"/>
      <c r="P140" s="531"/>
      <c r="Q140" s="531"/>
      <c r="R140" s="531"/>
      <c r="S140" s="531"/>
      <c r="T140" s="531"/>
      <c r="U140" s="531"/>
      <c r="V140" s="531"/>
      <c r="W140" s="531"/>
      <c r="X140" s="531"/>
      <c r="Y140" s="531"/>
      <c r="Z140" s="531"/>
    </row>
    <row r="141" ht="14.25" customHeight="1">
      <c r="A141" s="531"/>
      <c r="B141" s="531"/>
      <c r="C141" s="531"/>
      <c r="D141" s="531"/>
      <c r="E141" s="724"/>
      <c r="F141" s="531"/>
      <c r="G141" s="531"/>
      <c r="H141" s="531"/>
      <c r="I141" s="531"/>
      <c r="J141" s="531"/>
      <c r="K141" s="531"/>
      <c r="L141" s="531"/>
      <c r="M141" s="531"/>
      <c r="N141" s="531"/>
      <c r="O141" s="531"/>
      <c r="P141" s="531"/>
      <c r="Q141" s="531"/>
      <c r="R141" s="531"/>
      <c r="S141" s="531"/>
      <c r="T141" s="531"/>
      <c r="U141" s="531"/>
      <c r="V141" s="531"/>
      <c r="W141" s="531"/>
      <c r="X141" s="531"/>
      <c r="Y141" s="531"/>
      <c r="Z141" s="531"/>
    </row>
    <row r="142" ht="14.25" customHeight="1">
      <c r="A142" s="531"/>
      <c r="B142" s="531"/>
      <c r="C142" s="531"/>
      <c r="D142" s="531"/>
      <c r="E142" s="724"/>
      <c r="F142" s="531"/>
      <c r="G142" s="531"/>
      <c r="H142" s="531"/>
      <c r="I142" s="531"/>
      <c r="J142" s="531"/>
      <c r="K142" s="531"/>
      <c r="L142" s="531"/>
      <c r="M142" s="531"/>
      <c r="N142" s="531"/>
      <c r="O142" s="531"/>
      <c r="P142" s="531"/>
      <c r="Q142" s="531"/>
      <c r="R142" s="531"/>
      <c r="S142" s="531"/>
      <c r="T142" s="531"/>
      <c r="U142" s="531"/>
      <c r="V142" s="531"/>
      <c r="W142" s="531"/>
      <c r="X142" s="531"/>
      <c r="Y142" s="531"/>
      <c r="Z142" s="531"/>
    </row>
    <row r="143" ht="14.25" customHeight="1">
      <c r="A143" s="531"/>
      <c r="B143" s="531"/>
      <c r="C143" s="531"/>
      <c r="D143" s="531"/>
      <c r="E143" s="724"/>
      <c r="F143" s="531"/>
      <c r="G143" s="531"/>
      <c r="H143" s="531"/>
      <c r="I143" s="531"/>
      <c r="J143" s="531"/>
      <c r="K143" s="531"/>
      <c r="L143" s="531"/>
      <c r="M143" s="531"/>
      <c r="N143" s="531"/>
      <c r="O143" s="531"/>
      <c r="P143" s="531"/>
      <c r="Q143" s="531"/>
      <c r="R143" s="531"/>
      <c r="S143" s="531"/>
      <c r="T143" s="531"/>
      <c r="U143" s="531"/>
      <c r="V143" s="531"/>
      <c r="W143" s="531"/>
      <c r="X143" s="531"/>
      <c r="Y143" s="531"/>
      <c r="Z143" s="531"/>
    </row>
    <row r="144" ht="14.25" customHeight="1">
      <c r="A144" s="531"/>
      <c r="B144" s="531"/>
      <c r="C144" s="531"/>
      <c r="D144" s="531"/>
      <c r="E144" s="724"/>
      <c r="F144" s="531"/>
      <c r="G144" s="531"/>
      <c r="H144" s="531"/>
      <c r="I144" s="531"/>
      <c r="J144" s="531"/>
      <c r="K144" s="531"/>
      <c r="L144" s="531"/>
      <c r="M144" s="531"/>
      <c r="N144" s="531"/>
      <c r="O144" s="531"/>
      <c r="P144" s="531"/>
      <c r="Q144" s="531"/>
      <c r="R144" s="531"/>
      <c r="S144" s="531"/>
      <c r="T144" s="531"/>
      <c r="U144" s="531"/>
      <c r="V144" s="531"/>
      <c r="W144" s="531"/>
      <c r="X144" s="531"/>
      <c r="Y144" s="531"/>
      <c r="Z144" s="531"/>
    </row>
    <row r="145" ht="14.25" customHeight="1">
      <c r="A145" s="531"/>
      <c r="B145" s="531"/>
      <c r="C145" s="531"/>
      <c r="D145" s="531"/>
      <c r="E145" s="724"/>
      <c r="F145" s="531"/>
      <c r="G145" s="531"/>
      <c r="H145" s="531"/>
      <c r="I145" s="531"/>
      <c r="J145" s="531"/>
      <c r="K145" s="531"/>
      <c r="L145" s="531"/>
      <c r="M145" s="531"/>
      <c r="N145" s="531"/>
      <c r="O145" s="531"/>
      <c r="P145" s="531"/>
      <c r="Q145" s="531"/>
      <c r="R145" s="531"/>
      <c r="S145" s="531"/>
      <c r="T145" s="531"/>
      <c r="U145" s="531"/>
      <c r="V145" s="531"/>
      <c r="W145" s="531"/>
      <c r="X145" s="531"/>
      <c r="Y145" s="531"/>
      <c r="Z145" s="531"/>
    </row>
    <row r="146" ht="14.25" customHeight="1">
      <c r="A146" s="531"/>
      <c r="B146" s="531"/>
      <c r="C146" s="531"/>
      <c r="D146" s="531"/>
      <c r="E146" s="724"/>
      <c r="F146" s="531"/>
      <c r="G146" s="531"/>
      <c r="H146" s="531"/>
      <c r="I146" s="531"/>
      <c r="J146" s="531"/>
      <c r="K146" s="531"/>
      <c r="L146" s="531"/>
      <c r="M146" s="531"/>
      <c r="N146" s="531"/>
      <c r="O146" s="531"/>
      <c r="P146" s="531"/>
      <c r="Q146" s="531"/>
      <c r="R146" s="531"/>
      <c r="S146" s="531"/>
      <c r="T146" s="531"/>
      <c r="U146" s="531"/>
      <c r="V146" s="531"/>
      <c r="W146" s="531"/>
      <c r="X146" s="531"/>
      <c r="Y146" s="531"/>
      <c r="Z146" s="531"/>
    </row>
    <row r="147" ht="14.25" customHeight="1">
      <c r="A147" s="531"/>
      <c r="B147" s="531"/>
      <c r="C147" s="531"/>
      <c r="D147" s="531"/>
      <c r="E147" s="724"/>
      <c r="F147" s="531"/>
      <c r="G147" s="531"/>
      <c r="H147" s="531"/>
      <c r="I147" s="531"/>
      <c r="J147" s="531"/>
      <c r="K147" s="531"/>
      <c r="L147" s="531"/>
      <c r="M147" s="531"/>
      <c r="N147" s="531"/>
      <c r="O147" s="531"/>
      <c r="P147" s="531"/>
      <c r="Q147" s="531"/>
      <c r="R147" s="531"/>
      <c r="S147" s="531"/>
      <c r="T147" s="531"/>
      <c r="U147" s="531"/>
      <c r="V147" s="531"/>
      <c r="W147" s="531"/>
      <c r="X147" s="531"/>
      <c r="Y147" s="531"/>
      <c r="Z147" s="531"/>
    </row>
    <row r="148" ht="14.25" customHeight="1">
      <c r="A148" s="531"/>
      <c r="B148" s="531"/>
      <c r="C148" s="531"/>
      <c r="D148" s="531"/>
      <c r="E148" s="724"/>
      <c r="F148" s="531"/>
      <c r="G148" s="531"/>
      <c r="H148" s="531"/>
      <c r="I148" s="531"/>
      <c r="J148" s="531"/>
      <c r="K148" s="531"/>
      <c r="L148" s="531"/>
      <c r="M148" s="531"/>
      <c r="N148" s="531"/>
      <c r="O148" s="531"/>
      <c r="P148" s="531"/>
      <c r="Q148" s="531"/>
      <c r="R148" s="531"/>
      <c r="S148" s="531"/>
      <c r="T148" s="531"/>
      <c r="U148" s="531"/>
      <c r="V148" s="531"/>
      <c r="W148" s="531"/>
      <c r="X148" s="531"/>
      <c r="Y148" s="531"/>
      <c r="Z148" s="531"/>
    </row>
    <row r="149" ht="14.25" customHeight="1">
      <c r="A149" s="531"/>
      <c r="B149" s="531"/>
      <c r="C149" s="531"/>
      <c r="D149" s="531"/>
      <c r="E149" s="724"/>
      <c r="F149" s="531"/>
      <c r="G149" s="531"/>
      <c r="H149" s="531"/>
      <c r="I149" s="531"/>
      <c r="J149" s="531"/>
      <c r="K149" s="531"/>
      <c r="L149" s="531"/>
      <c r="M149" s="531"/>
      <c r="N149" s="531"/>
      <c r="O149" s="531"/>
      <c r="P149" s="531"/>
      <c r="Q149" s="531"/>
      <c r="R149" s="531"/>
      <c r="S149" s="531"/>
      <c r="T149" s="531"/>
      <c r="U149" s="531"/>
      <c r="V149" s="531"/>
      <c r="W149" s="531"/>
      <c r="X149" s="531"/>
      <c r="Y149" s="531"/>
      <c r="Z149" s="531"/>
    </row>
    <row r="150" ht="14.25" customHeight="1">
      <c r="A150" s="531"/>
      <c r="B150" s="531"/>
      <c r="C150" s="531"/>
      <c r="D150" s="531"/>
      <c r="E150" s="724"/>
      <c r="F150" s="531"/>
      <c r="G150" s="531"/>
      <c r="H150" s="531"/>
      <c r="I150" s="531"/>
      <c r="J150" s="531"/>
      <c r="K150" s="531"/>
      <c r="L150" s="531"/>
      <c r="M150" s="531"/>
      <c r="N150" s="531"/>
      <c r="O150" s="531"/>
      <c r="P150" s="531"/>
      <c r="Q150" s="531"/>
      <c r="R150" s="531"/>
      <c r="S150" s="531"/>
      <c r="T150" s="531"/>
      <c r="U150" s="531"/>
      <c r="V150" s="531"/>
      <c r="W150" s="531"/>
      <c r="X150" s="531"/>
      <c r="Y150" s="531"/>
      <c r="Z150" s="531"/>
    </row>
    <row r="151" ht="14.25" customHeight="1">
      <c r="A151" s="531"/>
      <c r="B151" s="531"/>
      <c r="C151" s="531"/>
      <c r="D151" s="531"/>
      <c r="E151" s="724"/>
      <c r="F151" s="531"/>
      <c r="G151" s="531"/>
      <c r="H151" s="531"/>
      <c r="I151" s="531"/>
      <c r="J151" s="531"/>
      <c r="K151" s="531"/>
      <c r="L151" s="531"/>
      <c r="M151" s="531"/>
      <c r="N151" s="531"/>
      <c r="O151" s="531"/>
      <c r="P151" s="531"/>
      <c r="Q151" s="531"/>
      <c r="R151" s="531"/>
      <c r="S151" s="531"/>
      <c r="T151" s="531"/>
      <c r="U151" s="531"/>
      <c r="V151" s="531"/>
      <c r="W151" s="531"/>
      <c r="X151" s="531"/>
      <c r="Y151" s="531"/>
      <c r="Z151" s="531"/>
    </row>
    <row r="152" ht="14.25" customHeight="1">
      <c r="A152" s="531"/>
      <c r="B152" s="531"/>
      <c r="C152" s="531"/>
      <c r="D152" s="531"/>
      <c r="E152" s="724"/>
      <c r="F152" s="531"/>
      <c r="G152" s="531"/>
      <c r="H152" s="531"/>
      <c r="I152" s="531"/>
      <c r="J152" s="531"/>
      <c r="K152" s="531"/>
      <c r="L152" s="531"/>
      <c r="M152" s="531"/>
      <c r="N152" s="531"/>
      <c r="O152" s="531"/>
      <c r="P152" s="531"/>
      <c r="Q152" s="531"/>
      <c r="R152" s="531"/>
      <c r="S152" s="531"/>
      <c r="T152" s="531"/>
      <c r="U152" s="531"/>
      <c r="V152" s="531"/>
      <c r="W152" s="531"/>
      <c r="X152" s="531"/>
      <c r="Y152" s="531"/>
      <c r="Z152" s="531"/>
    </row>
    <row r="153" ht="14.25" customHeight="1">
      <c r="A153" s="531"/>
      <c r="B153" s="531"/>
      <c r="C153" s="531"/>
      <c r="D153" s="531"/>
      <c r="E153" s="724"/>
      <c r="F153" s="531"/>
      <c r="G153" s="531"/>
      <c r="H153" s="531"/>
      <c r="I153" s="531"/>
      <c r="J153" s="531"/>
      <c r="K153" s="531"/>
      <c r="L153" s="531"/>
      <c r="M153" s="531"/>
      <c r="N153" s="531"/>
      <c r="O153" s="531"/>
      <c r="P153" s="531"/>
      <c r="Q153" s="531"/>
      <c r="R153" s="531"/>
      <c r="S153" s="531"/>
      <c r="T153" s="531"/>
      <c r="U153" s="531"/>
      <c r="V153" s="531"/>
      <c r="W153" s="531"/>
      <c r="X153" s="531"/>
      <c r="Y153" s="531"/>
      <c r="Z153" s="531"/>
    </row>
    <row r="154" ht="14.25" customHeight="1">
      <c r="A154" s="531"/>
      <c r="B154" s="531"/>
      <c r="C154" s="531"/>
      <c r="D154" s="531"/>
      <c r="E154" s="724"/>
      <c r="F154" s="531"/>
      <c r="G154" s="531"/>
      <c r="H154" s="531"/>
      <c r="I154" s="531"/>
      <c r="J154" s="531"/>
      <c r="K154" s="531"/>
      <c r="L154" s="531"/>
      <c r="M154" s="531"/>
      <c r="N154" s="531"/>
      <c r="O154" s="531"/>
      <c r="P154" s="531"/>
      <c r="Q154" s="531"/>
      <c r="R154" s="531"/>
      <c r="S154" s="531"/>
      <c r="T154" s="531"/>
      <c r="U154" s="531"/>
      <c r="V154" s="531"/>
      <c r="W154" s="531"/>
      <c r="X154" s="531"/>
      <c r="Y154" s="531"/>
      <c r="Z154" s="531"/>
    </row>
    <row r="155" ht="14.25" customHeight="1">
      <c r="A155" s="531"/>
      <c r="B155" s="531"/>
      <c r="C155" s="531"/>
      <c r="D155" s="531"/>
      <c r="E155" s="724"/>
      <c r="F155" s="531"/>
      <c r="G155" s="531"/>
      <c r="H155" s="531"/>
      <c r="I155" s="531"/>
      <c r="J155" s="531"/>
      <c r="K155" s="531"/>
      <c r="L155" s="531"/>
      <c r="M155" s="531"/>
      <c r="N155" s="531"/>
      <c r="O155" s="531"/>
      <c r="P155" s="531"/>
      <c r="Q155" s="531"/>
      <c r="R155" s="531"/>
      <c r="S155" s="531"/>
      <c r="T155" s="531"/>
      <c r="U155" s="531"/>
      <c r="V155" s="531"/>
      <c r="W155" s="531"/>
      <c r="X155" s="531"/>
      <c r="Y155" s="531"/>
      <c r="Z155" s="531"/>
    </row>
    <row r="156" ht="14.25" customHeight="1">
      <c r="A156" s="531"/>
      <c r="B156" s="531"/>
      <c r="C156" s="531"/>
      <c r="D156" s="531"/>
      <c r="E156" s="724"/>
      <c r="F156" s="531"/>
      <c r="G156" s="531"/>
      <c r="H156" s="531"/>
      <c r="I156" s="531"/>
      <c r="J156" s="531"/>
      <c r="K156" s="531"/>
      <c r="L156" s="531"/>
      <c r="M156" s="531"/>
      <c r="N156" s="531"/>
      <c r="O156" s="531"/>
      <c r="P156" s="531"/>
      <c r="Q156" s="531"/>
      <c r="R156" s="531"/>
      <c r="S156" s="531"/>
      <c r="T156" s="531"/>
      <c r="U156" s="531"/>
      <c r="V156" s="531"/>
      <c r="W156" s="531"/>
      <c r="X156" s="531"/>
      <c r="Y156" s="531"/>
      <c r="Z156" s="531"/>
    </row>
    <row r="157" ht="14.25" customHeight="1">
      <c r="A157" s="531"/>
      <c r="B157" s="531"/>
      <c r="C157" s="531"/>
      <c r="D157" s="531"/>
      <c r="E157" s="724"/>
      <c r="F157" s="531"/>
      <c r="G157" s="531"/>
      <c r="H157" s="531"/>
      <c r="I157" s="531"/>
      <c r="J157" s="531"/>
      <c r="K157" s="531"/>
      <c r="L157" s="531"/>
      <c r="M157" s="531"/>
      <c r="N157" s="531"/>
      <c r="O157" s="531"/>
      <c r="P157" s="531"/>
      <c r="Q157" s="531"/>
      <c r="R157" s="531"/>
      <c r="S157" s="531"/>
      <c r="T157" s="531"/>
      <c r="U157" s="531"/>
      <c r="V157" s="531"/>
      <c r="W157" s="531"/>
      <c r="X157" s="531"/>
      <c r="Y157" s="531"/>
      <c r="Z157" s="531"/>
    </row>
    <row r="158" ht="14.25" customHeight="1">
      <c r="A158" s="531"/>
      <c r="B158" s="531"/>
      <c r="C158" s="531"/>
      <c r="D158" s="531"/>
      <c r="E158" s="724"/>
      <c r="F158" s="531"/>
      <c r="G158" s="531"/>
      <c r="H158" s="531"/>
      <c r="I158" s="531"/>
      <c r="J158" s="531"/>
      <c r="K158" s="531"/>
      <c r="L158" s="531"/>
      <c r="M158" s="531"/>
      <c r="N158" s="531"/>
      <c r="O158" s="531"/>
      <c r="P158" s="531"/>
      <c r="Q158" s="531"/>
      <c r="R158" s="531"/>
      <c r="S158" s="531"/>
      <c r="T158" s="531"/>
      <c r="U158" s="531"/>
      <c r="V158" s="531"/>
      <c r="W158" s="531"/>
      <c r="X158" s="531"/>
      <c r="Y158" s="531"/>
      <c r="Z158" s="531"/>
    </row>
    <row r="159" ht="14.25" customHeight="1">
      <c r="A159" s="531"/>
      <c r="B159" s="531"/>
      <c r="C159" s="531"/>
      <c r="D159" s="531"/>
      <c r="E159" s="724"/>
      <c r="F159" s="531"/>
      <c r="G159" s="531"/>
      <c r="H159" s="531"/>
      <c r="I159" s="531"/>
      <c r="J159" s="531"/>
      <c r="K159" s="531"/>
      <c r="L159" s="531"/>
      <c r="M159" s="531"/>
      <c r="N159" s="531"/>
      <c r="O159" s="531"/>
      <c r="P159" s="531"/>
      <c r="Q159" s="531"/>
      <c r="R159" s="531"/>
      <c r="S159" s="531"/>
      <c r="T159" s="531"/>
      <c r="U159" s="531"/>
      <c r="V159" s="531"/>
      <c r="W159" s="531"/>
      <c r="X159" s="531"/>
      <c r="Y159" s="531"/>
      <c r="Z159" s="531"/>
    </row>
    <row r="160" ht="14.25" customHeight="1">
      <c r="A160" s="531"/>
      <c r="B160" s="531"/>
      <c r="C160" s="531"/>
      <c r="D160" s="531"/>
      <c r="E160" s="724"/>
      <c r="F160" s="531"/>
      <c r="G160" s="531"/>
      <c r="H160" s="531"/>
      <c r="I160" s="531"/>
      <c r="J160" s="531"/>
      <c r="K160" s="531"/>
      <c r="L160" s="531"/>
      <c r="M160" s="531"/>
      <c r="N160" s="531"/>
      <c r="O160" s="531"/>
      <c r="P160" s="531"/>
      <c r="Q160" s="531"/>
      <c r="R160" s="531"/>
      <c r="S160" s="531"/>
      <c r="T160" s="531"/>
      <c r="U160" s="531"/>
      <c r="V160" s="531"/>
      <c r="W160" s="531"/>
      <c r="X160" s="531"/>
      <c r="Y160" s="531"/>
      <c r="Z160" s="531"/>
    </row>
    <row r="161" ht="14.25" customHeight="1">
      <c r="A161" s="531"/>
      <c r="B161" s="531"/>
      <c r="C161" s="531"/>
      <c r="D161" s="531"/>
      <c r="E161" s="724"/>
      <c r="F161" s="531"/>
      <c r="G161" s="531"/>
      <c r="H161" s="531"/>
      <c r="I161" s="531"/>
      <c r="J161" s="531"/>
      <c r="K161" s="531"/>
      <c r="L161" s="531"/>
      <c r="M161" s="531"/>
      <c r="N161" s="531"/>
      <c r="O161" s="531"/>
      <c r="P161" s="531"/>
      <c r="Q161" s="531"/>
      <c r="R161" s="531"/>
      <c r="S161" s="531"/>
      <c r="T161" s="531"/>
      <c r="U161" s="531"/>
      <c r="V161" s="531"/>
      <c r="W161" s="531"/>
      <c r="X161" s="531"/>
      <c r="Y161" s="531"/>
      <c r="Z161" s="531"/>
    </row>
    <row r="162" ht="14.25" customHeight="1">
      <c r="A162" s="531"/>
      <c r="B162" s="531"/>
      <c r="C162" s="531"/>
      <c r="D162" s="531"/>
      <c r="E162" s="724"/>
      <c r="F162" s="531"/>
      <c r="G162" s="531"/>
      <c r="H162" s="531"/>
      <c r="I162" s="531"/>
      <c r="J162" s="531"/>
      <c r="K162" s="531"/>
      <c r="L162" s="531"/>
      <c r="M162" s="531"/>
      <c r="N162" s="531"/>
      <c r="O162" s="531"/>
      <c r="P162" s="531"/>
      <c r="Q162" s="531"/>
      <c r="R162" s="531"/>
      <c r="S162" s="531"/>
      <c r="T162" s="531"/>
      <c r="U162" s="531"/>
      <c r="V162" s="531"/>
      <c r="W162" s="531"/>
      <c r="X162" s="531"/>
      <c r="Y162" s="531"/>
      <c r="Z162" s="531"/>
    </row>
    <row r="163" ht="14.25" customHeight="1">
      <c r="A163" s="531"/>
      <c r="B163" s="531"/>
      <c r="C163" s="531"/>
      <c r="D163" s="531"/>
      <c r="E163" s="724"/>
      <c r="F163" s="531"/>
      <c r="G163" s="531"/>
      <c r="H163" s="531"/>
      <c r="I163" s="531"/>
      <c r="J163" s="531"/>
      <c r="K163" s="531"/>
      <c r="L163" s="531"/>
      <c r="M163" s="531"/>
      <c r="N163" s="531"/>
      <c r="O163" s="531"/>
      <c r="P163" s="531"/>
      <c r="Q163" s="531"/>
      <c r="R163" s="531"/>
      <c r="S163" s="531"/>
      <c r="T163" s="531"/>
      <c r="U163" s="531"/>
      <c r="V163" s="531"/>
      <c r="W163" s="531"/>
      <c r="X163" s="531"/>
      <c r="Y163" s="531"/>
      <c r="Z163" s="531"/>
    </row>
    <row r="164" ht="14.25" customHeight="1">
      <c r="A164" s="531"/>
      <c r="B164" s="531"/>
      <c r="C164" s="531"/>
      <c r="D164" s="531"/>
      <c r="E164" s="724"/>
      <c r="F164" s="531"/>
      <c r="G164" s="531"/>
      <c r="H164" s="531"/>
      <c r="I164" s="531"/>
      <c r="J164" s="531"/>
      <c r="K164" s="531"/>
      <c r="L164" s="531"/>
      <c r="M164" s="531"/>
      <c r="N164" s="531"/>
      <c r="O164" s="531"/>
      <c r="P164" s="531"/>
      <c r="Q164" s="531"/>
      <c r="R164" s="531"/>
      <c r="S164" s="531"/>
      <c r="T164" s="531"/>
      <c r="U164" s="531"/>
      <c r="V164" s="531"/>
      <c r="W164" s="531"/>
      <c r="X164" s="531"/>
      <c r="Y164" s="531"/>
      <c r="Z164" s="531"/>
    </row>
    <row r="165" ht="14.25" customHeight="1">
      <c r="A165" s="531"/>
      <c r="B165" s="531"/>
      <c r="C165" s="531"/>
      <c r="D165" s="531"/>
      <c r="E165" s="724"/>
      <c r="F165" s="531"/>
      <c r="G165" s="531"/>
      <c r="H165" s="531"/>
      <c r="I165" s="531"/>
      <c r="J165" s="531"/>
      <c r="K165" s="531"/>
      <c r="L165" s="531"/>
      <c r="M165" s="531"/>
      <c r="N165" s="531"/>
      <c r="O165" s="531"/>
      <c r="P165" s="531"/>
      <c r="Q165" s="531"/>
      <c r="R165" s="531"/>
      <c r="S165" s="531"/>
      <c r="T165" s="531"/>
      <c r="U165" s="531"/>
      <c r="V165" s="531"/>
      <c r="W165" s="531"/>
      <c r="X165" s="531"/>
      <c r="Y165" s="531"/>
      <c r="Z165" s="531"/>
    </row>
    <row r="166" ht="14.25" customHeight="1">
      <c r="A166" s="531"/>
      <c r="B166" s="531"/>
      <c r="C166" s="531"/>
      <c r="D166" s="531"/>
      <c r="E166" s="724"/>
      <c r="F166" s="531"/>
      <c r="G166" s="531"/>
      <c r="H166" s="531"/>
      <c r="I166" s="531"/>
      <c r="J166" s="531"/>
      <c r="K166" s="531"/>
      <c r="L166" s="531"/>
      <c r="M166" s="531"/>
      <c r="N166" s="531"/>
      <c r="O166" s="531"/>
      <c r="P166" s="531"/>
      <c r="Q166" s="531"/>
      <c r="R166" s="531"/>
      <c r="S166" s="531"/>
      <c r="T166" s="531"/>
      <c r="U166" s="531"/>
      <c r="V166" s="531"/>
      <c r="W166" s="531"/>
      <c r="X166" s="531"/>
      <c r="Y166" s="531"/>
      <c r="Z166" s="531"/>
    </row>
    <row r="167" ht="14.25" customHeight="1">
      <c r="A167" s="531"/>
      <c r="B167" s="531"/>
      <c r="C167" s="531"/>
      <c r="D167" s="531"/>
      <c r="E167" s="724"/>
      <c r="F167" s="531"/>
      <c r="G167" s="531"/>
      <c r="H167" s="531"/>
      <c r="I167" s="531"/>
      <c r="J167" s="531"/>
      <c r="K167" s="531"/>
      <c r="L167" s="531"/>
      <c r="M167" s="531"/>
      <c r="N167" s="531"/>
      <c r="O167" s="531"/>
      <c r="P167" s="531"/>
      <c r="Q167" s="531"/>
      <c r="R167" s="531"/>
      <c r="S167" s="531"/>
      <c r="T167" s="531"/>
      <c r="U167" s="531"/>
      <c r="V167" s="531"/>
      <c r="W167" s="531"/>
      <c r="X167" s="531"/>
      <c r="Y167" s="531"/>
      <c r="Z167" s="531"/>
    </row>
    <row r="168" ht="14.25" customHeight="1">
      <c r="A168" s="531"/>
      <c r="B168" s="531"/>
      <c r="C168" s="531"/>
      <c r="D168" s="531"/>
      <c r="E168" s="724"/>
      <c r="F168" s="531"/>
      <c r="G168" s="531"/>
      <c r="H168" s="531"/>
      <c r="I168" s="531"/>
      <c r="J168" s="531"/>
      <c r="K168" s="531"/>
      <c r="L168" s="531"/>
      <c r="M168" s="531"/>
      <c r="N168" s="531"/>
      <c r="O168" s="531"/>
      <c r="P168" s="531"/>
      <c r="Q168" s="531"/>
      <c r="R168" s="531"/>
      <c r="S168" s="531"/>
      <c r="T168" s="531"/>
      <c r="U168" s="531"/>
      <c r="V168" s="531"/>
      <c r="W168" s="531"/>
      <c r="X168" s="531"/>
      <c r="Y168" s="531"/>
      <c r="Z168" s="531"/>
    </row>
    <row r="169" ht="14.25" customHeight="1">
      <c r="A169" s="531"/>
      <c r="B169" s="531"/>
      <c r="C169" s="531"/>
      <c r="D169" s="531"/>
      <c r="E169" s="724"/>
      <c r="F169" s="531"/>
      <c r="G169" s="531"/>
      <c r="H169" s="531"/>
      <c r="I169" s="531"/>
      <c r="J169" s="531"/>
      <c r="K169" s="531"/>
      <c r="L169" s="531"/>
      <c r="M169" s="531"/>
      <c r="N169" s="531"/>
      <c r="O169" s="531"/>
      <c r="P169" s="531"/>
      <c r="Q169" s="531"/>
      <c r="R169" s="531"/>
      <c r="S169" s="531"/>
      <c r="T169" s="531"/>
      <c r="U169" s="531"/>
      <c r="V169" s="531"/>
      <c r="W169" s="531"/>
      <c r="X169" s="531"/>
      <c r="Y169" s="531"/>
      <c r="Z169" s="531"/>
    </row>
    <row r="170" ht="14.25" customHeight="1">
      <c r="A170" s="531"/>
      <c r="B170" s="531"/>
      <c r="C170" s="531"/>
      <c r="D170" s="531"/>
      <c r="E170" s="724"/>
      <c r="F170" s="531"/>
      <c r="G170" s="531"/>
      <c r="H170" s="531"/>
      <c r="I170" s="531"/>
      <c r="J170" s="531"/>
      <c r="K170" s="531"/>
      <c r="L170" s="531"/>
      <c r="M170" s="531"/>
      <c r="N170" s="531"/>
      <c r="O170" s="531"/>
      <c r="P170" s="531"/>
      <c r="Q170" s="531"/>
      <c r="R170" s="531"/>
      <c r="S170" s="531"/>
      <c r="T170" s="531"/>
      <c r="U170" s="531"/>
      <c r="V170" s="531"/>
      <c r="W170" s="531"/>
      <c r="X170" s="531"/>
      <c r="Y170" s="531"/>
      <c r="Z170" s="531"/>
    </row>
    <row r="171" ht="14.25" customHeight="1">
      <c r="A171" s="531"/>
      <c r="B171" s="531"/>
      <c r="C171" s="531"/>
      <c r="D171" s="531"/>
      <c r="E171" s="724"/>
      <c r="F171" s="531"/>
      <c r="G171" s="531"/>
      <c r="H171" s="531"/>
      <c r="I171" s="531"/>
      <c r="J171" s="531"/>
      <c r="K171" s="531"/>
      <c r="L171" s="531"/>
      <c r="M171" s="531"/>
      <c r="N171" s="531"/>
      <c r="O171" s="531"/>
      <c r="P171" s="531"/>
      <c r="Q171" s="531"/>
      <c r="R171" s="531"/>
      <c r="S171" s="531"/>
      <c r="T171" s="531"/>
      <c r="U171" s="531"/>
      <c r="V171" s="531"/>
      <c r="W171" s="531"/>
      <c r="X171" s="531"/>
      <c r="Y171" s="531"/>
      <c r="Z171" s="531"/>
    </row>
    <row r="172" ht="14.25" customHeight="1">
      <c r="A172" s="531"/>
      <c r="B172" s="531"/>
      <c r="C172" s="531"/>
      <c r="D172" s="531"/>
      <c r="E172" s="724"/>
      <c r="F172" s="531"/>
      <c r="G172" s="531"/>
      <c r="H172" s="531"/>
      <c r="I172" s="531"/>
      <c r="J172" s="531"/>
      <c r="K172" s="531"/>
      <c r="L172" s="531"/>
      <c r="M172" s="531"/>
      <c r="N172" s="531"/>
      <c r="O172" s="531"/>
      <c r="P172" s="531"/>
      <c r="Q172" s="531"/>
      <c r="R172" s="531"/>
      <c r="S172" s="531"/>
      <c r="T172" s="531"/>
      <c r="U172" s="531"/>
      <c r="V172" s="531"/>
      <c r="W172" s="531"/>
      <c r="X172" s="531"/>
      <c r="Y172" s="531"/>
      <c r="Z172" s="531"/>
    </row>
    <row r="173" ht="14.25" customHeight="1">
      <c r="A173" s="531"/>
      <c r="B173" s="531"/>
      <c r="C173" s="531"/>
      <c r="D173" s="531"/>
      <c r="E173" s="724"/>
      <c r="F173" s="531"/>
      <c r="G173" s="531"/>
      <c r="H173" s="531"/>
      <c r="I173" s="531"/>
      <c r="J173" s="531"/>
      <c r="K173" s="531"/>
      <c r="L173" s="531"/>
      <c r="M173" s="531"/>
      <c r="N173" s="531"/>
      <c r="O173" s="531"/>
      <c r="P173" s="531"/>
      <c r="Q173" s="531"/>
      <c r="R173" s="531"/>
      <c r="S173" s="531"/>
      <c r="T173" s="531"/>
      <c r="U173" s="531"/>
      <c r="V173" s="531"/>
      <c r="W173" s="531"/>
      <c r="X173" s="531"/>
      <c r="Y173" s="531"/>
      <c r="Z173" s="531"/>
    </row>
    <row r="174" ht="14.25" customHeight="1">
      <c r="A174" s="531"/>
      <c r="B174" s="531"/>
      <c r="C174" s="531"/>
      <c r="D174" s="531"/>
      <c r="E174" s="724"/>
      <c r="F174" s="531"/>
      <c r="G174" s="531"/>
      <c r="H174" s="531"/>
      <c r="I174" s="531"/>
      <c r="J174" s="531"/>
      <c r="K174" s="531"/>
      <c r="L174" s="531"/>
      <c r="M174" s="531"/>
      <c r="N174" s="531"/>
      <c r="O174" s="531"/>
      <c r="P174" s="531"/>
      <c r="Q174" s="531"/>
      <c r="R174" s="531"/>
      <c r="S174" s="531"/>
      <c r="T174" s="531"/>
      <c r="U174" s="531"/>
      <c r="V174" s="531"/>
      <c r="W174" s="531"/>
      <c r="X174" s="531"/>
      <c r="Y174" s="531"/>
      <c r="Z174" s="531"/>
    </row>
    <row r="175" ht="14.25" customHeight="1">
      <c r="A175" s="531"/>
      <c r="B175" s="531"/>
      <c r="C175" s="531"/>
      <c r="D175" s="531"/>
      <c r="E175" s="724"/>
      <c r="F175" s="531"/>
      <c r="G175" s="531"/>
      <c r="H175" s="531"/>
      <c r="I175" s="531"/>
      <c r="J175" s="531"/>
      <c r="K175" s="531"/>
      <c r="L175" s="531"/>
      <c r="M175" s="531"/>
      <c r="N175" s="531"/>
      <c r="O175" s="531"/>
      <c r="P175" s="531"/>
      <c r="Q175" s="531"/>
      <c r="R175" s="531"/>
      <c r="S175" s="531"/>
      <c r="T175" s="531"/>
      <c r="U175" s="531"/>
      <c r="V175" s="531"/>
      <c r="W175" s="531"/>
      <c r="X175" s="531"/>
      <c r="Y175" s="531"/>
      <c r="Z175" s="531"/>
    </row>
    <row r="176" ht="14.25" customHeight="1">
      <c r="A176" s="531"/>
      <c r="B176" s="531"/>
      <c r="C176" s="531"/>
      <c r="D176" s="531"/>
      <c r="E176" s="724"/>
      <c r="F176" s="531"/>
      <c r="G176" s="531"/>
      <c r="H176" s="531"/>
      <c r="I176" s="531"/>
      <c r="J176" s="531"/>
      <c r="K176" s="531"/>
      <c r="L176" s="531"/>
      <c r="M176" s="531"/>
      <c r="N176" s="531"/>
      <c r="O176" s="531"/>
      <c r="P176" s="531"/>
      <c r="Q176" s="531"/>
      <c r="R176" s="531"/>
      <c r="S176" s="531"/>
      <c r="T176" s="531"/>
      <c r="U176" s="531"/>
      <c r="V176" s="531"/>
      <c r="W176" s="531"/>
      <c r="X176" s="531"/>
      <c r="Y176" s="531"/>
      <c r="Z176" s="531"/>
    </row>
    <row r="177" ht="14.25" customHeight="1">
      <c r="A177" s="531"/>
      <c r="B177" s="531"/>
      <c r="C177" s="531"/>
      <c r="D177" s="531"/>
      <c r="E177" s="724"/>
      <c r="F177" s="531"/>
      <c r="G177" s="531"/>
      <c r="H177" s="531"/>
      <c r="I177" s="531"/>
      <c r="J177" s="531"/>
      <c r="K177" s="531"/>
      <c r="L177" s="531"/>
      <c r="M177" s="531"/>
      <c r="N177" s="531"/>
      <c r="O177" s="531"/>
      <c r="P177" s="531"/>
      <c r="Q177" s="531"/>
      <c r="R177" s="531"/>
      <c r="S177" s="531"/>
      <c r="T177" s="531"/>
      <c r="U177" s="531"/>
      <c r="V177" s="531"/>
      <c r="W177" s="531"/>
      <c r="X177" s="531"/>
      <c r="Y177" s="531"/>
      <c r="Z177" s="531"/>
    </row>
    <row r="178" ht="14.25" customHeight="1">
      <c r="A178" s="531"/>
      <c r="B178" s="531"/>
      <c r="C178" s="531"/>
      <c r="D178" s="531"/>
      <c r="E178" s="724"/>
      <c r="F178" s="531"/>
      <c r="G178" s="531"/>
      <c r="H178" s="531"/>
      <c r="I178" s="531"/>
      <c r="J178" s="531"/>
      <c r="K178" s="531"/>
      <c r="L178" s="531"/>
      <c r="M178" s="531"/>
      <c r="N178" s="531"/>
      <c r="O178" s="531"/>
      <c r="P178" s="531"/>
      <c r="Q178" s="531"/>
      <c r="R178" s="531"/>
      <c r="S178" s="531"/>
      <c r="T178" s="531"/>
      <c r="U178" s="531"/>
      <c r="V178" s="531"/>
      <c r="W178" s="531"/>
      <c r="X178" s="531"/>
      <c r="Y178" s="531"/>
      <c r="Z178" s="531"/>
    </row>
    <row r="179" ht="14.25" customHeight="1">
      <c r="A179" s="531"/>
      <c r="B179" s="531"/>
      <c r="C179" s="531"/>
      <c r="D179" s="531"/>
      <c r="E179" s="724"/>
      <c r="F179" s="531"/>
      <c r="G179" s="531"/>
      <c r="H179" s="531"/>
      <c r="I179" s="531"/>
      <c r="J179" s="531"/>
      <c r="K179" s="531"/>
      <c r="L179" s="531"/>
      <c r="M179" s="531"/>
      <c r="N179" s="531"/>
      <c r="O179" s="531"/>
      <c r="P179" s="531"/>
      <c r="Q179" s="531"/>
      <c r="R179" s="531"/>
      <c r="S179" s="531"/>
      <c r="T179" s="531"/>
      <c r="U179" s="531"/>
      <c r="V179" s="531"/>
      <c r="W179" s="531"/>
      <c r="X179" s="531"/>
      <c r="Y179" s="531"/>
      <c r="Z179" s="531"/>
    </row>
    <row r="180" ht="14.25" customHeight="1">
      <c r="A180" s="531"/>
      <c r="B180" s="531"/>
      <c r="C180" s="531"/>
      <c r="D180" s="531"/>
      <c r="E180" s="724"/>
      <c r="F180" s="531"/>
      <c r="G180" s="531"/>
      <c r="H180" s="531"/>
      <c r="I180" s="531"/>
      <c r="J180" s="531"/>
      <c r="K180" s="531"/>
      <c r="L180" s="531"/>
      <c r="M180" s="531"/>
      <c r="N180" s="531"/>
      <c r="O180" s="531"/>
      <c r="P180" s="531"/>
      <c r="Q180" s="531"/>
      <c r="R180" s="531"/>
      <c r="S180" s="531"/>
      <c r="T180" s="531"/>
      <c r="U180" s="531"/>
      <c r="V180" s="531"/>
      <c r="W180" s="531"/>
      <c r="X180" s="531"/>
      <c r="Y180" s="531"/>
      <c r="Z180" s="531"/>
    </row>
    <row r="181" ht="14.25" customHeight="1">
      <c r="A181" s="531"/>
      <c r="B181" s="531"/>
      <c r="C181" s="531"/>
      <c r="D181" s="531"/>
      <c r="E181" s="724"/>
      <c r="F181" s="531"/>
      <c r="G181" s="531"/>
      <c r="H181" s="531"/>
      <c r="I181" s="531"/>
      <c r="J181" s="531"/>
      <c r="K181" s="531"/>
      <c r="L181" s="531"/>
      <c r="M181" s="531"/>
      <c r="N181" s="531"/>
      <c r="O181" s="531"/>
      <c r="P181" s="531"/>
      <c r="Q181" s="531"/>
      <c r="R181" s="531"/>
      <c r="S181" s="531"/>
      <c r="T181" s="531"/>
      <c r="U181" s="531"/>
      <c r="V181" s="531"/>
      <c r="W181" s="531"/>
      <c r="X181" s="531"/>
      <c r="Y181" s="531"/>
      <c r="Z181" s="531"/>
    </row>
    <row r="182" ht="14.25" customHeight="1">
      <c r="A182" s="531"/>
      <c r="B182" s="531"/>
      <c r="C182" s="531"/>
      <c r="D182" s="531"/>
      <c r="E182" s="724"/>
      <c r="F182" s="531"/>
      <c r="G182" s="531"/>
      <c r="H182" s="531"/>
      <c r="I182" s="531"/>
      <c r="J182" s="531"/>
      <c r="K182" s="531"/>
      <c r="L182" s="531"/>
      <c r="M182" s="531"/>
      <c r="N182" s="531"/>
      <c r="O182" s="531"/>
      <c r="P182" s="531"/>
      <c r="Q182" s="531"/>
      <c r="R182" s="531"/>
      <c r="S182" s="531"/>
      <c r="T182" s="531"/>
      <c r="U182" s="531"/>
      <c r="V182" s="531"/>
      <c r="W182" s="531"/>
      <c r="X182" s="531"/>
      <c r="Y182" s="531"/>
      <c r="Z182" s="531"/>
    </row>
    <row r="183" ht="14.25" customHeight="1">
      <c r="A183" s="531"/>
      <c r="B183" s="531"/>
      <c r="C183" s="531"/>
      <c r="D183" s="531"/>
      <c r="E183" s="724"/>
      <c r="F183" s="531"/>
      <c r="G183" s="531"/>
      <c r="H183" s="531"/>
      <c r="I183" s="531"/>
      <c r="J183" s="531"/>
      <c r="K183" s="531"/>
      <c r="L183" s="531"/>
      <c r="M183" s="531"/>
      <c r="N183" s="531"/>
      <c r="O183" s="531"/>
      <c r="P183" s="531"/>
      <c r="Q183" s="531"/>
      <c r="R183" s="531"/>
      <c r="S183" s="531"/>
      <c r="T183" s="531"/>
      <c r="U183" s="531"/>
      <c r="V183" s="531"/>
      <c r="W183" s="531"/>
      <c r="X183" s="531"/>
      <c r="Y183" s="531"/>
      <c r="Z183" s="531"/>
    </row>
    <row r="184" ht="14.25" customHeight="1">
      <c r="A184" s="531"/>
      <c r="B184" s="531"/>
      <c r="C184" s="531"/>
      <c r="D184" s="531"/>
      <c r="E184" s="724"/>
      <c r="F184" s="531"/>
      <c r="G184" s="531"/>
      <c r="H184" s="531"/>
      <c r="I184" s="531"/>
      <c r="J184" s="531"/>
      <c r="K184" s="531"/>
      <c r="L184" s="531"/>
      <c r="M184" s="531"/>
      <c r="N184" s="531"/>
      <c r="O184" s="531"/>
      <c r="P184" s="531"/>
      <c r="Q184" s="531"/>
      <c r="R184" s="531"/>
      <c r="S184" s="531"/>
      <c r="T184" s="531"/>
      <c r="U184" s="531"/>
      <c r="V184" s="531"/>
      <c r="W184" s="531"/>
      <c r="X184" s="531"/>
      <c r="Y184" s="531"/>
      <c r="Z184" s="531"/>
    </row>
    <row r="185" ht="14.25" customHeight="1">
      <c r="A185" s="531"/>
      <c r="B185" s="531"/>
      <c r="C185" s="531"/>
      <c r="D185" s="531"/>
      <c r="E185" s="724"/>
      <c r="F185" s="531"/>
      <c r="G185" s="531"/>
      <c r="H185" s="531"/>
      <c r="I185" s="531"/>
      <c r="J185" s="531"/>
      <c r="K185" s="531"/>
      <c r="L185" s="531"/>
      <c r="M185" s="531"/>
      <c r="N185" s="531"/>
      <c r="O185" s="531"/>
      <c r="P185" s="531"/>
      <c r="Q185" s="531"/>
      <c r="R185" s="531"/>
      <c r="S185" s="531"/>
      <c r="T185" s="531"/>
      <c r="U185" s="531"/>
      <c r="V185" s="531"/>
      <c r="W185" s="531"/>
      <c r="X185" s="531"/>
      <c r="Y185" s="531"/>
      <c r="Z185" s="531"/>
    </row>
    <row r="186" ht="14.25" customHeight="1">
      <c r="A186" s="531"/>
      <c r="B186" s="531"/>
      <c r="C186" s="531"/>
      <c r="D186" s="531"/>
      <c r="E186" s="724"/>
      <c r="F186" s="531"/>
      <c r="G186" s="531"/>
      <c r="H186" s="531"/>
      <c r="I186" s="531"/>
      <c r="J186" s="531"/>
      <c r="K186" s="531"/>
      <c r="L186" s="531"/>
      <c r="M186" s="531"/>
      <c r="N186" s="531"/>
      <c r="O186" s="531"/>
      <c r="P186" s="531"/>
      <c r="Q186" s="531"/>
      <c r="R186" s="531"/>
      <c r="S186" s="531"/>
      <c r="T186" s="531"/>
      <c r="U186" s="531"/>
      <c r="V186" s="531"/>
      <c r="W186" s="531"/>
      <c r="X186" s="531"/>
      <c r="Y186" s="531"/>
      <c r="Z186" s="531"/>
    </row>
    <row r="187" ht="14.25" customHeight="1">
      <c r="A187" s="531"/>
      <c r="B187" s="531"/>
      <c r="C187" s="531"/>
      <c r="D187" s="531"/>
      <c r="E187" s="724"/>
      <c r="F187" s="531"/>
      <c r="G187" s="531"/>
      <c r="H187" s="531"/>
      <c r="I187" s="531"/>
      <c r="J187" s="531"/>
      <c r="K187" s="531"/>
      <c r="L187" s="531"/>
      <c r="M187" s="531"/>
      <c r="N187" s="531"/>
      <c r="O187" s="531"/>
      <c r="P187" s="531"/>
      <c r="Q187" s="531"/>
      <c r="R187" s="531"/>
      <c r="S187" s="531"/>
      <c r="T187" s="531"/>
      <c r="U187" s="531"/>
      <c r="V187" s="531"/>
      <c r="W187" s="531"/>
      <c r="X187" s="531"/>
      <c r="Y187" s="531"/>
      <c r="Z187" s="531"/>
    </row>
    <row r="188" ht="14.25" customHeight="1">
      <c r="A188" s="531"/>
      <c r="B188" s="531"/>
      <c r="C188" s="531"/>
      <c r="D188" s="531"/>
      <c r="E188" s="724"/>
      <c r="F188" s="531"/>
      <c r="G188" s="531"/>
      <c r="H188" s="531"/>
      <c r="I188" s="531"/>
      <c r="J188" s="531"/>
      <c r="K188" s="531"/>
      <c r="L188" s="531"/>
      <c r="M188" s="531"/>
      <c r="N188" s="531"/>
      <c r="O188" s="531"/>
      <c r="P188" s="531"/>
      <c r="Q188" s="531"/>
      <c r="R188" s="531"/>
      <c r="S188" s="531"/>
      <c r="T188" s="531"/>
      <c r="U188" s="531"/>
      <c r="V188" s="531"/>
      <c r="W188" s="531"/>
      <c r="X188" s="531"/>
      <c r="Y188" s="531"/>
      <c r="Z188" s="531"/>
    </row>
    <row r="189" ht="14.25" customHeight="1">
      <c r="A189" s="531"/>
      <c r="B189" s="531"/>
      <c r="C189" s="531"/>
      <c r="D189" s="531"/>
      <c r="E189" s="724"/>
      <c r="F189" s="531"/>
      <c r="G189" s="531"/>
      <c r="H189" s="531"/>
      <c r="I189" s="531"/>
      <c r="J189" s="531"/>
      <c r="K189" s="531"/>
      <c r="L189" s="531"/>
      <c r="M189" s="531"/>
      <c r="N189" s="531"/>
      <c r="O189" s="531"/>
      <c r="P189" s="531"/>
      <c r="Q189" s="531"/>
      <c r="R189" s="531"/>
      <c r="S189" s="531"/>
      <c r="T189" s="531"/>
      <c r="U189" s="531"/>
      <c r="V189" s="531"/>
      <c r="W189" s="531"/>
      <c r="X189" s="531"/>
      <c r="Y189" s="531"/>
      <c r="Z189" s="531"/>
    </row>
    <row r="190" ht="14.25" customHeight="1">
      <c r="A190" s="531"/>
      <c r="B190" s="531"/>
      <c r="C190" s="531"/>
      <c r="D190" s="531"/>
      <c r="E190" s="724"/>
      <c r="F190" s="531"/>
      <c r="G190" s="531"/>
      <c r="H190" s="531"/>
      <c r="I190" s="531"/>
      <c r="J190" s="531"/>
      <c r="K190" s="531"/>
      <c r="L190" s="531"/>
      <c r="M190" s="531"/>
      <c r="N190" s="531"/>
      <c r="O190" s="531"/>
      <c r="P190" s="531"/>
      <c r="Q190" s="531"/>
      <c r="R190" s="531"/>
      <c r="S190" s="531"/>
      <c r="T190" s="531"/>
      <c r="U190" s="531"/>
      <c r="V190" s="531"/>
      <c r="W190" s="531"/>
      <c r="X190" s="531"/>
      <c r="Y190" s="531"/>
      <c r="Z190" s="531"/>
    </row>
    <row r="191" ht="14.25" customHeight="1">
      <c r="A191" s="531"/>
      <c r="B191" s="531"/>
      <c r="C191" s="531"/>
      <c r="D191" s="531"/>
      <c r="E191" s="724"/>
      <c r="F191" s="531"/>
      <c r="G191" s="531"/>
      <c r="H191" s="531"/>
      <c r="I191" s="531"/>
      <c r="J191" s="531"/>
      <c r="K191" s="531"/>
      <c r="L191" s="531"/>
      <c r="M191" s="531"/>
      <c r="N191" s="531"/>
      <c r="O191" s="531"/>
      <c r="P191" s="531"/>
      <c r="Q191" s="531"/>
      <c r="R191" s="531"/>
      <c r="S191" s="531"/>
      <c r="T191" s="531"/>
      <c r="U191" s="531"/>
      <c r="V191" s="531"/>
      <c r="W191" s="531"/>
      <c r="X191" s="531"/>
      <c r="Y191" s="531"/>
      <c r="Z191" s="531"/>
    </row>
    <row r="192" ht="14.25" customHeight="1">
      <c r="A192" s="531"/>
      <c r="B192" s="531"/>
      <c r="C192" s="531"/>
      <c r="D192" s="531"/>
      <c r="E192" s="724"/>
      <c r="F192" s="531"/>
      <c r="G192" s="531"/>
      <c r="H192" s="531"/>
      <c r="I192" s="531"/>
      <c r="J192" s="531"/>
      <c r="K192" s="531"/>
      <c r="L192" s="531"/>
      <c r="M192" s="531"/>
      <c r="N192" s="531"/>
      <c r="O192" s="531"/>
      <c r="P192" s="531"/>
      <c r="Q192" s="531"/>
      <c r="R192" s="531"/>
      <c r="S192" s="531"/>
      <c r="T192" s="531"/>
      <c r="U192" s="531"/>
      <c r="V192" s="531"/>
      <c r="W192" s="531"/>
      <c r="X192" s="531"/>
      <c r="Y192" s="531"/>
      <c r="Z192" s="531"/>
    </row>
    <row r="193" ht="14.25" customHeight="1">
      <c r="A193" s="531"/>
      <c r="B193" s="531"/>
      <c r="C193" s="531"/>
      <c r="D193" s="531"/>
      <c r="E193" s="724"/>
      <c r="F193" s="531"/>
      <c r="G193" s="531"/>
      <c r="H193" s="531"/>
      <c r="I193" s="531"/>
      <c r="J193" s="531"/>
      <c r="K193" s="531"/>
      <c r="L193" s="531"/>
      <c r="M193" s="531"/>
      <c r="N193" s="531"/>
      <c r="O193" s="531"/>
      <c r="P193" s="531"/>
      <c r="Q193" s="531"/>
      <c r="R193" s="531"/>
      <c r="S193" s="531"/>
      <c r="T193" s="531"/>
      <c r="U193" s="531"/>
      <c r="V193" s="531"/>
      <c r="W193" s="531"/>
      <c r="X193" s="531"/>
      <c r="Y193" s="531"/>
      <c r="Z193" s="531"/>
    </row>
    <row r="194" ht="14.25" customHeight="1">
      <c r="A194" s="531"/>
      <c r="B194" s="531"/>
      <c r="C194" s="531"/>
      <c r="D194" s="531"/>
      <c r="E194" s="724"/>
      <c r="F194" s="531"/>
      <c r="G194" s="531"/>
      <c r="H194" s="531"/>
      <c r="I194" s="531"/>
      <c r="J194" s="531"/>
      <c r="K194" s="531"/>
      <c r="L194" s="531"/>
      <c r="M194" s="531"/>
      <c r="N194" s="531"/>
      <c r="O194" s="531"/>
      <c r="P194" s="531"/>
      <c r="Q194" s="531"/>
      <c r="R194" s="531"/>
      <c r="S194" s="531"/>
      <c r="T194" s="531"/>
      <c r="U194" s="531"/>
      <c r="V194" s="531"/>
      <c r="W194" s="531"/>
      <c r="X194" s="531"/>
      <c r="Y194" s="531"/>
      <c r="Z194" s="531"/>
    </row>
    <row r="195" ht="14.25" customHeight="1">
      <c r="A195" s="531"/>
      <c r="B195" s="531"/>
      <c r="C195" s="531"/>
      <c r="D195" s="531"/>
      <c r="E195" s="724"/>
      <c r="F195" s="531"/>
      <c r="G195" s="531"/>
      <c r="H195" s="531"/>
      <c r="I195" s="531"/>
      <c r="J195" s="531"/>
      <c r="K195" s="531"/>
      <c r="L195" s="531"/>
      <c r="M195" s="531"/>
      <c r="N195" s="531"/>
      <c r="O195" s="531"/>
      <c r="P195" s="531"/>
      <c r="Q195" s="531"/>
      <c r="R195" s="531"/>
      <c r="S195" s="531"/>
      <c r="T195" s="531"/>
      <c r="U195" s="531"/>
      <c r="V195" s="531"/>
      <c r="W195" s="531"/>
      <c r="X195" s="531"/>
      <c r="Y195" s="531"/>
      <c r="Z195" s="531"/>
    </row>
    <row r="196" ht="14.25" customHeight="1">
      <c r="A196" s="531"/>
      <c r="B196" s="531"/>
      <c r="C196" s="531"/>
      <c r="D196" s="531"/>
      <c r="E196" s="724"/>
      <c r="F196" s="531"/>
      <c r="G196" s="531"/>
      <c r="H196" s="531"/>
      <c r="I196" s="531"/>
      <c r="J196" s="531"/>
      <c r="K196" s="531"/>
      <c r="L196" s="531"/>
      <c r="M196" s="531"/>
      <c r="N196" s="531"/>
      <c r="O196" s="531"/>
      <c r="P196" s="531"/>
      <c r="Q196" s="531"/>
      <c r="R196" s="531"/>
      <c r="S196" s="531"/>
      <c r="T196" s="531"/>
      <c r="U196" s="531"/>
      <c r="V196" s="531"/>
      <c r="W196" s="531"/>
      <c r="X196" s="531"/>
      <c r="Y196" s="531"/>
      <c r="Z196" s="531"/>
    </row>
    <row r="197" ht="14.25" customHeight="1">
      <c r="A197" s="531"/>
      <c r="B197" s="531"/>
      <c r="C197" s="531"/>
      <c r="D197" s="531"/>
      <c r="E197" s="724"/>
      <c r="F197" s="531"/>
      <c r="G197" s="531"/>
      <c r="H197" s="531"/>
      <c r="I197" s="531"/>
      <c r="J197" s="531"/>
      <c r="K197" s="531"/>
      <c r="L197" s="531"/>
      <c r="M197" s="531"/>
      <c r="N197" s="531"/>
      <c r="O197" s="531"/>
      <c r="P197" s="531"/>
      <c r="Q197" s="531"/>
      <c r="R197" s="531"/>
      <c r="S197" s="531"/>
      <c r="T197" s="531"/>
      <c r="U197" s="531"/>
      <c r="V197" s="531"/>
      <c r="W197" s="531"/>
      <c r="X197" s="531"/>
      <c r="Y197" s="531"/>
      <c r="Z197" s="531"/>
    </row>
    <row r="198" ht="14.25" customHeight="1">
      <c r="A198" s="531"/>
      <c r="B198" s="531"/>
      <c r="C198" s="531"/>
      <c r="D198" s="531"/>
      <c r="E198" s="724"/>
      <c r="F198" s="531"/>
      <c r="G198" s="531"/>
      <c r="H198" s="531"/>
      <c r="I198" s="531"/>
      <c r="J198" s="531"/>
      <c r="K198" s="531"/>
      <c r="L198" s="531"/>
      <c r="M198" s="531"/>
      <c r="N198" s="531"/>
      <c r="O198" s="531"/>
      <c r="P198" s="531"/>
      <c r="Q198" s="531"/>
      <c r="R198" s="531"/>
      <c r="S198" s="531"/>
      <c r="T198" s="531"/>
      <c r="U198" s="531"/>
      <c r="V198" s="531"/>
      <c r="W198" s="531"/>
      <c r="X198" s="531"/>
      <c r="Y198" s="531"/>
      <c r="Z198" s="531"/>
    </row>
    <row r="199" ht="14.25" customHeight="1">
      <c r="A199" s="531"/>
      <c r="B199" s="531"/>
      <c r="C199" s="531"/>
      <c r="D199" s="531"/>
      <c r="E199" s="724"/>
      <c r="F199" s="531"/>
      <c r="G199" s="531"/>
      <c r="H199" s="531"/>
      <c r="I199" s="531"/>
      <c r="J199" s="531"/>
      <c r="K199" s="531"/>
      <c r="L199" s="531"/>
      <c r="M199" s="531"/>
      <c r="N199" s="531"/>
      <c r="O199" s="531"/>
      <c r="P199" s="531"/>
      <c r="Q199" s="531"/>
      <c r="R199" s="531"/>
      <c r="S199" s="531"/>
      <c r="T199" s="531"/>
      <c r="U199" s="531"/>
      <c r="V199" s="531"/>
      <c r="W199" s="531"/>
      <c r="X199" s="531"/>
      <c r="Y199" s="531"/>
      <c r="Z199" s="531"/>
    </row>
    <row r="200" ht="14.25" customHeight="1">
      <c r="A200" s="531"/>
      <c r="B200" s="531"/>
      <c r="C200" s="531"/>
      <c r="D200" s="531"/>
      <c r="E200" s="724"/>
      <c r="F200" s="531"/>
      <c r="G200" s="531"/>
      <c r="H200" s="531"/>
      <c r="I200" s="531"/>
      <c r="J200" s="531"/>
      <c r="K200" s="531"/>
      <c r="L200" s="531"/>
      <c r="M200" s="531"/>
      <c r="N200" s="531"/>
      <c r="O200" s="531"/>
      <c r="P200" s="531"/>
      <c r="Q200" s="531"/>
      <c r="R200" s="531"/>
      <c r="S200" s="531"/>
      <c r="T200" s="531"/>
      <c r="U200" s="531"/>
      <c r="V200" s="531"/>
      <c r="W200" s="531"/>
      <c r="X200" s="531"/>
      <c r="Y200" s="531"/>
      <c r="Z200" s="531"/>
    </row>
    <row r="201" ht="14.25" customHeight="1">
      <c r="A201" s="531"/>
      <c r="B201" s="531"/>
      <c r="C201" s="531"/>
      <c r="D201" s="531"/>
      <c r="E201" s="724"/>
      <c r="F201" s="531"/>
      <c r="G201" s="531"/>
      <c r="H201" s="531"/>
      <c r="I201" s="531"/>
      <c r="J201" s="531"/>
      <c r="K201" s="531"/>
      <c r="L201" s="531"/>
      <c r="M201" s="531"/>
      <c r="N201" s="531"/>
      <c r="O201" s="531"/>
      <c r="P201" s="531"/>
      <c r="Q201" s="531"/>
      <c r="R201" s="531"/>
      <c r="S201" s="531"/>
      <c r="T201" s="531"/>
      <c r="U201" s="531"/>
      <c r="V201" s="531"/>
      <c r="W201" s="531"/>
      <c r="X201" s="531"/>
      <c r="Y201" s="531"/>
      <c r="Z201" s="531"/>
    </row>
    <row r="202" ht="14.25" customHeight="1">
      <c r="A202" s="531"/>
      <c r="B202" s="531"/>
      <c r="C202" s="531"/>
      <c r="D202" s="531"/>
      <c r="E202" s="724"/>
      <c r="F202" s="531"/>
      <c r="G202" s="531"/>
      <c r="H202" s="531"/>
      <c r="I202" s="531"/>
      <c r="J202" s="531"/>
      <c r="K202" s="531"/>
      <c r="L202" s="531"/>
      <c r="M202" s="531"/>
      <c r="N202" s="531"/>
      <c r="O202" s="531"/>
      <c r="P202" s="531"/>
      <c r="Q202" s="531"/>
      <c r="R202" s="531"/>
      <c r="S202" s="531"/>
      <c r="T202" s="531"/>
      <c r="U202" s="531"/>
      <c r="V202" s="531"/>
      <c r="W202" s="531"/>
      <c r="X202" s="531"/>
      <c r="Y202" s="531"/>
      <c r="Z202" s="531"/>
    </row>
    <row r="203" ht="14.25" customHeight="1">
      <c r="A203" s="531"/>
      <c r="B203" s="531"/>
      <c r="C203" s="531"/>
      <c r="D203" s="531"/>
      <c r="E203" s="724"/>
      <c r="F203" s="531"/>
      <c r="G203" s="531"/>
      <c r="H203" s="531"/>
      <c r="I203" s="531"/>
      <c r="J203" s="531"/>
      <c r="K203" s="531"/>
      <c r="L203" s="531"/>
      <c r="M203" s="531"/>
      <c r="N203" s="531"/>
      <c r="O203" s="531"/>
      <c r="P203" s="531"/>
      <c r="Q203" s="531"/>
      <c r="R203" s="531"/>
      <c r="S203" s="531"/>
      <c r="T203" s="531"/>
      <c r="U203" s="531"/>
      <c r="V203" s="531"/>
      <c r="W203" s="531"/>
      <c r="X203" s="531"/>
      <c r="Y203" s="531"/>
      <c r="Z203" s="531"/>
    </row>
    <row r="204" ht="14.25" customHeight="1">
      <c r="A204" s="531"/>
      <c r="B204" s="531"/>
      <c r="C204" s="531"/>
      <c r="D204" s="531"/>
      <c r="E204" s="724"/>
      <c r="F204" s="531"/>
      <c r="G204" s="531"/>
      <c r="H204" s="531"/>
      <c r="I204" s="531"/>
      <c r="J204" s="531"/>
      <c r="K204" s="531"/>
      <c r="L204" s="531"/>
      <c r="M204" s="531"/>
      <c r="N204" s="531"/>
      <c r="O204" s="531"/>
      <c r="P204" s="531"/>
      <c r="Q204" s="531"/>
      <c r="R204" s="531"/>
      <c r="S204" s="531"/>
      <c r="T204" s="531"/>
      <c r="U204" s="531"/>
      <c r="V204" s="531"/>
      <c r="W204" s="531"/>
      <c r="X204" s="531"/>
      <c r="Y204" s="531"/>
      <c r="Z204" s="531"/>
    </row>
    <row r="205" ht="14.25" customHeight="1">
      <c r="A205" s="531"/>
      <c r="B205" s="531"/>
      <c r="C205" s="531"/>
      <c r="D205" s="531"/>
      <c r="E205" s="724"/>
      <c r="F205" s="531"/>
      <c r="G205" s="531"/>
      <c r="H205" s="531"/>
      <c r="I205" s="531"/>
      <c r="J205" s="531"/>
      <c r="K205" s="531"/>
      <c r="L205" s="531"/>
      <c r="M205" s="531"/>
      <c r="N205" s="531"/>
      <c r="O205" s="531"/>
      <c r="P205" s="531"/>
      <c r="Q205" s="531"/>
      <c r="R205" s="531"/>
      <c r="S205" s="531"/>
      <c r="T205" s="531"/>
      <c r="U205" s="531"/>
      <c r="V205" s="531"/>
      <c r="W205" s="531"/>
      <c r="X205" s="531"/>
      <c r="Y205" s="531"/>
      <c r="Z205" s="531"/>
    </row>
    <row r="206" ht="14.25" customHeight="1">
      <c r="A206" s="531"/>
      <c r="B206" s="531"/>
      <c r="C206" s="531"/>
      <c r="D206" s="531"/>
      <c r="E206" s="724"/>
      <c r="F206" s="531"/>
      <c r="G206" s="531"/>
      <c r="H206" s="531"/>
      <c r="I206" s="531"/>
      <c r="J206" s="531"/>
      <c r="K206" s="531"/>
      <c r="L206" s="531"/>
      <c r="M206" s="531"/>
      <c r="N206" s="531"/>
      <c r="O206" s="531"/>
      <c r="P206" s="531"/>
      <c r="Q206" s="531"/>
      <c r="R206" s="531"/>
      <c r="S206" s="531"/>
      <c r="T206" s="531"/>
      <c r="U206" s="531"/>
      <c r="V206" s="531"/>
      <c r="W206" s="531"/>
      <c r="X206" s="531"/>
      <c r="Y206" s="531"/>
      <c r="Z206" s="531"/>
    </row>
    <row r="207" ht="14.25" customHeight="1">
      <c r="A207" s="531"/>
      <c r="B207" s="531"/>
      <c r="C207" s="531"/>
      <c r="D207" s="531"/>
      <c r="E207" s="724"/>
      <c r="F207" s="531"/>
      <c r="G207" s="531"/>
      <c r="H207" s="531"/>
      <c r="I207" s="531"/>
      <c r="J207" s="531"/>
      <c r="K207" s="531"/>
      <c r="L207" s="531"/>
      <c r="M207" s="531"/>
      <c r="N207" s="531"/>
      <c r="O207" s="531"/>
      <c r="P207" s="531"/>
      <c r="Q207" s="531"/>
      <c r="R207" s="531"/>
      <c r="S207" s="531"/>
      <c r="T207" s="531"/>
      <c r="U207" s="531"/>
      <c r="V207" s="531"/>
      <c r="W207" s="531"/>
      <c r="X207" s="531"/>
      <c r="Y207" s="531"/>
      <c r="Z207" s="531"/>
    </row>
    <row r="208" ht="14.25" customHeight="1">
      <c r="A208" s="531"/>
      <c r="B208" s="531"/>
      <c r="C208" s="531"/>
      <c r="D208" s="531"/>
      <c r="E208" s="724"/>
      <c r="F208" s="531"/>
      <c r="G208" s="531"/>
      <c r="H208" s="531"/>
      <c r="I208" s="531"/>
      <c r="J208" s="531"/>
      <c r="K208" s="531"/>
      <c r="L208" s="531"/>
      <c r="M208" s="531"/>
      <c r="N208" s="531"/>
      <c r="O208" s="531"/>
      <c r="P208" s="531"/>
      <c r="Q208" s="531"/>
      <c r="R208" s="531"/>
      <c r="S208" s="531"/>
      <c r="T208" s="531"/>
      <c r="U208" s="531"/>
      <c r="V208" s="531"/>
      <c r="W208" s="531"/>
      <c r="X208" s="531"/>
      <c r="Y208" s="531"/>
      <c r="Z208" s="531"/>
    </row>
    <row r="209" ht="14.25" customHeight="1">
      <c r="A209" s="531"/>
      <c r="B209" s="531"/>
      <c r="C209" s="531"/>
      <c r="D209" s="531"/>
      <c r="E209" s="724"/>
      <c r="F209" s="531"/>
      <c r="G209" s="531"/>
      <c r="H209" s="531"/>
      <c r="I209" s="531"/>
      <c r="J209" s="531"/>
      <c r="K209" s="531"/>
      <c r="L209" s="531"/>
      <c r="M209" s="531"/>
      <c r="N209" s="531"/>
      <c r="O209" s="531"/>
      <c r="P209" s="531"/>
      <c r="Q209" s="531"/>
      <c r="R209" s="531"/>
      <c r="S209" s="531"/>
      <c r="T209" s="531"/>
      <c r="U209" s="531"/>
      <c r="V209" s="531"/>
      <c r="W209" s="531"/>
      <c r="X209" s="531"/>
      <c r="Y209" s="531"/>
      <c r="Z209" s="531"/>
    </row>
    <row r="210" ht="14.25" customHeight="1">
      <c r="A210" s="531"/>
      <c r="B210" s="531"/>
      <c r="C210" s="531"/>
      <c r="D210" s="531"/>
      <c r="E210" s="724"/>
      <c r="F210" s="531"/>
      <c r="G210" s="531"/>
      <c r="H210" s="531"/>
      <c r="I210" s="531"/>
      <c r="J210" s="531"/>
      <c r="K210" s="531"/>
      <c r="L210" s="531"/>
      <c r="M210" s="531"/>
      <c r="N210" s="531"/>
      <c r="O210" s="531"/>
      <c r="P210" s="531"/>
      <c r="Q210" s="531"/>
      <c r="R210" s="531"/>
      <c r="S210" s="531"/>
      <c r="T210" s="531"/>
      <c r="U210" s="531"/>
      <c r="V210" s="531"/>
      <c r="W210" s="531"/>
      <c r="X210" s="531"/>
      <c r="Y210" s="531"/>
      <c r="Z210" s="531"/>
    </row>
    <row r="211" ht="14.25" customHeight="1">
      <c r="A211" s="531"/>
      <c r="B211" s="531"/>
      <c r="C211" s="531"/>
      <c r="D211" s="531"/>
      <c r="E211" s="724"/>
      <c r="F211" s="531"/>
      <c r="G211" s="531"/>
      <c r="H211" s="531"/>
      <c r="I211" s="531"/>
      <c r="J211" s="531"/>
      <c r="K211" s="531"/>
      <c r="L211" s="531"/>
      <c r="M211" s="531"/>
      <c r="N211" s="531"/>
      <c r="O211" s="531"/>
      <c r="P211" s="531"/>
      <c r="Q211" s="531"/>
      <c r="R211" s="531"/>
      <c r="S211" s="531"/>
      <c r="T211" s="531"/>
      <c r="U211" s="531"/>
      <c r="V211" s="531"/>
      <c r="W211" s="531"/>
      <c r="X211" s="531"/>
      <c r="Y211" s="531"/>
      <c r="Z211" s="531"/>
    </row>
    <row r="212" ht="14.25" customHeight="1">
      <c r="A212" s="531"/>
      <c r="B212" s="531"/>
      <c r="C212" s="531"/>
      <c r="D212" s="531"/>
      <c r="E212" s="724"/>
      <c r="F212" s="531"/>
      <c r="G212" s="531"/>
      <c r="H212" s="531"/>
      <c r="I212" s="531"/>
      <c r="J212" s="531"/>
      <c r="K212" s="531"/>
      <c r="L212" s="531"/>
      <c r="M212" s="531"/>
      <c r="N212" s="531"/>
      <c r="O212" s="531"/>
      <c r="P212" s="531"/>
      <c r="Q212" s="531"/>
      <c r="R212" s="531"/>
      <c r="S212" s="531"/>
      <c r="T212" s="531"/>
      <c r="U212" s="531"/>
      <c r="V212" s="531"/>
      <c r="W212" s="531"/>
      <c r="X212" s="531"/>
      <c r="Y212" s="531"/>
      <c r="Z212" s="531"/>
    </row>
    <row r="213" ht="14.25" customHeight="1">
      <c r="A213" s="531"/>
      <c r="B213" s="531"/>
      <c r="C213" s="531"/>
      <c r="D213" s="531"/>
      <c r="E213" s="724"/>
      <c r="F213" s="531"/>
      <c r="G213" s="531"/>
      <c r="H213" s="531"/>
      <c r="I213" s="531"/>
      <c r="J213" s="531"/>
      <c r="K213" s="531"/>
      <c r="L213" s="531"/>
      <c r="M213" s="531"/>
      <c r="N213" s="531"/>
      <c r="O213" s="531"/>
      <c r="P213" s="531"/>
      <c r="Q213" s="531"/>
      <c r="R213" s="531"/>
      <c r="S213" s="531"/>
      <c r="T213" s="531"/>
      <c r="U213" s="531"/>
      <c r="V213" s="531"/>
      <c r="W213" s="531"/>
      <c r="X213" s="531"/>
      <c r="Y213" s="531"/>
      <c r="Z213" s="531"/>
    </row>
    <row r="214" ht="14.25" customHeight="1">
      <c r="A214" s="531"/>
      <c r="B214" s="531"/>
      <c r="C214" s="531"/>
      <c r="D214" s="531"/>
      <c r="E214" s="724"/>
      <c r="F214" s="531"/>
      <c r="G214" s="531"/>
      <c r="H214" s="531"/>
      <c r="I214" s="531"/>
      <c r="J214" s="531"/>
      <c r="K214" s="531"/>
      <c r="L214" s="531"/>
      <c r="M214" s="531"/>
      <c r="N214" s="531"/>
      <c r="O214" s="531"/>
      <c r="P214" s="531"/>
      <c r="Q214" s="531"/>
      <c r="R214" s="531"/>
      <c r="S214" s="531"/>
      <c r="T214" s="531"/>
      <c r="U214" s="531"/>
      <c r="V214" s="531"/>
      <c r="W214" s="531"/>
      <c r="X214" s="531"/>
      <c r="Y214" s="531"/>
      <c r="Z214" s="531"/>
    </row>
    <row r="215" ht="14.25" customHeight="1">
      <c r="A215" s="531"/>
      <c r="B215" s="531"/>
      <c r="C215" s="531"/>
      <c r="D215" s="531"/>
      <c r="E215" s="724"/>
      <c r="F215" s="531"/>
      <c r="G215" s="531"/>
      <c r="H215" s="531"/>
      <c r="I215" s="531"/>
      <c r="J215" s="531"/>
      <c r="K215" s="531"/>
      <c r="L215" s="531"/>
      <c r="M215" s="531"/>
      <c r="N215" s="531"/>
      <c r="O215" s="531"/>
      <c r="P215" s="531"/>
      <c r="Q215" s="531"/>
      <c r="R215" s="531"/>
      <c r="S215" s="531"/>
      <c r="T215" s="531"/>
      <c r="U215" s="531"/>
      <c r="V215" s="531"/>
      <c r="W215" s="531"/>
      <c r="X215" s="531"/>
      <c r="Y215" s="531"/>
      <c r="Z215" s="531"/>
    </row>
    <row r="216" ht="14.25" customHeight="1">
      <c r="A216" s="531"/>
      <c r="B216" s="531"/>
      <c r="C216" s="531"/>
      <c r="D216" s="531"/>
      <c r="E216" s="724"/>
      <c r="F216" s="531"/>
      <c r="G216" s="531"/>
      <c r="H216" s="531"/>
      <c r="I216" s="531"/>
      <c r="J216" s="531"/>
      <c r="K216" s="531"/>
      <c r="L216" s="531"/>
      <c r="M216" s="531"/>
      <c r="N216" s="531"/>
      <c r="O216" s="531"/>
      <c r="P216" s="531"/>
      <c r="Q216" s="531"/>
      <c r="R216" s="531"/>
      <c r="S216" s="531"/>
      <c r="T216" s="531"/>
      <c r="U216" s="531"/>
      <c r="V216" s="531"/>
      <c r="W216" s="531"/>
      <c r="X216" s="531"/>
      <c r="Y216" s="531"/>
      <c r="Z216" s="531"/>
    </row>
    <row r="217" ht="14.25" customHeight="1">
      <c r="A217" s="531"/>
      <c r="B217" s="531"/>
      <c r="C217" s="531"/>
      <c r="D217" s="531"/>
      <c r="E217" s="724"/>
      <c r="F217" s="531"/>
      <c r="G217" s="531"/>
      <c r="H217" s="531"/>
      <c r="I217" s="531"/>
      <c r="J217" s="531"/>
      <c r="K217" s="531"/>
      <c r="L217" s="531"/>
      <c r="M217" s="531"/>
      <c r="N217" s="531"/>
      <c r="O217" s="531"/>
      <c r="P217" s="531"/>
      <c r="Q217" s="531"/>
      <c r="R217" s="531"/>
      <c r="S217" s="531"/>
      <c r="T217" s="531"/>
      <c r="U217" s="531"/>
      <c r="V217" s="531"/>
      <c r="W217" s="531"/>
      <c r="X217" s="531"/>
      <c r="Y217" s="531"/>
      <c r="Z217" s="531"/>
    </row>
    <row r="218" ht="14.25" customHeight="1">
      <c r="A218" s="531"/>
      <c r="B218" s="531"/>
      <c r="C218" s="531"/>
      <c r="D218" s="531"/>
      <c r="E218" s="724"/>
      <c r="F218" s="531"/>
      <c r="G218" s="531"/>
      <c r="H218" s="531"/>
      <c r="I218" s="531"/>
      <c r="J218" s="531"/>
      <c r="K218" s="531"/>
      <c r="L218" s="531"/>
      <c r="M218" s="531"/>
      <c r="N218" s="531"/>
      <c r="O218" s="531"/>
      <c r="P218" s="531"/>
      <c r="Q218" s="531"/>
      <c r="R218" s="531"/>
      <c r="S218" s="531"/>
      <c r="T218" s="531"/>
      <c r="U218" s="531"/>
      <c r="V218" s="531"/>
      <c r="W218" s="531"/>
      <c r="X218" s="531"/>
      <c r="Y218" s="531"/>
      <c r="Z218" s="531"/>
    </row>
    <row r="219" ht="14.25" customHeight="1">
      <c r="A219" s="531"/>
      <c r="B219" s="531"/>
      <c r="C219" s="531"/>
      <c r="D219" s="531"/>
      <c r="E219" s="724"/>
      <c r="F219" s="531"/>
      <c r="G219" s="531"/>
      <c r="H219" s="531"/>
      <c r="I219" s="531"/>
      <c r="J219" s="531"/>
      <c r="K219" s="531"/>
      <c r="L219" s="531"/>
      <c r="M219" s="531"/>
      <c r="N219" s="531"/>
      <c r="O219" s="531"/>
      <c r="P219" s="531"/>
      <c r="Q219" s="531"/>
      <c r="R219" s="531"/>
      <c r="S219" s="531"/>
      <c r="T219" s="531"/>
      <c r="U219" s="531"/>
      <c r="V219" s="531"/>
      <c r="W219" s="531"/>
      <c r="X219" s="531"/>
      <c r="Y219" s="531"/>
      <c r="Z219" s="531"/>
    </row>
    <row r="220" ht="14.25" customHeight="1">
      <c r="A220" s="531"/>
      <c r="B220" s="531"/>
      <c r="C220" s="531"/>
      <c r="D220" s="531"/>
      <c r="E220" s="724"/>
      <c r="F220" s="531"/>
      <c r="G220" s="531"/>
      <c r="H220" s="531"/>
      <c r="I220" s="531"/>
      <c r="J220" s="531"/>
      <c r="K220" s="531"/>
      <c r="L220" s="531"/>
      <c r="M220" s="531"/>
      <c r="N220" s="531"/>
      <c r="O220" s="531"/>
      <c r="P220" s="531"/>
      <c r="Q220" s="531"/>
      <c r="R220" s="531"/>
      <c r="S220" s="531"/>
      <c r="T220" s="531"/>
      <c r="U220" s="531"/>
      <c r="V220" s="531"/>
      <c r="W220" s="531"/>
      <c r="X220" s="531"/>
      <c r="Y220" s="531"/>
      <c r="Z220" s="531"/>
    </row>
    <row r="221" ht="14.25" customHeight="1">
      <c r="A221" s="531"/>
      <c r="B221" s="531"/>
      <c r="C221" s="531"/>
      <c r="D221" s="531"/>
      <c r="E221" s="724"/>
      <c r="F221" s="531"/>
      <c r="G221" s="531"/>
      <c r="H221" s="531"/>
      <c r="I221" s="531"/>
      <c r="J221" s="531"/>
      <c r="K221" s="531"/>
      <c r="L221" s="531"/>
      <c r="M221" s="531"/>
      <c r="N221" s="531"/>
      <c r="O221" s="531"/>
      <c r="P221" s="531"/>
      <c r="Q221" s="531"/>
      <c r="R221" s="531"/>
      <c r="S221" s="531"/>
      <c r="T221" s="531"/>
      <c r="U221" s="531"/>
      <c r="V221" s="531"/>
      <c r="W221" s="531"/>
      <c r="X221" s="531"/>
      <c r="Y221" s="531"/>
      <c r="Z221" s="531"/>
    </row>
    <row r="222" ht="14.25" customHeight="1">
      <c r="A222" s="531"/>
      <c r="B222" s="531"/>
      <c r="C222" s="531"/>
      <c r="D222" s="531"/>
      <c r="E222" s="724"/>
      <c r="F222" s="531"/>
      <c r="G222" s="531"/>
      <c r="H222" s="531"/>
      <c r="I222" s="531"/>
      <c r="J222" s="531"/>
      <c r="K222" s="531"/>
      <c r="L222" s="531"/>
      <c r="M222" s="531"/>
      <c r="N222" s="531"/>
      <c r="O222" s="531"/>
      <c r="P222" s="531"/>
      <c r="Q222" s="531"/>
      <c r="R222" s="531"/>
      <c r="S222" s="531"/>
      <c r="T222" s="531"/>
      <c r="U222" s="531"/>
      <c r="V222" s="531"/>
      <c r="W222" s="531"/>
      <c r="X222" s="531"/>
      <c r="Y222" s="531"/>
      <c r="Z222" s="531"/>
    </row>
    <row r="223" ht="14.25" customHeight="1">
      <c r="A223" s="531"/>
      <c r="B223" s="531"/>
      <c r="C223" s="531"/>
      <c r="D223" s="531"/>
      <c r="E223" s="724"/>
      <c r="F223" s="531"/>
      <c r="G223" s="531"/>
      <c r="H223" s="531"/>
      <c r="I223" s="531"/>
      <c r="J223" s="531"/>
      <c r="K223" s="531"/>
      <c r="L223" s="531"/>
      <c r="M223" s="531"/>
      <c r="N223" s="531"/>
      <c r="O223" s="531"/>
      <c r="P223" s="531"/>
      <c r="Q223" s="531"/>
      <c r="R223" s="531"/>
      <c r="S223" s="531"/>
      <c r="T223" s="531"/>
      <c r="U223" s="531"/>
      <c r="V223" s="531"/>
      <c r="W223" s="531"/>
      <c r="X223" s="531"/>
      <c r="Y223" s="531"/>
      <c r="Z223" s="531"/>
    </row>
    <row r="224" ht="14.25" customHeight="1">
      <c r="A224" s="531"/>
      <c r="B224" s="531"/>
      <c r="C224" s="531"/>
      <c r="D224" s="531"/>
      <c r="E224" s="724"/>
      <c r="F224" s="531"/>
      <c r="G224" s="531"/>
      <c r="H224" s="531"/>
      <c r="I224" s="531"/>
      <c r="J224" s="531"/>
      <c r="K224" s="531"/>
      <c r="L224" s="531"/>
      <c r="M224" s="531"/>
      <c r="N224" s="531"/>
      <c r="O224" s="531"/>
      <c r="P224" s="531"/>
      <c r="Q224" s="531"/>
      <c r="R224" s="531"/>
      <c r="S224" s="531"/>
      <c r="T224" s="531"/>
      <c r="U224" s="531"/>
      <c r="V224" s="531"/>
      <c r="W224" s="531"/>
      <c r="X224" s="531"/>
      <c r="Y224" s="531"/>
      <c r="Z224" s="531"/>
    </row>
    <row r="225" ht="14.25" customHeight="1">
      <c r="A225" s="531"/>
      <c r="B225" s="531"/>
      <c r="C225" s="531"/>
      <c r="D225" s="531"/>
      <c r="E225" s="724"/>
      <c r="F225" s="531"/>
      <c r="G225" s="531"/>
      <c r="H225" s="531"/>
      <c r="I225" s="531"/>
      <c r="J225" s="531"/>
      <c r="K225" s="531"/>
      <c r="L225" s="531"/>
      <c r="M225" s="531"/>
      <c r="N225" s="531"/>
      <c r="O225" s="531"/>
      <c r="P225" s="531"/>
      <c r="Q225" s="531"/>
      <c r="R225" s="531"/>
      <c r="S225" s="531"/>
      <c r="T225" s="531"/>
      <c r="U225" s="531"/>
      <c r="V225" s="531"/>
      <c r="W225" s="531"/>
      <c r="X225" s="531"/>
      <c r="Y225" s="531"/>
      <c r="Z225" s="531"/>
    </row>
    <row r="226" ht="14.25" customHeight="1">
      <c r="A226" s="531"/>
      <c r="B226" s="531"/>
      <c r="C226" s="531"/>
      <c r="D226" s="531"/>
      <c r="E226" s="724"/>
      <c r="F226" s="531"/>
      <c r="G226" s="531"/>
      <c r="H226" s="531"/>
      <c r="I226" s="531"/>
      <c r="J226" s="531"/>
      <c r="K226" s="531"/>
      <c r="L226" s="531"/>
      <c r="M226" s="531"/>
      <c r="N226" s="531"/>
      <c r="O226" s="531"/>
      <c r="P226" s="531"/>
      <c r="Q226" s="531"/>
      <c r="R226" s="531"/>
      <c r="S226" s="531"/>
      <c r="T226" s="531"/>
      <c r="U226" s="531"/>
      <c r="V226" s="531"/>
      <c r="W226" s="531"/>
      <c r="X226" s="531"/>
      <c r="Y226" s="531"/>
      <c r="Z226" s="531"/>
    </row>
    <row r="227" ht="14.25" customHeight="1">
      <c r="A227" s="531"/>
      <c r="B227" s="531"/>
      <c r="C227" s="531"/>
      <c r="D227" s="531"/>
      <c r="E227" s="724"/>
      <c r="F227" s="531"/>
      <c r="G227" s="531"/>
      <c r="H227" s="531"/>
      <c r="I227" s="531"/>
      <c r="J227" s="531"/>
      <c r="K227" s="531"/>
      <c r="L227" s="531"/>
      <c r="M227" s="531"/>
      <c r="N227" s="531"/>
      <c r="O227" s="531"/>
      <c r="P227" s="531"/>
      <c r="Q227" s="531"/>
      <c r="R227" s="531"/>
      <c r="S227" s="531"/>
      <c r="T227" s="531"/>
      <c r="U227" s="531"/>
      <c r="V227" s="531"/>
      <c r="W227" s="531"/>
      <c r="X227" s="531"/>
      <c r="Y227" s="531"/>
      <c r="Z227" s="531"/>
    </row>
    <row r="228" ht="14.25" customHeight="1">
      <c r="A228" s="531"/>
      <c r="B228" s="531"/>
      <c r="C228" s="531"/>
      <c r="D228" s="531"/>
      <c r="E228" s="724"/>
      <c r="F228" s="531"/>
      <c r="G228" s="531"/>
      <c r="H228" s="531"/>
      <c r="I228" s="531"/>
      <c r="J228" s="531"/>
      <c r="K228" s="531"/>
      <c r="L228" s="531"/>
      <c r="M228" s="531"/>
      <c r="N228" s="531"/>
      <c r="O228" s="531"/>
      <c r="P228" s="531"/>
      <c r="Q228" s="531"/>
      <c r="R228" s="531"/>
      <c r="S228" s="531"/>
      <c r="T228" s="531"/>
      <c r="U228" s="531"/>
      <c r="V228" s="531"/>
      <c r="W228" s="531"/>
      <c r="X228" s="531"/>
      <c r="Y228" s="531"/>
      <c r="Z228" s="531"/>
    </row>
    <row r="229" ht="14.25" customHeight="1">
      <c r="A229" s="531"/>
      <c r="B229" s="531"/>
      <c r="C229" s="531"/>
      <c r="D229" s="531"/>
      <c r="E229" s="724"/>
      <c r="F229" s="531"/>
      <c r="G229" s="531"/>
      <c r="H229" s="531"/>
      <c r="I229" s="531"/>
      <c r="J229" s="531"/>
      <c r="K229" s="531"/>
      <c r="L229" s="531"/>
      <c r="M229" s="531"/>
      <c r="N229" s="531"/>
      <c r="O229" s="531"/>
      <c r="P229" s="531"/>
      <c r="Q229" s="531"/>
      <c r="R229" s="531"/>
      <c r="S229" s="531"/>
      <c r="T229" s="531"/>
      <c r="U229" s="531"/>
      <c r="V229" s="531"/>
      <c r="W229" s="531"/>
      <c r="X229" s="531"/>
      <c r="Y229" s="531"/>
      <c r="Z229" s="531"/>
    </row>
    <row r="230" ht="14.25" customHeight="1">
      <c r="A230" s="531"/>
      <c r="B230" s="531"/>
      <c r="C230" s="531"/>
      <c r="D230" s="531"/>
      <c r="E230" s="724"/>
      <c r="F230" s="531"/>
      <c r="G230" s="531"/>
      <c r="H230" s="531"/>
      <c r="I230" s="531"/>
      <c r="J230" s="531"/>
      <c r="K230" s="531"/>
      <c r="L230" s="531"/>
      <c r="M230" s="531"/>
      <c r="N230" s="531"/>
      <c r="O230" s="531"/>
      <c r="P230" s="531"/>
      <c r="Q230" s="531"/>
      <c r="R230" s="531"/>
      <c r="S230" s="531"/>
      <c r="T230" s="531"/>
      <c r="U230" s="531"/>
      <c r="V230" s="531"/>
      <c r="W230" s="531"/>
      <c r="X230" s="531"/>
      <c r="Y230" s="531"/>
      <c r="Z230" s="531"/>
    </row>
    <row r="231" ht="14.25" customHeight="1">
      <c r="A231" s="531"/>
      <c r="B231" s="531"/>
      <c r="C231" s="531"/>
      <c r="D231" s="531"/>
      <c r="E231" s="724"/>
      <c r="F231" s="531"/>
      <c r="G231" s="531"/>
      <c r="H231" s="531"/>
      <c r="I231" s="531"/>
      <c r="J231" s="531"/>
      <c r="K231" s="531"/>
      <c r="L231" s="531"/>
      <c r="M231" s="531"/>
      <c r="N231" s="531"/>
      <c r="O231" s="531"/>
      <c r="P231" s="531"/>
      <c r="Q231" s="531"/>
      <c r="R231" s="531"/>
      <c r="S231" s="531"/>
      <c r="T231" s="531"/>
      <c r="U231" s="531"/>
      <c r="V231" s="531"/>
      <c r="W231" s="531"/>
      <c r="X231" s="531"/>
      <c r="Y231" s="531"/>
      <c r="Z231" s="531"/>
    </row>
    <row r="232" ht="14.25" customHeight="1">
      <c r="A232" s="531"/>
      <c r="B232" s="531"/>
      <c r="C232" s="531"/>
      <c r="D232" s="531"/>
      <c r="E232" s="724"/>
      <c r="F232" s="531"/>
      <c r="G232" s="531"/>
      <c r="H232" s="531"/>
      <c r="I232" s="531"/>
      <c r="J232" s="531"/>
      <c r="K232" s="531"/>
      <c r="L232" s="531"/>
      <c r="M232" s="531"/>
      <c r="N232" s="531"/>
      <c r="O232" s="531"/>
      <c r="P232" s="531"/>
      <c r="Q232" s="531"/>
      <c r="R232" s="531"/>
      <c r="S232" s="531"/>
      <c r="T232" s="531"/>
      <c r="U232" s="531"/>
      <c r="V232" s="531"/>
      <c r="W232" s="531"/>
      <c r="X232" s="531"/>
      <c r="Y232" s="531"/>
      <c r="Z232" s="531"/>
    </row>
    <row r="233" ht="14.25" customHeight="1">
      <c r="A233" s="531"/>
      <c r="B233" s="531"/>
      <c r="C233" s="531"/>
      <c r="D233" s="531"/>
      <c r="E233" s="724"/>
      <c r="F233" s="531"/>
      <c r="G233" s="531"/>
      <c r="H233" s="531"/>
      <c r="I233" s="531"/>
      <c r="J233" s="531"/>
      <c r="K233" s="531"/>
      <c r="L233" s="531"/>
      <c r="M233" s="531"/>
      <c r="N233" s="531"/>
      <c r="O233" s="531"/>
      <c r="P233" s="531"/>
      <c r="Q233" s="531"/>
      <c r="R233" s="531"/>
      <c r="S233" s="531"/>
      <c r="T233" s="531"/>
      <c r="U233" s="531"/>
      <c r="V233" s="531"/>
      <c r="W233" s="531"/>
      <c r="X233" s="531"/>
      <c r="Y233" s="531"/>
      <c r="Z233" s="531"/>
    </row>
    <row r="234" ht="14.25" customHeight="1">
      <c r="A234" s="531"/>
      <c r="B234" s="531"/>
      <c r="C234" s="531"/>
      <c r="D234" s="531"/>
      <c r="E234" s="724"/>
      <c r="F234" s="531"/>
      <c r="G234" s="531"/>
      <c r="H234" s="531"/>
      <c r="I234" s="531"/>
      <c r="J234" s="531"/>
      <c r="K234" s="531"/>
      <c r="L234" s="531"/>
      <c r="M234" s="531"/>
      <c r="N234" s="531"/>
      <c r="O234" s="531"/>
      <c r="P234" s="531"/>
      <c r="Q234" s="531"/>
      <c r="R234" s="531"/>
      <c r="S234" s="531"/>
      <c r="T234" s="531"/>
      <c r="U234" s="531"/>
      <c r="V234" s="531"/>
      <c r="W234" s="531"/>
      <c r="X234" s="531"/>
      <c r="Y234" s="531"/>
      <c r="Z234" s="531"/>
    </row>
    <row r="235" ht="14.25" customHeight="1">
      <c r="A235" s="531"/>
      <c r="B235" s="531"/>
      <c r="C235" s="531"/>
      <c r="D235" s="531"/>
      <c r="E235" s="724"/>
      <c r="F235" s="531"/>
      <c r="G235" s="531"/>
      <c r="H235" s="531"/>
      <c r="I235" s="531"/>
      <c r="J235" s="531"/>
      <c r="K235" s="531"/>
      <c r="L235" s="531"/>
      <c r="M235" s="531"/>
      <c r="N235" s="531"/>
      <c r="O235" s="531"/>
      <c r="P235" s="531"/>
      <c r="Q235" s="531"/>
      <c r="R235" s="531"/>
      <c r="S235" s="531"/>
      <c r="T235" s="531"/>
      <c r="U235" s="531"/>
      <c r="V235" s="531"/>
      <c r="W235" s="531"/>
      <c r="X235" s="531"/>
      <c r="Y235" s="531"/>
      <c r="Z235" s="531"/>
    </row>
    <row r="236" ht="14.25" customHeight="1">
      <c r="A236" s="531"/>
      <c r="B236" s="531"/>
      <c r="C236" s="531"/>
      <c r="D236" s="531"/>
      <c r="E236" s="724"/>
      <c r="F236" s="531"/>
      <c r="G236" s="531"/>
      <c r="H236" s="531"/>
      <c r="I236" s="531"/>
      <c r="J236" s="531"/>
      <c r="K236" s="531"/>
      <c r="L236" s="531"/>
      <c r="M236" s="531"/>
      <c r="N236" s="531"/>
      <c r="O236" s="531"/>
      <c r="P236" s="531"/>
      <c r="Q236" s="531"/>
      <c r="R236" s="531"/>
      <c r="S236" s="531"/>
      <c r="T236" s="531"/>
      <c r="U236" s="531"/>
      <c r="V236" s="531"/>
      <c r="W236" s="531"/>
      <c r="X236" s="531"/>
      <c r="Y236" s="531"/>
      <c r="Z236" s="531"/>
    </row>
    <row r="237" ht="14.25" customHeight="1">
      <c r="A237" s="531"/>
      <c r="B237" s="531"/>
      <c r="C237" s="531"/>
      <c r="D237" s="531"/>
      <c r="E237" s="724"/>
      <c r="F237" s="531"/>
      <c r="G237" s="531"/>
      <c r="H237" s="531"/>
      <c r="I237" s="531"/>
      <c r="J237" s="531"/>
      <c r="K237" s="531"/>
      <c r="L237" s="531"/>
      <c r="M237" s="531"/>
      <c r="N237" s="531"/>
      <c r="O237" s="531"/>
      <c r="P237" s="531"/>
      <c r="Q237" s="531"/>
      <c r="R237" s="531"/>
      <c r="S237" s="531"/>
      <c r="T237" s="531"/>
      <c r="U237" s="531"/>
      <c r="V237" s="531"/>
      <c r="W237" s="531"/>
      <c r="X237" s="531"/>
      <c r="Y237" s="531"/>
      <c r="Z237" s="531"/>
    </row>
    <row r="238" ht="14.25" customHeight="1">
      <c r="A238" s="531"/>
      <c r="B238" s="531"/>
      <c r="C238" s="531"/>
      <c r="D238" s="531"/>
      <c r="E238" s="724"/>
      <c r="F238" s="531"/>
      <c r="G238" s="531"/>
      <c r="H238" s="531"/>
      <c r="I238" s="531"/>
      <c r="J238" s="531"/>
      <c r="K238" s="531"/>
      <c r="L238" s="531"/>
      <c r="M238" s="531"/>
      <c r="N238" s="531"/>
      <c r="O238" s="531"/>
      <c r="P238" s="531"/>
      <c r="Q238" s="531"/>
      <c r="R238" s="531"/>
      <c r="S238" s="531"/>
      <c r="T238" s="531"/>
      <c r="U238" s="531"/>
      <c r="V238" s="531"/>
      <c r="W238" s="531"/>
      <c r="X238" s="531"/>
      <c r="Y238" s="531"/>
      <c r="Z238" s="531"/>
    </row>
    <row r="239" ht="14.25" customHeight="1">
      <c r="A239" s="531"/>
      <c r="B239" s="531"/>
      <c r="C239" s="531"/>
      <c r="D239" s="531"/>
      <c r="E239" s="724"/>
      <c r="F239" s="531"/>
      <c r="G239" s="531"/>
      <c r="H239" s="531"/>
      <c r="I239" s="531"/>
      <c r="J239" s="531"/>
      <c r="K239" s="531"/>
      <c r="L239" s="531"/>
      <c r="M239" s="531"/>
      <c r="N239" s="531"/>
      <c r="O239" s="531"/>
      <c r="P239" s="531"/>
      <c r="Q239" s="531"/>
      <c r="R239" s="531"/>
      <c r="S239" s="531"/>
      <c r="T239" s="531"/>
      <c r="U239" s="531"/>
      <c r="V239" s="531"/>
      <c r="W239" s="531"/>
      <c r="X239" s="531"/>
      <c r="Y239" s="531"/>
      <c r="Z239" s="531"/>
    </row>
    <row r="240" ht="14.25" customHeight="1">
      <c r="A240" s="531"/>
      <c r="B240" s="531"/>
      <c r="C240" s="531"/>
      <c r="D240" s="531"/>
      <c r="E240" s="724"/>
      <c r="F240" s="531"/>
      <c r="G240" s="531"/>
      <c r="H240" s="531"/>
      <c r="I240" s="531"/>
      <c r="J240" s="531"/>
      <c r="K240" s="531"/>
      <c r="L240" s="531"/>
      <c r="M240" s="531"/>
      <c r="N240" s="531"/>
      <c r="O240" s="531"/>
      <c r="P240" s="531"/>
      <c r="Q240" s="531"/>
      <c r="R240" s="531"/>
      <c r="S240" s="531"/>
      <c r="T240" s="531"/>
      <c r="U240" s="531"/>
      <c r="V240" s="531"/>
      <c r="W240" s="531"/>
      <c r="X240" s="531"/>
      <c r="Y240" s="531"/>
      <c r="Z240" s="531"/>
    </row>
    <row r="241" ht="14.25" customHeight="1">
      <c r="A241" s="531"/>
      <c r="B241" s="531"/>
      <c r="C241" s="531"/>
      <c r="D241" s="531"/>
      <c r="E241" s="724"/>
      <c r="F241" s="531"/>
      <c r="G241" s="531"/>
      <c r="H241" s="531"/>
      <c r="I241" s="531"/>
      <c r="J241" s="531"/>
      <c r="K241" s="531"/>
      <c r="L241" s="531"/>
      <c r="M241" s="531"/>
      <c r="N241" s="531"/>
      <c r="O241" s="531"/>
      <c r="P241" s="531"/>
      <c r="Q241" s="531"/>
      <c r="R241" s="531"/>
      <c r="S241" s="531"/>
      <c r="T241" s="531"/>
      <c r="U241" s="531"/>
      <c r="V241" s="531"/>
      <c r="W241" s="531"/>
      <c r="X241" s="531"/>
      <c r="Y241" s="531"/>
      <c r="Z241" s="531"/>
    </row>
    <row r="242" ht="14.25" customHeight="1">
      <c r="A242" s="531"/>
      <c r="B242" s="531"/>
      <c r="C242" s="531"/>
      <c r="D242" s="531"/>
      <c r="E242" s="724"/>
      <c r="F242" s="531"/>
      <c r="G242" s="531"/>
      <c r="H242" s="531"/>
      <c r="I242" s="531"/>
      <c r="J242" s="531"/>
      <c r="K242" s="531"/>
      <c r="L242" s="531"/>
      <c r="M242" s="531"/>
      <c r="N242" s="531"/>
      <c r="O242" s="531"/>
      <c r="P242" s="531"/>
      <c r="Q242" s="531"/>
      <c r="R242" s="531"/>
      <c r="S242" s="531"/>
      <c r="T242" s="531"/>
      <c r="U242" s="531"/>
      <c r="V242" s="531"/>
      <c r="W242" s="531"/>
      <c r="X242" s="531"/>
      <c r="Y242" s="531"/>
      <c r="Z242" s="531"/>
    </row>
    <row r="243" ht="14.25" customHeight="1">
      <c r="A243" s="531"/>
      <c r="B243" s="531"/>
      <c r="C243" s="531"/>
      <c r="D243" s="531"/>
      <c r="E243" s="724"/>
      <c r="F243" s="531"/>
      <c r="G243" s="531"/>
      <c r="H243" s="531"/>
      <c r="I243" s="531"/>
      <c r="J243" s="531"/>
      <c r="K243" s="531"/>
      <c r="L243" s="531"/>
      <c r="M243" s="531"/>
      <c r="N243" s="531"/>
      <c r="O243" s="531"/>
      <c r="P243" s="531"/>
      <c r="Q243" s="531"/>
      <c r="R243" s="531"/>
      <c r="S243" s="531"/>
      <c r="T243" s="531"/>
      <c r="U243" s="531"/>
      <c r="V243" s="531"/>
      <c r="W243" s="531"/>
      <c r="X243" s="531"/>
      <c r="Y243" s="531"/>
      <c r="Z243" s="531"/>
    </row>
    <row r="244" ht="14.25" customHeight="1">
      <c r="A244" s="531"/>
      <c r="B244" s="531"/>
      <c r="C244" s="531"/>
      <c r="D244" s="531"/>
      <c r="E244" s="724"/>
      <c r="F244" s="531"/>
      <c r="G244" s="531"/>
      <c r="H244" s="531"/>
      <c r="I244" s="531"/>
      <c r="J244" s="531"/>
      <c r="K244" s="531"/>
      <c r="L244" s="531"/>
      <c r="M244" s="531"/>
      <c r="N244" s="531"/>
      <c r="O244" s="531"/>
      <c r="P244" s="531"/>
      <c r="Q244" s="531"/>
      <c r="R244" s="531"/>
      <c r="S244" s="531"/>
      <c r="T244" s="531"/>
      <c r="U244" s="531"/>
      <c r="V244" s="531"/>
      <c r="W244" s="531"/>
      <c r="X244" s="531"/>
      <c r="Y244" s="531"/>
      <c r="Z244" s="531"/>
    </row>
    <row r="245" ht="14.25" customHeight="1">
      <c r="A245" s="531"/>
      <c r="B245" s="531"/>
      <c r="C245" s="531"/>
      <c r="D245" s="531"/>
      <c r="E245" s="724"/>
      <c r="F245" s="531"/>
      <c r="G245" s="531"/>
      <c r="H245" s="531"/>
      <c r="I245" s="531"/>
      <c r="J245" s="531"/>
      <c r="K245" s="531"/>
      <c r="L245" s="531"/>
      <c r="M245" s="531"/>
      <c r="N245" s="531"/>
      <c r="O245" s="531"/>
      <c r="P245" s="531"/>
      <c r="Q245" s="531"/>
      <c r="R245" s="531"/>
      <c r="S245" s="531"/>
      <c r="T245" s="531"/>
      <c r="U245" s="531"/>
      <c r="V245" s="531"/>
      <c r="W245" s="531"/>
      <c r="X245" s="531"/>
      <c r="Y245" s="531"/>
      <c r="Z245" s="531"/>
    </row>
    <row r="246" ht="14.25" customHeight="1">
      <c r="A246" s="531"/>
      <c r="B246" s="531"/>
      <c r="C246" s="531"/>
      <c r="D246" s="531"/>
      <c r="E246" s="724"/>
      <c r="F246" s="531"/>
      <c r="G246" s="531"/>
      <c r="H246" s="531"/>
      <c r="I246" s="531"/>
      <c r="J246" s="531"/>
      <c r="K246" s="531"/>
      <c r="L246" s="531"/>
      <c r="M246" s="531"/>
      <c r="N246" s="531"/>
      <c r="O246" s="531"/>
      <c r="P246" s="531"/>
      <c r="Q246" s="531"/>
      <c r="R246" s="531"/>
      <c r="S246" s="531"/>
      <c r="T246" s="531"/>
      <c r="U246" s="531"/>
      <c r="V246" s="531"/>
      <c r="W246" s="531"/>
      <c r="X246" s="531"/>
      <c r="Y246" s="531"/>
      <c r="Z246" s="531"/>
    </row>
    <row r="247" ht="14.25" customHeight="1">
      <c r="A247" s="531"/>
      <c r="B247" s="531"/>
      <c r="C247" s="531"/>
      <c r="D247" s="531"/>
      <c r="E247" s="724"/>
      <c r="F247" s="531"/>
      <c r="G247" s="531"/>
      <c r="H247" s="531"/>
      <c r="I247" s="531"/>
      <c r="J247" s="531"/>
      <c r="K247" s="531"/>
      <c r="L247" s="531"/>
      <c r="M247" s="531"/>
      <c r="N247" s="531"/>
      <c r="O247" s="531"/>
      <c r="P247" s="531"/>
      <c r="Q247" s="531"/>
      <c r="R247" s="531"/>
      <c r="S247" s="531"/>
      <c r="T247" s="531"/>
      <c r="U247" s="531"/>
      <c r="V247" s="531"/>
      <c r="W247" s="531"/>
      <c r="X247" s="531"/>
      <c r="Y247" s="531"/>
      <c r="Z247" s="531"/>
    </row>
    <row r="248" ht="14.25" customHeight="1">
      <c r="A248" s="531"/>
      <c r="B248" s="531"/>
      <c r="C248" s="531"/>
      <c r="D248" s="531"/>
      <c r="E248" s="724"/>
      <c r="F248" s="531"/>
      <c r="G248" s="531"/>
      <c r="H248" s="531"/>
      <c r="I248" s="531"/>
      <c r="J248" s="531"/>
      <c r="K248" s="531"/>
      <c r="L248" s="531"/>
      <c r="M248" s="531"/>
      <c r="N248" s="531"/>
      <c r="O248" s="531"/>
      <c r="P248" s="531"/>
      <c r="Q248" s="531"/>
      <c r="R248" s="531"/>
      <c r="S248" s="531"/>
      <c r="T248" s="531"/>
      <c r="U248" s="531"/>
      <c r="V248" s="531"/>
      <c r="W248" s="531"/>
      <c r="X248" s="531"/>
      <c r="Y248" s="531"/>
      <c r="Z248" s="531"/>
    </row>
    <row r="249" ht="14.25" customHeight="1">
      <c r="A249" s="531"/>
      <c r="B249" s="531"/>
      <c r="C249" s="531"/>
      <c r="D249" s="531"/>
      <c r="E249" s="724"/>
      <c r="F249" s="531"/>
      <c r="G249" s="531"/>
      <c r="H249" s="531"/>
      <c r="I249" s="531"/>
      <c r="J249" s="531"/>
      <c r="K249" s="531"/>
      <c r="L249" s="531"/>
      <c r="M249" s="531"/>
      <c r="N249" s="531"/>
      <c r="O249" s="531"/>
      <c r="P249" s="531"/>
      <c r="Q249" s="531"/>
      <c r="R249" s="531"/>
      <c r="S249" s="531"/>
      <c r="T249" s="531"/>
      <c r="U249" s="531"/>
      <c r="V249" s="531"/>
      <c r="W249" s="531"/>
      <c r="X249" s="531"/>
      <c r="Y249" s="531"/>
      <c r="Z249" s="531"/>
    </row>
    <row r="250" ht="14.25" customHeight="1">
      <c r="A250" s="531"/>
      <c r="B250" s="531"/>
      <c r="C250" s="531"/>
      <c r="D250" s="531"/>
      <c r="E250" s="724"/>
      <c r="F250" s="531"/>
      <c r="G250" s="531"/>
      <c r="H250" s="531"/>
      <c r="I250" s="531"/>
      <c r="J250" s="531"/>
      <c r="K250" s="531"/>
      <c r="L250" s="531"/>
      <c r="M250" s="531"/>
      <c r="N250" s="531"/>
      <c r="O250" s="531"/>
      <c r="P250" s="531"/>
      <c r="Q250" s="531"/>
      <c r="R250" s="531"/>
      <c r="S250" s="531"/>
      <c r="T250" s="531"/>
      <c r="U250" s="531"/>
      <c r="V250" s="531"/>
      <c r="W250" s="531"/>
      <c r="X250" s="531"/>
      <c r="Y250" s="531"/>
      <c r="Z250" s="531"/>
    </row>
    <row r="251" ht="14.25" customHeight="1">
      <c r="A251" s="531"/>
      <c r="B251" s="531"/>
      <c r="C251" s="531"/>
      <c r="D251" s="531"/>
      <c r="E251" s="724"/>
      <c r="F251" s="531"/>
      <c r="G251" s="531"/>
      <c r="H251" s="531"/>
      <c r="I251" s="531"/>
      <c r="J251" s="531"/>
      <c r="K251" s="531"/>
      <c r="L251" s="531"/>
      <c r="M251" s="531"/>
      <c r="N251" s="531"/>
      <c r="O251" s="531"/>
      <c r="P251" s="531"/>
      <c r="Q251" s="531"/>
      <c r="R251" s="531"/>
      <c r="S251" s="531"/>
      <c r="T251" s="531"/>
      <c r="U251" s="531"/>
      <c r="V251" s="531"/>
      <c r="W251" s="531"/>
      <c r="X251" s="531"/>
      <c r="Y251" s="531"/>
      <c r="Z251" s="531"/>
    </row>
    <row r="252" ht="14.25" customHeight="1">
      <c r="A252" s="531"/>
      <c r="B252" s="531"/>
      <c r="C252" s="531"/>
      <c r="D252" s="531"/>
      <c r="E252" s="724"/>
      <c r="F252" s="531"/>
      <c r="G252" s="531"/>
      <c r="H252" s="531"/>
      <c r="I252" s="531"/>
      <c r="J252" s="531"/>
      <c r="K252" s="531"/>
      <c r="L252" s="531"/>
      <c r="M252" s="531"/>
      <c r="N252" s="531"/>
      <c r="O252" s="531"/>
      <c r="P252" s="531"/>
      <c r="Q252" s="531"/>
      <c r="R252" s="531"/>
      <c r="S252" s="531"/>
      <c r="T252" s="531"/>
      <c r="U252" s="531"/>
      <c r="V252" s="531"/>
      <c r="W252" s="531"/>
      <c r="X252" s="531"/>
      <c r="Y252" s="531"/>
      <c r="Z252" s="531"/>
    </row>
    <row r="253" ht="14.25" customHeight="1">
      <c r="A253" s="531"/>
      <c r="B253" s="531"/>
      <c r="C253" s="531"/>
      <c r="D253" s="531"/>
      <c r="E253" s="724"/>
      <c r="F253" s="531"/>
      <c r="G253" s="531"/>
      <c r="H253" s="531"/>
      <c r="I253" s="531"/>
      <c r="J253" s="531"/>
      <c r="K253" s="531"/>
      <c r="L253" s="531"/>
      <c r="M253" s="531"/>
      <c r="N253" s="531"/>
      <c r="O253" s="531"/>
      <c r="P253" s="531"/>
      <c r="Q253" s="531"/>
      <c r="R253" s="531"/>
      <c r="S253" s="531"/>
      <c r="T253" s="531"/>
      <c r="U253" s="531"/>
      <c r="V253" s="531"/>
      <c r="W253" s="531"/>
      <c r="X253" s="531"/>
      <c r="Y253" s="531"/>
      <c r="Z253" s="531"/>
    </row>
    <row r="254" ht="14.25" customHeight="1">
      <c r="A254" s="531"/>
      <c r="B254" s="531"/>
      <c r="C254" s="531"/>
      <c r="D254" s="531"/>
      <c r="E254" s="724"/>
      <c r="F254" s="531"/>
      <c r="G254" s="531"/>
      <c r="H254" s="531"/>
      <c r="I254" s="531"/>
      <c r="J254" s="531"/>
      <c r="K254" s="531"/>
      <c r="L254" s="531"/>
      <c r="M254" s="531"/>
      <c r="N254" s="531"/>
      <c r="O254" s="531"/>
      <c r="P254" s="531"/>
      <c r="Q254" s="531"/>
      <c r="R254" s="531"/>
      <c r="S254" s="531"/>
      <c r="T254" s="531"/>
      <c r="U254" s="531"/>
      <c r="V254" s="531"/>
      <c r="W254" s="531"/>
      <c r="X254" s="531"/>
      <c r="Y254" s="531"/>
      <c r="Z254" s="531"/>
    </row>
    <row r="255" ht="14.25" customHeight="1">
      <c r="A255" s="531"/>
      <c r="B255" s="531"/>
      <c r="C255" s="531"/>
      <c r="D255" s="531"/>
      <c r="E255" s="724"/>
      <c r="F255" s="531"/>
      <c r="G255" s="531"/>
      <c r="H255" s="531"/>
      <c r="I255" s="531"/>
      <c r="J255" s="531"/>
      <c r="K255" s="531"/>
      <c r="L255" s="531"/>
      <c r="M255" s="531"/>
      <c r="N255" s="531"/>
      <c r="O255" s="531"/>
      <c r="P255" s="531"/>
      <c r="Q255" s="531"/>
      <c r="R255" s="531"/>
      <c r="S255" s="531"/>
      <c r="T255" s="531"/>
      <c r="U255" s="531"/>
      <c r="V255" s="531"/>
      <c r="W255" s="531"/>
      <c r="X255" s="531"/>
      <c r="Y255" s="531"/>
      <c r="Z255" s="531"/>
    </row>
    <row r="256" ht="14.25" customHeight="1">
      <c r="A256" s="531"/>
      <c r="B256" s="531"/>
      <c r="C256" s="531"/>
      <c r="D256" s="531"/>
      <c r="E256" s="724"/>
      <c r="F256" s="531"/>
      <c r="G256" s="531"/>
      <c r="H256" s="531"/>
      <c r="I256" s="531"/>
      <c r="J256" s="531"/>
      <c r="K256" s="531"/>
      <c r="L256" s="531"/>
      <c r="M256" s="531"/>
      <c r="N256" s="531"/>
      <c r="O256" s="531"/>
      <c r="P256" s="531"/>
      <c r="Q256" s="531"/>
      <c r="R256" s="531"/>
      <c r="S256" s="531"/>
      <c r="T256" s="531"/>
      <c r="U256" s="531"/>
      <c r="V256" s="531"/>
      <c r="W256" s="531"/>
      <c r="X256" s="531"/>
      <c r="Y256" s="531"/>
      <c r="Z256" s="531"/>
    </row>
    <row r="257" ht="14.25" customHeight="1">
      <c r="A257" s="531"/>
      <c r="B257" s="531"/>
      <c r="C257" s="531"/>
      <c r="D257" s="531"/>
      <c r="E257" s="724"/>
      <c r="F257" s="531"/>
      <c r="G257" s="531"/>
      <c r="H257" s="531"/>
      <c r="I257" s="531"/>
      <c r="J257" s="531"/>
      <c r="K257" s="531"/>
      <c r="L257" s="531"/>
      <c r="M257" s="531"/>
      <c r="N257" s="531"/>
      <c r="O257" s="531"/>
      <c r="P257" s="531"/>
      <c r="Q257" s="531"/>
      <c r="R257" s="531"/>
      <c r="S257" s="531"/>
      <c r="T257" s="531"/>
      <c r="U257" s="531"/>
      <c r="V257" s="531"/>
      <c r="W257" s="531"/>
      <c r="X257" s="531"/>
      <c r="Y257" s="531"/>
      <c r="Z257" s="531"/>
    </row>
    <row r="258" ht="14.25" customHeight="1">
      <c r="A258" s="531"/>
      <c r="B258" s="531"/>
      <c r="C258" s="531"/>
      <c r="D258" s="531"/>
      <c r="E258" s="724"/>
      <c r="F258" s="531"/>
      <c r="G258" s="531"/>
      <c r="H258" s="531"/>
      <c r="I258" s="531"/>
      <c r="J258" s="531"/>
      <c r="K258" s="531"/>
      <c r="L258" s="531"/>
      <c r="M258" s="531"/>
      <c r="N258" s="531"/>
      <c r="O258" s="531"/>
      <c r="P258" s="531"/>
      <c r="Q258" s="531"/>
      <c r="R258" s="531"/>
      <c r="S258" s="531"/>
      <c r="T258" s="531"/>
      <c r="U258" s="531"/>
      <c r="V258" s="531"/>
      <c r="W258" s="531"/>
      <c r="X258" s="531"/>
      <c r="Y258" s="531"/>
      <c r="Z258" s="531"/>
    </row>
    <row r="259" ht="14.25" customHeight="1">
      <c r="A259" s="531"/>
      <c r="B259" s="531"/>
      <c r="C259" s="531"/>
      <c r="D259" s="531"/>
      <c r="E259" s="724"/>
      <c r="F259" s="531"/>
      <c r="G259" s="531"/>
      <c r="H259" s="531"/>
      <c r="I259" s="531"/>
      <c r="J259" s="531"/>
      <c r="K259" s="531"/>
      <c r="L259" s="531"/>
      <c r="M259" s="531"/>
      <c r="N259" s="531"/>
      <c r="O259" s="531"/>
      <c r="P259" s="531"/>
      <c r="Q259" s="531"/>
      <c r="R259" s="531"/>
      <c r="S259" s="531"/>
      <c r="T259" s="531"/>
      <c r="U259" s="531"/>
      <c r="V259" s="531"/>
      <c r="W259" s="531"/>
      <c r="X259" s="531"/>
      <c r="Y259" s="531"/>
      <c r="Z259" s="531"/>
    </row>
    <row r="260" ht="14.25" customHeight="1">
      <c r="A260" s="531"/>
      <c r="B260" s="531"/>
      <c r="C260" s="531"/>
      <c r="D260" s="531"/>
      <c r="E260" s="724"/>
      <c r="F260" s="531"/>
      <c r="G260" s="531"/>
      <c r="H260" s="531"/>
      <c r="I260" s="531"/>
      <c r="J260" s="531"/>
      <c r="K260" s="531"/>
      <c r="L260" s="531"/>
      <c r="M260" s="531"/>
      <c r="N260" s="531"/>
      <c r="O260" s="531"/>
      <c r="P260" s="531"/>
      <c r="Q260" s="531"/>
      <c r="R260" s="531"/>
      <c r="S260" s="531"/>
      <c r="T260" s="531"/>
      <c r="U260" s="531"/>
      <c r="V260" s="531"/>
      <c r="W260" s="531"/>
      <c r="X260" s="531"/>
      <c r="Y260" s="531"/>
      <c r="Z260" s="531"/>
    </row>
    <row r="261" ht="14.25" customHeight="1">
      <c r="A261" s="531"/>
      <c r="B261" s="531"/>
      <c r="C261" s="531"/>
      <c r="D261" s="531"/>
      <c r="E261" s="724"/>
      <c r="F261" s="531"/>
      <c r="G261" s="531"/>
      <c r="H261" s="531"/>
      <c r="I261" s="531"/>
      <c r="J261" s="531"/>
      <c r="K261" s="531"/>
      <c r="L261" s="531"/>
      <c r="M261" s="531"/>
      <c r="N261" s="531"/>
      <c r="O261" s="531"/>
      <c r="P261" s="531"/>
      <c r="Q261" s="531"/>
      <c r="R261" s="531"/>
      <c r="S261" s="531"/>
      <c r="T261" s="531"/>
      <c r="U261" s="531"/>
      <c r="V261" s="531"/>
      <c r="W261" s="531"/>
      <c r="X261" s="531"/>
      <c r="Y261" s="531"/>
      <c r="Z261" s="531"/>
    </row>
    <row r="262" ht="14.25" customHeight="1">
      <c r="A262" s="531"/>
      <c r="B262" s="531"/>
      <c r="C262" s="531"/>
      <c r="D262" s="531"/>
      <c r="E262" s="724"/>
      <c r="F262" s="531"/>
      <c r="G262" s="531"/>
      <c r="H262" s="531"/>
      <c r="I262" s="531"/>
      <c r="J262" s="531"/>
      <c r="K262" s="531"/>
      <c r="L262" s="531"/>
      <c r="M262" s="531"/>
      <c r="N262" s="531"/>
      <c r="O262" s="531"/>
      <c r="P262" s="531"/>
      <c r="Q262" s="531"/>
      <c r="R262" s="531"/>
      <c r="S262" s="531"/>
      <c r="T262" s="531"/>
      <c r="U262" s="531"/>
      <c r="V262" s="531"/>
      <c r="W262" s="531"/>
      <c r="X262" s="531"/>
      <c r="Y262" s="531"/>
      <c r="Z262" s="531"/>
    </row>
    <row r="263" ht="14.25" customHeight="1">
      <c r="A263" s="531"/>
      <c r="B263" s="531"/>
      <c r="C263" s="531"/>
      <c r="D263" s="531"/>
      <c r="E263" s="724"/>
      <c r="F263" s="531"/>
      <c r="G263" s="531"/>
      <c r="H263" s="531"/>
      <c r="I263" s="531"/>
      <c r="J263" s="531"/>
      <c r="K263" s="531"/>
      <c r="L263" s="531"/>
      <c r="M263" s="531"/>
      <c r="N263" s="531"/>
      <c r="O263" s="531"/>
      <c r="P263" s="531"/>
      <c r="Q263" s="531"/>
      <c r="R263" s="531"/>
      <c r="S263" s="531"/>
      <c r="T263" s="531"/>
      <c r="U263" s="531"/>
      <c r="V263" s="531"/>
      <c r="W263" s="531"/>
      <c r="X263" s="531"/>
      <c r="Y263" s="531"/>
      <c r="Z263" s="531"/>
    </row>
    <row r="264" ht="14.25" customHeight="1">
      <c r="A264" s="531"/>
      <c r="B264" s="531"/>
      <c r="C264" s="531"/>
      <c r="D264" s="531"/>
      <c r="E264" s="724"/>
      <c r="F264" s="531"/>
      <c r="G264" s="531"/>
      <c r="H264" s="531"/>
      <c r="I264" s="531"/>
      <c r="J264" s="531"/>
      <c r="K264" s="531"/>
      <c r="L264" s="531"/>
      <c r="M264" s="531"/>
      <c r="N264" s="531"/>
      <c r="O264" s="531"/>
      <c r="P264" s="531"/>
      <c r="Q264" s="531"/>
      <c r="R264" s="531"/>
      <c r="S264" s="531"/>
      <c r="T264" s="531"/>
      <c r="U264" s="531"/>
      <c r="V264" s="531"/>
      <c r="W264" s="531"/>
      <c r="X264" s="531"/>
      <c r="Y264" s="531"/>
      <c r="Z264" s="531"/>
    </row>
    <row r="265" ht="14.25" customHeight="1">
      <c r="A265" s="531"/>
      <c r="B265" s="531"/>
      <c r="C265" s="531"/>
      <c r="D265" s="531"/>
      <c r="E265" s="724"/>
      <c r="F265" s="531"/>
      <c r="G265" s="531"/>
      <c r="H265" s="531"/>
      <c r="I265" s="531"/>
      <c r="J265" s="531"/>
      <c r="K265" s="531"/>
      <c r="L265" s="531"/>
      <c r="M265" s="531"/>
      <c r="N265" s="531"/>
      <c r="O265" s="531"/>
      <c r="P265" s="531"/>
      <c r="Q265" s="531"/>
      <c r="R265" s="531"/>
      <c r="S265" s="531"/>
      <c r="T265" s="531"/>
      <c r="U265" s="531"/>
      <c r="V265" s="531"/>
      <c r="W265" s="531"/>
      <c r="X265" s="531"/>
      <c r="Y265" s="531"/>
      <c r="Z265" s="531"/>
    </row>
    <row r="266" ht="14.25" customHeight="1">
      <c r="A266" s="531"/>
      <c r="B266" s="531"/>
      <c r="C266" s="531"/>
      <c r="D266" s="531"/>
      <c r="E266" s="724"/>
      <c r="F266" s="531"/>
      <c r="G266" s="531"/>
      <c r="H266" s="531"/>
      <c r="I266" s="531"/>
      <c r="J266" s="531"/>
      <c r="K266" s="531"/>
      <c r="L266" s="531"/>
      <c r="M266" s="531"/>
      <c r="N266" s="531"/>
      <c r="O266" s="531"/>
      <c r="P266" s="531"/>
      <c r="Q266" s="531"/>
      <c r="R266" s="531"/>
      <c r="S266" s="531"/>
      <c r="T266" s="531"/>
      <c r="U266" s="531"/>
      <c r="V266" s="531"/>
      <c r="W266" s="531"/>
      <c r="X266" s="531"/>
      <c r="Y266" s="531"/>
      <c r="Z266" s="531"/>
    </row>
    <row r="267" ht="14.25" customHeight="1">
      <c r="A267" s="531"/>
      <c r="B267" s="531"/>
      <c r="C267" s="531"/>
      <c r="D267" s="531"/>
      <c r="E267" s="724"/>
      <c r="F267" s="531"/>
      <c r="G267" s="531"/>
      <c r="H267" s="531"/>
      <c r="I267" s="531"/>
      <c r="J267" s="531"/>
      <c r="K267" s="531"/>
      <c r="L267" s="531"/>
      <c r="M267" s="531"/>
      <c r="N267" s="531"/>
      <c r="O267" s="531"/>
      <c r="P267" s="531"/>
      <c r="Q267" s="531"/>
      <c r="R267" s="531"/>
      <c r="S267" s="531"/>
      <c r="T267" s="531"/>
      <c r="U267" s="531"/>
      <c r="V267" s="531"/>
      <c r="W267" s="531"/>
      <c r="X267" s="531"/>
      <c r="Y267" s="531"/>
      <c r="Z267" s="531"/>
    </row>
    <row r="268" ht="14.25" customHeight="1">
      <c r="A268" s="531"/>
      <c r="B268" s="531"/>
      <c r="C268" s="531"/>
      <c r="D268" s="531"/>
      <c r="E268" s="724"/>
      <c r="F268" s="531"/>
      <c r="G268" s="531"/>
      <c r="H268" s="531"/>
      <c r="I268" s="531"/>
      <c r="J268" s="531"/>
      <c r="K268" s="531"/>
      <c r="L268" s="531"/>
      <c r="M268" s="531"/>
      <c r="N268" s="531"/>
      <c r="O268" s="531"/>
      <c r="P268" s="531"/>
      <c r="Q268" s="531"/>
      <c r="R268" s="531"/>
      <c r="S268" s="531"/>
      <c r="T268" s="531"/>
      <c r="U268" s="531"/>
      <c r="V268" s="531"/>
      <c r="W268" s="531"/>
      <c r="X268" s="531"/>
      <c r="Y268" s="531"/>
      <c r="Z268" s="531"/>
    </row>
    <row r="269" ht="14.25" customHeight="1">
      <c r="A269" s="531"/>
      <c r="B269" s="531"/>
      <c r="C269" s="531"/>
      <c r="D269" s="531"/>
      <c r="E269" s="724"/>
      <c r="F269" s="531"/>
      <c r="G269" s="531"/>
      <c r="H269" s="531"/>
      <c r="I269" s="531"/>
      <c r="J269" s="531"/>
      <c r="K269" s="531"/>
      <c r="L269" s="531"/>
      <c r="M269" s="531"/>
      <c r="N269" s="531"/>
      <c r="O269" s="531"/>
      <c r="P269" s="531"/>
      <c r="Q269" s="531"/>
      <c r="R269" s="531"/>
      <c r="S269" s="531"/>
      <c r="T269" s="531"/>
      <c r="U269" s="531"/>
      <c r="V269" s="531"/>
      <c r="W269" s="531"/>
      <c r="X269" s="531"/>
      <c r="Y269" s="531"/>
      <c r="Z269" s="531"/>
    </row>
    <row r="270" ht="14.25" customHeight="1">
      <c r="A270" s="531"/>
      <c r="B270" s="531"/>
      <c r="C270" s="531"/>
      <c r="D270" s="531"/>
      <c r="E270" s="724"/>
      <c r="F270" s="531"/>
      <c r="G270" s="531"/>
      <c r="H270" s="531"/>
      <c r="I270" s="531"/>
      <c r="J270" s="531"/>
      <c r="K270" s="531"/>
      <c r="L270" s="531"/>
      <c r="M270" s="531"/>
      <c r="N270" s="531"/>
      <c r="O270" s="531"/>
      <c r="P270" s="531"/>
      <c r="Q270" s="531"/>
      <c r="R270" s="531"/>
      <c r="S270" s="531"/>
      <c r="T270" s="531"/>
      <c r="U270" s="531"/>
      <c r="V270" s="531"/>
      <c r="W270" s="531"/>
      <c r="X270" s="531"/>
      <c r="Y270" s="531"/>
      <c r="Z270" s="531"/>
    </row>
    <row r="271" ht="14.25" customHeight="1">
      <c r="A271" s="531"/>
      <c r="B271" s="531"/>
      <c r="C271" s="531"/>
      <c r="D271" s="531"/>
      <c r="E271" s="724"/>
      <c r="F271" s="531"/>
      <c r="G271" s="531"/>
      <c r="H271" s="531"/>
      <c r="I271" s="531"/>
      <c r="J271" s="531"/>
      <c r="K271" s="531"/>
      <c r="L271" s="531"/>
      <c r="M271" s="531"/>
      <c r="N271" s="531"/>
      <c r="O271" s="531"/>
      <c r="P271" s="531"/>
      <c r="Q271" s="531"/>
      <c r="R271" s="531"/>
      <c r="S271" s="531"/>
      <c r="T271" s="531"/>
      <c r="U271" s="531"/>
      <c r="V271" s="531"/>
      <c r="W271" s="531"/>
      <c r="X271" s="531"/>
      <c r="Y271" s="531"/>
      <c r="Z271" s="531"/>
    </row>
    <row r="272" ht="14.25" customHeight="1">
      <c r="A272" s="531"/>
      <c r="B272" s="531"/>
      <c r="C272" s="531"/>
      <c r="D272" s="531"/>
      <c r="E272" s="724"/>
      <c r="F272" s="531"/>
      <c r="G272" s="531"/>
      <c r="H272" s="531"/>
      <c r="I272" s="531"/>
      <c r="J272" s="531"/>
      <c r="K272" s="531"/>
      <c r="L272" s="531"/>
      <c r="M272" s="531"/>
      <c r="N272" s="531"/>
      <c r="O272" s="531"/>
      <c r="P272" s="531"/>
      <c r="Q272" s="531"/>
      <c r="R272" s="531"/>
      <c r="S272" s="531"/>
      <c r="T272" s="531"/>
      <c r="U272" s="531"/>
      <c r="V272" s="531"/>
      <c r="W272" s="531"/>
      <c r="X272" s="531"/>
      <c r="Y272" s="531"/>
      <c r="Z272" s="531"/>
    </row>
    <row r="273" ht="14.25" customHeight="1">
      <c r="A273" s="531"/>
      <c r="B273" s="531"/>
      <c r="C273" s="531"/>
      <c r="D273" s="531"/>
      <c r="E273" s="724"/>
      <c r="F273" s="531"/>
      <c r="G273" s="531"/>
      <c r="H273" s="531"/>
      <c r="I273" s="531"/>
      <c r="J273" s="531"/>
      <c r="K273" s="531"/>
      <c r="L273" s="531"/>
      <c r="M273" s="531"/>
      <c r="N273" s="531"/>
      <c r="O273" s="531"/>
      <c r="P273" s="531"/>
      <c r="Q273" s="531"/>
      <c r="R273" s="531"/>
      <c r="S273" s="531"/>
      <c r="T273" s="531"/>
      <c r="U273" s="531"/>
      <c r="V273" s="531"/>
      <c r="W273" s="531"/>
      <c r="X273" s="531"/>
      <c r="Y273" s="531"/>
      <c r="Z273" s="531"/>
    </row>
    <row r="274" ht="14.25" customHeight="1">
      <c r="A274" s="531"/>
      <c r="B274" s="531"/>
      <c r="C274" s="531"/>
      <c r="D274" s="531"/>
      <c r="E274" s="724"/>
      <c r="F274" s="531"/>
      <c r="G274" s="531"/>
      <c r="H274" s="531"/>
      <c r="I274" s="531"/>
      <c r="J274" s="531"/>
      <c r="K274" s="531"/>
      <c r="L274" s="531"/>
      <c r="M274" s="531"/>
      <c r="N274" s="531"/>
      <c r="O274" s="531"/>
      <c r="P274" s="531"/>
      <c r="Q274" s="531"/>
      <c r="R274" s="531"/>
      <c r="S274" s="531"/>
      <c r="T274" s="531"/>
      <c r="U274" s="531"/>
      <c r="V274" s="531"/>
      <c r="W274" s="531"/>
      <c r="X274" s="531"/>
      <c r="Y274" s="531"/>
      <c r="Z274" s="531"/>
    </row>
    <row r="275" ht="14.25" customHeight="1">
      <c r="A275" s="531"/>
      <c r="B275" s="531"/>
      <c r="C275" s="531"/>
      <c r="D275" s="531"/>
      <c r="E275" s="724"/>
      <c r="F275" s="531"/>
      <c r="G275" s="531"/>
      <c r="H275" s="531"/>
      <c r="I275" s="531"/>
      <c r="J275" s="531"/>
      <c r="K275" s="531"/>
      <c r="L275" s="531"/>
      <c r="M275" s="531"/>
      <c r="N275" s="531"/>
      <c r="O275" s="531"/>
      <c r="P275" s="531"/>
      <c r="Q275" s="531"/>
      <c r="R275" s="531"/>
      <c r="S275" s="531"/>
      <c r="T275" s="531"/>
      <c r="U275" s="531"/>
      <c r="V275" s="531"/>
      <c r="W275" s="531"/>
      <c r="X275" s="531"/>
      <c r="Y275" s="531"/>
      <c r="Z275" s="531"/>
    </row>
    <row r="276" ht="14.25" customHeight="1">
      <c r="A276" s="531"/>
      <c r="B276" s="531"/>
      <c r="C276" s="531"/>
      <c r="D276" s="531"/>
      <c r="E276" s="724"/>
      <c r="F276" s="531"/>
      <c r="G276" s="531"/>
      <c r="H276" s="531"/>
      <c r="I276" s="531"/>
      <c r="J276" s="531"/>
      <c r="K276" s="531"/>
      <c r="L276" s="531"/>
      <c r="M276" s="531"/>
      <c r="N276" s="531"/>
      <c r="O276" s="531"/>
      <c r="P276" s="531"/>
      <c r="Q276" s="531"/>
      <c r="R276" s="531"/>
      <c r="S276" s="531"/>
      <c r="T276" s="531"/>
      <c r="U276" s="531"/>
      <c r="V276" s="531"/>
      <c r="W276" s="531"/>
      <c r="X276" s="531"/>
      <c r="Y276" s="531"/>
      <c r="Z276" s="531"/>
    </row>
    <row r="277" ht="14.25" customHeight="1">
      <c r="A277" s="531"/>
      <c r="B277" s="531"/>
      <c r="C277" s="531"/>
      <c r="D277" s="531"/>
      <c r="E277" s="724"/>
      <c r="F277" s="531"/>
      <c r="G277" s="531"/>
      <c r="H277" s="531"/>
      <c r="I277" s="531"/>
      <c r="J277" s="531"/>
      <c r="K277" s="531"/>
      <c r="L277" s="531"/>
      <c r="M277" s="531"/>
      <c r="N277" s="531"/>
      <c r="O277" s="531"/>
      <c r="P277" s="531"/>
      <c r="Q277" s="531"/>
      <c r="R277" s="531"/>
      <c r="S277" s="531"/>
      <c r="T277" s="531"/>
      <c r="U277" s="531"/>
      <c r="V277" s="531"/>
      <c r="W277" s="531"/>
      <c r="X277" s="531"/>
      <c r="Y277" s="531"/>
      <c r="Z277" s="531"/>
    </row>
    <row r="278" ht="14.25" customHeight="1">
      <c r="A278" s="531"/>
      <c r="B278" s="531"/>
      <c r="C278" s="531"/>
      <c r="D278" s="531"/>
      <c r="E278" s="724"/>
      <c r="F278" s="531"/>
      <c r="G278" s="531"/>
      <c r="H278" s="531"/>
      <c r="I278" s="531"/>
      <c r="J278" s="531"/>
      <c r="K278" s="531"/>
      <c r="L278" s="531"/>
      <c r="M278" s="531"/>
      <c r="N278" s="531"/>
      <c r="O278" s="531"/>
      <c r="P278" s="531"/>
      <c r="Q278" s="531"/>
      <c r="R278" s="531"/>
      <c r="S278" s="531"/>
      <c r="T278" s="531"/>
      <c r="U278" s="531"/>
      <c r="V278" s="531"/>
      <c r="W278" s="531"/>
      <c r="X278" s="531"/>
      <c r="Y278" s="531"/>
      <c r="Z278" s="531"/>
    </row>
    <row r="279" ht="14.25" customHeight="1">
      <c r="A279" s="531"/>
      <c r="B279" s="531"/>
      <c r="C279" s="531"/>
      <c r="D279" s="531"/>
      <c r="E279" s="724"/>
      <c r="F279" s="531"/>
      <c r="G279" s="531"/>
      <c r="H279" s="531"/>
      <c r="I279" s="531"/>
      <c r="J279" s="531"/>
      <c r="K279" s="531"/>
      <c r="L279" s="531"/>
      <c r="M279" s="531"/>
      <c r="N279" s="531"/>
      <c r="O279" s="531"/>
      <c r="P279" s="531"/>
      <c r="Q279" s="531"/>
      <c r="R279" s="531"/>
      <c r="S279" s="531"/>
      <c r="T279" s="531"/>
      <c r="U279" s="531"/>
      <c r="V279" s="531"/>
      <c r="W279" s="531"/>
      <c r="X279" s="531"/>
      <c r="Y279" s="531"/>
      <c r="Z279" s="531"/>
    </row>
    <row r="280" ht="14.25" customHeight="1">
      <c r="A280" s="531"/>
      <c r="B280" s="531"/>
      <c r="C280" s="531"/>
      <c r="D280" s="531"/>
      <c r="E280" s="724"/>
      <c r="F280" s="531"/>
      <c r="G280" s="531"/>
      <c r="H280" s="531"/>
      <c r="I280" s="531"/>
      <c r="J280" s="531"/>
      <c r="K280" s="531"/>
      <c r="L280" s="531"/>
      <c r="M280" s="531"/>
      <c r="N280" s="531"/>
      <c r="O280" s="531"/>
      <c r="P280" s="531"/>
      <c r="Q280" s="531"/>
      <c r="R280" s="531"/>
      <c r="S280" s="531"/>
      <c r="T280" s="531"/>
      <c r="U280" s="531"/>
      <c r="V280" s="531"/>
      <c r="W280" s="531"/>
      <c r="X280" s="531"/>
      <c r="Y280" s="531"/>
      <c r="Z280" s="531"/>
    </row>
    <row r="281" ht="14.25" customHeight="1">
      <c r="A281" s="531"/>
      <c r="B281" s="531"/>
      <c r="C281" s="531"/>
      <c r="D281" s="531"/>
      <c r="E281" s="724"/>
      <c r="F281" s="531"/>
      <c r="G281" s="531"/>
      <c r="H281" s="531"/>
      <c r="I281" s="531"/>
      <c r="J281" s="531"/>
      <c r="K281" s="531"/>
      <c r="L281" s="531"/>
      <c r="M281" s="531"/>
      <c r="N281" s="531"/>
      <c r="O281" s="531"/>
      <c r="P281" s="531"/>
      <c r="Q281" s="531"/>
      <c r="R281" s="531"/>
      <c r="S281" s="531"/>
      <c r="T281" s="531"/>
      <c r="U281" s="531"/>
      <c r="V281" s="531"/>
      <c r="W281" s="531"/>
      <c r="X281" s="531"/>
      <c r="Y281" s="531"/>
      <c r="Z281" s="531"/>
    </row>
    <row r="282" ht="14.25" customHeight="1">
      <c r="A282" s="531"/>
      <c r="B282" s="531"/>
      <c r="C282" s="531"/>
      <c r="D282" s="531"/>
      <c r="E282" s="724"/>
      <c r="F282" s="531"/>
      <c r="G282" s="531"/>
      <c r="H282" s="531"/>
      <c r="I282" s="531"/>
      <c r="J282" s="531"/>
      <c r="K282" s="531"/>
      <c r="L282" s="531"/>
      <c r="M282" s="531"/>
      <c r="N282" s="531"/>
      <c r="O282" s="531"/>
      <c r="P282" s="531"/>
      <c r="Q282" s="531"/>
      <c r="R282" s="531"/>
      <c r="S282" s="531"/>
      <c r="T282" s="531"/>
      <c r="U282" s="531"/>
      <c r="V282" s="531"/>
      <c r="W282" s="531"/>
      <c r="X282" s="531"/>
      <c r="Y282" s="531"/>
      <c r="Z282" s="531"/>
    </row>
    <row r="283" ht="14.25" customHeight="1">
      <c r="A283" s="531"/>
      <c r="B283" s="531"/>
      <c r="C283" s="531"/>
      <c r="D283" s="531"/>
      <c r="E283" s="724"/>
      <c r="F283" s="531"/>
      <c r="G283" s="531"/>
      <c r="H283" s="531"/>
      <c r="I283" s="531"/>
      <c r="J283" s="531"/>
      <c r="K283" s="531"/>
      <c r="L283" s="531"/>
      <c r="M283" s="531"/>
      <c r="N283" s="531"/>
      <c r="O283" s="531"/>
      <c r="P283" s="531"/>
      <c r="Q283" s="531"/>
      <c r="R283" s="531"/>
      <c r="S283" s="531"/>
      <c r="T283" s="531"/>
      <c r="U283" s="531"/>
      <c r="V283" s="531"/>
      <c r="W283" s="531"/>
      <c r="X283" s="531"/>
      <c r="Y283" s="531"/>
      <c r="Z283" s="531"/>
    </row>
    <row r="284" ht="14.25" customHeight="1">
      <c r="A284" s="531"/>
      <c r="B284" s="531"/>
      <c r="C284" s="531"/>
      <c r="D284" s="531"/>
      <c r="E284" s="724"/>
      <c r="F284" s="531"/>
      <c r="G284" s="531"/>
      <c r="H284" s="531"/>
      <c r="I284" s="531"/>
      <c r="J284" s="531"/>
      <c r="K284" s="531"/>
      <c r="L284" s="531"/>
      <c r="M284" s="531"/>
      <c r="N284" s="531"/>
      <c r="O284" s="531"/>
      <c r="P284" s="531"/>
      <c r="Q284" s="531"/>
      <c r="R284" s="531"/>
      <c r="S284" s="531"/>
      <c r="T284" s="531"/>
      <c r="U284" s="531"/>
      <c r="V284" s="531"/>
      <c r="W284" s="531"/>
      <c r="X284" s="531"/>
      <c r="Y284" s="531"/>
      <c r="Z284" s="531"/>
    </row>
    <row r="285" ht="14.25" customHeight="1">
      <c r="A285" s="531"/>
      <c r="B285" s="531"/>
      <c r="C285" s="531"/>
      <c r="D285" s="531"/>
      <c r="E285" s="724"/>
      <c r="F285" s="531"/>
      <c r="G285" s="531"/>
      <c r="H285" s="531"/>
      <c r="I285" s="531"/>
      <c r="J285" s="531"/>
      <c r="K285" s="531"/>
      <c r="L285" s="531"/>
      <c r="M285" s="531"/>
      <c r="N285" s="531"/>
      <c r="O285" s="531"/>
      <c r="P285" s="531"/>
      <c r="Q285" s="531"/>
      <c r="R285" s="531"/>
      <c r="S285" s="531"/>
      <c r="T285" s="531"/>
      <c r="U285" s="531"/>
      <c r="V285" s="531"/>
      <c r="W285" s="531"/>
      <c r="X285" s="531"/>
      <c r="Y285" s="531"/>
      <c r="Z285" s="531"/>
    </row>
    <row r="286" ht="14.25" customHeight="1">
      <c r="A286" s="531"/>
      <c r="B286" s="531"/>
      <c r="C286" s="531"/>
      <c r="D286" s="531"/>
      <c r="E286" s="724"/>
      <c r="F286" s="531"/>
      <c r="G286" s="531"/>
      <c r="H286" s="531"/>
      <c r="I286" s="531"/>
      <c r="J286" s="531"/>
      <c r="K286" s="531"/>
      <c r="L286" s="531"/>
      <c r="M286" s="531"/>
      <c r="N286" s="531"/>
      <c r="O286" s="531"/>
      <c r="P286" s="531"/>
      <c r="Q286" s="531"/>
      <c r="R286" s="531"/>
      <c r="S286" s="531"/>
      <c r="T286" s="531"/>
      <c r="U286" s="531"/>
      <c r="V286" s="531"/>
      <c r="W286" s="531"/>
      <c r="X286" s="531"/>
      <c r="Y286" s="531"/>
      <c r="Z286" s="531"/>
    </row>
    <row r="287" ht="14.25" customHeight="1">
      <c r="A287" s="531"/>
      <c r="B287" s="531"/>
      <c r="C287" s="531"/>
      <c r="D287" s="531"/>
      <c r="E287" s="724"/>
      <c r="F287" s="531"/>
      <c r="G287" s="531"/>
      <c r="H287" s="531"/>
      <c r="I287" s="531"/>
      <c r="J287" s="531"/>
      <c r="K287" s="531"/>
      <c r="L287" s="531"/>
      <c r="M287" s="531"/>
      <c r="N287" s="531"/>
      <c r="O287" s="531"/>
      <c r="P287" s="531"/>
      <c r="Q287" s="531"/>
      <c r="R287" s="531"/>
      <c r="S287" s="531"/>
      <c r="T287" s="531"/>
      <c r="U287" s="531"/>
      <c r="V287" s="531"/>
      <c r="W287" s="531"/>
      <c r="X287" s="531"/>
      <c r="Y287" s="531"/>
      <c r="Z287" s="531"/>
    </row>
    <row r="288" ht="14.25" customHeight="1">
      <c r="A288" s="531"/>
      <c r="B288" s="531"/>
      <c r="C288" s="531"/>
      <c r="D288" s="531"/>
      <c r="E288" s="724"/>
      <c r="F288" s="531"/>
      <c r="G288" s="531"/>
      <c r="H288" s="531"/>
      <c r="I288" s="531"/>
      <c r="J288" s="531"/>
      <c r="K288" s="531"/>
      <c r="L288" s="531"/>
      <c r="M288" s="531"/>
      <c r="N288" s="531"/>
      <c r="O288" s="531"/>
      <c r="P288" s="531"/>
      <c r="Q288" s="531"/>
      <c r="R288" s="531"/>
      <c r="S288" s="531"/>
      <c r="T288" s="531"/>
      <c r="U288" s="531"/>
      <c r="V288" s="531"/>
      <c r="W288" s="531"/>
      <c r="X288" s="531"/>
      <c r="Y288" s="531"/>
      <c r="Z288" s="531"/>
    </row>
    <row r="289" ht="14.25" customHeight="1">
      <c r="A289" s="531"/>
      <c r="B289" s="531"/>
      <c r="C289" s="531"/>
      <c r="D289" s="531"/>
      <c r="E289" s="724"/>
      <c r="F289" s="531"/>
      <c r="G289" s="531"/>
      <c r="H289" s="531"/>
      <c r="I289" s="531"/>
      <c r="J289" s="531"/>
      <c r="K289" s="531"/>
      <c r="L289" s="531"/>
      <c r="M289" s="531"/>
      <c r="N289" s="531"/>
      <c r="O289" s="531"/>
      <c r="P289" s="531"/>
      <c r="Q289" s="531"/>
      <c r="R289" s="531"/>
      <c r="S289" s="531"/>
      <c r="T289" s="531"/>
      <c r="U289" s="531"/>
      <c r="V289" s="531"/>
      <c r="W289" s="531"/>
      <c r="X289" s="531"/>
      <c r="Y289" s="531"/>
      <c r="Z289" s="531"/>
    </row>
    <row r="290" ht="14.25" customHeight="1">
      <c r="A290" s="531"/>
      <c r="B290" s="531"/>
      <c r="C290" s="531"/>
      <c r="D290" s="531"/>
      <c r="E290" s="724"/>
      <c r="F290" s="531"/>
      <c r="G290" s="531"/>
      <c r="H290" s="531"/>
      <c r="I290" s="531"/>
      <c r="J290" s="531"/>
      <c r="K290" s="531"/>
      <c r="L290" s="531"/>
      <c r="M290" s="531"/>
      <c r="N290" s="531"/>
      <c r="O290" s="531"/>
      <c r="P290" s="531"/>
      <c r="Q290" s="531"/>
      <c r="R290" s="531"/>
      <c r="S290" s="531"/>
      <c r="T290" s="531"/>
      <c r="U290" s="531"/>
      <c r="V290" s="531"/>
      <c r="W290" s="531"/>
      <c r="X290" s="531"/>
      <c r="Y290" s="531"/>
      <c r="Z290" s="531"/>
    </row>
    <row r="291" ht="14.25" customHeight="1">
      <c r="A291" s="531"/>
      <c r="B291" s="531"/>
      <c r="C291" s="531"/>
      <c r="D291" s="531"/>
      <c r="E291" s="724"/>
      <c r="F291" s="531"/>
      <c r="G291" s="531"/>
      <c r="H291" s="531"/>
      <c r="I291" s="531"/>
      <c r="J291" s="531"/>
      <c r="K291" s="531"/>
      <c r="L291" s="531"/>
      <c r="M291" s="531"/>
      <c r="N291" s="531"/>
      <c r="O291" s="531"/>
      <c r="P291" s="531"/>
      <c r="Q291" s="531"/>
      <c r="R291" s="531"/>
      <c r="S291" s="531"/>
      <c r="T291" s="531"/>
      <c r="U291" s="531"/>
      <c r="V291" s="531"/>
      <c r="W291" s="531"/>
      <c r="X291" s="531"/>
      <c r="Y291" s="531"/>
      <c r="Z291" s="531"/>
    </row>
    <row r="292" ht="14.25" customHeight="1">
      <c r="A292" s="531"/>
      <c r="B292" s="531"/>
      <c r="C292" s="531"/>
      <c r="D292" s="531"/>
      <c r="E292" s="724"/>
      <c r="F292" s="531"/>
      <c r="G292" s="531"/>
      <c r="H292" s="531"/>
      <c r="I292" s="531"/>
      <c r="J292" s="531"/>
      <c r="K292" s="531"/>
      <c r="L292" s="531"/>
      <c r="M292" s="531"/>
      <c r="N292" s="531"/>
      <c r="O292" s="531"/>
      <c r="P292" s="531"/>
      <c r="Q292" s="531"/>
      <c r="R292" s="531"/>
      <c r="S292" s="531"/>
      <c r="T292" s="531"/>
      <c r="U292" s="531"/>
      <c r="V292" s="531"/>
      <c r="W292" s="531"/>
      <c r="X292" s="531"/>
      <c r="Y292" s="531"/>
      <c r="Z292" s="531"/>
    </row>
    <row r="293" ht="14.25" customHeight="1">
      <c r="A293" s="531"/>
      <c r="B293" s="531"/>
      <c r="C293" s="531"/>
      <c r="D293" s="531"/>
      <c r="E293" s="724"/>
      <c r="F293" s="531"/>
      <c r="G293" s="531"/>
      <c r="H293" s="531"/>
      <c r="I293" s="531"/>
      <c r="J293" s="531"/>
      <c r="K293" s="531"/>
      <c r="L293" s="531"/>
      <c r="M293" s="531"/>
      <c r="N293" s="531"/>
      <c r="O293" s="531"/>
      <c r="P293" s="531"/>
      <c r="Q293" s="531"/>
      <c r="R293" s="531"/>
      <c r="S293" s="531"/>
      <c r="T293" s="531"/>
      <c r="U293" s="531"/>
      <c r="V293" s="531"/>
      <c r="W293" s="531"/>
      <c r="X293" s="531"/>
      <c r="Y293" s="531"/>
      <c r="Z293" s="531"/>
    </row>
    <row r="294" ht="14.25" customHeight="1">
      <c r="A294" s="531"/>
      <c r="B294" s="531"/>
      <c r="C294" s="531"/>
      <c r="D294" s="531"/>
      <c r="E294" s="724"/>
      <c r="F294" s="531"/>
      <c r="G294" s="531"/>
      <c r="H294" s="531"/>
      <c r="I294" s="531"/>
      <c r="J294" s="531"/>
      <c r="K294" s="531"/>
      <c r="L294" s="531"/>
      <c r="M294" s="531"/>
      <c r="N294" s="531"/>
      <c r="O294" s="531"/>
      <c r="P294" s="531"/>
      <c r="Q294" s="531"/>
      <c r="R294" s="531"/>
      <c r="S294" s="531"/>
      <c r="T294" s="531"/>
      <c r="U294" s="531"/>
      <c r="V294" s="531"/>
      <c r="W294" s="531"/>
      <c r="X294" s="531"/>
      <c r="Y294" s="531"/>
      <c r="Z294" s="531"/>
    </row>
    <row r="295" ht="14.25" customHeight="1">
      <c r="A295" s="531"/>
      <c r="B295" s="531"/>
      <c r="C295" s="531"/>
      <c r="D295" s="531"/>
      <c r="E295" s="724"/>
      <c r="F295" s="531"/>
      <c r="G295" s="531"/>
      <c r="H295" s="531"/>
      <c r="I295" s="531"/>
      <c r="J295" s="531"/>
      <c r="K295" s="531"/>
      <c r="L295" s="531"/>
      <c r="M295" s="531"/>
      <c r="N295" s="531"/>
      <c r="O295" s="531"/>
      <c r="P295" s="531"/>
      <c r="Q295" s="531"/>
      <c r="R295" s="531"/>
      <c r="S295" s="531"/>
      <c r="T295" s="531"/>
      <c r="U295" s="531"/>
      <c r="V295" s="531"/>
      <c r="W295" s="531"/>
      <c r="X295" s="531"/>
      <c r="Y295" s="531"/>
      <c r="Z295" s="531"/>
    </row>
    <row r="296" ht="14.25" customHeight="1">
      <c r="A296" s="531"/>
      <c r="B296" s="531"/>
      <c r="C296" s="531"/>
      <c r="D296" s="531"/>
      <c r="E296" s="724"/>
      <c r="F296" s="531"/>
      <c r="G296" s="531"/>
      <c r="H296" s="531"/>
      <c r="I296" s="531"/>
      <c r="J296" s="531"/>
      <c r="K296" s="531"/>
      <c r="L296" s="531"/>
      <c r="M296" s="531"/>
      <c r="N296" s="531"/>
      <c r="O296" s="531"/>
      <c r="P296" s="531"/>
      <c r="Q296" s="531"/>
      <c r="R296" s="531"/>
      <c r="S296" s="531"/>
      <c r="T296" s="531"/>
      <c r="U296" s="531"/>
      <c r="V296" s="531"/>
      <c r="W296" s="531"/>
      <c r="X296" s="531"/>
      <c r="Y296" s="531"/>
      <c r="Z296" s="531"/>
    </row>
    <row r="297" ht="14.25" customHeight="1">
      <c r="A297" s="531"/>
      <c r="B297" s="531"/>
      <c r="C297" s="531"/>
      <c r="D297" s="531"/>
      <c r="E297" s="724"/>
      <c r="F297" s="531"/>
      <c r="G297" s="531"/>
      <c r="H297" s="531"/>
      <c r="I297" s="531"/>
      <c r="J297" s="531"/>
      <c r="K297" s="531"/>
      <c r="L297" s="531"/>
      <c r="M297" s="531"/>
      <c r="N297" s="531"/>
      <c r="O297" s="531"/>
      <c r="P297" s="531"/>
      <c r="Q297" s="531"/>
      <c r="R297" s="531"/>
      <c r="S297" s="531"/>
      <c r="T297" s="531"/>
      <c r="U297" s="531"/>
      <c r="V297" s="531"/>
      <c r="W297" s="531"/>
      <c r="X297" s="531"/>
      <c r="Y297" s="531"/>
      <c r="Z297" s="531"/>
    </row>
    <row r="298" ht="14.25" customHeight="1">
      <c r="A298" s="531"/>
      <c r="B298" s="531"/>
      <c r="C298" s="531"/>
      <c r="D298" s="531"/>
      <c r="E298" s="724"/>
      <c r="F298" s="531"/>
      <c r="G298" s="531"/>
      <c r="H298" s="531"/>
      <c r="I298" s="531"/>
      <c r="J298" s="531"/>
      <c r="K298" s="531"/>
      <c r="L298" s="531"/>
      <c r="M298" s="531"/>
      <c r="N298" s="531"/>
      <c r="O298" s="531"/>
      <c r="P298" s="531"/>
      <c r="Q298" s="531"/>
      <c r="R298" s="531"/>
      <c r="S298" s="531"/>
      <c r="T298" s="531"/>
      <c r="U298" s="531"/>
      <c r="V298" s="531"/>
      <c r="W298" s="531"/>
      <c r="X298" s="531"/>
      <c r="Y298" s="531"/>
      <c r="Z298" s="531"/>
    </row>
    <row r="299" ht="14.25" customHeight="1">
      <c r="A299" s="531"/>
      <c r="B299" s="531"/>
      <c r="C299" s="531"/>
      <c r="D299" s="531"/>
      <c r="E299" s="724"/>
      <c r="F299" s="531"/>
      <c r="G299" s="531"/>
      <c r="H299" s="531"/>
      <c r="I299" s="531"/>
      <c r="J299" s="531"/>
      <c r="K299" s="531"/>
      <c r="L299" s="531"/>
      <c r="M299" s="531"/>
      <c r="N299" s="531"/>
      <c r="O299" s="531"/>
      <c r="P299" s="531"/>
      <c r="Q299" s="531"/>
      <c r="R299" s="531"/>
      <c r="S299" s="531"/>
      <c r="T299" s="531"/>
      <c r="U299" s="531"/>
      <c r="V299" s="531"/>
      <c r="W299" s="531"/>
      <c r="X299" s="531"/>
      <c r="Y299" s="531"/>
      <c r="Z299" s="531"/>
    </row>
    <row r="300" ht="14.25" customHeight="1">
      <c r="A300" s="531"/>
      <c r="B300" s="531"/>
      <c r="C300" s="531"/>
      <c r="D300" s="531"/>
      <c r="E300" s="724"/>
      <c r="F300" s="531"/>
      <c r="G300" s="531"/>
      <c r="H300" s="531"/>
      <c r="I300" s="531"/>
      <c r="J300" s="531"/>
      <c r="K300" s="531"/>
      <c r="L300" s="531"/>
      <c r="M300" s="531"/>
      <c r="N300" s="531"/>
      <c r="O300" s="531"/>
      <c r="P300" s="531"/>
      <c r="Q300" s="531"/>
      <c r="R300" s="531"/>
      <c r="S300" s="531"/>
      <c r="T300" s="531"/>
      <c r="U300" s="531"/>
      <c r="V300" s="531"/>
      <c r="W300" s="531"/>
      <c r="X300" s="531"/>
      <c r="Y300" s="531"/>
      <c r="Z300" s="531"/>
    </row>
    <row r="301" ht="14.25" customHeight="1">
      <c r="A301" s="531"/>
      <c r="B301" s="531"/>
      <c r="C301" s="531"/>
      <c r="D301" s="531"/>
      <c r="E301" s="724"/>
      <c r="F301" s="531"/>
      <c r="G301" s="531"/>
      <c r="H301" s="531"/>
      <c r="I301" s="531"/>
      <c r="J301" s="531"/>
      <c r="K301" s="531"/>
      <c r="L301" s="531"/>
      <c r="M301" s="531"/>
      <c r="N301" s="531"/>
      <c r="O301" s="531"/>
      <c r="P301" s="531"/>
      <c r="Q301" s="531"/>
      <c r="R301" s="531"/>
      <c r="S301" s="531"/>
      <c r="T301" s="531"/>
      <c r="U301" s="531"/>
      <c r="V301" s="531"/>
      <c r="W301" s="531"/>
      <c r="X301" s="531"/>
      <c r="Y301" s="531"/>
      <c r="Z301" s="531"/>
    </row>
    <row r="302" ht="14.25" customHeight="1">
      <c r="A302" s="531"/>
      <c r="B302" s="531"/>
      <c r="C302" s="531"/>
      <c r="D302" s="531"/>
      <c r="E302" s="724"/>
      <c r="F302" s="531"/>
      <c r="G302" s="531"/>
      <c r="H302" s="531"/>
      <c r="I302" s="531"/>
      <c r="J302" s="531"/>
      <c r="K302" s="531"/>
      <c r="L302" s="531"/>
      <c r="M302" s="531"/>
      <c r="N302" s="531"/>
      <c r="O302" s="531"/>
      <c r="P302" s="531"/>
      <c r="Q302" s="531"/>
      <c r="R302" s="531"/>
      <c r="S302" s="531"/>
      <c r="T302" s="531"/>
      <c r="U302" s="531"/>
      <c r="V302" s="531"/>
      <c r="W302" s="531"/>
      <c r="X302" s="531"/>
      <c r="Y302" s="531"/>
      <c r="Z302" s="531"/>
    </row>
    <row r="303" ht="14.25" customHeight="1">
      <c r="A303" s="531"/>
      <c r="B303" s="531"/>
      <c r="C303" s="531"/>
      <c r="D303" s="531"/>
      <c r="E303" s="724"/>
      <c r="F303" s="531"/>
      <c r="G303" s="531"/>
      <c r="H303" s="531"/>
      <c r="I303" s="531"/>
      <c r="J303" s="531"/>
      <c r="K303" s="531"/>
      <c r="L303" s="531"/>
      <c r="M303" s="531"/>
      <c r="N303" s="531"/>
      <c r="O303" s="531"/>
      <c r="P303" s="531"/>
      <c r="Q303" s="531"/>
      <c r="R303" s="531"/>
      <c r="S303" s="531"/>
      <c r="T303" s="531"/>
      <c r="U303" s="531"/>
      <c r="V303" s="531"/>
      <c r="W303" s="531"/>
      <c r="X303" s="531"/>
      <c r="Y303" s="531"/>
      <c r="Z303" s="531"/>
    </row>
    <row r="304" ht="14.25" customHeight="1">
      <c r="A304" s="531"/>
      <c r="B304" s="531"/>
      <c r="C304" s="531"/>
      <c r="D304" s="531"/>
      <c r="E304" s="724"/>
      <c r="F304" s="531"/>
      <c r="G304" s="531"/>
      <c r="H304" s="531"/>
      <c r="I304" s="531"/>
      <c r="J304" s="531"/>
      <c r="K304" s="531"/>
      <c r="L304" s="531"/>
      <c r="M304" s="531"/>
      <c r="N304" s="531"/>
      <c r="O304" s="531"/>
      <c r="P304" s="531"/>
      <c r="Q304" s="531"/>
      <c r="R304" s="531"/>
      <c r="S304" s="531"/>
      <c r="T304" s="531"/>
      <c r="U304" s="531"/>
      <c r="V304" s="531"/>
      <c r="W304" s="531"/>
      <c r="X304" s="531"/>
      <c r="Y304" s="531"/>
      <c r="Z304" s="531"/>
    </row>
    <row r="305" ht="14.25" customHeight="1">
      <c r="A305" s="531"/>
      <c r="B305" s="531"/>
      <c r="C305" s="531"/>
      <c r="D305" s="531"/>
      <c r="E305" s="724"/>
      <c r="F305" s="531"/>
      <c r="G305" s="531"/>
      <c r="H305" s="531"/>
      <c r="I305" s="531"/>
      <c r="J305" s="531"/>
      <c r="K305" s="531"/>
      <c r="L305" s="531"/>
      <c r="M305" s="531"/>
      <c r="N305" s="531"/>
      <c r="O305" s="531"/>
      <c r="P305" s="531"/>
      <c r="Q305" s="531"/>
      <c r="R305" s="531"/>
      <c r="S305" s="531"/>
      <c r="T305" s="531"/>
      <c r="U305" s="531"/>
      <c r="V305" s="531"/>
      <c r="W305" s="531"/>
      <c r="X305" s="531"/>
      <c r="Y305" s="531"/>
      <c r="Z305" s="531"/>
    </row>
    <row r="306" ht="14.25" customHeight="1">
      <c r="A306" s="531"/>
      <c r="B306" s="531"/>
      <c r="C306" s="531"/>
      <c r="D306" s="531"/>
      <c r="E306" s="724"/>
      <c r="F306" s="531"/>
      <c r="G306" s="531"/>
      <c r="H306" s="531"/>
      <c r="I306" s="531"/>
      <c r="J306" s="531"/>
      <c r="K306" s="531"/>
      <c r="L306" s="531"/>
      <c r="M306" s="531"/>
      <c r="N306" s="531"/>
      <c r="O306" s="531"/>
      <c r="P306" s="531"/>
      <c r="Q306" s="531"/>
      <c r="R306" s="531"/>
      <c r="S306" s="531"/>
      <c r="T306" s="531"/>
      <c r="U306" s="531"/>
      <c r="V306" s="531"/>
      <c r="W306" s="531"/>
      <c r="X306" s="531"/>
      <c r="Y306" s="531"/>
      <c r="Z306" s="531"/>
    </row>
    <row r="307" ht="14.25" customHeight="1">
      <c r="A307" s="531"/>
      <c r="B307" s="531"/>
      <c r="C307" s="531"/>
      <c r="D307" s="531"/>
      <c r="E307" s="724"/>
      <c r="F307" s="531"/>
      <c r="G307" s="531"/>
      <c r="H307" s="531"/>
      <c r="I307" s="531"/>
      <c r="J307" s="531"/>
      <c r="K307" s="531"/>
      <c r="L307" s="531"/>
      <c r="M307" s="531"/>
      <c r="N307" s="531"/>
      <c r="O307" s="531"/>
      <c r="P307" s="531"/>
      <c r="Q307" s="531"/>
      <c r="R307" s="531"/>
      <c r="S307" s="531"/>
      <c r="T307" s="531"/>
      <c r="U307" s="531"/>
      <c r="V307" s="531"/>
      <c r="W307" s="531"/>
      <c r="X307" s="531"/>
      <c r="Y307" s="531"/>
      <c r="Z307" s="531"/>
    </row>
    <row r="308" ht="14.25" customHeight="1">
      <c r="A308" s="531"/>
      <c r="B308" s="531"/>
      <c r="C308" s="531"/>
      <c r="D308" s="531"/>
      <c r="E308" s="724"/>
      <c r="F308" s="531"/>
      <c r="G308" s="531"/>
      <c r="H308" s="531"/>
      <c r="I308" s="531"/>
      <c r="J308" s="531"/>
      <c r="K308" s="531"/>
      <c r="L308" s="531"/>
      <c r="M308" s="531"/>
      <c r="N308" s="531"/>
      <c r="O308" s="531"/>
      <c r="P308" s="531"/>
      <c r="Q308" s="531"/>
      <c r="R308" s="531"/>
      <c r="S308" s="531"/>
      <c r="T308" s="531"/>
      <c r="U308" s="531"/>
      <c r="V308" s="531"/>
      <c r="W308" s="531"/>
      <c r="X308" s="531"/>
      <c r="Y308" s="531"/>
      <c r="Z308" s="531"/>
    </row>
    <row r="309" ht="14.25" customHeight="1">
      <c r="A309" s="531"/>
      <c r="B309" s="531"/>
      <c r="C309" s="531"/>
      <c r="D309" s="531"/>
      <c r="E309" s="724"/>
      <c r="F309" s="531"/>
      <c r="G309" s="531"/>
      <c r="H309" s="531"/>
      <c r="I309" s="531"/>
      <c r="J309" s="531"/>
      <c r="K309" s="531"/>
      <c r="L309" s="531"/>
      <c r="M309" s="531"/>
      <c r="N309" s="531"/>
      <c r="O309" s="531"/>
      <c r="P309" s="531"/>
      <c r="Q309" s="531"/>
      <c r="R309" s="531"/>
      <c r="S309" s="531"/>
      <c r="T309" s="531"/>
      <c r="U309" s="531"/>
      <c r="V309" s="531"/>
      <c r="W309" s="531"/>
      <c r="X309" s="531"/>
      <c r="Y309" s="531"/>
      <c r="Z309" s="531"/>
    </row>
    <row r="310" ht="14.25" customHeight="1">
      <c r="A310" s="531"/>
      <c r="B310" s="531"/>
      <c r="C310" s="531"/>
      <c r="D310" s="531"/>
      <c r="E310" s="724"/>
      <c r="F310" s="531"/>
      <c r="G310" s="531"/>
      <c r="H310" s="531"/>
      <c r="I310" s="531"/>
      <c r="J310" s="531"/>
      <c r="K310" s="531"/>
      <c r="L310" s="531"/>
      <c r="M310" s="531"/>
      <c r="N310" s="531"/>
      <c r="O310" s="531"/>
      <c r="P310" s="531"/>
      <c r="Q310" s="531"/>
      <c r="R310" s="531"/>
      <c r="S310" s="531"/>
      <c r="T310" s="531"/>
      <c r="U310" s="531"/>
      <c r="V310" s="531"/>
      <c r="W310" s="531"/>
      <c r="X310" s="531"/>
      <c r="Y310" s="531"/>
      <c r="Z310" s="531"/>
    </row>
    <row r="311" ht="14.25" customHeight="1">
      <c r="A311" s="531"/>
      <c r="B311" s="531"/>
      <c r="C311" s="531"/>
      <c r="D311" s="531"/>
      <c r="E311" s="724"/>
      <c r="F311" s="531"/>
      <c r="G311" s="531"/>
      <c r="H311" s="531"/>
      <c r="I311" s="531"/>
      <c r="J311" s="531"/>
      <c r="K311" s="531"/>
      <c r="L311" s="531"/>
      <c r="M311" s="531"/>
      <c r="N311" s="531"/>
      <c r="O311" s="531"/>
      <c r="P311" s="531"/>
      <c r="Q311" s="531"/>
      <c r="R311" s="531"/>
      <c r="S311" s="531"/>
      <c r="T311" s="531"/>
      <c r="U311" s="531"/>
      <c r="V311" s="531"/>
      <c r="W311" s="531"/>
      <c r="X311" s="531"/>
      <c r="Y311" s="531"/>
      <c r="Z311" s="531"/>
    </row>
    <row r="312" ht="14.25" customHeight="1">
      <c r="A312" s="531"/>
      <c r="B312" s="531"/>
      <c r="C312" s="531"/>
      <c r="D312" s="531"/>
      <c r="E312" s="724"/>
      <c r="F312" s="531"/>
      <c r="G312" s="531"/>
      <c r="H312" s="531"/>
      <c r="I312" s="531"/>
      <c r="J312" s="531"/>
      <c r="K312" s="531"/>
      <c r="L312" s="531"/>
      <c r="M312" s="531"/>
      <c r="N312" s="531"/>
      <c r="O312" s="531"/>
      <c r="P312" s="531"/>
      <c r="Q312" s="531"/>
      <c r="R312" s="531"/>
      <c r="S312" s="531"/>
      <c r="T312" s="531"/>
      <c r="U312" s="531"/>
      <c r="V312" s="531"/>
      <c r="W312" s="531"/>
      <c r="X312" s="531"/>
      <c r="Y312" s="531"/>
      <c r="Z312" s="531"/>
    </row>
    <row r="313" ht="14.25" customHeight="1">
      <c r="A313" s="531"/>
      <c r="B313" s="531"/>
      <c r="C313" s="531"/>
      <c r="D313" s="531"/>
      <c r="E313" s="724"/>
      <c r="F313" s="531"/>
      <c r="G313" s="531"/>
      <c r="H313" s="531"/>
      <c r="I313" s="531"/>
      <c r="J313" s="531"/>
      <c r="K313" s="531"/>
      <c r="L313" s="531"/>
      <c r="M313" s="531"/>
      <c r="N313" s="531"/>
      <c r="O313" s="531"/>
      <c r="P313" s="531"/>
      <c r="Q313" s="531"/>
      <c r="R313" s="531"/>
      <c r="S313" s="531"/>
      <c r="T313" s="531"/>
      <c r="U313" s="531"/>
      <c r="V313" s="531"/>
      <c r="W313" s="531"/>
      <c r="X313" s="531"/>
      <c r="Y313" s="531"/>
      <c r="Z313" s="531"/>
    </row>
    <row r="314" ht="14.25" customHeight="1">
      <c r="A314" s="531"/>
      <c r="B314" s="531"/>
      <c r="C314" s="531"/>
      <c r="D314" s="531"/>
      <c r="E314" s="724"/>
      <c r="F314" s="531"/>
      <c r="G314" s="531"/>
      <c r="H314" s="531"/>
      <c r="I314" s="531"/>
      <c r="J314" s="531"/>
      <c r="K314" s="531"/>
      <c r="L314" s="531"/>
      <c r="M314" s="531"/>
      <c r="N314" s="531"/>
      <c r="O314" s="531"/>
      <c r="P314" s="531"/>
      <c r="Q314" s="531"/>
      <c r="R314" s="531"/>
      <c r="S314" s="531"/>
      <c r="T314" s="531"/>
      <c r="U314" s="531"/>
      <c r="V314" s="531"/>
      <c r="W314" s="531"/>
      <c r="X314" s="531"/>
      <c r="Y314" s="531"/>
      <c r="Z314" s="531"/>
    </row>
    <row r="315" ht="14.25" customHeight="1">
      <c r="A315" s="531"/>
      <c r="B315" s="531"/>
      <c r="C315" s="531"/>
      <c r="D315" s="531"/>
      <c r="E315" s="724"/>
      <c r="F315" s="531"/>
      <c r="G315" s="531"/>
      <c r="H315" s="531"/>
      <c r="I315" s="531"/>
      <c r="J315" s="531"/>
      <c r="K315" s="531"/>
      <c r="L315" s="531"/>
      <c r="M315" s="531"/>
      <c r="N315" s="531"/>
      <c r="O315" s="531"/>
      <c r="P315" s="531"/>
      <c r="Q315" s="531"/>
      <c r="R315" s="531"/>
      <c r="S315" s="531"/>
      <c r="T315" s="531"/>
      <c r="U315" s="531"/>
      <c r="V315" s="531"/>
      <c r="W315" s="531"/>
      <c r="X315" s="531"/>
      <c r="Y315" s="531"/>
      <c r="Z315" s="531"/>
    </row>
    <row r="316" ht="14.25" customHeight="1">
      <c r="A316" s="531"/>
      <c r="B316" s="531"/>
      <c r="C316" s="531"/>
      <c r="D316" s="531"/>
      <c r="E316" s="724"/>
      <c r="F316" s="531"/>
      <c r="G316" s="531"/>
      <c r="H316" s="531"/>
      <c r="I316" s="531"/>
      <c r="J316" s="531"/>
      <c r="K316" s="531"/>
      <c r="L316" s="531"/>
      <c r="M316" s="531"/>
      <c r="N316" s="531"/>
      <c r="O316" s="531"/>
      <c r="P316" s="531"/>
      <c r="Q316" s="531"/>
      <c r="R316" s="531"/>
      <c r="S316" s="531"/>
      <c r="T316" s="531"/>
      <c r="U316" s="531"/>
      <c r="V316" s="531"/>
      <c r="W316" s="531"/>
      <c r="X316" s="531"/>
      <c r="Y316" s="531"/>
      <c r="Z316" s="531"/>
    </row>
    <row r="317" ht="14.25" customHeight="1">
      <c r="A317" s="531"/>
      <c r="B317" s="531"/>
      <c r="C317" s="531"/>
      <c r="D317" s="531"/>
      <c r="E317" s="724"/>
      <c r="F317" s="531"/>
      <c r="G317" s="531"/>
      <c r="H317" s="531"/>
      <c r="I317" s="531"/>
      <c r="J317" s="531"/>
      <c r="K317" s="531"/>
      <c r="L317" s="531"/>
      <c r="M317" s="531"/>
      <c r="N317" s="531"/>
      <c r="O317" s="531"/>
      <c r="P317" s="531"/>
      <c r="Q317" s="531"/>
      <c r="R317" s="531"/>
      <c r="S317" s="531"/>
      <c r="T317" s="531"/>
      <c r="U317" s="531"/>
      <c r="V317" s="531"/>
      <c r="W317" s="531"/>
      <c r="X317" s="531"/>
      <c r="Y317" s="531"/>
      <c r="Z317" s="531"/>
    </row>
    <row r="318" ht="14.25" customHeight="1">
      <c r="A318" s="531"/>
      <c r="B318" s="531"/>
      <c r="C318" s="531"/>
      <c r="D318" s="531"/>
      <c r="E318" s="724"/>
      <c r="F318" s="531"/>
      <c r="G318" s="531"/>
      <c r="H318" s="531"/>
      <c r="I318" s="531"/>
      <c r="J318" s="531"/>
      <c r="K318" s="531"/>
      <c r="L318" s="531"/>
      <c r="M318" s="531"/>
      <c r="N318" s="531"/>
      <c r="O318" s="531"/>
      <c r="P318" s="531"/>
      <c r="Q318" s="531"/>
      <c r="R318" s="531"/>
      <c r="S318" s="531"/>
      <c r="T318" s="531"/>
      <c r="U318" s="531"/>
      <c r="V318" s="531"/>
      <c r="W318" s="531"/>
      <c r="X318" s="531"/>
      <c r="Y318" s="531"/>
      <c r="Z318" s="531"/>
    </row>
    <row r="319" ht="14.25" customHeight="1">
      <c r="A319" s="531"/>
      <c r="B319" s="531"/>
      <c r="C319" s="531"/>
      <c r="D319" s="531"/>
      <c r="E319" s="724"/>
      <c r="F319" s="531"/>
      <c r="G319" s="531"/>
      <c r="H319" s="531"/>
      <c r="I319" s="531"/>
      <c r="J319" s="531"/>
      <c r="K319" s="531"/>
      <c r="L319" s="531"/>
      <c r="M319" s="531"/>
      <c r="N319" s="531"/>
      <c r="O319" s="531"/>
      <c r="P319" s="531"/>
      <c r="Q319" s="531"/>
      <c r="R319" s="531"/>
      <c r="S319" s="531"/>
      <c r="T319" s="531"/>
      <c r="U319" s="531"/>
      <c r="V319" s="531"/>
      <c r="W319" s="531"/>
      <c r="X319" s="531"/>
      <c r="Y319" s="531"/>
      <c r="Z319" s="531"/>
    </row>
    <row r="320" ht="14.25" customHeight="1">
      <c r="A320" s="531"/>
      <c r="B320" s="531"/>
      <c r="C320" s="531"/>
      <c r="D320" s="531"/>
      <c r="E320" s="724"/>
      <c r="F320" s="531"/>
      <c r="G320" s="531"/>
      <c r="H320" s="531"/>
      <c r="I320" s="531"/>
      <c r="J320" s="531"/>
      <c r="K320" s="531"/>
      <c r="L320" s="531"/>
      <c r="M320" s="531"/>
      <c r="N320" s="531"/>
      <c r="O320" s="531"/>
      <c r="P320" s="531"/>
      <c r="Q320" s="531"/>
      <c r="R320" s="531"/>
      <c r="S320" s="531"/>
      <c r="T320" s="531"/>
      <c r="U320" s="531"/>
      <c r="V320" s="531"/>
      <c r="W320" s="531"/>
      <c r="X320" s="531"/>
      <c r="Y320" s="531"/>
      <c r="Z320" s="531"/>
    </row>
    <row r="321" ht="14.25" customHeight="1">
      <c r="A321" s="531"/>
      <c r="B321" s="531"/>
      <c r="C321" s="531"/>
      <c r="D321" s="531"/>
      <c r="E321" s="724"/>
      <c r="F321" s="531"/>
      <c r="G321" s="531"/>
      <c r="H321" s="531"/>
      <c r="I321" s="531"/>
      <c r="J321" s="531"/>
      <c r="K321" s="531"/>
      <c r="L321" s="531"/>
      <c r="M321" s="531"/>
      <c r="N321" s="531"/>
      <c r="O321" s="531"/>
      <c r="P321" s="531"/>
      <c r="Q321" s="531"/>
      <c r="R321" s="531"/>
      <c r="S321" s="531"/>
      <c r="T321" s="531"/>
      <c r="U321" s="531"/>
      <c r="V321" s="531"/>
      <c r="W321" s="531"/>
      <c r="X321" s="531"/>
      <c r="Y321" s="531"/>
      <c r="Z321" s="531"/>
    </row>
    <row r="322" ht="14.25" customHeight="1">
      <c r="A322" s="531"/>
      <c r="B322" s="531"/>
      <c r="C322" s="531"/>
      <c r="D322" s="531"/>
      <c r="E322" s="724"/>
      <c r="F322" s="531"/>
      <c r="G322" s="531"/>
      <c r="H322" s="531"/>
      <c r="I322" s="531"/>
      <c r="J322" s="531"/>
      <c r="K322" s="531"/>
      <c r="L322" s="531"/>
      <c r="M322" s="531"/>
      <c r="N322" s="531"/>
      <c r="O322" s="531"/>
      <c r="P322" s="531"/>
      <c r="Q322" s="531"/>
      <c r="R322" s="531"/>
      <c r="S322" s="531"/>
      <c r="T322" s="531"/>
      <c r="U322" s="531"/>
      <c r="V322" s="531"/>
      <c r="W322" s="531"/>
      <c r="X322" s="531"/>
      <c r="Y322" s="531"/>
      <c r="Z322" s="531"/>
    </row>
    <row r="323" ht="14.25" customHeight="1">
      <c r="A323" s="531"/>
      <c r="B323" s="531"/>
      <c r="C323" s="531"/>
      <c r="D323" s="531"/>
      <c r="E323" s="724"/>
      <c r="F323" s="531"/>
      <c r="G323" s="531"/>
      <c r="H323" s="531"/>
      <c r="I323" s="531"/>
      <c r="J323" s="531"/>
      <c r="K323" s="531"/>
      <c r="L323" s="531"/>
      <c r="M323" s="531"/>
      <c r="N323" s="531"/>
      <c r="O323" s="531"/>
      <c r="P323" s="531"/>
      <c r="Q323" s="531"/>
      <c r="R323" s="531"/>
      <c r="S323" s="531"/>
      <c r="T323" s="531"/>
      <c r="U323" s="531"/>
      <c r="V323" s="531"/>
      <c r="W323" s="531"/>
      <c r="X323" s="531"/>
      <c r="Y323" s="531"/>
      <c r="Z323" s="531"/>
    </row>
    <row r="324" ht="14.25" customHeight="1">
      <c r="A324" s="531"/>
      <c r="B324" s="531"/>
      <c r="C324" s="531"/>
      <c r="D324" s="531"/>
      <c r="E324" s="724"/>
      <c r="F324" s="531"/>
      <c r="G324" s="531"/>
      <c r="H324" s="531"/>
      <c r="I324" s="531"/>
      <c r="J324" s="531"/>
      <c r="K324" s="531"/>
      <c r="L324" s="531"/>
      <c r="M324" s="531"/>
      <c r="N324" s="531"/>
      <c r="O324" s="531"/>
      <c r="P324" s="531"/>
      <c r="Q324" s="531"/>
      <c r="R324" s="531"/>
      <c r="S324" s="531"/>
      <c r="T324" s="531"/>
      <c r="U324" s="531"/>
      <c r="V324" s="531"/>
      <c r="W324" s="531"/>
      <c r="X324" s="531"/>
      <c r="Y324" s="531"/>
      <c r="Z324" s="531"/>
    </row>
    <row r="325" ht="14.25" customHeight="1">
      <c r="A325" s="531"/>
      <c r="B325" s="531"/>
      <c r="C325" s="531"/>
      <c r="D325" s="531"/>
      <c r="E325" s="724"/>
      <c r="F325" s="531"/>
      <c r="G325" s="531"/>
      <c r="H325" s="531"/>
      <c r="I325" s="531"/>
      <c r="J325" s="531"/>
      <c r="K325" s="531"/>
      <c r="L325" s="531"/>
      <c r="M325" s="531"/>
      <c r="N325" s="531"/>
      <c r="O325" s="531"/>
      <c r="P325" s="531"/>
      <c r="Q325" s="531"/>
      <c r="R325" s="531"/>
      <c r="S325" s="531"/>
      <c r="T325" s="531"/>
      <c r="U325" s="531"/>
      <c r="V325" s="531"/>
      <c r="W325" s="531"/>
      <c r="X325" s="531"/>
      <c r="Y325" s="531"/>
      <c r="Z325" s="531"/>
    </row>
    <row r="326" ht="14.25" customHeight="1">
      <c r="A326" s="531"/>
      <c r="B326" s="531"/>
      <c r="C326" s="531"/>
      <c r="D326" s="531"/>
      <c r="E326" s="724"/>
      <c r="F326" s="531"/>
      <c r="G326" s="531"/>
      <c r="H326" s="531"/>
      <c r="I326" s="531"/>
      <c r="J326" s="531"/>
      <c r="K326" s="531"/>
      <c r="L326" s="531"/>
      <c r="M326" s="531"/>
      <c r="N326" s="531"/>
      <c r="O326" s="531"/>
      <c r="P326" s="531"/>
      <c r="Q326" s="531"/>
      <c r="R326" s="531"/>
      <c r="S326" s="531"/>
      <c r="T326" s="531"/>
      <c r="U326" s="531"/>
      <c r="V326" s="531"/>
      <c r="W326" s="531"/>
      <c r="X326" s="531"/>
      <c r="Y326" s="531"/>
      <c r="Z326" s="531"/>
    </row>
    <row r="327" ht="14.25" customHeight="1">
      <c r="A327" s="531"/>
      <c r="B327" s="531"/>
      <c r="C327" s="531"/>
      <c r="D327" s="531"/>
      <c r="E327" s="724"/>
      <c r="F327" s="531"/>
      <c r="G327" s="531"/>
      <c r="H327" s="531"/>
      <c r="I327" s="531"/>
      <c r="J327" s="531"/>
      <c r="K327" s="531"/>
      <c r="L327" s="531"/>
      <c r="M327" s="531"/>
      <c r="N327" s="531"/>
      <c r="O327" s="531"/>
      <c r="P327" s="531"/>
      <c r="Q327" s="531"/>
      <c r="R327" s="531"/>
      <c r="S327" s="531"/>
      <c r="T327" s="531"/>
      <c r="U327" s="531"/>
      <c r="V327" s="531"/>
      <c r="W327" s="531"/>
      <c r="X327" s="531"/>
      <c r="Y327" s="531"/>
      <c r="Z327" s="531"/>
    </row>
    <row r="328" ht="14.25" customHeight="1">
      <c r="A328" s="531"/>
      <c r="B328" s="531"/>
      <c r="C328" s="531"/>
      <c r="D328" s="531"/>
      <c r="E328" s="724"/>
      <c r="F328" s="531"/>
      <c r="G328" s="531"/>
      <c r="H328" s="531"/>
      <c r="I328" s="531"/>
      <c r="J328" s="531"/>
      <c r="K328" s="531"/>
      <c r="L328" s="531"/>
      <c r="M328" s="531"/>
      <c r="N328" s="531"/>
      <c r="O328" s="531"/>
      <c r="P328" s="531"/>
      <c r="Q328" s="531"/>
      <c r="R328" s="531"/>
      <c r="S328" s="531"/>
      <c r="T328" s="531"/>
      <c r="U328" s="531"/>
      <c r="V328" s="531"/>
      <c r="W328" s="531"/>
      <c r="X328" s="531"/>
      <c r="Y328" s="531"/>
      <c r="Z328" s="531"/>
    </row>
    <row r="329" ht="14.25" customHeight="1">
      <c r="A329" s="531"/>
      <c r="B329" s="531"/>
      <c r="C329" s="531"/>
      <c r="D329" s="531"/>
      <c r="E329" s="724"/>
      <c r="F329" s="531"/>
      <c r="G329" s="531"/>
      <c r="H329" s="531"/>
      <c r="I329" s="531"/>
      <c r="J329" s="531"/>
      <c r="K329" s="531"/>
      <c r="L329" s="531"/>
      <c r="M329" s="531"/>
      <c r="N329" s="531"/>
      <c r="O329" s="531"/>
      <c r="P329" s="531"/>
      <c r="Q329" s="531"/>
      <c r="R329" s="531"/>
      <c r="S329" s="531"/>
      <c r="T329" s="531"/>
      <c r="U329" s="531"/>
      <c r="V329" s="531"/>
      <c r="W329" s="531"/>
      <c r="X329" s="531"/>
      <c r="Y329" s="531"/>
      <c r="Z329" s="531"/>
    </row>
    <row r="330" ht="14.25" customHeight="1">
      <c r="A330" s="531"/>
      <c r="B330" s="531"/>
      <c r="C330" s="531"/>
      <c r="D330" s="531"/>
      <c r="E330" s="724"/>
      <c r="F330" s="531"/>
      <c r="G330" s="531"/>
      <c r="H330" s="531"/>
      <c r="I330" s="531"/>
      <c r="J330" s="531"/>
      <c r="K330" s="531"/>
      <c r="L330" s="531"/>
      <c r="M330" s="531"/>
      <c r="N330" s="531"/>
      <c r="O330" s="531"/>
      <c r="P330" s="531"/>
      <c r="Q330" s="531"/>
      <c r="R330" s="531"/>
      <c r="S330" s="531"/>
      <c r="T330" s="531"/>
      <c r="U330" s="531"/>
      <c r="V330" s="531"/>
      <c r="W330" s="531"/>
      <c r="X330" s="531"/>
      <c r="Y330" s="531"/>
      <c r="Z330" s="531"/>
    </row>
    <row r="331" ht="14.25" customHeight="1">
      <c r="A331" s="531"/>
      <c r="B331" s="531"/>
      <c r="C331" s="531"/>
      <c r="D331" s="531"/>
      <c r="E331" s="724"/>
      <c r="F331" s="531"/>
      <c r="G331" s="531"/>
      <c r="H331" s="531"/>
      <c r="I331" s="531"/>
      <c r="J331" s="531"/>
      <c r="K331" s="531"/>
      <c r="L331" s="531"/>
      <c r="M331" s="531"/>
      <c r="N331" s="531"/>
      <c r="O331" s="531"/>
      <c r="P331" s="531"/>
      <c r="Q331" s="531"/>
      <c r="R331" s="531"/>
      <c r="S331" s="531"/>
      <c r="T331" s="531"/>
      <c r="U331" s="531"/>
      <c r="V331" s="531"/>
      <c r="W331" s="531"/>
      <c r="X331" s="531"/>
      <c r="Y331" s="531"/>
      <c r="Z331" s="531"/>
    </row>
    <row r="332" ht="14.25" customHeight="1">
      <c r="A332" s="531"/>
      <c r="B332" s="531"/>
      <c r="C332" s="531"/>
      <c r="D332" s="531"/>
      <c r="E332" s="724"/>
      <c r="F332" s="531"/>
      <c r="G332" s="531"/>
      <c r="H332" s="531"/>
      <c r="I332" s="531"/>
      <c r="J332" s="531"/>
      <c r="K332" s="531"/>
      <c r="L332" s="531"/>
      <c r="M332" s="531"/>
      <c r="N332" s="531"/>
      <c r="O332" s="531"/>
      <c r="P332" s="531"/>
      <c r="Q332" s="531"/>
      <c r="R332" s="531"/>
      <c r="S332" s="531"/>
      <c r="T332" s="531"/>
      <c r="U332" s="531"/>
      <c r="V332" s="531"/>
      <c r="W332" s="531"/>
      <c r="X332" s="531"/>
      <c r="Y332" s="531"/>
      <c r="Z332" s="531"/>
    </row>
    <row r="333" ht="14.25" customHeight="1">
      <c r="A333" s="531"/>
      <c r="B333" s="531"/>
      <c r="C333" s="531"/>
      <c r="D333" s="531"/>
      <c r="E333" s="724"/>
      <c r="F333" s="531"/>
      <c r="G333" s="531"/>
      <c r="H333" s="531"/>
      <c r="I333" s="531"/>
      <c r="J333" s="531"/>
      <c r="K333" s="531"/>
      <c r="L333" s="531"/>
      <c r="M333" s="531"/>
      <c r="N333" s="531"/>
      <c r="O333" s="531"/>
      <c r="P333" s="531"/>
      <c r="Q333" s="531"/>
      <c r="R333" s="531"/>
      <c r="S333" s="531"/>
      <c r="T333" s="531"/>
      <c r="U333" s="531"/>
      <c r="V333" s="531"/>
      <c r="W333" s="531"/>
      <c r="X333" s="531"/>
      <c r="Y333" s="531"/>
      <c r="Z333" s="531"/>
    </row>
    <row r="334" ht="14.25" customHeight="1">
      <c r="A334" s="531"/>
      <c r="B334" s="531"/>
      <c r="C334" s="531"/>
      <c r="D334" s="531"/>
      <c r="E334" s="724"/>
      <c r="F334" s="531"/>
      <c r="G334" s="531"/>
      <c r="H334" s="531"/>
      <c r="I334" s="531"/>
      <c r="J334" s="531"/>
      <c r="K334" s="531"/>
      <c r="L334" s="531"/>
      <c r="M334" s="531"/>
      <c r="N334" s="531"/>
      <c r="O334" s="531"/>
      <c r="P334" s="531"/>
      <c r="Q334" s="531"/>
      <c r="R334" s="531"/>
      <c r="S334" s="531"/>
      <c r="T334" s="531"/>
      <c r="U334" s="531"/>
      <c r="V334" s="531"/>
      <c r="W334" s="531"/>
      <c r="X334" s="531"/>
      <c r="Y334" s="531"/>
      <c r="Z334" s="531"/>
    </row>
    <row r="335" ht="14.25" customHeight="1">
      <c r="A335" s="531"/>
      <c r="B335" s="531"/>
      <c r="C335" s="531"/>
      <c r="D335" s="531"/>
      <c r="E335" s="724"/>
      <c r="F335" s="531"/>
      <c r="G335" s="531"/>
      <c r="H335" s="531"/>
      <c r="I335" s="531"/>
      <c r="J335" s="531"/>
      <c r="K335" s="531"/>
      <c r="L335" s="531"/>
      <c r="M335" s="531"/>
      <c r="N335" s="531"/>
      <c r="O335" s="531"/>
      <c r="P335" s="531"/>
      <c r="Q335" s="531"/>
      <c r="R335" s="531"/>
      <c r="S335" s="531"/>
      <c r="T335" s="531"/>
      <c r="U335" s="531"/>
      <c r="V335" s="531"/>
      <c r="W335" s="531"/>
      <c r="X335" s="531"/>
      <c r="Y335" s="531"/>
      <c r="Z335" s="531"/>
    </row>
    <row r="336" ht="14.25" customHeight="1">
      <c r="A336" s="531"/>
      <c r="B336" s="531"/>
      <c r="C336" s="531"/>
      <c r="D336" s="531"/>
      <c r="E336" s="724"/>
      <c r="F336" s="531"/>
      <c r="G336" s="531"/>
      <c r="H336" s="531"/>
      <c r="I336" s="531"/>
      <c r="J336" s="531"/>
      <c r="K336" s="531"/>
      <c r="L336" s="531"/>
      <c r="M336" s="531"/>
      <c r="N336" s="531"/>
      <c r="O336" s="531"/>
      <c r="P336" s="531"/>
      <c r="Q336" s="531"/>
      <c r="R336" s="531"/>
      <c r="S336" s="531"/>
      <c r="T336" s="531"/>
      <c r="U336" s="531"/>
      <c r="V336" s="531"/>
      <c r="W336" s="531"/>
      <c r="X336" s="531"/>
      <c r="Y336" s="531"/>
      <c r="Z336" s="531"/>
    </row>
    <row r="337" ht="14.25" customHeight="1">
      <c r="A337" s="531"/>
      <c r="B337" s="531"/>
      <c r="C337" s="531"/>
      <c r="D337" s="531"/>
      <c r="E337" s="724"/>
      <c r="F337" s="531"/>
      <c r="G337" s="531"/>
      <c r="H337" s="531"/>
      <c r="I337" s="531"/>
      <c r="J337" s="531"/>
      <c r="K337" s="531"/>
      <c r="L337" s="531"/>
      <c r="M337" s="531"/>
      <c r="N337" s="531"/>
      <c r="O337" s="531"/>
      <c r="P337" s="531"/>
      <c r="Q337" s="531"/>
      <c r="R337" s="531"/>
      <c r="S337" s="531"/>
      <c r="T337" s="531"/>
      <c r="U337" s="531"/>
      <c r="V337" s="531"/>
      <c r="W337" s="531"/>
      <c r="X337" s="531"/>
      <c r="Y337" s="531"/>
      <c r="Z337" s="531"/>
    </row>
    <row r="338" ht="14.25" customHeight="1">
      <c r="A338" s="531"/>
      <c r="B338" s="531"/>
      <c r="C338" s="531"/>
      <c r="D338" s="531"/>
      <c r="E338" s="724"/>
      <c r="F338" s="531"/>
      <c r="G338" s="531"/>
      <c r="H338" s="531"/>
      <c r="I338" s="531"/>
      <c r="J338" s="531"/>
      <c r="K338" s="531"/>
      <c r="L338" s="531"/>
      <c r="M338" s="531"/>
      <c r="N338" s="531"/>
      <c r="O338" s="531"/>
      <c r="P338" s="531"/>
      <c r="Q338" s="531"/>
      <c r="R338" s="531"/>
      <c r="S338" s="531"/>
      <c r="T338" s="531"/>
      <c r="U338" s="531"/>
      <c r="V338" s="531"/>
      <c r="W338" s="531"/>
      <c r="X338" s="531"/>
      <c r="Y338" s="531"/>
      <c r="Z338" s="531"/>
    </row>
    <row r="339" ht="14.25" customHeight="1">
      <c r="A339" s="531"/>
      <c r="B339" s="531"/>
      <c r="C339" s="531"/>
      <c r="D339" s="531"/>
      <c r="E339" s="724"/>
      <c r="F339" s="531"/>
      <c r="G339" s="531"/>
      <c r="H339" s="531"/>
      <c r="I339" s="531"/>
      <c r="J339" s="531"/>
      <c r="K339" s="531"/>
      <c r="L339" s="531"/>
      <c r="M339" s="531"/>
      <c r="N339" s="531"/>
      <c r="O339" s="531"/>
      <c r="P339" s="531"/>
      <c r="Q339" s="531"/>
      <c r="R339" s="531"/>
      <c r="S339" s="531"/>
      <c r="T339" s="531"/>
      <c r="U339" s="531"/>
      <c r="V339" s="531"/>
      <c r="W339" s="531"/>
      <c r="X339" s="531"/>
      <c r="Y339" s="531"/>
      <c r="Z339" s="531"/>
    </row>
    <row r="340" ht="14.25" customHeight="1">
      <c r="A340" s="531"/>
      <c r="B340" s="531"/>
      <c r="C340" s="531"/>
      <c r="D340" s="531"/>
      <c r="E340" s="724"/>
      <c r="F340" s="531"/>
      <c r="G340" s="531"/>
      <c r="H340" s="531"/>
      <c r="I340" s="531"/>
      <c r="J340" s="531"/>
      <c r="K340" s="531"/>
      <c r="L340" s="531"/>
      <c r="M340" s="531"/>
      <c r="N340" s="531"/>
      <c r="O340" s="531"/>
      <c r="P340" s="531"/>
      <c r="Q340" s="531"/>
      <c r="R340" s="531"/>
      <c r="S340" s="531"/>
      <c r="T340" s="531"/>
      <c r="U340" s="531"/>
      <c r="V340" s="531"/>
      <c r="W340" s="531"/>
      <c r="X340" s="531"/>
      <c r="Y340" s="531"/>
      <c r="Z340" s="531"/>
    </row>
    <row r="341" ht="14.25" customHeight="1">
      <c r="A341" s="531"/>
      <c r="B341" s="531"/>
      <c r="C341" s="531"/>
      <c r="D341" s="531"/>
      <c r="E341" s="724"/>
      <c r="F341" s="531"/>
      <c r="G341" s="531"/>
      <c r="H341" s="531"/>
      <c r="I341" s="531"/>
      <c r="J341" s="531"/>
      <c r="K341" s="531"/>
      <c r="L341" s="531"/>
      <c r="M341" s="531"/>
      <c r="N341" s="531"/>
      <c r="O341" s="531"/>
      <c r="P341" s="531"/>
      <c r="Q341" s="531"/>
      <c r="R341" s="531"/>
      <c r="S341" s="531"/>
      <c r="T341" s="531"/>
      <c r="U341" s="531"/>
      <c r="V341" s="531"/>
      <c r="W341" s="531"/>
      <c r="X341" s="531"/>
      <c r="Y341" s="531"/>
      <c r="Z341" s="531"/>
    </row>
    <row r="342" ht="14.25" customHeight="1">
      <c r="A342" s="531"/>
      <c r="B342" s="531"/>
      <c r="C342" s="531"/>
      <c r="D342" s="531"/>
      <c r="E342" s="724"/>
      <c r="F342" s="531"/>
      <c r="G342" s="531"/>
      <c r="H342" s="531"/>
      <c r="I342" s="531"/>
      <c r="J342" s="531"/>
      <c r="K342" s="531"/>
      <c r="L342" s="531"/>
      <c r="M342" s="531"/>
      <c r="N342" s="531"/>
      <c r="O342" s="531"/>
      <c r="P342" s="531"/>
      <c r="Q342" s="531"/>
      <c r="R342" s="531"/>
      <c r="S342" s="531"/>
      <c r="T342" s="531"/>
      <c r="U342" s="531"/>
      <c r="V342" s="531"/>
      <c r="W342" s="531"/>
      <c r="X342" s="531"/>
      <c r="Y342" s="531"/>
      <c r="Z342" s="531"/>
    </row>
    <row r="343" ht="14.25" customHeight="1">
      <c r="A343" s="531"/>
      <c r="B343" s="531"/>
      <c r="C343" s="531"/>
      <c r="D343" s="531"/>
      <c r="E343" s="724"/>
      <c r="F343" s="531"/>
      <c r="G343" s="531"/>
      <c r="H343" s="531"/>
      <c r="I343" s="531"/>
      <c r="J343" s="531"/>
      <c r="K343" s="531"/>
      <c r="L343" s="531"/>
      <c r="M343" s="531"/>
      <c r="N343" s="531"/>
      <c r="O343" s="531"/>
      <c r="P343" s="531"/>
      <c r="Q343" s="531"/>
      <c r="R343" s="531"/>
      <c r="S343" s="531"/>
      <c r="T343" s="531"/>
      <c r="U343" s="531"/>
      <c r="V343" s="531"/>
      <c r="W343" s="531"/>
      <c r="X343" s="531"/>
      <c r="Y343" s="531"/>
      <c r="Z343" s="531"/>
    </row>
    <row r="344" ht="14.25" customHeight="1">
      <c r="A344" s="531"/>
      <c r="B344" s="531"/>
      <c r="C344" s="531"/>
      <c r="D344" s="531"/>
      <c r="E344" s="724"/>
      <c r="F344" s="531"/>
      <c r="G344" s="531"/>
      <c r="H344" s="531"/>
      <c r="I344" s="531"/>
      <c r="J344" s="531"/>
      <c r="K344" s="531"/>
      <c r="L344" s="531"/>
      <c r="M344" s="531"/>
      <c r="N344" s="531"/>
      <c r="O344" s="531"/>
      <c r="P344" s="531"/>
      <c r="Q344" s="531"/>
      <c r="R344" s="531"/>
      <c r="S344" s="531"/>
      <c r="T344" s="531"/>
      <c r="U344" s="531"/>
      <c r="V344" s="531"/>
      <c r="W344" s="531"/>
      <c r="X344" s="531"/>
      <c r="Y344" s="531"/>
      <c r="Z344" s="531"/>
    </row>
    <row r="345" ht="14.25" customHeight="1">
      <c r="A345" s="531"/>
      <c r="B345" s="531"/>
      <c r="C345" s="531"/>
      <c r="D345" s="531"/>
      <c r="E345" s="724"/>
      <c r="F345" s="531"/>
      <c r="G345" s="531"/>
      <c r="H345" s="531"/>
      <c r="I345" s="531"/>
      <c r="J345" s="531"/>
      <c r="K345" s="531"/>
      <c r="L345" s="531"/>
      <c r="M345" s="531"/>
      <c r="N345" s="531"/>
      <c r="O345" s="531"/>
      <c r="P345" s="531"/>
      <c r="Q345" s="531"/>
      <c r="R345" s="531"/>
      <c r="S345" s="531"/>
      <c r="T345" s="531"/>
      <c r="U345" s="531"/>
      <c r="V345" s="531"/>
      <c r="W345" s="531"/>
      <c r="X345" s="531"/>
      <c r="Y345" s="531"/>
      <c r="Z345" s="531"/>
    </row>
    <row r="346" ht="14.25" customHeight="1">
      <c r="A346" s="531"/>
      <c r="B346" s="531"/>
      <c r="C346" s="531"/>
      <c r="D346" s="531"/>
      <c r="E346" s="724"/>
      <c r="F346" s="531"/>
      <c r="G346" s="531"/>
      <c r="H346" s="531"/>
      <c r="I346" s="531"/>
      <c r="J346" s="531"/>
      <c r="K346" s="531"/>
      <c r="L346" s="531"/>
      <c r="M346" s="531"/>
      <c r="N346" s="531"/>
      <c r="O346" s="531"/>
      <c r="P346" s="531"/>
      <c r="Q346" s="531"/>
      <c r="R346" s="531"/>
      <c r="S346" s="531"/>
      <c r="T346" s="531"/>
      <c r="U346" s="531"/>
      <c r="V346" s="531"/>
      <c r="W346" s="531"/>
      <c r="X346" s="531"/>
      <c r="Y346" s="531"/>
      <c r="Z346" s="531"/>
    </row>
    <row r="347" ht="14.25" customHeight="1">
      <c r="A347" s="531"/>
      <c r="B347" s="531"/>
      <c r="C347" s="531"/>
      <c r="D347" s="531"/>
      <c r="E347" s="724"/>
      <c r="F347" s="531"/>
      <c r="G347" s="531"/>
      <c r="H347" s="531"/>
      <c r="I347" s="531"/>
      <c r="J347" s="531"/>
      <c r="K347" s="531"/>
      <c r="L347" s="531"/>
      <c r="M347" s="531"/>
      <c r="N347" s="531"/>
      <c r="O347" s="531"/>
      <c r="P347" s="531"/>
      <c r="Q347" s="531"/>
      <c r="R347" s="531"/>
      <c r="S347" s="531"/>
      <c r="T347" s="531"/>
      <c r="U347" s="531"/>
      <c r="V347" s="531"/>
      <c r="W347" s="531"/>
      <c r="X347" s="531"/>
      <c r="Y347" s="531"/>
      <c r="Z347" s="531"/>
    </row>
    <row r="348" ht="14.25" customHeight="1">
      <c r="A348" s="531"/>
      <c r="B348" s="531"/>
      <c r="C348" s="531"/>
      <c r="D348" s="531"/>
      <c r="E348" s="724"/>
      <c r="F348" s="531"/>
      <c r="G348" s="531"/>
      <c r="H348" s="531"/>
      <c r="I348" s="531"/>
      <c r="J348" s="531"/>
      <c r="K348" s="531"/>
      <c r="L348" s="531"/>
      <c r="M348" s="531"/>
      <c r="N348" s="531"/>
      <c r="O348" s="531"/>
      <c r="P348" s="531"/>
      <c r="Q348" s="531"/>
      <c r="R348" s="531"/>
      <c r="S348" s="531"/>
      <c r="T348" s="531"/>
      <c r="U348" s="531"/>
      <c r="V348" s="531"/>
      <c r="W348" s="531"/>
      <c r="X348" s="531"/>
      <c r="Y348" s="531"/>
      <c r="Z348" s="531"/>
    </row>
    <row r="349" ht="14.25" customHeight="1">
      <c r="A349" s="531"/>
      <c r="B349" s="531"/>
      <c r="C349" s="531"/>
      <c r="D349" s="531"/>
      <c r="E349" s="724"/>
      <c r="F349" s="531"/>
      <c r="G349" s="531"/>
      <c r="H349" s="531"/>
      <c r="I349" s="531"/>
      <c r="J349" s="531"/>
      <c r="K349" s="531"/>
      <c r="L349" s="531"/>
      <c r="M349" s="531"/>
      <c r="N349" s="531"/>
      <c r="O349" s="531"/>
      <c r="P349" s="531"/>
      <c r="Q349" s="531"/>
      <c r="R349" s="531"/>
      <c r="S349" s="531"/>
      <c r="T349" s="531"/>
      <c r="U349" s="531"/>
      <c r="V349" s="531"/>
      <c r="W349" s="531"/>
      <c r="X349" s="531"/>
      <c r="Y349" s="531"/>
      <c r="Z349" s="531"/>
    </row>
    <row r="350" ht="14.25" customHeight="1">
      <c r="A350" s="531"/>
      <c r="B350" s="531"/>
      <c r="C350" s="531"/>
      <c r="D350" s="531"/>
      <c r="E350" s="724"/>
      <c r="F350" s="531"/>
      <c r="G350" s="531"/>
      <c r="H350" s="531"/>
      <c r="I350" s="531"/>
      <c r="J350" s="531"/>
      <c r="K350" s="531"/>
      <c r="L350" s="531"/>
      <c r="M350" s="531"/>
      <c r="N350" s="531"/>
      <c r="O350" s="531"/>
      <c r="P350" s="531"/>
      <c r="Q350" s="531"/>
      <c r="R350" s="531"/>
      <c r="S350" s="531"/>
      <c r="T350" s="531"/>
      <c r="U350" s="531"/>
      <c r="V350" s="531"/>
      <c r="W350" s="531"/>
      <c r="X350" s="531"/>
      <c r="Y350" s="531"/>
      <c r="Z350" s="531"/>
    </row>
    <row r="351" ht="14.25" customHeight="1">
      <c r="A351" s="531"/>
      <c r="B351" s="531"/>
      <c r="C351" s="531"/>
      <c r="D351" s="531"/>
      <c r="E351" s="724"/>
      <c r="F351" s="531"/>
      <c r="G351" s="531"/>
      <c r="H351" s="531"/>
      <c r="I351" s="531"/>
      <c r="J351" s="531"/>
      <c r="K351" s="531"/>
      <c r="L351" s="531"/>
      <c r="M351" s="531"/>
      <c r="N351" s="531"/>
      <c r="O351" s="531"/>
      <c r="P351" s="531"/>
      <c r="Q351" s="531"/>
      <c r="R351" s="531"/>
      <c r="S351" s="531"/>
      <c r="T351" s="531"/>
      <c r="U351" s="531"/>
      <c r="V351" s="531"/>
      <c r="W351" s="531"/>
      <c r="X351" s="531"/>
      <c r="Y351" s="531"/>
      <c r="Z351" s="531"/>
    </row>
    <row r="352" ht="14.25" customHeight="1">
      <c r="A352" s="531"/>
      <c r="B352" s="531"/>
      <c r="C352" s="531"/>
      <c r="D352" s="531"/>
      <c r="E352" s="724"/>
      <c r="F352" s="531"/>
      <c r="G352" s="531"/>
      <c r="H352" s="531"/>
      <c r="I352" s="531"/>
      <c r="J352" s="531"/>
      <c r="K352" s="531"/>
      <c r="L352" s="531"/>
      <c r="M352" s="531"/>
      <c r="N352" s="531"/>
      <c r="O352" s="531"/>
      <c r="P352" s="531"/>
      <c r="Q352" s="531"/>
      <c r="R352" s="531"/>
      <c r="S352" s="531"/>
      <c r="T352" s="531"/>
      <c r="U352" s="531"/>
      <c r="V352" s="531"/>
      <c r="W352" s="531"/>
      <c r="X352" s="531"/>
      <c r="Y352" s="531"/>
      <c r="Z352" s="531"/>
    </row>
    <row r="353" ht="14.25" customHeight="1">
      <c r="A353" s="531"/>
      <c r="B353" s="531"/>
      <c r="C353" s="531"/>
      <c r="D353" s="531"/>
      <c r="E353" s="724"/>
      <c r="F353" s="531"/>
      <c r="G353" s="531"/>
      <c r="H353" s="531"/>
      <c r="I353" s="531"/>
      <c r="J353" s="531"/>
      <c r="K353" s="531"/>
      <c r="L353" s="531"/>
      <c r="M353" s="531"/>
      <c r="N353" s="531"/>
      <c r="O353" s="531"/>
      <c r="P353" s="531"/>
      <c r="Q353" s="531"/>
      <c r="R353" s="531"/>
      <c r="S353" s="531"/>
      <c r="T353" s="531"/>
      <c r="U353" s="531"/>
      <c r="V353" s="531"/>
      <c r="W353" s="531"/>
      <c r="X353" s="531"/>
      <c r="Y353" s="531"/>
      <c r="Z353" s="531"/>
    </row>
    <row r="354" ht="14.25" customHeight="1">
      <c r="A354" s="531"/>
      <c r="B354" s="531"/>
      <c r="C354" s="531"/>
      <c r="D354" s="531"/>
      <c r="E354" s="724"/>
      <c r="F354" s="531"/>
      <c r="G354" s="531"/>
      <c r="H354" s="531"/>
      <c r="I354" s="531"/>
      <c r="J354" s="531"/>
      <c r="K354" s="531"/>
      <c r="L354" s="531"/>
      <c r="M354" s="531"/>
      <c r="N354" s="531"/>
      <c r="O354" s="531"/>
      <c r="P354" s="531"/>
      <c r="Q354" s="531"/>
      <c r="R354" s="531"/>
      <c r="S354" s="531"/>
      <c r="T354" s="531"/>
      <c r="U354" s="531"/>
      <c r="V354" s="531"/>
      <c r="W354" s="531"/>
      <c r="X354" s="531"/>
      <c r="Y354" s="531"/>
      <c r="Z354" s="531"/>
    </row>
    <row r="355" ht="14.25" customHeight="1">
      <c r="A355" s="531"/>
      <c r="B355" s="531"/>
      <c r="C355" s="531"/>
      <c r="D355" s="531"/>
      <c r="E355" s="724"/>
      <c r="F355" s="531"/>
      <c r="G355" s="531"/>
      <c r="H355" s="531"/>
      <c r="I355" s="531"/>
      <c r="J355" s="531"/>
      <c r="K355" s="531"/>
      <c r="L355" s="531"/>
      <c r="M355" s="531"/>
      <c r="N355" s="531"/>
      <c r="O355" s="531"/>
      <c r="P355" s="531"/>
      <c r="Q355" s="531"/>
      <c r="R355" s="531"/>
      <c r="S355" s="531"/>
      <c r="T355" s="531"/>
      <c r="U355" s="531"/>
      <c r="V355" s="531"/>
      <c r="W355" s="531"/>
      <c r="X355" s="531"/>
      <c r="Y355" s="531"/>
      <c r="Z355" s="531"/>
    </row>
    <row r="356" ht="14.25" customHeight="1">
      <c r="A356" s="531"/>
      <c r="B356" s="531"/>
      <c r="C356" s="531"/>
      <c r="D356" s="531"/>
      <c r="E356" s="724"/>
      <c r="F356" s="531"/>
      <c r="G356" s="531"/>
      <c r="H356" s="531"/>
      <c r="I356" s="531"/>
      <c r="J356" s="531"/>
      <c r="K356" s="531"/>
      <c r="L356" s="531"/>
      <c r="M356" s="531"/>
      <c r="N356" s="531"/>
      <c r="O356" s="531"/>
      <c r="P356" s="531"/>
      <c r="Q356" s="531"/>
      <c r="R356" s="531"/>
      <c r="S356" s="531"/>
      <c r="T356" s="531"/>
      <c r="U356" s="531"/>
      <c r="V356" s="531"/>
      <c r="W356" s="531"/>
      <c r="X356" s="531"/>
      <c r="Y356" s="531"/>
      <c r="Z356" s="531"/>
    </row>
    <row r="357" ht="14.25" customHeight="1">
      <c r="A357" s="531"/>
      <c r="B357" s="531"/>
      <c r="C357" s="531"/>
      <c r="D357" s="531"/>
      <c r="E357" s="724"/>
      <c r="F357" s="531"/>
      <c r="G357" s="531"/>
      <c r="H357" s="531"/>
      <c r="I357" s="531"/>
      <c r="J357" s="531"/>
      <c r="K357" s="531"/>
      <c r="L357" s="531"/>
      <c r="M357" s="531"/>
      <c r="N357" s="531"/>
      <c r="O357" s="531"/>
      <c r="P357" s="531"/>
      <c r="Q357" s="531"/>
      <c r="R357" s="531"/>
      <c r="S357" s="531"/>
      <c r="T357" s="531"/>
      <c r="U357" s="531"/>
      <c r="V357" s="531"/>
      <c r="W357" s="531"/>
      <c r="X357" s="531"/>
      <c r="Y357" s="531"/>
      <c r="Z357" s="531"/>
    </row>
    <row r="358" ht="14.25" customHeight="1">
      <c r="A358" s="531"/>
      <c r="B358" s="531"/>
      <c r="C358" s="531"/>
      <c r="D358" s="531"/>
      <c r="E358" s="724"/>
      <c r="F358" s="531"/>
      <c r="G358" s="531"/>
      <c r="H358" s="531"/>
      <c r="I358" s="531"/>
      <c r="J358" s="531"/>
      <c r="K358" s="531"/>
      <c r="L358" s="531"/>
      <c r="M358" s="531"/>
      <c r="N358" s="531"/>
      <c r="O358" s="531"/>
      <c r="P358" s="531"/>
      <c r="Q358" s="531"/>
      <c r="R358" s="531"/>
      <c r="S358" s="531"/>
      <c r="T358" s="531"/>
      <c r="U358" s="531"/>
      <c r="V358" s="531"/>
      <c r="W358" s="531"/>
      <c r="X358" s="531"/>
      <c r="Y358" s="531"/>
      <c r="Z358" s="531"/>
    </row>
    <row r="359" ht="14.25" customHeight="1">
      <c r="A359" s="531"/>
      <c r="B359" s="531"/>
      <c r="C359" s="531"/>
      <c r="D359" s="531"/>
      <c r="E359" s="724"/>
      <c r="F359" s="531"/>
      <c r="G359" s="531"/>
      <c r="H359" s="531"/>
      <c r="I359" s="531"/>
      <c r="J359" s="531"/>
      <c r="K359" s="531"/>
      <c r="L359" s="531"/>
      <c r="M359" s="531"/>
      <c r="N359" s="531"/>
      <c r="O359" s="531"/>
      <c r="P359" s="531"/>
      <c r="Q359" s="531"/>
      <c r="R359" s="531"/>
      <c r="S359" s="531"/>
      <c r="T359" s="531"/>
      <c r="U359" s="531"/>
      <c r="V359" s="531"/>
      <c r="W359" s="531"/>
      <c r="X359" s="531"/>
      <c r="Y359" s="531"/>
      <c r="Z359" s="531"/>
    </row>
    <row r="360" ht="14.25" customHeight="1">
      <c r="A360" s="531"/>
      <c r="B360" s="531"/>
      <c r="C360" s="531"/>
      <c r="D360" s="531"/>
      <c r="E360" s="724"/>
      <c r="F360" s="531"/>
      <c r="G360" s="531"/>
      <c r="H360" s="531"/>
      <c r="I360" s="531"/>
      <c r="J360" s="531"/>
      <c r="K360" s="531"/>
      <c r="L360" s="531"/>
      <c r="M360" s="531"/>
      <c r="N360" s="531"/>
      <c r="O360" s="531"/>
      <c r="P360" s="531"/>
      <c r="Q360" s="531"/>
      <c r="R360" s="531"/>
      <c r="S360" s="531"/>
      <c r="T360" s="531"/>
      <c r="U360" s="531"/>
      <c r="V360" s="531"/>
      <c r="W360" s="531"/>
      <c r="X360" s="531"/>
      <c r="Y360" s="531"/>
      <c r="Z360" s="531"/>
    </row>
    <row r="361" ht="14.25" customHeight="1">
      <c r="A361" s="531"/>
      <c r="B361" s="531"/>
      <c r="C361" s="531"/>
      <c r="D361" s="531"/>
      <c r="E361" s="724"/>
      <c r="F361" s="531"/>
      <c r="G361" s="531"/>
      <c r="H361" s="531"/>
      <c r="I361" s="531"/>
      <c r="J361" s="531"/>
      <c r="K361" s="531"/>
      <c r="L361" s="531"/>
      <c r="M361" s="531"/>
      <c r="N361" s="531"/>
      <c r="O361" s="531"/>
      <c r="P361" s="531"/>
      <c r="Q361" s="531"/>
      <c r="R361" s="531"/>
      <c r="S361" s="531"/>
      <c r="T361" s="531"/>
      <c r="U361" s="531"/>
      <c r="V361" s="531"/>
      <c r="W361" s="531"/>
      <c r="X361" s="531"/>
      <c r="Y361" s="531"/>
      <c r="Z361" s="531"/>
    </row>
    <row r="362" ht="14.25" customHeight="1">
      <c r="A362" s="531"/>
      <c r="B362" s="531"/>
      <c r="C362" s="531"/>
      <c r="D362" s="531"/>
      <c r="E362" s="724"/>
      <c r="F362" s="531"/>
      <c r="G362" s="531"/>
      <c r="H362" s="531"/>
      <c r="I362" s="531"/>
      <c r="J362" s="531"/>
      <c r="K362" s="531"/>
      <c r="L362" s="531"/>
      <c r="M362" s="531"/>
      <c r="N362" s="531"/>
      <c r="O362" s="531"/>
      <c r="P362" s="531"/>
      <c r="Q362" s="531"/>
      <c r="R362" s="531"/>
      <c r="S362" s="531"/>
      <c r="T362" s="531"/>
      <c r="U362" s="531"/>
      <c r="V362" s="531"/>
      <c r="W362" s="531"/>
      <c r="X362" s="531"/>
      <c r="Y362" s="531"/>
      <c r="Z362" s="531"/>
    </row>
    <row r="363" ht="14.25" customHeight="1">
      <c r="A363" s="531"/>
      <c r="B363" s="531"/>
      <c r="C363" s="531"/>
      <c r="D363" s="531"/>
      <c r="E363" s="724"/>
      <c r="F363" s="531"/>
      <c r="G363" s="531"/>
      <c r="H363" s="531"/>
      <c r="I363" s="531"/>
      <c r="J363" s="531"/>
      <c r="K363" s="531"/>
      <c r="L363" s="531"/>
      <c r="M363" s="531"/>
      <c r="N363" s="531"/>
      <c r="O363" s="531"/>
      <c r="P363" s="531"/>
      <c r="Q363" s="531"/>
      <c r="R363" s="531"/>
      <c r="S363" s="531"/>
      <c r="T363" s="531"/>
      <c r="U363" s="531"/>
      <c r="V363" s="531"/>
      <c r="W363" s="531"/>
      <c r="X363" s="531"/>
      <c r="Y363" s="531"/>
      <c r="Z363" s="531"/>
    </row>
    <row r="364" ht="14.25" customHeight="1">
      <c r="A364" s="531"/>
      <c r="B364" s="531"/>
      <c r="C364" s="531"/>
      <c r="D364" s="531"/>
      <c r="E364" s="724"/>
      <c r="F364" s="531"/>
      <c r="G364" s="531"/>
      <c r="H364" s="531"/>
      <c r="I364" s="531"/>
      <c r="J364" s="531"/>
      <c r="K364" s="531"/>
      <c r="L364" s="531"/>
      <c r="M364" s="531"/>
      <c r="N364" s="531"/>
      <c r="O364" s="531"/>
      <c r="P364" s="531"/>
      <c r="Q364" s="531"/>
      <c r="R364" s="531"/>
      <c r="S364" s="531"/>
      <c r="T364" s="531"/>
      <c r="U364" s="531"/>
      <c r="V364" s="531"/>
      <c r="W364" s="531"/>
      <c r="X364" s="531"/>
      <c r="Y364" s="531"/>
      <c r="Z364" s="531"/>
    </row>
    <row r="365" ht="14.25" customHeight="1">
      <c r="A365" s="531"/>
      <c r="B365" s="531"/>
      <c r="C365" s="531"/>
      <c r="D365" s="531"/>
      <c r="E365" s="724"/>
      <c r="F365" s="531"/>
      <c r="G365" s="531"/>
      <c r="H365" s="531"/>
      <c r="I365" s="531"/>
      <c r="J365" s="531"/>
      <c r="K365" s="531"/>
      <c r="L365" s="531"/>
      <c r="M365" s="531"/>
      <c r="N365" s="531"/>
      <c r="O365" s="531"/>
      <c r="P365" s="531"/>
      <c r="Q365" s="531"/>
      <c r="R365" s="531"/>
      <c r="S365" s="531"/>
      <c r="T365" s="531"/>
      <c r="U365" s="531"/>
      <c r="V365" s="531"/>
      <c r="W365" s="531"/>
      <c r="X365" s="531"/>
      <c r="Y365" s="531"/>
      <c r="Z365" s="531"/>
    </row>
    <row r="366" ht="14.25" customHeight="1">
      <c r="A366" s="531"/>
      <c r="B366" s="531"/>
      <c r="C366" s="531"/>
      <c r="D366" s="531"/>
      <c r="E366" s="724"/>
      <c r="F366" s="531"/>
      <c r="G366" s="531"/>
      <c r="H366" s="531"/>
      <c r="I366" s="531"/>
      <c r="J366" s="531"/>
      <c r="K366" s="531"/>
      <c r="L366" s="531"/>
      <c r="M366" s="531"/>
      <c r="N366" s="531"/>
      <c r="O366" s="531"/>
      <c r="P366" s="531"/>
      <c r="Q366" s="531"/>
      <c r="R366" s="531"/>
      <c r="S366" s="531"/>
      <c r="T366" s="531"/>
      <c r="U366" s="531"/>
      <c r="V366" s="531"/>
      <c r="W366" s="531"/>
      <c r="X366" s="531"/>
      <c r="Y366" s="531"/>
      <c r="Z366" s="531"/>
    </row>
    <row r="367" ht="14.25" customHeight="1">
      <c r="A367" s="531"/>
      <c r="B367" s="531"/>
      <c r="C367" s="531"/>
      <c r="D367" s="531"/>
      <c r="E367" s="724"/>
      <c r="F367" s="531"/>
      <c r="G367" s="531"/>
      <c r="H367" s="531"/>
      <c r="I367" s="531"/>
      <c r="J367" s="531"/>
      <c r="K367" s="531"/>
      <c r="L367" s="531"/>
      <c r="M367" s="531"/>
      <c r="N367" s="531"/>
      <c r="O367" s="531"/>
      <c r="P367" s="531"/>
      <c r="Q367" s="531"/>
      <c r="R367" s="531"/>
      <c r="S367" s="531"/>
      <c r="T367" s="531"/>
      <c r="U367" s="531"/>
      <c r="V367" s="531"/>
      <c r="W367" s="531"/>
      <c r="X367" s="531"/>
      <c r="Y367" s="531"/>
      <c r="Z367" s="531"/>
    </row>
    <row r="368" ht="14.25" customHeight="1">
      <c r="A368" s="531"/>
      <c r="B368" s="531"/>
      <c r="C368" s="531"/>
      <c r="D368" s="531"/>
      <c r="E368" s="724"/>
      <c r="F368" s="531"/>
      <c r="G368" s="531"/>
      <c r="H368" s="531"/>
      <c r="I368" s="531"/>
      <c r="J368" s="531"/>
      <c r="K368" s="531"/>
      <c r="L368" s="531"/>
      <c r="M368" s="531"/>
      <c r="N368" s="531"/>
      <c r="O368" s="531"/>
      <c r="P368" s="531"/>
      <c r="Q368" s="531"/>
      <c r="R368" s="531"/>
      <c r="S368" s="531"/>
      <c r="T368" s="531"/>
      <c r="U368" s="531"/>
      <c r="V368" s="531"/>
      <c r="W368" s="531"/>
      <c r="X368" s="531"/>
      <c r="Y368" s="531"/>
      <c r="Z368" s="531"/>
    </row>
    <row r="369" ht="14.25" customHeight="1">
      <c r="A369" s="531"/>
      <c r="B369" s="531"/>
      <c r="C369" s="531"/>
      <c r="D369" s="531"/>
      <c r="E369" s="724"/>
      <c r="F369" s="531"/>
      <c r="G369" s="531"/>
      <c r="H369" s="531"/>
      <c r="I369" s="531"/>
      <c r="J369" s="531"/>
      <c r="K369" s="531"/>
      <c r="L369" s="531"/>
      <c r="M369" s="531"/>
      <c r="N369" s="531"/>
      <c r="O369" s="531"/>
      <c r="P369" s="531"/>
      <c r="Q369" s="531"/>
      <c r="R369" s="531"/>
      <c r="S369" s="531"/>
      <c r="T369" s="531"/>
      <c r="U369" s="531"/>
      <c r="V369" s="531"/>
      <c r="W369" s="531"/>
      <c r="X369" s="531"/>
      <c r="Y369" s="531"/>
      <c r="Z369" s="531"/>
    </row>
    <row r="370" ht="14.25" customHeight="1">
      <c r="A370" s="531"/>
      <c r="B370" s="531"/>
      <c r="C370" s="531"/>
      <c r="D370" s="531"/>
      <c r="E370" s="724"/>
      <c r="F370" s="531"/>
      <c r="G370" s="531"/>
      <c r="H370" s="531"/>
      <c r="I370" s="531"/>
      <c r="J370" s="531"/>
      <c r="K370" s="531"/>
      <c r="L370" s="531"/>
      <c r="M370" s="531"/>
      <c r="N370" s="531"/>
      <c r="O370" s="531"/>
      <c r="P370" s="531"/>
      <c r="Q370" s="531"/>
      <c r="R370" s="531"/>
      <c r="S370" s="531"/>
      <c r="T370" s="531"/>
      <c r="U370" s="531"/>
      <c r="V370" s="531"/>
      <c r="W370" s="531"/>
      <c r="X370" s="531"/>
      <c r="Y370" s="531"/>
      <c r="Z370" s="531"/>
    </row>
    <row r="371" ht="14.25" customHeight="1">
      <c r="A371" s="531"/>
      <c r="B371" s="531"/>
      <c r="C371" s="531"/>
      <c r="D371" s="531"/>
      <c r="E371" s="724"/>
      <c r="F371" s="531"/>
      <c r="G371" s="531"/>
      <c r="H371" s="531"/>
      <c r="I371" s="531"/>
      <c r="J371" s="531"/>
      <c r="K371" s="531"/>
      <c r="L371" s="531"/>
      <c r="M371" s="531"/>
      <c r="N371" s="531"/>
      <c r="O371" s="531"/>
      <c r="P371" s="531"/>
      <c r="Q371" s="531"/>
      <c r="R371" s="531"/>
      <c r="S371" s="531"/>
      <c r="T371" s="531"/>
      <c r="U371" s="531"/>
      <c r="V371" s="531"/>
      <c r="W371" s="531"/>
      <c r="X371" s="531"/>
      <c r="Y371" s="531"/>
      <c r="Z371" s="531"/>
    </row>
    <row r="372" ht="14.25" customHeight="1">
      <c r="A372" s="531"/>
      <c r="B372" s="531"/>
      <c r="C372" s="531"/>
      <c r="D372" s="531"/>
      <c r="E372" s="724"/>
      <c r="F372" s="531"/>
      <c r="G372" s="531"/>
      <c r="H372" s="531"/>
      <c r="I372" s="531"/>
      <c r="J372" s="531"/>
      <c r="K372" s="531"/>
      <c r="L372" s="531"/>
      <c r="M372" s="531"/>
      <c r="N372" s="531"/>
      <c r="O372" s="531"/>
      <c r="P372" s="531"/>
      <c r="Q372" s="531"/>
      <c r="R372" s="531"/>
      <c r="S372" s="531"/>
      <c r="T372" s="531"/>
      <c r="U372" s="531"/>
      <c r="V372" s="531"/>
      <c r="W372" s="531"/>
      <c r="X372" s="531"/>
      <c r="Y372" s="531"/>
      <c r="Z372" s="531"/>
    </row>
    <row r="373" ht="14.25" customHeight="1">
      <c r="A373" s="531"/>
      <c r="B373" s="531"/>
      <c r="C373" s="531"/>
      <c r="D373" s="531"/>
      <c r="E373" s="724"/>
      <c r="F373" s="531"/>
      <c r="G373" s="531"/>
      <c r="H373" s="531"/>
      <c r="I373" s="531"/>
      <c r="J373" s="531"/>
      <c r="K373" s="531"/>
      <c r="L373" s="531"/>
      <c r="M373" s="531"/>
      <c r="N373" s="531"/>
      <c r="O373" s="531"/>
      <c r="P373" s="531"/>
      <c r="Q373" s="531"/>
      <c r="R373" s="531"/>
      <c r="S373" s="531"/>
      <c r="T373" s="531"/>
      <c r="U373" s="531"/>
      <c r="V373" s="531"/>
      <c r="W373" s="531"/>
      <c r="X373" s="531"/>
      <c r="Y373" s="531"/>
      <c r="Z373" s="531"/>
    </row>
    <row r="374" ht="14.25" customHeight="1">
      <c r="A374" s="531"/>
      <c r="B374" s="531"/>
      <c r="C374" s="531"/>
      <c r="D374" s="531"/>
      <c r="E374" s="724"/>
      <c r="F374" s="531"/>
      <c r="G374" s="531"/>
      <c r="H374" s="531"/>
      <c r="I374" s="531"/>
      <c r="J374" s="531"/>
      <c r="K374" s="531"/>
      <c r="L374" s="531"/>
      <c r="M374" s="531"/>
      <c r="N374" s="531"/>
      <c r="O374" s="531"/>
      <c r="P374" s="531"/>
      <c r="Q374" s="531"/>
      <c r="R374" s="531"/>
      <c r="S374" s="531"/>
      <c r="T374" s="531"/>
      <c r="U374" s="531"/>
      <c r="V374" s="531"/>
      <c r="W374" s="531"/>
      <c r="X374" s="531"/>
      <c r="Y374" s="531"/>
      <c r="Z374" s="531"/>
    </row>
    <row r="375" ht="14.25" customHeight="1">
      <c r="A375" s="531"/>
      <c r="B375" s="531"/>
      <c r="C375" s="531"/>
      <c r="D375" s="531"/>
      <c r="E375" s="724"/>
      <c r="F375" s="531"/>
      <c r="G375" s="531"/>
      <c r="H375" s="531"/>
      <c r="I375" s="531"/>
      <c r="J375" s="531"/>
      <c r="K375" s="531"/>
      <c r="L375" s="531"/>
      <c r="M375" s="531"/>
      <c r="N375" s="531"/>
      <c r="O375" s="531"/>
      <c r="P375" s="531"/>
      <c r="Q375" s="531"/>
      <c r="R375" s="531"/>
      <c r="S375" s="531"/>
      <c r="T375" s="531"/>
      <c r="U375" s="531"/>
      <c r="V375" s="531"/>
      <c r="W375" s="531"/>
      <c r="X375" s="531"/>
      <c r="Y375" s="531"/>
      <c r="Z375" s="531"/>
    </row>
    <row r="376" ht="14.25" customHeight="1">
      <c r="A376" s="531"/>
      <c r="B376" s="531"/>
      <c r="C376" s="531"/>
      <c r="D376" s="531"/>
      <c r="E376" s="724"/>
      <c r="F376" s="531"/>
      <c r="G376" s="531"/>
      <c r="H376" s="531"/>
      <c r="I376" s="531"/>
      <c r="J376" s="531"/>
      <c r="K376" s="531"/>
      <c r="L376" s="531"/>
      <c r="M376" s="531"/>
      <c r="N376" s="531"/>
      <c r="O376" s="531"/>
      <c r="P376" s="531"/>
      <c r="Q376" s="531"/>
      <c r="R376" s="531"/>
      <c r="S376" s="531"/>
      <c r="T376" s="531"/>
      <c r="U376" s="531"/>
      <c r="V376" s="531"/>
      <c r="W376" s="531"/>
      <c r="X376" s="531"/>
      <c r="Y376" s="531"/>
      <c r="Z376" s="531"/>
    </row>
    <row r="377" ht="14.25" customHeight="1">
      <c r="A377" s="531"/>
      <c r="B377" s="531"/>
      <c r="C377" s="531"/>
      <c r="D377" s="531"/>
      <c r="E377" s="724"/>
      <c r="F377" s="531"/>
      <c r="G377" s="531"/>
      <c r="H377" s="531"/>
      <c r="I377" s="531"/>
      <c r="J377" s="531"/>
      <c r="K377" s="531"/>
      <c r="L377" s="531"/>
      <c r="M377" s="531"/>
      <c r="N377" s="531"/>
      <c r="O377" s="531"/>
      <c r="P377" s="531"/>
      <c r="Q377" s="531"/>
      <c r="R377" s="531"/>
      <c r="S377" s="531"/>
      <c r="T377" s="531"/>
      <c r="U377" s="531"/>
      <c r="V377" s="531"/>
      <c r="W377" s="531"/>
      <c r="X377" s="531"/>
      <c r="Y377" s="531"/>
      <c r="Z377" s="531"/>
    </row>
    <row r="378" ht="14.25" customHeight="1">
      <c r="A378" s="531"/>
      <c r="B378" s="531"/>
      <c r="C378" s="531"/>
      <c r="D378" s="531"/>
      <c r="E378" s="724"/>
      <c r="F378" s="531"/>
      <c r="G378" s="531"/>
      <c r="H378" s="531"/>
      <c r="I378" s="531"/>
      <c r="J378" s="531"/>
      <c r="K378" s="531"/>
      <c r="L378" s="531"/>
      <c r="M378" s="531"/>
      <c r="N378" s="531"/>
      <c r="O378" s="531"/>
      <c r="P378" s="531"/>
      <c r="Q378" s="531"/>
      <c r="R378" s="531"/>
      <c r="S378" s="531"/>
      <c r="T378" s="531"/>
      <c r="U378" s="531"/>
      <c r="V378" s="531"/>
      <c r="W378" s="531"/>
      <c r="X378" s="531"/>
      <c r="Y378" s="531"/>
      <c r="Z378" s="531"/>
    </row>
    <row r="379" ht="14.25" customHeight="1">
      <c r="A379" s="531"/>
      <c r="B379" s="531"/>
      <c r="C379" s="531"/>
      <c r="D379" s="531"/>
      <c r="E379" s="724"/>
      <c r="F379" s="531"/>
      <c r="G379" s="531"/>
      <c r="H379" s="531"/>
      <c r="I379" s="531"/>
      <c r="J379" s="531"/>
      <c r="K379" s="531"/>
      <c r="L379" s="531"/>
      <c r="M379" s="531"/>
      <c r="N379" s="531"/>
      <c r="O379" s="531"/>
      <c r="P379" s="531"/>
      <c r="Q379" s="531"/>
      <c r="R379" s="531"/>
      <c r="S379" s="531"/>
      <c r="T379" s="531"/>
      <c r="U379" s="531"/>
      <c r="V379" s="531"/>
      <c r="W379" s="531"/>
      <c r="X379" s="531"/>
      <c r="Y379" s="531"/>
      <c r="Z379" s="531"/>
    </row>
    <row r="380" ht="14.25" customHeight="1">
      <c r="A380" s="531"/>
      <c r="B380" s="531"/>
      <c r="C380" s="531"/>
      <c r="D380" s="531"/>
      <c r="E380" s="724"/>
      <c r="F380" s="531"/>
      <c r="G380" s="531"/>
      <c r="H380" s="531"/>
      <c r="I380" s="531"/>
      <c r="J380" s="531"/>
      <c r="K380" s="531"/>
      <c r="L380" s="531"/>
      <c r="M380" s="531"/>
      <c r="N380" s="531"/>
      <c r="O380" s="531"/>
      <c r="P380" s="531"/>
      <c r="Q380" s="531"/>
      <c r="R380" s="531"/>
      <c r="S380" s="531"/>
      <c r="T380" s="531"/>
      <c r="U380" s="531"/>
      <c r="V380" s="531"/>
      <c r="W380" s="531"/>
      <c r="X380" s="531"/>
      <c r="Y380" s="531"/>
      <c r="Z380" s="531"/>
    </row>
    <row r="381" ht="14.25" customHeight="1">
      <c r="A381" s="531"/>
      <c r="B381" s="531"/>
      <c r="C381" s="531"/>
      <c r="D381" s="531"/>
      <c r="E381" s="724"/>
      <c r="F381" s="531"/>
      <c r="G381" s="531"/>
      <c r="H381" s="531"/>
      <c r="I381" s="531"/>
      <c r="J381" s="531"/>
      <c r="K381" s="531"/>
      <c r="L381" s="531"/>
      <c r="M381" s="531"/>
      <c r="N381" s="531"/>
      <c r="O381" s="531"/>
      <c r="P381" s="531"/>
      <c r="Q381" s="531"/>
      <c r="R381" s="531"/>
      <c r="S381" s="531"/>
      <c r="T381" s="531"/>
      <c r="U381" s="531"/>
      <c r="V381" s="531"/>
      <c r="W381" s="531"/>
      <c r="X381" s="531"/>
      <c r="Y381" s="531"/>
      <c r="Z381" s="531"/>
    </row>
    <row r="382" ht="14.25" customHeight="1">
      <c r="A382" s="531"/>
      <c r="B382" s="531"/>
      <c r="C382" s="531"/>
      <c r="D382" s="531"/>
      <c r="E382" s="724"/>
      <c r="F382" s="531"/>
      <c r="G382" s="531"/>
      <c r="H382" s="531"/>
      <c r="I382" s="531"/>
      <c r="J382" s="531"/>
      <c r="K382" s="531"/>
      <c r="L382" s="531"/>
      <c r="M382" s="531"/>
      <c r="N382" s="531"/>
      <c r="O382" s="531"/>
      <c r="P382" s="531"/>
      <c r="Q382" s="531"/>
      <c r="R382" s="531"/>
      <c r="S382" s="531"/>
      <c r="T382" s="531"/>
      <c r="U382" s="531"/>
      <c r="V382" s="531"/>
      <c r="W382" s="531"/>
      <c r="X382" s="531"/>
      <c r="Y382" s="531"/>
      <c r="Z382" s="531"/>
    </row>
    <row r="383" ht="14.25" customHeight="1">
      <c r="A383" s="531"/>
      <c r="B383" s="531"/>
      <c r="C383" s="531"/>
      <c r="D383" s="531"/>
      <c r="E383" s="724"/>
      <c r="F383" s="531"/>
      <c r="G383" s="531"/>
      <c r="H383" s="531"/>
      <c r="I383" s="531"/>
      <c r="J383" s="531"/>
      <c r="K383" s="531"/>
      <c r="L383" s="531"/>
      <c r="M383" s="531"/>
      <c r="N383" s="531"/>
      <c r="O383" s="531"/>
      <c r="P383" s="531"/>
      <c r="Q383" s="531"/>
      <c r="R383" s="531"/>
      <c r="S383" s="531"/>
      <c r="T383" s="531"/>
      <c r="U383" s="531"/>
      <c r="V383" s="531"/>
      <c r="W383" s="531"/>
      <c r="X383" s="531"/>
      <c r="Y383" s="531"/>
      <c r="Z383" s="531"/>
    </row>
    <row r="384" ht="14.25" customHeight="1">
      <c r="A384" s="531"/>
      <c r="B384" s="531"/>
      <c r="C384" s="531"/>
      <c r="D384" s="531"/>
      <c r="E384" s="724"/>
      <c r="F384" s="531"/>
      <c r="G384" s="531"/>
      <c r="H384" s="531"/>
      <c r="I384" s="531"/>
      <c r="J384" s="531"/>
      <c r="K384" s="531"/>
      <c r="L384" s="531"/>
      <c r="M384" s="531"/>
      <c r="N384" s="531"/>
      <c r="O384" s="531"/>
      <c r="P384" s="531"/>
      <c r="Q384" s="531"/>
      <c r="R384" s="531"/>
      <c r="S384" s="531"/>
      <c r="T384" s="531"/>
      <c r="U384" s="531"/>
      <c r="V384" s="531"/>
      <c r="W384" s="531"/>
      <c r="X384" s="531"/>
      <c r="Y384" s="531"/>
      <c r="Z384" s="531"/>
    </row>
    <row r="385" ht="14.25" customHeight="1">
      <c r="A385" s="531"/>
      <c r="B385" s="531"/>
      <c r="C385" s="531"/>
      <c r="D385" s="531"/>
      <c r="E385" s="724"/>
      <c r="F385" s="531"/>
      <c r="G385" s="531"/>
      <c r="H385" s="531"/>
      <c r="I385" s="531"/>
      <c r="J385" s="531"/>
      <c r="K385" s="531"/>
      <c r="L385" s="531"/>
      <c r="M385" s="531"/>
      <c r="N385" s="531"/>
      <c r="O385" s="531"/>
      <c r="P385" s="531"/>
      <c r="Q385" s="531"/>
      <c r="R385" s="531"/>
      <c r="S385" s="531"/>
      <c r="T385" s="531"/>
      <c r="U385" s="531"/>
      <c r="V385" s="531"/>
      <c r="W385" s="531"/>
      <c r="X385" s="531"/>
      <c r="Y385" s="531"/>
      <c r="Z385" s="531"/>
    </row>
    <row r="386" ht="14.25" customHeight="1">
      <c r="A386" s="531"/>
      <c r="B386" s="531"/>
      <c r="C386" s="531"/>
      <c r="D386" s="531"/>
      <c r="E386" s="724"/>
      <c r="F386" s="531"/>
      <c r="G386" s="531"/>
      <c r="H386" s="531"/>
      <c r="I386" s="531"/>
      <c r="J386" s="531"/>
      <c r="K386" s="531"/>
      <c r="L386" s="531"/>
      <c r="M386" s="531"/>
      <c r="N386" s="531"/>
      <c r="O386" s="531"/>
      <c r="P386" s="531"/>
      <c r="Q386" s="531"/>
      <c r="R386" s="531"/>
      <c r="S386" s="531"/>
      <c r="T386" s="531"/>
      <c r="U386" s="531"/>
      <c r="V386" s="531"/>
      <c r="W386" s="531"/>
      <c r="X386" s="531"/>
      <c r="Y386" s="531"/>
      <c r="Z386" s="531"/>
    </row>
    <row r="387" ht="14.25" customHeight="1">
      <c r="A387" s="531"/>
      <c r="B387" s="531"/>
      <c r="C387" s="531"/>
      <c r="D387" s="531"/>
      <c r="E387" s="724"/>
      <c r="F387" s="531"/>
      <c r="G387" s="531"/>
      <c r="H387" s="531"/>
      <c r="I387" s="531"/>
      <c r="J387" s="531"/>
      <c r="K387" s="531"/>
      <c r="L387" s="531"/>
      <c r="M387" s="531"/>
      <c r="N387" s="531"/>
      <c r="O387" s="531"/>
      <c r="P387" s="531"/>
      <c r="Q387" s="531"/>
      <c r="R387" s="531"/>
      <c r="S387" s="531"/>
      <c r="T387" s="531"/>
      <c r="U387" s="531"/>
      <c r="V387" s="531"/>
      <c r="W387" s="531"/>
      <c r="X387" s="531"/>
      <c r="Y387" s="531"/>
      <c r="Z387" s="531"/>
    </row>
    <row r="388" ht="14.25" customHeight="1">
      <c r="A388" s="531"/>
      <c r="B388" s="531"/>
      <c r="C388" s="531"/>
      <c r="D388" s="531"/>
      <c r="E388" s="724"/>
      <c r="F388" s="531"/>
      <c r="G388" s="531"/>
      <c r="H388" s="531"/>
      <c r="I388" s="531"/>
      <c r="J388" s="531"/>
      <c r="K388" s="531"/>
      <c r="L388" s="531"/>
      <c r="M388" s="531"/>
      <c r="N388" s="531"/>
      <c r="O388" s="531"/>
      <c r="P388" s="531"/>
      <c r="Q388" s="531"/>
      <c r="R388" s="531"/>
      <c r="S388" s="531"/>
      <c r="T388" s="531"/>
      <c r="U388" s="531"/>
      <c r="V388" s="531"/>
      <c r="W388" s="531"/>
      <c r="X388" s="531"/>
      <c r="Y388" s="531"/>
      <c r="Z388" s="531"/>
    </row>
    <row r="389" ht="14.25" customHeight="1">
      <c r="A389" s="531"/>
      <c r="B389" s="531"/>
      <c r="C389" s="531"/>
      <c r="D389" s="531"/>
      <c r="E389" s="724"/>
      <c r="F389" s="531"/>
      <c r="G389" s="531"/>
      <c r="H389" s="531"/>
      <c r="I389" s="531"/>
      <c r="J389" s="531"/>
      <c r="K389" s="531"/>
      <c r="L389" s="531"/>
      <c r="M389" s="531"/>
      <c r="N389" s="531"/>
      <c r="O389" s="531"/>
      <c r="P389" s="531"/>
      <c r="Q389" s="531"/>
      <c r="R389" s="531"/>
      <c r="S389" s="531"/>
      <c r="T389" s="531"/>
      <c r="U389" s="531"/>
      <c r="V389" s="531"/>
      <c r="W389" s="531"/>
      <c r="X389" s="531"/>
      <c r="Y389" s="531"/>
      <c r="Z389" s="531"/>
    </row>
    <row r="390" ht="14.25" customHeight="1">
      <c r="A390" s="531"/>
      <c r="B390" s="531"/>
      <c r="C390" s="531"/>
      <c r="D390" s="531"/>
      <c r="E390" s="724"/>
      <c r="F390" s="531"/>
      <c r="G390" s="531"/>
      <c r="H390" s="531"/>
      <c r="I390" s="531"/>
      <c r="J390" s="531"/>
      <c r="K390" s="531"/>
      <c r="L390" s="531"/>
      <c r="M390" s="531"/>
      <c r="N390" s="531"/>
      <c r="O390" s="531"/>
      <c r="P390" s="531"/>
      <c r="Q390" s="531"/>
      <c r="R390" s="531"/>
      <c r="S390" s="531"/>
      <c r="T390" s="531"/>
      <c r="U390" s="531"/>
      <c r="V390" s="531"/>
      <c r="W390" s="531"/>
      <c r="X390" s="531"/>
      <c r="Y390" s="531"/>
      <c r="Z390" s="531"/>
    </row>
    <row r="391" ht="14.25" customHeight="1">
      <c r="A391" s="531"/>
      <c r="B391" s="531"/>
      <c r="C391" s="531"/>
      <c r="D391" s="531"/>
      <c r="E391" s="724"/>
      <c r="F391" s="531"/>
      <c r="G391" s="531"/>
      <c r="H391" s="531"/>
      <c r="I391" s="531"/>
      <c r="J391" s="531"/>
      <c r="K391" s="531"/>
      <c r="L391" s="531"/>
      <c r="M391" s="531"/>
      <c r="N391" s="531"/>
      <c r="O391" s="531"/>
      <c r="P391" s="531"/>
      <c r="Q391" s="531"/>
      <c r="R391" s="531"/>
      <c r="S391" s="531"/>
      <c r="T391" s="531"/>
      <c r="U391" s="531"/>
      <c r="V391" s="531"/>
      <c r="W391" s="531"/>
      <c r="X391" s="531"/>
      <c r="Y391" s="531"/>
      <c r="Z391" s="531"/>
    </row>
    <row r="392" ht="14.25" customHeight="1">
      <c r="A392" s="531"/>
      <c r="B392" s="531"/>
      <c r="C392" s="531"/>
      <c r="D392" s="531"/>
      <c r="E392" s="724"/>
      <c r="F392" s="531"/>
      <c r="G392" s="531"/>
      <c r="H392" s="531"/>
      <c r="I392" s="531"/>
      <c r="J392" s="531"/>
      <c r="K392" s="531"/>
      <c r="L392" s="531"/>
      <c r="M392" s="531"/>
      <c r="N392" s="531"/>
      <c r="O392" s="531"/>
      <c r="P392" s="531"/>
      <c r="Q392" s="531"/>
      <c r="R392" s="531"/>
      <c r="S392" s="531"/>
      <c r="T392" s="531"/>
      <c r="U392" s="531"/>
      <c r="V392" s="531"/>
      <c r="W392" s="531"/>
      <c r="X392" s="531"/>
      <c r="Y392" s="531"/>
      <c r="Z392" s="531"/>
    </row>
    <row r="393" ht="14.25" customHeight="1">
      <c r="A393" s="531"/>
      <c r="B393" s="531"/>
      <c r="C393" s="531"/>
      <c r="D393" s="531"/>
      <c r="E393" s="724"/>
      <c r="F393" s="531"/>
      <c r="G393" s="531"/>
      <c r="H393" s="531"/>
      <c r="I393" s="531"/>
      <c r="J393" s="531"/>
      <c r="K393" s="531"/>
      <c r="L393" s="531"/>
      <c r="M393" s="531"/>
      <c r="N393" s="531"/>
      <c r="O393" s="531"/>
      <c r="P393" s="531"/>
      <c r="Q393" s="531"/>
      <c r="R393" s="531"/>
      <c r="S393" s="531"/>
      <c r="T393" s="531"/>
      <c r="U393" s="531"/>
      <c r="V393" s="531"/>
      <c r="W393" s="531"/>
      <c r="X393" s="531"/>
      <c r="Y393" s="531"/>
      <c r="Z393" s="531"/>
    </row>
    <row r="394" ht="14.25" customHeight="1">
      <c r="A394" s="531"/>
      <c r="B394" s="531"/>
      <c r="C394" s="531"/>
      <c r="D394" s="531"/>
      <c r="E394" s="724"/>
      <c r="F394" s="531"/>
      <c r="G394" s="531"/>
      <c r="H394" s="531"/>
      <c r="I394" s="531"/>
      <c r="J394" s="531"/>
      <c r="K394" s="531"/>
      <c r="L394" s="531"/>
      <c r="M394" s="531"/>
      <c r="N394" s="531"/>
      <c r="O394" s="531"/>
      <c r="P394" s="531"/>
      <c r="Q394" s="531"/>
      <c r="R394" s="531"/>
      <c r="S394" s="531"/>
      <c r="T394" s="531"/>
      <c r="U394" s="531"/>
      <c r="V394" s="531"/>
      <c r="W394" s="531"/>
      <c r="X394" s="531"/>
      <c r="Y394" s="531"/>
      <c r="Z394" s="531"/>
    </row>
    <row r="395" ht="14.25" customHeight="1">
      <c r="A395" s="531"/>
      <c r="B395" s="531"/>
      <c r="C395" s="531"/>
      <c r="D395" s="531"/>
      <c r="E395" s="724"/>
      <c r="F395" s="531"/>
      <c r="G395" s="531"/>
      <c r="H395" s="531"/>
      <c r="I395" s="531"/>
      <c r="J395" s="531"/>
      <c r="K395" s="531"/>
      <c r="L395" s="531"/>
      <c r="M395" s="531"/>
      <c r="N395" s="531"/>
      <c r="O395" s="531"/>
      <c r="P395" s="531"/>
      <c r="Q395" s="531"/>
      <c r="R395" s="531"/>
      <c r="S395" s="531"/>
      <c r="T395" s="531"/>
      <c r="U395" s="531"/>
      <c r="V395" s="531"/>
      <c r="W395" s="531"/>
      <c r="X395" s="531"/>
      <c r="Y395" s="531"/>
      <c r="Z395" s="531"/>
    </row>
    <row r="396" ht="14.25" customHeight="1">
      <c r="A396" s="531"/>
      <c r="B396" s="531"/>
      <c r="C396" s="531"/>
      <c r="D396" s="531"/>
      <c r="E396" s="724"/>
      <c r="F396" s="531"/>
      <c r="G396" s="531"/>
      <c r="H396" s="531"/>
      <c r="I396" s="531"/>
      <c r="J396" s="531"/>
      <c r="K396" s="531"/>
      <c r="L396" s="531"/>
      <c r="M396" s="531"/>
      <c r="N396" s="531"/>
      <c r="O396" s="531"/>
      <c r="P396" s="531"/>
      <c r="Q396" s="531"/>
      <c r="R396" s="531"/>
      <c r="S396" s="531"/>
      <c r="T396" s="531"/>
      <c r="U396" s="531"/>
      <c r="V396" s="531"/>
      <c r="W396" s="531"/>
      <c r="X396" s="531"/>
      <c r="Y396" s="531"/>
      <c r="Z396" s="531"/>
    </row>
    <row r="397" ht="14.25" customHeight="1">
      <c r="A397" s="531"/>
      <c r="B397" s="531"/>
      <c r="C397" s="531"/>
      <c r="D397" s="531"/>
      <c r="E397" s="724"/>
      <c r="F397" s="531"/>
      <c r="G397" s="531"/>
      <c r="H397" s="531"/>
      <c r="I397" s="531"/>
      <c r="J397" s="531"/>
      <c r="K397" s="531"/>
      <c r="L397" s="531"/>
      <c r="M397" s="531"/>
      <c r="N397" s="531"/>
      <c r="O397" s="531"/>
      <c r="P397" s="531"/>
      <c r="Q397" s="531"/>
      <c r="R397" s="531"/>
      <c r="S397" s="531"/>
      <c r="T397" s="531"/>
      <c r="U397" s="531"/>
      <c r="V397" s="531"/>
      <c r="W397" s="531"/>
      <c r="X397" s="531"/>
      <c r="Y397" s="531"/>
      <c r="Z397" s="531"/>
    </row>
    <row r="398" ht="14.25" customHeight="1">
      <c r="A398" s="531"/>
      <c r="B398" s="531"/>
      <c r="C398" s="531"/>
      <c r="D398" s="531"/>
      <c r="E398" s="724"/>
      <c r="F398" s="531"/>
      <c r="G398" s="531"/>
      <c r="H398" s="531"/>
      <c r="I398" s="531"/>
      <c r="J398" s="531"/>
      <c r="K398" s="531"/>
      <c r="L398" s="531"/>
      <c r="M398" s="531"/>
      <c r="N398" s="531"/>
      <c r="O398" s="531"/>
      <c r="P398" s="531"/>
      <c r="Q398" s="531"/>
      <c r="R398" s="531"/>
      <c r="S398" s="531"/>
      <c r="T398" s="531"/>
      <c r="U398" s="531"/>
      <c r="V398" s="531"/>
      <c r="W398" s="531"/>
      <c r="X398" s="531"/>
      <c r="Y398" s="531"/>
      <c r="Z398" s="531"/>
    </row>
    <row r="399" ht="14.25" customHeight="1">
      <c r="A399" s="531"/>
      <c r="B399" s="531"/>
      <c r="C399" s="531"/>
      <c r="D399" s="531"/>
      <c r="E399" s="724"/>
      <c r="F399" s="531"/>
      <c r="G399" s="531"/>
      <c r="H399" s="531"/>
      <c r="I399" s="531"/>
      <c r="J399" s="531"/>
      <c r="K399" s="531"/>
      <c r="L399" s="531"/>
      <c r="M399" s="531"/>
      <c r="N399" s="531"/>
      <c r="O399" s="531"/>
      <c r="P399" s="531"/>
      <c r="Q399" s="531"/>
      <c r="R399" s="531"/>
      <c r="S399" s="531"/>
      <c r="T399" s="531"/>
      <c r="U399" s="531"/>
      <c r="V399" s="531"/>
      <c r="W399" s="531"/>
      <c r="X399" s="531"/>
      <c r="Y399" s="531"/>
      <c r="Z399" s="531"/>
    </row>
    <row r="400" ht="14.25" customHeight="1">
      <c r="A400" s="531"/>
      <c r="B400" s="531"/>
      <c r="C400" s="531"/>
      <c r="D400" s="531"/>
      <c r="E400" s="724"/>
      <c r="F400" s="531"/>
      <c r="G400" s="531"/>
      <c r="H400" s="531"/>
      <c r="I400" s="531"/>
      <c r="J400" s="531"/>
      <c r="K400" s="531"/>
      <c r="L400" s="531"/>
      <c r="M400" s="531"/>
      <c r="N400" s="531"/>
      <c r="O400" s="531"/>
      <c r="P400" s="531"/>
      <c r="Q400" s="531"/>
      <c r="R400" s="531"/>
      <c r="S400" s="531"/>
      <c r="T400" s="531"/>
      <c r="U400" s="531"/>
      <c r="V400" s="531"/>
      <c r="W400" s="531"/>
      <c r="X400" s="531"/>
      <c r="Y400" s="531"/>
      <c r="Z400" s="531"/>
    </row>
    <row r="401" ht="14.25" customHeight="1">
      <c r="A401" s="531"/>
      <c r="B401" s="531"/>
      <c r="C401" s="531"/>
      <c r="D401" s="531"/>
      <c r="E401" s="724"/>
      <c r="F401" s="531"/>
      <c r="G401" s="531"/>
      <c r="H401" s="531"/>
      <c r="I401" s="531"/>
      <c r="J401" s="531"/>
      <c r="K401" s="531"/>
      <c r="L401" s="531"/>
      <c r="M401" s="531"/>
      <c r="N401" s="531"/>
      <c r="O401" s="531"/>
      <c r="P401" s="531"/>
      <c r="Q401" s="531"/>
      <c r="R401" s="531"/>
      <c r="S401" s="531"/>
      <c r="T401" s="531"/>
      <c r="U401" s="531"/>
      <c r="V401" s="531"/>
      <c r="W401" s="531"/>
      <c r="X401" s="531"/>
      <c r="Y401" s="531"/>
      <c r="Z401" s="531"/>
    </row>
    <row r="402" ht="14.25" customHeight="1">
      <c r="A402" s="531"/>
      <c r="B402" s="531"/>
      <c r="C402" s="531"/>
      <c r="D402" s="531"/>
      <c r="E402" s="724"/>
      <c r="F402" s="531"/>
      <c r="G402" s="531"/>
      <c r="H402" s="531"/>
      <c r="I402" s="531"/>
      <c r="J402" s="531"/>
      <c r="K402" s="531"/>
      <c r="L402" s="531"/>
      <c r="M402" s="531"/>
      <c r="N402" s="531"/>
      <c r="O402" s="531"/>
      <c r="P402" s="531"/>
      <c r="Q402" s="531"/>
      <c r="R402" s="531"/>
      <c r="S402" s="531"/>
      <c r="T402" s="531"/>
      <c r="U402" s="531"/>
      <c r="V402" s="531"/>
      <c r="W402" s="531"/>
      <c r="X402" s="531"/>
      <c r="Y402" s="531"/>
      <c r="Z402" s="531"/>
    </row>
    <row r="403" ht="14.25" customHeight="1">
      <c r="A403" s="531"/>
      <c r="B403" s="531"/>
      <c r="C403" s="531"/>
      <c r="D403" s="531"/>
      <c r="E403" s="724"/>
      <c r="F403" s="531"/>
      <c r="G403" s="531"/>
      <c r="H403" s="531"/>
      <c r="I403" s="531"/>
      <c r="J403" s="531"/>
      <c r="K403" s="531"/>
      <c r="L403" s="531"/>
      <c r="M403" s="531"/>
      <c r="N403" s="531"/>
      <c r="O403" s="531"/>
      <c r="P403" s="531"/>
      <c r="Q403" s="531"/>
      <c r="R403" s="531"/>
      <c r="S403" s="531"/>
      <c r="T403" s="531"/>
      <c r="U403" s="531"/>
      <c r="V403" s="531"/>
      <c r="W403" s="531"/>
      <c r="X403" s="531"/>
      <c r="Y403" s="531"/>
      <c r="Z403" s="531"/>
    </row>
    <row r="404" ht="14.25" customHeight="1">
      <c r="A404" s="531"/>
      <c r="B404" s="531"/>
      <c r="C404" s="531"/>
      <c r="D404" s="531"/>
      <c r="E404" s="724"/>
      <c r="F404" s="531"/>
      <c r="G404" s="531"/>
      <c r="H404" s="531"/>
      <c r="I404" s="531"/>
      <c r="J404" s="531"/>
      <c r="K404" s="531"/>
      <c r="L404" s="531"/>
      <c r="M404" s="531"/>
      <c r="N404" s="531"/>
      <c r="O404" s="531"/>
      <c r="P404" s="531"/>
      <c r="Q404" s="531"/>
      <c r="R404" s="531"/>
      <c r="S404" s="531"/>
      <c r="T404" s="531"/>
      <c r="U404" s="531"/>
      <c r="V404" s="531"/>
      <c r="W404" s="531"/>
      <c r="X404" s="531"/>
      <c r="Y404" s="531"/>
      <c r="Z404" s="531"/>
    </row>
    <row r="405" ht="14.25" customHeight="1">
      <c r="A405" s="531"/>
      <c r="B405" s="531"/>
      <c r="C405" s="531"/>
      <c r="D405" s="531"/>
      <c r="E405" s="724"/>
      <c r="F405" s="531"/>
      <c r="G405" s="531"/>
      <c r="H405" s="531"/>
      <c r="I405" s="531"/>
      <c r="J405" s="531"/>
      <c r="K405" s="531"/>
      <c r="L405" s="531"/>
      <c r="M405" s="531"/>
      <c r="N405" s="531"/>
      <c r="O405" s="531"/>
      <c r="P405" s="531"/>
      <c r="Q405" s="531"/>
      <c r="R405" s="531"/>
      <c r="S405" s="531"/>
      <c r="T405" s="531"/>
      <c r="U405" s="531"/>
      <c r="V405" s="531"/>
      <c r="W405" s="531"/>
      <c r="X405" s="531"/>
      <c r="Y405" s="531"/>
      <c r="Z405" s="531"/>
    </row>
    <row r="406" ht="14.25" customHeight="1">
      <c r="A406" s="531"/>
      <c r="B406" s="531"/>
      <c r="C406" s="531"/>
      <c r="D406" s="531"/>
      <c r="E406" s="724"/>
      <c r="F406" s="531"/>
      <c r="G406" s="531"/>
      <c r="H406" s="531"/>
      <c r="I406" s="531"/>
      <c r="J406" s="531"/>
      <c r="K406" s="531"/>
      <c r="L406" s="531"/>
      <c r="M406" s="531"/>
      <c r="N406" s="531"/>
      <c r="O406" s="531"/>
      <c r="P406" s="531"/>
      <c r="Q406" s="531"/>
      <c r="R406" s="531"/>
      <c r="S406" s="531"/>
      <c r="T406" s="531"/>
      <c r="U406" s="531"/>
      <c r="V406" s="531"/>
      <c r="W406" s="531"/>
      <c r="X406" s="531"/>
      <c r="Y406" s="531"/>
      <c r="Z406" s="531"/>
    </row>
    <row r="407" ht="14.25" customHeight="1">
      <c r="A407" s="531"/>
      <c r="B407" s="531"/>
      <c r="C407" s="531"/>
      <c r="D407" s="531"/>
      <c r="E407" s="724"/>
      <c r="F407" s="531"/>
      <c r="G407" s="531"/>
      <c r="H407" s="531"/>
      <c r="I407" s="531"/>
      <c r="J407" s="531"/>
      <c r="K407" s="531"/>
      <c r="L407" s="531"/>
      <c r="M407" s="531"/>
      <c r="N407" s="531"/>
      <c r="O407" s="531"/>
      <c r="P407" s="531"/>
      <c r="Q407" s="531"/>
      <c r="R407" s="531"/>
      <c r="S407" s="531"/>
      <c r="T407" s="531"/>
      <c r="U407" s="531"/>
      <c r="V407" s="531"/>
      <c r="W407" s="531"/>
      <c r="X407" s="531"/>
      <c r="Y407" s="531"/>
      <c r="Z407" s="531"/>
    </row>
    <row r="408" ht="14.25" customHeight="1">
      <c r="A408" s="531"/>
      <c r="B408" s="531"/>
      <c r="C408" s="531"/>
      <c r="D408" s="531"/>
      <c r="E408" s="724"/>
      <c r="F408" s="531"/>
      <c r="G408" s="531"/>
      <c r="H408" s="531"/>
      <c r="I408" s="531"/>
      <c r="J408" s="531"/>
      <c r="K408" s="531"/>
      <c r="L408" s="531"/>
      <c r="M408" s="531"/>
      <c r="N408" s="531"/>
      <c r="O408" s="531"/>
      <c r="P408" s="531"/>
      <c r="Q408" s="531"/>
      <c r="R408" s="531"/>
      <c r="S408" s="531"/>
      <c r="T408" s="531"/>
      <c r="U408" s="531"/>
      <c r="V408" s="531"/>
      <c r="W408" s="531"/>
      <c r="X408" s="531"/>
      <c r="Y408" s="531"/>
      <c r="Z408" s="531"/>
    </row>
    <row r="409" ht="14.25" customHeight="1">
      <c r="A409" s="531"/>
      <c r="B409" s="531"/>
      <c r="C409" s="531"/>
      <c r="D409" s="531"/>
      <c r="E409" s="724"/>
      <c r="F409" s="531"/>
      <c r="G409" s="531"/>
      <c r="H409" s="531"/>
      <c r="I409" s="531"/>
      <c r="J409" s="531"/>
      <c r="K409" s="531"/>
      <c r="L409" s="531"/>
      <c r="M409" s="531"/>
      <c r="N409" s="531"/>
      <c r="O409" s="531"/>
      <c r="P409" s="531"/>
      <c r="Q409" s="531"/>
      <c r="R409" s="531"/>
      <c r="S409" s="531"/>
      <c r="T409" s="531"/>
      <c r="U409" s="531"/>
      <c r="V409" s="531"/>
      <c r="W409" s="531"/>
      <c r="X409" s="531"/>
      <c r="Y409" s="531"/>
      <c r="Z409" s="531"/>
    </row>
    <row r="410" ht="14.25" customHeight="1">
      <c r="A410" s="531"/>
      <c r="B410" s="531"/>
      <c r="C410" s="531"/>
      <c r="D410" s="531"/>
      <c r="E410" s="724"/>
      <c r="F410" s="531"/>
      <c r="G410" s="531"/>
      <c r="H410" s="531"/>
      <c r="I410" s="531"/>
      <c r="J410" s="531"/>
      <c r="K410" s="531"/>
      <c r="L410" s="531"/>
      <c r="M410" s="531"/>
      <c r="N410" s="531"/>
      <c r="O410" s="531"/>
      <c r="P410" s="531"/>
      <c r="Q410" s="531"/>
      <c r="R410" s="531"/>
      <c r="S410" s="531"/>
      <c r="T410" s="531"/>
      <c r="U410" s="531"/>
      <c r="V410" s="531"/>
      <c r="W410" s="531"/>
      <c r="X410" s="531"/>
      <c r="Y410" s="531"/>
      <c r="Z410" s="531"/>
    </row>
    <row r="411" ht="14.25" customHeight="1">
      <c r="A411" s="531"/>
      <c r="B411" s="531"/>
      <c r="C411" s="531"/>
      <c r="D411" s="531"/>
      <c r="E411" s="724"/>
      <c r="F411" s="531"/>
      <c r="G411" s="531"/>
      <c r="H411" s="531"/>
      <c r="I411" s="531"/>
      <c r="J411" s="531"/>
      <c r="K411" s="531"/>
      <c r="L411" s="531"/>
      <c r="M411" s="531"/>
      <c r="N411" s="531"/>
      <c r="O411" s="531"/>
      <c r="P411" s="531"/>
      <c r="Q411" s="531"/>
      <c r="R411" s="531"/>
      <c r="S411" s="531"/>
      <c r="T411" s="531"/>
      <c r="U411" s="531"/>
      <c r="V411" s="531"/>
      <c r="W411" s="531"/>
      <c r="X411" s="531"/>
      <c r="Y411" s="531"/>
      <c r="Z411" s="531"/>
    </row>
    <row r="412" ht="14.25" customHeight="1">
      <c r="A412" s="531"/>
      <c r="B412" s="531"/>
      <c r="C412" s="531"/>
      <c r="D412" s="531"/>
      <c r="E412" s="724"/>
      <c r="F412" s="531"/>
      <c r="G412" s="531"/>
      <c r="H412" s="531"/>
      <c r="I412" s="531"/>
      <c r="J412" s="531"/>
      <c r="K412" s="531"/>
      <c r="L412" s="531"/>
      <c r="M412" s="531"/>
      <c r="N412" s="531"/>
      <c r="O412" s="531"/>
      <c r="P412" s="531"/>
      <c r="Q412" s="531"/>
      <c r="R412" s="531"/>
      <c r="S412" s="531"/>
      <c r="T412" s="531"/>
      <c r="U412" s="531"/>
      <c r="V412" s="531"/>
      <c r="W412" s="531"/>
      <c r="X412" s="531"/>
      <c r="Y412" s="531"/>
      <c r="Z412" s="531"/>
    </row>
    <row r="413" ht="14.25" customHeight="1">
      <c r="A413" s="531"/>
      <c r="B413" s="531"/>
      <c r="C413" s="531"/>
      <c r="D413" s="531"/>
      <c r="E413" s="724"/>
      <c r="F413" s="531"/>
      <c r="G413" s="531"/>
      <c r="H413" s="531"/>
      <c r="I413" s="531"/>
      <c r="J413" s="531"/>
      <c r="K413" s="531"/>
      <c r="L413" s="531"/>
      <c r="M413" s="531"/>
      <c r="N413" s="531"/>
      <c r="O413" s="531"/>
      <c r="P413" s="531"/>
      <c r="Q413" s="531"/>
      <c r="R413" s="531"/>
      <c r="S413" s="531"/>
      <c r="T413" s="531"/>
      <c r="U413" s="531"/>
      <c r="V413" s="531"/>
      <c r="W413" s="531"/>
      <c r="X413" s="531"/>
      <c r="Y413" s="531"/>
      <c r="Z413" s="531"/>
    </row>
    <row r="414" ht="14.25" customHeight="1">
      <c r="A414" s="531"/>
      <c r="B414" s="531"/>
      <c r="C414" s="531"/>
      <c r="D414" s="531"/>
      <c r="E414" s="724"/>
      <c r="F414" s="531"/>
      <c r="G414" s="531"/>
      <c r="H414" s="531"/>
      <c r="I414" s="531"/>
      <c r="J414" s="531"/>
      <c r="K414" s="531"/>
      <c r="L414" s="531"/>
      <c r="M414" s="531"/>
      <c r="N414" s="531"/>
      <c r="O414" s="531"/>
      <c r="P414" s="531"/>
      <c r="Q414" s="531"/>
      <c r="R414" s="531"/>
      <c r="S414" s="531"/>
      <c r="T414" s="531"/>
      <c r="U414" s="531"/>
      <c r="V414" s="531"/>
      <c r="W414" s="531"/>
      <c r="X414" s="531"/>
      <c r="Y414" s="531"/>
      <c r="Z414" s="531"/>
    </row>
    <row r="415" ht="14.25" customHeight="1">
      <c r="A415" s="531"/>
      <c r="B415" s="531"/>
      <c r="C415" s="531"/>
      <c r="D415" s="531"/>
      <c r="E415" s="724"/>
      <c r="F415" s="531"/>
      <c r="G415" s="531"/>
      <c r="H415" s="531"/>
      <c r="I415" s="531"/>
      <c r="J415" s="531"/>
      <c r="K415" s="531"/>
      <c r="L415" s="531"/>
      <c r="M415" s="531"/>
      <c r="N415" s="531"/>
      <c r="O415" s="531"/>
      <c r="P415" s="531"/>
      <c r="Q415" s="531"/>
      <c r="R415" s="531"/>
      <c r="S415" s="531"/>
      <c r="T415" s="531"/>
      <c r="U415" s="531"/>
      <c r="V415" s="531"/>
      <c r="W415" s="531"/>
      <c r="X415" s="531"/>
      <c r="Y415" s="531"/>
      <c r="Z415" s="531"/>
    </row>
    <row r="416" ht="14.25" customHeight="1">
      <c r="A416" s="531"/>
      <c r="B416" s="531"/>
      <c r="C416" s="531"/>
      <c r="D416" s="531"/>
      <c r="E416" s="724"/>
      <c r="F416" s="531"/>
      <c r="G416" s="531"/>
      <c r="H416" s="531"/>
      <c r="I416" s="531"/>
      <c r="J416" s="531"/>
      <c r="K416" s="531"/>
      <c r="L416" s="531"/>
      <c r="M416" s="531"/>
      <c r="N416" s="531"/>
      <c r="O416" s="531"/>
      <c r="P416" s="531"/>
      <c r="Q416" s="531"/>
      <c r="R416" s="531"/>
      <c r="S416" s="531"/>
      <c r="T416" s="531"/>
      <c r="U416" s="531"/>
      <c r="V416" s="531"/>
      <c r="W416" s="531"/>
      <c r="X416" s="531"/>
      <c r="Y416" s="531"/>
      <c r="Z416" s="531"/>
    </row>
    <row r="417" ht="14.25" customHeight="1">
      <c r="A417" s="531"/>
      <c r="B417" s="531"/>
      <c r="C417" s="531"/>
      <c r="D417" s="531"/>
      <c r="E417" s="724"/>
      <c r="F417" s="531"/>
      <c r="G417" s="531"/>
      <c r="H417" s="531"/>
      <c r="I417" s="531"/>
      <c r="J417" s="531"/>
      <c r="K417" s="531"/>
      <c r="L417" s="531"/>
      <c r="M417" s="531"/>
      <c r="N417" s="531"/>
      <c r="O417" s="531"/>
      <c r="P417" s="531"/>
      <c r="Q417" s="531"/>
      <c r="R417" s="531"/>
      <c r="S417" s="531"/>
      <c r="T417" s="531"/>
      <c r="U417" s="531"/>
      <c r="V417" s="531"/>
      <c r="W417" s="531"/>
      <c r="X417" s="531"/>
      <c r="Y417" s="531"/>
      <c r="Z417" s="531"/>
    </row>
    <row r="418" ht="14.25" customHeight="1">
      <c r="A418" s="531"/>
      <c r="B418" s="531"/>
      <c r="C418" s="531"/>
      <c r="D418" s="531"/>
      <c r="E418" s="724"/>
      <c r="F418" s="531"/>
      <c r="G418" s="531"/>
      <c r="H418" s="531"/>
      <c r="I418" s="531"/>
      <c r="J418" s="531"/>
      <c r="K418" s="531"/>
      <c r="L418" s="531"/>
      <c r="M418" s="531"/>
      <c r="N418" s="531"/>
      <c r="O418" s="531"/>
      <c r="P418" s="531"/>
      <c r="Q418" s="531"/>
      <c r="R418" s="531"/>
      <c r="S418" s="531"/>
      <c r="T418" s="531"/>
      <c r="U418" s="531"/>
      <c r="V418" s="531"/>
      <c r="W418" s="531"/>
      <c r="X418" s="531"/>
      <c r="Y418" s="531"/>
      <c r="Z418" s="531"/>
    </row>
    <row r="419" ht="14.25" customHeight="1">
      <c r="A419" s="531"/>
      <c r="B419" s="531"/>
      <c r="C419" s="531"/>
      <c r="D419" s="531"/>
      <c r="E419" s="724"/>
      <c r="F419" s="531"/>
      <c r="G419" s="531"/>
      <c r="H419" s="531"/>
      <c r="I419" s="531"/>
      <c r="J419" s="531"/>
      <c r="K419" s="531"/>
      <c r="L419" s="531"/>
      <c r="M419" s="531"/>
      <c r="N419" s="531"/>
      <c r="O419" s="531"/>
      <c r="P419" s="531"/>
      <c r="Q419" s="531"/>
      <c r="R419" s="531"/>
      <c r="S419" s="531"/>
      <c r="T419" s="531"/>
      <c r="U419" s="531"/>
      <c r="V419" s="531"/>
      <c r="W419" s="531"/>
      <c r="X419" s="531"/>
      <c r="Y419" s="531"/>
      <c r="Z419" s="531"/>
    </row>
    <row r="420" ht="14.25" customHeight="1">
      <c r="A420" s="531"/>
      <c r="B420" s="531"/>
      <c r="C420" s="531"/>
      <c r="D420" s="531"/>
      <c r="E420" s="724"/>
      <c r="F420" s="531"/>
      <c r="G420" s="531"/>
      <c r="H420" s="531"/>
      <c r="I420" s="531"/>
      <c r="J420" s="531"/>
      <c r="K420" s="531"/>
      <c r="L420" s="531"/>
      <c r="M420" s="531"/>
      <c r="N420" s="531"/>
      <c r="O420" s="531"/>
      <c r="P420" s="531"/>
      <c r="Q420" s="531"/>
      <c r="R420" s="531"/>
      <c r="S420" s="531"/>
      <c r="T420" s="531"/>
      <c r="U420" s="531"/>
      <c r="V420" s="531"/>
      <c r="W420" s="531"/>
      <c r="X420" s="531"/>
      <c r="Y420" s="531"/>
      <c r="Z420" s="531"/>
    </row>
    <row r="421" ht="14.25" customHeight="1">
      <c r="A421" s="531"/>
      <c r="B421" s="531"/>
      <c r="C421" s="531"/>
      <c r="D421" s="531"/>
      <c r="E421" s="724"/>
      <c r="F421" s="531"/>
      <c r="G421" s="531"/>
      <c r="H421" s="531"/>
      <c r="I421" s="531"/>
      <c r="J421" s="531"/>
      <c r="K421" s="531"/>
      <c r="L421" s="531"/>
      <c r="M421" s="531"/>
      <c r="N421" s="531"/>
      <c r="O421" s="531"/>
      <c r="P421" s="531"/>
      <c r="Q421" s="531"/>
      <c r="R421" s="531"/>
      <c r="S421" s="531"/>
      <c r="T421" s="531"/>
      <c r="U421" s="531"/>
      <c r="V421" s="531"/>
      <c r="W421" s="531"/>
      <c r="X421" s="531"/>
      <c r="Y421" s="531"/>
      <c r="Z421" s="531"/>
    </row>
    <row r="422" ht="14.25" customHeight="1">
      <c r="A422" s="531"/>
      <c r="B422" s="531"/>
      <c r="C422" s="531"/>
      <c r="D422" s="531"/>
      <c r="E422" s="724"/>
      <c r="F422" s="531"/>
      <c r="G422" s="531"/>
      <c r="H422" s="531"/>
      <c r="I422" s="531"/>
      <c r="J422" s="531"/>
      <c r="K422" s="531"/>
      <c r="L422" s="531"/>
      <c r="M422" s="531"/>
      <c r="N422" s="531"/>
      <c r="O422" s="531"/>
      <c r="P422" s="531"/>
      <c r="Q422" s="531"/>
      <c r="R422" s="531"/>
      <c r="S422" s="531"/>
      <c r="T422" s="531"/>
      <c r="U422" s="531"/>
      <c r="V422" s="531"/>
      <c r="W422" s="531"/>
      <c r="X422" s="531"/>
      <c r="Y422" s="531"/>
      <c r="Z422" s="531"/>
    </row>
    <row r="423" ht="14.25" customHeight="1">
      <c r="A423" s="531"/>
      <c r="B423" s="531"/>
      <c r="C423" s="531"/>
      <c r="D423" s="531"/>
      <c r="E423" s="724"/>
      <c r="F423" s="531"/>
      <c r="G423" s="531"/>
      <c r="H423" s="531"/>
      <c r="I423" s="531"/>
      <c r="J423" s="531"/>
      <c r="K423" s="531"/>
      <c r="L423" s="531"/>
      <c r="M423" s="531"/>
      <c r="N423" s="531"/>
      <c r="O423" s="531"/>
      <c r="P423" s="531"/>
      <c r="Q423" s="531"/>
      <c r="R423" s="531"/>
      <c r="S423" s="531"/>
      <c r="T423" s="531"/>
      <c r="U423" s="531"/>
      <c r="V423" s="531"/>
      <c r="W423" s="531"/>
      <c r="X423" s="531"/>
      <c r="Y423" s="531"/>
      <c r="Z423" s="531"/>
    </row>
    <row r="424" ht="14.25" customHeight="1">
      <c r="A424" s="531"/>
      <c r="B424" s="531"/>
      <c r="C424" s="531"/>
      <c r="D424" s="531"/>
      <c r="E424" s="724"/>
      <c r="F424" s="531"/>
      <c r="G424" s="531"/>
      <c r="H424" s="531"/>
      <c r="I424" s="531"/>
      <c r="J424" s="531"/>
      <c r="K424" s="531"/>
      <c r="L424" s="531"/>
      <c r="M424" s="531"/>
      <c r="N424" s="531"/>
      <c r="O424" s="531"/>
      <c r="P424" s="531"/>
      <c r="Q424" s="531"/>
      <c r="R424" s="531"/>
      <c r="S424" s="531"/>
      <c r="T424" s="531"/>
      <c r="U424" s="531"/>
      <c r="V424" s="531"/>
      <c r="W424" s="531"/>
      <c r="X424" s="531"/>
      <c r="Y424" s="531"/>
      <c r="Z424" s="531"/>
    </row>
    <row r="425" ht="14.25" customHeight="1">
      <c r="A425" s="531"/>
      <c r="B425" s="531"/>
      <c r="C425" s="531"/>
      <c r="D425" s="531"/>
      <c r="E425" s="724"/>
      <c r="F425" s="531"/>
      <c r="G425" s="531"/>
      <c r="H425" s="531"/>
      <c r="I425" s="531"/>
      <c r="J425" s="531"/>
      <c r="K425" s="531"/>
      <c r="L425" s="531"/>
      <c r="M425" s="531"/>
      <c r="N425" s="531"/>
      <c r="O425" s="531"/>
      <c r="P425" s="531"/>
      <c r="Q425" s="531"/>
      <c r="R425" s="531"/>
      <c r="S425" s="531"/>
      <c r="T425" s="531"/>
      <c r="U425" s="531"/>
      <c r="V425" s="531"/>
      <c r="W425" s="531"/>
      <c r="X425" s="531"/>
      <c r="Y425" s="531"/>
      <c r="Z425" s="531"/>
    </row>
    <row r="426" ht="14.25" customHeight="1">
      <c r="A426" s="531"/>
      <c r="B426" s="531"/>
      <c r="C426" s="531"/>
      <c r="D426" s="531"/>
      <c r="E426" s="724"/>
      <c r="F426" s="531"/>
      <c r="G426" s="531"/>
      <c r="H426" s="531"/>
      <c r="I426" s="531"/>
      <c r="J426" s="531"/>
      <c r="K426" s="531"/>
      <c r="L426" s="531"/>
      <c r="M426" s="531"/>
      <c r="N426" s="531"/>
      <c r="O426" s="531"/>
      <c r="P426" s="531"/>
      <c r="Q426" s="531"/>
      <c r="R426" s="531"/>
      <c r="S426" s="531"/>
      <c r="T426" s="531"/>
      <c r="U426" s="531"/>
      <c r="V426" s="531"/>
      <c r="W426" s="531"/>
      <c r="X426" s="531"/>
      <c r="Y426" s="531"/>
      <c r="Z426" s="531"/>
    </row>
    <row r="427" ht="14.25" customHeight="1">
      <c r="A427" s="531"/>
      <c r="B427" s="531"/>
      <c r="C427" s="531"/>
      <c r="D427" s="531"/>
      <c r="E427" s="724"/>
      <c r="F427" s="531"/>
      <c r="G427" s="531"/>
      <c r="H427" s="531"/>
      <c r="I427" s="531"/>
      <c r="J427" s="531"/>
      <c r="K427" s="531"/>
      <c r="L427" s="531"/>
      <c r="M427" s="531"/>
      <c r="N427" s="531"/>
      <c r="O427" s="531"/>
      <c r="P427" s="531"/>
      <c r="Q427" s="531"/>
      <c r="R427" s="531"/>
      <c r="S427" s="531"/>
      <c r="T427" s="531"/>
      <c r="U427" s="531"/>
      <c r="V427" s="531"/>
      <c r="W427" s="531"/>
      <c r="X427" s="531"/>
      <c r="Y427" s="531"/>
      <c r="Z427" s="531"/>
    </row>
    <row r="428" ht="14.25" customHeight="1">
      <c r="A428" s="531"/>
      <c r="B428" s="531"/>
      <c r="C428" s="531"/>
      <c r="D428" s="531"/>
      <c r="E428" s="724"/>
      <c r="F428" s="531"/>
      <c r="G428" s="531"/>
      <c r="H428" s="531"/>
      <c r="I428" s="531"/>
      <c r="J428" s="531"/>
      <c r="K428" s="531"/>
      <c r="L428" s="531"/>
      <c r="M428" s="531"/>
      <c r="N428" s="531"/>
      <c r="O428" s="531"/>
      <c r="P428" s="531"/>
      <c r="Q428" s="531"/>
      <c r="R428" s="531"/>
      <c r="S428" s="531"/>
      <c r="T428" s="531"/>
      <c r="U428" s="531"/>
      <c r="V428" s="531"/>
      <c r="W428" s="531"/>
      <c r="X428" s="531"/>
      <c r="Y428" s="531"/>
      <c r="Z428" s="531"/>
    </row>
    <row r="429" ht="14.25" customHeight="1">
      <c r="A429" s="531"/>
      <c r="B429" s="531"/>
      <c r="C429" s="531"/>
      <c r="D429" s="531"/>
      <c r="E429" s="724"/>
      <c r="F429" s="531"/>
      <c r="G429" s="531"/>
      <c r="H429" s="531"/>
      <c r="I429" s="531"/>
      <c r="J429" s="531"/>
      <c r="K429" s="531"/>
      <c r="L429" s="531"/>
      <c r="M429" s="531"/>
      <c r="N429" s="531"/>
      <c r="O429" s="531"/>
      <c r="P429" s="531"/>
      <c r="Q429" s="531"/>
      <c r="R429" s="531"/>
      <c r="S429" s="531"/>
      <c r="T429" s="531"/>
      <c r="U429" s="531"/>
      <c r="V429" s="531"/>
      <c r="W429" s="531"/>
      <c r="X429" s="531"/>
      <c r="Y429" s="531"/>
      <c r="Z429" s="531"/>
    </row>
    <row r="430" ht="14.25" customHeight="1">
      <c r="A430" s="531"/>
      <c r="B430" s="531"/>
      <c r="C430" s="531"/>
      <c r="D430" s="531"/>
      <c r="E430" s="724"/>
      <c r="F430" s="531"/>
      <c r="G430" s="531"/>
      <c r="H430" s="531"/>
      <c r="I430" s="531"/>
      <c r="J430" s="531"/>
      <c r="K430" s="531"/>
      <c r="L430" s="531"/>
      <c r="M430" s="531"/>
      <c r="N430" s="531"/>
      <c r="O430" s="531"/>
      <c r="P430" s="531"/>
      <c r="Q430" s="531"/>
      <c r="R430" s="531"/>
      <c r="S430" s="531"/>
      <c r="T430" s="531"/>
      <c r="U430" s="531"/>
      <c r="V430" s="531"/>
      <c r="W430" s="531"/>
      <c r="X430" s="531"/>
      <c r="Y430" s="531"/>
      <c r="Z430" s="531"/>
    </row>
    <row r="431" ht="14.25" customHeight="1">
      <c r="A431" s="531"/>
      <c r="B431" s="531"/>
      <c r="C431" s="531"/>
      <c r="D431" s="531"/>
      <c r="E431" s="724"/>
      <c r="F431" s="531"/>
      <c r="G431" s="531"/>
      <c r="H431" s="531"/>
      <c r="I431" s="531"/>
      <c r="J431" s="531"/>
      <c r="K431" s="531"/>
      <c r="L431" s="531"/>
      <c r="M431" s="531"/>
      <c r="N431" s="531"/>
      <c r="O431" s="531"/>
      <c r="P431" s="531"/>
      <c r="Q431" s="531"/>
      <c r="R431" s="531"/>
      <c r="S431" s="531"/>
      <c r="T431" s="531"/>
      <c r="U431" s="531"/>
      <c r="V431" s="531"/>
      <c r="W431" s="531"/>
      <c r="X431" s="531"/>
      <c r="Y431" s="531"/>
      <c r="Z431" s="531"/>
    </row>
    <row r="432" ht="14.25" customHeight="1">
      <c r="A432" s="531"/>
      <c r="B432" s="531"/>
      <c r="C432" s="531"/>
      <c r="D432" s="531"/>
      <c r="E432" s="724"/>
      <c r="F432" s="531"/>
      <c r="G432" s="531"/>
      <c r="H432" s="531"/>
      <c r="I432" s="531"/>
      <c r="J432" s="531"/>
      <c r="K432" s="531"/>
      <c r="L432" s="531"/>
      <c r="M432" s="531"/>
      <c r="N432" s="531"/>
      <c r="O432" s="531"/>
      <c r="P432" s="531"/>
      <c r="Q432" s="531"/>
      <c r="R432" s="531"/>
      <c r="S432" s="531"/>
      <c r="T432" s="531"/>
      <c r="U432" s="531"/>
      <c r="V432" s="531"/>
      <c r="W432" s="531"/>
      <c r="X432" s="531"/>
      <c r="Y432" s="531"/>
      <c r="Z432" s="531"/>
    </row>
    <row r="433" ht="14.25" customHeight="1">
      <c r="A433" s="531"/>
      <c r="B433" s="531"/>
      <c r="C433" s="531"/>
      <c r="D433" s="531"/>
      <c r="E433" s="724"/>
      <c r="F433" s="531"/>
      <c r="G433" s="531"/>
      <c r="H433" s="531"/>
      <c r="I433" s="531"/>
      <c r="J433" s="531"/>
      <c r="K433" s="531"/>
      <c r="L433" s="531"/>
      <c r="M433" s="531"/>
      <c r="N433" s="531"/>
      <c r="O433" s="531"/>
      <c r="P433" s="531"/>
      <c r="Q433" s="531"/>
      <c r="R433" s="531"/>
      <c r="S433" s="531"/>
      <c r="T433" s="531"/>
      <c r="U433" s="531"/>
      <c r="V433" s="531"/>
      <c r="W433" s="531"/>
      <c r="X433" s="531"/>
      <c r="Y433" s="531"/>
      <c r="Z433" s="531"/>
    </row>
    <row r="434" ht="14.25" customHeight="1">
      <c r="A434" s="531"/>
      <c r="B434" s="531"/>
      <c r="C434" s="531"/>
      <c r="D434" s="531"/>
      <c r="E434" s="724"/>
      <c r="F434" s="531"/>
      <c r="G434" s="531"/>
      <c r="H434" s="531"/>
      <c r="I434" s="531"/>
      <c r="J434" s="531"/>
      <c r="K434" s="531"/>
      <c r="L434" s="531"/>
      <c r="M434" s="531"/>
      <c r="N434" s="531"/>
      <c r="O434" s="531"/>
      <c r="P434" s="531"/>
      <c r="Q434" s="531"/>
      <c r="R434" s="531"/>
      <c r="S434" s="531"/>
      <c r="T434" s="531"/>
      <c r="U434" s="531"/>
      <c r="V434" s="531"/>
      <c r="W434" s="531"/>
      <c r="X434" s="531"/>
      <c r="Y434" s="531"/>
      <c r="Z434" s="531"/>
    </row>
    <row r="435" ht="14.25" customHeight="1">
      <c r="A435" s="531"/>
      <c r="B435" s="531"/>
      <c r="C435" s="531"/>
      <c r="D435" s="531"/>
      <c r="E435" s="724"/>
      <c r="F435" s="531"/>
      <c r="G435" s="531"/>
      <c r="H435" s="531"/>
      <c r="I435" s="531"/>
      <c r="J435" s="531"/>
      <c r="K435" s="531"/>
      <c r="L435" s="531"/>
      <c r="M435" s="531"/>
      <c r="N435" s="531"/>
      <c r="O435" s="531"/>
      <c r="P435" s="531"/>
      <c r="Q435" s="531"/>
      <c r="R435" s="531"/>
      <c r="S435" s="531"/>
      <c r="T435" s="531"/>
      <c r="U435" s="531"/>
      <c r="V435" s="531"/>
      <c r="W435" s="531"/>
      <c r="X435" s="531"/>
      <c r="Y435" s="531"/>
      <c r="Z435" s="531"/>
    </row>
    <row r="436" ht="14.25" customHeight="1">
      <c r="A436" s="531"/>
      <c r="B436" s="531"/>
      <c r="C436" s="531"/>
      <c r="D436" s="531"/>
      <c r="E436" s="724"/>
      <c r="F436" s="531"/>
      <c r="G436" s="531"/>
      <c r="H436" s="531"/>
      <c r="I436" s="531"/>
      <c r="J436" s="531"/>
      <c r="K436" s="531"/>
      <c r="L436" s="531"/>
      <c r="M436" s="531"/>
      <c r="N436" s="531"/>
      <c r="O436" s="531"/>
      <c r="P436" s="531"/>
      <c r="Q436" s="531"/>
      <c r="R436" s="531"/>
      <c r="S436" s="531"/>
      <c r="T436" s="531"/>
      <c r="U436" s="531"/>
      <c r="V436" s="531"/>
      <c r="W436" s="531"/>
      <c r="X436" s="531"/>
      <c r="Y436" s="531"/>
      <c r="Z436" s="531"/>
    </row>
    <row r="437" ht="14.25" customHeight="1">
      <c r="A437" s="531"/>
      <c r="B437" s="531"/>
      <c r="C437" s="531"/>
      <c r="D437" s="531"/>
      <c r="E437" s="724"/>
      <c r="F437" s="531"/>
      <c r="G437" s="531"/>
      <c r="H437" s="531"/>
      <c r="I437" s="531"/>
      <c r="J437" s="531"/>
      <c r="K437" s="531"/>
      <c r="L437" s="531"/>
      <c r="M437" s="531"/>
      <c r="N437" s="531"/>
      <c r="O437" s="531"/>
      <c r="P437" s="531"/>
      <c r="Q437" s="531"/>
      <c r="R437" s="531"/>
      <c r="S437" s="531"/>
      <c r="T437" s="531"/>
      <c r="U437" s="531"/>
      <c r="V437" s="531"/>
      <c r="W437" s="531"/>
      <c r="X437" s="531"/>
      <c r="Y437" s="531"/>
      <c r="Z437" s="531"/>
    </row>
    <row r="438" ht="14.25" customHeight="1">
      <c r="A438" s="531"/>
      <c r="B438" s="531"/>
      <c r="C438" s="531"/>
      <c r="D438" s="531"/>
      <c r="E438" s="724"/>
      <c r="F438" s="531"/>
      <c r="G438" s="531"/>
      <c r="H438" s="531"/>
      <c r="I438" s="531"/>
      <c r="J438" s="531"/>
      <c r="K438" s="531"/>
      <c r="L438" s="531"/>
      <c r="M438" s="531"/>
      <c r="N438" s="531"/>
      <c r="O438" s="531"/>
      <c r="P438" s="531"/>
      <c r="Q438" s="531"/>
      <c r="R438" s="531"/>
      <c r="S438" s="531"/>
      <c r="T438" s="531"/>
      <c r="U438" s="531"/>
      <c r="V438" s="531"/>
      <c r="W438" s="531"/>
      <c r="X438" s="531"/>
      <c r="Y438" s="531"/>
      <c r="Z438" s="531"/>
    </row>
    <row r="439" ht="14.25" customHeight="1">
      <c r="A439" s="531"/>
      <c r="B439" s="531"/>
      <c r="C439" s="531"/>
      <c r="D439" s="531"/>
      <c r="E439" s="724"/>
      <c r="F439" s="531"/>
      <c r="G439" s="531"/>
      <c r="H439" s="531"/>
      <c r="I439" s="531"/>
      <c r="J439" s="531"/>
      <c r="K439" s="531"/>
      <c r="L439" s="531"/>
      <c r="M439" s="531"/>
      <c r="N439" s="531"/>
      <c r="O439" s="531"/>
      <c r="P439" s="531"/>
      <c r="Q439" s="531"/>
      <c r="R439" s="531"/>
      <c r="S439" s="531"/>
      <c r="T439" s="531"/>
      <c r="U439" s="531"/>
      <c r="V439" s="531"/>
      <c r="W439" s="531"/>
      <c r="X439" s="531"/>
      <c r="Y439" s="531"/>
      <c r="Z439" s="531"/>
    </row>
    <row r="440" ht="14.25" customHeight="1">
      <c r="A440" s="531"/>
      <c r="B440" s="531"/>
      <c r="C440" s="531"/>
      <c r="D440" s="531"/>
      <c r="E440" s="724"/>
      <c r="F440" s="531"/>
      <c r="G440" s="531"/>
      <c r="H440" s="531"/>
      <c r="I440" s="531"/>
      <c r="J440" s="531"/>
      <c r="K440" s="531"/>
      <c r="L440" s="531"/>
      <c r="M440" s="531"/>
      <c r="N440" s="531"/>
      <c r="O440" s="531"/>
      <c r="P440" s="531"/>
      <c r="Q440" s="531"/>
      <c r="R440" s="531"/>
      <c r="S440" s="531"/>
      <c r="T440" s="531"/>
      <c r="U440" s="531"/>
      <c r="V440" s="531"/>
      <c r="W440" s="531"/>
      <c r="X440" s="531"/>
      <c r="Y440" s="531"/>
      <c r="Z440" s="531"/>
    </row>
    <row r="441" ht="14.25" customHeight="1">
      <c r="A441" s="531"/>
      <c r="B441" s="531"/>
      <c r="C441" s="531"/>
      <c r="D441" s="531"/>
      <c r="E441" s="724"/>
      <c r="F441" s="531"/>
      <c r="G441" s="531"/>
      <c r="H441" s="531"/>
      <c r="I441" s="531"/>
      <c r="J441" s="531"/>
      <c r="K441" s="531"/>
      <c r="L441" s="531"/>
      <c r="M441" s="531"/>
      <c r="N441" s="531"/>
      <c r="O441" s="531"/>
      <c r="P441" s="531"/>
      <c r="Q441" s="531"/>
      <c r="R441" s="531"/>
      <c r="S441" s="531"/>
      <c r="T441" s="531"/>
      <c r="U441" s="531"/>
      <c r="V441" s="531"/>
      <c r="W441" s="531"/>
      <c r="X441" s="531"/>
      <c r="Y441" s="531"/>
      <c r="Z441" s="531"/>
    </row>
    <row r="442" ht="14.25" customHeight="1">
      <c r="A442" s="531"/>
      <c r="B442" s="531"/>
      <c r="C442" s="531"/>
      <c r="D442" s="531"/>
      <c r="E442" s="724"/>
      <c r="F442" s="531"/>
      <c r="G442" s="531"/>
      <c r="H442" s="531"/>
      <c r="I442" s="531"/>
      <c r="J442" s="531"/>
      <c r="K442" s="531"/>
      <c r="L442" s="531"/>
      <c r="M442" s="531"/>
      <c r="N442" s="531"/>
      <c r="O442" s="531"/>
      <c r="P442" s="531"/>
      <c r="Q442" s="531"/>
      <c r="R442" s="531"/>
      <c r="S442" s="531"/>
      <c r="T442" s="531"/>
      <c r="U442" s="531"/>
      <c r="V442" s="531"/>
      <c r="W442" s="531"/>
      <c r="X442" s="531"/>
      <c r="Y442" s="531"/>
      <c r="Z442" s="531"/>
    </row>
    <row r="443" ht="14.25" customHeight="1">
      <c r="A443" s="531"/>
      <c r="B443" s="531"/>
      <c r="C443" s="531"/>
      <c r="D443" s="531"/>
      <c r="E443" s="724"/>
      <c r="F443" s="531"/>
      <c r="G443" s="531"/>
      <c r="H443" s="531"/>
      <c r="I443" s="531"/>
      <c r="J443" s="531"/>
      <c r="K443" s="531"/>
      <c r="L443" s="531"/>
      <c r="M443" s="531"/>
      <c r="N443" s="531"/>
      <c r="O443" s="531"/>
      <c r="P443" s="531"/>
      <c r="Q443" s="531"/>
      <c r="R443" s="531"/>
      <c r="S443" s="531"/>
      <c r="T443" s="531"/>
      <c r="U443" s="531"/>
      <c r="V443" s="531"/>
      <c r="W443" s="531"/>
      <c r="X443" s="531"/>
      <c r="Y443" s="531"/>
      <c r="Z443" s="531"/>
    </row>
    <row r="444" ht="14.25" customHeight="1">
      <c r="A444" s="531"/>
      <c r="B444" s="531"/>
      <c r="C444" s="531"/>
      <c r="D444" s="531"/>
      <c r="E444" s="724"/>
      <c r="F444" s="531"/>
      <c r="G444" s="531"/>
      <c r="H444" s="531"/>
      <c r="I444" s="531"/>
      <c r="J444" s="531"/>
      <c r="K444" s="531"/>
      <c r="L444" s="531"/>
      <c r="M444" s="531"/>
      <c r="N444" s="531"/>
      <c r="O444" s="531"/>
      <c r="P444" s="531"/>
      <c r="Q444" s="531"/>
      <c r="R444" s="531"/>
      <c r="S444" s="531"/>
      <c r="T444" s="531"/>
      <c r="U444" s="531"/>
      <c r="V444" s="531"/>
      <c r="W444" s="531"/>
      <c r="X444" s="531"/>
      <c r="Y444" s="531"/>
      <c r="Z444" s="531"/>
    </row>
    <row r="445" ht="14.25" customHeight="1">
      <c r="A445" s="531"/>
      <c r="B445" s="531"/>
      <c r="C445" s="531"/>
      <c r="D445" s="531"/>
      <c r="E445" s="724"/>
      <c r="F445" s="531"/>
      <c r="G445" s="531"/>
      <c r="H445" s="531"/>
      <c r="I445" s="531"/>
      <c r="J445" s="531"/>
      <c r="K445" s="531"/>
      <c r="L445" s="531"/>
      <c r="M445" s="531"/>
      <c r="N445" s="531"/>
      <c r="O445" s="531"/>
      <c r="P445" s="531"/>
      <c r="Q445" s="531"/>
      <c r="R445" s="531"/>
      <c r="S445" s="531"/>
      <c r="T445" s="531"/>
      <c r="U445" s="531"/>
      <c r="V445" s="531"/>
      <c r="W445" s="531"/>
      <c r="X445" s="531"/>
      <c r="Y445" s="531"/>
      <c r="Z445" s="531"/>
    </row>
    <row r="446" ht="14.25" customHeight="1">
      <c r="A446" s="531"/>
      <c r="B446" s="531"/>
      <c r="C446" s="531"/>
      <c r="D446" s="531"/>
      <c r="E446" s="724"/>
      <c r="F446" s="531"/>
      <c r="G446" s="531"/>
      <c r="H446" s="531"/>
      <c r="I446" s="531"/>
      <c r="J446" s="531"/>
      <c r="K446" s="531"/>
      <c r="L446" s="531"/>
      <c r="M446" s="531"/>
      <c r="N446" s="531"/>
      <c r="O446" s="531"/>
      <c r="P446" s="531"/>
      <c r="Q446" s="531"/>
      <c r="R446" s="531"/>
      <c r="S446" s="531"/>
      <c r="T446" s="531"/>
      <c r="U446" s="531"/>
      <c r="V446" s="531"/>
      <c r="W446" s="531"/>
      <c r="X446" s="531"/>
      <c r="Y446" s="531"/>
      <c r="Z446" s="531"/>
    </row>
    <row r="447" ht="14.25" customHeight="1">
      <c r="A447" s="531"/>
      <c r="B447" s="531"/>
      <c r="C447" s="531"/>
      <c r="D447" s="531"/>
      <c r="E447" s="724"/>
      <c r="F447" s="531"/>
      <c r="G447" s="531"/>
      <c r="H447" s="531"/>
      <c r="I447" s="531"/>
      <c r="J447" s="531"/>
      <c r="K447" s="531"/>
      <c r="L447" s="531"/>
      <c r="M447" s="531"/>
      <c r="N447" s="531"/>
      <c r="O447" s="531"/>
      <c r="P447" s="531"/>
      <c r="Q447" s="531"/>
      <c r="R447" s="531"/>
      <c r="S447" s="531"/>
      <c r="T447" s="531"/>
      <c r="U447" s="531"/>
      <c r="V447" s="531"/>
      <c r="W447" s="531"/>
      <c r="X447" s="531"/>
      <c r="Y447" s="531"/>
      <c r="Z447" s="531"/>
    </row>
    <row r="448" ht="14.25" customHeight="1">
      <c r="A448" s="531"/>
      <c r="B448" s="531"/>
      <c r="C448" s="531"/>
      <c r="D448" s="531"/>
      <c r="E448" s="724"/>
      <c r="F448" s="531"/>
      <c r="G448" s="531"/>
      <c r="H448" s="531"/>
      <c r="I448" s="531"/>
      <c r="J448" s="531"/>
      <c r="K448" s="531"/>
      <c r="L448" s="531"/>
      <c r="M448" s="531"/>
      <c r="N448" s="531"/>
      <c r="O448" s="531"/>
      <c r="P448" s="531"/>
      <c r="Q448" s="531"/>
      <c r="R448" s="531"/>
      <c r="S448" s="531"/>
      <c r="T448" s="531"/>
      <c r="U448" s="531"/>
      <c r="V448" s="531"/>
      <c r="W448" s="531"/>
      <c r="X448" s="531"/>
      <c r="Y448" s="531"/>
      <c r="Z448" s="531"/>
    </row>
    <row r="449" ht="14.25" customHeight="1">
      <c r="A449" s="531"/>
      <c r="B449" s="531"/>
      <c r="C449" s="531"/>
      <c r="D449" s="531"/>
      <c r="E449" s="724"/>
      <c r="F449" s="531"/>
      <c r="G449" s="531"/>
      <c r="H449" s="531"/>
      <c r="I449" s="531"/>
      <c r="J449" s="531"/>
      <c r="K449" s="531"/>
      <c r="L449" s="531"/>
      <c r="M449" s="531"/>
      <c r="N449" s="531"/>
      <c r="O449" s="531"/>
      <c r="P449" s="531"/>
      <c r="Q449" s="531"/>
      <c r="R449" s="531"/>
      <c r="S449" s="531"/>
      <c r="T449" s="531"/>
      <c r="U449" s="531"/>
      <c r="V449" s="531"/>
      <c r="W449" s="531"/>
      <c r="X449" s="531"/>
      <c r="Y449" s="531"/>
      <c r="Z449" s="531"/>
    </row>
    <row r="450" ht="14.25" customHeight="1">
      <c r="A450" s="531"/>
      <c r="B450" s="531"/>
      <c r="C450" s="531"/>
      <c r="D450" s="531"/>
      <c r="E450" s="724"/>
      <c r="F450" s="531"/>
      <c r="G450" s="531"/>
      <c r="H450" s="531"/>
      <c r="I450" s="531"/>
      <c r="J450" s="531"/>
      <c r="K450" s="531"/>
      <c r="L450" s="531"/>
      <c r="M450" s="531"/>
      <c r="N450" s="531"/>
      <c r="O450" s="531"/>
      <c r="P450" s="531"/>
      <c r="Q450" s="531"/>
      <c r="R450" s="531"/>
      <c r="S450" s="531"/>
      <c r="T450" s="531"/>
      <c r="U450" s="531"/>
      <c r="V450" s="531"/>
      <c r="W450" s="531"/>
      <c r="X450" s="531"/>
      <c r="Y450" s="531"/>
      <c r="Z450" s="531"/>
    </row>
    <row r="451" ht="14.25" customHeight="1">
      <c r="A451" s="531"/>
      <c r="B451" s="531"/>
      <c r="C451" s="531"/>
      <c r="D451" s="531"/>
      <c r="E451" s="724"/>
      <c r="F451" s="531"/>
      <c r="G451" s="531"/>
      <c r="H451" s="531"/>
      <c r="I451" s="531"/>
      <c r="J451" s="531"/>
      <c r="K451" s="531"/>
      <c r="L451" s="531"/>
      <c r="M451" s="531"/>
      <c r="N451" s="531"/>
      <c r="O451" s="531"/>
      <c r="P451" s="531"/>
      <c r="Q451" s="531"/>
      <c r="R451" s="531"/>
      <c r="S451" s="531"/>
      <c r="T451" s="531"/>
      <c r="U451" s="531"/>
      <c r="V451" s="531"/>
      <c r="W451" s="531"/>
      <c r="X451" s="531"/>
      <c r="Y451" s="531"/>
      <c r="Z451" s="531"/>
    </row>
    <row r="452" ht="14.25" customHeight="1">
      <c r="A452" s="531"/>
      <c r="B452" s="531"/>
      <c r="C452" s="531"/>
      <c r="D452" s="531"/>
      <c r="E452" s="724"/>
      <c r="F452" s="531"/>
      <c r="G452" s="531"/>
      <c r="H452" s="531"/>
      <c r="I452" s="531"/>
      <c r="J452" s="531"/>
      <c r="K452" s="531"/>
      <c r="L452" s="531"/>
      <c r="M452" s="531"/>
      <c r="N452" s="531"/>
      <c r="O452" s="531"/>
      <c r="P452" s="531"/>
      <c r="Q452" s="531"/>
      <c r="R452" s="531"/>
      <c r="S452" s="531"/>
      <c r="T452" s="531"/>
      <c r="U452" s="531"/>
      <c r="V452" s="531"/>
      <c r="W452" s="531"/>
      <c r="X452" s="531"/>
      <c r="Y452" s="531"/>
      <c r="Z452" s="531"/>
    </row>
    <row r="453" ht="14.25" customHeight="1">
      <c r="A453" s="531"/>
      <c r="B453" s="531"/>
      <c r="C453" s="531"/>
      <c r="D453" s="531"/>
      <c r="E453" s="724"/>
      <c r="F453" s="531"/>
      <c r="G453" s="531"/>
      <c r="H453" s="531"/>
      <c r="I453" s="531"/>
      <c r="J453" s="531"/>
      <c r="K453" s="531"/>
      <c r="L453" s="531"/>
      <c r="M453" s="531"/>
      <c r="N453" s="531"/>
      <c r="O453" s="531"/>
      <c r="P453" s="531"/>
      <c r="Q453" s="531"/>
      <c r="R453" s="531"/>
      <c r="S453" s="531"/>
      <c r="T453" s="531"/>
      <c r="U453" s="531"/>
      <c r="V453" s="531"/>
      <c r="W453" s="531"/>
      <c r="X453" s="531"/>
      <c r="Y453" s="531"/>
      <c r="Z453" s="531"/>
    </row>
    <row r="454" ht="14.25" customHeight="1">
      <c r="A454" s="531"/>
      <c r="B454" s="531"/>
      <c r="C454" s="531"/>
      <c r="D454" s="531"/>
      <c r="E454" s="724"/>
      <c r="F454" s="531"/>
      <c r="G454" s="531"/>
      <c r="H454" s="531"/>
      <c r="I454" s="531"/>
      <c r="J454" s="531"/>
      <c r="K454" s="531"/>
      <c r="L454" s="531"/>
      <c r="M454" s="531"/>
      <c r="N454" s="531"/>
      <c r="O454" s="531"/>
      <c r="P454" s="531"/>
      <c r="Q454" s="531"/>
      <c r="R454" s="531"/>
      <c r="S454" s="531"/>
      <c r="T454" s="531"/>
      <c r="U454" s="531"/>
      <c r="V454" s="531"/>
      <c r="W454" s="531"/>
      <c r="X454" s="531"/>
      <c r="Y454" s="531"/>
      <c r="Z454" s="531"/>
    </row>
    <row r="455" ht="14.25" customHeight="1">
      <c r="A455" s="531"/>
      <c r="B455" s="531"/>
      <c r="C455" s="531"/>
      <c r="D455" s="531"/>
      <c r="E455" s="724"/>
      <c r="F455" s="531"/>
      <c r="G455" s="531"/>
      <c r="H455" s="531"/>
      <c r="I455" s="531"/>
      <c r="J455" s="531"/>
      <c r="K455" s="531"/>
      <c r="L455" s="531"/>
      <c r="M455" s="531"/>
      <c r="N455" s="531"/>
      <c r="O455" s="531"/>
      <c r="P455" s="531"/>
      <c r="Q455" s="531"/>
      <c r="R455" s="531"/>
      <c r="S455" s="531"/>
      <c r="T455" s="531"/>
      <c r="U455" s="531"/>
      <c r="V455" s="531"/>
      <c r="W455" s="531"/>
      <c r="X455" s="531"/>
      <c r="Y455" s="531"/>
      <c r="Z455" s="531"/>
    </row>
    <row r="456" ht="14.25" customHeight="1">
      <c r="A456" s="531"/>
      <c r="B456" s="531"/>
      <c r="C456" s="531"/>
      <c r="D456" s="531"/>
      <c r="E456" s="724"/>
      <c r="F456" s="531"/>
      <c r="G456" s="531"/>
      <c r="H456" s="531"/>
      <c r="I456" s="531"/>
      <c r="J456" s="531"/>
      <c r="K456" s="531"/>
      <c r="L456" s="531"/>
      <c r="M456" s="531"/>
      <c r="N456" s="531"/>
      <c r="O456" s="531"/>
      <c r="P456" s="531"/>
      <c r="Q456" s="531"/>
      <c r="R456" s="531"/>
      <c r="S456" s="531"/>
      <c r="T456" s="531"/>
      <c r="U456" s="531"/>
      <c r="V456" s="531"/>
      <c r="W456" s="531"/>
      <c r="X456" s="531"/>
      <c r="Y456" s="531"/>
      <c r="Z456" s="531"/>
    </row>
    <row r="457" ht="14.25" customHeight="1">
      <c r="A457" s="531"/>
      <c r="B457" s="531"/>
      <c r="C457" s="531"/>
      <c r="D457" s="531"/>
      <c r="E457" s="724"/>
      <c r="F457" s="531"/>
      <c r="G457" s="531"/>
      <c r="H457" s="531"/>
      <c r="I457" s="531"/>
      <c r="J457" s="531"/>
      <c r="K457" s="531"/>
      <c r="L457" s="531"/>
      <c r="M457" s="531"/>
      <c r="N457" s="531"/>
      <c r="O457" s="531"/>
      <c r="P457" s="531"/>
      <c r="Q457" s="531"/>
      <c r="R457" s="531"/>
      <c r="S457" s="531"/>
      <c r="T457" s="531"/>
      <c r="U457" s="531"/>
      <c r="V457" s="531"/>
      <c r="W457" s="531"/>
      <c r="X457" s="531"/>
      <c r="Y457" s="531"/>
      <c r="Z457" s="531"/>
    </row>
    <row r="458" ht="14.25" customHeight="1">
      <c r="A458" s="531"/>
      <c r="B458" s="531"/>
      <c r="C458" s="531"/>
      <c r="D458" s="531"/>
      <c r="E458" s="724"/>
      <c r="F458" s="531"/>
      <c r="G458" s="531"/>
      <c r="H458" s="531"/>
      <c r="I458" s="531"/>
      <c r="J458" s="531"/>
      <c r="K458" s="531"/>
      <c r="L458" s="531"/>
      <c r="M458" s="531"/>
      <c r="N458" s="531"/>
      <c r="O458" s="531"/>
      <c r="P458" s="531"/>
      <c r="Q458" s="531"/>
      <c r="R458" s="531"/>
      <c r="S458" s="531"/>
      <c r="T458" s="531"/>
      <c r="U458" s="531"/>
      <c r="V458" s="531"/>
      <c r="W458" s="531"/>
      <c r="X458" s="531"/>
      <c r="Y458" s="531"/>
      <c r="Z458" s="531"/>
    </row>
    <row r="459" ht="14.25" customHeight="1">
      <c r="A459" s="531"/>
      <c r="B459" s="531"/>
      <c r="C459" s="531"/>
      <c r="D459" s="531"/>
      <c r="E459" s="724"/>
      <c r="F459" s="531"/>
      <c r="G459" s="531"/>
      <c r="H459" s="531"/>
      <c r="I459" s="531"/>
      <c r="J459" s="531"/>
      <c r="K459" s="531"/>
      <c r="L459" s="531"/>
      <c r="M459" s="531"/>
      <c r="N459" s="531"/>
      <c r="O459" s="531"/>
      <c r="P459" s="531"/>
      <c r="Q459" s="531"/>
      <c r="R459" s="531"/>
      <c r="S459" s="531"/>
      <c r="T459" s="531"/>
      <c r="U459" s="531"/>
      <c r="V459" s="531"/>
      <c r="W459" s="531"/>
      <c r="X459" s="531"/>
      <c r="Y459" s="531"/>
      <c r="Z459" s="531"/>
    </row>
    <row r="460" ht="14.25" customHeight="1">
      <c r="A460" s="531"/>
      <c r="B460" s="531"/>
      <c r="C460" s="531"/>
      <c r="D460" s="531"/>
      <c r="E460" s="724"/>
      <c r="F460" s="531"/>
      <c r="G460" s="531"/>
      <c r="H460" s="531"/>
      <c r="I460" s="531"/>
      <c r="J460" s="531"/>
      <c r="K460" s="531"/>
      <c r="L460" s="531"/>
      <c r="M460" s="531"/>
      <c r="N460" s="531"/>
      <c r="O460" s="531"/>
      <c r="P460" s="531"/>
      <c r="Q460" s="531"/>
      <c r="R460" s="531"/>
      <c r="S460" s="531"/>
      <c r="T460" s="531"/>
      <c r="U460" s="531"/>
      <c r="V460" s="531"/>
      <c r="W460" s="531"/>
      <c r="X460" s="531"/>
      <c r="Y460" s="531"/>
      <c r="Z460" s="531"/>
    </row>
    <row r="461" ht="14.25" customHeight="1">
      <c r="A461" s="531"/>
      <c r="B461" s="531"/>
      <c r="C461" s="531"/>
      <c r="D461" s="531"/>
      <c r="E461" s="724"/>
      <c r="F461" s="531"/>
      <c r="G461" s="531"/>
      <c r="H461" s="531"/>
      <c r="I461" s="531"/>
      <c r="J461" s="531"/>
      <c r="K461" s="531"/>
      <c r="L461" s="531"/>
      <c r="M461" s="531"/>
      <c r="N461" s="531"/>
      <c r="O461" s="531"/>
      <c r="P461" s="531"/>
      <c r="Q461" s="531"/>
      <c r="R461" s="531"/>
      <c r="S461" s="531"/>
      <c r="T461" s="531"/>
      <c r="U461" s="531"/>
      <c r="V461" s="531"/>
      <c r="W461" s="531"/>
      <c r="X461" s="531"/>
      <c r="Y461" s="531"/>
      <c r="Z461" s="531"/>
    </row>
    <row r="462" ht="14.25" customHeight="1">
      <c r="A462" s="531"/>
      <c r="B462" s="531"/>
      <c r="C462" s="531"/>
      <c r="D462" s="531"/>
      <c r="E462" s="724"/>
      <c r="F462" s="531"/>
      <c r="G462" s="531"/>
      <c r="H462" s="531"/>
      <c r="I462" s="531"/>
      <c r="J462" s="531"/>
      <c r="K462" s="531"/>
      <c r="L462" s="531"/>
      <c r="M462" s="531"/>
      <c r="N462" s="531"/>
      <c r="O462" s="531"/>
      <c r="P462" s="531"/>
      <c r="Q462" s="531"/>
      <c r="R462" s="531"/>
      <c r="S462" s="531"/>
      <c r="T462" s="531"/>
      <c r="U462" s="531"/>
      <c r="V462" s="531"/>
      <c r="W462" s="531"/>
      <c r="X462" s="531"/>
      <c r="Y462" s="531"/>
      <c r="Z462" s="531"/>
    </row>
    <row r="463" ht="14.25" customHeight="1">
      <c r="A463" s="531"/>
      <c r="B463" s="531"/>
      <c r="C463" s="531"/>
      <c r="D463" s="531"/>
      <c r="E463" s="724"/>
      <c r="F463" s="531"/>
      <c r="G463" s="531"/>
      <c r="H463" s="531"/>
      <c r="I463" s="531"/>
      <c r="J463" s="531"/>
      <c r="K463" s="531"/>
      <c r="L463" s="531"/>
      <c r="M463" s="531"/>
      <c r="N463" s="531"/>
      <c r="O463" s="531"/>
      <c r="P463" s="531"/>
      <c r="Q463" s="531"/>
      <c r="R463" s="531"/>
      <c r="S463" s="531"/>
      <c r="T463" s="531"/>
      <c r="U463" s="531"/>
      <c r="V463" s="531"/>
      <c r="W463" s="531"/>
      <c r="X463" s="531"/>
      <c r="Y463" s="531"/>
      <c r="Z463" s="531"/>
    </row>
    <row r="464" ht="14.25" customHeight="1">
      <c r="A464" s="531"/>
      <c r="B464" s="531"/>
      <c r="C464" s="531"/>
      <c r="D464" s="531"/>
      <c r="E464" s="724"/>
      <c r="F464" s="531"/>
      <c r="G464" s="531"/>
      <c r="H464" s="531"/>
      <c r="I464" s="531"/>
      <c r="J464" s="531"/>
      <c r="K464" s="531"/>
      <c r="L464" s="531"/>
      <c r="M464" s="531"/>
      <c r="N464" s="531"/>
      <c r="O464" s="531"/>
      <c r="P464" s="531"/>
      <c r="Q464" s="531"/>
      <c r="R464" s="531"/>
      <c r="S464" s="531"/>
      <c r="T464" s="531"/>
      <c r="U464" s="531"/>
      <c r="V464" s="531"/>
      <c r="W464" s="531"/>
      <c r="X464" s="531"/>
      <c r="Y464" s="531"/>
      <c r="Z464" s="531"/>
    </row>
    <row r="465" ht="14.25" customHeight="1">
      <c r="A465" s="531"/>
      <c r="B465" s="531"/>
      <c r="C465" s="531"/>
      <c r="D465" s="531"/>
      <c r="E465" s="724"/>
      <c r="F465" s="531"/>
      <c r="G465" s="531"/>
      <c r="H465" s="531"/>
      <c r="I465" s="531"/>
      <c r="J465" s="531"/>
      <c r="K465" s="531"/>
      <c r="L465" s="531"/>
      <c r="M465" s="531"/>
      <c r="N465" s="531"/>
      <c r="O465" s="531"/>
      <c r="P465" s="531"/>
      <c r="Q465" s="531"/>
      <c r="R465" s="531"/>
      <c r="S465" s="531"/>
      <c r="T465" s="531"/>
      <c r="U465" s="531"/>
      <c r="V465" s="531"/>
      <c r="W465" s="531"/>
      <c r="X465" s="531"/>
      <c r="Y465" s="531"/>
      <c r="Z465" s="531"/>
    </row>
    <row r="466" ht="14.25" customHeight="1">
      <c r="A466" s="531"/>
      <c r="B466" s="531"/>
      <c r="C466" s="531"/>
      <c r="D466" s="531"/>
      <c r="E466" s="724"/>
      <c r="F466" s="531"/>
      <c r="G466" s="531"/>
      <c r="H466" s="531"/>
      <c r="I466" s="531"/>
      <c r="J466" s="531"/>
      <c r="K466" s="531"/>
      <c r="L466" s="531"/>
      <c r="M466" s="531"/>
      <c r="N466" s="531"/>
      <c r="O466" s="531"/>
      <c r="P466" s="531"/>
      <c r="Q466" s="531"/>
      <c r="R466" s="531"/>
      <c r="S466" s="531"/>
      <c r="T466" s="531"/>
      <c r="U466" s="531"/>
      <c r="V466" s="531"/>
      <c r="W466" s="531"/>
      <c r="X466" s="531"/>
      <c r="Y466" s="531"/>
      <c r="Z466" s="531"/>
    </row>
    <row r="467" ht="14.25" customHeight="1">
      <c r="A467" s="531"/>
      <c r="B467" s="531"/>
      <c r="C467" s="531"/>
      <c r="D467" s="531"/>
      <c r="E467" s="724"/>
      <c r="F467" s="531"/>
      <c r="G467" s="531"/>
      <c r="H467" s="531"/>
      <c r="I467" s="531"/>
      <c r="J467" s="531"/>
      <c r="K467" s="531"/>
      <c r="L467" s="531"/>
      <c r="M467" s="531"/>
      <c r="N467" s="531"/>
      <c r="O467" s="531"/>
      <c r="P467" s="531"/>
      <c r="Q467" s="531"/>
      <c r="R467" s="531"/>
      <c r="S467" s="531"/>
      <c r="T467" s="531"/>
      <c r="U467" s="531"/>
      <c r="V467" s="531"/>
      <c r="W467" s="531"/>
      <c r="X467" s="531"/>
      <c r="Y467" s="531"/>
      <c r="Z467" s="531"/>
    </row>
    <row r="468" ht="14.25" customHeight="1">
      <c r="A468" s="531"/>
      <c r="B468" s="531"/>
      <c r="C468" s="531"/>
      <c r="D468" s="531"/>
      <c r="E468" s="724"/>
      <c r="F468" s="531"/>
      <c r="G468" s="531"/>
      <c r="H468" s="531"/>
      <c r="I468" s="531"/>
      <c r="J468" s="531"/>
      <c r="K468" s="531"/>
      <c r="L468" s="531"/>
      <c r="M468" s="531"/>
      <c r="N468" s="531"/>
      <c r="O468" s="531"/>
      <c r="P468" s="531"/>
      <c r="Q468" s="531"/>
      <c r="R468" s="531"/>
      <c r="S468" s="531"/>
      <c r="T468" s="531"/>
      <c r="U468" s="531"/>
      <c r="V468" s="531"/>
      <c r="W468" s="531"/>
      <c r="X468" s="531"/>
      <c r="Y468" s="531"/>
      <c r="Z468" s="531"/>
    </row>
    <row r="469" ht="14.25" customHeight="1">
      <c r="A469" s="531"/>
      <c r="B469" s="531"/>
      <c r="C469" s="531"/>
      <c r="D469" s="531"/>
      <c r="E469" s="724"/>
      <c r="F469" s="531"/>
      <c r="G469" s="531"/>
      <c r="H469" s="531"/>
      <c r="I469" s="531"/>
      <c r="J469" s="531"/>
      <c r="K469" s="531"/>
      <c r="L469" s="531"/>
      <c r="M469" s="531"/>
      <c r="N469" s="531"/>
      <c r="O469" s="531"/>
      <c r="P469" s="531"/>
      <c r="Q469" s="531"/>
      <c r="R469" s="531"/>
      <c r="S469" s="531"/>
      <c r="T469" s="531"/>
      <c r="U469" s="531"/>
      <c r="V469" s="531"/>
      <c r="W469" s="531"/>
      <c r="X469" s="531"/>
      <c r="Y469" s="531"/>
      <c r="Z469" s="531"/>
    </row>
    <row r="470" ht="14.25" customHeight="1">
      <c r="A470" s="531"/>
      <c r="B470" s="531"/>
      <c r="C470" s="531"/>
      <c r="D470" s="531"/>
      <c r="E470" s="724"/>
      <c r="F470" s="531"/>
      <c r="G470" s="531"/>
      <c r="H470" s="531"/>
      <c r="I470" s="531"/>
      <c r="J470" s="531"/>
      <c r="K470" s="531"/>
      <c r="L470" s="531"/>
      <c r="M470" s="531"/>
      <c r="N470" s="531"/>
      <c r="O470" s="531"/>
      <c r="P470" s="531"/>
      <c r="Q470" s="531"/>
      <c r="R470" s="531"/>
      <c r="S470" s="531"/>
      <c r="T470" s="531"/>
      <c r="U470" s="531"/>
      <c r="V470" s="531"/>
      <c r="W470" s="531"/>
      <c r="X470" s="531"/>
      <c r="Y470" s="531"/>
      <c r="Z470" s="531"/>
    </row>
    <row r="471" ht="14.25" customHeight="1">
      <c r="A471" s="531"/>
      <c r="B471" s="531"/>
      <c r="C471" s="531"/>
      <c r="D471" s="531"/>
      <c r="E471" s="724"/>
      <c r="F471" s="531"/>
      <c r="G471" s="531"/>
      <c r="H471" s="531"/>
      <c r="I471" s="531"/>
      <c r="J471" s="531"/>
      <c r="K471" s="531"/>
      <c r="L471" s="531"/>
      <c r="M471" s="531"/>
      <c r="N471" s="531"/>
      <c r="O471" s="531"/>
      <c r="P471" s="531"/>
      <c r="Q471" s="531"/>
      <c r="R471" s="531"/>
      <c r="S471" s="531"/>
      <c r="T471" s="531"/>
      <c r="U471" s="531"/>
      <c r="V471" s="531"/>
      <c r="W471" s="531"/>
      <c r="X471" s="531"/>
      <c r="Y471" s="531"/>
      <c r="Z471" s="531"/>
    </row>
    <row r="472" ht="14.25" customHeight="1">
      <c r="A472" s="531"/>
      <c r="B472" s="531"/>
      <c r="C472" s="531"/>
      <c r="D472" s="531"/>
      <c r="E472" s="724"/>
      <c r="F472" s="531"/>
      <c r="G472" s="531"/>
      <c r="H472" s="531"/>
      <c r="I472" s="531"/>
      <c r="J472" s="531"/>
      <c r="K472" s="531"/>
      <c r="L472" s="531"/>
      <c r="M472" s="531"/>
      <c r="N472" s="531"/>
      <c r="O472" s="531"/>
      <c r="P472" s="531"/>
      <c r="Q472" s="531"/>
      <c r="R472" s="531"/>
      <c r="S472" s="531"/>
      <c r="T472" s="531"/>
      <c r="U472" s="531"/>
      <c r="V472" s="531"/>
      <c r="W472" s="531"/>
      <c r="X472" s="531"/>
      <c r="Y472" s="531"/>
      <c r="Z472" s="531"/>
    </row>
    <row r="473" ht="14.25" customHeight="1">
      <c r="A473" s="531"/>
      <c r="B473" s="531"/>
      <c r="C473" s="531"/>
      <c r="D473" s="531"/>
      <c r="E473" s="724"/>
      <c r="F473" s="531"/>
      <c r="G473" s="531"/>
      <c r="H473" s="531"/>
      <c r="I473" s="531"/>
      <c r="J473" s="531"/>
      <c r="K473" s="531"/>
      <c r="L473" s="531"/>
      <c r="M473" s="531"/>
      <c r="N473" s="531"/>
      <c r="O473" s="531"/>
      <c r="P473" s="531"/>
      <c r="Q473" s="531"/>
      <c r="R473" s="531"/>
      <c r="S473" s="531"/>
      <c r="T473" s="531"/>
      <c r="U473" s="531"/>
      <c r="V473" s="531"/>
      <c r="W473" s="531"/>
      <c r="X473" s="531"/>
      <c r="Y473" s="531"/>
      <c r="Z473" s="531"/>
    </row>
    <row r="474" ht="14.25" customHeight="1">
      <c r="A474" s="531"/>
      <c r="B474" s="531"/>
      <c r="C474" s="531"/>
      <c r="D474" s="531"/>
      <c r="E474" s="724"/>
      <c r="F474" s="531"/>
      <c r="G474" s="531"/>
      <c r="H474" s="531"/>
      <c r="I474" s="531"/>
      <c r="J474" s="531"/>
      <c r="K474" s="531"/>
      <c r="L474" s="531"/>
      <c r="M474" s="531"/>
      <c r="N474" s="531"/>
      <c r="O474" s="531"/>
      <c r="P474" s="531"/>
      <c r="Q474" s="531"/>
      <c r="R474" s="531"/>
      <c r="S474" s="531"/>
      <c r="T474" s="531"/>
      <c r="U474" s="531"/>
      <c r="V474" s="531"/>
      <c r="W474" s="531"/>
      <c r="X474" s="531"/>
      <c r="Y474" s="531"/>
      <c r="Z474" s="531"/>
    </row>
    <row r="475" ht="14.25" customHeight="1">
      <c r="A475" s="531"/>
      <c r="B475" s="531"/>
      <c r="C475" s="531"/>
      <c r="D475" s="531"/>
      <c r="E475" s="724"/>
      <c r="F475" s="531"/>
      <c r="G475" s="531"/>
      <c r="H475" s="531"/>
      <c r="I475" s="531"/>
      <c r="J475" s="531"/>
      <c r="K475" s="531"/>
      <c r="L475" s="531"/>
      <c r="M475" s="531"/>
      <c r="N475" s="531"/>
      <c r="O475" s="531"/>
      <c r="P475" s="531"/>
      <c r="Q475" s="531"/>
      <c r="R475" s="531"/>
      <c r="S475" s="531"/>
      <c r="T475" s="531"/>
      <c r="U475" s="531"/>
      <c r="V475" s="531"/>
      <c r="W475" s="531"/>
      <c r="X475" s="531"/>
      <c r="Y475" s="531"/>
      <c r="Z475" s="531"/>
    </row>
    <row r="476" ht="14.25" customHeight="1">
      <c r="A476" s="531"/>
      <c r="B476" s="531"/>
      <c r="C476" s="531"/>
      <c r="D476" s="531"/>
      <c r="E476" s="724"/>
      <c r="F476" s="531"/>
      <c r="G476" s="531"/>
      <c r="H476" s="531"/>
      <c r="I476" s="531"/>
      <c r="J476" s="531"/>
      <c r="K476" s="531"/>
      <c r="L476" s="531"/>
      <c r="M476" s="531"/>
      <c r="N476" s="531"/>
      <c r="O476" s="531"/>
      <c r="P476" s="531"/>
      <c r="Q476" s="531"/>
      <c r="R476" s="531"/>
      <c r="S476" s="531"/>
      <c r="T476" s="531"/>
      <c r="U476" s="531"/>
      <c r="V476" s="531"/>
      <c r="W476" s="531"/>
      <c r="X476" s="531"/>
      <c r="Y476" s="531"/>
      <c r="Z476" s="531"/>
    </row>
    <row r="477" ht="14.25" customHeight="1">
      <c r="A477" s="531"/>
      <c r="B477" s="531"/>
      <c r="C477" s="531"/>
      <c r="D477" s="531"/>
      <c r="E477" s="724"/>
      <c r="F477" s="531"/>
      <c r="G477" s="531"/>
      <c r="H477" s="531"/>
      <c r="I477" s="531"/>
      <c r="J477" s="531"/>
      <c r="K477" s="531"/>
      <c r="L477" s="531"/>
      <c r="M477" s="531"/>
      <c r="N477" s="531"/>
      <c r="O477" s="531"/>
      <c r="P477" s="531"/>
      <c r="Q477" s="531"/>
      <c r="R477" s="531"/>
      <c r="S477" s="531"/>
      <c r="T477" s="531"/>
      <c r="U477" s="531"/>
      <c r="V477" s="531"/>
      <c r="W477" s="531"/>
      <c r="X477" s="531"/>
      <c r="Y477" s="531"/>
      <c r="Z477" s="531"/>
    </row>
    <row r="478" ht="14.25" customHeight="1">
      <c r="A478" s="531"/>
      <c r="B478" s="531"/>
      <c r="C478" s="531"/>
      <c r="D478" s="531"/>
      <c r="E478" s="724"/>
      <c r="F478" s="531"/>
      <c r="G478" s="531"/>
      <c r="H478" s="531"/>
      <c r="I478" s="531"/>
      <c r="J478" s="531"/>
      <c r="K478" s="531"/>
      <c r="L478" s="531"/>
      <c r="M478" s="531"/>
      <c r="N478" s="531"/>
      <c r="O478" s="531"/>
      <c r="P478" s="531"/>
      <c r="Q478" s="531"/>
      <c r="R478" s="531"/>
      <c r="S478" s="531"/>
      <c r="T478" s="531"/>
      <c r="U478" s="531"/>
      <c r="V478" s="531"/>
      <c r="W478" s="531"/>
      <c r="X478" s="531"/>
      <c r="Y478" s="531"/>
      <c r="Z478" s="531"/>
    </row>
    <row r="479" ht="14.25" customHeight="1">
      <c r="A479" s="531"/>
      <c r="B479" s="531"/>
      <c r="C479" s="531"/>
      <c r="D479" s="531"/>
      <c r="E479" s="724"/>
      <c r="F479" s="531"/>
      <c r="G479" s="531"/>
      <c r="H479" s="531"/>
      <c r="I479" s="531"/>
      <c r="J479" s="531"/>
      <c r="K479" s="531"/>
      <c r="L479" s="531"/>
      <c r="M479" s="531"/>
      <c r="N479" s="531"/>
      <c r="O479" s="531"/>
      <c r="P479" s="531"/>
      <c r="Q479" s="531"/>
      <c r="R479" s="531"/>
      <c r="S479" s="531"/>
      <c r="T479" s="531"/>
      <c r="U479" s="531"/>
      <c r="V479" s="531"/>
      <c r="W479" s="531"/>
      <c r="X479" s="531"/>
      <c r="Y479" s="531"/>
      <c r="Z479" s="531"/>
    </row>
    <row r="480" ht="14.25" customHeight="1">
      <c r="A480" s="531"/>
      <c r="B480" s="531"/>
      <c r="C480" s="531"/>
      <c r="D480" s="531"/>
      <c r="E480" s="724"/>
      <c r="F480" s="531"/>
      <c r="G480" s="531"/>
      <c r="H480" s="531"/>
      <c r="I480" s="531"/>
      <c r="J480" s="531"/>
      <c r="K480" s="531"/>
      <c r="L480" s="531"/>
      <c r="M480" s="531"/>
      <c r="N480" s="531"/>
      <c r="O480" s="531"/>
      <c r="P480" s="531"/>
      <c r="Q480" s="531"/>
      <c r="R480" s="531"/>
      <c r="S480" s="531"/>
      <c r="T480" s="531"/>
      <c r="U480" s="531"/>
      <c r="V480" s="531"/>
      <c r="W480" s="531"/>
      <c r="X480" s="531"/>
      <c r="Y480" s="531"/>
      <c r="Z480" s="531"/>
    </row>
    <row r="481" ht="14.25" customHeight="1">
      <c r="A481" s="531"/>
      <c r="B481" s="531"/>
      <c r="C481" s="531"/>
      <c r="D481" s="531"/>
      <c r="E481" s="724"/>
      <c r="F481" s="531"/>
      <c r="G481" s="531"/>
      <c r="H481" s="531"/>
      <c r="I481" s="531"/>
      <c r="J481" s="531"/>
      <c r="K481" s="531"/>
      <c r="L481" s="531"/>
      <c r="M481" s="531"/>
      <c r="N481" s="531"/>
      <c r="O481" s="531"/>
      <c r="P481" s="531"/>
      <c r="Q481" s="531"/>
      <c r="R481" s="531"/>
      <c r="S481" s="531"/>
      <c r="T481" s="531"/>
      <c r="U481" s="531"/>
      <c r="V481" s="531"/>
      <c r="W481" s="531"/>
      <c r="X481" s="531"/>
      <c r="Y481" s="531"/>
      <c r="Z481" s="531"/>
    </row>
    <row r="482" ht="14.25" customHeight="1">
      <c r="A482" s="531"/>
      <c r="B482" s="531"/>
      <c r="C482" s="531"/>
      <c r="D482" s="531"/>
      <c r="E482" s="724"/>
      <c r="F482" s="531"/>
      <c r="G482" s="531"/>
      <c r="H482" s="531"/>
      <c r="I482" s="531"/>
      <c r="J482" s="531"/>
      <c r="K482" s="531"/>
      <c r="L482" s="531"/>
      <c r="M482" s="531"/>
      <c r="N482" s="531"/>
      <c r="O482" s="531"/>
      <c r="P482" s="531"/>
      <c r="Q482" s="531"/>
      <c r="R482" s="531"/>
      <c r="S482" s="531"/>
      <c r="T482" s="531"/>
      <c r="U482" s="531"/>
      <c r="V482" s="531"/>
      <c r="W482" s="531"/>
      <c r="X482" s="531"/>
      <c r="Y482" s="531"/>
      <c r="Z482" s="531"/>
    </row>
    <row r="483" ht="14.25" customHeight="1">
      <c r="A483" s="531"/>
      <c r="B483" s="531"/>
      <c r="C483" s="531"/>
      <c r="D483" s="531"/>
      <c r="E483" s="724"/>
      <c r="F483" s="531"/>
      <c r="G483" s="531"/>
      <c r="H483" s="531"/>
      <c r="I483" s="531"/>
      <c r="J483" s="531"/>
      <c r="K483" s="531"/>
      <c r="L483" s="531"/>
      <c r="M483" s="531"/>
      <c r="N483" s="531"/>
      <c r="O483" s="531"/>
      <c r="P483" s="531"/>
      <c r="Q483" s="531"/>
      <c r="R483" s="531"/>
      <c r="S483" s="531"/>
      <c r="T483" s="531"/>
      <c r="U483" s="531"/>
      <c r="V483" s="531"/>
      <c r="W483" s="531"/>
      <c r="X483" s="531"/>
      <c r="Y483" s="531"/>
      <c r="Z483" s="531"/>
    </row>
    <row r="484" ht="14.25" customHeight="1">
      <c r="A484" s="531"/>
      <c r="B484" s="531"/>
      <c r="C484" s="531"/>
      <c r="D484" s="531"/>
      <c r="E484" s="724"/>
      <c r="F484" s="531"/>
      <c r="G484" s="531"/>
      <c r="H484" s="531"/>
      <c r="I484" s="531"/>
      <c r="J484" s="531"/>
      <c r="K484" s="531"/>
      <c r="L484" s="531"/>
      <c r="M484" s="531"/>
      <c r="N484" s="531"/>
      <c r="O484" s="531"/>
      <c r="P484" s="531"/>
      <c r="Q484" s="531"/>
      <c r="R484" s="531"/>
      <c r="S484" s="531"/>
      <c r="T484" s="531"/>
      <c r="U484" s="531"/>
      <c r="V484" s="531"/>
      <c r="W484" s="531"/>
      <c r="X484" s="531"/>
      <c r="Y484" s="531"/>
      <c r="Z484" s="531"/>
    </row>
    <row r="485" ht="14.25" customHeight="1">
      <c r="A485" s="531"/>
      <c r="B485" s="531"/>
      <c r="C485" s="531"/>
      <c r="D485" s="531"/>
      <c r="E485" s="724"/>
      <c r="F485" s="531"/>
      <c r="G485" s="531"/>
      <c r="H485" s="531"/>
      <c r="I485" s="531"/>
      <c r="J485" s="531"/>
      <c r="K485" s="531"/>
      <c r="L485" s="531"/>
      <c r="M485" s="531"/>
      <c r="N485" s="531"/>
      <c r="O485" s="531"/>
      <c r="P485" s="531"/>
      <c r="Q485" s="531"/>
      <c r="R485" s="531"/>
      <c r="S485" s="531"/>
      <c r="T485" s="531"/>
      <c r="U485" s="531"/>
      <c r="V485" s="531"/>
      <c r="W485" s="531"/>
      <c r="X485" s="531"/>
      <c r="Y485" s="531"/>
      <c r="Z485" s="531"/>
    </row>
    <row r="486" ht="14.25" customHeight="1">
      <c r="A486" s="531"/>
      <c r="B486" s="531"/>
      <c r="C486" s="531"/>
      <c r="D486" s="531"/>
      <c r="E486" s="724"/>
      <c r="F486" s="531"/>
      <c r="G486" s="531"/>
      <c r="H486" s="531"/>
      <c r="I486" s="531"/>
      <c r="J486" s="531"/>
      <c r="K486" s="531"/>
      <c r="L486" s="531"/>
      <c r="M486" s="531"/>
      <c r="N486" s="531"/>
      <c r="O486" s="531"/>
      <c r="P486" s="531"/>
      <c r="Q486" s="531"/>
      <c r="R486" s="531"/>
      <c r="S486" s="531"/>
      <c r="T486" s="531"/>
      <c r="U486" s="531"/>
      <c r="V486" s="531"/>
      <c r="W486" s="531"/>
      <c r="X486" s="531"/>
      <c r="Y486" s="531"/>
      <c r="Z486" s="531"/>
    </row>
    <row r="487" ht="14.25" customHeight="1">
      <c r="A487" s="531"/>
      <c r="B487" s="531"/>
      <c r="C487" s="531"/>
      <c r="D487" s="531"/>
      <c r="E487" s="724"/>
      <c r="F487" s="531"/>
      <c r="G487" s="531"/>
      <c r="H487" s="531"/>
      <c r="I487" s="531"/>
      <c r="J487" s="531"/>
      <c r="K487" s="531"/>
      <c r="L487" s="531"/>
      <c r="M487" s="531"/>
      <c r="N487" s="531"/>
      <c r="O487" s="531"/>
      <c r="P487" s="531"/>
      <c r="Q487" s="531"/>
      <c r="R487" s="531"/>
      <c r="S487" s="531"/>
      <c r="T487" s="531"/>
      <c r="U487" s="531"/>
      <c r="V487" s="531"/>
      <c r="W487" s="531"/>
      <c r="X487" s="531"/>
      <c r="Y487" s="531"/>
      <c r="Z487" s="531"/>
    </row>
    <row r="488" ht="14.25" customHeight="1">
      <c r="A488" s="531"/>
      <c r="B488" s="531"/>
      <c r="C488" s="531"/>
      <c r="D488" s="531"/>
      <c r="E488" s="724"/>
      <c r="F488" s="531"/>
      <c r="G488" s="531"/>
      <c r="H488" s="531"/>
      <c r="I488" s="531"/>
      <c r="J488" s="531"/>
      <c r="K488" s="531"/>
      <c r="L488" s="531"/>
      <c r="M488" s="531"/>
      <c r="N488" s="531"/>
      <c r="O488" s="531"/>
      <c r="P488" s="531"/>
      <c r="Q488" s="531"/>
      <c r="R488" s="531"/>
      <c r="S488" s="531"/>
      <c r="T488" s="531"/>
      <c r="U488" s="531"/>
      <c r="V488" s="531"/>
      <c r="W488" s="531"/>
      <c r="X488" s="531"/>
      <c r="Y488" s="531"/>
      <c r="Z488" s="531"/>
    </row>
    <row r="489" ht="14.25" customHeight="1">
      <c r="A489" s="531"/>
      <c r="B489" s="531"/>
      <c r="C489" s="531"/>
      <c r="D489" s="531"/>
      <c r="E489" s="724"/>
      <c r="F489" s="531"/>
      <c r="G489" s="531"/>
      <c r="H489" s="531"/>
      <c r="I489" s="531"/>
      <c r="J489" s="531"/>
      <c r="K489" s="531"/>
      <c r="L489" s="531"/>
      <c r="M489" s="531"/>
      <c r="N489" s="531"/>
      <c r="O489" s="531"/>
      <c r="P489" s="531"/>
      <c r="Q489" s="531"/>
      <c r="R489" s="531"/>
      <c r="S489" s="531"/>
      <c r="T489" s="531"/>
      <c r="U489" s="531"/>
      <c r="V489" s="531"/>
      <c r="W489" s="531"/>
      <c r="X489" s="531"/>
      <c r="Y489" s="531"/>
      <c r="Z489" s="531"/>
    </row>
    <row r="490" ht="14.25" customHeight="1">
      <c r="A490" s="531"/>
      <c r="B490" s="531"/>
      <c r="C490" s="531"/>
      <c r="D490" s="531"/>
      <c r="E490" s="724"/>
      <c r="F490" s="531"/>
      <c r="G490" s="531"/>
      <c r="H490" s="531"/>
      <c r="I490" s="531"/>
      <c r="J490" s="531"/>
      <c r="K490" s="531"/>
      <c r="L490" s="531"/>
      <c r="M490" s="531"/>
      <c r="N490" s="531"/>
      <c r="O490" s="531"/>
      <c r="P490" s="531"/>
      <c r="Q490" s="531"/>
      <c r="R490" s="531"/>
      <c r="S490" s="531"/>
      <c r="T490" s="531"/>
      <c r="U490" s="531"/>
      <c r="V490" s="531"/>
      <c r="W490" s="531"/>
      <c r="X490" s="531"/>
      <c r="Y490" s="531"/>
      <c r="Z490" s="531"/>
    </row>
    <row r="491" ht="14.25" customHeight="1">
      <c r="A491" s="531"/>
      <c r="B491" s="531"/>
      <c r="C491" s="531"/>
      <c r="D491" s="531"/>
      <c r="E491" s="724"/>
      <c r="F491" s="531"/>
      <c r="G491" s="531"/>
      <c r="H491" s="531"/>
      <c r="I491" s="531"/>
      <c r="J491" s="531"/>
      <c r="K491" s="531"/>
      <c r="L491" s="531"/>
      <c r="M491" s="531"/>
      <c r="N491" s="531"/>
      <c r="O491" s="531"/>
      <c r="P491" s="531"/>
      <c r="Q491" s="531"/>
      <c r="R491" s="531"/>
      <c r="S491" s="531"/>
      <c r="T491" s="531"/>
      <c r="U491" s="531"/>
      <c r="V491" s="531"/>
      <c r="W491" s="531"/>
      <c r="X491" s="531"/>
      <c r="Y491" s="531"/>
      <c r="Z491" s="531"/>
    </row>
    <row r="492" ht="14.25" customHeight="1">
      <c r="A492" s="531"/>
      <c r="B492" s="531"/>
      <c r="C492" s="531"/>
      <c r="D492" s="531"/>
      <c r="E492" s="724"/>
      <c r="F492" s="531"/>
      <c r="G492" s="531"/>
      <c r="H492" s="531"/>
      <c r="I492" s="531"/>
      <c r="J492" s="531"/>
      <c r="K492" s="531"/>
      <c r="L492" s="531"/>
      <c r="M492" s="531"/>
      <c r="N492" s="531"/>
      <c r="O492" s="531"/>
      <c r="P492" s="531"/>
      <c r="Q492" s="531"/>
      <c r="R492" s="531"/>
      <c r="S492" s="531"/>
      <c r="T492" s="531"/>
      <c r="U492" s="531"/>
      <c r="V492" s="531"/>
      <c r="W492" s="531"/>
      <c r="X492" s="531"/>
      <c r="Y492" s="531"/>
      <c r="Z492" s="531"/>
    </row>
    <row r="493" ht="14.25" customHeight="1">
      <c r="A493" s="531"/>
      <c r="B493" s="531"/>
      <c r="C493" s="531"/>
      <c r="D493" s="531"/>
      <c r="E493" s="724"/>
      <c r="F493" s="531"/>
      <c r="G493" s="531"/>
      <c r="H493" s="531"/>
      <c r="I493" s="531"/>
      <c r="J493" s="531"/>
      <c r="K493" s="531"/>
      <c r="L493" s="531"/>
      <c r="M493" s="531"/>
      <c r="N493" s="531"/>
      <c r="O493" s="531"/>
      <c r="P493" s="531"/>
      <c r="Q493" s="531"/>
      <c r="R493" s="531"/>
      <c r="S493" s="531"/>
      <c r="T493" s="531"/>
      <c r="U493" s="531"/>
      <c r="V493" s="531"/>
      <c r="W493" s="531"/>
      <c r="X493" s="531"/>
      <c r="Y493" s="531"/>
      <c r="Z493" s="531"/>
    </row>
    <row r="494" ht="14.25" customHeight="1">
      <c r="A494" s="531"/>
      <c r="B494" s="531"/>
      <c r="C494" s="531"/>
      <c r="D494" s="531"/>
      <c r="E494" s="724"/>
      <c r="F494" s="531"/>
      <c r="G494" s="531"/>
      <c r="H494" s="531"/>
      <c r="I494" s="531"/>
      <c r="J494" s="531"/>
      <c r="K494" s="531"/>
      <c r="L494" s="531"/>
      <c r="M494" s="531"/>
      <c r="N494" s="531"/>
      <c r="O494" s="531"/>
      <c r="P494" s="531"/>
      <c r="Q494" s="531"/>
      <c r="R494" s="531"/>
      <c r="S494" s="531"/>
      <c r="T494" s="531"/>
      <c r="U494" s="531"/>
      <c r="V494" s="531"/>
      <c r="W494" s="531"/>
      <c r="X494" s="531"/>
      <c r="Y494" s="531"/>
      <c r="Z494" s="531"/>
    </row>
    <row r="495" ht="14.25" customHeight="1">
      <c r="A495" s="531"/>
      <c r="B495" s="531"/>
      <c r="C495" s="531"/>
      <c r="D495" s="531"/>
      <c r="E495" s="724"/>
      <c r="F495" s="531"/>
      <c r="G495" s="531"/>
      <c r="H495" s="531"/>
      <c r="I495" s="531"/>
      <c r="J495" s="531"/>
      <c r="K495" s="531"/>
      <c r="L495" s="531"/>
      <c r="M495" s="531"/>
      <c r="N495" s="531"/>
      <c r="O495" s="531"/>
      <c r="P495" s="531"/>
      <c r="Q495" s="531"/>
      <c r="R495" s="531"/>
      <c r="S495" s="531"/>
      <c r="T495" s="531"/>
      <c r="U495" s="531"/>
      <c r="V495" s="531"/>
      <c r="W495" s="531"/>
      <c r="X495" s="531"/>
      <c r="Y495" s="531"/>
      <c r="Z495" s="531"/>
    </row>
    <row r="496" ht="14.25" customHeight="1">
      <c r="A496" s="531"/>
      <c r="B496" s="531"/>
      <c r="C496" s="531"/>
      <c r="D496" s="531"/>
      <c r="E496" s="724"/>
      <c r="F496" s="531"/>
      <c r="G496" s="531"/>
      <c r="H496" s="531"/>
      <c r="I496" s="531"/>
      <c r="J496" s="531"/>
      <c r="K496" s="531"/>
      <c r="L496" s="531"/>
      <c r="M496" s="531"/>
      <c r="N496" s="531"/>
      <c r="O496" s="531"/>
      <c r="P496" s="531"/>
      <c r="Q496" s="531"/>
      <c r="R496" s="531"/>
      <c r="S496" s="531"/>
      <c r="T496" s="531"/>
      <c r="U496" s="531"/>
      <c r="V496" s="531"/>
      <c r="W496" s="531"/>
      <c r="X496" s="531"/>
      <c r="Y496" s="531"/>
      <c r="Z496" s="531"/>
    </row>
    <row r="497" ht="14.25" customHeight="1">
      <c r="A497" s="531"/>
      <c r="B497" s="531"/>
      <c r="C497" s="531"/>
      <c r="D497" s="531"/>
      <c r="E497" s="724"/>
      <c r="F497" s="531"/>
      <c r="G497" s="531"/>
      <c r="H497" s="531"/>
      <c r="I497" s="531"/>
      <c r="J497" s="531"/>
      <c r="K497" s="531"/>
      <c r="L497" s="531"/>
      <c r="M497" s="531"/>
      <c r="N497" s="531"/>
      <c r="O497" s="531"/>
      <c r="P497" s="531"/>
      <c r="Q497" s="531"/>
      <c r="R497" s="531"/>
      <c r="S497" s="531"/>
      <c r="T497" s="531"/>
      <c r="U497" s="531"/>
      <c r="V497" s="531"/>
      <c r="W497" s="531"/>
      <c r="X497" s="531"/>
      <c r="Y497" s="531"/>
      <c r="Z497" s="531"/>
    </row>
    <row r="498" ht="14.25" customHeight="1">
      <c r="A498" s="531"/>
      <c r="B498" s="531"/>
      <c r="C498" s="531"/>
      <c r="D498" s="531"/>
      <c r="E498" s="724"/>
      <c r="F498" s="531"/>
      <c r="G498" s="531"/>
      <c r="H498" s="531"/>
      <c r="I498" s="531"/>
      <c r="J498" s="531"/>
      <c r="K498" s="531"/>
      <c r="L498" s="531"/>
      <c r="M498" s="531"/>
      <c r="N498" s="531"/>
      <c r="O498" s="531"/>
      <c r="P498" s="531"/>
      <c r="Q498" s="531"/>
      <c r="R498" s="531"/>
      <c r="S498" s="531"/>
      <c r="T498" s="531"/>
      <c r="U498" s="531"/>
      <c r="V498" s="531"/>
      <c r="W498" s="531"/>
      <c r="X498" s="531"/>
      <c r="Y498" s="531"/>
      <c r="Z498" s="531"/>
    </row>
    <row r="499" ht="14.25" customHeight="1">
      <c r="A499" s="531"/>
      <c r="B499" s="531"/>
      <c r="C499" s="531"/>
      <c r="D499" s="531"/>
      <c r="E499" s="724"/>
      <c r="F499" s="531"/>
      <c r="G499" s="531"/>
      <c r="H499" s="531"/>
      <c r="I499" s="531"/>
      <c r="J499" s="531"/>
      <c r="K499" s="531"/>
      <c r="L499" s="531"/>
      <c r="M499" s="531"/>
      <c r="N499" s="531"/>
      <c r="O499" s="531"/>
      <c r="P499" s="531"/>
      <c r="Q499" s="531"/>
      <c r="R499" s="531"/>
      <c r="S499" s="531"/>
      <c r="T499" s="531"/>
      <c r="U499" s="531"/>
      <c r="V499" s="531"/>
      <c r="W499" s="531"/>
      <c r="X499" s="531"/>
      <c r="Y499" s="531"/>
      <c r="Z499" s="531"/>
    </row>
    <row r="500" ht="14.25" customHeight="1">
      <c r="A500" s="531"/>
      <c r="B500" s="531"/>
      <c r="C500" s="531"/>
      <c r="D500" s="531"/>
      <c r="E500" s="724"/>
      <c r="F500" s="531"/>
      <c r="G500" s="531"/>
      <c r="H500" s="531"/>
      <c r="I500" s="531"/>
      <c r="J500" s="531"/>
      <c r="K500" s="531"/>
      <c r="L500" s="531"/>
      <c r="M500" s="531"/>
      <c r="N500" s="531"/>
      <c r="O500" s="531"/>
      <c r="P500" s="531"/>
      <c r="Q500" s="531"/>
      <c r="R500" s="531"/>
      <c r="S500" s="531"/>
      <c r="T500" s="531"/>
      <c r="U500" s="531"/>
      <c r="V500" s="531"/>
      <c r="W500" s="531"/>
      <c r="X500" s="531"/>
      <c r="Y500" s="531"/>
      <c r="Z500" s="531"/>
    </row>
    <row r="501" ht="14.25" customHeight="1">
      <c r="A501" s="531"/>
      <c r="B501" s="531"/>
      <c r="C501" s="531"/>
      <c r="D501" s="531"/>
      <c r="E501" s="724"/>
      <c r="F501" s="531"/>
      <c r="G501" s="531"/>
      <c r="H501" s="531"/>
      <c r="I501" s="531"/>
      <c r="J501" s="531"/>
      <c r="K501" s="531"/>
      <c r="L501" s="531"/>
      <c r="M501" s="531"/>
      <c r="N501" s="531"/>
      <c r="O501" s="531"/>
      <c r="P501" s="531"/>
      <c r="Q501" s="531"/>
      <c r="R501" s="531"/>
      <c r="S501" s="531"/>
      <c r="T501" s="531"/>
      <c r="U501" s="531"/>
      <c r="V501" s="531"/>
      <c r="W501" s="531"/>
      <c r="X501" s="531"/>
      <c r="Y501" s="531"/>
      <c r="Z501" s="531"/>
    </row>
    <row r="502" ht="14.25" customHeight="1">
      <c r="A502" s="531"/>
      <c r="B502" s="531"/>
      <c r="C502" s="531"/>
      <c r="D502" s="531"/>
      <c r="E502" s="724"/>
      <c r="F502" s="531"/>
      <c r="G502" s="531"/>
      <c r="H502" s="531"/>
      <c r="I502" s="531"/>
      <c r="J502" s="531"/>
      <c r="K502" s="531"/>
      <c r="L502" s="531"/>
      <c r="M502" s="531"/>
      <c r="N502" s="531"/>
      <c r="O502" s="531"/>
      <c r="P502" s="531"/>
      <c r="Q502" s="531"/>
      <c r="R502" s="531"/>
      <c r="S502" s="531"/>
      <c r="T502" s="531"/>
      <c r="U502" s="531"/>
      <c r="V502" s="531"/>
      <c r="W502" s="531"/>
      <c r="X502" s="531"/>
      <c r="Y502" s="531"/>
      <c r="Z502" s="531"/>
    </row>
    <row r="503" ht="14.25" customHeight="1">
      <c r="A503" s="531"/>
      <c r="B503" s="531"/>
      <c r="C503" s="531"/>
      <c r="D503" s="531"/>
      <c r="E503" s="724"/>
      <c r="F503" s="531"/>
      <c r="G503" s="531"/>
      <c r="H503" s="531"/>
      <c r="I503" s="531"/>
      <c r="J503" s="531"/>
      <c r="K503" s="531"/>
      <c r="L503" s="531"/>
      <c r="M503" s="531"/>
      <c r="N503" s="531"/>
      <c r="O503" s="531"/>
      <c r="P503" s="531"/>
      <c r="Q503" s="531"/>
      <c r="R503" s="531"/>
      <c r="S503" s="531"/>
      <c r="T503" s="531"/>
      <c r="U503" s="531"/>
      <c r="V503" s="531"/>
      <c r="W503" s="531"/>
      <c r="X503" s="531"/>
      <c r="Y503" s="531"/>
      <c r="Z503" s="531"/>
    </row>
    <row r="504" ht="14.25" customHeight="1">
      <c r="A504" s="531"/>
      <c r="B504" s="531"/>
      <c r="C504" s="531"/>
      <c r="D504" s="531"/>
      <c r="E504" s="724"/>
      <c r="F504" s="531"/>
      <c r="G504" s="531"/>
      <c r="H504" s="531"/>
      <c r="I504" s="531"/>
      <c r="J504" s="531"/>
      <c r="K504" s="531"/>
      <c r="L504" s="531"/>
      <c r="M504" s="531"/>
      <c r="N504" s="531"/>
      <c r="O504" s="531"/>
      <c r="P504" s="531"/>
      <c r="Q504" s="531"/>
      <c r="R504" s="531"/>
      <c r="S504" s="531"/>
      <c r="T504" s="531"/>
      <c r="U504" s="531"/>
      <c r="V504" s="531"/>
      <c r="W504" s="531"/>
      <c r="X504" s="531"/>
      <c r="Y504" s="531"/>
      <c r="Z504" s="531"/>
    </row>
    <row r="505" ht="14.25" customHeight="1">
      <c r="A505" s="531"/>
      <c r="B505" s="531"/>
      <c r="C505" s="531"/>
      <c r="D505" s="531"/>
      <c r="E505" s="724"/>
      <c r="F505" s="531"/>
      <c r="G505" s="531"/>
      <c r="H505" s="531"/>
      <c r="I505" s="531"/>
      <c r="J505" s="531"/>
      <c r="K505" s="531"/>
      <c r="L505" s="531"/>
      <c r="M505" s="531"/>
      <c r="N505" s="531"/>
      <c r="O505" s="531"/>
      <c r="P505" s="531"/>
      <c r="Q505" s="531"/>
      <c r="R505" s="531"/>
      <c r="S505" s="531"/>
      <c r="T505" s="531"/>
      <c r="U505" s="531"/>
      <c r="V505" s="531"/>
      <c r="W505" s="531"/>
      <c r="X505" s="531"/>
      <c r="Y505" s="531"/>
      <c r="Z505" s="531"/>
    </row>
    <row r="506" ht="14.25" customHeight="1">
      <c r="A506" s="531"/>
      <c r="B506" s="531"/>
      <c r="C506" s="531"/>
      <c r="D506" s="531"/>
      <c r="E506" s="724"/>
      <c r="F506" s="531"/>
      <c r="G506" s="531"/>
      <c r="H506" s="531"/>
      <c r="I506" s="531"/>
      <c r="J506" s="531"/>
      <c r="K506" s="531"/>
      <c r="L506" s="531"/>
      <c r="M506" s="531"/>
      <c r="N506" s="531"/>
      <c r="O506" s="531"/>
      <c r="P506" s="531"/>
      <c r="Q506" s="531"/>
      <c r="R506" s="531"/>
      <c r="S506" s="531"/>
      <c r="T506" s="531"/>
      <c r="U506" s="531"/>
      <c r="V506" s="531"/>
      <c r="W506" s="531"/>
      <c r="X506" s="531"/>
      <c r="Y506" s="531"/>
      <c r="Z506" s="531"/>
    </row>
    <row r="507" ht="14.25" customHeight="1">
      <c r="A507" s="531"/>
      <c r="B507" s="531"/>
      <c r="C507" s="531"/>
      <c r="D507" s="531"/>
      <c r="E507" s="724"/>
      <c r="F507" s="531"/>
      <c r="G507" s="531"/>
      <c r="H507" s="531"/>
      <c r="I507" s="531"/>
      <c r="J507" s="531"/>
      <c r="K507" s="531"/>
      <c r="L507" s="531"/>
      <c r="M507" s="531"/>
      <c r="N507" s="531"/>
      <c r="O507" s="531"/>
      <c r="P507" s="531"/>
      <c r="Q507" s="531"/>
      <c r="R507" s="531"/>
      <c r="S507" s="531"/>
      <c r="T507" s="531"/>
      <c r="U507" s="531"/>
      <c r="V507" s="531"/>
      <c r="W507" s="531"/>
      <c r="X507" s="531"/>
      <c r="Y507" s="531"/>
      <c r="Z507" s="531"/>
    </row>
    <row r="508" ht="14.25" customHeight="1">
      <c r="A508" s="531"/>
      <c r="B508" s="531"/>
      <c r="C508" s="531"/>
      <c r="D508" s="531"/>
      <c r="E508" s="724"/>
      <c r="F508" s="531"/>
      <c r="G508" s="531"/>
      <c r="H508" s="531"/>
      <c r="I508" s="531"/>
      <c r="J508" s="531"/>
      <c r="K508" s="531"/>
      <c r="L508" s="531"/>
      <c r="M508" s="531"/>
      <c r="N508" s="531"/>
      <c r="O508" s="531"/>
      <c r="P508" s="531"/>
      <c r="Q508" s="531"/>
      <c r="R508" s="531"/>
      <c r="S508" s="531"/>
      <c r="T508" s="531"/>
      <c r="U508" s="531"/>
      <c r="V508" s="531"/>
      <c r="W508" s="531"/>
      <c r="X508" s="531"/>
      <c r="Y508" s="531"/>
      <c r="Z508" s="531"/>
    </row>
    <row r="509" ht="14.25" customHeight="1">
      <c r="A509" s="531"/>
      <c r="B509" s="531"/>
      <c r="C509" s="531"/>
      <c r="D509" s="531"/>
      <c r="E509" s="724"/>
      <c r="F509" s="531"/>
      <c r="G509" s="531"/>
      <c r="H509" s="531"/>
      <c r="I509" s="531"/>
      <c r="J509" s="531"/>
      <c r="K509" s="531"/>
      <c r="L509" s="531"/>
      <c r="M509" s="531"/>
      <c r="N509" s="531"/>
      <c r="O509" s="531"/>
      <c r="P509" s="531"/>
      <c r="Q509" s="531"/>
      <c r="R509" s="531"/>
      <c r="S509" s="531"/>
      <c r="T509" s="531"/>
      <c r="U509" s="531"/>
      <c r="V509" s="531"/>
      <c r="W509" s="531"/>
      <c r="X509" s="531"/>
      <c r="Y509" s="531"/>
      <c r="Z509" s="531"/>
    </row>
    <row r="510" ht="14.25" customHeight="1">
      <c r="A510" s="531"/>
      <c r="B510" s="531"/>
      <c r="C510" s="531"/>
      <c r="D510" s="531"/>
      <c r="E510" s="724"/>
      <c r="F510" s="531"/>
      <c r="G510" s="531"/>
      <c r="H510" s="531"/>
      <c r="I510" s="531"/>
      <c r="J510" s="531"/>
      <c r="K510" s="531"/>
      <c r="L510" s="531"/>
      <c r="M510" s="531"/>
      <c r="N510" s="531"/>
      <c r="O510" s="531"/>
      <c r="P510" s="531"/>
      <c r="Q510" s="531"/>
      <c r="R510" s="531"/>
      <c r="S510" s="531"/>
      <c r="T510" s="531"/>
      <c r="U510" s="531"/>
      <c r="V510" s="531"/>
      <c r="W510" s="531"/>
      <c r="X510" s="531"/>
      <c r="Y510" s="531"/>
      <c r="Z510" s="531"/>
    </row>
    <row r="511" ht="14.25" customHeight="1">
      <c r="A511" s="531"/>
      <c r="B511" s="531"/>
      <c r="C511" s="531"/>
      <c r="D511" s="531"/>
      <c r="E511" s="724"/>
      <c r="F511" s="531"/>
      <c r="G511" s="531"/>
      <c r="H511" s="531"/>
      <c r="I511" s="531"/>
      <c r="J511" s="531"/>
      <c r="K511" s="531"/>
      <c r="L511" s="531"/>
      <c r="M511" s="531"/>
      <c r="N511" s="531"/>
      <c r="O511" s="531"/>
      <c r="P511" s="531"/>
      <c r="Q511" s="531"/>
      <c r="R511" s="531"/>
      <c r="S511" s="531"/>
      <c r="T511" s="531"/>
      <c r="U511" s="531"/>
      <c r="V511" s="531"/>
      <c r="W511" s="531"/>
      <c r="X511" s="531"/>
      <c r="Y511" s="531"/>
      <c r="Z511" s="531"/>
    </row>
    <row r="512" ht="14.25" customHeight="1">
      <c r="A512" s="531"/>
      <c r="B512" s="531"/>
      <c r="C512" s="531"/>
      <c r="D512" s="531"/>
      <c r="E512" s="724"/>
      <c r="F512" s="531"/>
      <c r="G512" s="531"/>
      <c r="H512" s="531"/>
      <c r="I512" s="531"/>
      <c r="J512" s="531"/>
      <c r="K512" s="531"/>
      <c r="L512" s="531"/>
      <c r="M512" s="531"/>
      <c r="N512" s="531"/>
      <c r="O512" s="531"/>
      <c r="P512" s="531"/>
      <c r="Q512" s="531"/>
      <c r="R512" s="531"/>
      <c r="S512" s="531"/>
      <c r="T512" s="531"/>
      <c r="U512" s="531"/>
      <c r="V512" s="531"/>
      <c r="W512" s="531"/>
      <c r="X512" s="531"/>
      <c r="Y512" s="531"/>
      <c r="Z512" s="531"/>
    </row>
    <row r="513" ht="14.25" customHeight="1">
      <c r="A513" s="531"/>
      <c r="B513" s="531"/>
      <c r="C513" s="531"/>
      <c r="D513" s="531"/>
      <c r="E513" s="724"/>
      <c r="F513" s="531"/>
      <c r="G513" s="531"/>
      <c r="H513" s="531"/>
      <c r="I513" s="531"/>
      <c r="J513" s="531"/>
      <c r="K513" s="531"/>
      <c r="L513" s="531"/>
      <c r="M513" s="531"/>
      <c r="N513" s="531"/>
      <c r="O513" s="531"/>
      <c r="P513" s="531"/>
      <c r="Q513" s="531"/>
      <c r="R513" s="531"/>
      <c r="S513" s="531"/>
      <c r="T513" s="531"/>
      <c r="U513" s="531"/>
      <c r="V513" s="531"/>
      <c r="W513" s="531"/>
      <c r="X513" s="531"/>
      <c r="Y513" s="531"/>
      <c r="Z513" s="531"/>
    </row>
    <row r="514" ht="14.25" customHeight="1">
      <c r="A514" s="531"/>
      <c r="B514" s="531"/>
      <c r="C514" s="531"/>
      <c r="D514" s="531"/>
      <c r="E514" s="724"/>
      <c r="F514" s="531"/>
      <c r="G514" s="531"/>
      <c r="H514" s="531"/>
      <c r="I514" s="531"/>
      <c r="J514" s="531"/>
      <c r="K514" s="531"/>
      <c r="L514" s="531"/>
      <c r="M514" s="531"/>
      <c r="N514" s="531"/>
      <c r="O514" s="531"/>
      <c r="P514" s="531"/>
      <c r="Q514" s="531"/>
      <c r="R514" s="531"/>
      <c r="S514" s="531"/>
      <c r="T514" s="531"/>
      <c r="U514" s="531"/>
      <c r="V514" s="531"/>
      <c r="W514" s="531"/>
      <c r="X514" s="531"/>
      <c r="Y514" s="531"/>
      <c r="Z514" s="531"/>
    </row>
    <row r="515" ht="14.25" customHeight="1">
      <c r="A515" s="531"/>
      <c r="B515" s="531"/>
      <c r="C515" s="531"/>
      <c r="D515" s="531"/>
      <c r="E515" s="724"/>
      <c r="F515" s="531"/>
      <c r="G515" s="531"/>
      <c r="H515" s="531"/>
      <c r="I515" s="531"/>
      <c r="J515" s="531"/>
      <c r="K515" s="531"/>
      <c r="L515" s="531"/>
      <c r="M515" s="531"/>
      <c r="N515" s="531"/>
      <c r="O515" s="531"/>
      <c r="P515" s="531"/>
      <c r="Q515" s="531"/>
      <c r="R515" s="531"/>
      <c r="S515" s="531"/>
      <c r="T515" s="531"/>
      <c r="U515" s="531"/>
      <c r="V515" s="531"/>
      <c r="W515" s="531"/>
      <c r="X515" s="531"/>
      <c r="Y515" s="531"/>
      <c r="Z515" s="531"/>
    </row>
    <row r="516" ht="14.25" customHeight="1">
      <c r="A516" s="531"/>
      <c r="B516" s="531"/>
      <c r="C516" s="531"/>
      <c r="D516" s="531"/>
      <c r="E516" s="724"/>
      <c r="F516" s="531"/>
      <c r="G516" s="531"/>
      <c r="H516" s="531"/>
      <c r="I516" s="531"/>
      <c r="J516" s="531"/>
      <c r="K516" s="531"/>
      <c r="L516" s="531"/>
      <c r="M516" s="531"/>
      <c r="N516" s="531"/>
      <c r="O516" s="531"/>
      <c r="P516" s="531"/>
      <c r="Q516" s="531"/>
      <c r="R516" s="531"/>
      <c r="S516" s="531"/>
      <c r="T516" s="531"/>
      <c r="U516" s="531"/>
      <c r="V516" s="531"/>
      <c r="W516" s="531"/>
      <c r="X516" s="531"/>
      <c r="Y516" s="531"/>
      <c r="Z516" s="531"/>
    </row>
    <row r="517" ht="14.25" customHeight="1">
      <c r="A517" s="531"/>
      <c r="B517" s="531"/>
      <c r="C517" s="531"/>
      <c r="D517" s="531"/>
      <c r="E517" s="724"/>
      <c r="F517" s="531"/>
      <c r="G517" s="531"/>
      <c r="H517" s="531"/>
      <c r="I517" s="531"/>
      <c r="J517" s="531"/>
      <c r="K517" s="531"/>
      <c r="L517" s="531"/>
      <c r="M517" s="531"/>
      <c r="N517" s="531"/>
      <c r="O517" s="531"/>
      <c r="P517" s="531"/>
      <c r="Q517" s="531"/>
      <c r="R517" s="531"/>
      <c r="S517" s="531"/>
      <c r="T517" s="531"/>
      <c r="U517" s="531"/>
      <c r="V517" s="531"/>
      <c r="W517" s="531"/>
      <c r="X517" s="531"/>
      <c r="Y517" s="531"/>
      <c r="Z517" s="531"/>
    </row>
    <row r="518" ht="14.25" customHeight="1">
      <c r="A518" s="531"/>
      <c r="B518" s="531"/>
      <c r="C518" s="531"/>
      <c r="D518" s="531"/>
      <c r="E518" s="724"/>
      <c r="F518" s="531"/>
      <c r="G518" s="531"/>
      <c r="H518" s="531"/>
      <c r="I518" s="531"/>
      <c r="J518" s="531"/>
      <c r="K518" s="531"/>
      <c r="L518" s="531"/>
      <c r="M518" s="531"/>
      <c r="N518" s="531"/>
      <c r="O518" s="531"/>
      <c r="P518" s="531"/>
      <c r="Q518" s="531"/>
      <c r="R518" s="531"/>
      <c r="S518" s="531"/>
      <c r="T518" s="531"/>
      <c r="U518" s="531"/>
      <c r="V518" s="531"/>
      <c r="W518" s="531"/>
      <c r="X518" s="531"/>
      <c r="Y518" s="531"/>
      <c r="Z518" s="531"/>
    </row>
    <row r="519" ht="14.25" customHeight="1">
      <c r="A519" s="531"/>
      <c r="B519" s="531"/>
      <c r="C519" s="531"/>
      <c r="D519" s="531"/>
      <c r="E519" s="724"/>
      <c r="F519" s="531"/>
      <c r="G519" s="531"/>
      <c r="H519" s="531"/>
      <c r="I519" s="531"/>
      <c r="J519" s="531"/>
      <c r="K519" s="531"/>
      <c r="L519" s="531"/>
      <c r="M519" s="531"/>
      <c r="N519" s="531"/>
      <c r="O519" s="531"/>
      <c r="P519" s="531"/>
      <c r="Q519" s="531"/>
      <c r="R519" s="531"/>
      <c r="S519" s="531"/>
      <c r="T519" s="531"/>
      <c r="U519" s="531"/>
      <c r="V519" s="531"/>
      <c r="W519" s="531"/>
      <c r="X519" s="531"/>
      <c r="Y519" s="531"/>
      <c r="Z519" s="531"/>
    </row>
    <row r="520" ht="14.25" customHeight="1">
      <c r="A520" s="531"/>
      <c r="B520" s="531"/>
      <c r="C520" s="531"/>
      <c r="D520" s="531"/>
      <c r="E520" s="724"/>
      <c r="F520" s="531"/>
      <c r="G520" s="531"/>
      <c r="H520" s="531"/>
      <c r="I520" s="531"/>
      <c r="J520" s="531"/>
      <c r="K520" s="531"/>
      <c r="L520" s="531"/>
      <c r="M520" s="531"/>
      <c r="N520" s="531"/>
      <c r="O520" s="531"/>
      <c r="P520" s="531"/>
      <c r="Q520" s="531"/>
      <c r="R520" s="531"/>
      <c r="S520" s="531"/>
      <c r="T520" s="531"/>
      <c r="U520" s="531"/>
      <c r="V520" s="531"/>
      <c r="W520" s="531"/>
      <c r="X520" s="531"/>
      <c r="Y520" s="531"/>
      <c r="Z520" s="531"/>
    </row>
    <row r="521" ht="14.25" customHeight="1">
      <c r="A521" s="531"/>
      <c r="B521" s="531"/>
      <c r="C521" s="531"/>
      <c r="D521" s="531"/>
      <c r="E521" s="724"/>
      <c r="F521" s="531"/>
      <c r="G521" s="531"/>
      <c r="H521" s="531"/>
      <c r="I521" s="531"/>
      <c r="J521" s="531"/>
      <c r="K521" s="531"/>
      <c r="L521" s="531"/>
      <c r="M521" s="531"/>
      <c r="N521" s="531"/>
      <c r="O521" s="531"/>
      <c r="P521" s="531"/>
      <c r="Q521" s="531"/>
      <c r="R521" s="531"/>
      <c r="S521" s="531"/>
      <c r="T521" s="531"/>
      <c r="U521" s="531"/>
      <c r="V521" s="531"/>
      <c r="W521" s="531"/>
      <c r="X521" s="531"/>
      <c r="Y521" s="531"/>
      <c r="Z521" s="531"/>
    </row>
    <row r="522" ht="14.25" customHeight="1">
      <c r="A522" s="531"/>
      <c r="B522" s="531"/>
      <c r="C522" s="531"/>
      <c r="D522" s="531"/>
      <c r="E522" s="724"/>
      <c r="F522" s="531"/>
      <c r="G522" s="531"/>
      <c r="H522" s="531"/>
      <c r="I522" s="531"/>
      <c r="J522" s="531"/>
      <c r="K522" s="531"/>
      <c r="L522" s="531"/>
      <c r="M522" s="531"/>
      <c r="N522" s="531"/>
      <c r="O522" s="531"/>
      <c r="P522" s="531"/>
      <c r="Q522" s="531"/>
      <c r="R522" s="531"/>
      <c r="S522" s="531"/>
      <c r="T522" s="531"/>
      <c r="U522" s="531"/>
      <c r="V522" s="531"/>
      <c r="W522" s="531"/>
      <c r="X522" s="531"/>
      <c r="Y522" s="531"/>
      <c r="Z522" s="531"/>
    </row>
    <row r="523" ht="14.25" customHeight="1">
      <c r="A523" s="531"/>
      <c r="B523" s="531"/>
      <c r="C523" s="531"/>
      <c r="D523" s="531"/>
      <c r="E523" s="724"/>
      <c r="F523" s="531"/>
      <c r="G523" s="531"/>
      <c r="H523" s="531"/>
      <c r="I523" s="531"/>
      <c r="J523" s="531"/>
      <c r="K523" s="531"/>
      <c r="L523" s="531"/>
      <c r="M523" s="531"/>
      <c r="N523" s="531"/>
      <c r="O523" s="531"/>
      <c r="P523" s="531"/>
      <c r="Q523" s="531"/>
      <c r="R523" s="531"/>
      <c r="S523" s="531"/>
      <c r="T523" s="531"/>
      <c r="U523" s="531"/>
      <c r="V523" s="531"/>
      <c r="W523" s="531"/>
      <c r="X523" s="531"/>
      <c r="Y523" s="531"/>
      <c r="Z523" s="531"/>
    </row>
    <row r="524" ht="14.25" customHeight="1">
      <c r="A524" s="531"/>
      <c r="B524" s="531"/>
      <c r="C524" s="531"/>
      <c r="D524" s="531"/>
      <c r="E524" s="724"/>
      <c r="F524" s="531"/>
      <c r="G524" s="531"/>
      <c r="H524" s="531"/>
      <c r="I524" s="531"/>
      <c r="J524" s="531"/>
      <c r="K524" s="531"/>
      <c r="L524" s="531"/>
      <c r="M524" s="531"/>
      <c r="N524" s="531"/>
      <c r="O524" s="531"/>
      <c r="P524" s="531"/>
      <c r="Q524" s="531"/>
      <c r="R524" s="531"/>
      <c r="S524" s="531"/>
      <c r="T524" s="531"/>
      <c r="U524" s="531"/>
      <c r="V524" s="531"/>
      <c r="W524" s="531"/>
      <c r="X524" s="531"/>
      <c r="Y524" s="531"/>
      <c r="Z524" s="531"/>
    </row>
    <row r="525" ht="14.25" customHeight="1">
      <c r="A525" s="531"/>
      <c r="B525" s="531"/>
      <c r="C525" s="531"/>
      <c r="D525" s="531"/>
      <c r="E525" s="724"/>
      <c r="F525" s="531"/>
      <c r="G525" s="531"/>
      <c r="H525" s="531"/>
      <c r="I525" s="531"/>
      <c r="J525" s="531"/>
      <c r="K525" s="531"/>
      <c r="L525" s="531"/>
      <c r="M525" s="531"/>
      <c r="N525" s="531"/>
      <c r="O525" s="531"/>
      <c r="P525" s="531"/>
      <c r="Q525" s="531"/>
      <c r="R525" s="531"/>
      <c r="S525" s="531"/>
      <c r="T525" s="531"/>
      <c r="U525" s="531"/>
      <c r="V525" s="531"/>
      <c r="W525" s="531"/>
      <c r="X525" s="531"/>
      <c r="Y525" s="531"/>
      <c r="Z525" s="531"/>
    </row>
    <row r="526" ht="14.25" customHeight="1">
      <c r="A526" s="531"/>
      <c r="B526" s="531"/>
      <c r="C526" s="531"/>
      <c r="D526" s="531"/>
      <c r="E526" s="724"/>
      <c r="F526" s="531"/>
      <c r="G526" s="531"/>
      <c r="H526" s="531"/>
      <c r="I526" s="531"/>
      <c r="J526" s="531"/>
      <c r="K526" s="531"/>
      <c r="L526" s="531"/>
      <c r="M526" s="531"/>
      <c r="N526" s="531"/>
      <c r="O526" s="531"/>
      <c r="P526" s="531"/>
      <c r="Q526" s="531"/>
      <c r="R526" s="531"/>
      <c r="S526" s="531"/>
      <c r="T526" s="531"/>
      <c r="U526" s="531"/>
      <c r="V526" s="531"/>
      <c r="W526" s="531"/>
      <c r="X526" s="531"/>
      <c r="Y526" s="531"/>
      <c r="Z526" s="531"/>
    </row>
    <row r="527" ht="14.25" customHeight="1">
      <c r="A527" s="531"/>
      <c r="B527" s="531"/>
      <c r="C527" s="531"/>
      <c r="D527" s="531"/>
      <c r="E527" s="724"/>
      <c r="F527" s="531"/>
      <c r="G527" s="531"/>
      <c r="H527" s="531"/>
      <c r="I527" s="531"/>
      <c r="J527" s="531"/>
      <c r="K527" s="531"/>
      <c r="L527" s="531"/>
      <c r="M527" s="531"/>
      <c r="N527" s="531"/>
      <c r="O527" s="531"/>
      <c r="P527" s="531"/>
      <c r="Q527" s="531"/>
      <c r="R527" s="531"/>
      <c r="S527" s="531"/>
      <c r="T527" s="531"/>
      <c r="U527" s="531"/>
      <c r="V527" s="531"/>
      <c r="W527" s="531"/>
      <c r="X527" s="531"/>
      <c r="Y527" s="531"/>
      <c r="Z527" s="531"/>
    </row>
    <row r="528" ht="14.25" customHeight="1">
      <c r="A528" s="531"/>
      <c r="B528" s="531"/>
      <c r="C528" s="531"/>
      <c r="D528" s="531"/>
      <c r="E528" s="724"/>
      <c r="F528" s="531"/>
      <c r="G528" s="531"/>
      <c r="H528" s="531"/>
      <c r="I528" s="531"/>
      <c r="J528" s="531"/>
      <c r="K528" s="531"/>
      <c r="L528" s="531"/>
      <c r="M528" s="531"/>
      <c r="N528" s="531"/>
      <c r="O528" s="531"/>
      <c r="P528" s="531"/>
      <c r="Q528" s="531"/>
      <c r="R528" s="531"/>
      <c r="S528" s="531"/>
      <c r="T528" s="531"/>
      <c r="U528" s="531"/>
      <c r="V528" s="531"/>
      <c r="W528" s="531"/>
      <c r="X528" s="531"/>
      <c r="Y528" s="531"/>
      <c r="Z528" s="531"/>
    </row>
    <row r="529" ht="14.25" customHeight="1">
      <c r="A529" s="531"/>
      <c r="B529" s="531"/>
      <c r="C529" s="531"/>
      <c r="D529" s="531"/>
      <c r="E529" s="724"/>
      <c r="F529" s="531"/>
      <c r="G529" s="531"/>
      <c r="H529" s="531"/>
      <c r="I529" s="531"/>
      <c r="J529" s="531"/>
      <c r="K529" s="531"/>
      <c r="L529" s="531"/>
      <c r="M529" s="531"/>
      <c r="N529" s="531"/>
      <c r="O529" s="531"/>
      <c r="P529" s="531"/>
      <c r="Q529" s="531"/>
      <c r="R529" s="531"/>
      <c r="S529" s="531"/>
      <c r="T529" s="531"/>
      <c r="U529" s="531"/>
      <c r="V529" s="531"/>
      <c r="W529" s="531"/>
      <c r="X529" s="531"/>
      <c r="Y529" s="531"/>
      <c r="Z529" s="531"/>
    </row>
    <row r="530" ht="14.25" customHeight="1">
      <c r="A530" s="531"/>
      <c r="B530" s="531"/>
      <c r="C530" s="531"/>
      <c r="D530" s="531"/>
      <c r="E530" s="724"/>
      <c r="F530" s="531"/>
      <c r="G530" s="531"/>
      <c r="H530" s="531"/>
      <c r="I530" s="531"/>
      <c r="J530" s="531"/>
      <c r="K530" s="531"/>
      <c r="L530" s="531"/>
      <c r="M530" s="531"/>
      <c r="N530" s="531"/>
      <c r="O530" s="531"/>
      <c r="P530" s="531"/>
      <c r="Q530" s="531"/>
      <c r="R530" s="531"/>
      <c r="S530" s="531"/>
      <c r="T530" s="531"/>
      <c r="U530" s="531"/>
      <c r="V530" s="531"/>
      <c r="W530" s="531"/>
      <c r="X530" s="531"/>
      <c r="Y530" s="531"/>
      <c r="Z530" s="531"/>
    </row>
    <row r="531" ht="14.25" customHeight="1">
      <c r="A531" s="531"/>
      <c r="B531" s="531"/>
      <c r="C531" s="531"/>
      <c r="D531" s="531"/>
      <c r="E531" s="724"/>
      <c r="F531" s="531"/>
      <c r="G531" s="531"/>
      <c r="H531" s="531"/>
      <c r="I531" s="531"/>
      <c r="J531" s="531"/>
      <c r="K531" s="531"/>
      <c r="L531" s="531"/>
      <c r="M531" s="531"/>
      <c r="N531" s="531"/>
      <c r="O531" s="531"/>
      <c r="P531" s="531"/>
      <c r="Q531" s="531"/>
      <c r="R531" s="531"/>
      <c r="S531" s="531"/>
      <c r="T531" s="531"/>
      <c r="U531" s="531"/>
      <c r="V531" s="531"/>
      <c r="W531" s="531"/>
      <c r="X531" s="531"/>
      <c r="Y531" s="531"/>
      <c r="Z531" s="531"/>
    </row>
    <row r="532" ht="14.25" customHeight="1">
      <c r="A532" s="531"/>
      <c r="B532" s="531"/>
      <c r="C532" s="531"/>
      <c r="D532" s="531"/>
      <c r="E532" s="724"/>
      <c r="F532" s="531"/>
      <c r="G532" s="531"/>
      <c r="H532" s="531"/>
      <c r="I532" s="531"/>
      <c r="J532" s="531"/>
      <c r="K532" s="531"/>
      <c r="L532" s="531"/>
      <c r="M532" s="531"/>
      <c r="N532" s="531"/>
      <c r="O532" s="531"/>
      <c r="P532" s="531"/>
      <c r="Q532" s="531"/>
      <c r="R532" s="531"/>
      <c r="S532" s="531"/>
      <c r="T532" s="531"/>
      <c r="U532" s="531"/>
      <c r="V532" s="531"/>
      <c r="W532" s="531"/>
      <c r="X532" s="531"/>
      <c r="Y532" s="531"/>
      <c r="Z532" s="531"/>
    </row>
    <row r="533" ht="14.25" customHeight="1">
      <c r="A533" s="531"/>
      <c r="B533" s="531"/>
      <c r="C533" s="531"/>
      <c r="D533" s="531"/>
      <c r="E533" s="724"/>
      <c r="F533" s="531"/>
      <c r="G533" s="531"/>
      <c r="H533" s="531"/>
      <c r="I533" s="531"/>
      <c r="J533" s="531"/>
      <c r="K533" s="531"/>
      <c r="L533" s="531"/>
      <c r="M533" s="531"/>
      <c r="N533" s="531"/>
      <c r="O533" s="531"/>
      <c r="P533" s="531"/>
      <c r="Q533" s="531"/>
      <c r="R533" s="531"/>
      <c r="S533" s="531"/>
      <c r="T533" s="531"/>
      <c r="U533" s="531"/>
      <c r="V533" s="531"/>
      <c r="W533" s="531"/>
      <c r="X533" s="531"/>
      <c r="Y533" s="531"/>
      <c r="Z533" s="531"/>
    </row>
    <row r="534" ht="14.25" customHeight="1">
      <c r="A534" s="531"/>
      <c r="B534" s="531"/>
      <c r="C534" s="531"/>
      <c r="D534" s="531"/>
      <c r="E534" s="724"/>
      <c r="F534" s="531"/>
      <c r="G534" s="531"/>
      <c r="H534" s="531"/>
      <c r="I534" s="531"/>
      <c r="J534" s="531"/>
      <c r="K534" s="531"/>
      <c r="L534" s="531"/>
      <c r="M534" s="531"/>
      <c r="N534" s="531"/>
      <c r="O534" s="531"/>
      <c r="P534" s="531"/>
      <c r="Q534" s="531"/>
      <c r="R534" s="531"/>
      <c r="S534" s="531"/>
      <c r="T534" s="531"/>
      <c r="U534" s="531"/>
      <c r="V534" s="531"/>
      <c r="W534" s="531"/>
      <c r="X534" s="531"/>
      <c r="Y534" s="531"/>
      <c r="Z534" s="531"/>
    </row>
    <row r="535" ht="14.25" customHeight="1">
      <c r="A535" s="531"/>
      <c r="B535" s="531"/>
      <c r="C535" s="531"/>
      <c r="D535" s="531"/>
      <c r="E535" s="724"/>
      <c r="F535" s="531"/>
      <c r="G535" s="531"/>
      <c r="H535" s="531"/>
      <c r="I535" s="531"/>
      <c r="J535" s="531"/>
      <c r="K535" s="531"/>
      <c r="L535" s="531"/>
      <c r="M535" s="531"/>
      <c r="N535" s="531"/>
      <c r="O535" s="531"/>
      <c r="P535" s="531"/>
      <c r="Q535" s="531"/>
      <c r="R535" s="531"/>
      <c r="S535" s="531"/>
      <c r="T535" s="531"/>
      <c r="U535" s="531"/>
      <c r="V535" s="531"/>
      <c r="W535" s="531"/>
      <c r="X535" s="531"/>
      <c r="Y535" s="531"/>
      <c r="Z535" s="531"/>
    </row>
    <row r="536" ht="14.25" customHeight="1">
      <c r="A536" s="531"/>
      <c r="B536" s="531"/>
      <c r="C536" s="531"/>
      <c r="D536" s="531"/>
      <c r="E536" s="724"/>
      <c r="F536" s="531"/>
      <c r="G536" s="531"/>
      <c r="H536" s="531"/>
      <c r="I536" s="531"/>
      <c r="J536" s="531"/>
      <c r="K536" s="531"/>
      <c r="L536" s="531"/>
      <c r="M536" s="531"/>
      <c r="N536" s="531"/>
      <c r="O536" s="531"/>
      <c r="P536" s="531"/>
      <c r="Q536" s="531"/>
      <c r="R536" s="531"/>
      <c r="S536" s="531"/>
      <c r="T536" s="531"/>
      <c r="U536" s="531"/>
      <c r="V536" s="531"/>
      <c r="W536" s="531"/>
      <c r="X536" s="531"/>
      <c r="Y536" s="531"/>
      <c r="Z536" s="531"/>
    </row>
    <row r="537" ht="14.25" customHeight="1">
      <c r="A537" s="531"/>
      <c r="B537" s="531"/>
      <c r="C537" s="531"/>
      <c r="D537" s="531"/>
      <c r="E537" s="724"/>
      <c r="F537" s="531"/>
      <c r="G537" s="531"/>
      <c r="H537" s="531"/>
      <c r="I537" s="531"/>
      <c r="J537" s="531"/>
      <c r="K537" s="531"/>
      <c r="L537" s="531"/>
      <c r="M537" s="531"/>
      <c r="N537" s="531"/>
      <c r="O537" s="531"/>
      <c r="P537" s="531"/>
      <c r="Q537" s="531"/>
      <c r="R537" s="531"/>
      <c r="S537" s="531"/>
      <c r="T537" s="531"/>
      <c r="U537" s="531"/>
      <c r="V537" s="531"/>
      <c r="W537" s="531"/>
      <c r="X537" s="531"/>
      <c r="Y537" s="531"/>
      <c r="Z537" s="531"/>
    </row>
    <row r="538" ht="14.25" customHeight="1">
      <c r="A538" s="531"/>
      <c r="B538" s="531"/>
      <c r="C538" s="531"/>
      <c r="D538" s="531"/>
      <c r="E538" s="724"/>
      <c r="F538" s="531"/>
      <c r="G538" s="531"/>
      <c r="H538" s="531"/>
      <c r="I538" s="531"/>
      <c r="J538" s="531"/>
      <c r="K538" s="531"/>
      <c r="L538" s="531"/>
      <c r="M538" s="531"/>
      <c r="N538" s="531"/>
      <c r="O538" s="531"/>
      <c r="P538" s="531"/>
      <c r="Q538" s="531"/>
      <c r="R538" s="531"/>
      <c r="S538" s="531"/>
      <c r="T538" s="531"/>
      <c r="U538" s="531"/>
      <c r="V538" s="531"/>
      <c r="W538" s="531"/>
      <c r="X538" s="531"/>
      <c r="Y538" s="531"/>
      <c r="Z538" s="531"/>
    </row>
    <row r="539" ht="14.25" customHeight="1">
      <c r="A539" s="531"/>
      <c r="B539" s="531"/>
      <c r="C539" s="531"/>
      <c r="D539" s="531"/>
      <c r="E539" s="724"/>
      <c r="F539" s="531"/>
      <c r="G539" s="531"/>
      <c r="H539" s="531"/>
      <c r="I539" s="531"/>
      <c r="J539" s="531"/>
      <c r="K539" s="531"/>
      <c r="L539" s="531"/>
      <c r="M539" s="531"/>
      <c r="N539" s="531"/>
      <c r="O539" s="531"/>
      <c r="P539" s="531"/>
      <c r="Q539" s="531"/>
      <c r="R539" s="531"/>
      <c r="S539" s="531"/>
      <c r="T539" s="531"/>
      <c r="U539" s="531"/>
      <c r="V539" s="531"/>
      <c r="W539" s="531"/>
      <c r="X539" s="531"/>
      <c r="Y539" s="531"/>
      <c r="Z539" s="531"/>
    </row>
    <row r="540" ht="14.25" customHeight="1">
      <c r="A540" s="531"/>
      <c r="B540" s="531"/>
      <c r="C540" s="531"/>
      <c r="D540" s="531"/>
      <c r="E540" s="724"/>
      <c r="F540" s="531"/>
      <c r="G540" s="531"/>
      <c r="H540" s="531"/>
      <c r="I540" s="531"/>
      <c r="J540" s="531"/>
      <c r="K540" s="531"/>
      <c r="L540" s="531"/>
      <c r="M540" s="531"/>
      <c r="N540" s="531"/>
      <c r="O540" s="531"/>
      <c r="P540" s="531"/>
      <c r="Q540" s="531"/>
      <c r="R540" s="531"/>
      <c r="S540" s="531"/>
      <c r="T540" s="531"/>
      <c r="U540" s="531"/>
      <c r="V540" s="531"/>
      <c r="W540" s="531"/>
      <c r="X540" s="531"/>
      <c r="Y540" s="531"/>
      <c r="Z540" s="531"/>
    </row>
    <row r="541" ht="14.25" customHeight="1">
      <c r="A541" s="531"/>
      <c r="B541" s="531"/>
      <c r="C541" s="531"/>
      <c r="D541" s="531"/>
      <c r="E541" s="724"/>
      <c r="F541" s="531"/>
      <c r="G541" s="531"/>
      <c r="H541" s="531"/>
      <c r="I541" s="531"/>
      <c r="J541" s="531"/>
      <c r="K541" s="531"/>
      <c r="L541" s="531"/>
      <c r="M541" s="531"/>
      <c r="N541" s="531"/>
      <c r="O541" s="531"/>
      <c r="P541" s="531"/>
      <c r="Q541" s="531"/>
      <c r="R541" s="531"/>
      <c r="S541" s="531"/>
      <c r="T541" s="531"/>
      <c r="U541" s="531"/>
      <c r="V541" s="531"/>
      <c r="W541" s="531"/>
      <c r="X541" s="531"/>
      <c r="Y541" s="531"/>
      <c r="Z541" s="531"/>
    </row>
    <row r="542" ht="14.25" customHeight="1">
      <c r="A542" s="531"/>
      <c r="B542" s="531"/>
      <c r="C542" s="531"/>
      <c r="D542" s="531"/>
      <c r="E542" s="724"/>
      <c r="F542" s="531"/>
      <c r="G542" s="531"/>
      <c r="H542" s="531"/>
      <c r="I542" s="531"/>
      <c r="J542" s="531"/>
      <c r="K542" s="531"/>
      <c r="L542" s="531"/>
      <c r="M542" s="531"/>
      <c r="N542" s="531"/>
      <c r="O542" s="531"/>
      <c r="P542" s="531"/>
      <c r="Q542" s="531"/>
      <c r="R542" s="531"/>
      <c r="S542" s="531"/>
      <c r="T542" s="531"/>
      <c r="U542" s="531"/>
      <c r="V542" s="531"/>
      <c r="W542" s="531"/>
      <c r="X542" s="531"/>
      <c r="Y542" s="531"/>
      <c r="Z542" s="531"/>
    </row>
    <row r="543" ht="14.25" customHeight="1">
      <c r="A543" s="531"/>
      <c r="B543" s="531"/>
      <c r="C543" s="531"/>
      <c r="D543" s="531"/>
      <c r="E543" s="724"/>
      <c r="F543" s="531"/>
      <c r="G543" s="531"/>
      <c r="H543" s="531"/>
      <c r="I543" s="531"/>
      <c r="J543" s="531"/>
      <c r="K543" s="531"/>
      <c r="L543" s="531"/>
      <c r="M543" s="531"/>
      <c r="N543" s="531"/>
      <c r="O543" s="531"/>
      <c r="P543" s="531"/>
      <c r="Q543" s="531"/>
      <c r="R543" s="531"/>
      <c r="S543" s="531"/>
      <c r="T543" s="531"/>
      <c r="U543" s="531"/>
      <c r="V543" s="531"/>
      <c r="W543" s="531"/>
      <c r="X543" s="531"/>
      <c r="Y543" s="531"/>
      <c r="Z543" s="531"/>
    </row>
    <row r="544" ht="14.25" customHeight="1">
      <c r="A544" s="531"/>
      <c r="B544" s="531"/>
      <c r="C544" s="531"/>
      <c r="D544" s="531"/>
      <c r="E544" s="724"/>
      <c r="F544" s="531"/>
      <c r="G544" s="531"/>
      <c r="H544" s="531"/>
      <c r="I544" s="531"/>
      <c r="J544" s="531"/>
      <c r="K544" s="531"/>
      <c r="L544" s="531"/>
      <c r="M544" s="531"/>
      <c r="N544" s="531"/>
      <c r="O544" s="531"/>
      <c r="P544" s="531"/>
      <c r="Q544" s="531"/>
      <c r="R544" s="531"/>
      <c r="S544" s="531"/>
      <c r="T544" s="531"/>
      <c r="U544" s="531"/>
      <c r="V544" s="531"/>
      <c r="W544" s="531"/>
      <c r="X544" s="531"/>
      <c r="Y544" s="531"/>
      <c r="Z544" s="531"/>
    </row>
    <row r="545" ht="14.25" customHeight="1">
      <c r="A545" s="531"/>
      <c r="B545" s="531"/>
      <c r="C545" s="531"/>
      <c r="D545" s="531"/>
      <c r="E545" s="724"/>
      <c r="F545" s="531"/>
      <c r="G545" s="531"/>
      <c r="H545" s="531"/>
      <c r="I545" s="531"/>
      <c r="J545" s="531"/>
      <c r="K545" s="531"/>
      <c r="L545" s="531"/>
      <c r="M545" s="531"/>
      <c r="N545" s="531"/>
      <c r="O545" s="531"/>
      <c r="P545" s="531"/>
      <c r="Q545" s="531"/>
      <c r="R545" s="531"/>
      <c r="S545" s="531"/>
      <c r="T545" s="531"/>
      <c r="U545" s="531"/>
      <c r="V545" s="531"/>
      <c r="W545" s="531"/>
      <c r="X545" s="531"/>
      <c r="Y545" s="531"/>
      <c r="Z545" s="531"/>
    </row>
    <row r="546" ht="14.25" customHeight="1">
      <c r="A546" s="531"/>
      <c r="B546" s="531"/>
      <c r="C546" s="531"/>
      <c r="D546" s="531"/>
      <c r="E546" s="724"/>
      <c r="F546" s="531"/>
      <c r="G546" s="531"/>
      <c r="H546" s="531"/>
      <c r="I546" s="531"/>
      <c r="J546" s="531"/>
      <c r="K546" s="531"/>
      <c r="L546" s="531"/>
      <c r="M546" s="531"/>
      <c r="N546" s="531"/>
      <c r="O546" s="531"/>
      <c r="P546" s="531"/>
      <c r="Q546" s="531"/>
      <c r="R546" s="531"/>
      <c r="S546" s="531"/>
      <c r="T546" s="531"/>
      <c r="U546" s="531"/>
      <c r="V546" s="531"/>
      <c r="W546" s="531"/>
      <c r="X546" s="531"/>
      <c r="Y546" s="531"/>
      <c r="Z546" s="531"/>
    </row>
    <row r="547" ht="14.25" customHeight="1">
      <c r="A547" s="531"/>
      <c r="B547" s="531"/>
      <c r="C547" s="531"/>
      <c r="D547" s="531"/>
      <c r="E547" s="724"/>
      <c r="F547" s="531"/>
      <c r="G547" s="531"/>
      <c r="H547" s="531"/>
      <c r="I547" s="531"/>
      <c r="J547" s="531"/>
      <c r="K547" s="531"/>
      <c r="L547" s="531"/>
      <c r="M547" s="531"/>
      <c r="N547" s="531"/>
      <c r="O547" s="531"/>
      <c r="P547" s="531"/>
      <c r="Q547" s="531"/>
      <c r="R547" s="531"/>
      <c r="S547" s="531"/>
      <c r="T547" s="531"/>
      <c r="U547" s="531"/>
      <c r="V547" s="531"/>
      <c r="W547" s="531"/>
      <c r="X547" s="531"/>
      <c r="Y547" s="531"/>
      <c r="Z547" s="531"/>
    </row>
    <row r="548" ht="14.25" customHeight="1">
      <c r="A548" s="531"/>
      <c r="B548" s="531"/>
      <c r="C548" s="531"/>
      <c r="D548" s="531"/>
      <c r="E548" s="724"/>
      <c r="F548" s="531"/>
      <c r="G548" s="531"/>
      <c r="H548" s="531"/>
      <c r="I548" s="531"/>
      <c r="J548" s="531"/>
      <c r="K548" s="531"/>
      <c r="L548" s="531"/>
      <c r="M548" s="531"/>
      <c r="N548" s="531"/>
      <c r="O548" s="531"/>
      <c r="P548" s="531"/>
      <c r="Q548" s="531"/>
      <c r="R548" s="531"/>
      <c r="S548" s="531"/>
      <c r="T548" s="531"/>
      <c r="U548" s="531"/>
      <c r="V548" s="531"/>
      <c r="W548" s="531"/>
      <c r="X548" s="531"/>
      <c r="Y548" s="531"/>
      <c r="Z548" s="531"/>
    </row>
    <row r="549" ht="14.25" customHeight="1">
      <c r="A549" s="531"/>
      <c r="B549" s="531"/>
      <c r="C549" s="531"/>
      <c r="D549" s="531"/>
      <c r="E549" s="724"/>
      <c r="F549" s="531"/>
      <c r="G549" s="531"/>
      <c r="H549" s="531"/>
      <c r="I549" s="531"/>
      <c r="J549" s="531"/>
      <c r="K549" s="531"/>
      <c r="L549" s="531"/>
      <c r="M549" s="531"/>
      <c r="N549" s="531"/>
      <c r="O549" s="531"/>
      <c r="P549" s="531"/>
      <c r="Q549" s="531"/>
      <c r="R549" s="531"/>
      <c r="S549" s="531"/>
      <c r="T549" s="531"/>
      <c r="U549" s="531"/>
      <c r="V549" s="531"/>
      <c r="W549" s="531"/>
      <c r="X549" s="531"/>
      <c r="Y549" s="531"/>
      <c r="Z549" s="531"/>
    </row>
    <row r="550" ht="14.25" customHeight="1">
      <c r="A550" s="531"/>
      <c r="B550" s="531"/>
      <c r="C550" s="531"/>
      <c r="D550" s="531"/>
      <c r="E550" s="724"/>
      <c r="F550" s="531"/>
      <c r="G550" s="531"/>
      <c r="H550" s="531"/>
      <c r="I550" s="531"/>
      <c r="J550" s="531"/>
      <c r="K550" s="531"/>
      <c r="L550" s="531"/>
      <c r="M550" s="531"/>
      <c r="N550" s="531"/>
      <c r="O550" s="531"/>
      <c r="P550" s="531"/>
      <c r="Q550" s="531"/>
      <c r="R550" s="531"/>
      <c r="S550" s="531"/>
      <c r="T550" s="531"/>
      <c r="U550" s="531"/>
      <c r="V550" s="531"/>
      <c r="W550" s="531"/>
      <c r="X550" s="531"/>
      <c r="Y550" s="531"/>
      <c r="Z550" s="531"/>
    </row>
    <row r="551" ht="14.25" customHeight="1">
      <c r="A551" s="531"/>
      <c r="B551" s="531"/>
      <c r="C551" s="531"/>
      <c r="D551" s="531"/>
      <c r="E551" s="724"/>
      <c r="F551" s="531"/>
      <c r="G551" s="531"/>
      <c r="H551" s="531"/>
      <c r="I551" s="531"/>
      <c r="J551" s="531"/>
      <c r="K551" s="531"/>
      <c r="L551" s="531"/>
      <c r="M551" s="531"/>
      <c r="N551" s="531"/>
      <c r="O551" s="531"/>
      <c r="P551" s="531"/>
      <c r="Q551" s="531"/>
      <c r="R551" s="531"/>
      <c r="S551" s="531"/>
      <c r="T551" s="531"/>
      <c r="U551" s="531"/>
      <c r="V551" s="531"/>
      <c r="W551" s="531"/>
      <c r="X551" s="531"/>
      <c r="Y551" s="531"/>
      <c r="Z551" s="531"/>
    </row>
    <row r="552" ht="14.25" customHeight="1">
      <c r="A552" s="531"/>
      <c r="B552" s="531"/>
      <c r="C552" s="531"/>
      <c r="D552" s="531"/>
      <c r="E552" s="724"/>
      <c r="F552" s="531"/>
      <c r="G552" s="531"/>
      <c r="H552" s="531"/>
      <c r="I552" s="531"/>
      <c r="J552" s="531"/>
      <c r="K552" s="531"/>
      <c r="L552" s="531"/>
      <c r="M552" s="531"/>
      <c r="N552" s="531"/>
      <c r="O552" s="531"/>
      <c r="P552" s="531"/>
      <c r="Q552" s="531"/>
      <c r="R552" s="531"/>
      <c r="S552" s="531"/>
      <c r="T552" s="531"/>
      <c r="U552" s="531"/>
      <c r="V552" s="531"/>
      <c r="W552" s="531"/>
      <c r="X552" s="531"/>
      <c r="Y552" s="531"/>
      <c r="Z552" s="531"/>
    </row>
    <row r="553" ht="14.25" customHeight="1">
      <c r="A553" s="531"/>
      <c r="B553" s="531"/>
      <c r="C553" s="531"/>
      <c r="D553" s="531"/>
      <c r="E553" s="724"/>
      <c r="F553" s="531"/>
      <c r="G553" s="531"/>
      <c r="H553" s="531"/>
      <c r="I553" s="531"/>
      <c r="J553" s="531"/>
      <c r="K553" s="531"/>
      <c r="L553" s="531"/>
      <c r="M553" s="531"/>
      <c r="N553" s="531"/>
      <c r="O553" s="531"/>
      <c r="P553" s="531"/>
      <c r="Q553" s="531"/>
      <c r="R553" s="531"/>
      <c r="S553" s="531"/>
      <c r="T553" s="531"/>
      <c r="U553" s="531"/>
      <c r="V553" s="531"/>
      <c r="W553" s="531"/>
      <c r="X553" s="531"/>
      <c r="Y553" s="531"/>
      <c r="Z553" s="531"/>
    </row>
    <row r="554" ht="14.25" customHeight="1">
      <c r="A554" s="531"/>
      <c r="B554" s="531"/>
      <c r="C554" s="531"/>
      <c r="D554" s="531"/>
      <c r="E554" s="724"/>
      <c r="F554" s="531"/>
      <c r="G554" s="531"/>
      <c r="H554" s="531"/>
      <c r="I554" s="531"/>
      <c r="J554" s="531"/>
      <c r="K554" s="531"/>
      <c r="L554" s="531"/>
      <c r="M554" s="531"/>
      <c r="N554" s="531"/>
      <c r="O554" s="531"/>
      <c r="P554" s="531"/>
      <c r="Q554" s="531"/>
      <c r="R554" s="531"/>
      <c r="S554" s="531"/>
      <c r="T554" s="531"/>
      <c r="U554" s="531"/>
      <c r="V554" s="531"/>
      <c r="W554" s="531"/>
      <c r="X554" s="531"/>
      <c r="Y554" s="531"/>
      <c r="Z554" s="531"/>
    </row>
    <row r="555" ht="14.25" customHeight="1">
      <c r="A555" s="531"/>
      <c r="B555" s="531"/>
      <c r="C555" s="531"/>
      <c r="D555" s="531"/>
      <c r="E555" s="724"/>
      <c r="F555" s="531"/>
      <c r="G555" s="531"/>
      <c r="H555" s="531"/>
      <c r="I555" s="531"/>
      <c r="J555" s="531"/>
      <c r="K555" s="531"/>
      <c r="L555" s="531"/>
      <c r="M555" s="531"/>
      <c r="N555" s="531"/>
      <c r="O555" s="531"/>
      <c r="P555" s="531"/>
      <c r="Q555" s="531"/>
      <c r="R555" s="531"/>
      <c r="S555" s="531"/>
      <c r="T555" s="531"/>
      <c r="U555" s="531"/>
      <c r="V555" s="531"/>
      <c r="W555" s="531"/>
      <c r="X555" s="531"/>
      <c r="Y555" s="531"/>
      <c r="Z555" s="531"/>
    </row>
    <row r="556" ht="14.25" customHeight="1">
      <c r="A556" s="531"/>
      <c r="B556" s="531"/>
      <c r="C556" s="531"/>
      <c r="D556" s="531"/>
      <c r="E556" s="724"/>
      <c r="F556" s="531"/>
      <c r="G556" s="531"/>
      <c r="H556" s="531"/>
      <c r="I556" s="531"/>
      <c r="J556" s="531"/>
      <c r="K556" s="531"/>
      <c r="L556" s="531"/>
      <c r="M556" s="531"/>
      <c r="N556" s="531"/>
      <c r="O556" s="531"/>
      <c r="P556" s="531"/>
      <c r="Q556" s="531"/>
      <c r="R556" s="531"/>
      <c r="S556" s="531"/>
      <c r="T556" s="531"/>
      <c r="U556" s="531"/>
      <c r="V556" s="531"/>
      <c r="W556" s="531"/>
      <c r="X556" s="531"/>
      <c r="Y556" s="531"/>
      <c r="Z556" s="531"/>
    </row>
    <row r="557" ht="14.25" customHeight="1">
      <c r="A557" s="531"/>
      <c r="B557" s="531"/>
      <c r="C557" s="531"/>
      <c r="D557" s="531"/>
      <c r="E557" s="724"/>
      <c r="F557" s="531"/>
      <c r="G557" s="531"/>
      <c r="H557" s="531"/>
      <c r="I557" s="531"/>
      <c r="J557" s="531"/>
      <c r="K557" s="531"/>
      <c r="L557" s="531"/>
      <c r="M557" s="531"/>
      <c r="N557" s="531"/>
      <c r="O557" s="531"/>
      <c r="P557" s="531"/>
      <c r="Q557" s="531"/>
      <c r="R557" s="531"/>
      <c r="S557" s="531"/>
      <c r="T557" s="531"/>
      <c r="U557" s="531"/>
      <c r="V557" s="531"/>
      <c r="W557" s="531"/>
      <c r="X557" s="531"/>
      <c r="Y557" s="531"/>
      <c r="Z557" s="531"/>
    </row>
    <row r="558" ht="14.25" customHeight="1">
      <c r="A558" s="531"/>
      <c r="B558" s="531"/>
      <c r="C558" s="531"/>
      <c r="D558" s="531"/>
      <c r="E558" s="724"/>
      <c r="F558" s="531"/>
      <c r="G558" s="531"/>
      <c r="H558" s="531"/>
      <c r="I558" s="531"/>
      <c r="J558" s="531"/>
      <c r="K558" s="531"/>
      <c r="L558" s="531"/>
      <c r="M558" s="531"/>
      <c r="N558" s="531"/>
      <c r="O558" s="531"/>
      <c r="P558" s="531"/>
      <c r="Q558" s="531"/>
      <c r="R558" s="531"/>
      <c r="S558" s="531"/>
      <c r="T558" s="531"/>
      <c r="U558" s="531"/>
      <c r="V558" s="531"/>
      <c r="W558" s="531"/>
      <c r="X558" s="531"/>
      <c r="Y558" s="531"/>
      <c r="Z558" s="531"/>
    </row>
    <row r="559" ht="14.25" customHeight="1">
      <c r="A559" s="531"/>
      <c r="B559" s="531"/>
      <c r="C559" s="531"/>
      <c r="D559" s="531"/>
      <c r="E559" s="724"/>
      <c r="F559" s="531"/>
      <c r="G559" s="531"/>
      <c r="H559" s="531"/>
      <c r="I559" s="531"/>
      <c r="J559" s="531"/>
      <c r="K559" s="531"/>
      <c r="L559" s="531"/>
      <c r="M559" s="531"/>
      <c r="N559" s="531"/>
      <c r="O559" s="531"/>
      <c r="P559" s="531"/>
      <c r="Q559" s="531"/>
      <c r="R559" s="531"/>
      <c r="S559" s="531"/>
      <c r="T559" s="531"/>
      <c r="U559" s="531"/>
      <c r="V559" s="531"/>
      <c r="W559" s="531"/>
      <c r="X559" s="531"/>
      <c r="Y559" s="531"/>
      <c r="Z559" s="531"/>
    </row>
    <row r="560" ht="14.25" customHeight="1">
      <c r="A560" s="531"/>
      <c r="B560" s="531"/>
      <c r="C560" s="531"/>
      <c r="D560" s="531"/>
      <c r="E560" s="724"/>
      <c r="F560" s="531"/>
      <c r="G560" s="531"/>
      <c r="H560" s="531"/>
      <c r="I560" s="531"/>
      <c r="J560" s="531"/>
      <c r="K560" s="531"/>
      <c r="L560" s="531"/>
      <c r="M560" s="531"/>
      <c r="N560" s="531"/>
      <c r="O560" s="531"/>
      <c r="P560" s="531"/>
      <c r="Q560" s="531"/>
      <c r="R560" s="531"/>
      <c r="S560" s="531"/>
      <c r="T560" s="531"/>
      <c r="U560" s="531"/>
      <c r="V560" s="531"/>
      <c r="W560" s="531"/>
      <c r="X560" s="531"/>
      <c r="Y560" s="531"/>
      <c r="Z560" s="531"/>
    </row>
    <row r="561" ht="14.25" customHeight="1">
      <c r="A561" s="531"/>
      <c r="B561" s="531"/>
      <c r="C561" s="531"/>
      <c r="D561" s="531"/>
      <c r="E561" s="724"/>
      <c r="F561" s="531"/>
      <c r="G561" s="531"/>
      <c r="H561" s="531"/>
      <c r="I561" s="531"/>
      <c r="J561" s="531"/>
      <c r="K561" s="531"/>
      <c r="L561" s="531"/>
      <c r="M561" s="531"/>
      <c r="N561" s="531"/>
      <c r="O561" s="531"/>
      <c r="P561" s="531"/>
      <c r="Q561" s="531"/>
      <c r="R561" s="531"/>
      <c r="S561" s="531"/>
      <c r="T561" s="531"/>
      <c r="U561" s="531"/>
      <c r="V561" s="531"/>
      <c r="W561" s="531"/>
      <c r="X561" s="531"/>
      <c r="Y561" s="531"/>
      <c r="Z561" s="531"/>
    </row>
    <row r="562" ht="14.25" customHeight="1">
      <c r="A562" s="531"/>
      <c r="B562" s="531"/>
      <c r="C562" s="531"/>
      <c r="D562" s="531"/>
      <c r="E562" s="724"/>
      <c r="F562" s="531"/>
      <c r="G562" s="531"/>
      <c r="H562" s="531"/>
      <c r="I562" s="531"/>
      <c r="J562" s="531"/>
      <c r="K562" s="531"/>
      <c r="L562" s="531"/>
      <c r="M562" s="531"/>
      <c r="N562" s="531"/>
      <c r="O562" s="531"/>
      <c r="P562" s="531"/>
      <c r="Q562" s="531"/>
      <c r="R562" s="531"/>
      <c r="S562" s="531"/>
      <c r="T562" s="531"/>
      <c r="U562" s="531"/>
      <c r="V562" s="531"/>
      <c r="W562" s="531"/>
      <c r="X562" s="531"/>
      <c r="Y562" s="531"/>
      <c r="Z562" s="531"/>
    </row>
    <row r="563" ht="14.25" customHeight="1">
      <c r="A563" s="531"/>
      <c r="B563" s="531"/>
      <c r="C563" s="531"/>
      <c r="D563" s="531"/>
      <c r="E563" s="724"/>
      <c r="F563" s="531"/>
      <c r="G563" s="531"/>
      <c r="H563" s="531"/>
      <c r="I563" s="531"/>
      <c r="J563" s="531"/>
      <c r="K563" s="531"/>
      <c r="L563" s="531"/>
      <c r="M563" s="531"/>
      <c r="N563" s="531"/>
      <c r="O563" s="531"/>
      <c r="P563" s="531"/>
      <c r="Q563" s="531"/>
      <c r="R563" s="531"/>
      <c r="S563" s="531"/>
      <c r="T563" s="531"/>
      <c r="U563" s="531"/>
      <c r="V563" s="531"/>
      <c r="W563" s="531"/>
      <c r="X563" s="531"/>
      <c r="Y563" s="531"/>
      <c r="Z563" s="531"/>
    </row>
    <row r="564" ht="14.25" customHeight="1">
      <c r="A564" s="531"/>
      <c r="B564" s="531"/>
      <c r="C564" s="531"/>
      <c r="D564" s="531"/>
      <c r="E564" s="724"/>
      <c r="F564" s="531"/>
      <c r="G564" s="531"/>
      <c r="H564" s="531"/>
      <c r="I564" s="531"/>
      <c r="J564" s="531"/>
      <c r="K564" s="531"/>
      <c r="L564" s="531"/>
      <c r="M564" s="531"/>
      <c r="N564" s="531"/>
      <c r="O564" s="531"/>
      <c r="P564" s="531"/>
      <c r="Q564" s="531"/>
      <c r="R564" s="531"/>
      <c r="S564" s="531"/>
      <c r="T564" s="531"/>
      <c r="U564" s="531"/>
      <c r="V564" s="531"/>
      <c r="W564" s="531"/>
      <c r="X564" s="531"/>
      <c r="Y564" s="531"/>
      <c r="Z564" s="531"/>
    </row>
    <row r="565" ht="14.25" customHeight="1">
      <c r="A565" s="531"/>
      <c r="B565" s="531"/>
      <c r="C565" s="531"/>
      <c r="D565" s="531"/>
      <c r="E565" s="724"/>
      <c r="F565" s="531"/>
      <c r="G565" s="531"/>
      <c r="H565" s="531"/>
      <c r="I565" s="531"/>
      <c r="J565" s="531"/>
      <c r="K565" s="531"/>
      <c r="L565" s="531"/>
      <c r="M565" s="531"/>
      <c r="N565" s="531"/>
      <c r="O565" s="531"/>
      <c r="P565" s="531"/>
      <c r="Q565" s="531"/>
      <c r="R565" s="531"/>
      <c r="S565" s="531"/>
      <c r="T565" s="531"/>
      <c r="U565" s="531"/>
      <c r="V565" s="531"/>
      <c r="W565" s="531"/>
      <c r="X565" s="531"/>
      <c r="Y565" s="531"/>
      <c r="Z565" s="531"/>
    </row>
    <row r="566" ht="14.25" customHeight="1">
      <c r="A566" s="531"/>
      <c r="B566" s="531"/>
      <c r="C566" s="531"/>
      <c r="D566" s="531"/>
      <c r="E566" s="724"/>
      <c r="F566" s="531"/>
      <c r="G566" s="531"/>
      <c r="H566" s="531"/>
      <c r="I566" s="531"/>
      <c r="J566" s="531"/>
      <c r="K566" s="531"/>
      <c r="L566" s="531"/>
      <c r="M566" s="531"/>
      <c r="N566" s="531"/>
      <c r="O566" s="531"/>
      <c r="P566" s="531"/>
      <c r="Q566" s="531"/>
      <c r="R566" s="531"/>
      <c r="S566" s="531"/>
      <c r="T566" s="531"/>
      <c r="U566" s="531"/>
      <c r="V566" s="531"/>
      <c r="W566" s="531"/>
      <c r="X566" s="531"/>
      <c r="Y566" s="531"/>
      <c r="Z566" s="531"/>
    </row>
    <row r="567" ht="14.25" customHeight="1">
      <c r="A567" s="531"/>
      <c r="B567" s="531"/>
      <c r="C567" s="531"/>
      <c r="D567" s="531"/>
      <c r="E567" s="724"/>
      <c r="F567" s="531"/>
      <c r="G567" s="531"/>
      <c r="H567" s="531"/>
      <c r="I567" s="531"/>
      <c r="J567" s="531"/>
      <c r="K567" s="531"/>
      <c r="L567" s="531"/>
      <c r="M567" s="531"/>
      <c r="N567" s="531"/>
      <c r="O567" s="531"/>
      <c r="P567" s="531"/>
      <c r="Q567" s="531"/>
      <c r="R567" s="531"/>
      <c r="S567" s="531"/>
      <c r="T567" s="531"/>
      <c r="U567" s="531"/>
      <c r="V567" s="531"/>
      <c r="W567" s="531"/>
      <c r="X567" s="531"/>
      <c r="Y567" s="531"/>
      <c r="Z567" s="531"/>
    </row>
    <row r="568" ht="14.25" customHeight="1">
      <c r="A568" s="531"/>
      <c r="B568" s="531"/>
      <c r="C568" s="531"/>
      <c r="D568" s="531"/>
      <c r="E568" s="724"/>
      <c r="F568" s="531"/>
      <c r="G568" s="531"/>
      <c r="H568" s="531"/>
      <c r="I568" s="531"/>
      <c r="J568" s="531"/>
      <c r="K568" s="531"/>
      <c r="L568" s="531"/>
      <c r="M568" s="531"/>
      <c r="N568" s="531"/>
      <c r="O568" s="531"/>
      <c r="P568" s="531"/>
      <c r="Q568" s="531"/>
      <c r="R568" s="531"/>
      <c r="S568" s="531"/>
      <c r="T568" s="531"/>
      <c r="U568" s="531"/>
      <c r="V568" s="531"/>
      <c r="W568" s="531"/>
      <c r="X568" s="531"/>
      <c r="Y568" s="531"/>
      <c r="Z568" s="531"/>
    </row>
    <row r="569" ht="14.25" customHeight="1">
      <c r="A569" s="531"/>
      <c r="B569" s="531"/>
      <c r="C569" s="531"/>
      <c r="D569" s="531"/>
      <c r="E569" s="724"/>
      <c r="F569" s="531"/>
      <c r="G569" s="531"/>
      <c r="H569" s="531"/>
      <c r="I569" s="531"/>
      <c r="J569" s="531"/>
      <c r="K569" s="531"/>
      <c r="L569" s="531"/>
      <c r="M569" s="531"/>
      <c r="N569" s="531"/>
      <c r="O569" s="531"/>
      <c r="P569" s="531"/>
      <c r="Q569" s="531"/>
      <c r="R569" s="531"/>
      <c r="S569" s="531"/>
      <c r="T569" s="531"/>
      <c r="U569" s="531"/>
      <c r="V569" s="531"/>
      <c r="W569" s="531"/>
      <c r="X569" s="531"/>
      <c r="Y569" s="531"/>
      <c r="Z569" s="531"/>
    </row>
    <row r="570" ht="14.25" customHeight="1">
      <c r="A570" s="531"/>
      <c r="B570" s="531"/>
      <c r="C570" s="531"/>
      <c r="D570" s="531"/>
      <c r="E570" s="724"/>
      <c r="F570" s="531"/>
      <c r="G570" s="531"/>
      <c r="H570" s="531"/>
      <c r="I570" s="531"/>
      <c r="J570" s="531"/>
      <c r="K570" s="531"/>
      <c r="L570" s="531"/>
      <c r="M570" s="531"/>
      <c r="N570" s="531"/>
      <c r="O570" s="531"/>
      <c r="P570" s="531"/>
      <c r="Q570" s="531"/>
      <c r="R570" s="531"/>
      <c r="S570" s="531"/>
      <c r="T570" s="531"/>
      <c r="U570" s="531"/>
      <c r="V570" s="531"/>
      <c r="W570" s="531"/>
      <c r="X570" s="531"/>
      <c r="Y570" s="531"/>
      <c r="Z570" s="531"/>
    </row>
    <row r="571" ht="14.25" customHeight="1">
      <c r="A571" s="531"/>
      <c r="B571" s="531"/>
      <c r="C571" s="531"/>
      <c r="D571" s="531"/>
      <c r="E571" s="724"/>
      <c r="F571" s="531"/>
      <c r="G571" s="531"/>
      <c r="H571" s="531"/>
      <c r="I571" s="531"/>
      <c r="J571" s="531"/>
      <c r="K571" s="531"/>
      <c r="L571" s="531"/>
      <c r="M571" s="531"/>
      <c r="N571" s="531"/>
      <c r="O571" s="531"/>
      <c r="P571" s="531"/>
      <c r="Q571" s="531"/>
      <c r="R571" s="531"/>
      <c r="S571" s="531"/>
      <c r="T571" s="531"/>
      <c r="U571" s="531"/>
      <c r="V571" s="531"/>
      <c r="W571" s="531"/>
      <c r="X571" s="531"/>
      <c r="Y571" s="531"/>
      <c r="Z571" s="531"/>
    </row>
    <row r="572" ht="14.25" customHeight="1">
      <c r="A572" s="531"/>
      <c r="B572" s="531"/>
      <c r="C572" s="531"/>
      <c r="D572" s="531"/>
      <c r="E572" s="724"/>
      <c r="F572" s="531"/>
      <c r="G572" s="531"/>
      <c r="H572" s="531"/>
      <c r="I572" s="531"/>
      <c r="J572" s="531"/>
      <c r="K572" s="531"/>
      <c r="L572" s="531"/>
      <c r="M572" s="531"/>
      <c r="N572" s="531"/>
      <c r="O572" s="531"/>
      <c r="P572" s="531"/>
      <c r="Q572" s="531"/>
      <c r="R572" s="531"/>
      <c r="S572" s="531"/>
      <c r="T572" s="531"/>
      <c r="U572" s="531"/>
      <c r="V572" s="531"/>
      <c r="W572" s="531"/>
      <c r="X572" s="531"/>
      <c r="Y572" s="531"/>
      <c r="Z572" s="531"/>
    </row>
    <row r="573" ht="14.25" customHeight="1">
      <c r="A573" s="531"/>
      <c r="B573" s="531"/>
      <c r="C573" s="531"/>
      <c r="D573" s="531"/>
      <c r="E573" s="724"/>
      <c r="F573" s="531"/>
      <c r="G573" s="531"/>
      <c r="H573" s="531"/>
      <c r="I573" s="531"/>
      <c r="J573" s="531"/>
      <c r="K573" s="531"/>
      <c r="L573" s="531"/>
      <c r="M573" s="531"/>
      <c r="N573" s="531"/>
      <c r="O573" s="531"/>
      <c r="P573" s="531"/>
      <c r="Q573" s="531"/>
      <c r="R573" s="531"/>
      <c r="S573" s="531"/>
      <c r="T573" s="531"/>
      <c r="U573" s="531"/>
      <c r="V573" s="531"/>
      <c r="W573" s="531"/>
      <c r="X573" s="531"/>
      <c r="Y573" s="531"/>
      <c r="Z573" s="531"/>
    </row>
    <row r="574" ht="14.25" customHeight="1">
      <c r="A574" s="531"/>
      <c r="B574" s="531"/>
      <c r="C574" s="531"/>
      <c r="D574" s="531"/>
      <c r="E574" s="724"/>
      <c r="F574" s="531"/>
      <c r="G574" s="531"/>
      <c r="H574" s="531"/>
      <c r="I574" s="531"/>
      <c r="J574" s="531"/>
      <c r="K574" s="531"/>
      <c r="L574" s="531"/>
      <c r="M574" s="531"/>
      <c r="N574" s="531"/>
      <c r="O574" s="531"/>
      <c r="P574" s="531"/>
      <c r="Q574" s="531"/>
      <c r="R574" s="531"/>
      <c r="S574" s="531"/>
      <c r="T574" s="531"/>
      <c r="U574" s="531"/>
      <c r="V574" s="531"/>
      <c r="W574" s="531"/>
      <c r="X574" s="531"/>
      <c r="Y574" s="531"/>
      <c r="Z574" s="531"/>
    </row>
    <row r="575" ht="14.25" customHeight="1">
      <c r="A575" s="531"/>
      <c r="B575" s="531"/>
      <c r="C575" s="531"/>
      <c r="D575" s="531"/>
      <c r="E575" s="724"/>
      <c r="F575" s="531"/>
      <c r="G575" s="531"/>
      <c r="H575" s="531"/>
      <c r="I575" s="531"/>
      <c r="J575" s="531"/>
      <c r="K575" s="531"/>
      <c r="L575" s="531"/>
      <c r="M575" s="531"/>
      <c r="N575" s="531"/>
      <c r="O575" s="531"/>
      <c r="P575" s="531"/>
      <c r="Q575" s="531"/>
      <c r="R575" s="531"/>
      <c r="S575" s="531"/>
      <c r="T575" s="531"/>
      <c r="U575" s="531"/>
      <c r="V575" s="531"/>
      <c r="W575" s="531"/>
      <c r="X575" s="531"/>
      <c r="Y575" s="531"/>
      <c r="Z575" s="531"/>
    </row>
    <row r="576" ht="14.25" customHeight="1">
      <c r="A576" s="531"/>
      <c r="B576" s="531"/>
      <c r="C576" s="531"/>
      <c r="D576" s="531"/>
      <c r="E576" s="724"/>
      <c r="F576" s="531"/>
      <c r="G576" s="531"/>
      <c r="H576" s="531"/>
      <c r="I576" s="531"/>
      <c r="J576" s="531"/>
      <c r="K576" s="531"/>
      <c r="L576" s="531"/>
      <c r="M576" s="531"/>
      <c r="N576" s="531"/>
      <c r="O576" s="531"/>
      <c r="P576" s="531"/>
      <c r="Q576" s="531"/>
      <c r="R576" s="531"/>
      <c r="S576" s="531"/>
      <c r="T576" s="531"/>
      <c r="U576" s="531"/>
      <c r="V576" s="531"/>
      <c r="W576" s="531"/>
      <c r="X576" s="531"/>
      <c r="Y576" s="531"/>
      <c r="Z576" s="531"/>
    </row>
    <row r="577" ht="14.25" customHeight="1">
      <c r="A577" s="531"/>
      <c r="B577" s="531"/>
      <c r="C577" s="531"/>
      <c r="D577" s="531"/>
      <c r="E577" s="724"/>
      <c r="F577" s="531"/>
      <c r="G577" s="531"/>
      <c r="H577" s="531"/>
      <c r="I577" s="531"/>
      <c r="J577" s="531"/>
      <c r="K577" s="531"/>
      <c r="L577" s="531"/>
      <c r="M577" s="531"/>
      <c r="N577" s="531"/>
      <c r="O577" s="531"/>
      <c r="P577" s="531"/>
      <c r="Q577" s="531"/>
      <c r="R577" s="531"/>
      <c r="S577" s="531"/>
      <c r="T577" s="531"/>
      <c r="U577" s="531"/>
      <c r="V577" s="531"/>
      <c r="W577" s="531"/>
      <c r="X577" s="531"/>
      <c r="Y577" s="531"/>
      <c r="Z577" s="531"/>
    </row>
    <row r="578" ht="14.25" customHeight="1">
      <c r="A578" s="531"/>
      <c r="B578" s="531"/>
      <c r="C578" s="531"/>
      <c r="D578" s="531"/>
      <c r="E578" s="724"/>
      <c r="F578" s="531"/>
      <c r="G578" s="531"/>
      <c r="H578" s="531"/>
      <c r="I578" s="531"/>
      <c r="J578" s="531"/>
      <c r="K578" s="531"/>
      <c r="L578" s="531"/>
      <c r="M578" s="531"/>
      <c r="N578" s="531"/>
      <c r="O578" s="531"/>
      <c r="P578" s="531"/>
      <c r="Q578" s="531"/>
      <c r="R578" s="531"/>
      <c r="S578" s="531"/>
      <c r="T578" s="531"/>
      <c r="U578" s="531"/>
      <c r="V578" s="531"/>
      <c r="W578" s="531"/>
      <c r="X578" s="531"/>
      <c r="Y578" s="531"/>
      <c r="Z578" s="531"/>
    </row>
    <row r="579" ht="14.25" customHeight="1">
      <c r="A579" s="531"/>
      <c r="B579" s="531"/>
      <c r="C579" s="531"/>
      <c r="D579" s="531"/>
      <c r="E579" s="724"/>
      <c r="F579" s="531"/>
      <c r="G579" s="531"/>
      <c r="H579" s="531"/>
      <c r="I579" s="531"/>
      <c r="J579" s="531"/>
      <c r="K579" s="531"/>
      <c r="L579" s="531"/>
      <c r="M579" s="531"/>
      <c r="N579" s="531"/>
      <c r="O579" s="531"/>
      <c r="P579" s="531"/>
      <c r="Q579" s="531"/>
      <c r="R579" s="531"/>
      <c r="S579" s="531"/>
      <c r="T579" s="531"/>
      <c r="U579" s="531"/>
      <c r="V579" s="531"/>
      <c r="W579" s="531"/>
      <c r="X579" s="531"/>
      <c r="Y579" s="531"/>
      <c r="Z579" s="531"/>
    </row>
    <row r="580" ht="14.25" customHeight="1">
      <c r="A580" s="531"/>
      <c r="B580" s="531"/>
      <c r="C580" s="531"/>
      <c r="D580" s="531"/>
      <c r="E580" s="724"/>
      <c r="F580" s="531"/>
      <c r="G580" s="531"/>
      <c r="H580" s="531"/>
      <c r="I580" s="531"/>
      <c r="J580" s="531"/>
      <c r="K580" s="531"/>
      <c r="L580" s="531"/>
      <c r="M580" s="531"/>
      <c r="N580" s="531"/>
      <c r="O580" s="531"/>
      <c r="P580" s="531"/>
      <c r="Q580" s="531"/>
      <c r="R580" s="531"/>
      <c r="S580" s="531"/>
      <c r="T580" s="531"/>
      <c r="U580" s="531"/>
      <c r="V580" s="531"/>
      <c r="W580" s="531"/>
      <c r="X580" s="531"/>
      <c r="Y580" s="531"/>
      <c r="Z580" s="531"/>
    </row>
    <row r="581" ht="14.25" customHeight="1">
      <c r="A581" s="531"/>
      <c r="B581" s="531"/>
      <c r="C581" s="531"/>
      <c r="D581" s="531"/>
      <c r="E581" s="724"/>
      <c r="F581" s="531"/>
      <c r="G581" s="531"/>
      <c r="H581" s="531"/>
      <c r="I581" s="531"/>
      <c r="J581" s="531"/>
      <c r="K581" s="531"/>
      <c r="L581" s="531"/>
      <c r="M581" s="531"/>
      <c r="N581" s="531"/>
      <c r="O581" s="531"/>
      <c r="P581" s="531"/>
      <c r="Q581" s="531"/>
      <c r="R581" s="531"/>
      <c r="S581" s="531"/>
      <c r="T581" s="531"/>
      <c r="U581" s="531"/>
      <c r="V581" s="531"/>
      <c r="W581" s="531"/>
      <c r="X581" s="531"/>
      <c r="Y581" s="531"/>
      <c r="Z581" s="531"/>
    </row>
    <row r="582" ht="14.25" customHeight="1">
      <c r="A582" s="531"/>
      <c r="B582" s="531"/>
      <c r="C582" s="531"/>
      <c r="D582" s="531"/>
      <c r="E582" s="724"/>
      <c r="F582" s="531"/>
      <c r="G582" s="531"/>
      <c r="H582" s="531"/>
      <c r="I582" s="531"/>
      <c r="J582" s="531"/>
      <c r="K582" s="531"/>
      <c r="L582" s="531"/>
      <c r="M582" s="531"/>
      <c r="N582" s="531"/>
      <c r="O582" s="531"/>
      <c r="P582" s="531"/>
      <c r="Q582" s="531"/>
      <c r="R582" s="531"/>
      <c r="S582" s="531"/>
      <c r="T582" s="531"/>
      <c r="U582" s="531"/>
      <c r="V582" s="531"/>
      <c r="W582" s="531"/>
      <c r="X582" s="531"/>
      <c r="Y582" s="531"/>
      <c r="Z582" s="531"/>
    </row>
    <row r="583" ht="14.25" customHeight="1">
      <c r="A583" s="531"/>
      <c r="B583" s="531"/>
      <c r="C583" s="531"/>
      <c r="D583" s="531"/>
      <c r="E583" s="724"/>
      <c r="F583" s="531"/>
      <c r="G583" s="531"/>
      <c r="H583" s="531"/>
      <c r="I583" s="531"/>
      <c r="J583" s="531"/>
      <c r="K583" s="531"/>
      <c r="L583" s="531"/>
      <c r="M583" s="531"/>
      <c r="N583" s="531"/>
      <c r="O583" s="531"/>
      <c r="P583" s="531"/>
      <c r="Q583" s="531"/>
      <c r="R583" s="531"/>
      <c r="S583" s="531"/>
      <c r="T583" s="531"/>
      <c r="U583" s="531"/>
      <c r="V583" s="531"/>
      <c r="W583" s="531"/>
      <c r="X583" s="531"/>
      <c r="Y583" s="531"/>
      <c r="Z583" s="531"/>
    </row>
    <row r="584" ht="14.25" customHeight="1">
      <c r="A584" s="531"/>
      <c r="B584" s="531"/>
      <c r="C584" s="531"/>
      <c r="D584" s="531"/>
      <c r="E584" s="724"/>
      <c r="F584" s="531"/>
      <c r="G584" s="531"/>
      <c r="H584" s="531"/>
      <c r="I584" s="531"/>
      <c r="J584" s="531"/>
      <c r="K584" s="531"/>
      <c r="L584" s="531"/>
      <c r="M584" s="531"/>
      <c r="N584" s="531"/>
      <c r="O584" s="531"/>
      <c r="P584" s="531"/>
      <c r="Q584" s="531"/>
      <c r="R584" s="531"/>
      <c r="S584" s="531"/>
      <c r="T584" s="531"/>
      <c r="U584" s="531"/>
      <c r="V584" s="531"/>
      <c r="W584" s="531"/>
      <c r="X584" s="531"/>
      <c r="Y584" s="531"/>
      <c r="Z584" s="531"/>
    </row>
    <row r="585" ht="14.25" customHeight="1">
      <c r="A585" s="531"/>
      <c r="B585" s="531"/>
      <c r="C585" s="531"/>
      <c r="D585" s="531"/>
      <c r="E585" s="724"/>
      <c r="F585" s="531"/>
      <c r="G585" s="531"/>
      <c r="H585" s="531"/>
      <c r="I585" s="531"/>
      <c r="J585" s="531"/>
      <c r="K585" s="531"/>
      <c r="L585" s="531"/>
      <c r="M585" s="531"/>
      <c r="N585" s="531"/>
      <c r="O585" s="531"/>
      <c r="P585" s="531"/>
      <c r="Q585" s="531"/>
      <c r="R585" s="531"/>
      <c r="S585" s="531"/>
      <c r="T585" s="531"/>
      <c r="U585" s="531"/>
      <c r="V585" s="531"/>
      <c r="W585" s="531"/>
      <c r="X585" s="531"/>
      <c r="Y585" s="531"/>
      <c r="Z585" s="531"/>
    </row>
    <row r="586" ht="14.25" customHeight="1">
      <c r="A586" s="531"/>
      <c r="B586" s="531"/>
      <c r="C586" s="531"/>
      <c r="D586" s="531"/>
      <c r="E586" s="724"/>
      <c r="F586" s="531"/>
      <c r="G586" s="531"/>
      <c r="H586" s="531"/>
      <c r="I586" s="531"/>
      <c r="J586" s="531"/>
      <c r="K586" s="531"/>
      <c r="L586" s="531"/>
      <c r="M586" s="531"/>
      <c r="N586" s="531"/>
      <c r="O586" s="531"/>
      <c r="P586" s="531"/>
      <c r="Q586" s="531"/>
      <c r="R586" s="531"/>
      <c r="S586" s="531"/>
      <c r="T586" s="531"/>
      <c r="U586" s="531"/>
      <c r="V586" s="531"/>
      <c r="W586" s="531"/>
      <c r="X586" s="531"/>
      <c r="Y586" s="531"/>
      <c r="Z586" s="531"/>
    </row>
    <row r="587" ht="14.25" customHeight="1">
      <c r="A587" s="531"/>
      <c r="B587" s="531"/>
      <c r="C587" s="531"/>
      <c r="D587" s="531"/>
      <c r="E587" s="724"/>
      <c r="F587" s="531"/>
      <c r="G587" s="531"/>
      <c r="H587" s="531"/>
      <c r="I587" s="531"/>
      <c r="J587" s="531"/>
      <c r="K587" s="531"/>
      <c r="L587" s="531"/>
      <c r="M587" s="531"/>
      <c r="N587" s="531"/>
      <c r="O587" s="531"/>
      <c r="P587" s="531"/>
      <c r="Q587" s="531"/>
      <c r="R587" s="531"/>
      <c r="S587" s="531"/>
      <c r="T587" s="531"/>
      <c r="U587" s="531"/>
      <c r="V587" s="531"/>
      <c r="W587" s="531"/>
      <c r="X587" s="531"/>
      <c r="Y587" s="531"/>
      <c r="Z587" s="531"/>
    </row>
    <row r="588" ht="14.25" customHeight="1">
      <c r="A588" s="531"/>
      <c r="B588" s="531"/>
      <c r="C588" s="531"/>
      <c r="D588" s="531"/>
      <c r="E588" s="724"/>
      <c r="F588" s="531"/>
      <c r="G588" s="531"/>
      <c r="H588" s="531"/>
      <c r="I588" s="531"/>
      <c r="J588" s="531"/>
      <c r="K588" s="531"/>
      <c r="L588" s="531"/>
      <c r="M588" s="531"/>
      <c r="N588" s="531"/>
      <c r="O588" s="531"/>
      <c r="P588" s="531"/>
      <c r="Q588" s="531"/>
      <c r="R588" s="531"/>
      <c r="S588" s="531"/>
      <c r="T588" s="531"/>
      <c r="U588" s="531"/>
      <c r="V588" s="531"/>
      <c r="W588" s="531"/>
      <c r="X588" s="531"/>
      <c r="Y588" s="531"/>
      <c r="Z588" s="531"/>
    </row>
    <row r="589" ht="14.25" customHeight="1">
      <c r="A589" s="531"/>
      <c r="B589" s="531"/>
      <c r="C589" s="531"/>
      <c r="D589" s="531"/>
      <c r="E589" s="724"/>
      <c r="F589" s="531"/>
      <c r="G589" s="531"/>
      <c r="H589" s="531"/>
      <c r="I589" s="531"/>
      <c r="J589" s="531"/>
      <c r="K589" s="531"/>
      <c r="L589" s="531"/>
      <c r="M589" s="531"/>
      <c r="N589" s="531"/>
      <c r="O589" s="531"/>
      <c r="P589" s="531"/>
      <c r="Q589" s="531"/>
      <c r="R589" s="531"/>
      <c r="S589" s="531"/>
      <c r="T589" s="531"/>
      <c r="U589" s="531"/>
      <c r="V589" s="531"/>
      <c r="W589" s="531"/>
      <c r="X589" s="531"/>
      <c r="Y589" s="531"/>
      <c r="Z589" s="531"/>
    </row>
    <row r="590" ht="14.25" customHeight="1">
      <c r="A590" s="531"/>
      <c r="B590" s="531"/>
      <c r="C590" s="531"/>
      <c r="D590" s="531"/>
      <c r="E590" s="724"/>
      <c r="F590" s="531"/>
      <c r="G590" s="531"/>
      <c r="H590" s="531"/>
      <c r="I590" s="531"/>
      <c r="J590" s="531"/>
      <c r="K590" s="531"/>
      <c r="L590" s="531"/>
      <c r="M590" s="531"/>
      <c r="N590" s="531"/>
      <c r="O590" s="531"/>
      <c r="P590" s="531"/>
      <c r="Q590" s="531"/>
      <c r="R590" s="531"/>
      <c r="S590" s="531"/>
      <c r="T590" s="531"/>
      <c r="U590" s="531"/>
      <c r="V590" s="531"/>
      <c r="W590" s="531"/>
      <c r="X590" s="531"/>
      <c r="Y590" s="531"/>
      <c r="Z590" s="531"/>
    </row>
    <row r="591" ht="14.25" customHeight="1">
      <c r="A591" s="531"/>
      <c r="B591" s="531"/>
      <c r="C591" s="531"/>
      <c r="D591" s="531"/>
      <c r="E591" s="724"/>
      <c r="F591" s="531"/>
      <c r="G591" s="531"/>
      <c r="H591" s="531"/>
      <c r="I591" s="531"/>
      <c r="J591" s="531"/>
      <c r="K591" s="531"/>
      <c r="L591" s="531"/>
      <c r="M591" s="531"/>
      <c r="N591" s="531"/>
      <c r="O591" s="531"/>
      <c r="P591" s="531"/>
      <c r="Q591" s="531"/>
      <c r="R591" s="531"/>
      <c r="S591" s="531"/>
      <c r="T591" s="531"/>
      <c r="U591" s="531"/>
      <c r="V591" s="531"/>
      <c r="W591" s="531"/>
      <c r="X591" s="531"/>
      <c r="Y591" s="531"/>
      <c r="Z591" s="531"/>
    </row>
    <row r="592" ht="14.25" customHeight="1">
      <c r="A592" s="531"/>
      <c r="B592" s="531"/>
      <c r="C592" s="531"/>
      <c r="D592" s="531"/>
      <c r="E592" s="724"/>
      <c r="F592" s="531"/>
      <c r="G592" s="531"/>
      <c r="H592" s="531"/>
      <c r="I592" s="531"/>
      <c r="J592" s="531"/>
      <c r="K592" s="531"/>
      <c r="L592" s="531"/>
      <c r="M592" s="531"/>
      <c r="N592" s="531"/>
      <c r="O592" s="531"/>
      <c r="P592" s="531"/>
      <c r="Q592" s="531"/>
      <c r="R592" s="531"/>
      <c r="S592" s="531"/>
      <c r="T592" s="531"/>
      <c r="U592" s="531"/>
      <c r="V592" s="531"/>
      <c r="W592" s="531"/>
      <c r="X592" s="531"/>
      <c r="Y592" s="531"/>
      <c r="Z592" s="531"/>
    </row>
    <row r="593" ht="14.25" customHeight="1">
      <c r="A593" s="531"/>
      <c r="B593" s="531"/>
      <c r="C593" s="531"/>
      <c r="D593" s="531"/>
      <c r="E593" s="724"/>
      <c r="F593" s="531"/>
      <c r="G593" s="531"/>
      <c r="H593" s="531"/>
      <c r="I593" s="531"/>
      <c r="J593" s="531"/>
      <c r="K593" s="531"/>
      <c r="L593" s="531"/>
      <c r="M593" s="531"/>
      <c r="N593" s="531"/>
      <c r="O593" s="531"/>
      <c r="P593" s="531"/>
      <c r="Q593" s="531"/>
      <c r="R593" s="531"/>
      <c r="S593" s="531"/>
      <c r="T593" s="531"/>
      <c r="U593" s="531"/>
      <c r="V593" s="531"/>
      <c r="W593" s="531"/>
      <c r="X593" s="531"/>
      <c r="Y593" s="531"/>
      <c r="Z593" s="531"/>
    </row>
    <row r="594" ht="14.25" customHeight="1">
      <c r="A594" s="531"/>
      <c r="B594" s="531"/>
      <c r="C594" s="531"/>
      <c r="D594" s="531"/>
      <c r="E594" s="724"/>
      <c r="F594" s="531"/>
      <c r="G594" s="531"/>
      <c r="H594" s="531"/>
      <c r="I594" s="531"/>
      <c r="J594" s="531"/>
      <c r="K594" s="531"/>
      <c r="L594" s="531"/>
      <c r="M594" s="531"/>
      <c r="N594" s="531"/>
      <c r="O594" s="531"/>
      <c r="P594" s="531"/>
      <c r="Q594" s="531"/>
      <c r="R594" s="531"/>
      <c r="S594" s="531"/>
      <c r="T594" s="531"/>
      <c r="U594" s="531"/>
      <c r="V594" s="531"/>
      <c r="W594" s="531"/>
      <c r="X594" s="531"/>
      <c r="Y594" s="531"/>
      <c r="Z594" s="531"/>
    </row>
    <row r="595" ht="14.25" customHeight="1">
      <c r="A595" s="531"/>
      <c r="B595" s="531"/>
      <c r="C595" s="531"/>
      <c r="D595" s="531"/>
      <c r="E595" s="724"/>
      <c r="F595" s="531"/>
      <c r="G595" s="531"/>
      <c r="H595" s="531"/>
      <c r="I595" s="531"/>
      <c r="J595" s="531"/>
      <c r="K595" s="531"/>
      <c r="L595" s="531"/>
      <c r="M595" s="531"/>
      <c r="N595" s="531"/>
      <c r="O595" s="531"/>
      <c r="P595" s="531"/>
      <c r="Q595" s="531"/>
      <c r="R595" s="531"/>
      <c r="S595" s="531"/>
      <c r="T595" s="531"/>
      <c r="U595" s="531"/>
      <c r="V595" s="531"/>
      <c r="W595" s="531"/>
      <c r="X595" s="531"/>
      <c r="Y595" s="531"/>
      <c r="Z595" s="531"/>
    </row>
    <row r="596" ht="14.25" customHeight="1">
      <c r="A596" s="531"/>
      <c r="B596" s="531"/>
      <c r="C596" s="531"/>
      <c r="D596" s="531"/>
      <c r="E596" s="724"/>
      <c r="F596" s="531"/>
      <c r="G596" s="531"/>
      <c r="H596" s="531"/>
      <c r="I596" s="531"/>
      <c r="J596" s="531"/>
      <c r="K596" s="531"/>
      <c r="L596" s="531"/>
      <c r="M596" s="531"/>
      <c r="N596" s="531"/>
      <c r="O596" s="531"/>
      <c r="P596" s="531"/>
      <c r="Q596" s="531"/>
      <c r="R596" s="531"/>
      <c r="S596" s="531"/>
      <c r="T596" s="531"/>
      <c r="U596" s="531"/>
      <c r="V596" s="531"/>
      <c r="W596" s="531"/>
      <c r="X596" s="531"/>
      <c r="Y596" s="531"/>
      <c r="Z596" s="531"/>
    </row>
    <row r="597" ht="14.25" customHeight="1">
      <c r="A597" s="531"/>
      <c r="B597" s="531"/>
      <c r="C597" s="531"/>
      <c r="D597" s="531"/>
      <c r="E597" s="724"/>
      <c r="F597" s="531"/>
      <c r="G597" s="531"/>
      <c r="H597" s="531"/>
      <c r="I597" s="531"/>
      <c r="J597" s="531"/>
      <c r="K597" s="531"/>
      <c r="L597" s="531"/>
      <c r="M597" s="531"/>
      <c r="N597" s="531"/>
      <c r="O597" s="531"/>
      <c r="P597" s="531"/>
      <c r="Q597" s="531"/>
      <c r="R597" s="531"/>
      <c r="S597" s="531"/>
      <c r="T597" s="531"/>
      <c r="U597" s="531"/>
      <c r="V597" s="531"/>
      <c r="W597" s="531"/>
      <c r="X597" s="531"/>
      <c r="Y597" s="531"/>
      <c r="Z597" s="531"/>
    </row>
    <row r="598" ht="14.25" customHeight="1">
      <c r="A598" s="531"/>
      <c r="B598" s="531"/>
      <c r="C598" s="531"/>
      <c r="D598" s="531"/>
      <c r="E598" s="724"/>
      <c r="F598" s="531"/>
      <c r="G598" s="531"/>
      <c r="H598" s="531"/>
      <c r="I598" s="531"/>
      <c r="J598" s="531"/>
      <c r="K598" s="531"/>
      <c r="L598" s="531"/>
      <c r="M598" s="531"/>
      <c r="N598" s="531"/>
      <c r="O598" s="531"/>
      <c r="P598" s="531"/>
      <c r="Q598" s="531"/>
      <c r="R598" s="531"/>
      <c r="S598" s="531"/>
      <c r="T598" s="531"/>
      <c r="U598" s="531"/>
      <c r="V598" s="531"/>
      <c r="W598" s="531"/>
      <c r="X598" s="531"/>
      <c r="Y598" s="531"/>
      <c r="Z598" s="531"/>
    </row>
    <row r="599" ht="14.25" customHeight="1">
      <c r="A599" s="531"/>
      <c r="B599" s="531"/>
      <c r="C599" s="531"/>
      <c r="D599" s="531"/>
      <c r="E599" s="724"/>
      <c r="F599" s="531"/>
      <c r="G599" s="531"/>
      <c r="H599" s="531"/>
      <c r="I599" s="531"/>
      <c r="J599" s="531"/>
      <c r="K599" s="531"/>
      <c r="L599" s="531"/>
      <c r="M599" s="531"/>
      <c r="N599" s="531"/>
      <c r="O599" s="531"/>
      <c r="P599" s="531"/>
      <c r="Q599" s="531"/>
      <c r="R599" s="531"/>
      <c r="S599" s="531"/>
      <c r="T599" s="531"/>
      <c r="U599" s="531"/>
      <c r="V599" s="531"/>
      <c r="W599" s="531"/>
      <c r="X599" s="531"/>
      <c r="Y599" s="531"/>
      <c r="Z599" s="531"/>
    </row>
    <row r="600" ht="14.25" customHeight="1">
      <c r="A600" s="531"/>
      <c r="B600" s="531"/>
      <c r="C600" s="531"/>
      <c r="D600" s="531"/>
      <c r="E600" s="724"/>
      <c r="F600" s="531"/>
      <c r="G600" s="531"/>
      <c r="H600" s="531"/>
      <c r="I600" s="531"/>
      <c r="J600" s="531"/>
      <c r="K600" s="531"/>
      <c r="L600" s="531"/>
      <c r="M600" s="531"/>
      <c r="N600" s="531"/>
      <c r="O600" s="531"/>
      <c r="P600" s="531"/>
      <c r="Q600" s="531"/>
      <c r="R600" s="531"/>
      <c r="S600" s="531"/>
      <c r="T600" s="531"/>
      <c r="U600" s="531"/>
      <c r="V600" s="531"/>
      <c r="W600" s="531"/>
      <c r="X600" s="531"/>
      <c r="Y600" s="531"/>
      <c r="Z600" s="531"/>
    </row>
    <row r="601" ht="14.25" customHeight="1">
      <c r="A601" s="531"/>
      <c r="B601" s="531"/>
      <c r="C601" s="531"/>
      <c r="D601" s="531"/>
      <c r="E601" s="724"/>
      <c r="F601" s="531"/>
      <c r="G601" s="531"/>
      <c r="H601" s="531"/>
      <c r="I601" s="531"/>
      <c r="J601" s="531"/>
      <c r="K601" s="531"/>
      <c r="L601" s="531"/>
      <c r="M601" s="531"/>
      <c r="N601" s="531"/>
      <c r="O601" s="531"/>
      <c r="P601" s="531"/>
      <c r="Q601" s="531"/>
      <c r="R601" s="531"/>
      <c r="S601" s="531"/>
      <c r="T601" s="531"/>
      <c r="U601" s="531"/>
      <c r="V601" s="531"/>
      <c r="W601" s="531"/>
      <c r="X601" s="531"/>
      <c r="Y601" s="531"/>
      <c r="Z601" s="531"/>
    </row>
    <row r="602" ht="14.25" customHeight="1">
      <c r="A602" s="531"/>
      <c r="B602" s="531"/>
      <c r="C602" s="531"/>
      <c r="D602" s="531"/>
      <c r="E602" s="724"/>
      <c r="F602" s="531"/>
      <c r="G602" s="531"/>
      <c r="H602" s="531"/>
      <c r="I602" s="531"/>
      <c r="J602" s="531"/>
      <c r="K602" s="531"/>
      <c r="L602" s="531"/>
      <c r="M602" s="531"/>
      <c r="N602" s="531"/>
      <c r="O602" s="531"/>
      <c r="P602" s="531"/>
      <c r="Q602" s="531"/>
      <c r="R602" s="531"/>
      <c r="S602" s="531"/>
      <c r="T602" s="531"/>
      <c r="U602" s="531"/>
      <c r="V602" s="531"/>
      <c r="W602" s="531"/>
      <c r="X602" s="531"/>
      <c r="Y602" s="531"/>
      <c r="Z602" s="531"/>
    </row>
    <row r="603" ht="14.25" customHeight="1">
      <c r="A603" s="531"/>
      <c r="B603" s="531"/>
      <c r="C603" s="531"/>
      <c r="D603" s="531"/>
      <c r="E603" s="724"/>
      <c r="F603" s="531"/>
      <c r="G603" s="531"/>
      <c r="H603" s="531"/>
      <c r="I603" s="531"/>
      <c r="J603" s="531"/>
      <c r="K603" s="531"/>
      <c r="L603" s="531"/>
      <c r="M603" s="531"/>
      <c r="N603" s="531"/>
      <c r="O603" s="531"/>
      <c r="P603" s="531"/>
      <c r="Q603" s="531"/>
      <c r="R603" s="531"/>
      <c r="S603" s="531"/>
      <c r="T603" s="531"/>
      <c r="U603" s="531"/>
      <c r="V603" s="531"/>
      <c r="W603" s="531"/>
      <c r="X603" s="531"/>
      <c r="Y603" s="531"/>
      <c r="Z603" s="531"/>
    </row>
    <row r="604" ht="14.25" customHeight="1">
      <c r="A604" s="531"/>
      <c r="B604" s="531"/>
      <c r="C604" s="531"/>
      <c r="D604" s="531"/>
      <c r="E604" s="724"/>
      <c r="F604" s="531"/>
      <c r="G604" s="531"/>
      <c r="H604" s="531"/>
      <c r="I604" s="531"/>
      <c r="J604" s="531"/>
      <c r="K604" s="531"/>
      <c r="L604" s="531"/>
      <c r="M604" s="531"/>
      <c r="N604" s="531"/>
      <c r="O604" s="531"/>
      <c r="P604" s="531"/>
      <c r="Q604" s="531"/>
      <c r="R604" s="531"/>
      <c r="S604" s="531"/>
      <c r="T604" s="531"/>
      <c r="U604" s="531"/>
      <c r="V604" s="531"/>
      <c r="W604" s="531"/>
      <c r="X604" s="531"/>
      <c r="Y604" s="531"/>
      <c r="Z604" s="531"/>
    </row>
    <row r="605" ht="14.25" customHeight="1">
      <c r="A605" s="531"/>
      <c r="B605" s="531"/>
      <c r="C605" s="531"/>
      <c r="D605" s="531"/>
      <c r="E605" s="724"/>
      <c r="F605" s="531"/>
      <c r="G605" s="531"/>
      <c r="H605" s="531"/>
      <c r="I605" s="531"/>
      <c r="J605" s="531"/>
      <c r="K605" s="531"/>
      <c r="L605" s="531"/>
      <c r="M605" s="531"/>
      <c r="N605" s="531"/>
      <c r="O605" s="531"/>
      <c r="P605" s="531"/>
      <c r="Q605" s="531"/>
      <c r="R605" s="531"/>
      <c r="S605" s="531"/>
      <c r="T605" s="531"/>
      <c r="U605" s="531"/>
      <c r="V605" s="531"/>
      <c r="W605" s="531"/>
      <c r="X605" s="531"/>
      <c r="Y605" s="531"/>
      <c r="Z605" s="531"/>
    </row>
    <row r="606" ht="14.25" customHeight="1">
      <c r="A606" s="531"/>
      <c r="B606" s="531"/>
      <c r="C606" s="531"/>
      <c r="D606" s="531"/>
      <c r="E606" s="724"/>
      <c r="F606" s="531"/>
      <c r="G606" s="531"/>
      <c r="H606" s="531"/>
      <c r="I606" s="531"/>
      <c r="J606" s="531"/>
      <c r="K606" s="531"/>
      <c r="L606" s="531"/>
      <c r="M606" s="531"/>
      <c r="N606" s="531"/>
      <c r="O606" s="531"/>
      <c r="P606" s="531"/>
      <c r="Q606" s="531"/>
      <c r="R606" s="531"/>
      <c r="S606" s="531"/>
      <c r="T606" s="531"/>
      <c r="U606" s="531"/>
      <c r="V606" s="531"/>
      <c r="W606" s="531"/>
      <c r="X606" s="531"/>
      <c r="Y606" s="531"/>
      <c r="Z606" s="531"/>
    </row>
    <row r="607" ht="14.25" customHeight="1">
      <c r="A607" s="531"/>
      <c r="B607" s="531"/>
      <c r="C607" s="531"/>
      <c r="D607" s="531"/>
      <c r="E607" s="724"/>
      <c r="F607" s="531"/>
      <c r="G607" s="531"/>
      <c r="H607" s="531"/>
      <c r="I607" s="531"/>
      <c r="J607" s="531"/>
      <c r="K607" s="531"/>
      <c r="L607" s="531"/>
      <c r="M607" s="531"/>
      <c r="N607" s="531"/>
      <c r="O607" s="531"/>
      <c r="P607" s="531"/>
      <c r="Q607" s="531"/>
      <c r="R607" s="531"/>
      <c r="S607" s="531"/>
      <c r="T607" s="531"/>
      <c r="U607" s="531"/>
      <c r="V607" s="531"/>
      <c r="W607" s="531"/>
      <c r="X607" s="531"/>
      <c r="Y607" s="531"/>
      <c r="Z607" s="531"/>
    </row>
    <row r="608" ht="14.25" customHeight="1">
      <c r="A608" s="531"/>
      <c r="B608" s="531"/>
      <c r="C608" s="531"/>
      <c r="D608" s="531"/>
      <c r="E608" s="724"/>
      <c r="F608" s="531"/>
      <c r="G608" s="531"/>
      <c r="H608" s="531"/>
      <c r="I608" s="531"/>
      <c r="J608" s="531"/>
      <c r="K608" s="531"/>
      <c r="L608" s="531"/>
      <c r="M608" s="531"/>
      <c r="N608" s="531"/>
      <c r="O608" s="531"/>
      <c r="P608" s="531"/>
      <c r="Q608" s="531"/>
      <c r="R608" s="531"/>
      <c r="S608" s="531"/>
      <c r="T608" s="531"/>
      <c r="U608" s="531"/>
      <c r="V608" s="531"/>
      <c r="W608" s="531"/>
      <c r="X608" s="531"/>
      <c r="Y608" s="531"/>
      <c r="Z608" s="531"/>
    </row>
    <row r="609" ht="14.25" customHeight="1">
      <c r="A609" s="531"/>
      <c r="B609" s="531"/>
      <c r="C609" s="531"/>
      <c r="D609" s="531"/>
      <c r="E609" s="724"/>
      <c r="F609" s="531"/>
      <c r="G609" s="531"/>
      <c r="H609" s="531"/>
      <c r="I609" s="531"/>
      <c r="J609" s="531"/>
      <c r="K609" s="531"/>
      <c r="L609" s="531"/>
      <c r="M609" s="531"/>
      <c r="N609" s="531"/>
      <c r="O609" s="531"/>
      <c r="P609" s="531"/>
      <c r="Q609" s="531"/>
      <c r="R609" s="531"/>
      <c r="S609" s="531"/>
      <c r="T609" s="531"/>
      <c r="U609" s="531"/>
      <c r="V609" s="531"/>
      <c r="W609" s="531"/>
      <c r="X609" s="531"/>
      <c r="Y609" s="531"/>
      <c r="Z609" s="531"/>
    </row>
    <row r="610" ht="14.25" customHeight="1">
      <c r="A610" s="531"/>
      <c r="B610" s="531"/>
      <c r="C610" s="531"/>
      <c r="D610" s="531"/>
      <c r="E610" s="724"/>
      <c r="F610" s="531"/>
      <c r="G610" s="531"/>
      <c r="H610" s="531"/>
      <c r="I610" s="531"/>
      <c r="J610" s="531"/>
      <c r="K610" s="531"/>
      <c r="L610" s="531"/>
      <c r="M610" s="531"/>
      <c r="N610" s="531"/>
      <c r="O610" s="531"/>
      <c r="P610" s="531"/>
      <c r="Q610" s="531"/>
      <c r="R610" s="531"/>
      <c r="S610" s="531"/>
      <c r="T610" s="531"/>
      <c r="U610" s="531"/>
      <c r="V610" s="531"/>
      <c r="W610" s="531"/>
      <c r="X610" s="531"/>
      <c r="Y610" s="531"/>
      <c r="Z610" s="531"/>
    </row>
    <row r="611" ht="14.25" customHeight="1">
      <c r="A611" s="531"/>
      <c r="B611" s="531"/>
      <c r="C611" s="531"/>
      <c r="D611" s="531"/>
      <c r="E611" s="724"/>
      <c r="F611" s="531"/>
      <c r="G611" s="531"/>
      <c r="H611" s="531"/>
      <c r="I611" s="531"/>
      <c r="J611" s="531"/>
      <c r="K611" s="531"/>
      <c r="L611" s="531"/>
      <c r="M611" s="531"/>
      <c r="N611" s="531"/>
      <c r="O611" s="531"/>
      <c r="P611" s="531"/>
      <c r="Q611" s="531"/>
      <c r="R611" s="531"/>
      <c r="S611" s="531"/>
      <c r="T611" s="531"/>
      <c r="U611" s="531"/>
      <c r="V611" s="531"/>
      <c r="W611" s="531"/>
      <c r="X611" s="531"/>
      <c r="Y611" s="531"/>
      <c r="Z611" s="531"/>
    </row>
    <row r="612" ht="14.25" customHeight="1">
      <c r="A612" s="531"/>
      <c r="B612" s="531"/>
      <c r="C612" s="531"/>
      <c r="D612" s="531"/>
      <c r="E612" s="724"/>
      <c r="F612" s="531"/>
      <c r="G612" s="531"/>
      <c r="H612" s="531"/>
      <c r="I612" s="531"/>
      <c r="J612" s="531"/>
      <c r="K612" s="531"/>
      <c r="L612" s="531"/>
      <c r="M612" s="531"/>
      <c r="N612" s="531"/>
      <c r="O612" s="531"/>
      <c r="P612" s="531"/>
      <c r="Q612" s="531"/>
      <c r="R612" s="531"/>
      <c r="S612" s="531"/>
      <c r="T612" s="531"/>
      <c r="U612" s="531"/>
      <c r="V612" s="531"/>
      <c r="W612" s="531"/>
      <c r="X612" s="531"/>
      <c r="Y612" s="531"/>
      <c r="Z612" s="531"/>
    </row>
    <row r="613" ht="14.25" customHeight="1">
      <c r="A613" s="531"/>
      <c r="B613" s="531"/>
      <c r="C613" s="531"/>
      <c r="D613" s="531"/>
      <c r="E613" s="724"/>
      <c r="F613" s="531"/>
      <c r="G613" s="531"/>
      <c r="H613" s="531"/>
      <c r="I613" s="531"/>
      <c r="J613" s="531"/>
      <c r="K613" s="531"/>
      <c r="L613" s="531"/>
      <c r="M613" s="531"/>
      <c r="N613" s="531"/>
      <c r="O613" s="531"/>
      <c r="P613" s="531"/>
      <c r="Q613" s="531"/>
      <c r="R613" s="531"/>
      <c r="S613" s="531"/>
      <c r="T613" s="531"/>
      <c r="U613" s="531"/>
      <c r="V613" s="531"/>
      <c r="W613" s="531"/>
      <c r="X613" s="531"/>
      <c r="Y613" s="531"/>
      <c r="Z613" s="531"/>
    </row>
    <row r="614" ht="14.25" customHeight="1">
      <c r="A614" s="531"/>
      <c r="B614" s="531"/>
      <c r="C614" s="531"/>
      <c r="D614" s="531"/>
      <c r="E614" s="724"/>
      <c r="F614" s="531"/>
      <c r="G614" s="531"/>
      <c r="H614" s="531"/>
      <c r="I614" s="531"/>
      <c r="J614" s="531"/>
      <c r="K614" s="531"/>
      <c r="L614" s="531"/>
      <c r="M614" s="531"/>
      <c r="N614" s="531"/>
      <c r="O614" s="531"/>
      <c r="P614" s="531"/>
      <c r="Q614" s="531"/>
      <c r="R614" s="531"/>
      <c r="S614" s="531"/>
      <c r="T614" s="531"/>
      <c r="U614" s="531"/>
      <c r="V614" s="531"/>
      <c r="W614" s="531"/>
      <c r="X614" s="531"/>
      <c r="Y614" s="531"/>
      <c r="Z614" s="531"/>
    </row>
    <row r="615" ht="14.25" customHeight="1">
      <c r="A615" s="531"/>
      <c r="B615" s="531"/>
      <c r="C615" s="531"/>
      <c r="D615" s="531"/>
      <c r="E615" s="724"/>
      <c r="F615" s="531"/>
      <c r="G615" s="531"/>
      <c r="H615" s="531"/>
      <c r="I615" s="531"/>
      <c r="J615" s="531"/>
      <c r="K615" s="531"/>
      <c r="L615" s="531"/>
      <c r="M615" s="531"/>
      <c r="N615" s="531"/>
      <c r="O615" s="531"/>
      <c r="P615" s="531"/>
      <c r="Q615" s="531"/>
      <c r="R615" s="531"/>
      <c r="S615" s="531"/>
      <c r="T615" s="531"/>
      <c r="U615" s="531"/>
      <c r="V615" s="531"/>
      <c r="W615" s="531"/>
      <c r="X615" s="531"/>
      <c r="Y615" s="531"/>
      <c r="Z615" s="531"/>
    </row>
    <row r="616" ht="14.25" customHeight="1">
      <c r="A616" s="531"/>
      <c r="B616" s="531"/>
      <c r="C616" s="531"/>
      <c r="D616" s="531"/>
      <c r="E616" s="724"/>
      <c r="F616" s="531"/>
      <c r="G616" s="531"/>
      <c r="H616" s="531"/>
      <c r="I616" s="531"/>
      <c r="J616" s="531"/>
      <c r="K616" s="531"/>
      <c r="L616" s="531"/>
      <c r="M616" s="531"/>
      <c r="N616" s="531"/>
      <c r="O616" s="531"/>
      <c r="P616" s="531"/>
      <c r="Q616" s="531"/>
      <c r="R616" s="531"/>
      <c r="S616" s="531"/>
      <c r="T616" s="531"/>
      <c r="U616" s="531"/>
      <c r="V616" s="531"/>
      <c r="W616" s="531"/>
      <c r="X616" s="531"/>
      <c r="Y616" s="531"/>
      <c r="Z616" s="531"/>
    </row>
    <row r="617" ht="14.25" customHeight="1">
      <c r="A617" s="531"/>
      <c r="B617" s="531"/>
      <c r="C617" s="531"/>
      <c r="D617" s="531"/>
      <c r="E617" s="724"/>
      <c r="F617" s="531"/>
      <c r="G617" s="531"/>
      <c r="H617" s="531"/>
      <c r="I617" s="531"/>
      <c r="J617" s="531"/>
      <c r="K617" s="531"/>
      <c r="L617" s="531"/>
      <c r="M617" s="531"/>
      <c r="N617" s="531"/>
      <c r="O617" s="531"/>
      <c r="P617" s="531"/>
      <c r="Q617" s="531"/>
      <c r="R617" s="531"/>
      <c r="S617" s="531"/>
      <c r="T617" s="531"/>
      <c r="U617" s="531"/>
      <c r="V617" s="531"/>
      <c r="W617" s="531"/>
      <c r="X617" s="531"/>
      <c r="Y617" s="531"/>
      <c r="Z617" s="531"/>
    </row>
    <row r="618" ht="14.25" customHeight="1">
      <c r="A618" s="531"/>
      <c r="B618" s="531"/>
      <c r="C618" s="531"/>
      <c r="D618" s="531"/>
      <c r="E618" s="724"/>
      <c r="F618" s="531"/>
      <c r="G618" s="531"/>
      <c r="H618" s="531"/>
      <c r="I618" s="531"/>
      <c r="J618" s="531"/>
      <c r="K618" s="531"/>
      <c r="L618" s="531"/>
      <c r="M618" s="531"/>
      <c r="N618" s="531"/>
      <c r="O618" s="531"/>
      <c r="P618" s="531"/>
      <c r="Q618" s="531"/>
      <c r="R618" s="531"/>
      <c r="S618" s="531"/>
      <c r="T618" s="531"/>
      <c r="U618" s="531"/>
      <c r="V618" s="531"/>
      <c r="W618" s="531"/>
      <c r="X618" s="531"/>
      <c r="Y618" s="531"/>
      <c r="Z618" s="531"/>
    </row>
    <row r="619" ht="14.25" customHeight="1">
      <c r="A619" s="531"/>
      <c r="B619" s="531"/>
      <c r="C619" s="531"/>
      <c r="D619" s="531"/>
      <c r="E619" s="724"/>
      <c r="F619" s="531"/>
      <c r="G619" s="531"/>
      <c r="H619" s="531"/>
      <c r="I619" s="531"/>
      <c r="J619" s="531"/>
      <c r="K619" s="531"/>
      <c r="L619" s="531"/>
      <c r="M619" s="531"/>
      <c r="N619" s="531"/>
      <c r="O619" s="531"/>
      <c r="P619" s="531"/>
      <c r="Q619" s="531"/>
      <c r="R619" s="531"/>
      <c r="S619" s="531"/>
      <c r="T619" s="531"/>
      <c r="U619" s="531"/>
      <c r="V619" s="531"/>
      <c r="W619" s="531"/>
      <c r="X619" s="531"/>
      <c r="Y619" s="531"/>
      <c r="Z619" s="531"/>
    </row>
    <row r="620" ht="14.25" customHeight="1">
      <c r="A620" s="531"/>
      <c r="B620" s="531"/>
      <c r="C620" s="531"/>
      <c r="D620" s="531"/>
      <c r="E620" s="724"/>
      <c r="F620" s="531"/>
      <c r="G620" s="531"/>
      <c r="H620" s="531"/>
      <c r="I620" s="531"/>
      <c r="J620" s="531"/>
      <c r="K620" s="531"/>
      <c r="L620" s="531"/>
      <c r="M620" s="531"/>
      <c r="N620" s="531"/>
      <c r="O620" s="531"/>
      <c r="P620" s="531"/>
      <c r="Q620" s="531"/>
      <c r="R620" s="531"/>
      <c r="S620" s="531"/>
      <c r="T620" s="531"/>
      <c r="U620" s="531"/>
      <c r="V620" s="531"/>
      <c r="W620" s="531"/>
      <c r="X620" s="531"/>
      <c r="Y620" s="531"/>
      <c r="Z620" s="531"/>
    </row>
    <row r="621" ht="14.25" customHeight="1">
      <c r="A621" s="531"/>
      <c r="B621" s="531"/>
      <c r="C621" s="531"/>
      <c r="D621" s="531"/>
      <c r="E621" s="724"/>
      <c r="F621" s="531"/>
      <c r="G621" s="531"/>
      <c r="H621" s="531"/>
      <c r="I621" s="531"/>
      <c r="J621" s="531"/>
      <c r="K621" s="531"/>
      <c r="L621" s="531"/>
      <c r="M621" s="531"/>
      <c r="N621" s="531"/>
      <c r="O621" s="531"/>
      <c r="P621" s="531"/>
      <c r="Q621" s="531"/>
      <c r="R621" s="531"/>
      <c r="S621" s="531"/>
      <c r="T621" s="531"/>
      <c r="U621" s="531"/>
      <c r="V621" s="531"/>
      <c r="W621" s="531"/>
      <c r="X621" s="531"/>
      <c r="Y621" s="531"/>
      <c r="Z621" s="531"/>
    </row>
    <row r="622" ht="14.25" customHeight="1">
      <c r="A622" s="531"/>
      <c r="B622" s="531"/>
      <c r="C622" s="531"/>
      <c r="D622" s="531"/>
      <c r="E622" s="724"/>
      <c r="F622" s="531"/>
      <c r="G622" s="531"/>
      <c r="H622" s="531"/>
      <c r="I622" s="531"/>
      <c r="J622" s="531"/>
      <c r="K622" s="531"/>
      <c r="L622" s="531"/>
      <c r="M622" s="531"/>
      <c r="N622" s="531"/>
      <c r="O622" s="531"/>
      <c r="P622" s="531"/>
      <c r="Q622" s="531"/>
      <c r="R622" s="531"/>
      <c r="S622" s="531"/>
      <c r="T622" s="531"/>
      <c r="U622" s="531"/>
      <c r="V622" s="531"/>
      <c r="W622" s="531"/>
      <c r="X622" s="531"/>
      <c r="Y622" s="531"/>
      <c r="Z622" s="531"/>
    </row>
    <row r="623" ht="14.25" customHeight="1">
      <c r="A623" s="531"/>
      <c r="B623" s="531"/>
      <c r="C623" s="531"/>
      <c r="D623" s="531"/>
      <c r="E623" s="724"/>
      <c r="F623" s="531"/>
      <c r="G623" s="531"/>
      <c r="H623" s="531"/>
      <c r="I623" s="531"/>
      <c r="J623" s="531"/>
      <c r="K623" s="531"/>
      <c r="L623" s="531"/>
      <c r="M623" s="531"/>
      <c r="N623" s="531"/>
      <c r="O623" s="531"/>
      <c r="P623" s="531"/>
      <c r="Q623" s="531"/>
      <c r="R623" s="531"/>
      <c r="S623" s="531"/>
      <c r="T623" s="531"/>
      <c r="U623" s="531"/>
      <c r="V623" s="531"/>
      <c r="W623" s="531"/>
      <c r="X623" s="531"/>
      <c r="Y623" s="531"/>
      <c r="Z623" s="531"/>
    </row>
    <row r="624" ht="14.25" customHeight="1">
      <c r="A624" s="531"/>
      <c r="B624" s="531"/>
      <c r="C624" s="531"/>
      <c r="D624" s="531"/>
      <c r="E624" s="724"/>
      <c r="F624" s="531"/>
      <c r="G624" s="531"/>
      <c r="H624" s="531"/>
      <c r="I624" s="531"/>
      <c r="J624" s="531"/>
      <c r="K624" s="531"/>
      <c r="L624" s="531"/>
      <c r="M624" s="531"/>
      <c r="N624" s="531"/>
      <c r="O624" s="531"/>
      <c r="P624" s="531"/>
      <c r="Q624" s="531"/>
      <c r="R624" s="531"/>
      <c r="S624" s="531"/>
      <c r="T624" s="531"/>
      <c r="U624" s="531"/>
      <c r="V624" s="531"/>
      <c r="W624" s="531"/>
      <c r="X624" s="531"/>
      <c r="Y624" s="531"/>
      <c r="Z624" s="531"/>
    </row>
    <row r="625" ht="14.25" customHeight="1">
      <c r="A625" s="531"/>
      <c r="B625" s="531"/>
      <c r="C625" s="531"/>
      <c r="D625" s="531"/>
      <c r="E625" s="724"/>
      <c r="F625" s="531"/>
      <c r="G625" s="531"/>
      <c r="H625" s="531"/>
      <c r="I625" s="531"/>
      <c r="J625" s="531"/>
      <c r="K625" s="531"/>
      <c r="L625" s="531"/>
      <c r="M625" s="531"/>
      <c r="N625" s="531"/>
      <c r="O625" s="531"/>
      <c r="P625" s="531"/>
      <c r="Q625" s="531"/>
      <c r="R625" s="531"/>
      <c r="S625" s="531"/>
      <c r="T625" s="531"/>
      <c r="U625" s="531"/>
      <c r="V625" s="531"/>
      <c r="W625" s="531"/>
      <c r="X625" s="531"/>
      <c r="Y625" s="531"/>
      <c r="Z625" s="531"/>
    </row>
    <row r="626" ht="14.25" customHeight="1">
      <c r="A626" s="531"/>
      <c r="B626" s="531"/>
      <c r="C626" s="531"/>
      <c r="D626" s="531"/>
      <c r="E626" s="724"/>
      <c r="F626" s="531"/>
      <c r="G626" s="531"/>
      <c r="H626" s="531"/>
      <c r="I626" s="531"/>
      <c r="J626" s="531"/>
      <c r="K626" s="531"/>
      <c r="L626" s="531"/>
      <c r="M626" s="531"/>
      <c r="N626" s="531"/>
      <c r="O626" s="531"/>
      <c r="P626" s="531"/>
      <c r="Q626" s="531"/>
      <c r="R626" s="531"/>
      <c r="S626" s="531"/>
      <c r="T626" s="531"/>
      <c r="U626" s="531"/>
      <c r="V626" s="531"/>
      <c r="W626" s="531"/>
      <c r="X626" s="531"/>
      <c r="Y626" s="531"/>
      <c r="Z626" s="531"/>
    </row>
    <row r="627" ht="14.25" customHeight="1">
      <c r="A627" s="531"/>
      <c r="B627" s="531"/>
      <c r="C627" s="531"/>
      <c r="D627" s="531"/>
      <c r="E627" s="724"/>
      <c r="F627" s="531"/>
      <c r="G627" s="531"/>
      <c r="H627" s="531"/>
      <c r="I627" s="531"/>
      <c r="J627" s="531"/>
      <c r="K627" s="531"/>
      <c r="L627" s="531"/>
      <c r="M627" s="531"/>
      <c r="N627" s="531"/>
      <c r="O627" s="531"/>
      <c r="P627" s="531"/>
      <c r="Q627" s="531"/>
      <c r="R627" s="531"/>
      <c r="S627" s="531"/>
      <c r="T627" s="531"/>
      <c r="U627" s="531"/>
      <c r="V627" s="531"/>
      <c r="W627" s="531"/>
      <c r="X627" s="531"/>
      <c r="Y627" s="531"/>
      <c r="Z627" s="531"/>
    </row>
    <row r="628" ht="14.25" customHeight="1">
      <c r="A628" s="531"/>
      <c r="B628" s="531"/>
      <c r="C628" s="531"/>
      <c r="D628" s="531"/>
      <c r="E628" s="724"/>
      <c r="F628" s="531"/>
      <c r="G628" s="531"/>
      <c r="H628" s="531"/>
      <c r="I628" s="531"/>
      <c r="J628" s="531"/>
      <c r="K628" s="531"/>
      <c r="L628" s="531"/>
      <c r="M628" s="531"/>
      <c r="N628" s="531"/>
      <c r="O628" s="531"/>
      <c r="P628" s="531"/>
      <c r="Q628" s="531"/>
      <c r="R628" s="531"/>
      <c r="S628" s="531"/>
      <c r="T628" s="531"/>
      <c r="U628" s="531"/>
      <c r="V628" s="531"/>
      <c r="W628" s="531"/>
      <c r="X628" s="531"/>
      <c r="Y628" s="531"/>
      <c r="Z628" s="531"/>
    </row>
    <row r="629" ht="14.25" customHeight="1">
      <c r="A629" s="531"/>
      <c r="B629" s="531"/>
      <c r="C629" s="531"/>
      <c r="D629" s="531"/>
      <c r="E629" s="724"/>
      <c r="F629" s="531"/>
      <c r="G629" s="531"/>
      <c r="H629" s="531"/>
      <c r="I629" s="531"/>
      <c r="J629" s="531"/>
      <c r="K629" s="531"/>
      <c r="L629" s="531"/>
      <c r="M629" s="531"/>
      <c r="N629" s="531"/>
      <c r="O629" s="531"/>
      <c r="P629" s="531"/>
      <c r="Q629" s="531"/>
      <c r="R629" s="531"/>
      <c r="S629" s="531"/>
      <c r="T629" s="531"/>
      <c r="U629" s="531"/>
      <c r="V629" s="531"/>
      <c r="W629" s="531"/>
      <c r="X629" s="531"/>
      <c r="Y629" s="531"/>
      <c r="Z629" s="531"/>
    </row>
    <row r="630" ht="14.25" customHeight="1">
      <c r="A630" s="531"/>
      <c r="B630" s="531"/>
      <c r="C630" s="531"/>
      <c r="D630" s="531"/>
      <c r="E630" s="724"/>
      <c r="F630" s="531"/>
      <c r="G630" s="531"/>
      <c r="H630" s="531"/>
      <c r="I630" s="531"/>
      <c r="J630" s="531"/>
      <c r="K630" s="531"/>
      <c r="L630" s="531"/>
      <c r="M630" s="531"/>
      <c r="N630" s="531"/>
      <c r="O630" s="531"/>
      <c r="P630" s="531"/>
      <c r="Q630" s="531"/>
      <c r="R630" s="531"/>
      <c r="S630" s="531"/>
      <c r="T630" s="531"/>
      <c r="U630" s="531"/>
      <c r="V630" s="531"/>
      <c r="W630" s="531"/>
      <c r="X630" s="531"/>
      <c r="Y630" s="531"/>
      <c r="Z630" s="531"/>
    </row>
    <row r="631" ht="14.25" customHeight="1">
      <c r="A631" s="531"/>
      <c r="B631" s="531"/>
      <c r="C631" s="531"/>
      <c r="D631" s="531"/>
      <c r="E631" s="724"/>
      <c r="F631" s="531"/>
      <c r="G631" s="531"/>
      <c r="H631" s="531"/>
      <c r="I631" s="531"/>
      <c r="J631" s="531"/>
      <c r="K631" s="531"/>
      <c r="L631" s="531"/>
      <c r="M631" s="531"/>
      <c r="N631" s="531"/>
      <c r="O631" s="531"/>
      <c r="P631" s="531"/>
      <c r="Q631" s="531"/>
      <c r="R631" s="531"/>
      <c r="S631" s="531"/>
      <c r="T631" s="531"/>
      <c r="U631" s="531"/>
      <c r="V631" s="531"/>
      <c r="W631" s="531"/>
      <c r="X631" s="531"/>
      <c r="Y631" s="531"/>
      <c r="Z631" s="531"/>
    </row>
    <row r="632" ht="14.25" customHeight="1">
      <c r="A632" s="531"/>
      <c r="B632" s="531"/>
      <c r="C632" s="531"/>
      <c r="D632" s="531"/>
      <c r="E632" s="724"/>
      <c r="F632" s="531"/>
      <c r="G632" s="531"/>
      <c r="H632" s="531"/>
      <c r="I632" s="531"/>
      <c r="J632" s="531"/>
      <c r="K632" s="531"/>
      <c r="L632" s="531"/>
      <c r="M632" s="531"/>
      <c r="N632" s="531"/>
      <c r="O632" s="531"/>
      <c r="P632" s="531"/>
      <c r="Q632" s="531"/>
      <c r="R632" s="531"/>
      <c r="S632" s="531"/>
      <c r="T632" s="531"/>
      <c r="U632" s="531"/>
      <c r="V632" s="531"/>
      <c r="W632" s="531"/>
      <c r="X632" s="531"/>
      <c r="Y632" s="531"/>
      <c r="Z632" s="531"/>
    </row>
    <row r="633" ht="14.25" customHeight="1">
      <c r="A633" s="531"/>
      <c r="B633" s="531"/>
      <c r="C633" s="531"/>
      <c r="D633" s="531"/>
      <c r="E633" s="724"/>
      <c r="F633" s="531"/>
      <c r="G633" s="531"/>
      <c r="H633" s="531"/>
      <c r="I633" s="531"/>
      <c r="J633" s="531"/>
      <c r="K633" s="531"/>
      <c r="L633" s="531"/>
      <c r="M633" s="531"/>
      <c r="N633" s="531"/>
      <c r="O633" s="531"/>
      <c r="P633" s="531"/>
      <c r="Q633" s="531"/>
      <c r="R633" s="531"/>
      <c r="S633" s="531"/>
      <c r="T633" s="531"/>
      <c r="U633" s="531"/>
      <c r="V633" s="531"/>
      <c r="W633" s="531"/>
      <c r="X633" s="531"/>
      <c r="Y633" s="531"/>
      <c r="Z633" s="531"/>
    </row>
    <row r="634" ht="14.25" customHeight="1">
      <c r="A634" s="531"/>
      <c r="B634" s="531"/>
      <c r="C634" s="531"/>
      <c r="D634" s="531"/>
      <c r="E634" s="724"/>
      <c r="F634" s="531"/>
      <c r="G634" s="531"/>
      <c r="H634" s="531"/>
      <c r="I634" s="531"/>
      <c r="J634" s="531"/>
      <c r="K634" s="531"/>
      <c r="L634" s="531"/>
      <c r="M634" s="531"/>
      <c r="N634" s="531"/>
      <c r="O634" s="531"/>
      <c r="P634" s="531"/>
      <c r="Q634" s="531"/>
      <c r="R634" s="531"/>
      <c r="S634" s="531"/>
      <c r="T634" s="531"/>
      <c r="U634" s="531"/>
      <c r="V634" s="531"/>
      <c r="W634" s="531"/>
      <c r="X634" s="531"/>
      <c r="Y634" s="531"/>
      <c r="Z634" s="531"/>
    </row>
    <row r="635" ht="14.25" customHeight="1">
      <c r="A635" s="531"/>
      <c r="B635" s="531"/>
      <c r="C635" s="531"/>
      <c r="D635" s="531"/>
      <c r="E635" s="724"/>
      <c r="F635" s="531"/>
      <c r="G635" s="531"/>
      <c r="H635" s="531"/>
      <c r="I635" s="531"/>
      <c r="J635" s="531"/>
      <c r="K635" s="531"/>
      <c r="L635" s="531"/>
      <c r="M635" s="531"/>
      <c r="N635" s="531"/>
      <c r="O635" s="531"/>
      <c r="P635" s="531"/>
      <c r="Q635" s="531"/>
      <c r="R635" s="531"/>
      <c r="S635" s="531"/>
      <c r="T635" s="531"/>
      <c r="U635" s="531"/>
      <c r="V635" s="531"/>
      <c r="W635" s="531"/>
      <c r="X635" s="531"/>
      <c r="Y635" s="531"/>
      <c r="Z635" s="531"/>
    </row>
    <row r="636" ht="14.25" customHeight="1">
      <c r="A636" s="531"/>
      <c r="B636" s="531"/>
      <c r="C636" s="531"/>
      <c r="D636" s="531"/>
      <c r="E636" s="724"/>
      <c r="F636" s="531"/>
      <c r="G636" s="531"/>
      <c r="H636" s="531"/>
      <c r="I636" s="531"/>
      <c r="J636" s="531"/>
      <c r="K636" s="531"/>
      <c r="L636" s="531"/>
      <c r="M636" s="531"/>
      <c r="N636" s="531"/>
      <c r="O636" s="531"/>
      <c r="P636" s="531"/>
      <c r="Q636" s="531"/>
      <c r="R636" s="531"/>
      <c r="S636" s="531"/>
      <c r="T636" s="531"/>
      <c r="U636" s="531"/>
      <c r="V636" s="531"/>
      <c r="W636" s="531"/>
      <c r="X636" s="531"/>
      <c r="Y636" s="531"/>
      <c r="Z636" s="531"/>
    </row>
    <row r="637" ht="14.25" customHeight="1">
      <c r="A637" s="531"/>
      <c r="B637" s="531"/>
      <c r="C637" s="531"/>
      <c r="D637" s="531"/>
      <c r="E637" s="724"/>
      <c r="F637" s="531"/>
      <c r="G637" s="531"/>
      <c r="H637" s="531"/>
      <c r="I637" s="531"/>
      <c r="J637" s="531"/>
      <c r="K637" s="531"/>
      <c r="L637" s="531"/>
      <c r="M637" s="531"/>
      <c r="N637" s="531"/>
      <c r="O637" s="531"/>
      <c r="P637" s="531"/>
      <c r="Q637" s="531"/>
      <c r="R637" s="531"/>
      <c r="S637" s="531"/>
      <c r="T637" s="531"/>
      <c r="U637" s="531"/>
      <c r="V637" s="531"/>
      <c r="W637" s="531"/>
      <c r="X637" s="531"/>
      <c r="Y637" s="531"/>
      <c r="Z637" s="531"/>
    </row>
    <row r="638" ht="14.25" customHeight="1">
      <c r="A638" s="531"/>
      <c r="B638" s="531"/>
      <c r="C638" s="531"/>
      <c r="D638" s="531"/>
      <c r="E638" s="724"/>
      <c r="F638" s="531"/>
      <c r="G638" s="531"/>
      <c r="H638" s="531"/>
      <c r="I638" s="531"/>
      <c r="J638" s="531"/>
      <c r="K638" s="531"/>
      <c r="L638" s="531"/>
      <c r="M638" s="531"/>
      <c r="N638" s="531"/>
      <c r="O638" s="531"/>
      <c r="P638" s="531"/>
      <c r="Q638" s="531"/>
      <c r="R638" s="531"/>
      <c r="S638" s="531"/>
      <c r="T638" s="531"/>
      <c r="U638" s="531"/>
      <c r="V638" s="531"/>
      <c r="W638" s="531"/>
      <c r="X638" s="531"/>
      <c r="Y638" s="531"/>
      <c r="Z638" s="531"/>
    </row>
    <row r="639" ht="14.25" customHeight="1">
      <c r="A639" s="531"/>
      <c r="B639" s="531"/>
      <c r="C639" s="531"/>
      <c r="D639" s="531"/>
      <c r="E639" s="724"/>
      <c r="F639" s="531"/>
      <c r="G639" s="531"/>
      <c r="H639" s="531"/>
      <c r="I639" s="531"/>
      <c r="J639" s="531"/>
      <c r="K639" s="531"/>
      <c r="L639" s="531"/>
      <c r="M639" s="531"/>
      <c r="N639" s="531"/>
      <c r="O639" s="531"/>
      <c r="P639" s="531"/>
      <c r="Q639" s="531"/>
      <c r="R639" s="531"/>
      <c r="S639" s="531"/>
      <c r="T639" s="531"/>
      <c r="U639" s="531"/>
      <c r="V639" s="531"/>
      <c r="W639" s="531"/>
      <c r="X639" s="531"/>
      <c r="Y639" s="531"/>
      <c r="Z639" s="531"/>
    </row>
    <row r="640" ht="14.25" customHeight="1">
      <c r="A640" s="531"/>
      <c r="B640" s="531"/>
      <c r="C640" s="531"/>
      <c r="D640" s="531"/>
      <c r="E640" s="724"/>
      <c r="F640" s="531"/>
      <c r="G640" s="531"/>
      <c r="H640" s="531"/>
      <c r="I640" s="531"/>
      <c r="J640" s="531"/>
      <c r="K640" s="531"/>
      <c r="L640" s="531"/>
      <c r="M640" s="531"/>
      <c r="N640" s="531"/>
      <c r="O640" s="531"/>
      <c r="P640" s="531"/>
      <c r="Q640" s="531"/>
      <c r="R640" s="531"/>
      <c r="S640" s="531"/>
      <c r="T640" s="531"/>
      <c r="U640" s="531"/>
      <c r="V640" s="531"/>
      <c r="W640" s="531"/>
      <c r="X640" s="531"/>
      <c r="Y640" s="531"/>
      <c r="Z640" s="531"/>
    </row>
    <row r="641" ht="14.25" customHeight="1">
      <c r="A641" s="531"/>
      <c r="B641" s="531"/>
      <c r="C641" s="531"/>
      <c r="D641" s="531"/>
      <c r="E641" s="724"/>
      <c r="F641" s="531"/>
      <c r="G641" s="531"/>
      <c r="H641" s="531"/>
      <c r="I641" s="531"/>
      <c r="J641" s="531"/>
      <c r="K641" s="531"/>
      <c r="L641" s="531"/>
      <c r="M641" s="531"/>
      <c r="N641" s="531"/>
      <c r="O641" s="531"/>
      <c r="P641" s="531"/>
      <c r="Q641" s="531"/>
      <c r="R641" s="531"/>
      <c r="S641" s="531"/>
      <c r="T641" s="531"/>
      <c r="U641" s="531"/>
      <c r="V641" s="531"/>
      <c r="W641" s="531"/>
      <c r="X641" s="531"/>
      <c r="Y641" s="531"/>
      <c r="Z641" s="531"/>
    </row>
    <row r="642" ht="14.25" customHeight="1">
      <c r="A642" s="531"/>
      <c r="B642" s="531"/>
      <c r="C642" s="531"/>
      <c r="D642" s="531"/>
      <c r="E642" s="724"/>
      <c r="F642" s="531"/>
      <c r="G642" s="531"/>
      <c r="H642" s="531"/>
      <c r="I642" s="531"/>
      <c r="J642" s="531"/>
      <c r="K642" s="531"/>
      <c r="L642" s="531"/>
      <c r="M642" s="531"/>
      <c r="N642" s="531"/>
      <c r="O642" s="531"/>
      <c r="P642" s="531"/>
      <c r="Q642" s="531"/>
      <c r="R642" s="531"/>
      <c r="S642" s="531"/>
      <c r="T642" s="531"/>
      <c r="U642" s="531"/>
      <c r="V642" s="531"/>
      <c r="W642" s="531"/>
      <c r="X642" s="531"/>
      <c r="Y642" s="531"/>
      <c r="Z642" s="531"/>
    </row>
    <row r="643" ht="14.25" customHeight="1">
      <c r="A643" s="531"/>
      <c r="B643" s="531"/>
      <c r="C643" s="531"/>
      <c r="D643" s="531"/>
      <c r="E643" s="724"/>
      <c r="F643" s="531"/>
      <c r="G643" s="531"/>
      <c r="H643" s="531"/>
      <c r="I643" s="531"/>
      <c r="J643" s="531"/>
      <c r="K643" s="531"/>
      <c r="L643" s="531"/>
      <c r="M643" s="531"/>
      <c r="N643" s="531"/>
      <c r="O643" s="531"/>
      <c r="P643" s="531"/>
      <c r="Q643" s="531"/>
      <c r="R643" s="531"/>
      <c r="S643" s="531"/>
      <c r="T643" s="531"/>
      <c r="U643" s="531"/>
      <c r="V643" s="531"/>
      <c r="W643" s="531"/>
      <c r="X643" s="531"/>
      <c r="Y643" s="531"/>
      <c r="Z643" s="531"/>
    </row>
    <row r="644" ht="14.25" customHeight="1">
      <c r="A644" s="531"/>
      <c r="B644" s="531"/>
      <c r="C644" s="531"/>
      <c r="D644" s="531"/>
      <c r="E644" s="724"/>
      <c r="F644" s="531"/>
      <c r="G644" s="531"/>
      <c r="H644" s="531"/>
      <c r="I644" s="531"/>
      <c r="J644" s="531"/>
      <c r="K644" s="531"/>
      <c r="L644" s="531"/>
      <c r="M644" s="531"/>
      <c r="N644" s="531"/>
      <c r="O644" s="531"/>
      <c r="P644" s="531"/>
      <c r="Q644" s="531"/>
      <c r="R644" s="531"/>
      <c r="S644" s="531"/>
      <c r="T644" s="531"/>
      <c r="U644" s="531"/>
      <c r="V644" s="531"/>
      <c r="W644" s="531"/>
      <c r="X644" s="531"/>
      <c r="Y644" s="531"/>
      <c r="Z644" s="531"/>
    </row>
    <row r="645" ht="14.25" customHeight="1">
      <c r="A645" s="531"/>
      <c r="B645" s="531"/>
      <c r="C645" s="531"/>
      <c r="D645" s="531"/>
      <c r="E645" s="724"/>
      <c r="F645" s="531"/>
      <c r="G645" s="531"/>
      <c r="H645" s="531"/>
      <c r="I645" s="531"/>
      <c r="J645" s="531"/>
      <c r="K645" s="531"/>
      <c r="L645" s="531"/>
      <c r="M645" s="531"/>
      <c r="N645" s="531"/>
      <c r="O645" s="531"/>
      <c r="P645" s="531"/>
      <c r="Q645" s="531"/>
      <c r="R645" s="531"/>
      <c r="S645" s="531"/>
      <c r="T645" s="531"/>
      <c r="U645" s="531"/>
      <c r="V645" s="531"/>
      <c r="W645" s="531"/>
      <c r="X645" s="531"/>
      <c r="Y645" s="531"/>
      <c r="Z645" s="531"/>
    </row>
    <row r="646" ht="14.25" customHeight="1">
      <c r="A646" s="531"/>
      <c r="B646" s="531"/>
      <c r="C646" s="531"/>
      <c r="D646" s="531"/>
      <c r="E646" s="724"/>
      <c r="F646" s="531"/>
      <c r="G646" s="531"/>
      <c r="H646" s="531"/>
      <c r="I646" s="531"/>
      <c r="J646" s="531"/>
      <c r="K646" s="531"/>
      <c r="L646" s="531"/>
      <c r="M646" s="531"/>
      <c r="N646" s="531"/>
      <c r="O646" s="531"/>
      <c r="P646" s="531"/>
      <c r="Q646" s="531"/>
      <c r="R646" s="531"/>
      <c r="S646" s="531"/>
      <c r="T646" s="531"/>
      <c r="U646" s="531"/>
      <c r="V646" s="531"/>
      <c r="W646" s="531"/>
      <c r="X646" s="531"/>
      <c r="Y646" s="531"/>
      <c r="Z646" s="531"/>
    </row>
    <row r="647" ht="14.25" customHeight="1">
      <c r="A647" s="531"/>
      <c r="B647" s="531"/>
      <c r="C647" s="531"/>
      <c r="D647" s="531"/>
      <c r="E647" s="724"/>
      <c r="F647" s="531"/>
      <c r="G647" s="531"/>
      <c r="H647" s="531"/>
      <c r="I647" s="531"/>
      <c r="J647" s="531"/>
      <c r="K647" s="531"/>
      <c r="L647" s="531"/>
      <c r="M647" s="531"/>
      <c r="N647" s="531"/>
      <c r="O647" s="531"/>
      <c r="P647" s="531"/>
      <c r="Q647" s="531"/>
      <c r="R647" s="531"/>
      <c r="S647" s="531"/>
      <c r="T647" s="531"/>
      <c r="U647" s="531"/>
      <c r="V647" s="531"/>
      <c r="W647" s="531"/>
      <c r="X647" s="531"/>
      <c r="Y647" s="531"/>
      <c r="Z647" s="531"/>
    </row>
    <row r="648" ht="14.25" customHeight="1">
      <c r="A648" s="531"/>
      <c r="B648" s="531"/>
      <c r="C648" s="531"/>
      <c r="D648" s="531"/>
      <c r="E648" s="724"/>
      <c r="F648" s="531"/>
      <c r="G648" s="531"/>
      <c r="H648" s="531"/>
      <c r="I648" s="531"/>
      <c r="J648" s="531"/>
      <c r="K648" s="531"/>
      <c r="L648" s="531"/>
      <c r="M648" s="531"/>
      <c r="N648" s="531"/>
      <c r="O648" s="531"/>
      <c r="P648" s="531"/>
      <c r="Q648" s="531"/>
      <c r="R648" s="531"/>
      <c r="S648" s="531"/>
      <c r="T648" s="531"/>
      <c r="U648" s="531"/>
      <c r="V648" s="531"/>
      <c r="W648" s="531"/>
      <c r="X648" s="531"/>
      <c r="Y648" s="531"/>
      <c r="Z648" s="531"/>
    </row>
    <row r="649" ht="14.25" customHeight="1">
      <c r="A649" s="531"/>
      <c r="B649" s="531"/>
      <c r="C649" s="531"/>
      <c r="D649" s="531"/>
      <c r="E649" s="724"/>
      <c r="F649" s="531"/>
      <c r="G649" s="531"/>
      <c r="H649" s="531"/>
      <c r="I649" s="531"/>
      <c r="J649" s="531"/>
      <c r="K649" s="531"/>
      <c r="L649" s="531"/>
      <c r="M649" s="531"/>
      <c r="N649" s="531"/>
      <c r="O649" s="531"/>
      <c r="P649" s="531"/>
      <c r="Q649" s="531"/>
      <c r="R649" s="531"/>
      <c r="S649" s="531"/>
      <c r="T649" s="531"/>
      <c r="U649" s="531"/>
      <c r="V649" s="531"/>
      <c r="W649" s="531"/>
      <c r="X649" s="531"/>
      <c r="Y649" s="531"/>
      <c r="Z649" s="531"/>
    </row>
    <row r="650" ht="14.25" customHeight="1">
      <c r="A650" s="531"/>
      <c r="B650" s="531"/>
      <c r="C650" s="531"/>
      <c r="D650" s="531"/>
      <c r="E650" s="724"/>
      <c r="F650" s="531"/>
      <c r="G650" s="531"/>
      <c r="H650" s="531"/>
      <c r="I650" s="531"/>
      <c r="J650" s="531"/>
      <c r="K650" s="531"/>
      <c r="L650" s="531"/>
      <c r="M650" s="531"/>
      <c r="N650" s="531"/>
      <c r="O650" s="531"/>
      <c r="P650" s="531"/>
      <c r="Q650" s="531"/>
      <c r="R650" s="531"/>
      <c r="S650" s="531"/>
      <c r="T650" s="531"/>
      <c r="U650" s="531"/>
      <c r="V650" s="531"/>
      <c r="W650" s="531"/>
      <c r="X650" s="531"/>
      <c r="Y650" s="531"/>
      <c r="Z650" s="531"/>
    </row>
    <row r="651" ht="14.25" customHeight="1">
      <c r="A651" s="531"/>
      <c r="B651" s="531"/>
      <c r="C651" s="531"/>
      <c r="D651" s="531"/>
      <c r="E651" s="724"/>
      <c r="F651" s="531"/>
      <c r="G651" s="531"/>
      <c r="H651" s="531"/>
      <c r="I651" s="531"/>
      <c r="J651" s="531"/>
      <c r="K651" s="531"/>
      <c r="L651" s="531"/>
      <c r="M651" s="531"/>
      <c r="N651" s="531"/>
      <c r="O651" s="531"/>
      <c r="P651" s="531"/>
      <c r="Q651" s="531"/>
      <c r="R651" s="531"/>
      <c r="S651" s="531"/>
      <c r="T651" s="531"/>
      <c r="U651" s="531"/>
      <c r="V651" s="531"/>
      <c r="W651" s="531"/>
      <c r="X651" s="531"/>
      <c r="Y651" s="531"/>
      <c r="Z651" s="531"/>
    </row>
    <row r="652" ht="14.25" customHeight="1">
      <c r="A652" s="531"/>
      <c r="B652" s="531"/>
      <c r="C652" s="531"/>
      <c r="D652" s="531"/>
      <c r="E652" s="724"/>
      <c r="F652" s="531"/>
      <c r="G652" s="531"/>
      <c r="H652" s="531"/>
      <c r="I652" s="531"/>
      <c r="J652" s="531"/>
      <c r="K652" s="531"/>
      <c r="L652" s="531"/>
      <c r="M652" s="531"/>
      <c r="N652" s="531"/>
      <c r="O652" s="531"/>
      <c r="P652" s="531"/>
      <c r="Q652" s="531"/>
      <c r="R652" s="531"/>
      <c r="S652" s="531"/>
      <c r="T652" s="531"/>
      <c r="U652" s="531"/>
      <c r="V652" s="531"/>
      <c r="W652" s="531"/>
      <c r="X652" s="531"/>
      <c r="Y652" s="531"/>
      <c r="Z652" s="531"/>
    </row>
    <row r="653" ht="14.25" customHeight="1">
      <c r="A653" s="531"/>
      <c r="B653" s="531"/>
      <c r="C653" s="531"/>
      <c r="D653" s="531"/>
      <c r="E653" s="724"/>
      <c r="F653" s="531"/>
      <c r="G653" s="531"/>
      <c r="H653" s="531"/>
      <c r="I653" s="531"/>
      <c r="J653" s="531"/>
      <c r="K653" s="531"/>
      <c r="L653" s="531"/>
      <c r="M653" s="531"/>
      <c r="N653" s="531"/>
      <c r="O653" s="531"/>
      <c r="P653" s="531"/>
      <c r="Q653" s="531"/>
      <c r="R653" s="531"/>
      <c r="S653" s="531"/>
      <c r="T653" s="531"/>
      <c r="U653" s="531"/>
      <c r="V653" s="531"/>
      <c r="W653" s="531"/>
      <c r="X653" s="531"/>
      <c r="Y653" s="531"/>
      <c r="Z653" s="531"/>
    </row>
    <row r="654" ht="14.25" customHeight="1">
      <c r="A654" s="531"/>
      <c r="B654" s="531"/>
      <c r="C654" s="531"/>
      <c r="D654" s="531"/>
      <c r="E654" s="724"/>
      <c r="F654" s="531"/>
      <c r="G654" s="531"/>
      <c r="H654" s="531"/>
      <c r="I654" s="531"/>
      <c r="J654" s="531"/>
      <c r="K654" s="531"/>
      <c r="L654" s="531"/>
      <c r="M654" s="531"/>
      <c r="N654" s="531"/>
      <c r="O654" s="531"/>
      <c r="P654" s="531"/>
      <c r="Q654" s="531"/>
      <c r="R654" s="531"/>
      <c r="S654" s="531"/>
      <c r="T654" s="531"/>
      <c r="U654" s="531"/>
      <c r="V654" s="531"/>
      <c r="W654" s="531"/>
      <c r="X654" s="531"/>
      <c r="Y654" s="531"/>
      <c r="Z654" s="531"/>
    </row>
    <row r="655" ht="14.25" customHeight="1">
      <c r="A655" s="531"/>
      <c r="B655" s="531"/>
      <c r="C655" s="531"/>
      <c r="D655" s="531"/>
      <c r="E655" s="724"/>
      <c r="F655" s="531"/>
      <c r="G655" s="531"/>
      <c r="H655" s="531"/>
      <c r="I655" s="531"/>
      <c r="J655" s="531"/>
      <c r="K655" s="531"/>
      <c r="L655" s="531"/>
      <c r="M655" s="531"/>
      <c r="N655" s="531"/>
      <c r="O655" s="531"/>
      <c r="P655" s="531"/>
      <c r="Q655" s="531"/>
      <c r="R655" s="531"/>
      <c r="S655" s="531"/>
      <c r="T655" s="531"/>
      <c r="U655" s="531"/>
      <c r="V655" s="531"/>
      <c r="W655" s="531"/>
      <c r="X655" s="531"/>
      <c r="Y655" s="531"/>
      <c r="Z655" s="531"/>
    </row>
    <row r="656" ht="14.25" customHeight="1">
      <c r="A656" s="531"/>
      <c r="B656" s="531"/>
      <c r="C656" s="531"/>
      <c r="D656" s="531"/>
      <c r="E656" s="724"/>
      <c r="F656" s="531"/>
      <c r="G656" s="531"/>
      <c r="H656" s="531"/>
      <c r="I656" s="531"/>
      <c r="J656" s="531"/>
      <c r="K656" s="531"/>
      <c r="L656" s="531"/>
      <c r="M656" s="531"/>
      <c r="N656" s="531"/>
      <c r="O656" s="531"/>
      <c r="P656" s="531"/>
      <c r="Q656" s="531"/>
      <c r="R656" s="531"/>
      <c r="S656" s="531"/>
      <c r="T656" s="531"/>
      <c r="U656" s="531"/>
      <c r="V656" s="531"/>
      <c r="W656" s="531"/>
      <c r="X656" s="531"/>
      <c r="Y656" s="531"/>
      <c r="Z656" s="531"/>
    </row>
    <row r="657" ht="14.25" customHeight="1">
      <c r="A657" s="531"/>
      <c r="B657" s="531"/>
      <c r="C657" s="531"/>
      <c r="D657" s="531"/>
      <c r="E657" s="724"/>
      <c r="F657" s="531"/>
      <c r="G657" s="531"/>
      <c r="H657" s="531"/>
      <c r="I657" s="531"/>
      <c r="J657" s="531"/>
      <c r="K657" s="531"/>
      <c r="L657" s="531"/>
      <c r="M657" s="531"/>
      <c r="N657" s="531"/>
      <c r="O657" s="531"/>
      <c r="P657" s="531"/>
      <c r="Q657" s="531"/>
      <c r="R657" s="531"/>
      <c r="S657" s="531"/>
      <c r="T657" s="531"/>
      <c r="U657" s="531"/>
      <c r="V657" s="531"/>
      <c r="W657" s="531"/>
      <c r="X657" s="531"/>
      <c r="Y657" s="531"/>
      <c r="Z657" s="531"/>
    </row>
    <row r="658" ht="14.25" customHeight="1">
      <c r="A658" s="531"/>
      <c r="B658" s="531"/>
      <c r="C658" s="531"/>
      <c r="D658" s="531"/>
      <c r="E658" s="724"/>
      <c r="F658" s="531"/>
      <c r="G658" s="531"/>
      <c r="H658" s="531"/>
      <c r="I658" s="531"/>
      <c r="J658" s="531"/>
      <c r="K658" s="531"/>
      <c r="L658" s="531"/>
      <c r="M658" s="531"/>
      <c r="N658" s="531"/>
      <c r="O658" s="531"/>
      <c r="P658" s="531"/>
      <c r="Q658" s="531"/>
      <c r="R658" s="531"/>
      <c r="S658" s="531"/>
      <c r="T658" s="531"/>
      <c r="U658" s="531"/>
      <c r="V658" s="531"/>
      <c r="W658" s="531"/>
      <c r="X658" s="531"/>
      <c r="Y658" s="531"/>
      <c r="Z658" s="531"/>
    </row>
    <row r="659" ht="14.25" customHeight="1">
      <c r="A659" s="531"/>
      <c r="B659" s="531"/>
      <c r="C659" s="531"/>
      <c r="D659" s="531"/>
      <c r="E659" s="724"/>
      <c r="F659" s="531"/>
      <c r="G659" s="531"/>
      <c r="H659" s="531"/>
      <c r="I659" s="531"/>
      <c r="J659" s="531"/>
      <c r="K659" s="531"/>
      <c r="L659" s="531"/>
      <c r="M659" s="531"/>
      <c r="N659" s="531"/>
      <c r="O659" s="531"/>
      <c r="P659" s="531"/>
      <c r="Q659" s="531"/>
      <c r="R659" s="531"/>
      <c r="S659" s="531"/>
      <c r="T659" s="531"/>
      <c r="U659" s="531"/>
      <c r="V659" s="531"/>
      <c r="W659" s="531"/>
      <c r="X659" s="531"/>
      <c r="Y659" s="531"/>
      <c r="Z659" s="531"/>
    </row>
    <row r="660" ht="14.25" customHeight="1">
      <c r="A660" s="531"/>
      <c r="B660" s="531"/>
      <c r="C660" s="531"/>
      <c r="D660" s="531"/>
      <c r="E660" s="724"/>
      <c r="F660" s="531"/>
      <c r="G660" s="531"/>
      <c r="H660" s="531"/>
      <c r="I660" s="531"/>
      <c r="J660" s="531"/>
      <c r="K660" s="531"/>
      <c r="L660" s="531"/>
      <c r="M660" s="531"/>
      <c r="N660" s="531"/>
      <c r="O660" s="531"/>
      <c r="P660" s="531"/>
      <c r="Q660" s="531"/>
      <c r="R660" s="531"/>
      <c r="S660" s="531"/>
      <c r="T660" s="531"/>
      <c r="U660" s="531"/>
      <c r="V660" s="531"/>
      <c r="W660" s="531"/>
      <c r="X660" s="531"/>
      <c r="Y660" s="531"/>
      <c r="Z660" s="531"/>
    </row>
    <row r="661" ht="14.25" customHeight="1">
      <c r="A661" s="531"/>
      <c r="B661" s="531"/>
      <c r="C661" s="531"/>
      <c r="D661" s="531"/>
      <c r="E661" s="724"/>
      <c r="F661" s="531"/>
      <c r="G661" s="531"/>
      <c r="H661" s="531"/>
      <c r="I661" s="531"/>
      <c r="J661" s="531"/>
      <c r="K661" s="531"/>
      <c r="L661" s="531"/>
      <c r="M661" s="531"/>
      <c r="N661" s="531"/>
      <c r="O661" s="531"/>
      <c r="P661" s="531"/>
      <c r="Q661" s="531"/>
      <c r="R661" s="531"/>
      <c r="S661" s="531"/>
      <c r="T661" s="531"/>
      <c r="U661" s="531"/>
      <c r="V661" s="531"/>
      <c r="W661" s="531"/>
      <c r="X661" s="531"/>
      <c r="Y661" s="531"/>
      <c r="Z661" s="531"/>
    </row>
    <row r="662" ht="14.25" customHeight="1">
      <c r="A662" s="531"/>
      <c r="B662" s="531"/>
      <c r="C662" s="531"/>
      <c r="D662" s="531"/>
      <c r="E662" s="724"/>
      <c r="F662" s="531"/>
      <c r="G662" s="531"/>
      <c r="H662" s="531"/>
      <c r="I662" s="531"/>
      <c r="J662" s="531"/>
      <c r="K662" s="531"/>
      <c r="L662" s="531"/>
      <c r="M662" s="531"/>
      <c r="N662" s="531"/>
      <c r="O662" s="531"/>
      <c r="P662" s="531"/>
      <c r="Q662" s="531"/>
      <c r="R662" s="531"/>
      <c r="S662" s="531"/>
      <c r="T662" s="531"/>
      <c r="U662" s="531"/>
      <c r="V662" s="531"/>
      <c r="W662" s="531"/>
      <c r="X662" s="531"/>
      <c r="Y662" s="531"/>
      <c r="Z662" s="531"/>
    </row>
    <row r="663" ht="14.25" customHeight="1">
      <c r="A663" s="531"/>
      <c r="B663" s="531"/>
      <c r="C663" s="531"/>
      <c r="D663" s="531"/>
      <c r="E663" s="724"/>
      <c r="F663" s="531"/>
      <c r="G663" s="531"/>
      <c r="H663" s="531"/>
      <c r="I663" s="531"/>
      <c r="J663" s="531"/>
      <c r="K663" s="531"/>
      <c r="L663" s="531"/>
      <c r="M663" s="531"/>
      <c r="N663" s="531"/>
      <c r="O663" s="531"/>
      <c r="P663" s="531"/>
      <c r="Q663" s="531"/>
      <c r="R663" s="531"/>
      <c r="S663" s="531"/>
      <c r="T663" s="531"/>
      <c r="U663" s="531"/>
      <c r="V663" s="531"/>
      <c r="W663" s="531"/>
      <c r="X663" s="531"/>
      <c r="Y663" s="531"/>
      <c r="Z663" s="531"/>
    </row>
    <row r="664" ht="14.25" customHeight="1">
      <c r="A664" s="531"/>
      <c r="B664" s="531"/>
      <c r="C664" s="531"/>
      <c r="D664" s="531"/>
      <c r="E664" s="724"/>
      <c r="F664" s="531"/>
      <c r="G664" s="531"/>
      <c r="H664" s="531"/>
      <c r="I664" s="531"/>
      <c r="J664" s="531"/>
      <c r="K664" s="531"/>
      <c r="L664" s="531"/>
      <c r="M664" s="531"/>
      <c r="N664" s="531"/>
      <c r="O664" s="531"/>
      <c r="P664" s="531"/>
      <c r="Q664" s="531"/>
      <c r="R664" s="531"/>
      <c r="S664" s="531"/>
      <c r="T664" s="531"/>
      <c r="U664" s="531"/>
      <c r="V664" s="531"/>
      <c r="W664" s="531"/>
      <c r="X664" s="531"/>
      <c r="Y664" s="531"/>
      <c r="Z664" s="531"/>
    </row>
    <row r="665" ht="14.25" customHeight="1">
      <c r="A665" s="531"/>
      <c r="B665" s="531"/>
      <c r="C665" s="531"/>
      <c r="D665" s="531"/>
      <c r="E665" s="724"/>
      <c r="F665" s="531"/>
      <c r="G665" s="531"/>
      <c r="H665" s="531"/>
      <c r="I665" s="531"/>
      <c r="J665" s="531"/>
      <c r="K665" s="531"/>
      <c r="L665" s="531"/>
      <c r="M665" s="531"/>
      <c r="N665" s="531"/>
      <c r="O665" s="531"/>
      <c r="P665" s="531"/>
      <c r="Q665" s="531"/>
      <c r="R665" s="531"/>
      <c r="S665" s="531"/>
      <c r="T665" s="531"/>
      <c r="U665" s="531"/>
      <c r="V665" s="531"/>
      <c r="W665" s="531"/>
      <c r="X665" s="531"/>
      <c r="Y665" s="531"/>
      <c r="Z665" s="531"/>
    </row>
    <row r="666" ht="14.25" customHeight="1">
      <c r="A666" s="531"/>
      <c r="B666" s="531"/>
      <c r="C666" s="531"/>
      <c r="D666" s="531"/>
      <c r="E666" s="724"/>
      <c r="F666" s="531"/>
      <c r="G666" s="531"/>
      <c r="H666" s="531"/>
      <c r="I666" s="531"/>
      <c r="J666" s="531"/>
      <c r="K666" s="531"/>
      <c r="L666" s="531"/>
      <c r="M666" s="531"/>
      <c r="N666" s="531"/>
      <c r="O666" s="531"/>
      <c r="P666" s="531"/>
      <c r="Q666" s="531"/>
      <c r="R666" s="531"/>
      <c r="S666" s="531"/>
      <c r="T666" s="531"/>
      <c r="U666" s="531"/>
      <c r="V666" s="531"/>
      <c r="W666" s="531"/>
      <c r="X666" s="531"/>
      <c r="Y666" s="531"/>
      <c r="Z666" s="531"/>
    </row>
    <row r="667" ht="14.25" customHeight="1">
      <c r="A667" s="531"/>
      <c r="B667" s="531"/>
      <c r="C667" s="531"/>
      <c r="D667" s="531"/>
      <c r="E667" s="724"/>
      <c r="F667" s="531"/>
      <c r="G667" s="531"/>
      <c r="H667" s="531"/>
      <c r="I667" s="531"/>
      <c r="J667" s="531"/>
      <c r="K667" s="531"/>
      <c r="L667" s="531"/>
      <c r="M667" s="531"/>
      <c r="N667" s="531"/>
      <c r="O667" s="531"/>
      <c r="P667" s="531"/>
      <c r="Q667" s="531"/>
      <c r="R667" s="531"/>
      <c r="S667" s="531"/>
      <c r="T667" s="531"/>
      <c r="U667" s="531"/>
      <c r="V667" s="531"/>
      <c r="W667" s="531"/>
      <c r="X667" s="531"/>
      <c r="Y667" s="531"/>
      <c r="Z667" s="531"/>
    </row>
    <row r="668" ht="14.25" customHeight="1">
      <c r="A668" s="531"/>
      <c r="B668" s="531"/>
      <c r="C668" s="531"/>
      <c r="D668" s="531"/>
      <c r="E668" s="724"/>
      <c r="F668" s="531"/>
      <c r="G668" s="531"/>
      <c r="H668" s="531"/>
      <c r="I668" s="531"/>
      <c r="J668" s="531"/>
      <c r="K668" s="531"/>
      <c r="L668" s="531"/>
      <c r="M668" s="531"/>
      <c r="N668" s="531"/>
      <c r="O668" s="531"/>
      <c r="P668" s="531"/>
      <c r="Q668" s="531"/>
      <c r="R668" s="531"/>
      <c r="S668" s="531"/>
      <c r="T668" s="531"/>
      <c r="U668" s="531"/>
      <c r="V668" s="531"/>
      <c r="W668" s="531"/>
      <c r="X668" s="531"/>
      <c r="Y668" s="531"/>
      <c r="Z668" s="531"/>
    </row>
    <row r="669" ht="14.25" customHeight="1">
      <c r="A669" s="531"/>
      <c r="B669" s="531"/>
      <c r="C669" s="531"/>
      <c r="D669" s="531"/>
      <c r="E669" s="724"/>
      <c r="F669" s="531"/>
      <c r="G669" s="531"/>
      <c r="H669" s="531"/>
      <c r="I669" s="531"/>
      <c r="J669" s="531"/>
      <c r="K669" s="531"/>
      <c r="L669" s="531"/>
      <c r="M669" s="531"/>
      <c r="N669" s="531"/>
      <c r="O669" s="531"/>
      <c r="P669" s="531"/>
      <c r="Q669" s="531"/>
      <c r="R669" s="531"/>
      <c r="S669" s="531"/>
      <c r="T669" s="531"/>
      <c r="U669" s="531"/>
      <c r="V669" s="531"/>
      <c r="W669" s="531"/>
      <c r="X669" s="531"/>
      <c r="Y669" s="531"/>
      <c r="Z669" s="531"/>
    </row>
    <row r="670" ht="14.25" customHeight="1">
      <c r="A670" s="531"/>
      <c r="B670" s="531"/>
      <c r="C670" s="531"/>
      <c r="D670" s="531"/>
      <c r="E670" s="724"/>
      <c r="F670" s="531"/>
      <c r="G670" s="531"/>
      <c r="H670" s="531"/>
      <c r="I670" s="531"/>
      <c r="J670" s="531"/>
      <c r="K670" s="531"/>
      <c r="L670" s="531"/>
      <c r="M670" s="531"/>
      <c r="N670" s="531"/>
      <c r="O670" s="531"/>
      <c r="P670" s="531"/>
      <c r="Q670" s="531"/>
      <c r="R670" s="531"/>
      <c r="S670" s="531"/>
      <c r="T670" s="531"/>
      <c r="U670" s="531"/>
      <c r="V670" s="531"/>
      <c r="W670" s="531"/>
      <c r="X670" s="531"/>
      <c r="Y670" s="531"/>
      <c r="Z670" s="531"/>
    </row>
    <row r="671" ht="14.25" customHeight="1">
      <c r="A671" s="531"/>
      <c r="B671" s="531"/>
      <c r="C671" s="531"/>
      <c r="D671" s="531"/>
      <c r="E671" s="724"/>
      <c r="F671" s="531"/>
      <c r="G671" s="531"/>
      <c r="H671" s="531"/>
      <c r="I671" s="531"/>
      <c r="J671" s="531"/>
      <c r="K671" s="531"/>
      <c r="L671" s="531"/>
      <c r="M671" s="531"/>
      <c r="N671" s="531"/>
      <c r="O671" s="531"/>
      <c r="P671" s="531"/>
      <c r="Q671" s="531"/>
      <c r="R671" s="531"/>
      <c r="S671" s="531"/>
      <c r="T671" s="531"/>
      <c r="U671" s="531"/>
      <c r="V671" s="531"/>
      <c r="W671" s="531"/>
      <c r="X671" s="531"/>
      <c r="Y671" s="531"/>
      <c r="Z671" s="531"/>
    </row>
    <row r="672" ht="14.25" customHeight="1">
      <c r="A672" s="531"/>
      <c r="B672" s="531"/>
      <c r="C672" s="531"/>
      <c r="D672" s="531"/>
      <c r="E672" s="724"/>
      <c r="F672" s="531"/>
      <c r="G672" s="531"/>
      <c r="H672" s="531"/>
      <c r="I672" s="531"/>
      <c r="J672" s="531"/>
      <c r="K672" s="531"/>
      <c r="L672" s="531"/>
      <c r="M672" s="531"/>
      <c r="N672" s="531"/>
      <c r="O672" s="531"/>
      <c r="P672" s="531"/>
      <c r="Q672" s="531"/>
      <c r="R672" s="531"/>
      <c r="S672" s="531"/>
      <c r="T672" s="531"/>
      <c r="U672" s="531"/>
      <c r="V672" s="531"/>
      <c r="W672" s="531"/>
      <c r="X672" s="531"/>
      <c r="Y672" s="531"/>
      <c r="Z672" s="531"/>
    </row>
    <row r="673" ht="14.25" customHeight="1">
      <c r="A673" s="531"/>
      <c r="B673" s="531"/>
      <c r="C673" s="531"/>
      <c r="D673" s="531"/>
      <c r="E673" s="724"/>
      <c r="F673" s="531"/>
      <c r="G673" s="531"/>
      <c r="H673" s="531"/>
      <c r="I673" s="531"/>
      <c r="J673" s="531"/>
      <c r="K673" s="531"/>
      <c r="L673" s="531"/>
      <c r="M673" s="531"/>
      <c r="N673" s="531"/>
      <c r="O673" s="531"/>
      <c r="P673" s="531"/>
      <c r="Q673" s="531"/>
      <c r="R673" s="531"/>
      <c r="S673" s="531"/>
      <c r="T673" s="531"/>
      <c r="U673" s="531"/>
      <c r="V673" s="531"/>
      <c r="W673" s="531"/>
      <c r="X673" s="531"/>
      <c r="Y673" s="531"/>
      <c r="Z673" s="531"/>
    </row>
    <row r="674" ht="14.25" customHeight="1">
      <c r="A674" s="531"/>
      <c r="B674" s="531"/>
      <c r="C674" s="531"/>
      <c r="D674" s="531"/>
      <c r="E674" s="724"/>
      <c r="F674" s="531"/>
      <c r="G674" s="531"/>
      <c r="H674" s="531"/>
      <c r="I674" s="531"/>
      <c r="J674" s="531"/>
      <c r="K674" s="531"/>
      <c r="L674" s="531"/>
      <c r="M674" s="531"/>
      <c r="N674" s="531"/>
      <c r="O674" s="531"/>
      <c r="P674" s="531"/>
      <c r="Q674" s="531"/>
      <c r="R674" s="531"/>
      <c r="S674" s="531"/>
      <c r="T674" s="531"/>
      <c r="U674" s="531"/>
      <c r="V674" s="531"/>
      <c r="W674" s="531"/>
      <c r="X674" s="531"/>
      <c r="Y674" s="531"/>
      <c r="Z674" s="531"/>
    </row>
    <row r="675" ht="14.25" customHeight="1">
      <c r="A675" s="531"/>
      <c r="B675" s="531"/>
      <c r="C675" s="531"/>
      <c r="D675" s="531"/>
      <c r="E675" s="724"/>
      <c r="F675" s="531"/>
      <c r="G675" s="531"/>
      <c r="H675" s="531"/>
      <c r="I675" s="531"/>
      <c r="J675" s="531"/>
      <c r="K675" s="531"/>
      <c r="L675" s="531"/>
      <c r="M675" s="531"/>
      <c r="N675" s="531"/>
      <c r="O675" s="531"/>
      <c r="P675" s="531"/>
      <c r="Q675" s="531"/>
      <c r="R675" s="531"/>
      <c r="S675" s="531"/>
      <c r="T675" s="531"/>
      <c r="U675" s="531"/>
      <c r="V675" s="531"/>
      <c r="W675" s="531"/>
      <c r="X675" s="531"/>
      <c r="Y675" s="531"/>
      <c r="Z675" s="531"/>
    </row>
    <row r="676" ht="14.25" customHeight="1">
      <c r="A676" s="531"/>
      <c r="B676" s="531"/>
      <c r="C676" s="531"/>
      <c r="D676" s="531"/>
      <c r="E676" s="724"/>
      <c r="F676" s="531"/>
      <c r="G676" s="531"/>
      <c r="H676" s="531"/>
      <c r="I676" s="531"/>
      <c r="J676" s="531"/>
      <c r="K676" s="531"/>
      <c r="L676" s="531"/>
      <c r="M676" s="531"/>
      <c r="N676" s="531"/>
      <c r="O676" s="531"/>
      <c r="P676" s="531"/>
      <c r="Q676" s="531"/>
      <c r="R676" s="531"/>
      <c r="S676" s="531"/>
      <c r="T676" s="531"/>
      <c r="U676" s="531"/>
      <c r="V676" s="531"/>
      <c r="W676" s="531"/>
      <c r="X676" s="531"/>
      <c r="Y676" s="531"/>
      <c r="Z676" s="531"/>
    </row>
    <row r="677" ht="14.25" customHeight="1">
      <c r="A677" s="531"/>
      <c r="B677" s="531"/>
      <c r="C677" s="531"/>
      <c r="D677" s="531"/>
      <c r="E677" s="724"/>
      <c r="F677" s="531"/>
      <c r="G677" s="531"/>
      <c r="H677" s="531"/>
      <c r="I677" s="531"/>
      <c r="J677" s="531"/>
      <c r="K677" s="531"/>
      <c r="L677" s="531"/>
      <c r="M677" s="531"/>
      <c r="N677" s="531"/>
      <c r="O677" s="531"/>
      <c r="P677" s="531"/>
      <c r="Q677" s="531"/>
      <c r="R677" s="531"/>
      <c r="S677" s="531"/>
      <c r="T677" s="531"/>
      <c r="U677" s="531"/>
      <c r="V677" s="531"/>
      <c r="W677" s="531"/>
      <c r="X677" s="531"/>
      <c r="Y677" s="531"/>
      <c r="Z677" s="531"/>
    </row>
    <row r="678" ht="14.25" customHeight="1">
      <c r="A678" s="531"/>
      <c r="B678" s="531"/>
      <c r="C678" s="531"/>
      <c r="D678" s="531"/>
      <c r="E678" s="724"/>
      <c r="F678" s="531"/>
      <c r="G678" s="531"/>
      <c r="H678" s="531"/>
      <c r="I678" s="531"/>
      <c r="J678" s="531"/>
      <c r="K678" s="531"/>
      <c r="L678" s="531"/>
      <c r="M678" s="531"/>
      <c r="N678" s="531"/>
      <c r="O678" s="531"/>
      <c r="P678" s="531"/>
      <c r="Q678" s="531"/>
      <c r="R678" s="531"/>
      <c r="S678" s="531"/>
      <c r="T678" s="531"/>
      <c r="U678" s="531"/>
      <c r="V678" s="531"/>
      <c r="W678" s="531"/>
      <c r="X678" s="531"/>
      <c r="Y678" s="531"/>
      <c r="Z678" s="531"/>
    </row>
    <row r="679" ht="14.25" customHeight="1">
      <c r="A679" s="531"/>
      <c r="B679" s="531"/>
      <c r="C679" s="531"/>
      <c r="D679" s="531"/>
      <c r="E679" s="724"/>
      <c r="F679" s="531"/>
      <c r="G679" s="531"/>
      <c r="H679" s="531"/>
      <c r="I679" s="531"/>
      <c r="J679" s="531"/>
      <c r="K679" s="531"/>
      <c r="L679" s="531"/>
      <c r="M679" s="531"/>
      <c r="N679" s="531"/>
      <c r="O679" s="531"/>
      <c r="P679" s="531"/>
      <c r="Q679" s="531"/>
      <c r="R679" s="531"/>
      <c r="S679" s="531"/>
      <c r="T679" s="531"/>
      <c r="U679" s="531"/>
      <c r="V679" s="531"/>
      <c r="W679" s="531"/>
      <c r="X679" s="531"/>
      <c r="Y679" s="531"/>
      <c r="Z679" s="531"/>
    </row>
    <row r="680" ht="14.25" customHeight="1">
      <c r="A680" s="531"/>
      <c r="B680" s="531"/>
      <c r="C680" s="531"/>
      <c r="D680" s="531"/>
      <c r="E680" s="724"/>
      <c r="F680" s="531"/>
      <c r="G680" s="531"/>
      <c r="H680" s="531"/>
      <c r="I680" s="531"/>
      <c r="J680" s="531"/>
      <c r="K680" s="531"/>
      <c r="L680" s="531"/>
      <c r="M680" s="531"/>
      <c r="N680" s="531"/>
      <c r="O680" s="531"/>
      <c r="P680" s="531"/>
      <c r="Q680" s="531"/>
      <c r="R680" s="531"/>
      <c r="S680" s="531"/>
      <c r="T680" s="531"/>
      <c r="U680" s="531"/>
      <c r="V680" s="531"/>
      <c r="W680" s="531"/>
      <c r="X680" s="531"/>
      <c r="Y680" s="531"/>
      <c r="Z680" s="531"/>
    </row>
    <row r="681" ht="14.25" customHeight="1">
      <c r="A681" s="531"/>
      <c r="B681" s="531"/>
      <c r="C681" s="531"/>
      <c r="D681" s="531"/>
      <c r="E681" s="724"/>
      <c r="F681" s="531"/>
      <c r="G681" s="531"/>
      <c r="H681" s="531"/>
      <c r="I681" s="531"/>
      <c r="J681" s="531"/>
      <c r="K681" s="531"/>
      <c r="L681" s="531"/>
      <c r="M681" s="531"/>
      <c r="N681" s="531"/>
      <c r="O681" s="531"/>
      <c r="P681" s="531"/>
      <c r="Q681" s="531"/>
      <c r="R681" s="531"/>
      <c r="S681" s="531"/>
      <c r="T681" s="531"/>
      <c r="U681" s="531"/>
      <c r="V681" s="531"/>
      <c r="W681" s="531"/>
      <c r="X681" s="531"/>
      <c r="Y681" s="531"/>
      <c r="Z681" s="531"/>
    </row>
    <row r="682" ht="14.25" customHeight="1">
      <c r="A682" s="531"/>
      <c r="B682" s="531"/>
      <c r="C682" s="531"/>
      <c r="D682" s="531"/>
      <c r="E682" s="724"/>
      <c r="F682" s="531"/>
      <c r="G682" s="531"/>
      <c r="H682" s="531"/>
      <c r="I682" s="531"/>
      <c r="J682" s="531"/>
      <c r="K682" s="531"/>
      <c r="L682" s="531"/>
      <c r="M682" s="531"/>
      <c r="N682" s="531"/>
      <c r="O682" s="531"/>
      <c r="P682" s="531"/>
      <c r="Q682" s="531"/>
      <c r="R682" s="531"/>
      <c r="S682" s="531"/>
      <c r="T682" s="531"/>
      <c r="U682" s="531"/>
      <c r="V682" s="531"/>
      <c r="W682" s="531"/>
      <c r="X682" s="531"/>
      <c r="Y682" s="531"/>
      <c r="Z682" s="531"/>
    </row>
    <row r="683" ht="14.25" customHeight="1">
      <c r="A683" s="531"/>
      <c r="B683" s="531"/>
      <c r="C683" s="531"/>
      <c r="D683" s="531"/>
      <c r="E683" s="724"/>
      <c r="F683" s="531"/>
      <c r="G683" s="531"/>
      <c r="H683" s="531"/>
      <c r="I683" s="531"/>
      <c r="J683" s="531"/>
      <c r="K683" s="531"/>
      <c r="L683" s="531"/>
      <c r="M683" s="531"/>
      <c r="N683" s="531"/>
      <c r="O683" s="531"/>
      <c r="P683" s="531"/>
      <c r="Q683" s="531"/>
      <c r="R683" s="531"/>
      <c r="S683" s="531"/>
      <c r="T683" s="531"/>
      <c r="U683" s="531"/>
      <c r="V683" s="531"/>
      <c r="W683" s="531"/>
      <c r="X683" s="531"/>
      <c r="Y683" s="531"/>
      <c r="Z683" s="531"/>
    </row>
    <row r="684" ht="14.25" customHeight="1">
      <c r="A684" s="531"/>
      <c r="B684" s="531"/>
      <c r="C684" s="531"/>
      <c r="D684" s="531"/>
      <c r="E684" s="724"/>
      <c r="F684" s="531"/>
      <c r="G684" s="531"/>
      <c r="H684" s="531"/>
      <c r="I684" s="531"/>
      <c r="J684" s="531"/>
      <c r="K684" s="531"/>
      <c r="L684" s="531"/>
      <c r="M684" s="531"/>
      <c r="N684" s="531"/>
      <c r="O684" s="531"/>
      <c r="P684" s="531"/>
      <c r="Q684" s="531"/>
      <c r="R684" s="531"/>
      <c r="S684" s="531"/>
      <c r="T684" s="531"/>
      <c r="U684" s="531"/>
      <c r="V684" s="531"/>
      <c r="W684" s="531"/>
      <c r="X684" s="531"/>
      <c r="Y684" s="531"/>
      <c r="Z684" s="531"/>
    </row>
    <row r="685" ht="14.25" customHeight="1">
      <c r="A685" s="531"/>
      <c r="B685" s="531"/>
      <c r="C685" s="531"/>
      <c r="D685" s="531"/>
      <c r="E685" s="724"/>
      <c r="F685" s="531"/>
      <c r="G685" s="531"/>
      <c r="H685" s="531"/>
      <c r="I685" s="531"/>
      <c r="J685" s="531"/>
      <c r="K685" s="531"/>
      <c r="L685" s="531"/>
      <c r="M685" s="531"/>
      <c r="N685" s="531"/>
      <c r="O685" s="531"/>
      <c r="P685" s="531"/>
      <c r="Q685" s="531"/>
      <c r="R685" s="531"/>
      <c r="S685" s="531"/>
      <c r="T685" s="531"/>
      <c r="U685" s="531"/>
      <c r="V685" s="531"/>
      <c r="W685" s="531"/>
      <c r="X685" s="531"/>
      <c r="Y685" s="531"/>
      <c r="Z685" s="531"/>
    </row>
    <row r="686" ht="14.25" customHeight="1">
      <c r="A686" s="531"/>
      <c r="B686" s="531"/>
      <c r="C686" s="531"/>
      <c r="D686" s="531"/>
      <c r="E686" s="724"/>
      <c r="F686" s="531"/>
      <c r="G686" s="531"/>
      <c r="H686" s="531"/>
      <c r="I686" s="531"/>
      <c r="J686" s="531"/>
      <c r="K686" s="531"/>
      <c r="L686" s="531"/>
      <c r="M686" s="531"/>
      <c r="N686" s="531"/>
      <c r="O686" s="531"/>
      <c r="P686" s="531"/>
      <c r="Q686" s="531"/>
      <c r="R686" s="531"/>
      <c r="S686" s="531"/>
      <c r="T686" s="531"/>
      <c r="U686" s="531"/>
      <c r="V686" s="531"/>
      <c r="W686" s="531"/>
      <c r="X686" s="531"/>
      <c r="Y686" s="531"/>
      <c r="Z686" s="531"/>
    </row>
    <row r="687" ht="14.25" customHeight="1">
      <c r="A687" s="531"/>
      <c r="B687" s="531"/>
      <c r="C687" s="531"/>
      <c r="D687" s="531"/>
      <c r="E687" s="724"/>
      <c r="F687" s="531"/>
      <c r="G687" s="531"/>
      <c r="H687" s="531"/>
      <c r="I687" s="531"/>
      <c r="J687" s="531"/>
      <c r="K687" s="531"/>
      <c r="L687" s="531"/>
      <c r="M687" s="531"/>
      <c r="N687" s="531"/>
      <c r="O687" s="531"/>
      <c r="P687" s="531"/>
      <c r="Q687" s="531"/>
      <c r="R687" s="531"/>
      <c r="S687" s="531"/>
      <c r="T687" s="531"/>
      <c r="U687" s="531"/>
      <c r="V687" s="531"/>
      <c r="W687" s="531"/>
      <c r="X687" s="531"/>
      <c r="Y687" s="531"/>
      <c r="Z687" s="531"/>
    </row>
    <row r="688" ht="14.25" customHeight="1">
      <c r="A688" s="531"/>
      <c r="B688" s="531"/>
      <c r="C688" s="531"/>
      <c r="D688" s="531"/>
      <c r="E688" s="724"/>
      <c r="F688" s="531"/>
      <c r="G688" s="531"/>
      <c r="H688" s="531"/>
      <c r="I688" s="531"/>
      <c r="J688" s="531"/>
      <c r="K688" s="531"/>
      <c r="L688" s="531"/>
      <c r="M688" s="531"/>
      <c r="N688" s="531"/>
      <c r="O688" s="531"/>
      <c r="P688" s="531"/>
      <c r="Q688" s="531"/>
      <c r="R688" s="531"/>
      <c r="S688" s="531"/>
      <c r="T688" s="531"/>
      <c r="U688" s="531"/>
      <c r="V688" s="531"/>
      <c r="W688" s="531"/>
      <c r="X688" s="531"/>
      <c r="Y688" s="531"/>
      <c r="Z688" s="531"/>
    </row>
    <row r="689" ht="14.25" customHeight="1">
      <c r="A689" s="531"/>
      <c r="B689" s="531"/>
      <c r="C689" s="531"/>
      <c r="D689" s="531"/>
      <c r="E689" s="724"/>
      <c r="F689" s="531"/>
      <c r="G689" s="531"/>
      <c r="H689" s="531"/>
      <c r="I689" s="531"/>
      <c r="J689" s="531"/>
      <c r="K689" s="531"/>
      <c r="L689" s="531"/>
      <c r="M689" s="531"/>
      <c r="N689" s="531"/>
      <c r="O689" s="531"/>
      <c r="P689" s="531"/>
      <c r="Q689" s="531"/>
      <c r="R689" s="531"/>
      <c r="S689" s="531"/>
      <c r="T689" s="531"/>
      <c r="U689" s="531"/>
      <c r="V689" s="531"/>
      <c r="W689" s="531"/>
      <c r="X689" s="531"/>
      <c r="Y689" s="531"/>
      <c r="Z689" s="531"/>
    </row>
    <row r="690" ht="14.25" customHeight="1">
      <c r="A690" s="531"/>
      <c r="B690" s="531"/>
      <c r="C690" s="531"/>
      <c r="D690" s="531"/>
      <c r="E690" s="724"/>
      <c r="F690" s="531"/>
      <c r="G690" s="531"/>
      <c r="H690" s="531"/>
      <c r="I690" s="531"/>
      <c r="J690" s="531"/>
      <c r="K690" s="531"/>
      <c r="L690" s="531"/>
      <c r="M690" s="531"/>
      <c r="N690" s="531"/>
      <c r="O690" s="531"/>
      <c r="P690" s="531"/>
      <c r="Q690" s="531"/>
      <c r="R690" s="531"/>
      <c r="S690" s="531"/>
      <c r="T690" s="531"/>
      <c r="U690" s="531"/>
      <c r="V690" s="531"/>
      <c r="W690" s="531"/>
      <c r="X690" s="531"/>
      <c r="Y690" s="531"/>
      <c r="Z690" s="531"/>
    </row>
    <row r="691" ht="14.25" customHeight="1">
      <c r="A691" s="531"/>
      <c r="B691" s="531"/>
      <c r="C691" s="531"/>
      <c r="D691" s="531"/>
      <c r="E691" s="724"/>
      <c r="F691" s="531"/>
      <c r="G691" s="531"/>
      <c r="H691" s="531"/>
      <c r="I691" s="531"/>
      <c r="J691" s="531"/>
      <c r="K691" s="531"/>
      <c r="L691" s="531"/>
      <c r="M691" s="531"/>
      <c r="N691" s="531"/>
      <c r="O691" s="531"/>
      <c r="P691" s="531"/>
      <c r="Q691" s="531"/>
      <c r="R691" s="531"/>
      <c r="S691" s="531"/>
      <c r="T691" s="531"/>
      <c r="U691" s="531"/>
      <c r="V691" s="531"/>
      <c r="W691" s="531"/>
      <c r="X691" s="531"/>
      <c r="Y691" s="531"/>
      <c r="Z691" s="531"/>
    </row>
    <row r="692" ht="14.25" customHeight="1">
      <c r="A692" s="531"/>
      <c r="B692" s="531"/>
      <c r="C692" s="531"/>
      <c r="D692" s="531"/>
      <c r="E692" s="724"/>
      <c r="F692" s="531"/>
      <c r="G692" s="531"/>
      <c r="H692" s="531"/>
      <c r="I692" s="531"/>
      <c r="J692" s="531"/>
      <c r="K692" s="531"/>
      <c r="L692" s="531"/>
      <c r="M692" s="531"/>
      <c r="N692" s="531"/>
      <c r="O692" s="531"/>
      <c r="P692" s="531"/>
      <c r="Q692" s="531"/>
      <c r="R692" s="531"/>
      <c r="S692" s="531"/>
      <c r="T692" s="531"/>
      <c r="U692" s="531"/>
      <c r="V692" s="531"/>
      <c r="W692" s="531"/>
      <c r="X692" s="531"/>
      <c r="Y692" s="531"/>
      <c r="Z692" s="531"/>
    </row>
    <row r="693" ht="14.25" customHeight="1">
      <c r="A693" s="531"/>
      <c r="B693" s="531"/>
      <c r="C693" s="531"/>
      <c r="D693" s="531"/>
      <c r="E693" s="724"/>
      <c r="F693" s="531"/>
      <c r="G693" s="531"/>
      <c r="H693" s="531"/>
      <c r="I693" s="531"/>
      <c r="J693" s="531"/>
      <c r="K693" s="531"/>
      <c r="L693" s="531"/>
      <c r="M693" s="531"/>
      <c r="N693" s="531"/>
      <c r="O693" s="531"/>
      <c r="P693" s="531"/>
      <c r="Q693" s="531"/>
      <c r="R693" s="531"/>
      <c r="S693" s="531"/>
      <c r="T693" s="531"/>
      <c r="U693" s="531"/>
      <c r="V693" s="531"/>
      <c r="W693" s="531"/>
      <c r="X693" s="531"/>
      <c r="Y693" s="531"/>
      <c r="Z693" s="531"/>
    </row>
    <row r="694" ht="14.25" customHeight="1">
      <c r="A694" s="531"/>
      <c r="B694" s="531"/>
      <c r="C694" s="531"/>
      <c r="D694" s="531"/>
      <c r="E694" s="724"/>
      <c r="F694" s="531"/>
      <c r="G694" s="531"/>
      <c r="H694" s="531"/>
      <c r="I694" s="531"/>
      <c r="J694" s="531"/>
      <c r="K694" s="531"/>
      <c r="L694" s="531"/>
      <c r="M694" s="531"/>
      <c r="N694" s="531"/>
      <c r="O694" s="531"/>
      <c r="P694" s="531"/>
      <c r="Q694" s="531"/>
      <c r="R694" s="531"/>
      <c r="S694" s="531"/>
      <c r="T694" s="531"/>
      <c r="U694" s="531"/>
      <c r="V694" s="531"/>
      <c r="W694" s="531"/>
      <c r="X694" s="531"/>
      <c r="Y694" s="531"/>
      <c r="Z694" s="531"/>
    </row>
    <row r="695" ht="14.25" customHeight="1">
      <c r="A695" s="531"/>
      <c r="B695" s="531"/>
      <c r="C695" s="531"/>
      <c r="D695" s="531"/>
      <c r="E695" s="724"/>
      <c r="F695" s="531"/>
      <c r="G695" s="531"/>
      <c r="H695" s="531"/>
      <c r="I695" s="531"/>
      <c r="J695" s="531"/>
      <c r="K695" s="531"/>
      <c r="L695" s="531"/>
      <c r="M695" s="531"/>
      <c r="N695" s="531"/>
      <c r="O695" s="531"/>
      <c r="P695" s="531"/>
      <c r="Q695" s="531"/>
      <c r="R695" s="531"/>
      <c r="S695" s="531"/>
      <c r="T695" s="531"/>
      <c r="U695" s="531"/>
      <c r="V695" s="531"/>
      <c r="W695" s="531"/>
      <c r="X695" s="531"/>
      <c r="Y695" s="531"/>
      <c r="Z695" s="531"/>
    </row>
    <row r="696" ht="14.25" customHeight="1">
      <c r="A696" s="531"/>
      <c r="B696" s="531"/>
      <c r="C696" s="531"/>
      <c r="D696" s="531"/>
      <c r="E696" s="724"/>
      <c r="F696" s="531"/>
      <c r="G696" s="531"/>
      <c r="H696" s="531"/>
      <c r="I696" s="531"/>
      <c r="J696" s="531"/>
      <c r="K696" s="531"/>
      <c r="L696" s="531"/>
      <c r="M696" s="531"/>
      <c r="N696" s="531"/>
      <c r="O696" s="531"/>
      <c r="P696" s="531"/>
      <c r="Q696" s="531"/>
      <c r="R696" s="531"/>
      <c r="S696" s="531"/>
      <c r="T696" s="531"/>
      <c r="U696" s="531"/>
      <c r="V696" s="531"/>
      <c r="W696" s="531"/>
      <c r="X696" s="531"/>
      <c r="Y696" s="531"/>
      <c r="Z696" s="531"/>
    </row>
    <row r="697" ht="14.25" customHeight="1">
      <c r="A697" s="531"/>
      <c r="B697" s="531"/>
      <c r="C697" s="531"/>
      <c r="D697" s="531"/>
      <c r="E697" s="724"/>
      <c r="F697" s="531"/>
      <c r="G697" s="531"/>
      <c r="H697" s="531"/>
      <c r="I697" s="531"/>
      <c r="J697" s="531"/>
      <c r="K697" s="531"/>
      <c r="L697" s="531"/>
      <c r="M697" s="531"/>
      <c r="N697" s="531"/>
      <c r="O697" s="531"/>
      <c r="P697" s="531"/>
      <c r="Q697" s="531"/>
      <c r="R697" s="531"/>
      <c r="S697" s="531"/>
      <c r="T697" s="531"/>
      <c r="U697" s="531"/>
      <c r="V697" s="531"/>
      <c r="W697" s="531"/>
      <c r="X697" s="531"/>
      <c r="Y697" s="531"/>
      <c r="Z697" s="531"/>
    </row>
    <row r="698" ht="14.25" customHeight="1">
      <c r="A698" s="531"/>
      <c r="B698" s="531"/>
      <c r="C698" s="531"/>
      <c r="D698" s="531"/>
      <c r="E698" s="724"/>
      <c r="F698" s="531"/>
      <c r="G698" s="531"/>
      <c r="H698" s="531"/>
      <c r="I698" s="531"/>
      <c r="J698" s="531"/>
      <c r="K698" s="531"/>
      <c r="L698" s="531"/>
      <c r="M698" s="531"/>
      <c r="N698" s="531"/>
      <c r="O698" s="531"/>
      <c r="P698" s="531"/>
      <c r="Q698" s="531"/>
      <c r="R698" s="531"/>
      <c r="S698" s="531"/>
      <c r="T698" s="531"/>
      <c r="U698" s="531"/>
      <c r="V698" s="531"/>
      <c r="W698" s="531"/>
      <c r="X698" s="531"/>
      <c r="Y698" s="531"/>
      <c r="Z698" s="531"/>
    </row>
    <row r="699" ht="14.25" customHeight="1">
      <c r="A699" s="531"/>
      <c r="B699" s="531"/>
      <c r="C699" s="531"/>
      <c r="D699" s="531"/>
      <c r="E699" s="724"/>
      <c r="F699" s="531"/>
      <c r="G699" s="531"/>
      <c r="H699" s="531"/>
      <c r="I699" s="531"/>
      <c r="J699" s="531"/>
      <c r="K699" s="531"/>
      <c r="L699" s="531"/>
      <c r="M699" s="531"/>
      <c r="N699" s="531"/>
      <c r="O699" s="531"/>
      <c r="P699" s="531"/>
      <c r="Q699" s="531"/>
      <c r="R699" s="531"/>
      <c r="S699" s="531"/>
      <c r="T699" s="531"/>
      <c r="U699" s="531"/>
      <c r="V699" s="531"/>
      <c r="W699" s="531"/>
      <c r="X699" s="531"/>
      <c r="Y699" s="531"/>
      <c r="Z699" s="531"/>
    </row>
    <row r="700" ht="14.25" customHeight="1">
      <c r="A700" s="531"/>
      <c r="B700" s="531"/>
      <c r="C700" s="531"/>
      <c r="D700" s="531"/>
      <c r="E700" s="724"/>
      <c r="F700" s="531"/>
      <c r="G700" s="531"/>
      <c r="H700" s="531"/>
      <c r="I700" s="531"/>
      <c r="J700" s="531"/>
      <c r="K700" s="531"/>
      <c r="L700" s="531"/>
      <c r="M700" s="531"/>
      <c r="N700" s="531"/>
      <c r="O700" s="531"/>
      <c r="P700" s="531"/>
      <c r="Q700" s="531"/>
      <c r="R700" s="531"/>
      <c r="S700" s="531"/>
      <c r="T700" s="531"/>
      <c r="U700" s="531"/>
      <c r="V700" s="531"/>
      <c r="W700" s="531"/>
      <c r="X700" s="531"/>
      <c r="Y700" s="531"/>
      <c r="Z700" s="531"/>
    </row>
    <row r="701" ht="14.25" customHeight="1">
      <c r="A701" s="531"/>
      <c r="B701" s="531"/>
      <c r="C701" s="531"/>
      <c r="D701" s="531"/>
      <c r="E701" s="724"/>
      <c r="F701" s="531"/>
      <c r="G701" s="531"/>
      <c r="H701" s="531"/>
      <c r="I701" s="531"/>
      <c r="J701" s="531"/>
      <c r="K701" s="531"/>
      <c r="L701" s="531"/>
      <c r="M701" s="531"/>
      <c r="N701" s="531"/>
      <c r="O701" s="531"/>
      <c r="P701" s="531"/>
      <c r="Q701" s="531"/>
      <c r="R701" s="531"/>
      <c r="S701" s="531"/>
      <c r="T701" s="531"/>
      <c r="U701" s="531"/>
      <c r="V701" s="531"/>
      <c r="W701" s="531"/>
      <c r="X701" s="531"/>
      <c r="Y701" s="531"/>
      <c r="Z701" s="531"/>
    </row>
    <row r="702" ht="14.25" customHeight="1">
      <c r="A702" s="531"/>
      <c r="B702" s="531"/>
      <c r="C702" s="531"/>
      <c r="D702" s="531"/>
      <c r="E702" s="724"/>
      <c r="F702" s="531"/>
      <c r="G702" s="531"/>
      <c r="H702" s="531"/>
      <c r="I702" s="531"/>
      <c r="J702" s="531"/>
      <c r="K702" s="531"/>
      <c r="L702" s="531"/>
      <c r="M702" s="531"/>
      <c r="N702" s="531"/>
      <c r="O702" s="531"/>
      <c r="P702" s="531"/>
      <c r="Q702" s="531"/>
      <c r="R702" s="531"/>
      <c r="S702" s="531"/>
      <c r="T702" s="531"/>
      <c r="U702" s="531"/>
      <c r="V702" s="531"/>
      <c r="W702" s="531"/>
      <c r="X702" s="531"/>
      <c r="Y702" s="531"/>
      <c r="Z702" s="531"/>
    </row>
    <row r="703" ht="14.25" customHeight="1">
      <c r="A703" s="531"/>
      <c r="B703" s="531"/>
      <c r="C703" s="531"/>
      <c r="D703" s="531"/>
      <c r="E703" s="724"/>
      <c r="F703" s="531"/>
      <c r="G703" s="531"/>
      <c r="H703" s="531"/>
      <c r="I703" s="531"/>
      <c r="J703" s="531"/>
      <c r="K703" s="531"/>
      <c r="L703" s="531"/>
      <c r="M703" s="531"/>
      <c r="N703" s="531"/>
      <c r="O703" s="531"/>
      <c r="P703" s="531"/>
      <c r="Q703" s="531"/>
      <c r="R703" s="531"/>
      <c r="S703" s="531"/>
      <c r="T703" s="531"/>
      <c r="U703" s="531"/>
      <c r="V703" s="531"/>
      <c r="W703" s="531"/>
      <c r="X703" s="531"/>
      <c r="Y703" s="531"/>
      <c r="Z703" s="531"/>
    </row>
    <row r="704" ht="14.25" customHeight="1">
      <c r="A704" s="531"/>
      <c r="B704" s="531"/>
      <c r="C704" s="531"/>
      <c r="D704" s="531"/>
      <c r="E704" s="724"/>
      <c r="F704" s="531"/>
      <c r="G704" s="531"/>
      <c r="H704" s="531"/>
      <c r="I704" s="531"/>
      <c r="J704" s="531"/>
      <c r="K704" s="531"/>
      <c r="L704" s="531"/>
      <c r="M704" s="531"/>
      <c r="N704" s="531"/>
      <c r="O704" s="531"/>
      <c r="P704" s="531"/>
      <c r="Q704" s="531"/>
      <c r="R704" s="531"/>
      <c r="S704" s="531"/>
      <c r="T704" s="531"/>
      <c r="U704" s="531"/>
      <c r="V704" s="531"/>
      <c r="W704" s="531"/>
      <c r="X704" s="531"/>
      <c r="Y704" s="531"/>
      <c r="Z704" s="531"/>
    </row>
    <row r="705" ht="14.25" customHeight="1">
      <c r="A705" s="531"/>
      <c r="B705" s="531"/>
      <c r="C705" s="531"/>
      <c r="D705" s="531"/>
      <c r="E705" s="724"/>
      <c r="F705" s="531"/>
      <c r="G705" s="531"/>
      <c r="H705" s="531"/>
      <c r="I705" s="531"/>
      <c r="J705" s="531"/>
      <c r="K705" s="531"/>
      <c r="L705" s="531"/>
      <c r="M705" s="531"/>
      <c r="N705" s="531"/>
      <c r="O705" s="531"/>
      <c r="P705" s="531"/>
      <c r="Q705" s="531"/>
      <c r="R705" s="531"/>
      <c r="S705" s="531"/>
      <c r="T705" s="531"/>
      <c r="U705" s="531"/>
      <c r="V705" s="531"/>
      <c r="W705" s="531"/>
      <c r="X705" s="531"/>
      <c r="Y705" s="531"/>
      <c r="Z705" s="531"/>
    </row>
    <row r="706" ht="14.25" customHeight="1">
      <c r="A706" s="531"/>
      <c r="B706" s="531"/>
      <c r="C706" s="531"/>
      <c r="D706" s="531"/>
      <c r="E706" s="724"/>
      <c r="F706" s="531"/>
      <c r="G706" s="531"/>
      <c r="H706" s="531"/>
      <c r="I706" s="531"/>
      <c r="J706" s="531"/>
      <c r="K706" s="531"/>
      <c r="L706" s="531"/>
      <c r="M706" s="531"/>
      <c r="N706" s="531"/>
      <c r="O706" s="531"/>
      <c r="P706" s="531"/>
      <c r="Q706" s="531"/>
      <c r="R706" s="531"/>
      <c r="S706" s="531"/>
      <c r="T706" s="531"/>
      <c r="U706" s="531"/>
      <c r="V706" s="531"/>
      <c r="W706" s="531"/>
      <c r="X706" s="531"/>
      <c r="Y706" s="531"/>
      <c r="Z706" s="531"/>
    </row>
    <row r="707" ht="14.25" customHeight="1">
      <c r="A707" s="531"/>
      <c r="B707" s="531"/>
      <c r="C707" s="531"/>
      <c r="D707" s="531"/>
      <c r="E707" s="724"/>
      <c r="F707" s="531"/>
      <c r="G707" s="531"/>
      <c r="H707" s="531"/>
      <c r="I707" s="531"/>
      <c r="J707" s="531"/>
      <c r="K707" s="531"/>
      <c r="L707" s="531"/>
      <c r="M707" s="531"/>
      <c r="N707" s="531"/>
      <c r="O707" s="531"/>
      <c r="P707" s="531"/>
      <c r="Q707" s="531"/>
      <c r="R707" s="531"/>
      <c r="S707" s="531"/>
      <c r="T707" s="531"/>
      <c r="U707" s="531"/>
      <c r="V707" s="531"/>
      <c r="W707" s="531"/>
      <c r="X707" s="531"/>
      <c r="Y707" s="531"/>
      <c r="Z707" s="531"/>
    </row>
    <row r="708" ht="14.25" customHeight="1">
      <c r="A708" s="531"/>
      <c r="B708" s="531"/>
      <c r="C708" s="531"/>
      <c r="D708" s="531"/>
      <c r="E708" s="724"/>
      <c r="F708" s="531"/>
      <c r="G708" s="531"/>
      <c r="H708" s="531"/>
      <c r="I708" s="531"/>
      <c r="J708" s="531"/>
      <c r="K708" s="531"/>
      <c r="L708" s="531"/>
      <c r="M708" s="531"/>
      <c r="N708" s="531"/>
      <c r="O708" s="531"/>
      <c r="P708" s="531"/>
      <c r="Q708" s="531"/>
      <c r="R708" s="531"/>
      <c r="S708" s="531"/>
      <c r="T708" s="531"/>
      <c r="U708" s="531"/>
      <c r="V708" s="531"/>
      <c r="W708" s="531"/>
      <c r="X708" s="531"/>
      <c r="Y708" s="531"/>
      <c r="Z708" s="531"/>
    </row>
    <row r="709" ht="14.25" customHeight="1">
      <c r="A709" s="531"/>
      <c r="B709" s="531"/>
      <c r="C709" s="531"/>
      <c r="D709" s="531"/>
      <c r="E709" s="724"/>
      <c r="F709" s="531"/>
      <c r="G709" s="531"/>
      <c r="H709" s="531"/>
      <c r="I709" s="531"/>
      <c r="J709" s="531"/>
      <c r="K709" s="531"/>
      <c r="L709" s="531"/>
      <c r="M709" s="531"/>
      <c r="N709" s="531"/>
      <c r="O709" s="531"/>
      <c r="P709" s="531"/>
      <c r="Q709" s="531"/>
      <c r="R709" s="531"/>
      <c r="S709" s="531"/>
      <c r="T709" s="531"/>
      <c r="U709" s="531"/>
      <c r="V709" s="531"/>
      <c r="W709" s="531"/>
      <c r="X709" s="531"/>
      <c r="Y709" s="531"/>
      <c r="Z709" s="531"/>
    </row>
    <row r="710" ht="14.25" customHeight="1">
      <c r="A710" s="531"/>
      <c r="B710" s="531"/>
      <c r="C710" s="531"/>
      <c r="D710" s="531"/>
      <c r="E710" s="724"/>
      <c r="F710" s="531"/>
      <c r="G710" s="531"/>
      <c r="H710" s="531"/>
      <c r="I710" s="531"/>
      <c r="J710" s="531"/>
      <c r="K710" s="531"/>
      <c r="L710" s="531"/>
      <c r="M710" s="531"/>
      <c r="N710" s="531"/>
      <c r="O710" s="531"/>
      <c r="P710" s="531"/>
      <c r="Q710" s="531"/>
      <c r="R710" s="531"/>
      <c r="S710" s="531"/>
      <c r="T710" s="531"/>
      <c r="U710" s="531"/>
      <c r="V710" s="531"/>
      <c r="W710" s="531"/>
      <c r="X710" s="531"/>
      <c r="Y710" s="531"/>
      <c r="Z710" s="531"/>
    </row>
    <row r="711" ht="14.25" customHeight="1">
      <c r="A711" s="531"/>
      <c r="B711" s="531"/>
      <c r="C711" s="531"/>
      <c r="D711" s="531"/>
      <c r="E711" s="724"/>
      <c r="F711" s="531"/>
      <c r="G711" s="531"/>
      <c r="H711" s="531"/>
      <c r="I711" s="531"/>
      <c r="J711" s="531"/>
      <c r="K711" s="531"/>
      <c r="L711" s="531"/>
      <c r="M711" s="531"/>
      <c r="N711" s="531"/>
      <c r="O711" s="531"/>
      <c r="P711" s="531"/>
      <c r="Q711" s="531"/>
      <c r="R711" s="531"/>
      <c r="S711" s="531"/>
      <c r="T711" s="531"/>
      <c r="U711" s="531"/>
      <c r="V711" s="531"/>
      <c r="W711" s="531"/>
      <c r="X711" s="531"/>
      <c r="Y711" s="531"/>
      <c r="Z711" s="531"/>
    </row>
    <row r="712" ht="14.25" customHeight="1">
      <c r="A712" s="531"/>
      <c r="B712" s="531"/>
      <c r="C712" s="531"/>
      <c r="D712" s="531"/>
      <c r="E712" s="724"/>
      <c r="F712" s="531"/>
      <c r="G712" s="531"/>
      <c r="H712" s="531"/>
      <c r="I712" s="531"/>
      <c r="J712" s="531"/>
      <c r="K712" s="531"/>
      <c r="L712" s="531"/>
      <c r="M712" s="531"/>
      <c r="N712" s="531"/>
      <c r="O712" s="531"/>
      <c r="P712" s="531"/>
      <c r="Q712" s="531"/>
      <c r="R712" s="531"/>
      <c r="S712" s="531"/>
      <c r="T712" s="531"/>
      <c r="U712" s="531"/>
      <c r="V712" s="531"/>
      <c r="W712" s="531"/>
      <c r="X712" s="531"/>
      <c r="Y712" s="531"/>
      <c r="Z712" s="531"/>
    </row>
    <row r="713" ht="14.25" customHeight="1">
      <c r="A713" s="531"/>
      <c r="B713" s="531"/>
      <c r="C713" s="531"/>
      <c r="D713" s="531"/>
      <c r="E713" s="724"/>
      <c r="F713" s="531"/>
      <c r="G713" s="531"/>
      <c r="H713" s="531"/>
      <c r="I713" s="531"/>
      <c r="J713" s="531"/>
      <c r="K713" s="531"/>
      <c r="L713" s="531"/>
      <c r="M713" s="531"/>
      <c r="N713" s="531"/>
      <c r="O713" s="531"/>
      <c r="P713" s="531"/>
      <c r="Q713" s="531"/>
      <c r="R713" s="531"/>
      <c r="S713" s="531"/>
      <c r="T713" s="531"/>
      <c r="U713" s="531"/>
      <c r="V713" s="531"/>
      <c r="W713" s="531"/>
      <c r="X713" s="531"/>
      <c r="Y713" s="531"/>
      <c r="Z713" s="531"/>
    </row>
    <row r="714" ht="14.25" customHeight="1">
      <c r="A714" s="531"/>
      <c r="B714" s="531"/>
      <c r="C714" s="531"/>
      <c r="D714" s="531"/>
      <c r="E714" s="724"/>
      <c r="F714" s="531"/>
      <c r="G714" s="531"/>
      <c r="H714" s="531"/>
      <c r="I714" s="531"/>
      <c r="J714" s="531"/>
      <c r="K714" s="531"/>
      <c r="L714" s="531"/>
      <c r="M714" s="531"/>
      <c r="N714" s="531"/>
      <c r="O714" s="531"/>
      <c r="P714" s="531"/>
      <c r="Q714" s="531"/>
      <c r="R714" s="531"/>
      <c r="S714" s="531"/>
      <c r="T714" s="531"/>
      <c r="U714" s="531"/>
      <c r="V714" s="531"/>
      <c r="W714" s="531"/>
      <c r="X714" s="531"/>
      <c r="Y714" s="531"/>
      <c r="Z714" s="531"/>
    </row>
    <row r="715" ht="14.25" customHeight="1">
      <c r="A715" s="531"/>
      <c r="B715" s="531"/>
      <c r="C715" s="531"/>
      <c r="D715" s="531"/>
      <c r="E715" s="724"/>
      <c r="F715" s="531"/>
      <c r="G715" s="531"/>
      <c r="H715" s="531"/>
      <c r="I715" s="531"/>
      <c r="J715" s="531"/>
      <c r="K715" s="531"/>
      <c r="L715" s="531"/>
      <c r="M715" s="531"/>
      <c r="N715" s="531"/>
      <c r="O715" s="531"/>
      <c r="P715" s="531"/>
      <c r="Q715" s="531"/>
      <c r="R715" s="531"/>
      <c r="S715" s="531"/>
      <c r="T715" s="531"/>
      <c r="U715" s="531"/>
      <c r="V715" s="531"/>
      <c r="W715" s="531"/>
      <c r="X715" s="531"/>
      <c r="Y715" s="531"/>
      <c r="Z715" s="531"/>
    </row>
    <row r="716" ht="14.25" customHeight="1">
      <c r="A716" s="531"/>
      <c r="B716" s="531"/>
      <c r="C716" s="531"/>
      <c r="D716" s="531"/>
      <c r="E716" s="724"/>
      <c r="F716" s="531"/>
      <c r="G716" s="531"/>
      <c r="H716" s="531"/>
      <c r="I716" s="531"/>
      <c r="J716" s="531"/>
      <c r="K716" s="531"/>
      <c r="L716" s="531"/>
      <c r="M716" s="531"/>
      <c r="N716" s="531"/>
      <c r="O716" s="531"/>
      <c r="P716" s="531"/>
      <c r="Q716" s="531"/>
      <c r="R716" s="531"/>
      <c r="S716" s="531"/>
      <c r="T716" s="531"/>
      <c r="U716" s="531"/>
      <c r="V716" s="531"/>
      <c r="W716" s="531"/>
      <c r="X716" s="531"/>
      <c r="Y716" s="531"/>
      <c r="Z716" s="531"/>
    </row>
    <row r="717" ht="14.25" customHeight="1">
      <c r="A717" s="531"/>
      <c r="B717" s="531"/>
      <c r="C717" s="531"/>
      <c r="D717" s="531"/>
      <c r="E717" s="724"/>
      <c r="F717" s="531"/>
      <c r="G717" s="531"/>
      <c r="H717" s="531"/>
      <c r="I717" s="531"/>
      <c r="J717" s="531"/>
      <c r="K717" s="531"/>
      <c r="L717" s="531"/>
      <c r="M717" s="531"/>
      <c r="N717" s="531"/>
      <c r="O717" s="531"/>
      <c r="P717" s="531"/>
      <c r="Q717" s="531"/>
      <c r="R717" s="531"/>
      <c r="S717" s="531"/>
      <c r="T717" s="531"/>
      <c r="U717" s="531"/>
      <c r="V717" s="531"/>
      <c r="W717" s="531"/>
      <c r="X717" s="531"/>
      <c r="Y717" s="531"/>
      <c r="Z717" s="531"/>
    </row>
    <row r="718" ht="14.25" customHeight="1">
      <c r="A718" s="531"/>
      <c r="B718" s="531"/>
      <c r="C718" s="531"/>
      <c r="D718" s="531"/>
      <c r="E718" s="724"/>
      <c r="F718" s="531"/>
      <c r="G718" s="531"/>
      <c r="H718" s="531"/>
      <c r="I718" s="531"/>
      <c r="J718" s="531"/>
      <c r="K718" s="531"/>
      <c r="L718" s="531"/>
      <c r="M718" s="531"/>
      <c r="N718" s="531"/>
      <c r="O718" s="531"/>
      <c r="P718" s="531"/>
      <c r="Q718" s="531"/>
      <c r="R718" s="531"/>
      <c r="S718" s="531"/>
      <c r="T718" s="531"/>
      <c r="U718" s="531"/>
      <c r="V718" s="531"/>
      <c r="W718" s="531"/>
      <c r="X718" s="531"/>
      <c r="Y718" s="531"/>
      <c r="Z718" s="531"/>
    </row>
    <row r="719" ht="14.25" customHeight="1">
      <c r="A719" s="531"/>
      <c r="B719" s="531"/>
      <c r="C719" s="531"/>
      <c r="D719" s="531"/>
      <c r="E719" s="724"/>
      <c r="F719" s="531"/>
      <c r="G719" s="531"/>
      <c r="H719" s="531"/>
      <c r="I719" s="531"/>
      <c r="J719" s="531"/>
      <c r="K719" s="531"/>
      <c r="L719" s="531"/>
      <c r="M719" s="531"/>
      <c r="N719" s="531"/>
      <c r="O719" s="531"/>
      <c r="P719" s="531"/>
      <c r="Q719" s="531"/>
      <c r="R719" s="531"/>
      <c r="S719" s="531"/>
      <c r="T719" s="531"/>
      <c r="U719" s="531"/>
      <c r="V719" s="531"/>
      <c r="W719" s="531"/>
      <c r="X719" s="531"/>
      <c r="Y719" s="531"/>
      <c r="Z719" s="531"/>
    </row>
    <row r="720" ht="14.25" customHeight="1">
      <c r="A720" s="531"/>
      <c r="B720" s="531"/>
      <c r="C720" s="531"/>
      <c r="D720" s="531"/>
      <c r="E720" s="724"/>
      <c r="F720" s="531"/>
      <c r="G720" s="531"/>
      <c r="H720" s="531"/>
      <c r="I720" s="531"/>
      <c r="J720" s="531"/>
      <c r="K720" s="531"/>
      <c r="L720" s="531"/>
      <c r="M720" s="531"/>
      <c r="N720" s="531"/>
      <c r="O720" s="531"/>
      <c r="P720" s="531"/>
      <c r="Q720" s="531"/>
      <c r="R720" s="531"/>
      <c r="S720" s="531"/>
      <c r="T720" s="531"/>
      <c r="U720" s="531"/>
      <c r="V720" s="531"/>
      <c r="W720" s="531"/>
      <c r="X720" s="531"/>
      <c r="Y720" s="531"/>
      <c r="Z720" s="531"/>
    </row>
    <row r="721" ht="14.25" customHeight="1">
      <c r="A721" s="531"/>
      <c r="B721" s="531"/>
      <c r="C721" s="531"/>
      <c r="D721" s="531"/>
      <c r="E721" s="724"/>
      <c r="F721" s="531"/>
      <c r="G721" s="531"/>
      <c r="H721" s="531"/>
      <c r="I721" s="531"/>
      <c r="J721" s="531"/>
      <c r="K721" s="531"/>
      <c r="L721" s="531"/>
      <c r="M721" s="531"/>
      <c r="N721" s="531"/>
      <c r="O721" s="531"/>
      <c r="P721" s="531"/>
      <c r="Q721" s="531"/>
      <c r="R721" s="531"/>
      <c r="S721" s="531"/>
      <c r="T721" s="531"/>
      <c r="U721" s="531"/>
      <c r="V721" s="531"/>
      <c r="W721" s="531"/>
      <c r="X721" s="531"/>
      <c r="Y721" s="531"/>
      <c r="Z721" s="531"/>
    </row>
    <row r="722" ht="14.25" customHeight="1">
      <c r="A722" s="531"/>
      <c r="B722" s="531"/>
      <c r="C722" s="531"/>
      <c r="D722" s="531"/>
      <c r="E722" s="724"/>
      <c r="F722" s="531"/>
      <c r="G722" s="531"/>
      <c r="H722" s="531"/>
      <c r="I722" s="531"/>
      <c r="J722" s="531"/>
      <c r="K722" s="531"/>
      <c r="L722" s="531"/>
      <c r="M722" s="531"/>
      <c r="N722" s="531"/>
      <c r="O722" s="531"/>
      <c r="P722" s="531"/>
      <c r="Q722" s="531"/>
      <c r="R722" s="531"/>
      <c r="S722" s="531"/>
      <c r="T722" s="531"/>
      <c r="U722" s="531"/>
      <c r="V722" s="531"/>
      <c r="W722" s="531"/>
      <c r="X722" s="531"/>
      <c r="Y722" s="531"/>
      <c r="Z722" s="531"/>
    </row>
    <row r="723" ht="14.25" customHeight="1">
      <c r="A723" s="531"/>
      <c r="B723" s="531"/>
      <c r="C723" s="531"/>
      <c r="D723" s="531"/>
      <c r="E723" s="724"/>
      <c r="F723" s="531"/>
      <c r="G723" s="531"/>
      <c r="H723" s="531"/>
      <c r="I723" s="531"/>
      <c r="J723" s="531"/>
      <c r="K723" s="531"/>
      <c r="L723" s="531"/>
      <c r="M723" s="531"/>
      <c r="N723" s="531"/>
      <c r="O723" s="531"/>
      <c r="P723" s="531"/>
      <c r="Q723" s="531"/>
      <c r="R723" s="531"/>
      <c r="S723" s="531"/>
      <c r="T723" s="531"/>
      <c r="U723" s="531"/>
      <c r="V723" s="531"/>
      <c r="W723" s="531"/>
      <c r="X723" s="531"/>
      <c r="Y723" s="531"/>
      <c r="Z723" s="531"/>
    </row>
    <row r="724" ht="14.25" customHeight="1">
      <c r="A724" s="531"/>
      <c r="B724" s="531"/>
      <c r="C724" s="531"/>
      <c r="D724" s="531"/>
      <c r="E724" s="724"/>
      <c r="F724" s="531"/>
      <c r="G724" s="531"/>
      <c r="H724" s="531"/>
      <c r="I724" s="531"/>
      <c r="J724" s="531"/>
      <c r="K724" s="531"/>
      <c r="L724" s="531"/>
      <c r="M724" s="531"/>
      <c r="N724" s="531"/>
      <c r="O724" s="531"/>
      <c r="P724" s="531"/>
      <c r="Q724" s="531"/>
      <c r="R724" s="531"/>
      <c r="S724" s="531"/>
      <c r="T724" s="531"/>
      <c r="U724" s="531"/>
      <c r="V724" s="531"/>
      <c r="W724" s="531"/>
      <c r="X724" s="531"/>
      <c r="Y724" s="531"/>
      <c r="Z724" s="531"/>
    </row>
    <row r="725" ht="14.25" customHeight="1">
      <c r="A725" s="531"/>
      <c r="B725" s="531"/>
      <c r="C725" s="531"/>
      <c r="D725" s="531"/>
      <c r="E725" s="724"/>
      <c r="F725" s="531"/>
      <c r="G725" s="531"/>
      <c r="H725" s="531"/>
      <c r="I725" s="531"/>
      <c r="J725" s="531"/>
      <c r="K725" s="531"/>
      <c r="L725" s="531"/>
      <c r="M725" s="531"/>
      <c r="N725" s="531"/>
      <c r="O725" s="531"/>
      <c r="P725" s="531"/>
      <c r="Q725" s="531"/>
      <c r="R725" s="531"/>
      <c r="S725" s="531"/>
      <c r="T725" s="531"/>
      <c r="U725" s="531"/>
      <c r="V725" s="531"/>
      <c r="W725" s="531"/>
      <c r="X725" s="531"/>
      <c r="Y725" s="531"/>
      <c r="Z725" s="531"/>
    </row>
    <row r="726" ht="14.25" customHeight="1">
      <c r="A726" s="531"/>
      <c r="B726" s="531"/>
      <c r="C726" s="531"/>
      <c r="D726" s="531"/>
      <c r="E726" s="724"/>
      <c r="F726" s="531"/>
      <c r="G726" s="531"/>
      <c r="H726" s="531"/>
      <c r="I726" s="531"/>
      <c r="J726" s="531"/>
      <c r="K726" s="531"/>
      <c r="L726" s="531"/>
      <c r="M726" s="531"/>
      <c r="N726" s="531"/>
      <c r="O726" s="531"/>
      <c r="P726" s="531"/>
      <c r="Q726" s="531"/>
      <c r="R726" s="531"/>
      <c r="S726" s="531"/>
      <c r="T726" s="531"/>
      <c r="U726" s="531"/>
      <c r="V726" s="531"/>
      <c r="W726" s="531"/>
      <c r="X726" s="531"/>
      <c r="Y726" s="531"/>
      <c r="Z726" s="531"/>
    </row>
    <row r="727" ht="14.25" customHeight="1">
      <c r="A727" s="531"/>
      <c r="B727" s="531"/>
      <c r="C727" s="531"/>
      <c r="D727" s="531"/>
      <c r="E727" s="724"/>
      <c r="F727" s="531"/>
      <c r="G727" s="531"/>
      <c r="H727" s="531"/>
      <c r="I727" s="531"/>
      <c r="J727" s="531"/>
      <c r="K727" s="531"/>
      <c r="L727" s="531"/>
      <c r="M727" s="531"/>
      <c r="N727" s="531"/>
      <c r="O727" s="531"/>
      <c r="P727" s="531"/>
      <c r="Q727" s="531"/>
      <c r="R727" s="531"/>
      <c r="S727" s="531"/>
      <c r="T727" s="531"/>
      <c r="U727" s="531"/>
      <c r="V727" s="531"/>
      <c r="W727" s="531"/>
      <c r="X727" s="531"/>
      <c r="Y727" s="531"/>
      <c r="Z727" s="531"/>
    </row>
    <row r="728" ht="14.25" customHeight="1">
      <c r="A728" s="531"/>
      <c r="B728" s="531"/>
      <c r="C728" s="531"/>
      <c r="D728" s="531"/>
      <c r="E728" s="724"/>
      <c r="F728" s="531"/>
      <c r="G728" s="531"/>
      <c r="H728" s="531"/>
      <c r="I728" s="531"/>
      <c r="J728" s="531"/>
      <c r="K728" s="531"/>
      <c r="L728" s="531"/>
      <c r="M728" s="531"/>
      <c r="N728" s="531"/>
      <c r="O728" s="531"/>
      <c r="P728" s="531"/>
      <c r="Q728" s="531"/>
      <c r="R728" s="531"/>
      <c r="S728" s="531"/>
      <c r="T728" s="531"/>
      <c r="U728" s="531"/>
      <c r="V728" s="531"/>
      <c r="W728" s="531"/>
      <c r="X728" s="531"/>
      <c r="Y728" s="531"/>
      <c r="Z728" s="531"/>
    </row>
    <row r="729" ht="14.25" customHeight="1">
      <c r="A729" s="531"/>
      <c r="B729" s="531"/>
      <c r="C729" s="531"/>
      <c r="D729" s="531"/>
      <c r="E729" s="724"/>
      <c r="F729" s="531"/>
      <c r="G729" s="531"/>
      <c r="H729" s="531"/>
      <c r="I729" s="531"/>
      <c r="J729" s="531"/>
      <c r="K729" s="531"/>
      <c r="L729" s="531"/>
      <c r="M729" s="531"/>
      <c r="N729" s="531"/>
      <c r="O729" s="531"/>
      <c r="P729" s="531"/>
      <c r="Q729" s="531"/>
      <c r="R729" s="531"/>
      <c r="S729" s="531"/>
      <c r="T729" s="531"/>
      <c r="U729" s="531"/>
      <c r="V729" s="531"/>
      <c r="W729" s="531"/>
      <c r="X729" s="531"/>
      <c r="Y729" s="531"/>
      <c r="Z729" s="531"/>
    </row>
    <row r="730" ht="14.25" customHeight="1">
      <c r="A730" s="531"/>
      <c r="B730" s="531"/>
      <c r="C730" s="531"/>
      <c r="D730" s="531"/>
      <c r="E730" s="724"/>
      <c r="F730" s="531"/>
      <c r="G730" s="531"/>
      <c r="H730" s="531"/>
      <c r="I730" s="531"/>
      <c r="J730" s="531"/>
      <c r="K730" s="531"/>
      <c r="L730" s="531"/>
      <c r="M730" s="531"/>
      <c r="N730" s="531"/>
      <c r="O730" s="531"/>
      <c r="P730" s="531"/>
      <c r="Q730" s="531"/>
      <c r="R730" s="531"/>
      <c r="S730" s="531"/>
      <c r="T730" s="531"/>
      <c r="U730" s="531"/>
      <c r="V730" s="531"/>
      <c r="W730" s="531"/>
      <c r="X730" s="531"/>
      <c r="Y730" s="531"/>
      <c r="Z730" s="531"/>
    </row>
    <row r="731" ht="14.25" customHeight="1">
      <c r="A731" s="531"/>
      <c r="B731" s="531"/>
      <c r="C731" s="531"/>
      <c r="D731" s="531"/>
      <c r="E731" s="724"/>
      <c r="F731" s="531"/>
      <c r="G731" s="531"/>
      <c r="H731" s="531"/>
      <c r="I731" s="531"/>
      <c r="J731" s="531"/>
      <c r="K731" s="531"/>
      <c r="L731" s="531"/>
      <c r="M731" s="531"/>
      <c r="N731" s="531"/>
      <c r="O731" s="531"/>
      <c r="P731" s="531"/>
      <c r="Q731" s="531"/>
      <c r="R731" s="531"/>
      <c r="S731" s="531"/>
      <c r="T731" s="531"/>
      <c r="U731" s="531"/>
      <c r="V731" s="531"/>
      <c r="W731" s="531"/>
      <c r="X731" s="531"/>
      <c r="Y731" s="531"/>
      <c r="Z731" s="531"/>
    </row>
    <row r="732" ht="14.25" customHeight="1">
      <c r="A732" s="531"/>
      <c r="B732" s="531"/>
      <c r="C732" s="531"/>
      <c r="D732" s="531"/>
      <c r="E732" s="724"/>
      <c r="F732" s="531"/>
      <c r="G732" s="531"/>
      <c r="H732" s="531"/>
      <c r="I732" s="531"/>
      <c r="J732" s="531"/>
      <c r="K732" s="531"/>
      <c r="L732" s="531"/>
      <c r="M732" s="531"/>
      <c r="N732" s="531"/>
      <c r="O732" s="531"/>
      <c r="P732" s="531"/>
      <c r="Q732" s="531"/>
      <c r="R732" s="531"/>
      <c r="S732" s="531"/>
      <c r="T732" s="531"/>
      <c r="U732" s="531"/>
      <c r="V732" s="531"/>
      <c r="W732" s="531"/>
      <c r="X732" s="531"/>
      <c r="Y732" s="531"/>
      <c r="Z732" s="531"/>
    </row>
    <row r="733" ht="14.25" customHeight="1">
      <c r="A733" s="531"/>
      <c r="B733" s="531"/>
      <c r="C733" s="531"/>
      <c r="D733" s="531"/>
      <c r="E733" s="724"/>
      <c r="F733" s="531"/>
      <c r="G733" s="531"/>
      <c r="H733" s="531"/>
      <c r="I733" s="531"/>
      <c r="J733" s="531"/>
      <c r="K733" s="531"/>
      <c r="L733" s="531"/>
      <c r="M733" s="531"/>
      <c r="N733" s="531"/>
      <c r="O733" s="531"/>
      <c r="P733" s="531"/>
      <c r="Q733" s="531"/>
      <c r="R733" s="531"/>
      <c r="S733" s="531"/>
      <c r="T733" s="531"/>
      <c r="U733" s="531"/>
      <c r="V733" s="531"/>
      <c r="W733" s="531"/>
      <c r="X733" s="531"/>
      <c r="Y733" s="531"/>
      <c r="Z733" s="531"/>
    </row>
    <row r="734" ht="14.25" customHeight="1">
      <c r="A734" s="531"/>
      <c r="B734" s="531"/>
      <c r="C734" s="531"/>
      <c r="D734" s="531"/>
      <c r="E734" s="724"/>
      <c r="F734" s="531"/>
      <c r="G734" s="531"/>
      <c r="H734" s="531"/>
      <c r="I734" s="531"/>
      <c r="J734" s="531"/>
      <c r="K734" s="531"/>
      <c r="L734" s="531"/>
      <c r="M734" s="531"/>
      <c r="N734" s="531"/>
      <c r="O734" s="531"/>
      <c r="P734" s="531"/>
      <c r="Q734" s="531"/>
      <c r="R734" s="531"/>
      <c r="S734" s="531"/>
      <c r="T734" s="531"/>
      <c r="U734" s="531"/>
      <c r="V734" s="531"/>
      <c r="W734" s="531"/>
      <c r="X734" s="531"/>
      <c r="Y734" s="531"/>
      <c r="Z734" s="531"/>
    </row>
    <row r="735" ht="14.25" customHeight="1">
      <c r="A735" s="531"/>
      <c r="B735" s="531"/>
      <c r="C735" s="531"/>
      <c r="D735" s="531"/>
      <c r="E735" s="724"/>
      <c r="F735" s="531"/>
      <c r="G735" s="531"/>
      <c r="H735" s="531"/>
      <c r="I735" s="531"/>
      <c r="J735" s="531"/>
      <c r="K735" s="531"/>
      <c r="L735" s="531"/>
      <c r="M735" s="531"/>
      <c r="N735" s="531"/>
      <c r="O735" s="531"/>
      <c r="P735" s="531"/>
      <c r="Q735" s="531"/>
      <c r="R735" s="531"/>
      <c r="S735" s="531"/>
      <c r="T735" s="531"/>
      <c r="U735" s="531"/>
      <c r="V735" s="531"/>
      <c r="W735" s="531"/>
      <c r="X735" s="531"/>
      <c r="Y735" s="531"/>
      <c r="Z735" s="531"/>
    </row>
    <row r="736" ht="14.25" customHeight="1">
      <c r="A736" s="531"/>
      <c r="B736" s="531"/>
      <c r="C736" s="531"/>
      <c r="D736" s="531"/>
      <c r="E736" s="724"/>
      <c r="F736" s="531"/>
      <c r="G736" s="531"/>
      <c r="H736" s="531"/>
      <c r="I736" s="531"/>
      <c r="J736" s="531"/>
      <c r="K736" s="531"/>
      <c r="L736" s="531"/>
      <c r="M736" s="531"/>
      <c r="N736" s="531"/>
      <c r="O736" s="531"/>
      <c r="P736" s="531"/>
      <c r="Q736" s="531"/>
      <c r="R736" s="531"/>
      <c r="S736" s="531"/>
      <c r="T736" s="531"/>
      <c r="U736" s="531"/>
      <c r="V736" s="531"/>
      <c r="W736" s="531"/>
      <c r="X736" s="531"/>
      <c r="Y736" s="531"/>
      <c r="Z736" s="531"/>
    </row>
    <row r="737" ht="14.25" customHeight="1">
      <c r="A737" s="531"/>
      <c r="B737" s="531"/>
      <c r="C737" s="531"/>
      <c r="D737" s="531"/>
      <c r="E737" s="724"/>
      <c r="F737" s="531"/>
      <c r="G737" s="531"/>
      <c r="H737" s="531"/>
      <c r="I737" s="531"/>
      <c r="J737" s="531"/>
      <c r="K737" s="531"/>
      <c r="L737" s="531"/>
      <c r="M737" s="531"/>
      <c r="N737" s="531"/>
      <c r="O737" s="531"/>
      <c r="P737" s="531"/>
      <c r="Q737" s="531"/>
      <c r="R737" s="531"/>
      <c r="S737" s="531"/>
      <c r="T737" s="531"/>
      <c r="U737" s="531"/>
      <c r="V737" s="531"/>
      <c r="W737" s="531"/>
      <c r="X737" s="531"/>
      <c r="Y737" s="531"/>
      <c r="Z737" s="531"/>
    </row>
    <row r="738" ht="14.25" customHeight="1">
      <c r="A738" s="531"/>
      <c r="B738" s="531"/>
      <c r="C738" s="531"/>
      <c r="D738" s="531"/>
      <c r="E738" s="724"/>
      <c r="F738" s="531"/>
      <c r="G738" s="531"/>
      <c r="H738" s="531"/>
      <c r="I738" s="531"/>
      <c r="J738" s="531"/>
      <c r="K738" s="531"/>
      <c r="L738" s="531"/>
      <c r="M738" s="531"/>
      <c r="N738" s="531"/>
      <c r="O738" s="531"/>
      <c r="P738" s="531"/>
      <c r="Q738" s="531"/>
      <c r="R738" s="531"/>
      <c r="S738" s="531"/>
      <c r="T738" s="531"/>
      <c r="U738" s="531"/>
      <c r="V738" s="531"/>
      <c r="W738" s="531"/>
      <c r="X738" s="531"/>
      <c r="Y738" s="531"/>
      <c r="Z738" s="531"/>
    </row>
    <row r="739" ht="14.25" customHeight="1">
      <c r="A739" s="531"/>
      <c r="B739" s="531"/>
      <c r="C739" s="531"/>
      <c r="D739" s="531"/>
      <c r="E739" s="724"/>
      <c r="F739" s="531"/>
      <c r="G739" s="531"/>
      <c r="H739" s="531"/>
      <c r="I739" s="531"/>
      <c r="J739" s="531"/>
      <c r="K739" s="531"/>
      <c r="L739" s="531"/>
      <c r="M739" s="531"/>
      <c r="N739" s="531"/>
      <c r="O739" s="531"/>
      <c r="P739" s="531"/>
      <c r="Q739" s="531"/>
      <c r="R739" s="531"/>
      <c r="S739" s="531"/>
      <c r="T739" s="531"/>
      <c r="U739" s="531"/>
      <c r="V739" s="531"/>
      <c r="W739" s="531"/>
      <c r="X739" s="531"/>
      <c r="Y739" s="531"/>
      <c r="Z739" s="531"/>
    </row>
    <row r="740" ht="14.25" customHeight="1">
      <c r="A740" s="531"/>
      <c r="B740" s="531"/>
      <c r="C740" s="531"/>
      <c r="D740" s="531"/>
      <c r="E740" s="724"/>
      <c r="F740" s="531"/>
      <c r="G740" s="531"/>
      <c r="H740" s="531"/>
      <c r="I740" s="531"/>
      <c r="J740" s="531"/>
      <c r="K740" s="531"/>
      <c r="L740" s="531"/>
      <c r="M740" s="531"/>
      <c r="N740" s="531"/>
      <c r="O740" s="531"/>
      <c r="P740" s="531"/>
      <c r="Q740" s="531"/>
      <c r="R740" s="531"/>
      <c r="S740" s="531"/>
      <c r="T740" s="531"/>
      <c r="U740" s="531"/>
      <c r="V740" s="531"/>
      <c r="W740" s="531"/>
      <c r="X740" s="531"/>
      <c r="Y740" s="531"/>
      <c r="Z740" s="531"/>
    </row>
    <row r="741" ht="14.25" customHeight="1">
      <c r="A741" s="531"/>
      <c r="B741" s="531"/>
      <c r="C741" s="531"/>
      <c r="D741" s="531"/>
      <c r="E741" s="724"/>
      <c r="F741" s="531"/>
      <c r="G741" s="531"/>
      <c r="H741" s="531"/>
      <c r="I741" s="531"/>
      <c r="J741" s="531"/>
      <c r="K741" s="531"/>
      <c r="L741" s="531"/>
      <c r="M741" s="531"/>
      <c r="N741" s="531"/>
      <c r="O741" s="531"/>
      <c r="P741" s="531"/>
      <c r="Q741" s="531"/>
      <c r="R741" s="531"/>
      <c r="S741" s="531"/>
      <c r="T741" s="531"/>
      <c r="U741" s="531"/>
      <c r="V741" s="531"/>
      <c r="W741" s="531"/>
      <c r="X741" s="531"/>
      <c r="Y741" s="531"/>
      <c r="Z741" s="531"/>
    </row>
    <row r="742" ht="14.25" customHeight="1">
      <c r="A742" s="531"/>
      <c r="B742" s="531"/>
      <c r="C742" s="531"/>
      <c r="D742" s="531"/>
      <c r="E742" s="724"/>
      <c r="F742" s="531"/>
      <c r="G742" s="531"/>
      <c r="H742" s="531"/>
      <c r="I742" s="531"/>
      <c r="J742" s="531"/>
      <c r="K742" s="531"/>
      <c r="L742" s="531"/>
      <c r="M742" s="531"/>
      <c r="N742" s="531"/>
      <c r="O742" s="531"/>
      <c r="P742" s="531"/>
      <c r="Q742" s="531"/>
      <c r="R742" s="531"/>
      <c r="S742" s="531"/>
      <c r="T742" s="531"/>
      <c r="U742" s="531"/>
      <c r="V742" s="531"/>
      <c r="W742" s="531"/>
      <c r="X742" s="531"/>
      <c r="Y742" s="531"/>
      <c r="Z742" s="531"/>
    </row>
    <row r="743" ht="14.25" customHeight="1">
      <c r="A743" s="531"/>
      <c r="B743" s="531"/>
      <c r="C743" s="531"/>
      <c r="D743" s="531"/>
      <c r="E743" s="724"/>
      <c r="F743" s="531"/>
      <c r="G743" s="531"/>
      <c r="H743" s="531"/>
      <c r="I743" s="531"/>
      <c r="J743" s="531"/>
      <c r="K743" s="531"/>
      <c r="L743" s="531"/>
      <c r="M743" s="531"/>
      <c r="N743" s="531"/>
      <c r="O743" s="531"/>
      <c r="P743" s="531"/>
      <c r="Q743" s="531"/>
      <c r="R743" s="531"/>
      <c r="S743" s="531"/>
      <c r="T743" s="531"/>
      <c r="U743" s="531"/>
      <c r="V743" s="531"/>
      <c r="W743" s="531"/>
      <c r="X743" s="531"/>
      <c r="Y743" s="531"/>
      <c r="Z743" s="531"/>
    </row>
    <row r="744" ht="14.25" customHeight="1">
      <c r="A744" s="531"/>
      <c r="B744" s="531"/>
      <c r="C744" s="531"/>
      <c r="D744" s="531"/>
      <c r="E744" s="724"/>
      <c r="F744" s="531"/>
      <c r="G744" s="531"/>
      <c r="H744" s="531"/>
      <c r="I744" s="531"/>
      <c r="J744" s="531"/>
      <c r="K744" s="531"/>
      <c r="L744" s="531"/>
      <c r="M744" s="531"/>
      <c r="N744" s="531"/>
      <c r="O744" s="531"/>
      <c r="P744" s="531"/>
      <c r="Q744" s="531"/>
      <c r="R744" s="531"/>
      <c r="S744" s="531"/>
      <c r="T744" s="531"/>
      <c r="U744" s="531"/>
      <c r="V744" s="531"/>
      <c r="W744" s="531"/>
      <c r="X744" s="531"/>
      <c r="Y744" s="531"/>
      <c r="Z744" s="531"/>
    </row>
    <row r="745" ht="14.25" customHeight="1">
      <c r="A745" s="531"/>
      <c r="B745" s="531"/>
      <c r="C745" s="531"/>
      <c r="D745" s="531"/>
      <c r="E745" s="724"/>
      <c r="F745" s="531"/>
      <c r="G745" s="531"/>
      <c r="H745" s="531"/>
      <c r="I745" s="531"/>
      <c r="J745" s="531"/>
      <c r="K745" s="531"/>
      <c r="L745" s="531"/>
      <c r="M745" s="531"/>
      <c r="N745" s="531"/>
      <c r="O745" s="531"/>
      <c r="P745" s="531"/>
      <c r="Q745" s="531"/>
      <c r="R745" s="531"/>
      <c r="S745" s="531"/>
      <c r="T745" s="531"/>
      <c r="U745" s="531"/>
      <c r="V745" s="531"/>
      <c r="W745" s="531"/>
      <c r="X745" s="531"/>
      <c r="Y745" s="531"/>
      <c r="Z745" s="531"/>
    </row>
    <row r="746" ht="14.25" customHeight="1">
      <c r="A746" s="531"/>
      <c r="B746" s="531"/>
      <c r="C746" s="531"/>
      <c r="D746" s="531"/>
      <c r="E746" s="724"/>
      <c r="F746" s="531"/>
      <c r="G746" s="531"/>
      <c r="H746" s="531"/>
      <c r="I746" s="531"/>
      <c r="J746" s="531"/>
      <c r="K746" s="531"/>
      <c r="L746" s="531"/>
      <c r="M746" s="531"/>
      <c r="N746" s="531"/>
      <c r="O746" s="531"/>
      <c r="P746" s="531"/>
      <c r="Q746" s="531"/>
      <c r="R746" s="531"/>
      <c r="S746" s="531"/>
      <c r="T746" s="531"/>
      <c r="U746" s="531"/>
      <c r="V746" s="531"/>
      <c r="W746" s="531"/>
      <c r="X746" s="531"/>
      <c r="Y746" s="531"/>
      <c r="Z746" s="531"/>
    </row>
    <row r="747" ht="14.25" customHeight="1">
      <c r="A747" s="531"/>
      <c r="B747" s="531"/>
      <c r="C747" s="531"/>
      <c r="D747" s="531"/>
      <c r="E747" s="724"/>
      <c r="F747" s="531"/>
      <c r="G747" s="531"/>
      <c r="H747" s="531"/>
      <c r="I747" s="531"/>
      <c r="J747" s="531"/>
      <c r="K747" s="531"/>
      <c r="L747" s="531"/>
      <c r="M747" s="531"/>
      <c r="N747" s="531"/>
      <c r="O747" s="531"/>
      <c r="P747" s="531"/>
      <c r="Q747" s="531"/>
      <c r="R747" s="531"/>
      <c r="S747" s="531"/>
      <c r="T747" s="531"/>
      <c r="U747" s="531"/>
      <c r="V747" s="531"/>
      <c r="W747" s="531"/>
      <c r="X747" s="531"/>
      <c r="Y747" s="531"/>
      <c r="Z747" s="531"/>
    </row>
    <row r="748" ht="14.25" customHeight="1">
      <c r="A748" s="531"/>
      <c r="B748" s="531"/>
      <c r="C748" s="531"/>
      <c r="D748" s="531"/>
      <c r="E748" s="724"/>
      <c r="F748" s="531"/>
      <c r="G748" s="531"/>
      <c r="H748" s="531"/>
      <c r="I748" s="531"/>
      <c r="J748" s="531"/>
      <c r="K748" s="531"/>
      <c r="L748" s="531"/>
      <c r="M748" s="531"/>
      <c r="N748" s="531"/>
      <c r="O748" s="531"/>
      <c r="P748" s="531"/>
      <c r="Q748" s="531"/>
      <c r="R748" s="531"/>
      <c r="S748" s="531"/>
      <c r="T748" s="531"/>
      <c r="U748" s="531"/>
      <c r="V748" s="531"/>
      <c r="W748" s="531"/>
      <c r="X748" s="531"/>
      <c r="Y748" s="531"/>
      <c r="Z748" s="531"/>
    </row>
    <row r="749" ht="14.25" customHeight="1">
      <c r="A749" s="531"/>
      <c r="B749" s="531"/>
      <c r="C749" s="531"/>
      <c r="D749" s="531"/>
      <c r="E749" s="724"/>
      <c r="F749" s="531"/>
      <c r="G749" s="531"/>
      <c r="H749" s="531"/>
      <c r="I749" s="531"/>
      <c r="J749" s="531"/>
      <c r="K749" s="531"/>
      <c r="L749" s="531"/>
      <c r="M749" s="531"/>
      <c r="N749" s="531"/>
      <c r="O749" s="531"/>
      <c r="P749" s="531"/>
      <c r="Q749" s="531"/>
      <c r="R749" s="531"/>
      <c r="S749" s="531"/>
      <c r="T749" s="531"/>
      <c r="U749" s="531"/>
      <c r="V749" s="531"/>
      <c r="W749" s="531"/>
      <c r="X749" s="531"/>
      <c r="Y749" s="531"/>
      <c r="Z749" s="531"/>
    </row>
    <row r="750" ht="14.25" customHeight="1">
      <c r="A750" s="531"/>
      <c r="B750" s="531"/>
      <c r="C750" s="531"/>
      <c r="D750" s="531"/>
      <c r="E750" s="724"/>
      <c r="F750" s="531"/>
      <c r="G750" s="531"/>
      <c r="H750" s="531"/>
      <c r="I750" s="531"/>
      <c r="J750" s="531"/>
      <c r="K750" s="531"/>
      <c r="L750" s="531"/>
      <c r="M750" s="531"/>
      <c r="N750" s="531"/>
      <c r="O750" s="531"/>
      <c r="P750" s="531"/>
      <c r="Q750" s="531"/>
      <c r="R750" s="531"/>
      <c r="S750" s="531"/>
      <c r="T750" s="531"/>
      <c r="U750" s="531"/>
      <c r="V750" s="531"/>
      <c r="W750" s="531"/>
      <c r="X750" s="531"/>
      <c r="Y750" s="531"/>
      <c r="Z750" s="531"/>
    </row>
    <row r="751" ht="14.25" customHeight="1">
      <c r="A751" s="531"/>
      <c r="B751" s="531"/>
      <c r="C751" s="531"/>
      <c r="D751" s="531"/>
      <c r="E751" s="724"/>
      <c r="F751" s="531"/>
      <c r="G751" s="531"/>
      <c r="H751" s="531"/>
      <c r="I751" s="531"/>
      <c r="J751" s="531"/>
      <c r="K751" s="531"/>
      <c r="L751" s="531"/>
      <c r="M751" s="531"/>
      <c r="N751" s="531"/>
      <c r="O751" s="531"/>
      <c r="P751" s="531"/>
      <c r="Q751" s="531"/>
      <c r="R751" s="531"/>
      <c r="S751" s="531"/>
      <c r="T751" s="531"/>
      <c r="U751" s="531"/>
      <c r="V751" s="531"/>
      <c r="W751" s="531"/>
      <c r="X751" s="531"/>
      <c r="Y751" s="531"/>
      <c r="Z751" s="531"/>
    </row>
    <row r="752" ht="14.25" customHeight="1">
      <c r="A752" s="531"/>
      <c r="B752" s="531"/>
      <c r="C752" s="531"/>
      <c r="D752" s="531"/>
      <c r="E752" s="724"/>
      <c r="F752" s="531"/>
      <c r="G752" s="531"/>
      <c r="H752" s="531"/>
      <c r="I752" s="531"/>
      <c r="J752" s="531"/>
      <c r="K752" s="531"/>
      <c r="L752" s="531"/>
      <c r="M752" s="531"/>
      <c r="N752" s="531"/>
      <c r="O752" s="531"/>
      <c r="P752" s="531"/>
      <c r="Q752" s="531"/>
      <c r="R752" s="531"/>
      <c r="S752" s="531"/>
      <c r="T752" s="531"/>
      <c r="U752" s="531"/>
      <c r="V752" s="531"/>
      <c r="W752" s="531"/>
      <c r="X752" s="531"/>
      <c r="Y752" s="531"/>
      <c r="Z752" s="531"/>
    </row>
    <row r="753" ht="14.25" customHeight="1">
      <c r="A753" s="531"/>
      <c r="B753" s="531"/>
      <c r="C753" s="531"/>
      <c r="D753" s="531"/>
      <c r="E753" s="724"/>
      <c r="F753" s="531"/>
      <c r="G753" s="531"/>
      <c r="H753" s="531"/>
      <c r="I753" s="531"/>
      <c r="J753" s="531"/>
      <c r="K753" s="531"/>
      <c r="L753" s="531"/>
      <c r="M753" s="531"/>
      <c r="N753" s="531"/>
      <c r="O753" s="531"/>
      <c r="P753" s="531"/>
      <c r="Q753" s="531"/>
      <c r="R753" s="531"/>
      <c r="S753" s="531"/>
      <c r="T753" s="531"/>
      <c r="U753" s="531"/>
      <c r="V753" s="531"/>
      <c r="W753" s="531"/>
      <c r="X753" s="531"/>
      <c r="Y753" s="531"/>
      <c r="Z753" s="531"/>
    </row>
    <row r="754" ht="14.25" customHeight="1">
      <c r="A754" s="531"/>
      <c r="B754" s="531"/>
      <c r="C754" s="531"/>
      <c r="D754" s="531"/>
      <c r="E754" s="724"/>
      <c r="F754" s="531"/>
      <c r="G754" s="531"/>
      <c r="H754" s="531"/>
      <c r="I754" s="531"/>
      <c r="J754" s="531"/>
      <c r="K754" s="531"/>
      <c r="L754" s="531"/>
      <c r="M754" s="531"/>
      <c r="N754" s="531"/>
      <c r="O754" s="531"/>
      <c r="P754" s="531"/>
      <c r="Q754" s="531"/>
      <c r="R754" s="531"/>
      <c r="S754" s="531"/>
      <c r="T754" s="531"/>
      <c r="U754" s="531"/>
      <c r="V754" s="531"/>
      <c r="W754" s="531"/>
      <c r="X754" s="531"/>
      <c r="Y754" s="531"/>
      <c r="Z754" s="531"/>
    </row>
    <row r="755" ht="14.25" customHeight="1">
      <c r="A755" s="531"/>
      <c r="B755" s="531"/>
      <c r="C755" s="531"/>
      <c r="D755" s="531"/>
      <c r="E755" s="724"/>
      <c r="F755" s="531"/>
      <c r="G755" s="531"/>
      <c r="H755" s="531"/>
      <c r="I755" s="531"/>
      <c r="J755" s="531"/>
      <c r="K755" s="531"/>
      <c r="L755" s="531"/>
      <c r="M755" s="531"/>
      <c r="N755" s="531"/>
      <c r="O755" s="531"/>
      <c r="P755" s="531"/>
      <c r="Q755" s="531"/>
      <c r="R755" s="531"/>
      <c r="S755" s="531"/>
      <c r="T755" s="531"/>
      <c r="U755" s="531"/>
      <c r="V755" s="531"/>
      <c r="W755" s="531"/>
      <c r="X755" s="531"/>
      <c r="Y755" s="531"/>
      <c r="Z755" s="531"/>
    </row>
    <row r="756" ht="14.25" customHeight="1">
      <c r="A756" s="531"/>
      <c r="B756" s="531"/>
      <c r="C756" s="531"/>
      <c r="D756" s="531"/>
      <c r="E756" s="724"/>
      <c r="F756" s="531"/>
      <c r="G756" s="531"/>
      <c r="H756" s="531"/>
      <c r="I756" s="531"/>
      <c r="J756" s="531"/>
      <c r="K756" s="531"/>
      <c r="L756" s="531"/>
      <c r="M756" s="531"/>
      <c r="N756" s="531"/>
      <c r="O756" s="531"/>
      <c r="P756" s="531"/>
      <c r="Q756" s="531"/>
      <c r="R756" s="531"/>
      <c r="S756" s="531"/>
      <c r="T756" s="531"/>
      <c r="U756" s="531"/>
      <c r="V756" s="531"/>
      <c r="W756" s="531"/>
      <c r="X756" s="531"/>
      <c r="Y756" s="531"/>
      <c r="Z756" s="531"/>
    </row>
    <row r="757" ht="14.25" customHeight="1">
      <c r="A757" s="531"/>
      <c r="B757" s="531"/>
      <c r="C757" s="531"/>
      <c r="D757" s="531"/>
      <c r="E757" s="724"/>
      <c r="F757" s="531"/>
      <c r="G757" s="531"/>
      <c r="H757" s="531"/>
      <c r="I757" s="531"/>
      <c r="J757" s="531"/>
      <c r="K757" s="531"/>
      <c r="L757" s="531"/>
      <c r="M757" s="531"/>
      <c r="N757" s="531"/>
      <c r="O757" s="531"/>
      <c r="P757" s="531"/>
      <c r="Q757" s="531"/>
      <c r="R757" s="531"/>
      <c r="S757" s="531"/>
      <c r="T757" s="531"/>
      <c r="U757" s="531"/>
      <c r="V757" s="531"/>
      <c r="W757" s="531"/>
      <c r="X757" s="531"/>
      <c r="Y757" s="531"/>
      <c r="Z757" s="531"/>
    </row>
    <row r="758" ht="14.25" customHeight="1">
      <c r="A758" s="531"/>
      <c r="B758" s="531"/>
      <c r="C758" s="531"/>
      <c r="D758" s="531"/>
      <c r="E758" s="724"/>
      <c r="F758" s="531"/>
      <c r="G758" s="531"/>
      <c r="H758" s="531"/>
      <c r="I758" s="531"/>
      <c r="J758" s="531"/>
      <c r="K758" s="531"/>
      <c r="L758" s="531"/>
      <c r="M758" s="531"/>
      <c r="N758" s="531"/>
      <c r="O758" s="531"/>
      <c r="P758" s="531"/>
      <c r="Q758" s="531"/>
      <c r="R758" s="531"/>
      <c r="S758" s="531"/>
      <c r="T758" s="531"/>
      <c r="U758" s="531"/>
      <c r="V758" s="531"/>
      <c r="W758" s="531"/>
      <c r="X758" s="531"/>
      <c r="Y758" s="531"/>
      <c r="Z758" s="531"/>
    </row>
    <row r="759" ht="14.25" customHeight="1">
      <c r="A759" s="531"/>
      <c r="B759" s="531"/>
      <c r="C759" s="531"/>
      <c r="D759" s="531"/>
      <c r="E759" s="724"/>
      <c r="F759" s="531"/>
      <c r="G759" s="531"/>
      <c r="H759" s="531"/>
      <c r="I759" s="531"/>
      <c r="J759" s="531"/>
      <c r="K759" s="531"/>
      <c r="L759" s="531"/>
      <c r="M759" s="531"/>
      <c r="N759" s="531"/>
      <c r="O759" s="531"/>
      <c r="P759" s="531"/>
      <c r="Q759" s="531"/>
      <c r="R759" s="531"/>
      <c r="S759" s="531"/>
      <c r="T759" s="531"/>
      <c r="U759" s="531"/>
      <c r="V759" s="531"/>
      <c r="W759" s="531"/>
      <c r="X759" s="531"/>
      <c r="Y759" s="531"/>
      <c r="Z759" s="531"/>
    </row>
    <row r="760" ht="14.25" customHeight="1">
      <c r="A760" s="531"/>
      <c r="B760" s="531"/>
      <c r="C760" s="531"/>
      <c r="D760" s="531"/>
      <c r="E760" s="724"/>
      <c r="F760" s="531"/>
      <c r="G760" s="531"/>
      <c r="H760" s="531"/>
      <c r="I760" s="531"/>
      <c r="J760" s="531"/>
      <c r="K760" s="531"/>
      <c r="L760" s="531"/>
      <c r="M760" s="531"/>
      <c r="N760" s="531"/>
      <c r="O760" s="531"/>
      <c r="P760" s="531"/>
      <c r="Q760" s="531"/>
      <c r="R760" s="531"/>
      <c r="S760" s="531"/>
      <c r="T760" s="531"/>
      <c r="U760" s="531"/>
      <c r="V760" s="531"/>
      <c r="W760" s="531"/>
      <c r="X760" s="531"/>
      <c r="Y760" s="531"/>
      <c r="Z760" s="531"/>
    </row>
    <row r="761" ht="14.25" customHeight="1">
      <c r="A761" s="531"/>
      <c r="B761" s="531"/>
      <c r="C761" s="531"/>
      <c r="D761" s="531"/>
      <c r="E761" s="724"/>
      <c r="F761" s="531"/>
      <c r="G761" s="531"/>
      <c r="H761" s="531"/>
      <c r="I761" s="531"/>
      <c r="J761" s="531"/>
      <c r="K761" s="531"/>
      <c r="L761" s="531"/>
      <c r="M761" s="531"/>
      <c r="N761" s="531"/>
      <c r="O761" s="531"/>
      <c r="P761" s="531"/>
      <c r="Q761" s="531"/>
      <c r="R761" s="531"/>
      <c r="S761" s="531"/>
      <c r="T761" s="531"/>
      <c r="U761" s="531"/>
      <c r="V761" s="531"/>
      <c r="W761" s="531"/>
      <c r="X761" s="531"/>
      <c r="Y761" s="531"/>
      <c r="Z761" s="531"/>
    </row>
    <row r="762" ht="14.25" customHeight="1">
      <c r="A762" s="531"/>
      <c r="B762" s="531"/>
      <c r="C762" s="531"/>
      <c r="D762" s="531"/>
      <c r="E762" s="724"/>
      <c r="F762" s="531"/>
      <c r="G762" s="531"/>
      <c r="H762" s="531"/>
      <c r="I762" s="531"/>
      <c r="J762" s="531"/>
      <c r="K762" s="531"/>
      <c r="L762" s="531"/>
      <c r="M762" s="531"/>
      <c r="N762" s="531"/>
      <c r="O762" s="531"/>
      <c r="P762" s="531"/>
      <c r="Q762" s="531"/>
      <c r="R762" s="531"/>
      <c r="S762" s="531"/>
      <c r="T762" s="531"/>
      <c r="U762" s="531"/>
      <c r="V762" s="531"/>
      <c r="W762" s="531"/>
      <c r="X762" s="531"/>
      <c r="Y762" s="531"/>
      <c r="Z762" s="531"/>
    </row>
    <row r="763" ht="14.25" customHeight="1">
      <c r="A763" s="531"/>
      <c r="B763" s="531"/>
      <c r="C763" s="531"/>
      <c r="D763" s="531"/>
      <c r="E763" s="724"/>
      <c r="F763" s="531"/>
      <c r="G763" s="531"/>
      <c r="H763" s="531"/>
      <c r="I763" s="531"/>
      <c r="J763" s="531"/>
      <c r="K763" s="531"/>
      <c r="L763" s="531"/>
      <c r="M763" s="531"/>
      <c r="N763" s="531"/>
      <c r="O763" s="531"/>
      <c r="P763" s="531"/>
      <c r="Q763" s="531"/>
      <c r="R763" s="531"/>
      <c r="S763" s="531"/>
      <c r="T763" s="531"/>
      <c r="U763" s="531"/>
      <c r="V763" s="531"/>
      <c r="W763" s="531"/>
      <c r="X763" s="531"/>
      <c r="Y763" s="531"/>
      <c r="Z763" s="531"/>
    </row>
    <row r="764" ht="14.25" customHeight="1">
      <c r="A764" s="531"/>
      <c r="B764" s="531"/>
      <c r="C764" s="531"/>
      <c r="D764" s="531"/>
      <c r="E764" s="724"/>
      <c r="F764" s="531"/>
      <c r="G764" s="531"/>
      <c r="H764" s="531"/>
      <c r="I764" s="531"/>
      <c r="J764" s="531"/>
      <c r="K764" s="531"/>
      <c r="L764" s="531"/>
      <c r="M764" s="531"/>
      <c r="N764" s="531"/>
      <c r="O764" s="531"/>
      <c r="P764" s="531"/>
      <c r="Q764" s="531"/>
      <c r="R764" s="531"/>
      <c r="S764" s="531"/>
      <c r="T764" s="531"/>
      <c r="U764" s="531"/>
      <c r="V764" s="531"/>
      <c r="W764" s="531"/>
      <c r="X764" s="531"/>
      <c r="Y764" s="531"/>
      <c r="Z764" s="531"/>
    </row>
    <row r="765" ht="14.25" customHeight="1">
      <c r="A765" s="531"/>
      <c r="B765" s="531"/>
      <c r="C765" s="531"/>
      <c r="D765" s="531"/>
      <c r="E765" s="724"/>
      <c r="F765" s="531"/>
      <c r="G765" s="531"/>
      <c r="H765" s="531"/>
      <c r="I765" s="531"/>
      <c r="J765" s="531"/>
      <c r="K765" s="531"/>
      <c r="L765" s="531"/>
      <c r="M765" s="531"/>
      <c r="N765" s="531"/>
      <c r="O765" s="531"/>
      <c r="P765" s="531"/>
      <c r="Q765" s="531"/>
      <c r="R765" s="531"/>
      <c r="S765" s="531"/>
      <c r="T765" s="531"/>
      <c r="U765" s="531"/>
      <c r="V765" s="531"/>
      <c r="W765" s="531"/>
      <c r="X765" s="531"/>
      <c r="Y765" s="531"/>
      <c r="Z765" s="531"/>
    </row>
    <row r="766" ht="14.25" customHeight="1">
      <c r="A766" s="531"/>
      <c r="B766" s="531"/>
      <c r="C766" s="531"/>
      <c r="D766" s="531"/>
      <c r="E766" s="724"/>
      <c r="F766" s="531"/>
      <c r="G766" s="531"/>
      <c r="H766" s="531"/>
      <c r="I766" s="531"/>
      <c r="J766" s="531"/>
      <c r="K766" s="531"/>
      <c r="L766" s="531"/>
      <c r="M766" s="531"/>
      <c r="N766" s="531"/>
      <c r="O766" s="531"/>
      <c r="P766" s="531"/>
      <c r="Q766" s="531"/>
      <c r="R766" s="531"/>
      <c r="S766" s="531"/>
      <c r="T766" s="531"/>
      <c r="U766" s="531"/>
      <c r="V766" s="531"/>
      <c r="W766" s="531"/>
      <c r="X766" s="531"/>
      <c r="Y766" s="531"/>
      <c r="Z766" s="531"/>
    </row>
    <row r="767" ht="14.25" customHeight="1">
      <c r="A767" s="531"/>
      <c r="B767" s="531"/>
      <c r="C767" s="531"/>
      <c r="D767" s="531"/>
      <c r="E767" s="724"/>
      <c r="F767" s="531"/>
      <c r="G767" s="531"/>
      <c r="H767" s="531"/>
      <c r="I767" s="531"/>
      <c r="J767" s="531"/>
      <c r="K767" s="531"/>
      <c r="L767" s="531"/>
      <c r="M767" s="531"/>
      <c r="N767" s="531"/>
      <c r="O767" s="531"/>
      <c r="P767" s="531"/>
      <c r="Q767" s="531"/>
      <c r="R767" s="531"/>
      <c r="S767" s="531"/>
      <c r="T767" s="531"/>
      <c r="U767" s="531"/>
      <c r="V767" s="531"/>
      <c r="W767" s="531"/>
      <c r="X767" s="531"/>
      <c r="Y767" s="531"/>
      <c r="Z767" s="531"/>
    </row>
    <row r="768" ht="14.25" customHeight="1">
      <c r="A768" s="531"/>
      <c r="B768" s="531"/>
      <c r="C768" s="531"/>
      <c r="D768" s="531"/>
      <c r="E768" s="724"/>
      <c r="F768" s="531"/>
      <c r="G768" s="531"/>
      <c r="H768" s="531"/>
      <c r="I768" s="531"/>
      <c r="J768" s="531"/>
      <c r="K768" s="531"/>
      <c r="L768" s="531"/>
      <c r="M768" s="531"/>
      <c r="N768" s="531"/>
      <c r="O768" s="531"/>
      <c r="P768" s="531"/>
      <c r="Q768" s="531"/>
      <c r="R768" s="531"/>
      <c r="S768" s="531"/>
      <c r="T768" s="531"/>
      <c r="U768" s="531"/>
      <c r="V768" s="531"/>
      <c r="W768" s="531"/>
      <c r="X768" s="531"/>
      <c r="Y768" s="531"/>
      <c r="Z768" s="531"/>
    </row>
    <row r="769" ht="14.25" customHeight="1">
      <c r="A769" s="531"/>
      <c r="B769" s="531"/>
      <c r="C769" s="531"/>
      <c r="D769" s="531"/>
      <c r="E769" s="724"/>
      <c r="F769" s="531"/>
      <c r="G769" s="531"/>
      <c r="H769" s="531"/>
      <c r="I769" s="531"/>
      <c r="J769" s="531"/>
      <c r="K769" s="531"/>
      <c r="L769" s="531"/>
      <c r="M769" s="531"/>
      <c r="N769" s="531"/>
      <c r="O769" s="531"/>
      <c r="P769" s="531"/>
      <c r="Q769" s="531"/>
      <c r="R769" s="531"/>
      <c r="S769" s="531"/>
      <c r="T769" s="531"/>
      <c r="U769" s="531"/>
      <c r="V769" s="531"/>
      <c r="W769" s="531"/>
      <c r="X769" s="531"/>
      <c r="Y769" s="531"/>
      <c r="Z769" s="531"/>
    </row>
    <row r="770" ht="14.25" customHeight="1">
      <c r="A770" s="531"/>
      <c r="B770" s="531"/>
      <c r="C770" s="531"/>
      <c r="D770" s="531"/>
      <c r="E770" s="724"/>
      <c r="F770" s="531"/>
      <c r="G770" s="531"/>
      <c r="H770" s="531"/>
      <c r="I770" s="531"/>
      <c r="J770" s="531"/>
      <c r="K770" s="531"/>
      <c r="L770" s="531"/>
      <c r="M770" s="531"/>
      <c r="N770" s="531"/>
      <c r="O770" s="531"/>
      <c r="P770" s="531"/>
      <c r="Q770" s="531"/>
      <c r="R770" s="531"/>
      <c r="S770" s="531"/>
      <c r="T770" s="531"/>
      <c r="U770" s="531"/>
      <c r="V770" s="531"/>
      <c r="W770" s="531"/>
      <c r="X770" s="531"/>
      <c r="Y770" s="531"/>
      <c r="Z770" s="531"/>
    </row>
    <row r="771" ht="14.25" customHeight="1">
      <c r="A771" s="531"/>
      <c r="B771" s="531"/>
      <c r="C771" s="531"/>
      <c r="D771" s="531"/>
      <c r="E771" s="724"/>
      <c r="F771" s="531"/>
      <c r="G771" s="531"/>
      <c r="H771" s="531"/>
      <c r="I771" s="531"/>
      <c r="J771" s="531"/>
      <c r="K771" s="531"/>
      <c r="L771" s="531"/>
      <c r="M771" s="531"/>
      <c r="N771" s="531"/>
      <c r="O771" s="531"/>
      <c r="P771" s="531"/>
      <c r="Q771" s="531"/>
      <c r="R771" s="531"/>
      <c r="S771" s="531"/>
      <c r="T771" s="531"/>
      <c r="U771" s="531"/>
      <c r="V771" s="531"/>
      <c r="W771" s="531"/>
      <c r="X771" s="531"/>
      <c r="Y771" s="531"/>
      <c r="Z771" s="531"/>
    </row>
    <row r="772" ht="14.25" customHeight="1">
      <c r="A772" s="531"/>
      <c r="B772" s="531"/>
      <c r="C772" s="531"/>
      <c r="D772" s="531"/>
      <c r="E772" s="724"/>
      <c r="F772" s="531"/>
      <c r="G772" s="531"/>
      <c r="H772" s="531"/>
      <c r="I772" s="531"/>
      <c r="J772" s="531"/>
      <c r="K772" s="531"/>
      <c r="L772" s="531"/>
      <c r="M772" s="531"/>
      <c r="N772" s="531"/>
      <c r="O772" s="531"/>
      <c r="P772" s="531"/>
      <c r="Q772" s="531"/>
      <c r="R772" s="531"/>
      <c r="S772" s="531"/>
      <c r="T772" s="531"/>
      <c r="U772" s="531"/>
      <c r="V772" s="531"/>
      <c r="W772" s="531"/>
      <c r="X772" s="531"/>
      <c r="Y772" s="531"/>
      <c r="Z772" s="531"/>
    </row>
    <row r="773" ht="14.25" customHeight="1">
      <c r="A773" s="531"/>
      <c r="B773" s="531"/>
      <c r="C773" s="531"/>
      <c r="D773" s="531"/>
      <c r="E773" s="724"/>
      <c r="F773" s="531"/>
      <c r="G773" s="531"/>
      <c r="H773" s="531"/>
      <c r="I773" s="531"/>
      <c r="J773" s="531"/>
      <c r="K773" s="531"/>
      <c r="L773" s="531"/>
      <c r="M773" s="531"/>
      <c r="N773" s="531"/>
      <c r="O773" s="531"/>
      <c r="P773" s="531"/>
      <c r="Q773" s="531"/>
      <c r="R773" s="531"/>
      <c r="S773" s="531"/>
      <c r="T773" s="531"/>
      <c r="U773" s="531"/>
      <c r="V773" s="531"/>
      <c r="W773" s="531"/>
      <c r="X773" s="531"/>
      <c r="Y773" s="531"/>
      <c r="Z773" s="531"/>
    </row>
    <row r="774" ht="14.25" customHeight="1">
      <c r="A774" s="531"/>
      <c r="B774" s="531"/>
      <c r="C774" s="531"/>
      <c r="D774" s="531"/>
      <c r="E774" s="724"/>
      <c r="F774" s="531"/>
      <c r="G774" s="531"/>
      <c r="H774" s="531"/>
      <c r="I774" s="531"/>
      <c r="J774" s="531"/>
      <c r="K774" s="531"/>
      <c r="L774" s="531"/>
      <c r="M774" s="531"/>
      <c r="N774" s="531"/>
      <c r="O774" s="531"/>
      <c r="P774" s="531"/>
      <c r="Q774" s="531"/>
      <c r="R774" s="531"/>
      <c r="S774" s="531"/>
      <c r="T774" s="531"/>
      <c r="U774" s="531"/>
      <c r="V774" s="531"/>
      <c r="W774" s="531"/>
      <c r="X774" s="531"/>
      <c r="Y774" s="531"/>
      <c r="Z774" s="531"/>
    </row>
    <row r="775" ht="14.25" customHeight="1">
      <c r="A775" s="531"/>
      <c r="B775" s="531"/>
      <c r="C775" s="531"/>
      <c r="D775" s="531"/>
      <c r="E775" s="724"/>
      <c r="F775" s="531"/>
      <c r="G775" s="531"/>
      <c r="H775" s="531"/>
      <c r="I775" s="531"/>
      <c r="J775" s="531"/>
      <c r="K775" s="531"/>
      <c r="L775" s="531"/>
      <c r="M775" s="531"/>
      <c r="N775" s="531"/>
      <c r="O775" s="531"/>
      <c r="P775" s="531"/>
      <c r="Q775" s="531"/>
      <c r="R775" s="531"/>
      <c r="S775" s="531"/>
      <c r="T775" s="531"/>
      <c r="U775" s="531"/>
      <c r="V775" s="531"/>
      <c r="W775" s="531"/>
      <c r="X775" s="531"/>
      <c r="Y775" s="531"/>
      <c r="Z775" s="531"/>
    </row>
    <row r="776" ht="14.25" customHeight="1">
      <c r="A776" s="531"/>
      <c r="B776" s="531"/>
      <c r="C776" s="531"/>
      <c r="D776" s="531"/>
      <c r="E776" s="724"/>
      <c r="F776" s="531"/>
      <c r="G776" s="531"/>
      <c r="H776" s="531"/>
      <c r="I776" s="531"/>
      <c r="J776" s="531"/>
      <c r="K776" s="531"/>
      <c r="L776" s="531"/>
      <c r="M776" s="531"/>
      <c r="N776" s="531"/>
      <c r="O776" s="531"/>
      <c r="P776" s="531"/>
      <c r="Q776" s="531"/>
      <c r="R776" s="531"/>
      <c r="S776" s="531"/>
      <c r="T776" s="531"/>
      <c r="U776" s="531"/>
      <c r="V776" s="531"/>
      <c r="W776" s="531"/>
      <c r="X776" s="531"/>
      <c r="Y776" s="531"/>
      <c r="Z776" s="531"/>
    </row>
    <row r="777" ht="14.25" customHeight="1">
      <c r="A777" s="531"/>
      <c r="B777" s="531"/>
      <c r="C777" s="531"/>
      <c r="D777" s="531"/>
      <c r="E777" s="724"/>
      <c r="F777" s="531"/>
      <c r="G777" s="531"/>
      <c r="H777" s="531"/>
      <c r="I777" s="531"/>
      <c r="J777" s="531"/>
      <c r="K777" s="531"/>
      <c r="L777" s="531"/>
      <c r="M777" s="531"/>
      <c r="N777" s="531"/>
      <c r="O777" s="531"/>
      <c r="P777" s="531"/>
      <c r="Q777" s="531"/>
      <c r="R777" s="531"/>
      <c r="S777" s="531"/>
      <c r="T777" s="531"/>
      <c r="U777" s="531"/>
      <c r="V777" s="531"/>
      <c r="W777" s="531"/>
      <c r="X777" s="531"/>
      <c r="Y777" s="531"/>
      <c r="Z777" s="531"/>
    </row>
    <row r="778" ht="14.25" customHeight="1">
      <c r="A778" s="531"/>
      <c r="B778" s="531"/>
      <c r="C778" s="531"/>
      <c r="D778" s="531"/>
      <c r="E778" s="724"/>
      <c r="F778" s="531"/>
      <c r="G778" s="531"/>
      <c r="H778" s="531"/>
      <c r="I778" s="531"/>
      <c r="J778" s="531"/>
      <c r="K778" s="531"/>
      <c r="L778" s="531"/>
      <c r="M778" s="531"/>
      <c r="N778" s="531"/>
      <c r="O778" s="531"/>
      <c r="P778" s="531"/>
      <c r="Q778" s="531"/>
      <c r="R778" s="531"/>
      <c r="S778" s="531"/>
      <c r="T778" s="531"/>
      <c r="U778" s="531"/>
      <c r="V778" s="531"/>
      <c r="W778" s="531"/>
      <c r="X778" s="531"/>
      <c r="Y778" s="531"/>
      <c r="Z778" s="531"/>
    </row>
    <row r="779" ht="14.25" customHeight="1">
      <c r="A779" s="531"/>
      <c r="B779" s="531"/>
      <c r="C779" s="531"/>
      <c r="D779" s="531"/>
      <c r="E779" s="724"/>
      <c r="F779" s="531"/>
      <c r="G779" s="531"/>
      <c r="H779" s="531"/>
      <c r="I779" s="531"/>
      <c r="J779" s="531"/>
      <c r="K779" s="531"/>
      <c r="L779" s="531"/>
      <c r="M779" s="531"/>
      <c r="N779" s="531"/>
      <c r="O779" s="531"/>
      <c r="P779" s="531"/>
      <c r="Q779" s="531"/>
      <c r="R779" s="531"/>
      <c r="S779" s="531"/>
      <c r="T779" s="531"/>
      <c r="U779" s="531"/>
      <c r="V779" s="531"/>
      <c r="W779" s="531"/>
      <c r="X779" s="531"/>
      <c r="Y779" s="531"/>
      <c r="Z779" s="531"/>
    </row>
    <row r="780" ht="14.25" customHeight="1">
      <c r="A780" s="531"/>
      <c r="B780" s="531"/>
      <c r="C780" s="531"/>
      <c r="D780" s="531"/>
      <c r="E780" s="724"/>
      <c r="F780" s="531"/>
      <c r="G780" s="531"/>
      <c r="H780" s="531"/>
      <c r="I780" s="531"/>
      <c r="J780" s="531"/>
      <c r="K780" s="531"/>
      <c r="L780" s="531"/>
      <c r="M780" s="531"/>
      <c r="N780" s="531"/>
      <c r="O780" s="531"/>
      <c r="P780" s="531"/>
      <c r="Q780" s="531"/>
      <c r="R780" s="531"/>
      <c r="S780" s="531"/>
      <c r="T780" s="531"/>
      <c r="U780" s="531"/>
      <c r="V780" s="531"/>
      <c r="W780" s="531"/>
      <c r="X780" s="531"/>
      <c r="Y780" s="531"/>
      <c r="Z780" s="531"/>
    </row>
    <row r="781" ht="14.25" customHeight="1">
      <c r="A781" s="531"/>
      <c r="B781" s="531"/>
      <c r="C781" s="531"/>
      <c r="D781" s="531"/>
      <c r="E781" s="724"/>
      <c r="F781" s="531"/>
      <c r="G781" s="531"/>
      <c r="H781" s="531"/>
      <c r="I781" s="531"/>
      <c r="J781" s="531"/>
      <c r="K781" s="531"/>
      <c r="L781" s="531"/>
      <c r="M781" s="531"/>
      <c r="N781" s="531"/>
      <c r="O781" s="531"/>
      <c r="P781" s="531"/>
      <c r="Q781" s="531"/>
      <c r="R781" s="531"/>
      <c r="S781" s="531"/>
      <c r="T781" s="531"/>
      <c r="U781" s="531"/>
      <c r="V781" s="531"/>
      <c r="W781" s="531"/>
      <c r="X781" s="531"/>
      <c r="Y781" s="531"/>
      <c r="Z781" s="531"/>
    </row>
    <row r="782" ht="14.25" customHeight="1">
      <c r="A782" s="531"/>
      <c r="B782" s="531"/>
      <c r="C782" s="531"/>
      <c r="D782" s="531"/>
      <c r="E782" s="724"/>
      <c r="F782" s="531"/>
      <c r="G782" s="531"/>
      <c r="H782" s="531"/>
      <c r="I782" s="531"/>
      <c r="J782" s="531"/>
      <c r="K782" s="531"/>
      <c r="L782" s="531"/>
      <c r="M782" s="531"/>
      <c r="N782" s="531"/>
      <c r="O782" s="531"/>
      <c r="P782" s="531"/>
      <c r="Q782" s="531"/>
      <c r="R782" s="531"/>
      <c r="S782" s="531"/>
      <c r="T782" s="531"/>
      <c r="U782" s="531"/>
      <c r="V782" s="531"/>
      <c r="W782" s="531"/>
      <c r="X782" s="531"/>
      <c r="Y782" s="531"/>
      <c r="Z782" s="531"/>
    </row>
    <row r="783" ht="14.25" customHeight="1">
      <c r="A783" s="531"/>
      <c r="B783" s="531"/>
      <c r="C783" s="531"/>
      <c r="D783" s="531"/>
      <c r="E783" s="724"/>
      <c r="F783" s="531"/>
      <c r="G783" s="531"/>
      <c r="H783" s="531"/>
      <c r="I783" s="531"/>
      <c r="J783" s="531"/>
      <c r="K783" s="531"/>
      <c r="L783" s="531"/>
      <c r="M783" s="531"/>
      <c r="N783" s="531"/>
      <c r="O783" s="531"/>
      <c r="P783" s="531"/>
      <c r="Q783" s="531"/>
      <c r="R783" s="531"/>
      <c r="S783" s="531"/>
      <c r="T783" s="531"/>
      <c r="U783" s="531"/>
      <c r="V783" s="531"/>
      <c r="W783" s="531"/>
      <c r="X783" s="531"/>
      <c r="Y783" s="531"/>
      <c r="Z783" s="531"/>
    </row>
    <row r="784" ht="14.25" customHeight="1">
      <c r="A784" s="531"/>
      <c r="B784" s="531"/>
      <c r="C784" s="531"/>
      <c r="D784" s="531"/>
      <c r="E784" s="724"/>
      <c r="F784" s="531"/>
      <c r="G784" s="531"/>
      <c r="H784" s="531"/>
      <c r="I784" s="531"/>
      <c r="J784" s="531"/>
      <c r="K784" s="531"/>
      <c r="L784" s="531"/>
      <c r="M784" s="531"/>
      <c r="N784" s="531"/>
      <c r="O784" s="531"/>
      <c r="P784" s="531"/>
      <c r="Q784" s="531"/>
      <c r="R784" s="531"/>
      <c r="S784" s="531"/>
      <c r="T784" s="531"/>
      <c r="U784" s="531"/>
      <c r="V784" s="531"/>
      <c r="W784" s="531"/>
      <c r="X784" s="531"/>
      <c r="Y784" s="531"/>
      <c r="Z784" s="531"/>
    </row>
    <row r="785" ht="14.25" customHeight="1">
      <c r="A785" s="531"/>
      <c r="B785" s="531"/>
      <c r="C785" s="531"/>
      <c r="D785" s="531"/>
      <c r="E785" s="724"/>
      <c r="F785" s="531"/>
      <c r="G785" s="531"/>
      <c r="H785" s="531"/>
      <c r="I785" s="531"/>
      <c r="J785" s="531"/>
      <c r="K785" s="531"/>
      <c r="L785" s="531"/>
      <c r="M785" s="531"/>
      <c r="N785" s="531"/>
      <c r="O785" s="531"/>
      <c r="P785" s="531"/>
      <c r="Q785" s="531"/>
      <c r="R785" s="531"/>
      <c r="S785" s="531"/>
      <c r="T785" s="531"/>
      <c r="U785" s="531"/>
      <c r="V785" s="531"/>
      <c r="W785" s="531"/>
      <c r="X785" s="531"/>
      <c r="Y785" s="531"/>
      <c r="Z785" s="531"/>
    </row>
    <row r="786" ht="14.25" customHeight="1">
      <c r="A786" s="531"/>
      <c r="B786" s="531"/>
      <c r="C786" s="531"/>
      <c r="D786" s="531"/>
      <c r="E786" s="724"/>
      <c r="F786" s="531"/>
      <c r="G786" s="531"/>
      <c r="H786" s="531"/>
      <c r="I786" s="531"/>
      <c r="J786" s="531"/>
      <c r="K786" s="531"/>
      <c r="L786" s="531"/>
      <c r="M786" s="531"/>
      <c r="N786" s="531"/>
      <c r="O786" s="531"/>
      <c r="P786" s="531"/>
      <c r="Q786" s="531"/>
      <c r="R786" s="531"/>
      <c r="S786" s="531"/>
      <c r="T786" s="531"/>
      <c r="U786" s="531"/>
      <c r="V786" s="531"/>
      <c r="W786" s="531"/>
      <c r="X786" s="531"/>
      <c r="Y786" s="531"/>
      <c r="Z786" s="531"/>
    </row>
    <row r="787" ht="14.25" customHeight="1">
      <c r="A787" s="531"/>
      <c r="B787" s="531"/>
      <c r="C787" s="531"/>
      <c r="D787" s="531"/>
      <c r="E787" s="724"/>
      <c r="F787" s="531"/>
      <c r="G787" s="531"/>
      <c r="H787" s="531"/>
      <c r="I787" s="531"/>
      <c r="J787" s="531"/>
      <c r="K787" s="531"/>
      <c r="L787" s="531"/>
      <c r="M787" s="531"/>
      <c r="N787" s="531"/>
      <c r="O787" s="531"/>
      <c r="P787" s="531"/>
      <c r="Q787" s="531"/>
      <c r="R787" s="531"/>
      <c r="S787" s="531"/>
      <c r="T787" s="531"/>
      <c r="U787" s="531"/>
      <c r="V787" s="531"/>
      <c r="W787" s="531"/>
      <c r="X787" s="531"/>
      <c r="Y787" s="531"/>
      <c r="Z787" s="531"/>
    </row>
    <row r="788" ht="14.25" customHeight="1">
      <c r="A788" s="531"/>
      <c r="B788" s="531"/>
      <c r="C788" s="531"/>
      <c r="D788" s="531"/>
      <c r="E788" s="724"/>
      <c r="F788" s="531"/>
      <c r="G788" s="531"/>
      <c r="H788" s="531"/>
      <c r="I788" s="531"/>
      <c r="J788" s="531"/>
      <c r="K788" s="531"/>
      <c r="L788" s="531"/>
      <c r="M788" s="531"/>
      <c r="N788" s="531"/>
      <c r="O788" s="531"/>
      <c r="P788" s="531"/>
      <c r="Q788" s="531"/>
      <c r="R788" s="531"/>
      <c r="S788" s="531"/>
      <c r="T788" s="531"/>
      <c r="U788" s="531"/>
      <c r="V788" s="531"/>
      <c r="W788" s="531"/>
      <c r="X788" s="531"/>
      <c r="Y788" s="531"/>
      <c r="Z788" s="531"/>
    </row>
    <row r="789" ht="14.25" customHeight="1">
      <c r="A789" s="531"/>
      <c r="B789" s="531"/>
      <c r="C789" s="531"/>
      <c r="D789" s="531"/>
      <c r="E789" s="724"/>
      <c r="F789" s="531"/>
      <c r="G789" s="531"/>
      <c r="H789" s="531"/>
      <c r="I789" s="531"/>
      <c r="J789" s="531"/>
      <c r="K789" s="531"/>
      <c r="L789" s="531"/>
      <c r="M789" s="531"/>
      <c r="N789" s="531"/>
      <c r="O789" s="531"/>
      <c r="P789" s="531"/>
      <c r="Q789" s="531"/>
      <c r="R789" s="531"/>
      <c r="S789" s="531"/>
      <c r="T789" s="531"/>
      <c r="U789" s="531"/>
      <c r="V789" s="531"/>
      <c r="W789" s="531"/>
      <c r="X789" s="531"/>
      <c r="Y789" s="531"/>
      <c r="Z789" s="531"/>
    </row>
    <row r="790" ht="14.25" customHeight="1">
      <c r="A790" s="531"/>
      <c r="B790" s="531"/>
      <c r="C790" s="531"/>
      <c r="D790" s="531"/>
      <c r="E790" s="724"/>
      <c r="F790" s="531"/>
      <c r="G790" s="531"/>
      <c r="H790" s="531"/>
      <c r="I790" s="531"/>
      <c r="J790" s="531"/>
      <c r="K790" s="531"/>
      <c r="L790" s="531"/>
      <c r="M790" s="531"/>
      <c r="N790" s="531"/>
      <c r="O790" s="531"/>
      <c r="P790" s="531"/>
      <c r="Q790" s="531"/>
      <c r="R790" s="531"/>
      <c r="S790" s="531"/>
      <c r="T790" s="531"/>
      <c r="U790" s="531"/>
      <c r="V790" s="531"/>
      <c r="W790" s="531"/>
      <c r="X790" s="531"/>
      <c r="Y790" s="531"/>
      <c r="Z790" s="531"/>
    </row>
    <row r="791" ht="14.25" customHeight="1">
      <c r="A791" s="531"/>
      <c r="B791" s="531"/>
      <c r="C791" s="531"/>
      <c r="D791" s="531"/>
      <c r="E791" s="724"/>
      <c r="F791" s="531"/>
      <c r="G791" s="531"/>
      <c r="H791" s="531"/>
      <c r="I791" s="531"/>
      <c r="J791" s="531"/>
      <c r="K791" s="531"/>
      <c r="L791" s="531"/>
      <c r="M791" s="531"/>
      <c r="N791" s="531"/>
      <c r="O791" s="531"/>
      <c r="P791" s="531"/>
      <c r="Q791" s="531"/>
      <c r="R791" s="531"/>
      <c r="S791" s="531"/>
      <c r="T791" s="531"/>
      <c r="U791" s="531"/>
      <c r="V791" s="531"/>
      <c r="W791" s="531"/>
      <c r="X791" s="531"/>
      <c r="Y791" s="531"/>
      <c r="Z791" s="531"/>
    </row>
    <row r="792" ht="14.25" customHeight="1">
      <c r="A792" s="531"/>
      <c r="B792" s="531"/>
      <c r="C792" s="531"/>
      <c r="D792" s="531"/>
      <c r="E792" s="724"/>
      <c r="F792" s="531"/>
      <c r="G792" s="531"/>
      <c r="H792" s="531"/>
      <c r="I792" s="531"/>
      <c r="J792" s="531"/>
      <c r="K792" s="531"/>
      <c r="L792" s="531"/>
      <c r="M792" s="531"/>
      <c r="N792" s="531"/>
      <c r="O792" s="531"/>
      <c r="P792" s="531"/>
      <c r="Q792" s="531"/>
      <c r="R792" s="531"/>
      <c r="S792" s="531"/>
      <c r="T792" s="531"/>
      <c r="U792" s="531"/>
      <c r="V792" s="531"/>
      <c r="W792" s="531"/>
      <c r="X792" s="531"/>
      <c r="Y792" s="531"/>
      <c r="Z792" s="531"/>
    </row>
    <row r="793" ht="14.25" customHeight="1">
      <c r="A793" s="531"/>
      <c r="B793" s="531"/>
      <c r="C793" s="531"/>
      <c r="D793" s="531"/>
      <c r="E793" s="724"/>
      <c r="F793" s="531"/>
      <c r="G793" s="531"/>
      <c r="H793" s="531"/>
      <c r="I793" s="531"/>
      <c r="J793" s="531"/>
      <c r="K793" s="531"/>
      <c r="L793" s="531"/>
      <c r="M793" s="531"/>
      <c r="N793" s="531"/>
      <c r="O793" s="531"/>
      <c r="P793" s="531"/>
      <c r="Q793" s="531"/>
      <c r="R793" s="531"/>
      <c r="S793" s="531"/>
      <c r="T793" s="531"/>
      <c r="U793" s="531"/>
      <c r="V793" s="531"/>
      <c r="W793" s="531"/>
      <c r="X793" s="531"/>
      <c r="Y793" s="531"/>
      <c r="Z793" s="531"/>
    </row>
    <row r="794" ht="14.25" customHeight="1">
      <c r="A794" s="531"/>
      <c r="B794" s="531"/>
      <c r="C794" s="531"/>
      <c r="D794" s="531"/>
      <c r="E794" s="724"/>
      <c r="F794" s="531"/>
      <c r="G794" s="531"/>
      <c r="H794" s="531"/>
      <c r="I794" s="531"/>
      <c r="J794" s="531"/>
      <c r="K794" s="531"/>
      <c r="L794" s="531"/>
      <c r="M794" s="531"/>
      <c r="N794" s="531"/>
      <c r="O794" s="531"/>
      <c r="P794" s="531"/>
      <c r="Q794" s="531"/>
      <c r="R794" s="531"/>
      <c r="S794" s="531"/>
      <c r="T794" s="531"/>
      <c r="U794" s="531"/>
      <c r="V794" s="531"/>
      <c r="W794" s="531"/>
      <c r="X794" s="531"/>
      <c r="Y794" s="531"/>
      <c r="Z794" s="531"/>
    </row>
    <row r="795" ht="14.25" customHeight="1">
      <c r="A795" s="531"/>
      <c r="B795" s="531"/>
      <c r="C795" s="531"/>
      <c r="D795" s="531"/>
      <c r="E795" s="724"/>
      <c r="F795" s="531"/>
      <c r="G795" s="531"/>
      <c r="H795" s="531"/>
      <c r="I795" s="531"/>
      <c r="J795" s="531"/>
      <c r="K795" s="531"/>
      <c r="L795" s="531"/>
      <c r="M795" s="531"/>
      <c r="N795" s="531"/>
      <c r="O795" s="531"/>
      <c r="P795" s="531"/>
      <c r="Q795" s="531"/>
      <c r="R795" s="531"/>
      <c r="S795" s="531"/>
      <c r="T795" s="531"/>
      <c r="U795" s="531"/>
      <c r="V795" s="531"/>
      <c r="W795" s="531"/>
      <c r="X795" s="531"/>
      <c r="Y795" s="531"/>
      <c r="Z795" s="531"/>
    </row>
    <row r="796" ht="14.25" customHeight="1">
      <c r="A796" s="531"/>
      <c r="B796" s="531"/>
      <c r="C796" s="531"/>
      <c r="D796" s="531"/>
      <c r="E796" s="724"/>
      <c r="F796" s="531"/>
      <c r="G796" s="531"/>
      <c r="H796" s="531"/>
      <c r="I796" s="531"/>
      <c r="J796" s="531"/>
      <c r="K796" s="531"/>
      <c r="L796" s="531"/>
      <c r="M796" s="531"/>
      <c r="N796" s="531"/>
      <c r="O796" s="531"/>
      <c r="P796" s="531"/>
      <c r="Q796" s="531"/>
      <c r="R796" s="531"/>
      <c r="S796" s="531"/>
      <c r="T796" s="531"/>
      <c r="U796" s="531"/>
      <c r="V796" s="531"/>
      <c r="W796" s="531"/>
      <c r="X796" s="531"/>
      <c r="Y796" s="531"/>
      <c r="Z796" s="531"/>
    </row>
    <row r="797" ht="14.25" customHeight="1">
      <c r="A797" s="531"/>
      <c r="B797" s="531"/>
      <c r="C797" s="531"/>
      <c r="D797" s="531"/>
      <c r="E797" s="724"/>
      <c r="F797" s="531"/>
      <c r="G797" s="531"/>
      <c r="H797" s="531"/>
      <c r="I797" s="531"/>
      <c r="J797" s="531"/>
      <c r="K797" s="531"/>
      <c r="L797" s="531"/>
      <c r="M797" s="531"/>
      <c r="N797" s="531"/>
      <c r="O797" s="531"/>
      <c r="P797" s="531"/>
      <c r="Q797" s="531"/>
      <c r="R797" s="531"/>
      <c r="S797" s="531"/>
      <c r="T797" s="531"/>
      <c r="U797" s="531"/>
      <c r="V797" s="531"/>
      <c r="W797" s="531"/>
      <c r="X797" s="531"/>
      <c r="Y797" s="531"/>
      <c r="Z797" s="531"/>
    </row>
    <row r="798" ht="14.25" customHeight="1">
      <c r="A798" s="531"/>
      <c r="B798" s="531"/>
      <c r="C798" s="531"/>
      <c r="D798" s="531"/>
      <c r="E798" s="724"/>
      <c r="F798" s="531"/>
      <c r="G798" s="531"/>
      <c r="H798" s="531"/>
      <c r="I798" s="531"/>
      <c r="J798" s="531"/>
      <c r="K798" s="531"/>
      <c r="L798" s="531"/>
      <c r="M798" s="531"/>
      <c r="N798" s="531"/>
      <c r="O798" s="531"/>
      <c r="P798" s="531"/>
      <c r="Q798" s="531"/>
      <c r="R798" s="531"/>
      <c r="S798" s="531"/>
      <c r="T798" s="531"/>
      <c r="U798" s="531"/>
      <c r="V798" s="531"/>
      <c r="W798" s="531"/>
      <c r="X798" s="531"/>
      <c r="Y798" s="531"/>
      <c r="Z798" s="531"/>
    </row>
    <row r="799" ht="14.25" customHeight="1">
      <c r="A799" s="531"/>
      <c r="B799" s="531"/>
      <c r="C799" s="531"/>
      <c r="D799" s="531"/>
      <c r="E799" s="724"/>
      <c r="F799" s="531"/>
      <c r="G799" s="531"/>
      <c r="H799" s="531"/>
      <c r="I799" s="531"/>
      <c r="J799" s="531"/>
      <c r="K799" s="531"/>
      <c r="L799" s="531"/>
      <c r="M799" s="531"/>
      <c r="N799" s="531"/>
      <c r="O799" s="531"/>
      <c r="P799" s="531"/>
      <c r="Q799" s="531"/>
      <c r="R799" s="531"/>
      <c r="S799" s="531"/>
      <c r="T799" s="531"/>
      <c r="U799" s="531"/>
      <c r="V799" s="531"/>
      <c r="W799" s="531"/>
      <c r="X799" s="531"/>
      <c r="Y799" s="531"/>
      <c r="Z799" s="531"/>
    </row>
    <row r="800" ht="14.25" customHeight="1">
      <c r="A800" s="531"/>
      <c r="B800" s="531"/>
      <c r="C800" s="531"/>
      <c r="D800" s="531"/>
      <c r="E800" s="724"/>
      <c r="F800" s="531"/>
      <c r="G800" s="531"/>
      <c r="H800" s="531"/>
      <c r="I800" s="531"/>
      <c r="J800" s="531"/>
      <c r="K800" s="531"/>
      <c r="L800" s="531"/>
      <c r="M800" s="531"/>
      <c r="N800" s="531"/>
      <c r="O800" s="531"/>
      <c r="P800" s="531"/>
      <c r="Q800" s="531"/>
      <c r="R800" s="531"/>
      <c r="S800" s="531"/>
      <c r="T800" s="531"/>
      <c r="U800" s="531"/>
      <c r="V800" s="531"/>
      <c r="W800" s="531"/>
      <c r="X800" s="531"/>
      <c r="Y800" s="531"/>
      <c r="Z800" s="531"/>
    </row>
    <row r="801" ht="14.25" customHeight="1">
      <c r="A801" s="531"/>
      <c r="B801" s="531"/>
      <c r="C801" s="531"/>
      <c r="D801" s="531"/>
      <c r="E801" s="724"/>
      <c r="F801" s="531"/>
      <c r="G801" s="531"/>
      <c r="H801" s="531"/>
      <c r="I801" s="531"/>
      <c r="J801" s="531"/>
      <c r="K801" s="531"/>
      <c r="L801" s="531"/>
      <c r="M801" s="531"/>
      <c r="N801" s="531"/>
      <c r="O801" s="531"/>
      <c r="P801" s="531"/>
      <c r="Q801" s="531"/>
      <c r="R801" s="531"/>
      <c r="S801" s="531"/>
      <c r="T801" s="531"/>
      <c r="U801" s="531"/>
      <c r="V801" s="531"/>
      <c r="W801" s="531"/>
      <c r="X801" s="531"/>
      <c r="Y801" s="531"/>
      <c r="Z801" s="531"/>
    </row>
    <row r="802" ht="14.25" customHeight="1">
      <c r="A802" s="531"/>
      <c r="B802" s="531"/>
      <c r="C802" s="531"/>
      <c r="D802" s="531"/>
      <c r="E802" s="724"/>
      <c r="F802" s="531"/>
      <c r="G802" s="531"/>
      <c r="H802" s="531"/>
      <c r="I802" s="531"/>
      <c r="J802" s="531"/>
      <c r="K802" s="531"/>
      <c r="L802" s="531"/>
      <c r="M802" s="531"/>
      <c r="N802" s="531"/>
      <c r="O802" s="531"/>
      <c r="P802" s="531"/>
      <c r="Q802" s="531"/>
      <c r="R802" s="531"/>
      <c r="S802" s="531"/>
      <c r="T802" s="531"/>
      <c r="U802" s="531"/>
      <c r="V802" s="531"/>
      <c r="W802" s="531"/>
      <c r="X802" s="531"/>
      <c r="Y802" s="531"/>
      <c r="Z802" s="531"/>
    </row>
    <row r="803" ht="14.25" customHeight="1">
      <c r="A803" s="531"/>
      <c r="B803" s="531"/>
      <c r="C803" s="531"/>
      <c r="D803" s="531"/>
      <c r="E803" s="724"/>
      <c r="F803" s="531"/>
      <c r="G803" s="531"/>
      <c r="H803" s="531"/>
      <c r="I803" s="531"/>
      <c r="J803" s="531"/>
      <c r="K803" s="531"/>
      <c r="L803" s="531"/>
      <c r="M803" s="531"/>
      <c r="N803" s="531"/>
      <c r="O803" s="531"/>
      <c r="P803" s="531"/>
      <c r="Q803" s="531"/>
      <c r="R803" s="531"/>
      <c r="S803" s="531"/>
      <c r="T803" s="531"/>
      <c r="U803" s="531"/>
      <c r="V803" s="531"/>
      <c r="W803" s="531"/>
      <c r="X803" s="531"/>
      <c r="Y803" s="531"/>
      <c r="Z803" s="531"/>
    </row>
    <row r="804" ht="14.25" customHeight="1">
      <c r="A804" s="531"/>
      <c r="B804" s="531"/>
      <c r="C804" s="531"/>
      <c r="D804" s="531"/>
      <c r="E804" s="724"/>
      <c r="F804" s="531"/>
      <c r="G804" s="531"/>
      <c r="H804" s="531"/>
      <c r="I804" s="531"/>
      <c r="J804" s="531"/>
      <c r="K804" s="531"/>
      <c r="L804" s="531"/>
      <c r="M804" s="531"/>
      <c r="N804" s="531"/>
      <c r="O804" s="531"/>
      <c r="P804" s="531"/>
      <c r="Q804" s="531"/>
      <c r="R804" s="531"/>
      <c r="S804" s="531"/>
      <c r="T804" s="531"/>
      <c r="U804" s="531"/>
      <c r="V804" s="531"/>
      <c r="W804" s="531"/>
      <c r="X804" s="531"/>
      <c r="Y804" s="531"/>
      <c r="Z804" s="531"/>
    </row>
    <row r="805" ht="14.25" customHeight="1">
      <c r="A805" s="531"/>
      <c r="B805" s="531"/>
      <c r="C805" s="531"/>
      <c r="D805" s="531"/>
      <c r="E805" s="724"/>
      <c r="F805" s="531"/>
      <c r="G805" s="531"/>
      <c r="H805" s="531"/>
      <c r="I805" s="531"/>
      <c r="J805" s="531"/>
      <c r="K805" s="531"/>
      <c r="L805" s="531"/>
      <c r="M805" s="531"/>
      <c r="N805" s="531"/>
      <c r="O805" s="531"/>
      <c r="P805" s="531"/>
      <c r="Q805" s="531"/>
      <c r="R805" s="531"/>
      <c r="S805" s="531"/>
      <c r="T805" s="531"/>
      <c r="U805" s="531"/>
      <c r="V805" s="531"/>
      <c r="W805" s="531"/>
      <c r="X805" s="531"/>
      <c r="Y805" s="531"/>
      <c r="Z805" s="531"/>
    </row>
    <row r="806" ht="14.25" customHeight="1">
      <c r="A806" s="531"/>
      <c r="B806" s="531"/>
      <c r="C806" s="531"/>
      <c r="D806" s="531"/>
      <c r="E806" s="724"/>
      <c r="F806" s="531"/>
      <c r="G806" s="531"/>
      <c r="H806" s="531"/>
      <c r="I806" s="531"/>
      <c r="J806" s="531"/>
      <c r="K806" s="531"/>
      <c r="L806" s="531"/>
      <c r="M806" s="531"/>
      <c r="N806" s="531"/>
      <c r="O806" s="531"/>
      <c r="P806" s="531"/>
      <c r="Q806" s="531"/>
      <c r="R806" s="531"/>
      <c r="S806" s="531"/>
      <c r="T806" s="531"/>
      <c r="U806" s="531"/>
      <c r="V806" s="531"/>
      <c r="W806" s="531"/>
      <c r="X806" s="531"/>
      <c r="Y806" s="531"/>
      <c r="Z806" s="531"/>
    </row>
    <row r="807" ht="14.25" customHeight="1">
      <c r="A807" s="531"/>
      <c r="B807" s="531"/>
      <c r="C807" s="531"/>
      <c r="D807" s="531"/>
      <c r="E807" s="724"/>
      <c r="F807" s="531"/>
      <c r="G807" s="531"/>
      <c r="H807" s="531"/>
      <c r="I807" s="531"/>
      <c r="J807" s="531"/>
      <c r="K807" s="531"/>
      <c r="L807" s="531"/>
      <c r="M807" s="531"/>
      <c r="N807" s="531"/>
      <c r="O807" s="531"/>
      <c r="P807" s="531"/>
      <c r="Q807" s="531"/>
      <c r="R807" s="531"/>
      <c r="S807" s="531"/>
      <c r="T807" s="531"/>
      <c r="U807" s="531"/>
      <c r="V807" s="531"/>
      <c r="W807" s="531"/>
      <c r="X807" s="531"/>
      <c r="Y807" s="531"/>
      <c r="Z807" s="531"/>
    </row>
    <row r="808" ht="14.25" customHeight="1">
      <c r="A808" s="531"/>
      <c r="B808" s="531"/>
      <c r="C808" s="531"/>
      <c r="D808" s="531"/>
      <c r="E808" s="724"/>
      <c r="F808" s="531"/>
      <c r="G808" s="531"/>
      <c r="H808" s="531"/>
      <c r="I808" s="531"/>
      <c r="J808" s="531"/>
      <c r="K808" s="531"/>
      <c r="L808" s="531"/>
      <c r="M808" s="531"/>
      <c r="N808" s="531"/>
      <c r="O808" s="531"/>
      <c r="P808" s="531"/>
      <c r="Q808" s="531"/>
      <c r="R808" s="531"/>
      <c r="S808" s="531"/>
      <c r="T808" s="531"/>
      <c r="U808" s="531"/>
      <c r="V808" s="531"/>
      <c r="W808" s="531"/>
      <c r="X808" s="531"/>
      <c r="Y808" s="531"/>
      <c r="Z808" s="531"/>
    </row>
    <row r="809" ht="14.25" customHeight="1">
      <c r="A809" s="531"/>
      <c r="B809" s="531"/>
      <c r="C809" s="531"/>
      <c r="D809" s="531"/>
      <c r="E809" s="724"/>
      <c r="F809" s="531"/>
      <c r="G809" s="531"/>
      <c r="H809" s="531"/>
      <c r="I809" s="531"/>
      <c r="J809" s="531"/>
      <c r="K809" s="531"/>
      <c r="L809" s="531"/>
      <c r="M809" s="531"/>
      <c r="N809" s="531"/>
      <c r="O809" s="531"/>
      <c r="P809" s="531"/>
      <c r="Q809" s="531"/>
      <c r="R809" s="531"/>
      <c r="S809" s="531"/>
      <c r="T809" s="531"/>
      <c r="U809" s="531"/>
      <c r="V809" s="531"/>
      <c r="W809" s="531"/>
      <c r="X809" s="531"/>
      <c r="Y809" s="531"/>
      <c r="Z809" s="531"/>
    </row>
    <row r="810" ht="14.25" customHeight="1">
      <c r="A810" s="531"/>
      <c r="B810" s="531"/>
      <c r="C810" s="531"/>
      <c r="D810" s="531"/>
      <c r="E810" s="724"/>
      <c r="F810" s="531"/>
      <c r="G810" s="531"/>
      <c r="H810" s="531"/>
      <c r="I810" s="531"/>
      <c r="J810" s="531"/>
      <c r="K810" s="531"/>
      <c r="L810" s="531"/>
      <c r="M810" s="531"/>
      <c r="N810" s="531"/>
      <c r="O810" s="531"/>
      <c r="P810" s="531"/>
      <c r="Q810" s="531"/>
      <c r="R810" s="531"/>
      <c r="S810" s="531"/>
      <c r="T810" s="531"/>
      <c r="U810" s="531"/>
      <c r="V810" s="531"/>
      <c r="W810" s="531"/>
      <c r="X810" s="531"/>
      <c r="Y810" s="531"/>
      <c r="Z810" s="531"/>
    </row>
    <row r="811" ht="14.25" customHeight="1">
      <c r="A811" s="531"/>
      <c r="B811" s="531"/>
      <c r="C811" s="531"/>
      <c r="D811" s="531"/>
      <c r="E811" s="724"/>
      <c r="F811" s="531"/>
      <c r="G811" s="531"/>
      <c r="H811" s="531"/>
      <c r="I811" s="531"/>
      <c r="J811" s="531"/>
      <c r="K811" s="531"/>
      <c r="L811" s="531"/>
      <c r="M811" s="531"/>
      <c r="N811" s="531"/>
      <c r="O811" s="531"/>
      <c r="P811" s="531"/>
      <c r="Q811" s="531"/>
      <c r="R811" s="531"/>
      <c r="S811" s="531"/>
      <c r="T811" s="531"/>
      <c r="U811" s="531"/>
      <c r="V811" s="531"/>
      <c r="W811" s="531"/>
      <c r="X811" s="531"/>
      <c r="Y811" s="531"/>
      <c r="Z811" s="531"/>
    </row>
    <row r="812" ht="14.25" customHeight="1">
      <c r="A812" s="531"/>
      <c r="B812" s="531"/>
      <c r="C812" s="531"/>
      <c r="D812" s="531"/>
      <c r="E812" s="724"/>
      <c r="F812" s="531"/>
      <c r="G812" s="531"/>
      <c r="H812" s="531"/>
      <c r="I812" s="531"/>
      <c r="J812" s="531"/>
      <c r="K812" s="531"/>
      <c r="L812" s="531"/>
      <c r="M812" s="531"/>
      <c r="N812" s="531"/>
      <c r="O812" s="531"/>
      <c r="P812" s="531"/>
      <c r="Q812" s="531"/>
      <c r="R812" s="531"/>
      <c r="S812" s="531"/>
      <c r="T812" s="531"/>
      <c r="U812" s="531"/>
      <c r="V812" s="531"/>
      <c r="W812" s="531"/>
      <c r="X812" s="531"/>
      <c r="Y812" s="531"/>
      <c r="Z812" s="531"/>
    </row>
    <row r="813" ht="14.25" customHeight="1">
      <c r="A813" s="531"/>
      <c r="B813" s="531"/>
      <c r="C813" s="531"/>
      <c r="D813" s="531"/>
      <c r="E813" s="724"/>
      <c r="F813" s="531"/>
      <c r="G813" s="531"/>
      <c r="H813" s="531"/>
      <c r="I813" s="531"/>
      <c r="J813" s="531"/>
      <c r="K813" s="531"/>
      <c r="L813" s="531"/>
      <c r="M813" s="531"/>
      <c r="N813" s="531"/>
      <c r="O813" s="531"/>
      <c r="P813" s="531"/>
      <c r="Q813" s="531"/>
      <c r="R813" s="531"/>
      <c r="S813" s="531"/>
      <c r="T813" s="531"/>
      <c r="U813" s="531"/>
      <c r="V813" s="531"/>
      <c r="W813" s="531"/>
      <c r="X813" s="531"/>
      <c r="Y813" s="531"/>
      <c r="Z813" s="531"/>
    </row>
    <row r="814" ht="14.25" customHeight="1">
      <c r="A814" s="531"/>
      <c r="B814" s="531"/>
      <c r="C814" s="531"/>
      <c r="D814" s="531"/>
      <c r="E814" s="724"/>
      <c r="F814" s="531"/>
      <c r="G814" s="531"/>
      <c r="H814" s="531"/>
      <c r="I814" s="531"/>
      <c r="J814" s="531"/>
      <c r="K814" s="531"/>
      <c r="L814" s="531"/>
      <c r="M814" s="531"/>
      <c r="N814" s="531"/>
      <c r="O814" s="531"/>
      <c r="P814" s="531"/>
      <c r="Q814" s="531"/>
      <c r="R814" s="531"/>
      <c r="S814" s="531"/>
      <c r="T814" s="531"/>
      <c r="U814" s="531"/>
      <c r="V814" s="531"/>
      <c r="W814" s="531"/>
      <c r="X814" s="531"/>
      <c r="Y814" s="531"/>
      <c r="Z814" s="531"/>
    </row>
    <row r="815" ht="14.25" customHeight="1">
      <c r="A815" s="531"/>
      <c r="B815" s="531"/>
      <c r="C815" s="531"/>
      <c r="D815" s="531"/>
      <c r="E815" s="724"/>
      <c r="F815" s="531"/>
      <c r="G815" s="531"/>
      <c r="H815" s="531"/>
      <c r="I815" s="531"/>
      <c r="J815" s="531"/>
      <c r="K815" s="531"/>
      <c r="L815" s="531"/>
      <c r="M815" s="531"/>
      <c r="N815" s="531"/>
      <c r="O815" s="531"/>
      <c r="P815" s="531"/>
      <c r="Q815" s="531"/>
      <c r="R815" s="531"/>
      <c r="S815" s="531"/>
      <c r="T815" s="531"/>
      <c r="U815" s="531"/>
      <c r="V815" s="531"/>
      <c r="W815" s="531"/>
      <c r="X815" s="531"/>
      <c r="Y815" s="531"/>
      <c r="Z815" s="531"/>
    </row>
    <row r="816" ht="14.25" customHeight="1">
      <c r="A816" s="531"/>
      <c r="B816" s="531"/>
      <c r="C816" s="531"/>
      <c r="D816" s="531"/>
      <c r="E816" s="724"/>
      <c r="F816" s="531"/>
      <c r="G816" s="531"/>
      <c r="H816" s="531"/>
      <c r="I816" s="531"/>
      <c r="J816" s="531"/>
      <c r="K816" s="531"/>
      <c r="L816" s="531"/>
      <c r="M816" s="531"/>
      <c r="N816" s="531"/>
      <c r="O816" s="531"/>
      <c r="P816" s="531"/>
      <c r="Q816" s="531"/>
      <c r="R816" s="531"/>
      <c r="S816" s="531"/>
      <c r="T816" s="531"/>
      <c r="U816" s="531"/>
      <c r="V816" s="531"/>
      <c r="W816" s="531"/>
      <c r="X816" s="531"/>
      <c r="Y816" s="531"/>
      <c r="Z816" s="531"/>
    </row>
    <row r="817" ht="14.25" customHeight="1">
      <c r="A817" s="531"/>
      <c r="B817" s="531"/>
      <c r="C817" s="531"/>
      <c r="D817" s="531"/>
      <c r="E817" s="724"/>
      <c r="F817" s="531"/>
      <c r="G817" s="531"/>
      <c r="H817" s="531"/>
      <c r="I817" s="531"/>
      <c r="J817" s="531"/>
      <c r="K817" s="531"/>
      <c r="L817" s="531"/>
      <c r="M817" s="531"/>
      <c r="N817" s="531"/>
      <c r="O817" s="531"/>
      <c r="P817" s="531"/>
      <c r="Q817" s="531"/>
      <c r="R817" s="531"/>
      <c r="S817" s="531"/>
      <c r="T817" s="531"/>
      <c r="U817" s="531"/>
      <c r="V817" s="531"/>
      <c r="W817" s="531"/>
      <c r="X817" s="531"/>
      <c r="Y817" s="531"/>
      <c r="Z817" s="531"/>
    </row>
    <row r="818" ht="14.25" customHeight="1">
      <c r="A818" s="531"/>
      <c r="B818" s="531"/>
      <c r="C818" s="531"/>
      <c r="D818" s="531"/>
      <c r="E818" s="724"/>
      <c r="F818" s="531"/>
      <c r="G818" s="531"/>
      <c r="H818" s="531"/>
      <c r="I818" s="531"/>
      <c r="J818" s="531"/>
      <c r="K818" s="531"/>
      <c r="L818" s="531"/>
      <c r="M818" s="531"/>
      <c r="N818" s="531"/>
      <c r="O818" s="531"/>
      <c r="P818" s="531"/>
      <c r="Q818" s="531"/>
      <c r="R818" s="531"/>
      <c r="S818" s="531"/>
      <c r="T818" s="531"/>
      <c r="U818" s="531"/>
      <c r="V818" s="531"/>
      <c r="W818" s="531"/>
      <c r="X818" s="531"/>
      <c r="Y818" s="531"/>
      <c r="Z818" s="531"/>
    </row>
    <row r="819" ht="14.25" customHeight="1">
      <c r="A819" s="531"/>
      <c r="B819" s="531"/>
      <c r="C819" s="531"/>
      <c r="D819" s="531"/>
      <c r="E819" s="724"/>
      <c r="F819" s="531"/>
      <c r="G819" s="531"/>
      <c r="H819" s="531"/>
      <c r="I819" s="531"/>
      <c r="J819" s="531"/>
      <c r="K819" s="531"/>
      <c r="L819" s="531"/>
      <c r="M819" s="531"/>
      <c r="N819" s="531"/>
      <c r="O819" s="531"/>
      <c r="P819" s="531"/>
      <c r="Q819" s="531"/>
      <c r="R819" s="531"/>
      <c r="S819" s="531"/>
      <c r="T819" s="531"/>
      <c r="U819" s="531"/>
      <c r="V819" s="531"/>
      <c r="W819" s="531"/>
      <c r="X819" s="531"/>
      <c r="Y819" s="531"/>
      <c r="Z819" s="531"/>
    </row>
    <row r="820" ht="14.25" customHeight="1">
      <c r="A820" s="531"/>
      <c r="B820" s="531"/>
      <c r="C820" s="531"/>
      <c r="D820" s="531"/>
      <c r="E820" s="724"/>
      <c r="F820" s="531"/>
      <c r="G820" s="531"/>
      <c r="H820" s="531"/>
      <c r="I820" s="531"/>
      <c r="J820" s="531"/>
      <c r="K820" s="531"/>
      <c r="L820" s="531"/>
      <c r="M820" s="531"/>
      <c r="N820" s="531"/>
      <c r="O820" s="531"/>
      <c r="P820" s="531"/>
      <c r="Q820" s="531"/>
      <c r="R820" s="531"/>
      <c r="S820" s="531"/>
      <c r="T820" s="531"/>
      <c r="U820" s="531"/>
      <c r="V820" s="531"/>
      <c r="W820" s="531"/>
      <c r="X820" s="531"/>
      <c r="Y820" s="531"/>
      <c r="Z820" s="531"/>
    </row>
    <row r="821" ht="14.25" customHeight="1">
      <c r="A821" s="531"/>
      <c r="B821" s="531"/>
      <c r="C821" s="531"/>
      <c r="D821" s="531"/>
      <c r="E821" s="724"/>
      <c r="F821" s="531"/>
      <c r="G821" s="531"/>
      <c r="H821" s="531"/>
      <c r="I821" s="531"/>
      <c r="J821" s="531"/>
      <c r="K821" s="531"/>
      <c r="L821" s="531"/>
      <c r="M821" s="531"/>
      <c r="N821" s="531"/>
      <c r="O821" s="531"/>
      <c r="P821" s="531"/>
      <c r="Q821" s="531"/>
      <c r="R821" s="531"/>
      <c r="S821" s="531"/>
      <c r="T821" s="531"/>
      <c r="U821" s="531"/>
      <c r="V821" s="531"/>
      <c r="W821" s="531"/>
      <c r="X821" s="531"/>
      <c r="Y821" s="531"/>
      <c r="Z821" s="531"/>
    </row>
    <row r="822" ht="14.25" customHeight="1">
      <c r="A822" s="531"/>
      <c r="B822" s="531"/>
      <c r="C822" s="531"/>
      <c r="D822" s="531"/>
      <c r="E822" s="724"/>
      <c r="F822" s="531"/>
      <c r="G822" s="531"/>
      <c r="H822" s="531"/>
      <c r="I822" s="531"/>
      <c r="J822" s="531"/>
      <c r="K822" s="531"/>
      <c r="L822" s="531"/>
      <c r="M822" s="531"/>
      <c r="N822" s="531"/>
      <c r="O822" s="531"/>
      <c r="P822" s="531"/>
      <c r="Q822" s="531"/>
      <c r="R822" s="531"/>
      <c r="S822" s="531"/>
      <c r="T822" s="531"/>
      <c r="U822" s="531"/>
      <c r="V822" s="531"/>
      <c r="W822" s="531"/>
      <c r="X822" s="531"/>
      <c r="Y822" s="531"/>
      <c r="Z822" s="531"/>
    </row>
    <row r="823" ht="14.25" customHeight="1">
      <c r="A823" s="531"/>
      <c r="B823" s="531"/>
      <c r="C823" s="531"/>
      <c r="D823" s="531"/>
      <c r="E823" s="724"/>
      <c r="F823" s="531"/>
      <c r="G823" s="531"/>
      <c r="H823" s="531"/>
      <c r="I823" s="531"/>
      <c r="J823" s="531"/>
      <c r="K823" s="531"/>
      <c r="L823" s="531"/>
      <c r="M823" s="531"/>
      <c r="N823" s="531"/>
      <c r="O823" s="531"/>
      <c r="P823" s="531"/>
      <c r="Q823" s="531"/>
      <c r="R823" s="531"/>
      <c r="S823" s="531"/>
      <c r="T823" s="531"/>
      <c r="U823" s="531"/>
      <c r="V823" s="531"/>
      <c r="W823" s="531"/>
      <c r="X823" s="531"/>
      <c r="Y823" s="531"/>
      <c r="Z823" s="531"/>
    </row>
    <row r="824" ht="14.25" customHeight="1">
      <c r="A824" s="531"/>
      <c r="B824" s="531"/>
      <c r="C824" s="531"/>
      <c r="D824" s="531"/>
      <c r="E824" s="724"/>
      <c r="F824" s="531"/>
      <c r="G824" s="531"/>
      <c r="H824" s="531"/>
      <c r="I824" s="531"/>
      <c r="J824" s="531"/>
      <c r="K824" s="531"/>
      <c r="L824" s="531"/>
      <c r="M824" s="531"/>
      <c r="N824" s="531"/>
      <c r="O824" s="531"/>
      <c r="P824" s="531"/>
      <c r="Q824" s="531"/>
      <c r="R824" s="531"/>
      <c r="S824" s="531"/>
      <c r="T824" s="531"/>
      <c r="U824" s="531"/>
      <c r="V824" s="531"/>
      <c r="W824" s="531"/>
      <c r="X824" s="531"/>
      <c r="Y824" s="531"/>
      <c r="Z824" s="531"/>
    </row>
    <row r="825" ht="14.25" customHeight="1">
      <c r="A825" s="531"/>
      <c r="B825" s="531"/>
      <c r="C825" s="531"/>
      <c r="D825" s="531"/>
      <c r="E825" s="724"/>
      <c r="F825" s="531"/>
      <c r="G825" s="531"/>
      <c r="H825" s="531"/>
      <c r="I825" s="531"/>
      <c r="J825" s="531"/>
      <c r="K825" s="531"/>
      <c r="L825" s="531"/>
      <c r="M825" s="531"/>
      <c r="N825" s="531"/>
      <c r="O825" s="531"/>
      <c r="P825" s="531"/>
      <c r="Q825" s="531"/>
      <c r="R825" s="531"/>
      <c r="S825" s="531"/>
      <c r="T825" s="531"/>
      <c r="U825" s="531"/>
      <c r="V825" s="531"/>
      <c r="W825" s="531"/>
      <c r="X825" s="531"/>
      <c r="Y825" s="531"/>
      <c r="Z825" s="531"/>
    </row>
    <row r="826" ht="14.25" customHeight="1">
      <c r="A826" s="531"/>
      <c r="B826" s="531"/>
      <c r="C826" s="531"/>
      <c r="D826" s="531"/>
      <c r="E826" s="724"/>
      <c r="F826" s="531"/>
      <c r="G826" s="531"/>
      <c r="H826" s="531"/>
      <c r="I826" s="531"/>
      <c r="J826" s="531"/>
      <c r="K826" s="531"/>
      <c r="L826" s="531"/>
      <c r="M826" s="531"/>
      <c r="N826" s="531"/>
      <c r="O826" s="531"/>
      <c r="P826" s="531"/>
      <c r="Q826" s="531"/>
      <c r="R826" s="531"/>
      <c r="S826" s="531"/>
      <c r="T826" s="531"/>
      <c r="U826" s="531"/>
      <c r="V826" s="531"/>
      <c r="W826" s="531"/>
      <c r="X826" s="531"/>
      <c r="Y826" s="531"/>
      <c r="Z826" s="531"/>
    </row>
    <row r="827" ht="14.25" customHeight="1">
      <c r="A827" s="531"/>
      <c r="B827" s="531"/>
      <c r="C827" s="531"/>
      <c r="D827" s="531"/>
      <c r="E827" s="724"/>
      <c r="F827" s="531"/>
      <c r="G827" s="531"/>
      <c r="H827" s="531"/>
      <c r="I827" s="531"/>
      <c r="J827" s="531"/>
      <c r="K827" s="531"/>
      <c r="L827" s="531"/>
      <c r="M827" s="531"/>
      <c r="N827" s="531"/>
      <c r="O827" s="531"/>
      <c r="P827" s="531"/>
      <c r="Q827" s="531"/>
      <c r="R827" s="531"/>
      <c r="S827" s="531"/>
      <c r="T827" s="531"/>
      <c r="U827" s="531"/>
      <c r="V827" s="531"/>
      <c r="W827" s="531"/>
      <c r="X827" s="531"/>
      <c r="Y827" s="531"/>
      <c r="Z827" s="531"/>
    </row>
    <row r="828" ht="14.25" customHeight="1">
      <c r="A828" s="531"/>
      <c r="B828" s="531"/>
      <c r="C828" s="531"/>
      <c r="D828" s="531"/>
      <c r="E828" s="724"/>
      <c r="F828" s="531"/>
      <c r="G828" s="531"/>
      <c r="H828" s="531"/>
      <c r="I828" s="531"/>
      <c r="J828" s="531"/>
      <c r="K828" s="531"/>
      <c r="L828" s="531"/>
      <c r="M828" s="531"/>
      <c r="N828" s="531"/>
      <c r="O828" s="531"/>
      <c r="P828" s="531"/>
      <c r="Q828" s="531"/>
      <c r="R828" s="531"/>
      <c r="S828" s="531"/>
      <c r="T828" s="531"/>
      <c r="U828" s="531"/>
      <c r="V828" s="531"/>
      <c r="W828" s="531"/>
      <c r="X828" s="531"/>
      <c r="Y828" s="531"/>
      <c r="Z828" s="531"/>
    </row>
    <row r="829" ht="14.25" customHeight="1">
      <c r="A829" s="531"/>
      <c r="B829" s="531"/>
      <c r="C829" s="531"/>
      <c r="D829" s="531"/>
      <c r="E829" s="724"/>
      <c r="F829" s="531"/>
      <c r="G829" s="531"/>
      <c r="H829" s="531"/>
      <c r="I829" s="531"/>
      <c r="J829" s="531"/>
      <c r="K829" s="531"/>
      <c r="L829" s="531"/>
      <c r="M829" s="531"/>
      <c r="N829" s="531"/>
      <c r="O829" s="531"/>
      <c r="P829" s="531"/>
      <c r="Q829" s="531"/>
      <c r="R829" s="531"/>
      <c r="S829" s="531"/>
      <c r="T829" s="531"/>
      <c r="U829" s="531"/>
      <c r="V829" s="531"/>
      <c r="W829" s="531"/>
      <c r="X829" s="531"/>
      <c r="Y829" s="531"/>
      <c r="Z829" s="531"/>
    </row>
    <row r="830" ht="14.25" customHeight="1">
      <c r="A830" s="531"/>
      <c r="B830" s="531"/>
      <c r="C830" s="531"/>
      <c r="D830" s="531"/>
      <c r="E830" s="724"/>
      <c r="F830" s="531"/>
      <c r="G830" s="531"/>
      <c r="H830" s="531"/>
      <c r="I830" s="531"/>
      <c r="J830" s="531"/>
      <c r="K830" s="531"/>
      <c r="L830" s="531"/>
      <c r="M830" s="531"/>
      <c r="N830" s="531"/>
      <c r="O830" s="531"/>
      <c r="P830" s="531"/>
      <c r="Q830" s="531"/>
      <c r="R830" s="531"/>
      <c r="S830" s="531"/>
      <c r="T830" s="531"/>
      <c r="U830" s="531"/>
      <c r="V830" s="531"/>
      <c r="W830" s="531"/>
      <c r="X830" s="531"/>
      <c r="Y830" s="531"/>
      <c r="Z830" s="531"/>
    </row>
    <row r="831" ht="14.25" customHeight="1">
      <c r="A831" s="531"/>
      <c r="B831" s="531"/>
      <c r="C831" s="531"/>
      <c r="D831" s="531"/>
      <c r="E831" s="724"/>
      <c r="F831" s="531"/>
      <c r="G831" s="531"/>
      <c r="H831" s="531"/>
      <c r="I831" s="531"/>
      <c r="J831" s="531"/>
      <c r="K831" s="531"/>
      <c r="L831" s="531"/>
      <c r="M831" s="531"/>
      <c r="N831" s="531"/>
      <c r="O831" s="531"/>
      <c r="P831" s="531"/>
      <c r="Q831" s="531"/>
      <c r="R831" s="531"/>
      <c r="S831" s="531"/>
      <c r="T831" s="531"/>
      <c r="U831" s="531"/>
      <c r="V831" s="531"/>
      <c r="W831" s="531"/>
      <c r="X831" s="531"/>
      <c r="Y831" s="531"/>
      <c r="Z831" s="531"/>
    </row>
    <row r="832" ht="14.25" customHeight="1">
      <c r="A832" s="531"/>
      <c r="B832" s="531"/>
      <c r="C832" s="531"/>
      <c r="D832" s="531"/>
      <c r="E832" s="724"/>
      <c r="F832" s="531"/>
      <c r="G832" s="531"/>
      <c r="H832" s="531"/>
      <c r="I832" s="531"/>
      <c r="J832" s="531"/>
      <c r="K832" s="531"/>
      <c r="L832" s="531"/>
      <c r="M832" s="531"/>
      <c r="N832" s="531"/>
      <c r="O832" s="531"/>
      <c r="P832" s="531"/>
      <c r="Q832" s="531"/>
      <c r="R832" s="531"/>
      <c r="S832" s="531"/>
      <c r="T832" s="531"/>
      <c r="U832" s="531"/>
      <c r="V832" s="531"/>
      <c r="W832" s="531"/>
      <c r="X832" s="531"/>
      <c r="Y832" s="531"/>
      <c r="Z832" s="531"/>
    </row>
    <row r="833" ht="14.25" customHeight="1">
      <c r="A833" s="531"/>
      <c r="B833" s="531"/>
      <c r="C833" s="531"/>
      <c r="D833" s="531"/>
      <c r="E833" s="724"/>
      <c r="F833" s="531"/>
      <c r="G833" s="531"/>
      <c r="H833" s="531"/>
      <c r="I833" s="531"/>
      <c r="J833" s="531"/>
      <c r="K833" s="531"/>
      <c r="L833" s="531"/>
      <c r="M833" s="531"/>
      <c r="N833" s="531"/>
      <c r="O833" s="531"/>
      <c r="P833" s="531"/>
      <c r="Q833" s="531"/>
      <c r="R833" s="531"/>
      <c r="S833" s="531"/>
      <c r="T833" s="531"/>
      <c r="U833" s="531"/>
      <c r="V833" s="531"/>
      <c r="W833" s="531"/>
      <c r="X833" s="531"/>
      <c r="Y833" s="531"/>
      <c r="Z833" s="531"/>
    </row>
    <row r="834" ht="14.25" customHeight="1">
      <c r="A834" s="531"/>
      <c r="B834" s="531"/>
      <c r="C834" s="531"/>
      <c r="D834" s="531"/>
      <c r="E834" s="724"/>
      <c r="F834" s="531"/>
      <c r="G834" s="531"/>
      <c r="H834" s="531"/>
      <c r="I834" s="531"/>
      <c r="J834" s="531"/>
      <c r="K834" s="531"/>
      <c r="L834" s="531"/>
      <c r="M834" s="531"/>
      <c r="N834" s="531"/>
      <c r="O834" s="531"/>
      <c r="P834" s="531"/>
      <c r="Q834" s="531"/>
      <c r="R834" s="531"/>
      <c r="S834" s="531"/>
      <c r="T834" s="531"/>
      <c r="U834" s="531"/>
      <c r="V834" s="531"/>
      <c r="W834" s="531"/>
      <c r="X834" s="531"/>
      <c r="Y834" s="531"/>
      <c r="Z834" s="531"/>
    </row>
    <row r="835" ht="14.25" customHeight="1">
      <c r="A835" s="531"/>
      <c r="B835" s="531"/>
      <c r="C835" s="531"/>
      <c r="D835" s="531"/>
      <c r="E835" s="724"/>
      <c r="F835" s="531"/>
      <c r="G835" s="531"/>
      <c r="H835" s="531"/>
      <c r="I835" s="531"/>
      <c r="J835" s="531"/>
      <c r="K835" s="531"/>
      <c r="L835" s="531"/>
      <c r="M835" s="531"/>
      <c r="N835" s="531"/>
      <c r="O835" s="531"/>
      <c r="P835" s="531"/>
      <c r="Q835" s="531"/>
      <c r="R835" s="531"/>
      <c r="S835" s="531"/>
      <c r="T835" s="531"/>
      <c r="U835" s="531"/>
      <c r="V835" s="531"/>
      <c r="W835" s="531"/>
      <c r="X835" s="531"/>
      <c r="Y835" s="531"/>
      <c r="Z835" s="531"/>
    </row>
    <row r="836" ht="14.25" customHeight="1">
      <c r="A836" s="531"/>
      <c r="B836" s="531"/>
      <c r="C836" s="531"/>
      <c r="D836" s="531"/>
      <c r="E836" s="724"/>
      <c r="F836" s="531"/>
      <c r="G836" s="531"/>
      <c r="H836" s="531"/>
      <c r="I836" s="531"/>
      <c r="J836" s="531"/>
      <c r="K836" s="531"/>
      <c r="L836" s="531"/>
      <c r="M836" s="531"/>
      <c r="N836" s="531"/>
      <c r="O836" s="531"/>
      <c r="P836" s="531"/>
      <c r="Q836" s="531"/>
      <c r="R836" s="531"/>
      <c r="S836" s="531"/>
      <c r="T836" s="531"/>
      <c r="U836" s="531"/>
      <c r="V836" s="531"/>
      <c r="W836" s="531"/>
      <c r="X836" s="531"/>
      <c r="Y836" s="531"/>
      <c r="Z836" s="531"/>
    </row>
    <row r="837" ht="14.25" customHeight="1">
      <c r="A837" s="531"/>
      <c r="B837" s="531"/>
      <c r="C837" s="531"/>
      <c r="D837" s="531"/>
      <c r="E837" s="724"/>
      <c r="F837" s="531"/>
      <c r="G837" s="531"/>
      <c r="H837" s="531"/>
      <c r="I837" s="531"/>
      <c r="J837" s="531"/>
      <c r="K837" s="531"/>
      <c r="L837" s="531"/>
      <c r="M837" s="531"/>
      <c r="N837" s="531"/>
      <c r="O837" s="531"/>
      <c r="P837" s="531"/>
      <c r="Q837" s="531"/>
      <c r="R837" s="531"/>
      <c r="S837" s="531"/>
      <c r="T837" s="531"/>
      <c r="U837" s="531"/>
      <c r="V837" s="531"/>
      <c r="W837" s="531"/>
      <c r="X837" s="531"/>
      <c r="Y837" s="531"/>
      <c r="Z837" s="531"/>
    </row>
    <row r="838" ht="14.25" customHeight="1">
      <c r="A838" s="531"/>
      <c r="B838" s="531"/>
      <c r="C838" s="531"/>
      <c r="D838" s="531"/>
      <c r="E838" s="724"/>
      <c r="F838" s="531"/>
      <c r="G838" s="531"/>
      <c r="H838" s="531"/>
      <c r="I838" s="531"/>
      <c r="J838" s="531"/>
      <c r="K838" s="531"/>
      <c r="L838" s="531"/>
      <c r="M838" s="531"/>
      <c r="N838" s="531"/>
      <c r="O838" s="531"/>
      <c r="P838" s="531"/>
      <c r="Q838" s="531"/>
      <c r="R838" s="531"/>
      <c r="S838" s="531"/>
      <c r="T838" s="531"/>
      <c r="U838" s="531"/>
      <c r="V838" s="531"/>
      <c r="W838" s="531"/>
      <c r="X838" s="531"/>
      <c r="Y838" s="531"/>
      <c r="Z838" s="531"/>
    </row>
    <row r="839" ht="14.25" customHeight="1">
      <c r="A839" s="531"/>
      <c r="B839" s="531"/>
      <c r="C839" s="531"/>
      <c r="D839" s="531"/>
      <c r="E839" s="724"/>
      <c r="F839" s="531"/>
      <c r="G839" s="531"/>
      <c r="H839" s="531"/>
      <c r="I839" s="531"/>
      <c r="J839" s="531"/>
      <c r="K839" s="531"/>
      <c r="L839" s="531"/>
      <c r="M839" s="531"/>
      <c r="N839" s="531"/>
      <c r="O839" s="531"/>
      <c r="P839" s="531"/>
      <c r="Q839" s="531"/>
      <c r="R839" s="531"/>
      <c r="S839" s="531"/>
      <c r="T839" s="531"/>
      <c r="U839" s="531"/>
      <c r="V839" s="531"/>
      <c r="W839" s="531"/>
      <c r="X839" s="531"/>
      <c r="Y839" s="531"/>
      <c r="Z839" s="531"/>
    </row>
    <row r="840" ht="14.25" customHeight="1">
      <c r="A840" s="531"/>
      <c r="B840" s="531"/>
      <c r="C840" s="531"/>
      <c r="D840" s="531"/>
      <c r="E840" s="724"/>
      <c r="F840" s="531"/>
      <c r="G840" s="531"/>
      <c r="H840" s="531"/>
      <c r="I840" s="531"/>
      <c r="J840" s="531"/>
      <c r="K840" s="531"/>
      <c r="L840" s="531"/>
      <c r="M840" s="531"/>
      <c r="N840" s="531"/>
      <c r="O840" s="531"/>
      <c r="P840" s="531"/>
      <c r="Q840" s="531"/>
      <c r="R840" s="531"/>
      <c r="S840" s="531"/>
      <c r="T840" s="531"/>
      <c r="U840" s="531"/>
      <c r="V840" s="531"/>
      <c r="W840" s="531"/>
      <c r="X840" s="531"/>
      <c r="Y840" s="531"/>
      <c r="Z840" s="531"/>
    </row>
    <row r="841" ht="14.25" customHeight="1">
      <c r="A841" s="531"/>
      <c r="B841" s="531"/>
      <c r="C841" s="531"/>
      <c r="D841" s="531"/>
      <c r="E841" s="724"/>
      <c r="F841" s="531"/>
      <c r="G841" s="531"/>
      <c r="H841" s="531"/>
      <c r="I841" s="531"/>
      <c r="J841" s="531"/>
      <c r="K841" s="531"/>
      <c r="L841" s="531"/>
      <c r="M841" s="531"/>
      <c r="N841" s="531"/>
      <c r="O841" s="531"/>
      <c r="P841" s="531"/>
      <c r="Q841" s="531"/>
      <c r="R841" s="531"/>
      <c r="S841" s="531"/>
      <c r="T841" s="531"/>
      <c r="U841" s="531"/>
      <c r="V841" s="531"/>
      <c r="W841" s="531"/>
      <c r="X841" s="531"/>
      <c r="Y841" s="531"/>
      <c r="Z841" s="531"/>
    </row>
    <row r="842" ht="14.25" customHeight="1">
      <c r="A842" s="531"/>
      <c r="B842" s="531"/>
      <c r="C842" s="531"/>
      <c r="D842" s="531"/>
      <c r="E842" s="724"/>
      <c r="F842" s="531"/>
      <c r="G842" s="531"/>
      <c r="H842" s="531"/>
      <c r="I842" s="531"/>
      <c r="J842" s="531"/>
      <c r="K842" s="531"/>
      <c r="L842" s="531"/>
      <c r="M842" s="531"/>
      <c r="N842" s="531"/>
      <c r="O842" s="531"/>
      <c r="P842" s="531"/>
      <c r="Q842" s="531"/>
      <c r="R842" s="531"/>
      <c r="S842" s="531"/>
      <c r="T842" s="531"/>
      <c r="U842" s="531"/>
      <c r="V842" s="531"/>
      <c r="W842" s="531"/>
      <c r="X842" s="531"/>
      <c r="Y842" s="531"/>
      <c r="Z842" s="531"/>
    </row>
    <row r="843" ht="14.25" customHeight="1">
      <c r="A843" s="531"/>
      <c r="B843" s="531"/>
      <c r="C843" s="531"/>
      <c r="D843" s="531"/>
      <c r="E843" s="724"/>
      <c r="F843" s="531"/>
      <c r="G843" s="531"/>
      <c r="H843" s="531"/>
      <c r="I843" s="531"/>
      <c r="J843" s="531"/>
      <c r="K843" s="531"/>
      <c r="L843" s="531"/>
      <c r="M843" s="531"/>
      <c r="N843" s="531"/>
      <c r="O843" s="531"/>
      <c r="P843" s="531"/>
      <c r="Q843" s="531"/>
      <c r="R843" s="531"/>
      <c r="S843" s="531"/>
      <c r="T843" s="531"/>
      <c r="U843" s="531"/>
      <c r="V843" s="531"/>
      <c r="W843" s="531"/>
      <c r="X843" s="531"/>
      <c r="Y843" s="531"/>
      <c r="Z843" s="531"/>
    </row>
    <row r="844" ht="14.25" customHeight="1">
      <c r="A844" s="531"/>
      <c r="B844" s="531"/>
      <c r="C844" s="531"/>
      <c r="D844" s="531"/>
      <c r="E844" s="724"/>
      <c r="F844" s="531"/>
      <c r="G844" s="531"/>
      <c r="H844" s="531"/>
      <c r="I844" s="531"/>
      <c r="J844" s="531"/>
      <c r="K844" s="531"/>
      <c r="L844" s="531"/>
      <c r="M844" s="531"/>
      <c r="N844" s="531"/>
      <c r="O844" s="531"/>
      <c r="P844" s="531"/>
      <c r="Q844" s="531"/>
      <c r="R844" s="531"/>
      <c r="S844" s="531"/>
      <c r="T844" s="531"/>
      <c r="U844" s="531"/>
      <c r="V844" s="531"/>
      <c r="W844" s="531"/>
      <c r="X844" s="531"/>
      <c r="Y844" s="531"/>
      <c r="Z844" s="531"/>
    </row>
    <row r="845" ht="14.25" customHeight="1">
      <c r="A845" s="531"/>
      <c r="B845" s="531"/>
      <c r="C845" s="531"/>
      <c r="D845" s="531"/>
      <c r="E845" s="724"/>
      <c r="F845" s="531"/>
      <c r="G845" s="531"/>
      <c r="H845" s="531"/>
      <c r="I845" s="531"/>
      <c r="J845" s="531"/>
      <c r="K845" s="531"/>
      <c r="L845" s="531"/>
      <c r="M845" s="531"/>
      <c r="N845" s="531"/>
      <c r="O845" s="531"/>
      <c r="P845" s="531"/>
      <c r="Q845" s="531"/>
      <c r="R845" s="531"/>
      <c r="S845" s="531"/>
      <c r="T845" s="531"/>
      <c r="U845" s="531"/>
      <c r="V845" s="531"/>
      <c r="W845" s="531"/>
      <c r="X845" s="531"/>
      <c r="Y845" s="531"/>
      <c r="Z845" s="531"/>
    </row>
    <row r="846" ht="14.25" customHeight="1">
      <c r="A846" s="531"/>
      <c r="B846" s="531"/>
      <c r="C846" s="531"/>
      <c r="D846" s="531"/>
      <c r="E846" s="724"/>
      <c r="F846" s="531"/>
      <c r="G846" s="531"/>
      <c r="H846" s="531"/>
      <c r="I846" s="531"/>
      <c r="J846" s="531"/>
      <c r="K846" s="531"/>
      <c r="L846" s="531"/>
      <c r="M846" s="531"/>
      <c r="N846" s="531"/>
      <c r="O846" s="531"/>
      <c r="P846" s="531"/>
      <c r="Q846" s="531"/>
      <c r="R846" s="531"/>
      <c r="S846" s="531"/>
      <c r="T846" s="531"/>
      <c r="U846" s="531"/>
      <c r="V846" s="531"/>
      <c r="W846" s="531"/>
      <c r="X846" s="531"/>
      <c r="Y846" s="531"/>
      <c r="Z846" s="531"/>
    </row>
    <row r="847" ht="14.25" customHeight="1">
      <c r="A847" s="531"/>
      <c r="B847" s="531"/>
      <c r="C847" s="531"/>
      <c r="D847" s="531"/>
      <c r="E847" s="724"/>
      <c r="F847" s="531"/>
      <c r="G847" s="531"/>
      <c r="H847" s="531"/>
      <c r="I847" s="531"/>
      <c r="J847" s="531"/>
      <c r="K847" s="531"/>
      <c r="L847" s="531"/>
      <c r="M847" s="531"/>
      <c r="N847" s="531"/>
      <c r="O847" s="531"/>
      <c r="P847" s="531"/>
      <c r="Q847" s="531"/>
      <c r="R847" s="531"/>
      <c r="S847" s="531"/>
      <c r="T847" s="531"/>
      <c r="U847" s="531"/>
      <c r="V847" s="531"/>
      <c r="W847" s="531"/>
      <c r="X847" s="531"/>
      <c r="Y847" s="531"/>
      <c r="Z847" s="531"/>
    </row>
    <row r="848" ht="14.25" customHeight="1">
      <c r="A848" s="531"/>
      <c r="B848" s="531"/>
      <c r="C848" s="531"/>
      <c r="D848" s="531"/>
      <c r="E848" s="724"/>
      <c r="F848" s="531"/>
      <c r="G848" s="531"/>
      <c r="H848" s="531"/>
      <c r="I848" s="531"/>
      <c r="J848" s="531"/>
      <c r="K848" s="531"/>
      <c r="L848" s="531"/>
      <c r="M848" s="531"/>
      <c r="N848" s="531"/>
      <c r="O848" s="531"/>
      <c r="P848" s="531"/>
      <c r="Q848" s="531"/>
      <c r="R848" s="531"/>
      <c r="S848" s="531"/>
      <c r="T848" s="531"/>
      <c r="U848" s="531"/>
      <c r="V848" s="531"/>
      <c r="W848" s="531"/>
      <c r="X848" s="531"/>
      <c r="Y848" s="531"/>
      <c r="Z848" s="531"/>
    </row>
    <row r="849" ht="14.25" customHeight="1">
      <c r="A849" s="531"/>
      <c r="B849" s="531"/>
      <c r="C849" s="531"/>
      <c r="D849" s="531"/>
      <c r="E849" s="724"/>
      <c r="F849" s="531"/>
      <c r="G849" s="531"/>
      <c r="H849" s="531"/>
      <c r="I849" s="531"/>
      <c r="J849" s="531"/>
      <c r="K849" s="531"/>
      <c r="L849" s="531"/>
      <c r="M849" s="531"/>
      <c r="N849" s="531"/>
      <c r="O849" s="531"/>
      <c r="P849" s="531"/>
      <c r="Q849" s="531"/>
      <c r="R849" s="531"/>
      <c r="S849" s="531"/>
      <c r="T849" s="531"/>
      <c r="U849" s="531"/>
      <c r="V849" s="531"/>
      <c r="W849" s="531"/>
      <c r="X849" s="531"/>
      <c r="Y849" s="531"/>
      <c r="Z849" s="531"/>
    </row>
    <row r="850" ht="14.25" customHeight="1">
      <c r="A850" s="531"/>
      <c r="B850" s="531"/>
      <c r="C850" s="531"/>
      <c r="D850" s="531"/>
      <c r="E850" s="724"/>
      <c r="F850" s="531"/>
      <c r="G850" s="531"/>
      <c r="H850" s="531"/>
      <c r="I850" s="531"/>
      <c r="J850" s="531"/>
      <c r="K850" s="531"/>
      <c r="L850" s="531"/>
      <c r="M850" s="531"/>
      <c r="N850" s="531"/>
      <c r="O850" s="531"/>
      <c r="P850" s="531"/>
      <c r="Q850" s="531"/>
      <c r="R850" s="531"/>
      <c r="S850" s="531"/>
      <c r="T850" s="531"/>
      <c r="U850" s="531"/>
      <c r="V850" s="531"/>
      <c r="W850" s="531"/>
      <c r="X850" s="531"/>
      <c r="Y850" s="531"/>
      <c r="Z850" s="531"/>
    </row>
    <row r="851" ht="14.25" customHeight="1">
      <c r="A851" s="531"/>
      <c r="B851" s="531"/>
      <c r="C851" s="531"/>
      <c r="D851" s="531"/>
      <c r="E851" s="724"/>
      <c r="F851" s="531"/>
      <c r="G851" s="531"/>
      <c r="H851" s="531"/>
      <c r="I851" s="531"/>
      <c r="J851" s="531"/>
      <c r="K851" s="531"/>
      <c r="L851" s="531"/>
      <c r="M851" s="531"/>
      <c r="N851" s="531"/>
      <c r="O851" s="531"/>
      <c r="P851" s="531"/>
      <c r="Q851" s="531"/>
      <c r="R851" s="531"/>
      <c r="S851" s="531"/>
      <c r="T851" s="531"/>
      <c r="U851" s="531"/>
      <c r="V851" s="531"/>
      <c r="W851" s="531"/>
      <c r="X851" s="531"/>
      <c r="Y851" s="531"/>
      <c r="Z851" s="531"/>
    </row>
    <row r="852" ht="14.25" customHeight="1">
      <c r="A852" s="531"/>
      <c r="B852" s="531"/>
      <c r="C852" s="531"/>
      <c r="D852" s="531"/>
      <c r="E852" s="724"/>
      <c r="F852" s="531"/>
      <c r="G852" s="531"/>
      <c r="H852" s="531"/>
      <c r="I852" s="531"/>
      <c r="J852" s="531"/>
      <c r="K852" s="531"/>
      <c r="L852" s="531"/>
      <c r="M852" s="531"/>
      <c r="N852" s="531"/>
      <c r="O852" s="531"/>
      <c r="P852" s="531"/>
      <c r="Q852" s="531"/>
      <c r="R852" s="531"/>
      <c r="S852" s="531"/>
      <c r="T852" s="531"/>
      <c r="U852" s="531"/>
      <c r="V852" s="531"/>
      <c r="W852" s="531"/>
      <c r="X852" s="531"/>
      <c r="Y852" s="531"/>
      <c r="Z852" s="531"/>
    </row>
    <row r="853" ht="14.25" customHeight="1">
      <c r="A853" s="531"/>
      <c r="B853" s="531"/>
      <c r="C853" s="531"/>
      <c r="D853" s="531"/>
      <c r="E853" s="724"/>
      <c r="F853" s="531"/>
      <c r="G853" s="531"/>
      <c r="H853" s="531"/>
      <c r="I853" s="531"/>
      <c r="J853" s="531"/>
      <c r="K853" s="531"/>
      <c r="L853" s="531"/>
      <c r="M853" s="531"/>
      <c r="N853" s="531"/>
      <c r="O853" s="531"/>
      <c r="P853" s="531"/>
      <c r="Q853" s="531"/>
      <c r="R853" s="531"/>
      <c r="S853" s="531"/>
      <c r="T853" s="531"/>
      <c r="U853" s="531"/>
      <c r="V853" s="531"/>
      <c r="W853" s="531"/>
      <c r="X853" s="531"/>
      <c r="Y853" s="531"/>
      <c r="Z853" s="531"/>
    </row>
    <row r="854" ht="14.25" customHeight="1">
      <c r="A854" s="531"/>
      <c r="B854" s="531"/>
      <c r="C854" s="531"/>
      <c r="D854" s="531"/>
      <c r="E854" s="724"/>
      <c r="F854" s="531"/>
      <c r="G854" s="531"/>
      <c r="H854" s="531"/>
      <c r="I854" s="531"/>
      <c r="J854" s="531"/>
      <c r="K854" s="531"/>
      <c r="L854" s="531"/>
      <c r="M854" s="531"/>
      <c r="N854" s="531"/>
      <c r="O854" s="531"/>
      <c r="P854" s="531"/>
      <c r="Q854" s="531"/>
      <c r="R854" s="531"/>
      <c r="S854" s="531"/>
      <c r="T854" s="531"/>
      <c r="U854" s="531"/>
      <c r="V854" s="531"/>
      <c r="W854" s="531"/>
      <c r="X854" s="531"/>
      <c r="Y854" s="531"/>
      <c r="Z854" s="531"/>
    </row>
    <row r="855" ht="14.25" customHeight="1">
      <c r="A855" s="531"/>
      <c r="B855" s="531"/>
      <c r="C855" s="531"/>
      <c r="D855" s="531"/>
      <c r="E855" s="724"/>
      <c r="F855" s="531"/>
      <c r="G855" s="531"/>
      <c r="H855" s="531"/>
      <c r="I855" s="531"/>
      <c r="J855" s="531"/>
      <c r="K855" s="531"/>
      <c r="L855" s="531"/>
      <c r="M855" s="531"/>
      <c r="N855" s="531"/>
      <c r="O855" s="531"/>
      <c r="P855" s="531"/>
      <c r="Q855" s="531"/>
      <c r="R855" s="531"/>
      <c r="S855" s="531"/>
      <c r="T855" s="531"/>
      <c r="U855" s="531"/>
      <c r="V855" s="531"/>
      <c r="W855" s="531"/>
      <c r="X855" s="531"/>
      <c r="Y855" s="531"/>
      <c r="Z855" s="531"/>
    </row>
    <row r="856" ht="14.25" customHeight="1">
      <c r="A856" s="531"/>
      <c r="B856" s="531"/>
      <c r="C856" s="531"/>
      <c r="D856" s="531"/>
      <c r="E856" s="724"/>
      <c r="F856" s="531"/>
      <c r="G856" s="531"/>
      <c r="H856" s="531"/>
      <c r="I856" s="531"/>
      <c r="J856" s="531"/>
      <c r="K856" s="531"/>
      <c r="L856" s="531"/>
      <c r="M856" s="531"/>
      <c r="N856" s="531"/>
      <c r="O856" s="531"/>
      <c r="P856" s="531"/>
      <c r="Q856" s="531"/>
      <c r="R856" s="531"/>
      <c r="S856" s="531"/>
      <c r="T856" s="531"/>
      <c r="U856" s="531"/>
      <c r="V856" s="531"/>
      <c r="W856" s="531"/>
      <c r="X856" s="531"/>
      <c r="Y856" s="531"/>
      <c r="Z856" s="531"/>
    </row>
    <row r="857" ht="14.25" customHeight="1">
      <c r="A857" s="531"/>
      <c r="B857" s="531"/>
      <c r="C857" s="531"/>
      <c r="D857" s="531"/>
      <c r="E857" s="724"/>
      <c r="F857" s="531"/>
      <c r="G857" s="531"/>
      <c r="H857" s="531"/>
      <c r="I857" s="531"/>
      <c r="J857" s="531"/>
      <c r="K857" s="531"/>
      <c r="L857" s="531"/>
      <c r="M857" s="531"/>
      <c r="N857" s="531"/>
      <c r="O857" s="531"/>
      <c r="P857" s="531"/>
      <c r="Q857" s="531"/>
      <c r="R857" s="531"/>
      <c r="S857" s="531"/>
      <c r="T857" s="531"/>
      <c r="U857" s="531"/>
      <c r="V857" s="531"/>
      <c r="W857" s="531"/>
      <c r="X857" s="531"/>
      <c r="Y857" s="531"/>
      <c r="Z857" s="531"/>
    </row>
    <row r="858" ht="14.25" customHeight="1">
      <c r="A858" s="531"/>
      <c r="B858" s="531"/>
      <c r="C858" s="531"/>
      <c r="D858" s="531"/>
      <c r="E858" s="724"/>
      <c r="F858" s="531"/>
      <c r="G858" s="531"/>
      <c r="H858" s="531"/>
      <c r="I858" s="531"/>
      <c r="J858" s="531"/>
      <c r="K858" s="531"/>
      <c r="L858" s="531"/>
      <c r="M858" s="531"/>
      <c r="N858" s="531"/>
      <c r="O858" s="531"/>
      <c r="P858" s="531"/>
      <c r="Q858" s="531"/>
      <c r="R858" s="531"/>
      <c r="S858" s="531"/>
      <c r="T858" s="531"/>
      <c r="U858" s="531"/>
      <c r="V858" s="531"/>
      <c r="W858" s="531"/>
      <c r="X858" s="531"/>
      <c r="Y858" s="531"/>
      <c r="Z858" s="531"/>
    </row>
    <row r="859" ht="14.25" customHeight="1">
      <c r="A859" s="531"/>
      <c r="B859" s="531"/>
      <c r="C859" s="531"/>
      <c r="D859" s="531"/>
      <c r="E859" s="724"/>
      <c r="F859" s="531"/>
      <c r="G859" s="531"/>
      <c r="H859" s="531"/>
      <c r="I859" s="531"/>
      <c r="J859" s="531"/>
      <c r="K859" s="531"/>
      <c r="L859" s="531"/>
      <c r="M859" s="531"/>
      <c r="N859" s="531"/>
      <c r="O859" s="531"/>
      <c r="P859" s="531"/>
      <c r="Q859" s="531"/>
      <c r="R859" s="531"/>
      <c r="S859" s="531"/>
      <c r="T859" s="531"/>
      <c r="U859" s="531"/>
      <c r="V859" s="531"/>
      <c r="W859" s="531"/>
      <c r="X859" s="531"/>
      <c r="Y859" s="531"/>
      <c r="Z859" s="531"/>
    </row>
    <row r="860" ht="14.25" customHeight="1">
      <c r="A860" s="531"/>
      <c r="B860" s="531"/>
      <c r="C860" s="531"/>
      <c r="D860" s="531"/>
      <c r="E860" s="724"/>
      <c r="F860" s="531"/>
      <c r="G860" s="531"/>
      <c r="H860" s="531"/>
      <c r="I860" s="531"/>
      <c r="J860" s="531"/>
      <c r="K860" s="531"/>
      <c r="L860" s="531"/>
      <c r="M860" s="531"/>
      <c r="N860" s="531"/>
      <c r="O860" s="531"/>
      <c r="P860" s="531"/>
      <c r="Q860" s="531"/>
      <c r="R860" s="531"/>
      <c r="S860" s="531"/>
      <c r="T860" s="531"/>
      <c r="U860" s="531"/>
      <c r="V860" s="531"/>
      <c r="W860" s="531"/>
      <c r="X860" s="531"/>
      <c r="Y860" s="531"/>
      <c r="Z860" s="531"/>
    </row>
    <row r="861" ht="14.25" customHeight="1">
      <c r="A861" s="531"/>
      <c r="B861" s="531"/>
      <c r="C861" s="531"/>
      <c r="D861" s="531"/>
      <c r="E861" s="724"/>
      <c r="F861" s="531"/>
      <c r="G861" s="531"/>
      <c r="H861" s="531"/>
      <c r="I861" s="531"/>
      <c r="J861" s="531"/>
      <c r="K861" s="531"/>
      <c r="L861" s="531"/>
      <c r="M861" s="531"/>
      <c r="N861" s="531"/>
      <c r="O861" s="531"/>
      <c r="P861" s="531"/>
      <c r="Q861" s="531"/>
      <c r="R861" s="531"/>
      <c r="S861" s="531"/>
      <c r="T861" s="531"/>
      <c r="U861" s="531"/>
      <c r="V861" s="531"/>
      <c r="W861" s="531"/>
      <c r="X861" s="531"/>
      <c r="Y861" s="531"/>
      <c r="Z861" s="531"/>
    </row>
    <row r="862" ht="14.25" customHeight="1">
      <c r="A862" s="531"/>
      <c r="B862" s="531"/>
      <c r="C862" s="531"/>
      <c r="D862" s="531"/>
      <c r="E862" s="724"/>
      <c r="F862" s="531"/>
      <c r="G862" s="531"/>
      <c r="H862" s="531"/>
      <c r="I862" s="531"/>
      <c r="J862" s="531"/>
      <c r="K862" s="531"/>
      <c r="L862" s="531"/>
      <c r="M862" s="531"/>
      <c r="N862" s="531"/>
      <c r="O862" s="531"/>
      <c r="P862" s="531"/>
      <c r="Q862" s="531"/>
      <c r="R862" s="531"/>
      <c r="S862" s="531"/>
      <c r="T862" s="531"/>
      <c r="U862" s="531"/>
      <c r="V862" s="531"/>
      <c r="W862" s="531"/>
      <c r="X862" s="531"/>
      <c r="Y862" s="531"/>
      <c r="Z862" s="531"/>
    </row>
    <row r="863" ht="14.25" customHeight="1">
      <c r="A863" s="531"/>
      <c r="B863" s="531"/>
      <c r="C863" s="531"/>
      <c r="D863" s="531"/>
      <c r="E863" s="724"/>
      <c r="F863" s="531"/>
      <c r="G863" s="531"/>
      <c r="H863" s="531"/>
      <c r="I863" s="531"/>
      <c r="J863" s="531"/>
      <c r="K863" s="531"/>
      <c r="L863" s="531"/>
      <c r="M863" s="531"/>
      <c r="N863" s="531"/>
      <c r="O863" s="531"/>
      <c r="P863" s="531"/>
      <c r="Q863" s="531"/>
      <c r="R863" s="531"/>
      <c r="S863" s="531"/>
      <c r="T863" s="531"/>
      <c r="U863" s="531"/>
      <c r="V863" s="531"/>
      <c r="W863" s="531"/>
      <c r="X863" s="531"/>
      <c r="Y863" s="531"/>
      <c r="Z863" s="531"/>
    </row>
    <row r="864" ht="14.25" customHeight="1">
      <c r="A864" s="531"/>
      <c r="B864" s="531"/>
      <c r="C864" s="531"/>
      <c r="D864" s="531"/>
      <c r="E864" s="724"/>
      <c r="F864" s="531"/>
      <c r="G864" s="531"/>
      <c r="H864" s="531"/>
      <c r="I864" s="531"/>
      <c r="J864" s="531"/>
      <c r="K864" s="531"/>
      <c r="L864" s="531"/>
      <c r="M864" s="531"/>
      <c r="N864" s="531"/>
      <c r="O864" s="531"/>
      <c r="P864" s="531"/>
      <c r="Q864" s="531"/>
      <c r="R864" s="531"/>
      <c r="S864" s="531"/>
      <c r="T864" s="531"/>
      <c r="U864" s="531"/>
      <c r="V864" s="531"/>
      <c r="W864" s="531"/>
      <c r="X864" s="531"/>
      <c r="Y864" s="531"/>
      <c r="Z864" s="531"/>
    </row>
    <row r="865" ht="14.25" customHeight="1">
      <c r="A865" s="531"/>
      <c r="B865" s="531"/>
      <c r="C865" s="531"/>
      <c r="D865" s="531"/>
      <c r="E865" s="724"/>
      <c r="F865" s="531"/>
      <c r="G865" s="531"/>
      <c r="H865" s="531"/>
      <c r="I865" s="531"/>
      <c r="J865" s="531"/>
      <c r="K865" s="531"/>
      <c r="L865" s="531"/>
      <c r="M865" s="531"/>
      <c r="N865" s="531"/>
      <c r="O865" s="531"/>
      <c r="P865" s="531"/>
      <c r="Q865" s="531"/>
      <c r="R865" s="531"/>
      <c r="S865" s="531"/>
      <c r="T865" s="531"/>
      <c r="U865" s="531"/>
      <c r="V865" s="531"/>
      <c r="W865" s="531"/>
      <c r="X865" s="531"/>
      <c r="Y865" s="531"/>
      <c r="Z865" s="531"/>
    </row>
    <row r="866" ht="14.25" customHeight="1">
      <c r="A866" s="531"/>
      <c r="B866" s="531"/>
      <c r="C866" s="531"/>
      <c r="D866" s="531"/>
      <c r="E866" s="724"/>
      <c r="F866" s="531"/>
      <c r="G866" s="531"/>
      <c r="H866" s="531"/>
      <c r="I866" s="531"/>
      <c r="J866" s="531"/>
      <c r="K866" s="531"/>
      <c r="L866" s="531"/>
      <c r="M866" s="531"/>
      <c r="N866" s="531"/>
      <c r="O866" s="531"/>
      <c r="P866" s="531"/>
      <c r="Q866" s="531"/>
      <c r="R866" s="531"/>
      <c r="S866" s="531"/>
      <c r="T866" s="531"/>
      <c r="U866" s="531"/>
      <c r="V866" s="531"/>
      <c r="W866" s="531"/>
      <c r="X866" s="531"/>
      <c r="Y866" s="531"/>
      <c r="Z866" s="531"/>
    </row>
    <row r="867" ht="14.25" customHeight="1">
      <c r="A867" s="531"/>
      <c r="B867" s="531"/>
      <c r="C867" s="531"/>
      <c r="D867" s="531"/>
      <c r="E867" s="724"/>
      <c r="F867" s="531"/>
      <c r="G867" s="531"/>
      <c r="H867" s="531"/>
      <c r="I867" s="531"/>
      <c r="J867" s="531"/>
      <c r="K867" s="531"/>
      <c r="L867" s="531"/>
      <c r="M867" s="531"/>
      <c r="N867" s="531"/>
      <c r="O867" s="531"/>
      <c r="P867" s="531"/>
      <c r="Q867" s="531"/>
      <c r="R867" s="531"/>
      <c r="S867" s="531"/>
      <c r="T867" s="531"/>
      <c r="U867" s="531"/>
      <c r="V867" s="531"/>
      <c r="W867" s="531"/>
      <c r="X867" s="531"/>
      <c r="Y867" s="531"/>
      <c r="Z867" s="531"/>
    </row>
    <row r="868" ht="14.25" customHeight="1">
      <c r="A868" s="531"/>
      <c r="B868" s="531"/>
      <c r="C868" s="531"/>
      <c r="D868" s="531"/>
      <c r="E868" s="724"/>
      <c r="F868" s="531"/>
      <c r="G868" s="531"/>
      <c r="H868" s="531"/>
      <c r="I868" s="531"/>
      <c r="J868" s="531"/>
      <c r="K868" s="531"/>
      <c r="L868" s="531"/>
      <c r="M868" s="531"/>
      <c r="N868" s="531"/>
      <c r="O868" s="531"/>
      <c r="P868" s="531"/>
      <c r="Q868" s="531"/>
      <c r="R868" s="531"/>
      <c r="S868" s="531"/>
      <c r="T868" s="531"/>
      <c r="U868" s="531"/>
      <c r="V868" s="531"/>
      <c r="W868" s="531"/>
      <c r="X868" s="531"/>
      <c r="Y868" s="531"/>
      <c r="Z868" s="531"/>
    </row>
    <row r="869" ht="14.25" customHeight="1">
      <c r="A869" s="531"/>
      <c r="B869" s="531"/>
      <c r="C869" s="531"/>
      <c r="D869" s="531"/>
      <c r="E869" s="724"/>
      <c r="F869" s="531"/>
      <c r="G869" s="531"/>
      <c r="H869" s="531"/>
      <c r="I869" s="531"/>
      <c r="J869" s="531"/>
      <c r="K869" s="531"/>
      <c r="L869" s="531"/>
      <c r="M869" s="531"/>
      <c r="N869" s="531"/>
      <c r="O869" s="531"/>
      <c r="P869" s="531"/>
      <c r="Q869" s="531"/>
      <c r="R869" s="531"/>
      <c r="S869" s="531"/>
      <c r="T869" s="531"/>
      <c r="U869" s="531"/>
      <c r="V869" s="531"/>
      <c r="W869" s="531"/>
      <c r="X869" s="531"/>
      <c r="Y869" s="531"/>
      <c r="Z869" s="531"/>
    </row>
    <row r="870" ht="14.25" customHeight="1">
      <c r="A870" s="531"/>
      <c r="B870" s="531"/>
      <c r="C870" s="531"/>
      <c r="D870" s="531"/>
      <c r="E870" s="724"/>
      <c r="F870" s="531"/>
      <c r="G870" s="531"/>
      <c r="H870" s="531"/>
      <c r="I870" s="531"/>
      <c r="J870" s="531"/>
      <c r="K870" s="531"/>
      <c r="L870" s="531"/>
      <c r="M870" s="531"/>
      <c r="N870" s="531"/>
      <c r="O870" s="531"/>
      <c r="P870" s="531"/>
      <c r="Q870" s="531"/>
      <c r="R870" s="531"/>
      <c r="S870" s="531"/>
      <c r="T870" s="531"/>
      <c r="U870" s="531"/>
      <c r="V870" s="531"/>
      <c r="W870" s="531"/>
      <c r="X870" s="531"/>
      <c r="Y870" s="531"/>
      <c r="Z870" s="531"/>
    </row>
    <row r="871" ht="14.25" customHeight="1">
      <c r="A871" s="531"/>
      <c r="B871" s="531"/>
      <c r="C871" s="531"/>
      <c r="D871" s="531"/>
      <c r="E871" s="724"/>
      <c r="F871" s="531"/>
      <c r="G871" s="531"/>
      <c r="H871" s="531"/>
      <c r="I871" s="531"/>
      <c r="J871" s="531"/>
      <c r="K871" s="531"/>
      <c r="L871" s="531"/>
      <c r="M871" s="531"/>
      <c r="N871" s="531"/>
      <c r="O871" s="531"/>
      <c r="P871" s="531"/>
      <c r="Q871" s="531"/>
      <c r="R871" s="531"/>
      <c r="S871" s="531"/>
      <c r="T871" s="531"/>
      <c r="U871" s="531"/>
      <c r="V871" s="531"/>
      <c r="W871" s="531"/>
      <c r="X871" s="531"/>
      <c r="Y871" s="531"/>
      <c r="Z871" s="531"/>
    </row>
    <row r="872" ht="14.25" customHeight="1">
      <c r="A872" s="531"/>
      <c r="B872" s="531"/>
      <c r="C872" s="531"/>
      <c r="D872" s="531"/>
      <c r="E872" s="724"/>
      <c r="F872" s="531"/>
      <c r="G872" s="531"/>
      <c r="H872" s="531"/>
      <c r="I872" s="531"/>
      <c r="J872" s="531"/>
      <c r="K872" s="531"/>
      <c r="L872" s="531"/>
      <c r="M872" s="531"/>
      <c r="N872" s="531"/>
      <c r="O872" s="531"/>
      <c r="P872" s="531"/>
      <c r="Q872" s="531"/>
      <c r="R872" s="531"/>
      <c r="S872" s="531"/>
      <c r="T872" s="531"/>
      <c r="U872" s="531"/>
      <c r="V872" s="531"/>
      <c r="W872" s="531"/>
      <c r="X872" s="531"/>
      <c r="Y872" s="531"/>
      <c r="Z872" s="531"/>
    </row>
    <row r="873" ht="14.25" customHeight="1">
      <c r="A873" s="531"/>
      <c r="B873" s="531"/>
      <c r="C873" s="531"/>
      <c r="D873" s="531"/>
      <c r="E873" s="724"/>
      <c r="F873" s="531"/>
      <c r="G873" s="531"/>
      <c r="H873" s="531"/>
      <c r="I873" s="531"/>
      <c r="J873" s="531"/>
      <c r="K873" s="531"/>
      <c r="L873" s="531"/>
      <c r="M873" s="531"/>
      <c r="N873" s="531"/>
      <c r="O873" s="531"/>
      <c r="P873" s="531"/>
      <c r="Q873" s="531"/>
      <c r="R873" s="531"/>
      <c r="S873" s="531"/>
      <c r="T873" s="531"/>
      <c r="U873" s="531"/>
      <c r="V873" s="531"/>
      <c r="W873" s="531"/>
      <c r="X873" s="531"/>
      <c r="Y873" s="531"/>
      <c r="Z873" s="531"/>
    </row>
    <row r="874" ht="14.25" customHeight="1">
      <c r="A874" s="531"/>
      <c r="B874" s="531"/>
      <c r="C874" s="531"/>
      <c r="D874" s="531"/>
      <c r="E874" s="724"/>
      <c r="F874" s="531"/>
      <c r="G874" s="531"/>
      <c r="H874" s="531"/>
      <c r="I874" s="531"/>
      <c r="J874" s="531"/>
      <c r="K874" s="531"/>
      <c r="L874" s="531"/>
      <c r="M874" s="531"/>
      <c r="N874" s="531"/>
      <c r="O874" s="531"/>
      <c r="P874" s="531"/>
      <c r="Q874" s="531"/>
      <c r="R874" s="531"/>
      <c r="S874" s="531"/>
      <c r="T874" s="531"/>
      <c r="U874" s="531"/>
      <c r="V874" s="531"/>
      <c r="W874" s="531"/>
      <c r="X874" s="531"/>
      <c r="Y874" s="531"/>
      <c r="Z874" s="531"/>
    </row>
    <row r="875" ht="14.25" customHeight="1">
      <c r="A875" s="531"/>
      <c r="B875" s="531"/>
      <c r="C875" s="531"/>
      <c r="D875" s="531"/>
      <c r="E875" s="724"/>
      <c r="F875" s="531"/>
      <c r="G875" s="531"/>
      <c r="H875" s="531"/>
      <c r="I875" s="531"/>
      <c r="J875" s="531"/>
      <c r="K875" s="531"/>
      <c r="L875" s="531"/>
      <c r="M875" s="531"/>
      <c r="N875" s="531"/>
      <c r="O875" s="531"/>
      <c r="P875" s="531"/>
      <c r="Q875" s="531"/>
      <c r="R875" s="531"/>
      <c r="S875" s="531"/>
      <c r="T875" s="531"/>
      <c r="U875" s="531"/>
      <c r="V875" s="531"/>
      <c r="W875" s="531"/>
      <c r="X875" s="531"/>
      <c r="Y875" s="531"/>
      <c r="Z875" s="531"/>
    </row>
    <row r="876" ht="14.25" customHeight="1">
      <c r="A876" s="531"/>
      <c r="B876" s="531"/>
      <c r="C876" s="531"/>
      <c r="D876" s="531"/>
      <c r="E876" s="724"/>
      <c r="F876" s="531"/>
      <c r="G876" s="531"/>
      <c r="H876" s="531"/>
      <c r="I876" s="531"/>
      <c r="J876" s="531"/>
      <c r="K876" s="531"/>
      <c r="L876" s="531"/>
      <c r="M876" s="531"/>
      <c r="N876" s="531"/>
      <c r="O876" s="531"/>
      <c r="P876" s="531"/>
      <c r="Q876" s="531"/>
      <c r="R876" s="531"/>
      <c r="S876" s="531"/>
      <c r="T876" s="531"/>
      <c r="U876" s="531"/>
      <c r="V876" s="531"/>
      <c r="W876" s="531"/>
      <c r="X876" s="531"/>
      <c r="Y876" s="531"/>
      <c r="Z876" s="531"/>
    </row>
    <row r="877" ht="14.25" customHeight="1">
      <c r="A877" s="531"/>
      <c r="B877" s="531"/>
      <c r="C877" s="531"/>
      <c r="D877" s="531"/>
      <c r="E877" s="724"/>
      <c r="F877" s="531"/>
      <c r="G877" s="531"/>
      <c r="H877" s="531"/>
      <c r="I877" s="531"/>
      <c r="J877" s="531"/>
      <c r="K877" s="531"/>
      <c r="L877" s="531"/>
      <c r="M877" s="531"/>
      <c r="N877" s="531"/>
      <c r="O877" s="531"/>
      <c r="P877" s="531"/>
      <c r="Q877" s="531"/>
      <c r="R877" s="531"/>
      <c r="S877" s="531"/>
      <c r="T877" s="531"/>
      <c r="U877" s="531"/>
      <c r="V877" s="531"/>
      <c r="W877" s="531"/>
      <c r="X877" s="531"/>
      <c r="Y877" s="531"/>
      <c r="Z877" s="531"/>
    </row>
    <row r="878" ht="14.25" customHeight="1">
      <c r="A878" s="531"/>
      <c r="B878" s="531"/>
      <c r="C878" s="531"/>
      <c r="D878" s="531"/>
      <c r="E878" s="724"/>
      <c r="F878" s="531"/>
      <c r="G878" s="531"/>
      <c r="H878" s="531"/>
      <c r="I878" s="531"/>
      <c r="J878" s="531"/>
      <c r="K878" s="531"/>
      <c r="L878" s="531"/>
      <c r="M878" s="531"/>
      <c r="N878" s="531"/>
      <c r="O878" s="531"/>
      <c r="P878" s="531"/>
      <c r="Q878" s="531"/>
      <c r="R878" s="531"/>
      <c r="S878" s="531"/>
      <c r="T878" s="531"/>
      <c r="U878" s="531"/>
      <c r="V878" s="531"/>
      <c r="W878" s="531"/>
      <c r="X878" s="531"/>
      <c r="Y878" s="531"/>
      <c r="Z878" s="531"/>
    </row>
    <row r="879" ht="14.25" customHeight="1">
      <c r="A879" s="531"/>
      <c r="B879" s="531"/>
      <c r="C879" s="531"/>
      <c r="D879" s="531"/>
      <c r="E879" s="724"/>
      <c r="F879" s="531"/>
      <c r="G879" s="531"/>
      <c r="H879" s="531"/>
      <c r="I879" s="531"/>
      <c r="J879" s="531"/>
      <c r="K879" s="531"/>
      <c r="L879" s="531"/>
      <c r="M879" s="531"/>
      <c r="N879" s="531"/>
      <c r="O879" s="531"/>
      <c r="P879" s="531"/>
      <c r="Q879" s="531"/>
      <c r="R879" s="531"/>
      <c r="S879" s="531"/>
      <c r="T879" s="531"/>
      <c r="U879" s="531"/>
      <c r="V879" s="531"/>
      <c r="W879" s="531"/>
      <c r="X879" s="531"/>
      <c r="Y879" s="531"/>
      <c r="Z879" s="531"/>
    </row>
    <row r="880" ht="14.25" customHeight="1">
      <c r="A880" s="531"/>
      <c r="B880" s="531"/>
      <c r="C880" s="531"/>
      <c r="D880" s="531"/>
      <c r="E880" s="724"/>
      <c r="F880" s="531"/>
      <c r="G880" s="531"/>
      <c r="H880" s="531"/>
      <c r="I880" s="531"/>
      <c r="J880" s="531"/>
      <c r="K880" s="531"/>
      <c r="L880" s="531"/>
      <c r="M880" s="531"/>
      <c r="N880" s="531"/>
      <c r="O880" s="531"/>
      <c r="P880" s="531"/>
      <c r="Q880" s="531"/>
      <c r="R880" s="531"/>
      <c r="S880" s="531"/>
      <c r="T880" s="531"/>
      <c r="U880" s="531"/>
      <c r="V880" s="531"/>
      <c r="W880" s="531"/>
      <c r="X880" s="531"/>
      <c r="Y880" s="531"/>
      <c r="Z880" s="531"/>
    </row>
    <row r="881" ht="14.25" customHeight="1">
      <c r="A881" s="531"/>
      <c r="B881" s="531"/>
      <c r="C881" s="531"/>
      <c r="D881" s="531"/>
      <c r="E881" s="724"/>
      <c r="F881" s="531"/>
      <c r="G881" s="531"/>
      <c r="H881" s="531"/>
      <c r="I881" s="531"/>
      <c r="J881" s="531"/>
      <c r="K881" s="531"/>
      <c r="L881" s="531"/>
      <c r="M881" s="531"/>
      <c r="N881" s="531"/>
      <c r="O881" s="531"/>
      <c r="P881" s="531"/>
      <c r="Q881" s="531"/>
      <c r="R881" s="531"/>
      <c r="S881" s="531"/>
      <c r="T881" s="531"/>
      <c r="U881" s="531"/>
      <c r="V881" s="531"/>
      <c r="W881" s="531"/>
      <c r="X881" s="531"/>
      <c r="Y881" s="531"/>
      <c r="Z881" s="531"/>
    </row>
    <row r="882" ht="14.25" customHeight="1">
      <c r="A882" s="531"/>
      <c r="B882" s="531"/>
      <c r="C882" s="531"/>
      <c r="D882" s="531"/>
      <c r="E882" s="724"/>
      <c r="F882" s="531"/>
      <c r="G882" s="531"/>
      <c r="H882" s="531"/>
      <c r="I882" s="531"/>
      <c r="J882" s="531"/>
      <c r="K882" s="531"/>
      <c r="L882" s="531"/>
      <c r="M882" s="531"/>
      <c r="N882" s="531"/>
      <c r="O882" s="531"/>
      <c r="P882" s="531"/>
      <c r="Q882" s="531"/>
      <c r="R882" s="531"/>
      <c r="S882" s="531"/>
      <c r="T882" s="531"/>
      <c r="U882" s="531"/>
      <c r="V882" s="531"/>
      <c r="W882" s="531"/>
      <c r="X882" s="531"/>
      <c r="Y882" s="531"/>
      <c r="Z882" s="531"/>
    </row>
    <row r="883" ht="14.25" customHeight="1">
      <c r="A883" s="531"/>
      <c r="B883" s="531"/>
      <c r="C883" s="531"/>
      <c r="D883" s="531"/>
      <c r="E883" s="724"/>
      <c r="F883" s="531"/>
      <c r="G883" s="531"/>
      <c r="H883" s="531"/>
      <c r="I883" s="531"/>
      <c r="J883" s="531"/>
      <c r="K883" s="531"/>
      <c r="L883" s="531"/>
      <c r="M883" s="531"/>
      <c r="N883" s="531"/>
      <c r="O883" s="531"/>
      <c r="P883" s="531"/>
      <c r="Q883" s="531"/>
      <c r="R883" s="531"/>
      <c r="S883" s="531"/>
      <c r="T883" s="531"/>
      <c r="U883" s="531"/>
      <c r="V883" s="531"/>
      <c r="W883" s="531"/>
      <c r="X883" s="531"/>
      <c r="Y883" s="531"/>
      <c r="Z883" s="531"/>
    </row>
    <row r="884" ht="14.25" customHeight="1">
      <c r="A884" s="531"/>
      <c r="B884" s="531"/>
      <c r="C884" s="531"/>
      <c r="D884" s="531"/>
      <c r="E884" s="724"/>
      <c r="F884" s="531"/>
      <c r="G884" s="531"/>
      <c r="H884" s="531"/>
      <c r="I884" s="531"/>
      <c r="J884" s="531"/>
      <c r="K884" s="531"/>
      <c r="L884" s="531"/>
      <c r="M884" s="531"/>
      <c r="N884" s="531"/>
      <c r="O884" s="531"/>
      <c r="P884" s="531"/>
      <c r="Q884" s="531"/>
      <c r="R884" s="531"/>
      <c r="S884" s="531"/>
      <c r="T884" s="531"/>
      <c r="U884" s="531"/>
      <c r="V884" s="531"/>
      <c r="W884" s="531"/>
      <c r="X884" s="531"/>
      <c r="Y884" s="531"/>
      <c r="Z884" s="531"/>
    </row>
    <row r="885" ht="14.25" customHeight="1">
      <c r="A885" s="531"/>
      <c r="B885" s="531"/>
      <c r="C885" s="531"/>
      <c r="D885" s="531"/>
      <c r="E885" s="724"/>
      <c r="F885" s="531"/>
      <c r="G885" s="531"/>
      <c r="H885" s="531"/>
      <c r="I885" s="531"/>
      <c r="J885" s="531"/>
      <c r="K885" s="531"/>
      <c r="L885" s="531"/>
      <c r="M885" s="531"/>
      <c r="N885" s="531"/>
      <c r="O885" s="531"/>
      <c r="P885" s="531"/>
      <c r="Q885" s="531"/>
      <c r="R885" s="531"/>
      <c r="S885" s="531"/>
      <c r="T885" s="531"/>
      <c r="U885" s="531"/>
      <c r="V885" s="531"/>
      <c r="W885" s="531"/>
      <c r="X885" s="531"/>
      <c r="Y885" s="531"/>
      <c r="Z885" s="531"/>
    </row>
    <row r="886" ht="14.25" customHeight="1">
      <c r="A886" s="531"/>
      <c r="B886" s="531"/>
      <c r="C886" s="531"/>
      <c r="D886" s="531"/>
      <c r="E886" s="724"/>
      <c r="F886" s="531"/>
      <c r="G886" s="531"/>
      <c r="H886" s="531"/>
      <c r="I886" s="531"/>
      <c r="J886" s="531"/>
      <c r="K886" s="531"/>
      <c r="L886" s="531"/>
      <c r="M886" s="531"/>
      <c r="N886" s="531"/>
      <c r="O886" s="531"/>
      <c r="P886" s="531"/>
      <c r="Q886" s="531"/>
      <c r="R886" s="531"/>
      <c r="S886" s="531"/>
      <c r="T886" s="531"/>
      <c r="U886" s="531"/>
      <c r="V886" s="531"/>
      <c r="W886" s="531"/>
      <c r="X886" s="531"/>
      <c r="Y886" s="531"/>
      <c r="Z886" s="531"/>
    </row>
    <row r="887" ht="14.25" customHeight="1">
      <c r="A887" s="531"/>
      <c r="B887" s="531"/>
      <c r="C887" s="531"/>
      <c r="D887" s="531"/>
      <c r="E887" s="724"/>
      <c r="F887" s="531"/>
      <c r="G887" s="531"/>
      <c r="H887" s="531"/>
      <c r="I887" s="531"/>
      <c r="J887" s="531"/>
      <c r="K887" s="531"/>
      <c r="L887" s="531"/>
      <c r="M887" s="531"/>
      <c r="N887" s="531"/>
      <c r="O887" s="531"/>
      <c r="P887" s="531"/>
      <c r="Q887" s="531"/>
      <c r="R887" s="531"/>
      <c r="S887" s="531"/>
      <c r="T887" s="531"/>
      <c r="U887" s="531"/>
      <c r="V887" s="531"/>
      <c r="W887" s="531"/>
      <c r="X887" s="531"/>
      <c r="Y887" s="531"/>
      <c r="Z887" s="531"/>
    </row>
    <row r="888" ht="14.25" customHeight="1">
      <c r="A888" s="531"/>
      <c r="B888" s="531"/>
      <c r="C888" s="531"/>
      <c r="D888" s="531"/>
      <c r="E888" s="724"/>
      <c r="F888" s="531"/>
      <c r="G888" s="531"/>
      <c r="H888" s="531"/>
      <c r="I888" s="531"/>
      <c r="J888" s="531"/>
      <c r="K888" s="531"/>
      <c r="L888" s="531"/>
      <c r="M888" s="531"/>
      <c r="N888" s="531"/>
      <c r="O888" s="531"/>
      <c r="P888" s="531"/>
      <c r="Q888" s="531"/>
      <c r="R888" s="531"/>
      <c r="S888" s="531"/>
      <c r="T888" s="531"/>
      <c r="U888" s="531"/>
      <c r="V888" s="531"/>
      <c r="W888" s="531"/>
      <c r="X888" s="531"/>
      <c r="Y888" s="531"/>
      <c r="Z888" s="531"/>
    </row>
    <row r="889" ht="14.25" customHeight="1">
      <c r="A889" s="531"/>
      <c r="B889" s="531"/>
      <c r="C889" s="531"/>
      <c r="D889" s="531"/>
      <c r="E889" s="724"/>
      <c r="F889" s="531"/>
      <c r="G889" s="531"/>
      <c r="H889" s="531"/>
      <c r="I889" s="531"/>
      <c r="J889" s="531"/>
      <c r="K889" s="531"/>
      <c r="L889" s="531"/>
      <c r="M889" s="531"/>
      <c r="N889" s="531"/>
      <c r="O889" s="531"/>
      <c r="P889" s="531"/>
      <c r="Q889" s="531"/>
      <c r="R889" s="531"/>
      <c r="S889" s="531"/>
      <c r="T889" s="531"/>
      <c r="U889" s="531"/>
      <c r="V889" s="531"/>
      <c r="W889" s="531"/>
      <c r="X889" s="531"/>
      <c r="Y889" s="531"/>
      <c r="Z889" s="531"/>
    </row>
    <row r="890" ht="14.25" customHeight="1">
      <c r="A890" s="531"/>
      <c r="B890" s="531"/>
      <c r="C890" s="531"/>
      <c r="D890" s="531"/>
      <c r="E890" s="724"/>
      <c r="F890" s="531"/>
      <c r="G890" s="531"/>
      <c r="H890" s="531"/>
      <c r="I890" s="531"/>
      <c r="J890" s="531"/>
      <c r="K890" s="531"/>
      <c r="L890" s="531"/>
      <c r="M890" s="531"/>
      <c r="N890" s="531"/>
      <c r="O890" s="531"/>
      <c r="P890" s="531"/>
      <c r="Q890" s="531"/>
      <c r="R890" s="531"/>
      <c r="S890" s="531"/>
      <c r="T890" s="531"/>
      <c r="U890" s="531"/>
      <c r="V890" s="531"/>
      <c r="W890" s="531"/>
      <c r="X890" s="531"/>
      <c r="Y890" s="531"/>
      <c r="Z890" s="531"/>
    </row>
    <row r="891" ht="14.25" customHeight="1">
      <c r="A891" s="531"/>
      <c r="B891" s="531"/>
      <c r="C891" s="531"/>
      <c r="D891" s="531"/>
      <c r="E891" s="724"/>
      <c r="F891" s="531"/>
      <c r="G891" s="531"/>
      <c r="H891" s="531"/>
      <c r="I891" s="531"/>
      <c r="J891" s="531"/>
      <c r="K891" s="531"/>
      <c r="L891" s="531"/>
      <c r="M891" s="531"/>
      <c r="N891" s="531"/>
      <c r="O891" s="531"/>
      <c r="P891" s="531"/>
      <c r="Q891" s="531"/>
      <c r="R891" s="531"/>
      <c r="S891" s="531"/>
      <c r="T891" s="531"/>
      <c r="U891" s="531"/>
      <c r="V891" s="531"/>
      <c r="W891" s="531"/>
      <c r="X891" s="531"/>
      <c r="Y891" s="531"/>
      <c r="Z891" s="531"/>
    </row>
    <row r="892" ht="14.25" customHeight="1">
      <c r="A892" s="531"/>
      <c r="B892" s="531"/>
      <c r="C892" s="531"/>
      <c r="D892" s="531"/>
      <c r="E892" s="724"/>
      <c r="F892" s="531"/>
      <c r="G892" s="531"/>
      <c r="H892" s="531"/>
      <c r="I892" s="531"/>
      <c r="J892" s="531"/>
      <c r="K892" s="531"/>
      <c r="L892" s="531"/>
      <c r="M892" s="531"/>
      <c r="N892" s="531"/>
      <c r="O892" s="531"/>
      <c r="P892" s="531"/>
      <c r="Q892" s="531"/>
      <c r="R892" s="531"/>
      <c r="S892" s="531"/>
      <c r="T892" s="531"/>
      <c r="U892" s="531"/>
      <c r="V892" s="531"/>
      <c r="W892" s="531"/>
      <c r="X892" s="531"/>
      <c r="Y892" s="531"/>
      <c r="Z892" s="531"/>
    </row>
    <row r="893" ht="14.25" customHeight="1">
      <c r="A893" s="531"/>
      <c r="B893" s="531"/>
      <c r="C893" s="531"/>
      <c r="D893" s="531"/>
      <c r="E893" s="724"/>
      <c r="F893" s="531"/>
      <c r="G893" s="531"/>
      <c r="H893" s="531"/>
      <c r="I893" s="531"/>
      <c r="J893" s="531"/>
      <c r="K893" s="531"/>
      <c r="L893" s="531"/>
      <c r="M893" s="531"/>
      <c r="N893" s="531"/>
      <c r="O893" s="531"/>
      <c r="P893" s="531"/>
      <c r="Q893" s="531"/>
      <c r="R893" s="531"/>
      <c r="S893" s="531"/>
      <c r="T893" s="531"/>
      <c r="U893" s="531"/>
      <c r="V893" s="531"/>
      <c r="W893" s="531"/>
      <c r="X893" s="531"/>
      <c r="Y893" s="531"/>
      <c r="Z893" s="531"/>
    </row>
    <row r="894" ht="14.25" customHeight="1">
      <c r="A894" s="531"/>
      <c r="B894" s="531"/>
      <c r="C894" s="531"/>
      <c r="D894" s="531"/>
      <c r="E894" s="724"/>
      <c r="F894" s="531"/>
      <c r="G894" s="531"/>
      <c r="H894" s="531"/>
      <c r="I894" s="531"/>
      <c r="J894" s="531"/>
      <c r="K894" s="531"/>
      <c r="L894" s="531"/>
      <c r="M894" s="531"/>
      <c r="N894" s="531"/>
      <c r="O894" s="531"/>
      <c r="P894" s="531"/>
      <c r="Q894" s="531"/>
      <c r="R894" s="531"/>
      <c r="S894" s="531"/>
      <c r="T894" s="531"/>
      <c r="U894" s="531"/>
      <c r="V894" s="531"/>
      <c r="W894" s="531"/>
      <c r="X894" s="531"/>
      <c r="Y894" s="531"/>
      <c r="Z894" s="531"/>
    </row>
    <row r="895" ht="14.25" customHeight="1">
      <c r="A895" s="531"/>
      <c r="B895" s="531"/>
      <c r="C895" s="531"/>
      <c r="D895" s="531"/>
      <c r="E895" s="724"/>
      <c r="F895" s="531"/>
      <c r="G895" s="531"/>
      <c r="H895" s="531"/>
      <c r="I895" s="531"/>
      <c r="J895" s="531"/>
      <c r="K895" s="531"/>
      <c r="L895" s="531"/>
      <c r="M895" s="531"/>
      <c r="N895" s="531"/>
      <c r="O895" s="531"/>
      <c r="P895" s="531"/>
      <c r="Q895" s="531"/>
      <c r="R895" s="531"/>
      <c r="S895" s="531"/>
      <c r="T895" s="531"/>
      <c r="U895" s="531"/>
      <c r="V895" s="531"/>
      <c r="W895" s="531"/>
      <c r="X895" s="531"/>
      <c r="Y895" s="531"/>
      <c r="Z895" s="531"/>
    </row>
    <row r="896" ht="14.25" customHeight="1">
      <c r="A896" s="531"/>
      <c r="B896" s="531"/>
      <c r="C896" s="531"/>
      <c r="D896" s="531"/>
      <c r="E896" s="724"/>
      <c r="F896" s="531"/>
      <c r="G896" s="531"/>
      <c r="H896" s="531"/>
      <c r="I896" s="531"/>
      <c r="J896" s="531"/>
      <c r="K896" s="531"/>
      <c r="L896" s="531"/>
      <c r="M896" s="531"/>
      <c r="N896" s="531"/>
      <c r="O896" s="531"/>
      <c r="P896" s="531"/>
      <c r="Q896" s="531"/>
      <c r="R896" s="531"/>
      <c r="S896" s="531"/>
      <c r="T896" s="531"/>
      <c r="U896" s="531"/>
      <c r="V896" s="531"/>
      <c r="W896" s="531"/>
      <c r="X896" s="531"/>
      <c r="Y896" s="531"/>
      <c r="Z896" s="531"/>
    </row>
    <row r="897" ht="14.25" customHeight="1">
      <c r="A897" s="531"/>
      <c r="B897" s="531"/>
      <c r="C897" s="531"/>
      <c r="D897" s="531"/>
      <c r="E897" s="724"/>
      <c r="F897" s="531"/>
      <c r="G897" s="531"/>
      <c r="H897" s="531"/>
      <c r="I897" s="531"/>
      <c r="J897" s="531"/>
      <c r="K897" s="531"/>
      <c r="L897" s="531"/>
      <c r="M897" s="531"/>
      <c r="N897" s="531"/>
      <c r="O897" s="531"/>
      <c r="P897" s="531"/>
      <c r="Q897" s="531"/>
      <c r="R897" s="531"/>
      <c r="S897" s="531"/>
      <c r="T897" s="531"/>
      <c r="U897" s="531"/>
      <c r="V897" s="531"/>
      <c r="W897" s="531"/>
      <c r="X897" s="531"/>
      <c r="Y897" s="531"/>
      <c r="Z897" s="531"/>
    </row>
    <row r="898" ht="14.25" customHeight="1">
      <c r="A898" s="531"/>
      <c r="B898" s="531"/>
      <c r="C898" s="531"/>
      <c r="D898" s="531"/>
      <c r="E898" s="724"/>
      <c r="F898" s="531"/>
      <c r="G898" s="531"/>
      <c r="H898" s="531"/>
      <c r="I898" s="531"/>
      <c r="J898" s="531"/>
      <c r="K898" s="531"/>
      <c r="L898" s="531"/>
      <c r="M898" s="531"/>
      <c r="N898" s="531"/>
      <c r="O898" s="531"/>
      <c r="P898" s="531"/>
      <c r="Q898" s="531"/>
      <c r="R898" s="531"/>
      <c r="S898" s="531"/>
      <c r="T898" s="531"/>
      <c r="U898" s="531"/>
      <c r="V898" s="531"/>
      <c r="W898" s="531"/>
      <c r="X898" s="531"/>
      <c r="Y898" s="531"/>
      <c r="Z898" s="531"/>
    </row>
    <row r="899" ht="14.25" customHeight="1">
      <c r="A899" s="531"/>
      <c r="B899" s="531"/>
      <c r="C899" s="531"/>
      <c r="D899" s="531"/>
      <c r="E899" s="724"/>
      <c r="F899" s="531"/>
      <c r="G899" s="531"/>
      <c r="H899" s="531"/>
      <c r="I899" s="531"/>
      <c r="J899" s="531"/>
      <c r="K899" s="531"/>
      <c r="L899" s="531"/>
      <c r="M899" s="531"/>
      <c r="N899" s="531"/>
      <c r="O899" s="531"/>
      <c r="P899" s="531"/>
      <c r="Q899" s="531"/>
      <c r="R899" s="531"/>
      <c r="S899" s="531"/>
      <c r="T899" s="531"/>
      <c r="U899" s="531"/>
      <c r="V899" s="531"/>
      <c r="W899" s="531"/>
      <c r="X899" s="531"/>
      <c r="Y899" s="531"/>
      <c r="Z899" s="531"/>
    </row>
    <row r="900" ht="14.25" customHeight="1">
      <c r="A900" s="531"/>
      <c r="B900" s="531"/>
      <c r="C900" s="531"/>
      <c r="D900" s="531"/>
      <c r="E900" s="724"/>
      <c r="F900" s="531"/>
      <c r="G900" s="531"/>
      <c r="H900" s="531"/>
      <c r="I900" s="531"/>
      <c r="J900" s="531"/>
      <c r="K900" s="531"/>
      <c r="L900" s="531"/>
      <c r="M900" s="531"/>
      <c r="N900" s="531"/>
      <c r="O900" s="531"/>
      <c r="P900" s="531"/>
      <c r="Q900" s="531"/>
      <c r="R900" s="531"/>
      <c r="S900" s="531"/>
      <c r="T900" s="531"/>
      <c r="U900" s="531"/>
      <c r="V900" s="531"/>
      <c r="W900" s="531"/>
      <c r="X900" s="531"/>
      <c r="Y900" s="531"/>
      <c r="Z900" s="531"/>
    </row>
    <row r="901" ht="14.25" customHeight="1">
      <c r="A901" s="531"/>
      <c r="B901" s="531"/>
      <c r="C901" s="531"/>
      <c r="D901" s="531"/>
      <c r="E901" s="724"/>
      <c r="F901" s="531"/>
      <c r="G901" s="531"/>
      <c r="H901" s="531"/>
      <c r="I901" s="531"/>
      <c r="J901" s="531"/>
      <c r="K901" s="531"/>
      <c r="L901" s="531"/>
      <c r="M901" s="531"/>
      <c r="N901" s="531"/>
      <c r="O901" s="531"/>
      <c r="P901" s="531"/>
      <c r="Q901" s="531"/>
      <c r="R901" s="531"/>
      <c r="S901" s="531"/>
      <c r="T901" s="531"/>
      <c r="U901" s="531"/>
      <c r="V901" s="531"/>
      <c r="W901" s="531"/>
      <c r="X901" s="531"/>
      <c r="Y901" s="531"/>
      <c r="Z901" s="531"/>
    </row>
    <row r="902" ht="14.25" customHeight="1">
      <c r="A902" s="531"/>
      <c r="B902" s="531"/>
      <c r="C902" s="531"/>
      <c r="D902" s="531"/>
      <c r="E902" s="724"/>
      <c r="F902" s="531"/>
      <c r="G902" s="531"/>
      <c r="H902" s="531"/>
      <c r="I902" s="531"/>
      <c r="J902" s="531"/>
      <c r="K902" s="531"/>
      <c r="L902" s="531"/>
      <c r="M902" s="531"/>
      <c r="N902" s="531"/>
      <c r="O902" s="531"/>
      <c r="P902" s="531"/>
      <c r="Q902" s="531"/>
      <c r="R902" s="531"/>
      <c r="S902" s="531"/>
      <c r="T902" s="531"/>
      <c r="U902" s="531"/>
      <c r="V902" s="531"/>
      <c r="W902" s="531"/>
      <c r="X902" s="531"/>
      <c r="Y902" s="531"/>
      <c r="Z902" s="531"/>
    </row>
    <row r="903" ht="14.25" customHeight="1">
      <c r="A903" s="531"/>
      <c r="B903" s="531"/>
      <c r="C903" s="531"/>
      <c r="D903" s="531"/>
      <c r="E903" s="724"/>
      <c r="F903" s="531"/>
      <c r="G903" s="531"/>
      <c r="H903" s="531"/>
      <c r="I903" s="531"/>
      <c r="J903" s="531"/>
      <c r="K903" s="531"/>
      <c r="L903" s="531"/>
      <c r="M903" s="531"/>
      <c r="N903" s="531"/>
      <c r="O903" s="531"/>
      <c r="P903" s="531"/>
      <c r="Q903" s="531"/>
      <c r="R903" s="531"/>
      <c r="S903" s="531"/>
      <c r="T903" s="531"/>
      <c r="U903" s="531"/>
      <c r="V903" s="531"/>
      <c r="W903" s="531"/>
      <c r="X903" s="531"/>
      <c r="Y903" s="531"/>
      <c r="Z903" s="531"/>
    </row>
    <row r="904" ht="14.25" customHeight="1">
      <c r="A904" s="531"/>
      <c r="B904" s="531"/>
      <c r="C904" s="531"/>
      <c r="D904" s="531"/>
      <c r="E904" s="724"/>
      <c r="F904" s="531"/>
      <c r="G904" s="531"/>
      <c r="H904" s="531"/>
      <c r="I904" s="531"/>
      <c r="J904" s="531"/>
      <c r="K904" s="531"/>
      <c r="L904" s="531"/>
      <c r="M904" s="531"/>
      <c r="N904" s="531"/>
      <c r="O904" s="531"/>
      <c r="P904" s="531"/>
      <c r="Q904" s="531"/>
      <c r="R904" s="531"/>
      <c r="S904" s="531"/>
      <c r="T904" s="531"/>
      <c r="U904" s="531"/>
      <c r="V904" s="531"/>
      <c r="W904" s="531"/>
      <c r="X904" s="531"/>
      <c r="Y904" s="531"/>
      <c r="Z904" s="531"/>
    </row>
    <row r="905" ht="14.25" customHeight="1">
      <c r="A905" s="531"/>
      <c r="B905" s="531"/>
      <c r="C905" s="531"/>
      <c r="D905" s="531"/>
      <c r="E905" s="724"/>
      <c r="F905" s="531"/>
      <c r="G905" s="531"/>
      <c r="H905" s="531"/>
      <c r="I905" s="531"/>
      <c r="J905" s="531"/>
      <c r="K905" s="531"/>
      <c r="L905" s="531"/>
      <c r="M905" s="531"/>
      <c r="N905" s="531"/>
      <c r="O905" s="531"/>
      <c r="P905" s="531"/>
      <c r="Q905" s="531"/>
      <c r="R905" s="531"/>
      <c r="S905" s="531"/>
      <c r="T905" s="531"/>
      <c r="U905" s="531"/>
      <c r="V905" s="531"/>
      <c r="W905" s="531"/>
      <c r="X905" s="531"/>
      <c r="Y905" s="531"/>
      <c r="Z905" s="531"/>
    </row>
    <row r="906" ht="14.25" customHeight="1">
      <c r="A906" s="531"/>
      <c r="B906" s="531"/>
      <c r="C906" s="531"/>
      <c r="D906" s="531"/>
      <c r="E906" s="724"/>
      <c r="F906" s="531"/>
      <c r="G906" s="531"/>
      <c r="H906" s="531"/>
      <c r="I906" s="531"/>
      <c r="J906" s="531"/>
      <c r="K906" s="531"/>
      <c r="L906" s="531"/>
      <c r="M906" s="531"/>
      <c r="N906" s="531"/>
      <c r="O906" s="531"/>
      <c r="P906" s="531"/>
      <c r="Q906" s="531"/>
      <c r="R906" s="531"/>
      <c r="S906" s="531"/>
      <c r="T906" s="531"/>
      <c r="U906" s="531"/>
      <c r="V906" s="531"/>
      <c r="W906" s="531"/>
      <c r="X906" s="531"/>
      <c r="Y906" s="531"/>
      <c r="Z906" s="531"/>
    </row>
    <row r="907" ht="14.25" customHeight="1">
      <c r="A907" s="531"/>
      <c r="B907" s="531"/>
      <c r="C907" s="531"/>
      <c r="D907" s="531"/>
      <c r="E907" s="724"/>
      <c r="F907" s="531"/>
      <c r="G907" s="531"/>
      <c r="H907" s="531"/>
      <c r="I907" s="531"/>
      <c r="J907" s="531"/>
      <c r="K907" s="531"/>
      <c r="L907" s="531"/>
      <c r="M907" s="531"/>
      <c r="N907" s="531"/>
      <c r="O907" s="531"/>
      <c r="P907" s="531"/>
      <c r="Q907" s="531"/>
      <c r="R907" s="531"/>
      <c r="S907" s="531"/>
      <c r="T907" s="531"/>
      <c r="U907" s="531"/>
      <c r="V907" s="531"/>
      <c r="W907" s="531"/>
      <c r="X907" s="531"/>
      <c r="Y907" s="531"/>
      <c r="Z907" s="531"/>
    </row>
    <row r="908" ht="14.25" customHeight="1">
      <c r="A908" s="531"/>
      <c r="B908" s="531"/>
      <c r="C908" s="531"/>
      <c r="D908" s="531"/>
      <c r="E908" s="724"/>
      <c r="F908" s="531"/>
      <c r="G908" s="531"/>
      <c r="H908" s="531"/>
      <c r="I908" s="531"/>
      <c r="J908" s="531"/>
      <c r="K908" s="531"/>
      <c r="L908" s="531"/>
      <c r="M908" s="531"/>
      <c r="N908" s="531"/>
      <c r="O908" s="531"/>
      <c r="P908" s="531"/>
      <c r="Q908" s="531"/>
      <c r="R908" s="531"/>
      <c r="S908" s="531"/>
      <c r="T908" s="531"/>
      <c r="U908" s="531"/>
      <c r="V908" s="531"/>
      <c r="W908" s="531"/>
      <c r="X908" s="531"/>
      <c r="Y908" s="531"/>
      <c r="Z908" s="531"/>
    </row>
    <row r="909" ht="14.25" customHeight="1">
      <c r="A909" s="531"/>
      <c r="B909" s="531"/>
      <c r="C909" s="531"/>
      <c r="D909" s="531"/>
      <c r="E909" s="724"/>
      <c r="F909" s="531"/>
      <c r="G909" s="531"/>
      <c r="H909" s="531"/>
      <c r="I909" s="531"/>
      <c r="J909" s="531"/>
      <c r="K909" s="531"/>
      <c r="L909" s="531"/>
      <c r="M909" s="531"/>
      <c r="N909" s="531"/>
      <c r="O909" s="531"/>
      <c r="P909" s="531"/>
      <c r="Q909" s="531"/>
      <c r="R909" s="531"/>
      <c r="S909" s="531"/>
      <c r="T909" s="531"/>
      <c r="U909" s="531"/>
      <c r="V909" s="531"/>
      <c r="W909" s="531"/>
      <c r="X909" s="531"/>
      <c r="Y909" s="531"/>
      <c r="Z909" s="531"/>
    </row>
    <row r="910" ht="14.25" customHeight="1">
      <c r="A910" s="531"/>
      <c r="B910" s="531"/>
      <c r="C910" s="531"/>
      <c r="D910" s="531"/>
      <c r="E910" s="724"/>
      <c r="F910" s="531"/>
      <c r="G910" s="531"/>
      <c r="H910" s="531"/>
      <c r="I910" s="531"/>
      <c r="J910" s="531"/>
      <c r="K910" s="531"/>
      <c r="L910" s="531"/>
      <c r="M910" s="531"/>
      <c r="N910" s="531"/>
      <c r="O910" s="531"/>
      <c r="P910" s="531"/>
      <c r="Q910" s="531"/>
      <c r="R910" s="531"/>
      <c r="S910" s="531"/>
      <c r="T910" s="531"/>
      <c r="U910" s="531"/>
      <c r="V910" s="531"/>
      <c r="W910" s="531"/>
      <c r="X910" s="531"/>
      <c r="Y910" s="531"/>
      <c r="Z910" s="531"/>
    </row>
    <row r="911" ht="14.25" customHeight="1">
      <c r="A911" s="531"/>
      <c r="B911" s="531"/>
      <c r="C911" s="531"/>
      <c r="D911" s="531"/>
      <c r="E911" s="724"/>
      <c r="F911" s="531"/>
      <c r="G911" s="531"/>
      <c r="H911" s="531"/>
      <c r="I911" s="531"/>
      <c r="J911" s="531"/>
      <c r="K911" s="531"/>
      <c r="L911" s="531"/>
      <c r="M911" s="531"/>
      <c r="N911" s="531"/>
      <c r="O911" s="531"/>
      <c r="P911" s="531"/>
      <c r="Q911" s="531"/>
      <c r="R911" s="531"/>
      <c r="S911" s="531"/>
      <c r="T911" s="531"/>
      <c r="U911" s="531"/>
      <c r="V911" s="531"/>
      <c r="W911" s="531"/>
      <c r="X911" s="531"/>
      <c r="Y911" s="531"/>
      <c r="Z911" s="531"/>
    </row>
    <row r="912" ht="14.25" customHeight="1">
      <c r="A912" s="531"/>
      <c r="B912" s="531"/>
      <c r="C912" s="531"/>
      <c r="D912" s="531"/>
      <c r="E912" s="724"/>
      <c r="F912" s="531"/>
      <c r="G912" s="531"/>
      <c r="H912" s="531"/>
      <c r="I912" s="531"/>
      <c r="J912" s="531"/>
      <c r="K912" s="531"/>
      <c r="L912" s="531"/>
      <c r="M912" s="531"/>
      <c r="N912" s="531"/>
      <c r="O912" s="531"/>
      <c r="P912" s="531"/>
      <c r="Q912" s="531"/>
      <c r="R912" s="531"/>
      <c r="S912" s="531"/>
      <c r="T912" s="531"/>
      <c r="U912" s="531"/>
      <c r="V912" s="531"/>
      <c r="W912" s="531"/>
      <c r="X912" s="531"/>
      <c r="Y912" s="531"/>
      <c r="Z912" s="531"/>
    </row>
    <row r="913" ht="14.25" customHeight="1">
      <c r="A913" s="531"/>
      <c r="B913" s="531"/>
      <c r="C913" s="531"/>
      <c r="D913" s="531"/>
      <c r="E913" s="724"/>
      <c r="F913" s="531"/>
      <c r="G913" s="531"/>
      <c r="H913" s="531"/>
      <c r="I913" s="531"/>
      <c r="J913" s="531"/>
      <c r="K913" s="531"/>
      <c r="L913" s="531"/>
      <c r="M913" s="531"/>
      <c r="N913" s="531"/>
      <c r="O913" s="531"/>
      <c r="P913" s="531"/>
      <c r="Q913" s="531"/>
      <c r="R913" s="531"/>
      <c r="S913" s="531"/>
      <c r="T913" s="531"/>
      <c r="U913" s="531"/>
      <c r="V913" s="531"/>
      <c r="W913" s="531"/>
      <c r="X913" s="531"/>
      <c r="Y913" s="531"/>
      <c r="Z913" s="531"/>
    </row>
    <row r="914" ht="14.25" customHeight="1">
      <c r="A914" s="531"/>
      <c r="B914" s="531"/>
      <c r="C914" s="531"/>
      <c r="D914" s="531"/>
      <c r="E914" s="724"/>
      <c r="F914" s="531"/>
      <c r="G914" s="531"/>
      <c r="H914" s="531"/>
      <c r="I914" s="531"/>
      <c r="J914" s="531"/>
      <c r="K914" s="531"/>
      <c r="L914" s="531"/>
      <c r="M914" s="531"/>
      <c r="N914" s="531"/>
      <c r="O914" s="531"/>
      <c r="P914" s="531"/>
      <c r="Q914" s="531"/>
      <c r="R914" s="531"/>
      <c r="S914" s="531"/>
      <c r="T914" s="531"/>
      <c r="U914" s="531"/>
      <c r="V914" s="531"/>
      <c r="W914" s="531"/>
      <c r="X914" s="531"/>
      <c r="Y914" s="531"/>
      <c r="Z914" s="531"/>
    </row>
    <row r="915" ht="14.25" customHeight="1">
      <c r="A915" s="531"/>
      <c r="B915" s="531"/>
      <c r="C915" s="531"/>
      <c r="D915" s="531"/>
      <c r="E915" s="724"/>
      <c r="F915" s="531"/>
      <c r="G915" s="531"/>
      <c r="H915" s="531"/>
      <c r="I915" s="531"/>
      <c r="J915" s="531"/>
      <c r="K915" s="531"/>
      <c r="L915" s="531"/>
      <c r="M915" s="531"/>
      <c r="N915" s="531"/>
      <c r="O915" s="531"/>
      <c r="P915" s="531"/>
      <c r="Q915" s="531"/>
      <c r="R915" s="531"/>
      <c r="S915" s="531"/>
      <c r="T915" s="531"/>
      <c r="U915" s="531"/>
      <c r="V915" s="531"/>
      <c r="W915" s="531"/>
      <c r="X915" s="531"/>
      <c r="Y915" s="531"/>
      <c r="Z915" s="531"/>
    </row>
    <row r="916" ht="14.25" customHeight="1">
      <c r="A916" s="531"/>
      <c r="B916" s="531"/>
      <c r="C916" s="531"/>
      <c r="D916" s="531"/>
      <c r="E916" s="724"/>
      <c r="F916" s="531"/>
      <c r="G916" s="531"/>
      <c r="H916" s="531"/>
      <c r="I916" s="531"/>
      <c r="J916" s="531"/>
      <c r="K916" s="531"/>
      <c r="L916" s="531"/>
      <c r="M916" s="531"/>
      <c r="N916" s="531"/>
      <c r="O916" s="531"/>
      <c r="P916" s="531"/>
      <c r="Q916" s="531"/>
      <c r="R916" s="531"/>
      <c r="S916" s="531"/>
      <c r="T916" s="531"/>
      <c r="U916" s="531"/>
      <c r="V916" s="531"/>
      <c r="W916" s="531"/>
      <c r="X916" s="531"/>
      <c r="Y916" s="531"/>
      <c r="Z916" s="531"/>
    </row>
    <row r="917" ht="14.25" customHeight="1">
      <c r="A917" s="531"/>
      <c r="B917" s="531"/>
      <c r="C917" s="531"/>
      <c r="D917" s="531"/>
      <c r="E917" s="724"/>
      <c r="F917" s="531"/>
      <c r="G917" s="531"/>
      <c r="H917" s="531"/>
      <c r="I917" s="531"/>
      <c r="J917" s="531"/>
      <c r="K917" s="531"/>
      <c r="L917" s="531"/>
      <c r="M917" s="531"/>
      <c r="N917" s="531"/>
      <c r="O917" s="531"/>
      <c r="P917" s="531"/>
      <c r="Q917" s="531"/>
      <c r="R917" s="531"/>
      <c r="S917" s="531"/>
      <c r="T917" s="531"/>
      <c r="U917" s="531"/>
      <c r="V917" s="531"/>
      <c r="W917" s="531"/>
      <c r="X917" s="531"/>
      <c r="Y917" s="531"/>
      <c r="Z917" s="531"/>
    </row>
    <row r="918" ht="14.25" customHeight="1">
      <c r="A918" s="531"/>
      <c r="B918" s="531"/>
      <c r="C918" s="531"/>
      <c r="D918" s="531"/>
      <c r="E918" s="724"/>
      <c r="F918" s="531"/>
      <c r="G918" s="531"/>
      <c r="H918" s="531"/>
      <c r="I918" s="531"/>
      <c r="J918" s="531"/>
      <c r="K918" s="531"/>
      <c r="L918" s="531"/>
      <c r="M918" s="531"/>
      <c r="N918" s="531"/>
      <c r="O918" s="531"/>
      <c r="P918" s="531"/>
      <c r="Q918" s="531"/>
      <c r="R918" s="531"/>
      <c r="S918" s="531"/>
      <c r="T918" s="531"/>
      <c r="U918" s="531"/>
      <c r="V918" s="531"/>
      <c r="W918" s="531"/>
      <c r="X918" s="531"/>
      <c r="Y918" s="531"/>
      <c r="Z918" s="531"/>
    </row>
    <row r="919" ht="14.25" customHeight="1">
      <c r="A919" s="531"/>
      <c r="B919" s="531"/>
      <c r="C919" s="531"/>
      <c r="D919" s="531"/>
      <c r="E919" s="724"/>
      <c r="F919" s="531"/>
      <c r="G919" s="531"/>
      <c r="H919" s="531"/>
      <c r="I919" s="531"/>
      <c r="J919" s="531"/>
      <c r="K919" s="531"/>
      <c r="L919" s="531"/>
      <c r="M919" s="531"/>
      <c r="N919" s="531"/>
      <c r="O919" s="531"/>
      <c r="P919" s="531"/>
      <c r="Q919" s="531"/>
      <c r="R919" s="531"/>
      <c r="S919" s="531"/>
      <c r="T919" s="531"/>
      <c r="U919" s="531"/>
      <c r="V919" s="531"/>
      <c r="W919" s="531"/>
      <c r="X919" s="531"/>
      <c r="Y919" s="531"/>
      <c r="Z919" s="531"/>
    </row>
    <row r="920" ht="14.25" customHeight="1">
      <c r="A920" s="531"/>
      <c r="B920" s="531"/>
      <c r="C920" s="531"/>
      <c r="D920" s="531"/>
      <c r="E920" s="724"/>
      <c r="F920" s="531"/>
      <c r="G920" s="531"/>
      <c r="H920" s="531"/>
      <c r="I920" s="531"/>
      <c r="J920" s="531"/>
      <c r="K920" s="531"/>
      <c r="L920" s="531"/>
      <c r="M920" s="531"/>
      <c r="N920" s="531"/>
      <c r="O920" s="531"/>
      <c r="P920" s="531"/>
      <c r="Q920" s="531"/>
      <c r="R920" s="531"/>
      <c r="S920" s="531"/>
      <c r="T920" s="531"/>
      <c r="U920" s="531"/>
      <c r="V920" s="531"/>
      <c r="W920" s="531"/>
      <c r="X920" s="531"/>
      <c r="Y920" s="531"/>
      <c r="Z920" s="531"/>
    </row>
    <row r="921" ht="14.25" customHeight="1">
      <c r="A921" s="531"/>
      <c r="B921" s="531"/>
      <c r="C921" s="531"/>
      <c r="D921" s="531"/>
      <c r="E921" s="724"/>
      <c r="F921" s="531"/>
      <c r="G921" s="531"/>
      <c r="H921" s="531"/>
      <c r="I921" s="531"/>
      <c r="J921" s="531"/>
      <c r="K921" s="531"/>
      <c r="L921" s="531"/>
      <c r="M921" s="531"/>
      <c r="N921" s="531"/>
      <c r="O921" s="531"/>
      <c r="P921" s="531"/>
      <c r="Q921" s="531"/>
      <c r="R921" s="531"/>
      <c r="S921" s="531"/>
      <c r="T921" s="531"/>
      <c r="U921" s="531"/>
      <c r="V921" s="531"/>
      <c r="W921" s="531"/>
      <c r="X921" s="531"/>
      <c r="Y921" s="531"/>
      <c r="Z921" s="531"/>
    </row>
    <row r="922" ht="14.25" customHeight="1">
      <c r="A922" s="531"/>
      <c r="B922" s="531"/>
      <c r="C922" s="531"/>
      <c r="D922" s="531"/>
      <c r="E922" s="724"/>
      <c r="F922" s="531"/>
      <c r="G922" s="531"/>
      <c r="H922" s="531"/>
      <c r="I922" s="531"/>
      <c r="J922" s="531"/>
      <c r="K922" s="531"/>
      <c r="L922" s="531"/>
      <c r="M922" s="531"/>
      <c r="N922" s="531"/>
      <c r="O922" s="531"/>
      <c r="P922" s="531"/>
      <c r="Q922" s="531"/>
      <c r="R922" s="531"/>
      <c r="S922" s="531"/>
      <c r="T922" s="531"/>
      <c r="U922" s="531"/>
      <c r="V922" s="531"/>
      <c r="W922" s="531"/>
      <c r="X922" s="531"/>
      <c r="Y922" s="531"/>
      <c r="Z922" s="531"/>
    </row>
    <row r="923" ht="14.25" customHeight="1">
      <c r="A923" s="531"/>
      <c r="B923" s="531"/>
      <c r="C923" s="531"/>
      <c r="D923" s="531"/>
      <c r="E923" s="724"/>
      <c r="F923" s="531"/>
      <c r="G923" s="531"/>
      <c r="H923" s="531"/>
      <c r="I923" s="531"/>
      <c r="J923" s="531"/>
      <c r="K923" s="531"/>
      <c r="L923" s="531"/>
      <c r="M923" s="531"/>
      <c r="N923" s="531"/>
      <c r="O923" s="531"/>
      <c r="P923" s="531"/>
      <c r="Q923" s="531"/>
      <c r="R923" s="531"/>
      <c r="S923" s="531"/>
      <c r="T923" s="531"/>
      <c r="U923" s="531"/>
      <c r="V923" s="531"/>
      <c r="W923" s="531"/>
      <c r="X923" s="531"/>
      <c r="Y923" s="531"/>
      <c r="Z923" s="531"/>
    </row>
    <row r="924" ht="14.25" customHeight="1">
      <c r="A924" s="531"/>
      <c r="B924" s="531"/>
      <c r="C924" s="531"/>
      <c r="D924" s="531"/>
      <c r="E924" s="724"/>
      <c r="F924" s="531"/>
      <c r="G924" s="531"/>
      <c r="H924" s="531"/>
      <c r="I924" s="531"/>
      <c r="J924" s="531"/>
      <c r="K924" s="531"/>
      <c r="L924" s="531"/>
      <c r="M924" s="531"/>
      <c r="N924" s="531"/>
      <c r="O924" s="531"/>
      <c r="P924" s="531"/>
      <c r="Q924" s="531"/>
      <c r="R924" s="531"/>
      <c r="S924" s="531"/>
      <c r="T924" s="531"/>
      <c r="U924" s="531"/>
      <c r="V924" s="531"/>
      <c r="W924" s="531"/>
      <c r="X924" s="531"/>
      <c r="Y924" s="531"/>
      <c r="Z924" s="531"/>
    </row>
    <row r="925" ht="14.25" customHeight="1">
      <c r="A925" s="531"/>
      <c r="B925" s="531"/>
      <c r="C925" s="531"/>
      <c r="D925" s="531"/>
      <c r="E925" s="724"/>
      <c r="F925" s="531"/>
      <c r="G925" s="531"/>
      <c r="H925" s="531"/>
      <c r="I925" s="531"/>
      <c r="J925" s="531"/>
      <c r="K925" s="531"/>
      <c r="L925" s="531"/>
      <c r="M925" s="531"/>
      <c r="N925" s="531"/>
      <c r="O925" s="531"/>
      <c r="P925" s="531"/>
      <c r="Q925" s="531"/>
      <c r="R925" s="531"/>
      <c r="S925" s="531"/>
      <c r="T925" s="531"/>
      <c r="U925" s="531"/>
      <c r="V925" s="531"/>
      <c r="W925" s="531"/>
      <c r="X925" s="531"/>
      <c r="Y925" s="531"/>
      <c r="Z925" s="531"/>
    </row>
    <row r="926" ht="14.25" customHeight="1">
      <c r="A926" s="531"/>
      <c r="B926" s="531"/>
      <c r="C926" s="531"/>
      <c r="D926" s="531"/>
      <c r="E926" s="724"/>
      <c r="F926" s="531"/>
      <c r="G926" s="531"/>
      <c r="H926" s="531"/>
      <c r="I926" s="531"/>
      <c r="J926" s="531"/>
      <c r="K926" s="531"/>
      <c r="L926" s="531"/>
      <c r="M926" s="531"/>
      <c r="N926" s="531"/>
      <c r="O926" s="531"/>
      <c r="P926" s="531"/>
      <c r="Q926" s="531"/>
      <c r="R926" s="531"/>
      <c r="S926" s="531"/>
      <c r="T926" s="531"/>
      <c r="U926" s="531"/>
      <c r="V926" s="531"/>
      <c r="W926" s="531"/>
      <c r="X926" s="531"/>
      <c r="Y926" s="531"/>
      <c r="Z926" s="531"/>
    </row>
    <row r="927" ht="14.25" customHeight="1">
      <c r="A927" s="531"/>
      <c r="B927" s="531"/>
      <c r="C927" s="531"/>
      <c r="D927" s="531"/>
      <c r="E927" s="724"/>
      <c r="F927" s="531"/>
      <c r="G927" s="531"/>
      <c r="H927" s="531"/>
      <c r="I927" s="531"/>
      <c r="J927" s="531"/>
      <c r="K927" s="531"/>
      <c r="L927" s="531"/>
      <c r="M927" s="531"/>
      <c r="N927" s="531"/>
      <c r="O927" s="531"/>
      <c r="P927" s="531"/>
      <c r="Q927" s="531"/>
      <c r="R927" s="531"/>
      <c r="S927" s="531"/>
      <c r="T927" s="531"/>
      <c r="U927" s="531"/>
      <c r="V927" s="531"/>
      <c r="W927" s="531"/>
      <c r="X927" s="531"/>
      <c r="Y927" s="531"/>
      <c r="Z927" s="531"/>
    </row>
    <row r="928" ht="14.25" customHeight="1">
      <c r="A928" s="531"/>
      <c r="B928" s="531"/>
      <c r="C928" s="531"/>
      <c r="D928" s="531"/>
      <c r="E928" s="724"/>
      <c r="F928" s="531"/>
      <c r="G928" s="531"/>
      <c r="H928" s="531"/>
      <c r="I928" s="531"/>
      <c r="J928" s="531"/>
      <c r="K928" s="531"/>
      <c r="L928" s="531"/>
      <c r="M928" s="531"/>
      <c r="N928" s="531"/>
      <c r="O928" s="531"/>
      <c r="P928" s="531"/>
      <c r="Q928" s="531"/>
      <c r="R928" s="531"/>
      <c r="S928" s="531"/>
      <c r="T928" s="531"/>
      <c r="U928" s="531"/>
      <c r="V928" s="531"/>
      <c r="W928" s="531"/>
      <c r="X928" s="531"/>
      <c r="Y928" s="531"/>
      <c r="Z928" s="531"/>
    </row>
    <row r="929" ht="14.25" customHeight="1">
      <c r="A929" s="531"/>
      <c r="B929" s="531"/>
      <c r="C929" s="531"/>
      <c r="D929" s="531"/>
      <c r="E929" s="724"/>
      <c r="F929" s="531"/>
      <c r="G929" s="531"/>
      <c r="H929" s="531"/>
      <c r="I929" s="531"/>
      <c r="J929" s="531"/>
      <c r="K929" s="531"/>
      <c r="L929" s="531"/>
      <c r="M929" s="531"/>
      <c r="N929" s="531"/>
      <c r="O929" s="531"/>
      <c r="P929" s="531"/>
      <c r="Q929" s="531"/>
      <c r="R929" s="531"/>
      <c r="S929" s="531"/>
      <c r="T929" s="531"/>
      <c r="U929" s="531"/>
      <c r="V929" s="531"/>
      <c r="W929" s="531"/>
      <c r="X929" s="531"/>
      <c r="Y929" s="531"/>
      <c r="Z929" s="531"/>
    </row>
    <row r="930" ht="14.25" customHeight="1">
      <c r="A930" s="531"/>
      <c r="B930" s="531"/>
      <c r="C930" s="531"/>
      <c r="D930" s="531"/>
      <c r="E930" s="724"/>
      <c r="F930" s="531"/>
      <c r="G930" s="531"/>
      <c r="H930" s="531"/>
      <c r="I930" s="531"/>
      <c r="J930" s="531"/>
      <c r="K930" s="531"/>
      <c r="L930" s="531"/>
      <c r="M930" s="531"/>
      <c r="N930" s="531"/>
      <c r="O930" s="531"/>
      <c r="P930" s="531"/>
      <c r="Q930" s="531"/>
      <c r="R930" s="531"/>
      <c r="S930" s="531"/>
      <c r="T930" s="531"/>
      <c r="U930" s="531"/>
      <c r="V930" s="531"/>
      <c r="W930" s="531"/>
      <c r="X930" s="531"/>
      <c r="Y930" s="531"/>
      <c r="Z930" s="531"/>
    </row>
    <row r="931" ht="14.25" customHeight="1">
      <c r="A931" s="531"/>
      <c r="B931" s="531"/>
      <c r="C931" s="531"/>
      <c r="D931" s="531"/>
      <c r="E931" s="724"/>
      <c r="F931" s="531"/>
      <c r="G931" s="531"/>
      <c r="H931" s="531"/>
      <c r="I931" s="531"/>
      <c r="J931" s="531"/>
      <c r="K931" s="531"/>
      <c r="L931" s="531"/>
      <c r="M931" s="531"/>
      <c r="N931" s="531"/>
      <c r="O931" s="531"/>
      <c r="P931" s="531"/>
      <c r="Q931" s="531"/>
      <c r="R931" s="531"/>
      <c r="S931" s="531"/>
      <c r="T931" s="531"/>
      <c r="U931" s="531"/>
      <c r="V931" s="531"/>
      <c r="W931" s="531"/>
      <c r="X931" s="531"/>
      <c r="Y931" s="531"/>
      <c r="Z931" s="531"/>
    </row>
    <row r="932" ht="14.25" customHeight="1">
      <c r="A932" s="531"/>
      <c r="B932" s="531"/>
      <c r="C932" s="531"/>
      <c r="D932" s="531"/>
      <c r="E932" s="724"/>
      <c r="F932" s="531"/>
      <c r="G932" s="531"/>
      <c r="H932" s="531"/>
      <c r="I932" s="531"/>
      <c r="J932" s="531"/>
      <c r="K932" s="531"/>
      <c r="L932" s="531"/>
      <c r="M932" s="531"/>
      <c r="N932" s="531"/>
      <c r="O932" s="531"/>
      <c r="P932" s="531"/>
      <c r="Q932" s="531"/>
      <c r="R932" s="531"/>
      <c r="S932" s="531"/>
      <c r="T932" s="531"/>
      <c r="U932" s="531"/>
      <c r="V932" s="531"/>
      <c r="W932" s="531"/>
      <c r="X932" s="531"/>
      <c r="Y932" s="531"/>
      <c r="Z932" s="531"/>
    </row>
    <row r="933" ht="14.25" customHeight="1">
      <c r="A933" s="531"/>
      <c r="B933" s="531"/>
      <c r="C933" s="531"/>
      <c r="D933" s="531"/>
      <c r="E933" s="724"/>
      <c r="F933" s="531"/>
      <c r="G933" s="531"/>
      <c r="H933" s="531"/>
      <c r="I933" s="531"/>
      <c r="J933" s="531"/>
      <c r="K933" s="531"/>
      <c r="L933" s="531"/>
      <c r="M933" s="531"/>
      <c r="N933" s="531"/>
      <c r="O933" s="531"/>
      <c r="P933" s="531"/>
      <c r="Q933" s="531"/>
      <c r="R933" s="531"/>
      <c r="S933" s="531"/>
      <c r="T933" s="531"/>
      <c r="U933" s="531"/>
      <c r="V933" s="531"/>
      <c r="W933" s="531"/>
      <c r="X933" s="531"/>
      <c r="Y933" s="531"/>
      <c r="Z933" s="531"/>
    </row>
    <row r="934" ht="14.25" customHeight="1">
      <c r="A934" s="531"/>
      <c r="B934" s="531"/>
      <c r="C934" s="531"/>
      <c r="D934" s="531"/>
      <c r="E934" s="724"/>
      <c r="F934" s="531"/>
      <c r="G934" s="531"/>
      <c r="H934" s="531"/>
      <c r="I934" s="531"/>
      <c r="J934" s="531"/>
      <c r="K934" s="531"/>
      <c r="L934" s="531"/>
      <c r="M934" s="531"/>
      <c r="N934" s="531"/>
      <c r="O934" s="531"/>
      <c r="P934" s="531"/>
      <c r="Q934" s="531"/>
      <c r="R934" s="531"/>
      <c r="S934" s="531"/>
      <c r="T934" s="531"/>
      <c r="U934" s="531"/>
      <c r="V934" s="531"/>
      <c r="W934" s="531"/>
      <c r="X934" s="531"/>
      <c r="Y934" s="531"/>
      <c r="Z934" s="531"/>
    </row>
    <row r="935" ht="14.25" customHeight="1">
      <c r="A935" s="531"/>
      <c r="B935" s="531"/>
      <c r="C935" s="531"/>
      <c r="D935" s="531"/>
      <c r="E935" s="724"/>
      <c r="F935" s="531"/>
      <c r="G935" s="531"/>
      <c r="H935" s="531"/>
      <c r="I935" s="531"/>
      <c r="J935" s="531"/>
      <c r="K935" s="531"/>
      <c r="L935" s="531"/>
      <c r="M935" s="531"/>
      <c r="N935" s="531"/>
      <c r="O935" s="531"/>
      <c r="P935" s="531"/>
      <c r="Q935" s="531"/>
      <c r="R935" s="531"/>
      <c r="S935" s="531"/>
      <c r="T935" s="531"/>
      <c r="U935" s="531"/>
      <c r="V935" s="531"/>
      <c r="W935" s="531"/>
      <c r="X935" s="531"/>
      <c r="Y935" s="531"/>
      <c r="Z935" s="531"/>
    </row>
    <row r="936" ht="14.25" customHeight="1">
      <c r="A936" s="531"/>
      <c r="B936" s="531"/>
      <c r="C936" s="531"/>
      <c r="D936" s="531"/>
      <c r="E936" s="724"/>
      <c r="F936" s="531"/>
      <c r="G936" s="531"/>
      <c r="H936" s="531"/>
      <c r="I936" s="531"/>
      <c r="J936" s="531"/>
      <c r="K936" s="531"/>
      <c r="L936" s="531"/>
      <c r="M936" s="531"/>
      <c r="N936" s="531"/>
      <c r="O936" s="531"/>
      <c r="P936" s="531"/>
      <c r="Q936" s="531"/>
      <c r="R936" s="531"/>
      <c r="S936" s="531"/>
      <c r="T936" s="531"/>
      <c r="U936" s="531"/>
      <c r="V936" s="531"/>
      <c r="W936" s="531"/>
      <c r="X936" s="531"/>
      <c r="Y936" s="531"/>
      <c r="Z936" s="531"/>
    </row>
    <row r="937" ht="14.25" customHeight="1">
      <c r="A937" s="531"/>
      <c r="B937" s="531"/>
      <c r="C937" s="531"/>
      <c r="D937" s="531"/>
      <c r="E937" s="724"/>
      <c r="F937" s="531"/>
      <c r="G937" s="531"/>
      <c r="H937" s="531"/>
      <c r="I937" s="531"/>
      <c r="J937" s="531"/>
      <c r="K937" s="531"/>
      <c r="L937" s="531"/>
      <c r="M937" s="531"/>
      <c r="N937" s="531"/>
      <c r="O937" s="531"/>
      <c r="P937" s="531"/>
      <c r="Q937" s="531"/>
      <c r="R937" s="531"/>
      <c r="S937" s="531"/>
      <c r="T937" s="531"/>
      <c r="U937" s="531"/>
      <c r="V937" s="531"/>
      <c r="W937" s="531"/>
      <c r="X937" s="531"/>
      <c r="Y937" s="531"/>
      <c r="Z937" s="531"/>
    </row>
    <row r="938" ht="14.25" customHeight="1">
      <c r="A938" s="531"/>
      <c r="B938" s="531"/>
      <c r="C938" s="531"/>
      <c r="D938" s="531"/>
      <c r="E938" s="724"/>
      <c r="F938" s="531"/>
      <c r="G938" s="531"/>
      <c r="H938" s="531"/>
      <c r="I938" s="531"/>
      <c r="J938" s="531"/>
      <c r="K938" s="531"/>
      <c r="L938" s="531"/>
      <c r="M938" s="531"/>
      <c r="N938" s="531"/>
      <c r="O938" s="531"/>
      <c r="P938" s="531"/>
      <c r="Q938" s="531"/>
      <c r="R938" s="531"/>
      <c r="S938" s="531"/>
      <c r="T938" s="531"/>
      <c r="U938" s="531"/>
      <c r="V938" s="531"/>
      <c r="W938" s="531"/>
      <c r="X938" s="531"/>
      <c r="Y938" s="531"/>
      <c r="Z938" s="531"/>
    </row>
    <row r="939" ht="14.25" customHeight="1">
      <c r="A939" s="531"/>
      <c r="B939" s="531"/>
      <c r="C939" s="531"/>
      <c r="D939" s="531"/>
      <c r="E939" s="724"/>
      <c r="F939" s="531"/>
      <c r="G939" s="531"/>
      <c r="H939" s="531"/>
      <c r="I939" s="531"/>
      <c r="J939" s="531"/>
      <c r="K939" s="531"/>
      <c r="L939" s="531"/>
      <c r="M939" s="531"/>
      <c r="N939" s="531"/>
      <c r="O939" s="531"/>
      <c r="P939" s="531"/>
      <c r="Q939" s="531"/>
      <c r="R939" s="531"/>
      <c r="S939" s="531"/>
      <c r="T939" s="531"/>
      <c r="U939" s="531"/>
      <c r="V939" s="531"/>
      <c r="W939" s="531"/>
      <c r="X939" s="531"/>
      <c r="Y939" s="531"/>
      <c r="Z939" s="531"/>
    </row>
    <row r="940" ht="14.25" customHeight="1">
      <c r="A940" s="531"/>
      <c r="B940" s="531"/>
      <c r="C940" s="531"/>
      <c r="D940" s="531"/>
      <c r="E940" s="724"/>
      <c r="F940" s="531"/>
      <c r="G940" s="531"/>
      <c r="H940" s="531"/>
      <c r="I940" s="531"/>
      <c r="J940" s="531"/>
      <c r="K940" s="531"/>
      <c r="L940" s="531"/>
      <c r="M940" s="531"/>
      <c r="N940" s="531"/>
      <c r="O940" s="531"/>
      <c r="P940" s="531"/>
      <c r="Q940" s="531"/>
      <c r="R940" s="531"/>
      <c r="S940" s="531"/>
      <c r="T940" s="531"/>
      <c r="U940" s="531"/>
      <c r="V940" s="531"/>
      <c r="W940" s="531"/>
      <c r="X940" s="531"/>
      <c r="Y940" s="531"/>
      <c r="Z940" s="531"/>
    </row>
    <row r="941" ht="14.25" customHeight="1">
      <c r="A941" s="531"/>
      <c r="B941" s="531"/>
      <c r="C941" s="531"/>
      <c r="D941" s="531"/>
      <c r="E941" s="724"/>
      <c r="F941" s="531"/>
      <c r="G941" s="531"/>
      <c r="H941" s="531"/>
      <c r="I941" s="531"/>
      <c r="J941" s="531"/>
      <c r="K941" s="531"/>
      <c r="L941" s="531"/>
      <c r="M941" s="531"/>
      <c r="N941" s="531"/>
      <c r="O941" s="531"/>
      <c r="P941" s="531"/>
      <c r="Q941" s="531"/>
      <c r="R941" s="531"/>
      <c r="S941" s="531"/>
      <c r="T941" s="531"/>
      <c r="U941" s="531"/>
      <c r="V941" s="531"/>
      <c r="W941" s="531"/>
      <c r="X941" s="531"/>
      <c r="Y941" s="531"/>
      <c r="Z941" s="531"/>
    </row>
    <row r="942" ht="14.25" customHeight="1">
      <c r="A942" s="531"/>
      <c r="B942" s="531"/>
      <c r="C942" s="531"/>
      <c r="D942" s="531"/>
      <c r="E942" s="724"/>
      <c r="F942" s="531"/>
      <c r="G942" s="531"/>
      <c r="H942" s="531"/>
      <c r="I942" s="531"/>
      <c r="J942" s="531"/>
      <c r="K942" s="531"/>
      <c r="L942" s="531"/>
      <c r="M942" s="531"/>
      <c r="N942" s="531"/>
      <c r="O942" s="531"/>
      <c r="P942" s="531"/>
      <c r="Q942" s="531"/>
      <c r="R942" s="531"/>
      <c r="S942" s="531"/>
      <c r="T942" s="531"/>
      <c r="U942" s="531"/>
      <c r="V942" s="531"/>
      <c r="W942" s="531"/>
      <c r="X942" s="531"/>
      <c r="Y942" s="531"/>
      <c r="Z942" s="531"/>
    </row>
    <row r="943" ht="14.25" customHeight="1">
      <c r="A943" s="531"/>
      <c r="B943" s="531"/>
      <c r="C943" s="531"/>
      <c r="D943" s="531"/>
      <c r="E943" s="724"/>
      <c r="F943" s="531"/>
      <c r="G943" s="531"/>
      <c r="H943" s="531"/>
      <c r="I943" s="531"/>
      <c r="J943" s="531"/>
      <c r="K943" s="531"/>
      <c r="L943" s="531"/>
      <c r="M943" s="531"/>
      <c r="N943" s="531"/>
      <c r="O943" s="531"/>
      <c r="P943" s="531"/>
      <c r="Q943" s="531"/>
      <c r="R943" s="531"/>
      <c r="S943" s="531"/>
      <c r="T943" s="531"/>
      <c r="U943" s="531"/>
      <c r="V943" s="531"/>
      <c r="W943" s="531"/>
      <c r="X943" s="531"/>
      <c r="Y943" s="531"/>
      <c r="Z943" s="531"/>
    </row>
    <row r="944" ht="14.25" customHeight="1">
      <c r="A944" s="531"/>
      <c r="B944" s="531"/>
      <c r="C944" s="531"/>
      <c r="D944" s="531"/>
      <c r="E944" s="724"/>
      <c r="F944" s="531"/>
      <c r="G944" s="531"/>
      <c r="H944" s="531"/>
      <c r="I944" s="531"/>
      <c r="J944" s="531"/>
      <c r="K944" s="531"/>
      <c r="L944" s="531"/>
      <c r="M944" s="531"/>
      <c r="N944" s="531"/>
      <c r="O944" s="531"/>
      <c r="P944" s="531"/>
      <c r="Q944" s="531"/>
      <c r="R944" s="531"/>
      <c r="S944" s="531"/>
      <c r="T944" s="531"/>
      <c r="U944" s="531"/>
      <c r="V944" s="531"/>
      <c r="W944" s="531"/>
      <c r="X944" s="531"/>
      <c r="Y944" s="531"/>
      <c r="Z944" s="531"/>
    </row>
    <row r="945" ht="14.25" customHeight="1">
      <c r="A945" s="531"/>
      <c r="B945" s="531"/>
      <c r="C945" s="531"/>
      <c r="D945" s="531"/>
      <c r="E945" s="724"/>
      <c r="F945" s="531"/>
      <c r="G945" s="531"/>
      <c r="H945" s="531"/>
      <c r="I945" s="531"/>
      <c r="J945" s="531"/>
      <c r="K945" s="531"/>
      <c r="L945" s="531"/>
      <c r="M945" s="531"/>
      <c r="N945" s="531"/>
      <c r="O945" s="531"/>
      <c r="P945" s="531"/>
      <c r="Q945" s="531"/>
      <c r="R945" s="531"/>
      <c r="S945" s="531"/>
      <c r="T945" s="531"/>
      <c r="U945" s="531"/>
      <c r="V945" s="531"/>
      <c r="W945" s="531"/>
      <c r="X945" s="531"/>
      <c r="Y945" s="531"/>
      <c r="Z945" s="531"/>
    </row>
    <row r="946" ht="14.25" customHeight="1">
      <c r="A946" s="531"/>
      <c r="B946" s="531"/>
      <c r="C946" s="531"/>
      <c r="D946" s="531"/>
      <c r="E946" s="724"/>
      <c r="F946" s="531"/>
      <c r="G946" s="531"/>
      <c r="H946" s="531"/>
      <c r="I946" s="531"/>
      <c r="J946" s="531"/>
      <c r="K946" s="531"/>
      <c r="L946" s="531"/>
      <c r="M946" s="531"/>
      <c r="N946" s="531"/>
      <c r="O946" s="531"/>
      <c r="P946" s="531"/>
      <c r="Q946" s="531"/>
      <c r="R946" s="531"/>
      <c r="S946" s="531"/>
      <c r="T946" s="531"/>
      <c r="U946" s="531"/>
      <c r="V946" s="531"/>
      <c r="W946" s="531"/>
      <c r="X946" s="531"/>
      <c r="Y946" s="531"/>
      <c r="Z946" s="531"/>
    </row>
    <row r="947" ht="14.25" customHeight="1">
      <c r="A947" s="531"/>
      <c r="B947" s="531"/>
      <c r="C947" s="531"/>
      <c r="D947" s="531"/>
      <c r="E947" s="724"/>
      <c r="F947" s="531"/>
      <c r="G947" s="531"/>
      <c r="H947" s="531"/>
      <c r="I947" s="531"/>
      <c r="J947" s="531"/>
      <c r="K947" s="531"/>
      <c r="L947" s="531"/>
      <c r="M947" s="531"/>
      <c r="N947" s="531"/>
      <c r="O947" s="531"/>
      <c r="P947" s="531"/>
      <c r="Q947" s="531"/>
      <c r="R947" s="531"/>
      <c r="S947" s="531"/>
      <c r="T947" s="531"/>
      <c r="U947" s="531"/>
      <c r="V947" s="531"/>
      <c r="W947" s="531"/>
      <c r="X947" s="531"/>
      <c r="Y947" s="531"/>
      <c r="Z947" s="531"/>
    </row>
    <row r="948" ht="14.25" customHeight="1">
      <c r="A948" s="531"/>
      <c r="B948" s="531"/>
      <c r="C948" s="531"/>
      <c r="D948" s="531"/>
      <c r="E948" s="724"/>
      <c r="F948" s="531"/>
      <c r="G948" s="531"/>
      <c r="H948" s="531"/>
      <c r="I948" s="531"/>
      <c r="J948" s="531"/>
      <c r="K948" s="531"/>
      <c r="L948" s="531"/>
      <c r="M948" s="531"/>
      <c r="N948" s="531"/>
      <c r="O948" s="531"/>
      <c r="P948" s="531"/>
      <c r="Q948" s="531"/>
      <c r="R948" s="531"/>
      <c r="S948" s="531"/>
      <c r="T948" s="531"/>
      <c r="U948" s="531"/>
      <c r="V948" s="531"/>
      <c r="W948" s="531"/>
      <c r="X948" s="531"/>
      <c r="Y948" s="531"/>
      <c r="Z948" s="531"/>
    </row>
    <row r="949" ht="14.25" customHeight="1">
      <c r="A949" s="531"/>
      <c r="B949" s="531"/>
      <c r="C949" s="531"/>
      <c r="D949" s="531"/>
      <c r="E949" s="724"/>
      <c r="F949" s="531"/>
      <c r="G949" s="531"/>
      <c r="H949" s="531"/>
      <c r="I949" s="531"/>
      <c r="J949" s="531"/>
      <c r="K949" s="531"/>
      <c r="L949" s="531"/>
      <c r="M949" s="531"/>
      <c r="N949" s="531"/>
      <c r="O949" s="531"/>
      <c r="P949" s="531"/>
      <c r="Q949" s="531"/>
      <c r="R949" s="531"/>
      <c r="S949" s="531"/>
      <c r="T949" s="531"/>
      <c r="U949" s="531"/>
      <c r="V949" s="531"/>
      <c r="W949" s="531"/>
      <c r="X949" s="531"/>
      <c r="Y949" s="531"/>
      <c r="Z949" s="531"/>
    </row>
    <row r="950" ht="14.25" customHeight="1">
      <c r="A950" s="531"/>
      <c r="B950" s="531"/>
      <c r="C950" s="531"/>
      <c r="D950" s="531"/>
      <c r="E950" s="724"/>
      <c r="F950" s="531"/>
      <c r="G950" s="531"/>
      <c r="H950" s="531"/>
      <c r="I950" s="531"/>
      <c r="J950" s="531"/>
      <c r="K950" s="531"/>
      <c r="L950" s="531"/>
      <c r="M950" s="531"/>
      <c r="N950" s="531"/>
      <c r="O950" s="531"/>
      <c r="P950" s="531"/>
      <c r="Q950" s="531"/>
      <c r="R950" s="531"/>
      <c r="S950" s="531"/>
      <c r="T950" s="531"/>
      <c r="U950" s="531"/>
      <c r="V950" s="531"/>
      <c r="W950" s="531"/>
      <c r="X950" s="531"/>
      <c r="Y950" s="531"/>
      <c r="Z950" s="531"/>
    </row>
    <row r="951" ht="14.25" customHeight="1">
      <c r="A951" s="531"/>
      <c r="B951" s="531"/>
      <c r="C951" s="531"/>
      <c r="D951" s="531"/>
      <c r="E951" s="724"/>
      <c r="F951" s="531"/>
      <c r="G951" s="531"/>
      <c r="H951" s="531"/>
      <c r="I951" s="531"/>
      <c r="J951" s="531"/>
      <c r="K951" s="531"/>
      <c r="L951" s="531"/>
      <c r="M951" s="531"/>
      <c r="N951" s="531"/>
      <c r="O951" s="531"/>
      <c r="P951" s="531"/>
      <c r="Q951" s="531"/>
      <c r="R951" s="531"/>
      <c r="S951" s="531"/>
      <c r="T951" s="531"/>
      <c r="U951" s="531"/>
      <c r="V951" s="531"/>
      <c r="W951" s="531"/>
      <c r="X951" s="531"/>
      <c r="Y951" s="531"/>
      <c r="Z951" s="531"/>
    </row>
    <row r="952" ht="14.25" customHeight="1">
      <c r="A952" s="531"/>
      <c r="B952" s="531"/>
      <c r="C952" s="531"/>
      <c r="D952" s="531"/>
      <c r="E952" s="724"/>
      <c r="F952" s="531"/>
      <c r="G952" s="531"/>
      <c r="H952" s="531"/>
      <c r="I952" s="531"/>
      <c r="J952" s="531"/>
      <c r="K952" s="531"/>
      <c r="L952" s="531"/>
      <c r="M952" s="531"/>
      <c r="N952" s="531"/>
      <c r="O952" s="531"/>
      <c r="P952" s="531"/>
      <c r="Q952" s="531"/>
      <c r="R952" s="531"/>
      <c r="S952" s="531"/>
      <c r="T952" s="531"/>
      <c r="U952" s="531"/>
      <c r="V952" s="531"/>
      <c r="W952" s="531"/>
      <c r="X952" s="531"/>
      <c r="Y952" s="531"/>
      <c r="Z952" s="531"/>
    </row>
    <row r="953" ht="14.25" customHeight="1">
      <c r="A953" s="531"/>
      <c r="B953" s="531"/>
      <c r="C953" s="531"/>
      <c r="D953" s="531"/>
      <c r="E953" s="724"/>
      <c r="F953" s="531"/>
      <c r="G953" s="531"/>
      <c r="H953" s="531"/>
      <c r="I953" s="531"/>
      <c r="J953" s="531"/>
      <c r="K953" s="531"/>
      <c r="L953" s="531"/>
      <c r="M953" s="531"/>
      <c r="N953" s="531"/>
      <c r="O953" s="531"/>
      <c r="P953" s="531"/>
      <c r="Q953" s="531"/>
      <c r="R953" s="531"/>
      <c r="S953" s="531"/>
      <c r="T953" s="531"/>
      <c r="U953" s="531"/>
      <c r="V953" s="531"/>
      <c r="W953" s="531"/>
      <c r="X953" s="531"/>
      <c r="Y953" s="531"/>
      <c r="Z953" s="531"/>
    </row>
    <row r="954" ht="14.25" customHeight="1">
      <c r="A954" s="531"/>
      <c r="B954" s="531"/>
      <c r="C954" s="531"/>
      <c r="D954" s="531"/>
      <c r="E954" s="724"/>
      <c r="F954" s="531"/>
      <c r="G954" s="531"/>
      <c r="H954" s="531"/>
      <c r="I954" s="531"/>
      <c r="J954" s="531"/>
      <c r="K954" s="531"/>
      <c r="L954" s="531"/>
      <c r="M954" s="531"/>
      <c r="N954" s="531"/>
      <c r="O954" s="531"/>
      <c r="P954" s="531"/>
      <c r="Q954" s="531"/>
      <c r="R954" s="531"/>
      <c r="S954" s="531"/>
      <c r="T954" s="531"/>
      <c r="U954" s="531"/>
      <c r="V954" s="531"/>
      <c r="W954" s="531"/>
      <c r="X954" s="531"/>
      <c r="Y954" s="531"/>
      <c r="Z954" s="531"/>
    </row>
    <row r="955" ht="14.25" customHeight="1">
      <c r="A955" s="531"/>
      <c r="B955" s="531"/>
      <c r="C955" s="531"/>
      <c r="D955" s="531"/>
      <c r="E955" s="724"/>
      <c r="F955" s="531"/>
      <c r="G955" s="531"/>
      <c r="H955" s="531"/>
      <c r="I955" s="531"/>
      <c r="J955" s="531"/>
      <c r="K955" s="531"/>
      <c r="L955" s="531"/>
      <c r="M955" s="531"/>
      <c r="N955" s="531"/>
      <c r="O955" s="531"/>
      <c r="P955" s="531"/>
      <c r="Q955" s="531"/>
      <c r="R955" s="531"/>
      <c r="S955" s="531"/>
      <c r="T955" s="531"/>
      <c r="U955" s="531"/>
      <c r="V955" s="531"/>
      <c r="W955" s="531"/>
      <c r="X955" s="531"/>
      <c r="Y955" s="531"/>
      <c r="Z955" s="531"/>
    </row>
    <row r="956" ht="14.25" customHeight="1">
      <c r="A956" s="531"/>
      <c r="B956" s="531"/>
      <c r="C956" s="531"/>
      <c r="D956" s="531"/>
      <c r="E956" s="724"/>
      <c r="F956" s="531"/>
      <c r="G956" s="531"/>
      <c r="H956" s="531"/>
      <c r="I956" s="531"/>
      <c r="J956" s="531"/>
      <c r="K956" s="531"/>
      <c r="L956" s="531"/>
      <c r="M956" s="531"/>
      <c r="N956" s="531"/>
      <c r="O956" s="531"/>
      <c r="P956" s="531"/>
      <c r="Q956" s="531"/>
      <c r="R956" s="531"/>
      <c r="S956" s="531"/>
      <c r="T956" s="531"/>
      <c r="U956" s="531"/>
      <c r="V956" s="531"/>
      <c r="W956" s="531"/>
      <c r="X956" s="531"/>
      <c r="Y956" s="531"/>
      <c r="Z956" s="531"/>
    </row>
    <row r="957" ht="14.25" customHeight="1">
      <c r="A957" s="531"/>
      <c r="B957" s="531"/>
      <c r="C957" s="531"/>
      <c r="D957" s="531"/>
      <c r="E957" s="724"/>
      <c r="F957" s="531"/>
      <c r="G957" s="531"/>
      <c r="H957" s="531"/>
      <c r="I957" s="531"/>
      <c r="J957" s="531"/>
      <c r="K957" s="531"/>
      <c r="L957" s="531"/>
      <c r="M957" s="531"/>
      <c r="N957" s="531"/>
      <c r="O957" s="531"/>
      <c r="P957" s="531"/>
      <c r="Q957" s="531"/>
      <c r="R957" s="531"/>
      <c r="S957" s="531"/>
      <c r="T957" s="531"/>
      <c r="U957" s="531"/>
      <c r="V957" s="531"/>
      <c r="W957" s="531"/>
      <c r="X957" s="531"/>
      <c r="Y957" s="531"/>
      <c r="Z957" s="531"/>
    </row>
    <row r="958" ht="14.25" customHeight="1">
      <c r="A958" s="531"/>
      <c r="B958" s="531"/>
      <c r="C958" s="531"/>
      <c r="D958" s="531"/>
      <c r="E958" s="724"/>
      <c r="F958" s="531"/>
      <c r="G958" s="531"/>
      <c r="H958" s="531"/>
      <c r="I958" s="531"/>
      <c r="J958" s="531"/>
      <c r="K958" s="531"/>
      <c r="L958" s="531"/>
      <c r="M958" s="531"/>
      <c r="N958" s="531"/>
      <c r="O958" s="531"/>
      <c r="P958" s="531"/>
      <c r="Q958" s="531"/>
      <c r="R958" s="531"/>
      <c r="S958" s="531"/>
      <c r="T958" s="531"/>
      <c r="U958" s="531"/>
      <c r="V958" s="531"/>
      <c r="W958" s="531"/>
      <c r="X958" s="531"/>
      <c r="Y958" s="531"/>
      <c r="Z958" s="531"/>
    </row>
    <row r="959" ht="14.25" customHeight="1">
      <c r="A959" s="531"/>
      <c r="B959" s="531"/>
      <c r="C959" s="531"/>
      <c r="D959" s="531"/>
      <c r="E959" s="724"/>
      <c r="F959" s="531"/>
      <c r="G959" s="531"/>
      <c r="H959" s="531"/>
      <c r="I959" s="531"/>
      <c r="J959" s="531"/>
      <c r="K959" s="531"/>
      <c r="L959" s="531"/>
      <c r="M959" s="531"/>
      <c r="N959" s="531"/>
      <c r="O959" s="531"/>
      <c r="P959" s="531"/>
      <c r="Q959" s="531"/>
      <c r="R959" s="531"/>
      <c r="S959" s="531"/>
      <c r="T959" s="531"/>
      <c r="U959" s="531"/>
      <c r="V959" s="531"/>
      <c r="W959" s="531"/>
      <c r="X959" s="531"/>
      <c r="Y959" s="531"/>
      <c r="Z959" s="531"/>
    </row>
    <row r="960" ht="14.25" customHeight="1">
      <c r="A960" s="531"/>
      <c r="B960" s="531"/>
      <c r="C960" s="531"/>
      <c r="D960" s="531"/>
      <c r="E960" s="724"/>
      <c r="F960" s="531"/>
      <c r="G960" s="531"/>
      <c r="H960" s="531"/>
      <c r="I960" s="531"/>
      <c r="J960" s="531"/>
      <c r="K960" s="531"/>
      <c r="L960" s="531"/>
      <c r="M960" s="531"/>
      <c r="N960" s="531"/>
      <c r="O960" s="531"/>
      <c r="P960" s="531"/>
      <c r="Q960" s="531"/>
      <c r="R960" s="531"/>
      <c r="S960" s="531"/>
      <c r="T960" s="531"/>
      <c r="U960" s="531"/>
      <c r="V960" s="531"/>
      <c r="W960" s="531"/>
      <c r="X960" s="531"/>
      <c r="Y960" s="531"/>
      <c r="Z960" s="531"/>
    </row>
    <row r="961" ht="14.25" customHeight="1">
      <c r="A961" s="531"/>
      <c r="B961" s="531"/>
      <c r="C961" s="531"/>
      <c r="D961" s="531"/>
      <c r="E961" s="724"/>
      <c r="F961" s="531"/>
      <c r="G961" s="531"/>
      <c r="H961" s="531"/>
      <c r="I961" s="531"/>
      <c r="J961" s="531"/>
      <c r="K961" s="531"/>
      <c r="L961" s="531"/>
      <c r="M961" s="531"/>
      <c r="N961" s="531"/>
      <c r="O961" s="531"/>
      <c r="P961" s="531"/>
      <c r="Q961" s="531"/>
      <c r="R961" s="531"/>
      <c r="S961" s="531"/>
      <c r="T961" s="531"/>
      <c r="U961" s="531"/>
      <c r="V961" s="531"/>
      <c r="W961" s="531"/>
      <c r="X961" s="531"/>
      <c r="Y961" s="531"/>
      <c r="Z961" s="531"/>
    </row>
    <row r="962" ht="14.25" customHeight="1">
      <c r="A962" s="531"/>
      <c r="B962" s="531"/>
      <c r="C962" s="531"/>
      <c r="D962" s="531"/>
      <c r="E962" s="724"/>
      <c r="F962" s="531"/>
      <c r="G962" s="531"/>
      <c r="H962" s="531"/>
      <c r="I962" s="531"/>
      <c r="J962" s="531"/>
      <c r="K962" s="531"/>
      <c r="L962" s="531"/>
      <c r="M962" s="531"/>
      <c r="N962" s="531"/>
      <c r="O962" s="531"/>
      <c r="P962" s="531"/>
      <c r="Q962" s="531"/>
      <c r="R962" s="531"/>
      <c r="S962" s="531"/>
      <c r="T962" s="531"/>
      <c r="U962" s="531"/>
      <c r="V962" s="531"/>
      <c r="W962" s="531"/>
      <c r="X962" s="531"/>
      <c r="Y962" s="531"/>
      <c r="Z962" s="531"/>
    </row>
    <row r="963" ht="14.25" customHeight="1">
      <c r="A963" s="531"/>
      <c r="B963" s="531"/>
      <c r="C963" s="531"/>
      <c r="D963" s="531"/>
      <c r="E963" s="724"/>
      <c r="F963" s="531"/>
      <c r="G963" s="531"/>
      <c r="H963" s="531"/>
      <c r="I963" s="531"/>
      <c r="J963" s="531"/>
      <c r="K963" s="531"/>
      <c r="L963" s="531"/>
      <c r="M963" s="531"/>
      <c r="N963" s="531"/>
      <c r="O963" s="531"/>
      <c r="P963" s="531"/>
      <c r="Q963" s="531"/>
      <c r="R963" s="531"/>
      <c r="S963" s="531"/>
      <c r="T963" s="531"/>
      <c r="U963" s="531"/>
      <c r="V963" s="531"/>
      <c r="W963" s="531"/>
      <c r="X963" s="531"/>
      <c r="Y963" s="531"/>
      <c r="Z963" s="531"/>
    </row>
    <row r="964" ht="14.25" customHeight="1">
      <c r="A964" s="531"/>
      <c r="B964" s="531"/>
      <c r="C964" s="531"/>
      <c r="D964" s="531"/>
      <c r="E964" s="724"/>
      <c r="F964" s="531"/>
      <c r="G964" s="531"/>
      <c r="H964" s="531"/>
      <c r="I964" s="531"/>
      <c r="J964" s="531"/>
      <c r="K964" s="531"/>
      <c r="L964" s="531"/>
      <c r="M964" s="531"/>
      <c r="N964" s="531"/>
      <c r="O964" s="531"/>
      <c r="P964" s="531"/>
      <c r="Q964" s="531"/>
      <c r="R964" s="531"/>
      <c r="S964" s="531"/>
      <c r="T964" s="531"/>
      <c r="U964" s="531"/>
      <c r="V964" s="531"/>
      <c r="W964" s="531"/>
      <c r="X964" s="531"/>
      <c r="Y964" s="531"/>
      <c r="Z964" s="531"/>
    </row>
    <row r="965" ht="14.25" customHeight="1">
      <c r="A965" s="531"/>
      <c r="B965" s="531"/>
      <c r="C965" s="531"/>
      <c r="D965" s="531"/>
      <c r="E965" s="724"/>
      <c r="F965" s="531"/>
      <c r="G965" s="531"/>
      <c r="H965" s="531"/>
      <c r="I965" s="531"/>
      <c r="J965" s="531"/>
      <c r="K965" s="531"/>
      <c r="L965" s="531"/>
      <c r="M965" s="531"/>
      <c r="N965" s="531"/>
      <c r="O965" s="531"/>
      <c r="P965" s="531"/>
      <c r="Q965" s="531"/>
      <c r="R965" s="531"/>
      <c r="S965" s="531"/>
      <c r="T965" s="531"/>
      <c r="U965" s="531"/>
      <c r="V965" s="531"/>
      <c r="W965" s="531"/>
      <c r="X965" s="531"/>
      <c r="Y965" s="531"/>
      <c r="Z965" s="531"/>
    </row>
    <row r="966" ht="14.25" customHeight="1">
      <c r="A966" s="531"/>
      <c r="B966" s="531"/>
      <c r="C966" s="531"/>
      <c r="D966" s="531"/>
      <c r="E966" s="724"/>
      <c r="F966" s="531"/>
      <c r="G966" s="531"/>
      <c r="H966" s="531"/>
      <c r="I966" s="531"/>
      <c r="J966" s="531"/>
      <c r="K966" s="531"/>
      <c r="L966" s="531"/>
      <c r="M966" s="531"/>
      <c r="N966" s="531"/>
      <c r="O966" s="531"/>
      <c r="P966" s="531"/>
      <c r="Q966" s="531"/>
      <c r="R966" s="531"/>
      <c r="S966" s="531"/>
      <c r="T966" s="531"/>
      <c r="U966" s="531"/>
      <c r="V966" s="531"/>
      <c r="W966" s="531"/>
      <c r="X966" s="531"/>
      <c r="Y966" s="531"/>
      <c r="Z966" s="531"/>
    </row>
    <row r="967" ht="14.25" customHeight="1">
      <c r="A967" s="531"/>
      <c r="B967" s="531"/>
      <c r="C967" s="531"/>
      <c r="D967" s="531"/>
      <c r="E967" s="724"/>
      <c r="F967" s="531"/>
      <c r="G967" s="531"/>
      <c r="H967" s="531"/>
      <c r="I967" s="531"/>
      <c r="J967" s="531"/>
      <c r="K967" s="531"/>
      <c r="L967" s="531"/>
      <c r="M967" s="531"/>
      <c r="N967" s="531"/>
      <c r="O967" s="531"/>
      <c r="P967" s="531"/>
      <c r="Q967" s="531"/>
      <c r="R967" s="531"/>
      <c r="S967" s="531"/>
      <c r="T967" s="531"/>
      <c r="U967" s="531"/>
      <c r="V967" s="531"/>
      <c r="W967" s="531"/>
      <c r="X967" s="531"/>
      <c r="Y967" s="531"/>
      <c r="Z967" s="531"/>
    </row>
    <row r="968" ht="14.25" customHeight="1">
      <c r="A968" s="531"/>
      <c r="B968" s="531"/>
      <c r="C968" s="531"/>
      <c r="D968" s="531"/>
      <c r="E968" s="724"/>
      <c r="F968" s="531"/>
      <c r="G968" s="531"/>
      <c r="H968" s="531"/>
      <c r="I968" s="531"/>
      <c r="J968" s="531"/>
      <c r="K968" s="531"/>
      <c r="L968" s="531"/>
      <c r="M968" s="531"/>
      <c r="N968" s="531"/>
      <c r="O968" s="531"/>
      <c r="P968" s="531"/>
      <c r="Q968" s="531"/>
      <c r="R968" s="531"/>
      <c r="S968" s="531"/>
      <c r="T968" s="531"/>
      <c r="U968" s="531"/>
      <c r="V968" s="531"/>
      <c r="W968" s="531"/>
      <c r="X968" s="531"/>
      <c r="Y968" s="531"/>
      <c r="Z968" s="531"/>
    </row>
    <row r="969" ht="14.25" customHeight="1">
      <c r="A969" s="531"/>
      <c r="B969" s="531"/>
      <c r="C969" s="531"/>
      <c r="D969" s="531"/>
      <c r="E969" s="724"/>
      <c r="F969" s="531"/>
      <c r="G969" s="531"/>
      <c r="H969" s="531"/>
      <c r="I969" s="531"/>
      <c r="J969" s="531"/>
      <c r="K969" s="531"/>
      <c r="L969" s="531"/>
      <c r="M969" s="531"/>
      <c r="N969" s="531"/>
      <c r="O969" s="531"/>
      <c r="P969" s="531"/>
      <c r="Q969" s="531"/>
      <c r="R969" s="531"/>
      <c r="S969" s="531"/>
      <c r="T969" s="531"/>
      <c r="U969" s="531"/>
      <c r="V969" s="531"/>
      <c r="W969" s="531"/>
      <c r="X969" s="531"/>
      <c r="Y969" s="531"/>
      <c r="Z969" s="531"/>
    </row>
    <row r="970" ht="14.25" customHeight="1">
      <c r="A970" s="531"/>
      <c r="B970" s="531"/>
      <c r="C970" s="531"/>
      <c r="D970" s="531"/>
      <c r="E970" s="724"/>
      <c r="F970" s="531"/>
      <c r="G970" s="531"/>
      <c r="H970" s="531"/>
      <c r="I970" s="531"/>
      <c r="J970" s="531"/>
      <c r="K970" s="531"/>
      <c r="L970" s="531"/>
      <c r="M970" s="531"/>
      <c r="N970" s="531"/>
      <c r="O970" s="531"/>
      <c r="P970" s="531"/>
      <c r="Q970" s="531"/>
      <c r="R970" s="531"/>
      <c r="S970" s="531"/>
      <c r="T970" s="531"/>
      <c r="U970" s="531"/>
      <c r="V970" s="531"/>
      <c r="W970" s="531"/>
      <c r="X970" s="531"/>
      <c r="Y970" s="531"/>
      <c r="Z970" s="531"/>
    </row>
    <row r="971" ht="14.25" customHeight="1">
      <c r="A971" s="531"/>
      <c r="B971" s="531"/>
      <c r="C971" s="531"/>
      <c r="D971" s="531"/>
      <c r="E971" s="724"/>
      <c r="F971" s="531"/>
      <c r="G971" s="531"/>
      <c r="H971" s="531"/>
      <c r="I971" s="531"/>
      <c r="J971" s="531"/>
      <c r="K971" s="531"/>
      <c r="L971" s="531"/>
      <c r="M971" s="531"/>
      <c r="N971" s="531"/>
      <c r="O971" s="531"/>
      <c r="P971" s="531"/>
      <c r="Q971" s="531"/>
      <c r="R971" s="531"/>
      <c r="S971" s="531"/>
      <c r="T971" s="531"/>
      <c r="U971" s="531"/>
      <c r="V971" s="531"/>
      <c r="W971" s="531"/>
      <c r="X971" s="531"/>
      <c r="Y971" s="531"/>
      <c r="Z971" s="531"/>
    </row>
    <row r="972" ht="14.25" customHeight="1">
      <c r="A972" s="531"/>
      <c r="B972" s="531"/>
      <c r="C972" s="531"/>
      <c r="D972" s="531"/>
      <c r="E972" s="724"/>
      <c r="F972" s="531"/>
      <c r="G972" s="531"/>
      <c r="H972" s="531"/>
      <c r="I972" s="531"/>
      <c r="J972" s="531"/>
      <c r="K972" s="531"/>
      <c r="L972" s="531"/>
      <c r="M972" s="531"/>
      <c r="N972" s="531"/>
      <c r="O972" s="531"/>
      <c r="P972" s="531"/>
      <c r="Q972" s="531"/>
      <c r="R972" s="531"/>
      <c r="S972" s="531"/>
      <c r="T972" s="531"/>
      <c r="U972" s="531"/>
      <c r="V972" s="531"/>
      <c r="W972" s="531"/>
      <c r="X972" s="531"/>
      <c r="Y972" s="531"/>
      <c r="Z972" s="531"/>
    </row>
    <row r="973" ht="14.25" customHeight="1">
      <c r="A973" s="531"/>
      <c r="B973" s="531"/>
      <c r="C973" s="531"/>
      <c r="D973" s="531"/>
      <c r="E973" s="724"/>
      <c r="F973" s="531"/>
      <c r="G973" s="531"/>
      <c r="H973" s="531"/>
      <c r="I973" s="531"/>
      <c r="J973" s="531"/>
      <c r="K973" s="531"/>
      <c r="L973" s="531"/>
      <c r="M973" s="531"/>
      <c r="N973" s="531"/>
      <c r="O973" s="531"/>
      <c r="P973" s="531"/>
      <c r="Q973" s="531"/>
      <c r="R973" s="531"/>
      <c r="S973" s="531"/>
      <c r="T973" s="531"/>
      <c r="U973" s="531"/>
      <c r="V973" s="531"/>
      <c r="W973" s="531"/>
      <c r="X973" s="531"/>
      <c r="Y973" s="531"/>
      <c r="Z973" s="531"/>
    </row>
    <row r="974" ht="14.25" customHeight="1">
      <c r="A974" s="531"/>
      <c r="B974" s="531"/>
      <c r="C974" s="531"/>
      <c r="D974" s="531"/>
      <c r="E974" s="724"/>
      <c r="F974" s="531"/>
      <c r="G974" s="531"/>
      <c r="H974" s="531"/>
      <c r="I974" s="531"/>
      <c r="J974" s="531"/>
      <c r="K974" s="531"/>
      <c r="L974" s="531"/>
      <c r="M974" s="531"/>
      <c r="N974" s="531"/>
      <c r="O974" s="531"/>
      <c r="P974" s="531"/>
      <c r="Q974" s="531"/>
      <c r="R974" s="531"/>
      <c r="S974" s="531"/>
      <c r="T974" s="531"/>
      <c r="U974" s="531"/>
      <c r="V974" s="531"/>
      <c r="W974" s="531"/>
      <c r="X974" s="531"/>
      <c r="Y974" s="531"/>
      <c r="Z974" s="531"/>
    </row>
    <row r="975" ht="14.25" customHeight="1">
      <c r="A975" s="531"/>
      <c r="B975" s="531"/>
      <c r="C975" s="531"/>
      <c r="D975" s="531"/>
      <c r="E975" s="724"/>
      <c r="F975" s="531"/>
      <c r="G975" s="531"/>
      <c r="H975" s="531"/>
      <c r="I975" s="531"/>
      <c r="J975" s="531"/>
      <c r="K975" s="531"/>
      <c r="L975" s="531"/>
      <c r="M975" s="531"/>
      <c r="N975" s="531"/>
      <c r="O975" s="531"/>
      <c r="P975" s="531"/>
      <c r="Q975" s="531"/>
      <c r="R975" s="531"/>
      <c r="S975" s="531"/>
      <c r="T975" s="531"/>
      <c r="U975" s="531"/>
      <c r="V975" s="531"/>
      <c r="W975" s="531"/>
      <c r="X975" s="531"/>
      <c r="Y975" s="531"/>
      <c r="Z975" s="531"/>
    </row>
    <row r="976" ht="14.25" customHeight="1">
      <c r="A976" s="531"/>
      <c r="B976" s="531"/>
      <c r="C976" s="531"/>
      <c r="D976" s="531"/>
      <c r="E976" s="724"/>
      <c r="F976" s="531"/>
      <c r="G976" s="531"/>
      <c r="H976" s="531"/>
      <c r="I976" s="531"/>
      <c r="J976" s="531"/>
      <c r="K976" s="531"/>
      <c r="L976" s="531"/>
      <c r="M976" s="531"/>
      <c r="N976" s="531"/>
      <c r="O976" s="531"/>
      <c r="P976" s="531"/>
      <c r="Q976" s="531"/>
      <c r="R976" s="531"/>
      <c r="S976" s="531"/>
      <c r="T976" s="531"/>
      <c r="U976" s="531"/>
      <c r="V976" s="531"/>
      <c r="W976" s="531"/>
      <c r="X976" s="531"/>
      <c r="Y976" s="531"/>
      <c r="Z976" s="531"/>
    </row>
    <row r="977" ht="14.25" customHeight="1">
      <c r="A977" s="531"/>
      <c r="B977" s="531"/>
      <c r="C977" s="531"/>
      <c r="D977" s="531"/>
      <c r="E977" s="724"/>
      <c r="F977" s="531"/>
      <c r="G977" s="531"/>
      <c r="H977" s="531"/>
      <c r="I977" s="531"/>
      <c r="J977" s="531"/>
      <c r="K977" s="531"/>
      <c r="L977" s="531"/>
      <c r="M977" s="531"/>
      <c r="N977" s="531"/>
      <c r="O977" s="531"/>
      <c r="P977" s="531"/>
      <c r="Q977" s="531"/>
      <c r="R977" s="531"/>
      <c r="S977" s="531"/>
      <c r="T977" s="531"/>
      <c r="U977" s="531"/>
      <c r="V977" s="531"/>
      <c r="W977" s="531"/>
      <c r="X977" s="531"/>
      <c r="Y977" s="531"/>
      <c r="Z977" s="531"/>
    </row>
    <row r="978" ht="14.25" customHeight="1">
      <c r="A978" s="531"/>
      <c r="B978" s="531"/>
      <c r="C978" s="531"/>
      <c r="D978" s="531"/>
      <c r="E978" s="724"/>
      <c r="F978" s="531"/>
      <c r="G978" s="531"/>
      <c r="H978" s="531"/>
      <c r="I978" s="531"/>
      <c r="J978" s="531"/>
      <c r="K978" s="531"/>
      <c r="L978" s="531"/>
      <c r="M978" s="531"/>
      <c r="N978" s="531"/>
      <c r="O978" s="531"/>
      <c r="P978" s="531"/>
      <c r="Q978" s="531"/>
      <c r="R978" s="531"/>
      <c r="S978" s="531"/>
      <c r="T978" s="531"/>
      <c r="U978" s="531"/>
      <c r="V978" s="531"/>
      <c r="W978" s="531"/>
      <c r="X978" s="531"/>
      <c r="Y978" s="531"/>
      <c r="Z978" s="531"/>
    </row>
    <row r="979" ht="14.25" customHeight="1">
      <c r="A979" s="531"/>
      <c r="B979" s="531"/>
      <c r="C979" s="531"/>
      <c r="D979" s="531"/>
      <c r="E979" s="724"/>
      <c r="F979" s="531"/>
      <c r="G979" s="531"/>
      <c r="H979" s="531"/>
      <c r="I979" s="531"/>
      <c r="J979" s="531"/>
      <c r="K979" s="531"/>
      <c r="L979" s="531"/>
      <c r="M979" s="531"/>
      <c r="N979" s="531"/>
      <c r="O979" s="531"/>
      <c r="P979" s="531"/>
      <c r="Q979" s="531"/>
      <c r="R979" s="531"/>
      <c r="S979" s="531"/>
      <c r="T979" s="531"/>
      <c r="U979" s="531"/>
      <c r="V979" s="531"/>
      <c r="W979" s="531"/>
      <c r="X979" s="531"/>
      <c r="Y979" s="531"/>
      <c r="Z979" s="531"/>
    </row>
    <row r="980" ht="14.25" customHeight="1">
      <c r="A980" s="531"/>
      <c r="B980" s="531"/>
      <c r="C980" s="531"/>
      <c r="D980" s="531"/>
      <c r="E980" s="724"/>
      <c r="F980" s="531"/>
      <c r="G980" s="531"/>
      <c r="H980" s="531"/>
      <c r="I980" s="531"/>
      <c r="J980" s="531"/>
      <c r="K980" s="531"/>
      <c r="L980" s="531"/>
      <c r="M980" s="531"/>
      <c r="N980" s="531"/>
      <c r="O980" s="531"/>
      <c r="P980" s="531"/>
      <c r="Q980" s="531"/>
      <c r="R980" s="531"/>
      <c r="S980" s="531"/>
      <c r="T980" s="531"/>
      <c r="U980" s="531"/>
      <c r="V980" s="531"/>
      <c r="W980" s="531"/>
      <c r="X980" s="531"/>
      <c r="Y980" s="531"/>
      <c r="Z980" s="531"/>
    </row>
    <row r="981" ht="14.25" customHeight="1">
      <c r="A981" s="531"/>
      <c r="B981" s="531"/>
      <c r="C981" s="531"/>
      <c r="D981" s="531"/>
      <c r="E981" s="724"/>
      <c r="F981" s="531"/>
      <c r="G981" s="531"/>
      <c r="H981" s="531"/>
      <c r="I981" s="531"/>
      <c r="J981" s="531"/>
      <c r="K981" s="531"/>
      <c r="L981" s="531"/>
      <c r="M981" s="531"/>
      <c r="N981" s="531"/>
      <c r="O981" s="531"/>
      <c r="P981" s="531"/>
      <c r="Q981" s="531"/>
      <c r="R981" s="531"/>
      <c r="S981" s="531"/>
      <c r="T981" s="531"/>
      <c r="U981" s="531"/>
      <c r="V981" s="531"/>
      <c r="W981" s="531"/>
      <c r="X981" s="531"/>
      <c r="Y981" s="531"/>
      <c r="Z981" s="531"/>
    </row>
    <row r="982" ht="14.25" customHeight="1">
      <c r="A982" s="531"/>
      <c r="B982" s="531"/>
      <c r="C982" s="531"/>
      <c r="D982" s="531"/>
      <c r="E982" s="724"/>
      <c r="F982" s="531"/>
      <c r="G982" s="531"/>
      <c r="H982" s="531"/>
      <c r="I982" s="531"/>
      <c r="J982" s="531"/>
      <c r="K982" s="531"/>
      <c r="L982" s="531"/>
      <c r="M982" s="531"/>
      <c r="N982" s="531"/>
      <c r="O982" s="531"/>
      <c r="P982" s="531"/>
      <c r="Q982" s="531"/>
      <c r="R982" s="531"/>
      <c r="S982" s="531"/>
      <c r="T982" s="531"/>
      <c r="U982" s="531"/>
      <c r="V982" s="531"/>
      <c r="W982" s="531"/>
      <c r="X982" s="531"/>
      <c r="Y982" s="531"/>
      <c r="Z982" s="531"/>
    </row>
    <row r="983" ht="14.25" customHeight="1">
      <c r="A983" s="531"/>
      <c r="B983" s="531"/>
      <c r="C983" s="531"/>
      <c r="D983" s="531"/>
      <c r="E983" s="724"/>
      <c r="F983" s="531"/>
      <c r="G983" s="531"/>
      <c r="H983" s="531"/>
      <c r="I983" s="531"/>
      <c r="J983" s="531"/>
      <c r="K983" s="531"/>
      <c r="L983" s="531"/>
      <c r="M983" s="531"/>
      <c r="N983" s="531"/>
      <c r="O983" s="531"/>
      <c r="P983" s="531"/>
      <c r="Q983" s="531"/>
      <c r="R983" s="531"/>
      <c r="S983" s="531"/>
      <c r="T983" s="531"/>
      <c r="U983" s="531"/>
      <c r="V983" s="531"/>
      <c r="W983" s="531"/>
      <c r="X983" s="531"/>
      <c r="Y983" s="531"/>
      <c r="Z983" s="531"/>
    </row>
    <row r="984" ht="14.25" customHeight="1">
      <c r="A984" s="531"/>
      <c r="B984" s="531"/>
      <c r="C984" s="531"/>
      <c r="D984" s="531"/>
      <c r="E984" s="724"/>
      <c r="F984" s="531"/>
      <c r="G984" s="531"/>
      <c r="H984" s="531"/>
      <c r="I984" s="531"/>
      <c r="J984" s="531"/>
      <c r="K984" s="531"/>
      <c r="L984" s="531"/>
      <c r="M984" s="531"/>
      <c r="N984" s="531"/>
      <c r="O984" s="531"/>
      <c r="P984" s="531"/>
      <c r="Q984" s="531"/>
      <c r="R984" s="531"/>
      <c r="S984" s="531"/>
      <c r="T984" s="531"/>
      <c r="U984" s="531"/>
      <c r="V984" s="531"/>
      <c r="W984" s="531"/>
      <c r="X984" s="531"/>
      <c r="Y984" s="531"/>
      <c r="Z984" s="531"/>
    </row>
    <row r="985" ht="14.25" customHeight="1">
      <c r="A985" s="531"/>
      <c r="B985" s="531"/>
      <c r="C985" s="531"/>
      <c r="D985" s="531"/>
      <c r="E985" s="724"/>
      <c r="F985" s="531"/>
      <c r="G985" s="531"/>
      <c r="H985" s="531"/>
      <c r="I985" s="531"/>
      <c r="J985" s="531"/>
      <c r="K985" s="531"/>
      <c r="L985" s="531"/>
      <c r="M985" s="531"/>
      <c r="N985" s="531"/>
      <c r="O985" s="531"/>
      <c r="P985" s="531"/>
      <c r="Q985" s="531"/>
      <c r="R985" s="531"/>
      <c r="S985" s="531"/>
      <c r="T985" s="531"/>
      <c r="U985" s="531"/>
      <c r="V985" s="531"/>
      <c r="W985" s="531"/>
      <c r="X985" s="531"/>
      <c r="Y985" s="531"/>
      <c r="Z985" s="531"/>
    </row>
    <row r="986" ht="14.25" customHeight="1">
      <c r="A986" s="531"/>
      <c r="B986" s="531"/>
      <c r="C986" s="531"/>
      <c r="D986" s="531"/>
      <c r="E986" s="724"/>
      <c r="F986" s="531"/>
      <c r="G986" s="531"/>
      <c r="H986" s="531"/>
      <c r="I986" s="531"/>
      <c r="J986" s="531"/>
      <c r="K986" s="531"/>
      <c r="L986" s="531"/>
      <c r="M986" s="531"/>
      <c r="N986" s="531"/>
      <c r="O986" s="531"/>
      <c r="P986" s="531"/>
      <c r="Q986" s="531"/>
      <c r="R986" s="531"/>
      <c r="S986" s="531"/>
      <c r="T986" s="531"/>
      <c r="U986" s="531"/>
      <c r="V986" s="531"/>
      <c r="W986" s="531"/>
      <c r="X986" s="531"/>
      <c r="Y986" s="531"/>
      <c r="Z986" s="531"/>
    </row>
    <row r="987" ht="14.25" customHeight="1">
      <c r="A987" s="531"/>
      <c r="B987" s="531"/>
      <c r="C987" s="531"/>
      <c r="D987" s="531"/>
      <c r="E987" s="724"/>
      <c r="F987" s="531"/>
      <c r="G987" s="531"/>
      <c r="H987" s="531"/>
      <c r="I987" s="531"/>
      <c r="J987" s="531"/>
      <c r="K987" s="531"/>
      <c r="L987" s="531"/>
      <c r="M987" s="531"/>
      <c r="N987" s="531"/>
      <c r="O987" s="531"/>
      <c r="P987" s="531"/>
      <c r="Q987" s="531"/>
      <c r="R987" s="531"/>
      <c r="S987" s="531"/>
      <c r="T987" s="531"/>
      <c r="U987" s="531"/>
      <c r="V987" s="531"/>
      <c r="W987" s="531"/>
      <c r="X987" s="531"/>
      <c r="Y987" s="531"/>
      <c r="Z987" s="531"/>
    </row>
    <row r="988" ht="14.25" customHeight="1">
      <c r="A988" s="531"/>
      <c r="B988" s="531"/>
      <c r="C988" s="531"/>
      <c r="D988" s="531"/>
      <c r="E988" s="724"/>
      <c r="F988" s="531"/>
      <c r="G988" s="531"/>
      <c r="H988" s="531"/>
      <c r="I988" s="531"/>
      <c r="J988" s="531"/>
      <c r="K988" s="531"/>
      <c r="L988" s="531"/>
      <c r="M988" s="531"/>
      <c r="N988" s="531"/>
      <c r="O988" s="531"/>
      <c r="P988" s="531"/>
      <c r="Q988" s="531"/>
      <c r="R988" s="531"/>
      <c r="S988" s="531"/>
      <c r="T988" s="531"/>
      <c r="U988" s="531"/>
      <c r="V988" s="531"/>
      <c r="W988" s="531"/>
      <c r="X988" s="531"/>
      <c r="Y988" s="531"/>
      <c r="Z988" s="531"/>
    </row>
    <row r="989" ht="14.25" customHeight="1">
      <c r="A989" s="531"/>
      <c r="B989" s="531"/>
      <c r="C989" s="531"/>
      <c r="D989" s="531"/>
      <c r="E989" s="724"/>
      <c r="F989" s="531"/>
      <c r="G989" s="531"/>
      <c r="H989" s="531"/>
      <c r="I989" s="531"/>
      <c r="J989" s="531"/>
      <c r="K989" s="531"/>
      <c r="L989" s="531"/>
      <c r="M989" s="531"/>
      <c r="N989" s="531"/>
      <c r="O989" s="531"/>
      <c r="P989" s="531"/>
      <c r="Q989" s="531"/>
      <c r="R989" s="531"/>
      <c r="S989" s="531"/>
      <c r="T989" s="531"/>
      <c r="U989" s="531"/>
      <c r="V989" s="531"/>
      <c r="W989" s="531"/>
      <c r="X989" s="531"/>
      <c r="Y989" s="531"/>
      <c r="Z989" s="531"/>
    </row>
    <row r="990" ht="14.25" customHeight="1">
      <c r="A990" s="531"/>
      <c r="B990" s="531"/>
      <c r="C990" s="531"/>
      <c r="D990" s="531"/>
      <c r="E990" s="724"/>
      <c r="F990" s="531"/>
      <c r="G990" s="531"/>
      <c r="H990" s="531"/>
      <c r="I990" s="531"/>
      <c r="J990" s="531"/>
      <c r="K990" s="531"/>
      <c r="L990" s="531"/>
      <c r="M990" s="531"/>
      <c r="N990" s="531"/>
      <c r="O990" s="531"/>
      <c r="P990" s="531"/>
      <c r="Q990" s="531"/>
      <c r="R990" s="531"/>
      <c r="S990" s="531"/>
      <c r="T990" s="531"/>
      <c r="U990" s="531"/>
      <c r="V990" s="531"/>
      <c r="W990" s="531"/>
      <c r="X990" s="531"/>
      <c r="Y990" s="531"/>
      <c r="Z990" s="531"/>
    </row>
    <row r="991" ht="14.25" customHeight="1">
      <c r="A991" s="531"/>
      <c r="B991" s="531"/>
      <c r="C991" s="531"/>
      <c r="D991" s="531"/>
      <c r="E991" s="724"/>
      <c r="F991" s="531"/>
      <c r="G991" s="531"/>
      <c r="H991" s="531"/>
      <c r="I991" s="531"/>
      <c r="J991" s="531"/>
      <c r="K991" s="531"/>
      <c r="L991" s="531"/>
      <c r="M991" s="531"/>
      <c r="N991" s="531"/>
      <c r="O991" s="531"/>
      <c r="P991" s="531"/>
      <c r="Q991" s="531"/>
      <c r="R991" s="531"/>
      <c r="S991" s="531"/>
      <c r="T991" s="531"/>
      <c r="U991" s="531"/>
      <c r="V991" s="531"/>
      <c r="W991" s="531"/>
      <c r="X991" s="531"/>
      <c r="Y991" s="531"/>
      <c r="Z991" s="531"/>
    </row>
    <row r="992" ht="14.25" customHeight="1">
      <c r="A992" s="531"/>
      <c r="B992" s="531"/>
      <c r="C992" s="531"/>
      <c r="D992" s="531"/>
      <c r="E992" s="724"/>
      <c r="F992" s="531"/>
      <c r="G992" s="531"/>
      <c r="H992" s="531"/>
      <c r="I992" s="531"/>
      <c r="J992" s="531"/>
      <c r="K992" s="531"/>
      <c r="L992" s="531"/>
      <c r="M992" s="531"/>
      <c r="N992" s="531"/>
      <c r="O992" s="531"/>
      <c r="P992" s="531"/>
      <c r="Q992" s="531"/>
      <c r="R992" s="531"/>
      <c r="S992" s="531"/>
      <c r="T992" s="531"/>
      <c r="U992" s="531"/>
      <c r="V992" s="531"/>
      <c r="W992" s="531"/>
      <c r="X992" s="531"/>
      <c r="Y992" s="531"/>
      <c r="Z992" s="531"/>
    </row>
    <row r="993" ht="14.25" customHeight="1">
      <c r="A993" s="531"/>
      <c r="B993" s="531"/>
      <c r="C993" s="531"/>
      <c r="D993" s="531"/>
      <c r="E993" s="724"/>
      <c r="F993" s="531"/>
      <c r="G993" s="531"/>
      <c r="H993" s="531"/>
      <c r="I993" s="531"/>
      <c r="J993" s="531"/>
      <c r="K993" s="531"/>
      <c r="L993" s="531"/>
      <c r="M993" s="531"/>
      <c r="N993" s="531"/>
      <c r="O993" s="531"/>
      <c r="P993" s="531"/>
      <c r="Q993" s="531"/>
      <c r="R993" s="531"/>
      <c r="S993" s="531"/>
      <c r="T993" s="531"/>
      <c r="U993" s="531"/>
      <c r="V993" s="531"/>
      <c r="W993" s="531"/>
      <c r="X993" s="531"/>
      <c r="Y993" s="531"/>
      <c r="Z993" s="531"/>
    </row>
    <row r="994" ht="14.25" customHeight="1">
      <c r="A994" s="531"/>
      <c r="B994" s="531"/>
      <c r="C994" s="531"/>
      <c r="D994" s="531"/>
      <c r="E994" s="724"/>
      <c r="F994" s="531"/>
      <c r="G994" s="531"/>
      <c r="H994" s="531"/>
      <c r="I994" s="531"/>
      <c r="J994" s="531"/>
      <c r="K994" s="531"/>
      <c r="L994" s="531"/>
      <c r="M994" s="531"/>
      <c r="N994" s="531"/>
      <c r="O994" s="531"/>
      <c r="P994" s="531"/>
      <c r="Q994" s="531"/>
      <c r="R994" s="531"/>
      <c r="S994" s="531"/>
      <c r="T994" s="531"/>
      <c r="U994" s="531"/>
      <c r="V994" s="531"/>
      <c r="W994" s="531"/>
      <c r="X994" s="531"/>
      <c r="Y994" s="531"/>
      <c r="Z994" s="531"/>
    </row>
    <row r="995" ht="14.25" customHeight="1">
      <c r="A995" s="531"/>
      <c r="B995" s="531"/>
      <c r="C995" s="531"/>
      <c r="D995" s="531"/>
      <c r="E995" s="724"/>
      <c r="F995" s="531"/>
      <c r="G995" s="531"/>
      <c r="H995" s="531"/>
      <c r="I995" s="531"/>
      <c r="J995" s="531"/>
      <c r="K995" s="531"/>
      <c r="L995" s="531"/>
      <c r="M995" s="531"/>
      <c r="N995" s="531"/>
      <c r="O995" s="531"/>
      <c r="P995" s="531"/>
      <c r="Q995" s="531"/>
      <c r="R995" s="531"/>
      <c r="S995" s="531"/>
      <c r="T995" s="531"/>
      <c r="U995" s="531"/>
      <c r="V995" s="531"/>
      <c r="W995" s="531"/>
      <c r="X995" s="531"/>
      <c r="Y995" s="531"/>
      <c r="Z995" s="531"/>
    </row>
    <row r="996" ht="14.25" customHeight="1">
      <c r="A996" s="531"/>
      <c r="B996" s="531"/>
      <c r="C996" s="531"/>
      <c r="D996" s="531"/>
      <c r="E996" s="724"/>
      <c r="F996" s="531"/>
      <c r="G996" s="531"/>
      <c r="H996" s="531"/>
      <c r="I996" s="531"/>
      <c r="J996" s="531"/>
      <c r="K996" s="531"/>
      <c r="L996" s="531"/>
      <c r="M996" s="531"/>
      <c r="N996" s="531"/>
      <c r="O996" s="531"/>
      <c r="P996" s="531"/>
      <c r="Q996" s="531"/>
      <c r="R996" s="531"/>
      <c r="S996" s="531"/>
      <c r="T996" s="531"/>
      <c r="U996" s="531"/>
      <c r="V996" s="531"/>
      <c r="W996" s="531"/>
      <c r="X996" s="531"/>
      <c r="Y996" s="531"/>
      <c r="Z996" s="531"/>
    </row>
    <row r="997" ht="14.25" customHeight="1">
      <c r="A997" s="531"/>
      <c r="B997" s="531"/>
      <c r="C997" s="531"/>
      <c r="D997" s="531"/>
      <c r="E997" s="724"/>
      <c r="F997" s="531"/>
      <c r="G997" s="531"/>
      <c r="H997" s="531"/>
      <c r="I997" s="531"/>
      <c r="J997" s="531"/>
      <c r="K997" s="531"/>
      <c r="L997" s="531"/>
      <c r="M997" s="531"/>
      <c r="N997" s="531"/>
      <c r="O997" s="531"/>
      <c r="P997" s="531"/>
      <c r="Q997" s="531"/>
      <c r="R997" s="531"/>
      <c r="S997" s="531"/>
      <c r="T997" s="531"/>
      <c r="U997" s="531"/>
      <c r="V997" s="531"/>
      <c r="W997" s="531"/>
      <c r="X997" s="531"/>
      <c r="Y997" s="531"/>
      <c r="Z997" s="531"/>
    </row>
    <row r="998" ht="14.25" customHeight="1">
      <c r="A998" s="531"/>
      <c r="B998" s="531"/>
      <c r="C998" s="531"/>
      <c r="D998" s="531"/>
      <c r="E998" s="724"/>
      <c r="F998" s="531"/>
      <c r="G998" s="531"/>
      <c r="H998" s="531"/>
      <c r="I998" s="531"/>
      <c r="J998" s="531"/>
      <c r="K998" s="531"/>
      <c r="L998" s="531"/>
      <c r="M998" s="531"/>
      <c r="N998" s="531"/>
      <c r="O998" s="531"/>
      <c r="P998" s="531"/>
      <c r="Q998" s="531"/>
      <c r="R998" s="531"/>
      <c r="S998" s="531"/>
      <c r="T998" s="531"/>
      <c r="U998" s="531"/>
      <c r="V998" s="531"/>
      <c r="W998" s="531"/>
      <c r="X998" s="531"/>
      <c r="Y998" s="531"/>
      <c r="Z998" s="531"/>
    </row>
    <row r="999" ht="14.25" customHeight="1">
      <c r="A999" s="531"/>
      <c r="B999" s="531"/>
      <c r="C999" s="531"/>
      <c r="D999" s="531"/>
      <c r="E999" s="724"/>
      <c r="F999" s="531"/>
      <c r="G999" s="531"/>
      <c r="H999" s="531"/>
      <c r="I999" s="531"/>
      <c r="J999" s="531"/>
      <c r="K999" s="531"/>
      <c r="L999" s="531"/>
      <c r="M999" s="531"/>
      <c r="N999" s="531"/>
      <c r="O999" s="531"/>
      <c r="P999" s="531"/>
      <c r="Q999" s="531"/>
      <c r="R999" s="531"/>
      <c r="S999" s="531"/>
      <c r="T999" s="531"/>
      <c r="U999" s="531"/>
      <c r="V999" s="531"/>
      <c r="W999" s="531"/>
      <c r="X999" s="531"/>
      <c r="Y999" s="531"/>
      <c r="Z999" s="531"/>
    </row>
    <row r="1000" ht="14.25" customHeight="1">
      <c r="A1000" s="531"/>
      <c r="B1000" s="531"/>
      <c r="C1000" s="531"/>
      <c r="D1000" s="531"/>
      <c r="E1000" s="724"/>
      <c r="F1000" s="531"/>
      <c r="G1000" s="531"/>
      <c r="H1000" s="531"/>
      <c r="I1000" s="531"/>
      <c r="J1000" s="531"/>
      <c r="K1000" s="531"/>
      <c r="L1000" s="531"/>
      <c r="M1000" s="531"/>
      <c r="N1000" s="531"/>
      <c r="O1000" s="531"/>
      <c r="P1000" s="531"/>
      <c r="Q1000" s="531"/>
      <c r="R1000" s="531"/>
      <c r="S1000" s="531"/>
      <c r="T1000" s="531"/>
      <c r="U1000" s="531"/>
      <c r="V1000" s="531"/>
      <c r="W1000" s="531"/>
      <c r="X1000" s="531"/>
      <c r="Y1000" s="531"/>
      <c r="Z1000" s="531"/>
    </row>
  </sheetData>
  <mergeCells count="1">
    <mergeCell ref="B18:D18"/>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2022-01-03T09:06:40Z</dcterms:created>
  <dc:creator>Angel</dc:creator>
</cp:coreProperties>
</file>